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e75\AC\Temp\"/>
    </mc:Choice>
  </mc:AlternateContent>
  <xr:revisionPtr revIDLastSave="336" documentId="11_D9F60BA2AE3A6177F06E852663CD7AC519B87C24" xr6:coauthVersionLast="45" xr6:coauthVersionMax="45" xr10:uidLastSave="{FF610FFF-5D92-4245-BF61-F66C79648A81}"/>
  <bookViews>
    <workbookView xWindow="600" yWindow="465" windowWidth="27060" windowHeight="13680" tabRatio="585" activeTab="2" xr2:uid="{00000000-000D-0000-FFFF-FFFF00000000}"/>
  </bookViews>
  <sheets>
    <sheet name="Main 03.20.20 Old" sheetId="1" state="hidden" r:id="rId1"/>
    <sheet name="Summary" sheetId="5" r:id="rId2"/>
    <sheet name="Consolidation List" sheetId="19" r:id="rId3"/>
    <sheet name="XRF DATA 04.07.20" sheetId="18" state="hidden" r:id="rId4"/>
    <sheet name="PNA Data 04.02.20" sheetId="17" state="hidden" r:id="rId5"/>
    <sheet name="Open Transfer Data 04.02.20" sheetId="15" state="hidden" r:id="rId6"/>
    <sheet name="Section 504 Units " sheetId="14" state="hidden" r:id="rId7"/>
    <sheet name="Finance Data 03.31.20" sheetId="13" state="hidden" r:id="rId8"/>
    <sheet name="PACT HR 03.31.20" sheetId="11" state="hidden" r:id="rId9"/>
    <sheet name="Boilers 03.25.20" sheetId="7" state="hidden" r:id="rId10"/>
    <sheet name="WO OPEN 03.24.20" sheetId="6" state="hidden" r:id="rId11"/>
    <sheet name="WO Detail" sheetId="3" state="hidden" r:id="rId12"/>
    <sheet name="PHAS Score" sheetId="4" state="hidden" r:id="rId13"/>
  </sheets>
  <definedNames>
    <definedName name="_xlnm._FilterDatabase" localSheetId="9" hidden="1">'Boilers 03.25.20'!$A$1:$C$231</definedName>
    <definedName name="_xlnm._FilterDatabase" localSheetId="2" hidden="1">'Consolidation List'!$A$1:$J$303</definedName>
    <definedName name="_xlnm._FilterDatabase" localSheetId="7" hidden="1">'Finance Data 03.31.20'!$A$2:$N$358</definedName>
    <definedName name="_xlnm._FilterDatabase" localSheetId="0" hidden="1">'Main 03.20.20 Old'!$A$4:$IJ$306</definedName>
    <definedName name="_xlnm._FilterDatabase" localSheetId="8" hidden="1">'PACT HR 03.31.20'!$A$1:$F$137</definedName>
    <definedName name="_xlnm._FilterDatabase" localSheetId="4" hidden="1">'PNA Data 04.02.20'!$A$2:$R$304</definedName>
    <definedName name="_xlnm._FilterDatabase" localSheetId="1" hidden="1">Summary!$A$4:$JD$306</definedName>
    <definedName name="_xlnm._FilterDatabase" localSheetId="11" hidden="1">'WO Detail'!$A$2:$BJ$304</definedName>
    <definedName name="_xlnm._FilterDatabase" localSheetId="3" hidden="1">'XRF DATA 04.07.20'!$A$2:$K$312</definedName>
    <definedName name="_xlnm.Print_Titles" localSheetId="8">'PACT HR 03.31.20'!$1:$1</definedName>
    <definedName name="_xlnm.Print_Titles" localSheetId="4">'PNA Data 04.02.20'!$2:$2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S164" i="5" l="1"/>
  <c r="ET164" i="5" s="1"/>
  <c r="ES265" i="5"/>
  <c r="ET265" i="5" s="1"/>
  <c r="ES264" i="5"/>
  <c r="ET264" i="5" s="1"/>
  <c r="ES263" i="5"/>
  <c r="ET263" i="5" s="1"/>
  <c r="ES262" i="5"/>
  <c r="ET262" i="5" s="1"/>
  <c r="ES163" i="5"/>
  <c r="ET163" i="5" s="1"/>
  <c r="ES296" i="5"/>
  <c r="ET296" i="5" s="1"/>
  <c r="ES261" i="5"/>
  <c r="ET261" i="5" s="1"/>
  <c r="ES257" i="5"/>
  <c r="ET257" i="5" s="1"/>
  <c r="ES162" i="5"/>
  <c r="ET162" i="5" s="1"/>
  <c r="ES161" i="5"/>
  <c r="ET161" i="5" s="1"/>
  <c r="ES256" i="5"/>
  <c r="ET256" i="5" s="1"/>
  <c r="ES79" i="5"/>
  <c r="ET79" i="5" s="1"/>
  <c r="ES78" i="5"/>
  <c r="ET78" i="5" s="1"/>
  <c r="ES77" i="5"/>
  <c r="ET77" i="5" s="1"/>
  <c r="ES306" i="5"/>
  <c r="ET306" i="5" s="1"/>
  <c r="ES305" i="5"/>
  <c r="ET305" i="5" s="1"/>
  <c r="ES76" i="5"/>
  <c r="ET76" i="5" s="1"/>
  <c r="ES187" i="5"/>
  <c r="ET187" i="5" s="1"/>
  <c r="ES186" i="5"/>
  <c r="ET186" i="5" s="1"/>
  <c r="ES202" i="5"/>
  <c r="ET202" i="5" s="1"/>
  <c r="ES185" i="5"/>
  <c r="ET185" i="5" s="1"/>
  <c r="ES184" i="5"/>
  <c r="ET184" i="5" s="1"/>
  <c r="ES254" i="5"/>
  <c r="ET254" i="5" s="1"/>
  <c r="ES252" i="5"/>
  <c r="ET252" i="5" s="1"/>
  <c r="ES251" i="5"/>
  <c r="ET251" i="5" s="1"/>
  <c r="ES250" i="5"/>
  <c r="ET250" i="5" s="1"/>
  <c r="ES249" i="5"/>
  <c r="ET249" i="5" s="1"/>
  <c r="ES160" i="5"/>
  <c r="ET160" i="5" s="1"/>
  <c r="ES159" i="5"/>
  <c r="ET159" i="5" s="1"/>
  <c r="ES158" i="5"/>
  <c r="ET158" i="5" s="1"/>
  <c r="ES210" i="5"/>
  <c r="ET210" i="5" s="1"/>
  <c r="ES209" i="5"/>
  <c r="ET209" i="5" s="1"/>
  <c r="ES75" i="5"/>
  <c r="ET75" i="5" s="1"/>
  <c r="ES157" i="5"/>
  <c r="ET157" i="5" s="1"/>
  <c r="ES156" i="5"/>
  <c r="ET156" i="5" s="1"/>
  <c r="ES74" i="5"/>
  <c r="ET74" i="5" s="1"/>
  <c r="ES73" i="5"/>
  <c r="ET73" i="5" s="1"/>
  <c r="ES227" i="5"/>
  <c r="ET227" i="5" s="1"/>
  <c r="ES72" i="5"/>
  <c r="ET72" i="5" s="1"/>
  <c r="ES155" i="5"/>
  <c r="ET155" i="5" s="1"/>
  <c r="ES304" i="5"/>
  <c r="ET304" i="5" s="1"/>
  <c r="ES154" i="5"/>
  <c r="ET154" i="5" s="1"/>
  <c r="ES71" i="5"/>
  <c r="ET71" i="5" s="1"/>
  <c r="ES70" i="5"/>
  <c r="ET70" i="5" s="1"/>
  <c r="ES260" i="5"/>
  <c r="ET260" i="5" s="1"/>
  <c r="ES69" i="5"/>
  <c r="ET69" i="5" s="1"/>
  <c r="ES153" i="5"/>
  <c r="ET153" i="5" s="1"/>
  <c r="ES152" i="5"/>
  <c r="ET152" i="5" s="1"/>
  <c r="ES248" i="5"/>
  <c r="ET248" i="5" s="1"/>
  <c r="ES151" i="5"/>
  <c r="ET151" i="5" s="1"/>
  <c r="ES150" i="5"/>
  <c r="ET150" i="5" s="1"/>
  <c r="ES149" i="5"/>
  <c r="ET149" i="5" s="1"/>
  <c r="ES148" i="5"/>
  <c r="ET148" i="5" s="1"/>
  <c r="ES147" i="5"/>
  <c r="ET147" i="5" s="1"/>
  <c r="ES246" i="5"/>
  <c r="ET246" i="5" s="1"/>
  <c r="ES146" i="5"/>
  <c r="ET146" i="5" s="1"/>
  <c r="ES145" i="5"/>
  <c r="ET145" i="5" s="1"/>
  <c r="ES68" i="5"/>
  <c r="ET68" i="5" s="1"/>
  <c r="ES303" i="5"/>
  <c r="ET303" i="5" s="1"/>
  <c r="ES224" i="5"/>
  <c r="ET224" i="5" s="1"/>
  <c r="ES295" i="5"/>
  <c r="ET295" i="5" s="1"/>
  <c r="ES294" i="5"/>
  <c r="ET294" i="5" s="1"/>
  <c r="ES67" i="5"/>
  <c r="ET67" i="5" s="1"/>
  <c r="ES302" i="5"/>
  <c r="ET302" i="5" s="1"/>
  <c r="ES66" i="5"/>
  <c r="ET66" i="5" s="1"/>
  <c r="ES65" i="5"/>
  <c r="ET65" i="5" s="1"/>
  <c r="ES244" i="5"/>
  <c r="ET244" i="5" s="1"/>
  <c r="ES293" i="5"/>
  <c r="ET293" i="5" s="1"/>
  <c r="ES144" i="5"/>
  <c r="ET144" i="5" s="1"/>
  <c r="ES195" i="5"/>
  <c r="ET195" i="5" s="1"/>
  <c r="ES64" i="5"/>
  <c r="ET64" i="5" s="1"/>
  <c r="ES143" i="5"/>
  <c r="ET143" i="5" s="1"/>
  <c r="ES223" i="5"/>
  <c r="ET223" i="5" s="1"/>
  <c r="ES222" i="5"/>
  <c r="ET222" i="5" s="1"/>
  <c r="ES221" i="5"/>
  <c r="ET221" i="5" s="1"/>
  <c r="ES188" i="5"/>
  <c r="ET188" i="5" s="1"/>
  <c r="ES243" i="5"/>
  <c r="ET243" i="5" s="1"/>
  <c r="ES63" i="5"/>
  <c r="ET63" i="5" s="1"/>
  <c r="ES62" i="5"/>
  <c r="ET62" i="5" s="1"/>
  <c r="ES142" i="5"/>
  <c r="ET142" i="5" s="1"/>
  <c r="ES242" i="5"/>
  <c r="ET242" i="5" s="1"/>
  <c r="ES141" i="5"/>
  <c r="ET141" i="5" s="1"/>
  <c r="ES140" i="5"/>
  <c r="ET140" i="5" s="1"/>
  <c r="ES208" i="5"/>
  <c r="ET208" i="5" s="1"/>
  <c r="ES205" i="5"/>
  <c r="ET205" i="5" s="1"/>
  <c r="ES241" i="5"/>
  <c r="ET241" i="5" s="1"/>
  <c r="ES240" i="5"/>
  <c r="ET240" i="5" s="1"/>
  <c r="ES301" i="5"/>
  <c r="ET301" i="5" s="1"/>
  <c r="ES139" i="5"/>
  <c r="ET139" i="5" s="1"/>
  <c r="ES259" i="5"/>
  <c r="ET259" i="5" s="1"/>
  <c r="ES220" i="5"/>
  <c r="ET220" i="5" s="1"/>
  <c r="ES219" i="5"/>
  <c r="ET219" i="5" s="1"/>
  <c r="ES292" i="5"/>
  <c r="ET292" i="5" s="1"/>
  <c r="ES291" i="5"/>
  <c r="ET291" i="5" s="1"/>
  <c r="ES138" i="5"/>
  <c r="ET138" i="5" s="1"/>
  <c r="ES137" i="5"/>
  <c r="ET137" i="5" s="1"/>
  <c r="ES290" i="5"/>
  <c r="ET290" i="5" s="1"/>
  <c r="ES239" i="5"/>
  <c r="ET239" i="5" s="1"/>
  <c r="ES61" i="5"/>
  <c r="ET61" i="5" s="1"/>
  <c r="ES136" i="5"/>
  <c r="ET136" i="5" s="1"/>
  <c r="ES289" i="5"/>
  <c r="ET289" i="5" s="1"/>
  <c r="ES288" i="5"/>
  <c r="ET288" i="5" s="1"/>
  <c r="ES180" i="5"/>
  <c r="ET180" i="5" s="1"/>
  <c r="ES287" i="5"/>
  <c r="ET287" i="5" s="1"/>
  <c r="ES238" i="5"/>
  <c r="ET238" i="5" s="1"/>
  <c r="ES135" i="5"/>
  <c r="ET135" i="5" s="1"/>
  <c r="ES134" i="5"/>
  <c r="ET134" i="5" s="1"/>
  <c r="ES60" i="5"/>
  <c r="ET60" i="5" s="1"/>
  <c r="ES59" i="5"/>
  <c r="ET59" i="5" s="1"/>
  <c r="ES58" i="5"/>
  <c r="ET58" i="5" s="1"/>
  <c r="ES133" i="5"/>
  <c r="ET133" i="5" s="1"/>
  <c r="ES207" i="5"/>
  <c r="ET207" i="5" s="1"/>
  <c r="ES132" i="5"/>
  <c r="ET132" i="5" s="1"/>
  <c r="ES131" i="5"/>
  <c r="ET131" i="5" s="1"/>
  <c r="ES130" i="5"/>
  <c r="ET130" i="5" s="1"/>
  <c r="ES286" i="5"/>
  <c r="ET286" i="5" s="1"/>
  <c r="ES129" i="5"/>
  <c r="ET129" i="5" s="1"/>
  <c r="ES300" i="5"/>
  <c r="ET300" i="5" s="1"/>
  <c r="ES57" i="5"/>
  <c r="ET57" i="5" s="1"/>
  <c r="ES56" i="5"/>
  <c r="ET56" i="5" s="1"/>
  <c r="ES55" i="5"/>
  <c r="ET55" i="5" s="1"/>
  <c r="ES206" i="5"/>
  <c r="ET206" i="5" s="1"/>
  <c r="ES54" i="5"/>
  <c r="ET54" i="5" s="1"/>
  <c r="ES53" i="5"/>
  <c r="ET53" i="5" s="1"/>
  <c r="ES52" i="5"/>
  <c r="ET52" i="5" s="1"/>
  <c r="ES51" i="5"/>
  <c r="ET51" i="5" s="1"/>
  <c r="ES50" i="5"/>
  <c r="ET50" i="5" s="1"/>
  <c r="ES49" i="5"/>
  <c r="ET49" i="5" s="1"/>
  <c r="ES48" i="5"/>
  <c r="ET48" i="5" s="1"/>
  <c r="ES47" i="5"/>
  <c r="ET47" i="5" s="1"/>
  <c r="ES255" i="5"/>
  <c r="ET255" i="5" s="1"/>
  <c r="ES194" i="5"/>
  <c r="ET194" i="5" s="1"/>
  <c r="ES46" i="5"/>
  <c r="ET46" i="5" s="1"/>
  <c r="ES45" i="5"/>
  <c r="ET45" i="5" s="1"/>
  <c r="ES201" i="5"/>
  <c r="ET201" i="5" s="1"/>
  <c r="ES128" i="5"/>
  <c r="ET128" i="5" s="1"/>
  <c r="ES299" i="5"/>
  <c r="ET299" i="5" s="1"/>
  <c r="ES127" i="5"/>
  <c r="ET127" i="5" s="1"/>
  <c r="ES44" i="5"/>
  <c r="ET44" i="5" s="1"/>
  <c r="ES237" i="5"/>
  <c r="ET237" i="5" s="1"/>
  <c r="ES236" i="5"/>
  <c r="ET236" i="5" s="1"/>
  <c r="ES235" i="5"/>
  <c r="ET235" i="5" s="1"/>
  <c r="ES234" i="5"/>
  <c r="ET234" i="5" s="1"/>
  <c r="ES218" i="5"/>
  <c r="ET218" i="5" s="1"/>
  <c r="ES233" i="5"/>
  <c r="ET233" i="5" s="1"/>
  <c r="ES193" i="5"/>
  <c r="ET193" i="5" s="1"/>
  <c r="ES126" i="5"/>
  <c r="ET126" i="5" s="1"/>
  <c r="ES43" i="5"/>
  <c r="ET43" i="5" s="1"/>
  <c r="ES125" i="5"/>
  <c r="ET125" i="5" s="1"/>
  <c r="ES124" i="5"/>
  <c r="ET124" i="5" s="1"/>
  <c r="ES229" i="5"/>
  <c r="ET229" i="5" s="1"/>
  <c r="ES253" i="5"/>
  <c r="ET253" i="5" s="1"/>
  <c r="ES123" i="5"/>
  <c r="ET123" i="5" s="1"/>
  <c r="ES228" i="5"/>
  <c r="ET228" i="5" s="1"/>
  <c r="ES285" i="5"/>
  <c r="ET285" i="5" s="1"/>
  <c r="ES284" i="5"/>
  <c r="ET284" i="5" s="1"/>
  <c r="ES122" i="5"/>
  <c r="ET122" i="5" s="1"/>
  <c r="ES226" i="5"/>
  <c r="ET226" i="5" s="1"/>
  <c r="ES225" i="5"/>
  <c r="ET225" i="5" s="1"/>
  <c r="ES121" i="5"/>
  <c r="ET121" i="5" s="1"/>
  <c r="ES120" i="5"/>
  <c r="ET120" i="5" s="1"/>
  <c r="ES216" i="5"/>
  <c r="ET216" i="5" s="1"/>
  <c r="ES214" i="5"/>
  <c r="ET214" i="5" s="1"/>
  <c r="ES213" i="5"/>
  <c r="ET213" i="5" s="1"/>
  <c r="ES42" i="5"/>
  <c r="ET42" i="5" s="1"/>
  <c r="ES204" i="5"/>
  <c r="ET204" i="5" s="1"/>
  <c r="ES283" i="5"/>
  <c r="ET283" i="5" s="1"/>
  <c r="ES119" i="5"/>
  <c r="ET119" i="5" s="1"/>
  <c r="ES118" i="5"/>
  <c r="ET118" i="5" s="1"/>
  <c r="ES41" i="5"/>
  <c r="ET41" i="5" s="1"/>
  <c r="ES117" i="5"/>
  <c r="ET117" i="5" s="1"/>
  <c r="ES116" i="5"/>
  <c r="ET116" i="5" s="1"/>
  <c r="ES115" i="5"/>
  <c r="ET115" i="5" s="1"/>
  <c r="ES114" i="5"/>
  <c r="ET114" i="5" s="1"/>
  <c r="ES203" i="5"/>
  <c r="ET203" i="5" s="1"/>
  <c r="ES40" i="5"/>
  <c r="ET40" i="5" s="1"/>
  <c r="ES39" i="5"/>
  <c r="ET39" i="5" s="1"/>
  <c r="ES192" i="5"/>
  <c r="ET192" i="5" s="1"/>
  <c r="ES38" i="5"/>
  <c r="ET38" i="5" s="1"/>
  <c r="ES37" i="5"/>
  <c r="ET37" i="5" s="1"/>
  <c r="ES200" i="5"/>
  <c r="ET200" i="5" s="1"/>
  <c r="ES199" i="5"/>
  <c r="ET199" i="5" s="1"/>
  <c r="ES167" i="5"/>
  <c r="ET167" i="5" s="1"/>
  <c r="ES282" i="5"/>
  <c r="ET282" i="5" s="1"/>
  <c r="ES113" i="5"/>
  <c r="ET113" i="5" s="1"/>
  <c r="ES36" i="5"/>
  <c r="ET36" i="5" s="1"/>
  <c r="ES112" i="5"/>
  <c r="ET112" i="5" s="1"/>
  <c r="ES196" i="5"/>
  <c r="ET196" i="5" s="1"/>
  <c r="ES215" i="5"/>
  <c r="ET215" i="5" s="1"/>
  <c r="ES111" i="5"/>
  <c r="ET111" i="5" s="1"/>
  <c r="ES191" i="5"/>
  <c r="ET191" i="5" s="1"/>
  <c r="ES110" i="5"/>
  <c r="ET110" i="5" s="1"/>
  <c r="ES109" i="5"/>
  <c r="ET109" i="5" s="1"/>
  <c r="ES35" i="5"/>
  <c r="ET35" i="5" s="1"/>
  <c r="ES108" i="5"/>
  <c r="ET108" i="5" s="1"/>
  <c r="ES189" i="5"/>
  <c r="ET189" i="5" s="1"/>
  <c r="ES183" i="5"/>
  <c r="ET183" i="5" s="1"/>
  <c r="ES34" i="5"/>
  <c r="ET34" i="5" s="1"/>
  <c r="ES33" i="5"/>
  <c r="ET33" i="5" s="1"/>
  <c r="ES232" i="5"/>
  <c r="ET232" i="5" s="1"/>
  <c r="ES107" i="5"/>
  <c r="ET107" i="5" s="1"/>
  <c r="ES281" i="5"/>
  <c r="ET281" i="5" s="1"/>
  <c r="ES280" i="5"/>
  <c r="ET280" i="5" s="1"/>
  <c r="ES279" i="5"/>
  <c r="ET279" i="5" s="1"/>
  <c r="ES278" i="5"/>
  <c r="ET278" i="5" s="1"/>
  <c r="ES277" i="5"/>
  <c r="ET277" i="5" s="1"/>
  <c r="ES276" i="5"/>
  <c r="ET276" i="5" s="1"/>
  <c r="ES275" i="5"/>
  <c r="ET275" i="5" s="1"/>
  <c r="ES274" i="5"/>
  <c r="ET274" i="5" s="1"/>
  <c r="ES273" i="5"/>
  <c r="ET273" i="5" s="1"/>
  <c r="ES272" i="5"/>
  <c r="ET272" i="5" s="1"/>
  <c r="ES106" i="5"/>
  <c r="ET106" i="5" s="1"/>
  <c r="ES105" i="5"/>
  <c r="ET105" i="5" s="1"/>
  <c r="ES173" i="5"/>
  <c r="ET173" i="5" s="1"/>
  <c r="ES32" i="5"/>
  <c r="ET32" i="5" s="1"/>
  <c r="ES31" i="5"/>
  <c r="ET31" i="5" s="1"/>
  <c r="ES182" i="5"/>
  <c r="ET182" i="5" s="1"/>
  <c r="ES104" i="5"/>
  <c r="ET104" i="5" s="1"/>
  <c r="ES30" i="5"/>
  <c r="ET30" i="5" s="1"/>
  <c r="ES29" i="5"/>
  <c r="ET29" i="5" s="1"/>
  <c r="ES28" i="5"/>
  <c r="ET28" i="5" s="1"/>
  <c r="ES27" i="5"/>
  <c r="ET27" i="5" s="1"/>
  <c r="ES26" i="5"/>
  <c r="ET26" i="5" s="1"/>
  <c r="ES181" i="5"/>
  <c r="ET181" i="5" s="1"/>
  <c r="ES179" i="5"/>
  <c r="ET179" i="5" s="1"/>
  <c r="ES178" i="5"/>
  <c r="ET178" i="5" s="1"/>
  <c r="ES177" i="5"/>
  <c r="ET177" i="5" s="1"/>
  <c r="ES176" i="5"/>
  <c r="ET176" i="5" s="1"/>
  <c r="ES258" i="5"/>
  <c r="ET258" i="5" s="1"/>
  <c r="ES25" i="5"/>
  <c r="ET25" i="5" s="1"/>
  <c r="ES103" i="5"/>
  <c r="ET103" i="5" s="1"/>
  <c r="ES102" i="5"/>
  <c r="ET102" i="5" s="1"/>
  <c r="ES212" i="5"/>
  <c r="ET212" i="5" s="1"/>
  <c r="ES101" i="5"/>
  <c r="ET101" i="5" s="1"/>
  <c r="ES271" i="5"/>
  <c r="ET271" i="5" s="1"/>
  <c r="ES100" i="5"/>
  <c r="ET100" i="5" s="1"/>
  <c r="ES99" i="5"/>
  <c r="ET99" i="5" s="1"/>
  <c r="ES98" i="5"/>
  <c r="ET98" i="5" s="1"/>
  <c r="ES97" i="5"/>
  <c r="ET97" i="5" s="1"/>
  <c r="ES24" i="5"/>
  <c r="ET24" i="5" s="1"/>
  <c r="ES174" i="5"/>
  <c r="ET174" i="5" s="1"/>
  <c r="ES23" i="5"/>
  <c r="ET23" i="5" s="1"/>
  <c r="ES22" i="5"/>
  <c r="ET22" i="5" s="1"/>
  <c r="ES21" i="5"/>
  <c r="ET21" i="5" s="1"/>
  <c r="ES20" i="5"/>
  <c r="ET20" i="5" s="1"/>
  <c r="ES19" i="5"/>
  <c r="ET19" i="5" s="1"/>
  <c r="ES18" i="5"/>
  <c r="ET18" i="5" s="1"/>
  <c r="ES172" i="5"/>
  <c r="ET172" i="5" s="1"/>
  <c r="ES171" i="5"/>
  <c r="ET171" i="5" s="1"/>
  <c r="ES17" i="5"/>
  <c r="ET17" i="5" s="1"/>
  <c r="ES298" i="5"/>
  <c r="ET298" i="5" s="1"/>
  <c r="ES170" i="5"/>
  <c r="ET170" i="5" s="1"/>
  <c r="ES270" i="5"/>
  <c r="ET270" i="5" s="1"/>
  <c r="ES96" i="5"/>
  <c r="ET96" i="5" s="1"/>
  <c r="ES231" i="5"/>
  <c r="ET231" i="5" s="1"/>
  <c r="ES16" i="5"/>
  <c r="ET16" i="5" s="1"/>
  <c r="ES95" i="5"/>
  <c r="ET95" i="5" s="1"/>
  <c r="ES15" i="5"/>
  <c r="ET15" i="5" s="1"/>
  <c r="ES94" i="5"/>
  <c r="ET94" i="5" s="1"/>
  <c r="ES93" i="5"/>
  <c r="ET93" i="5" s="1"/>
  <c r="ES14" i="5"/>
  <c r="ET14" i="5" s="1"/>
  <c r="ES13" i="5"/>
  <c r="ET13" i="5" s="1"/>
  <c r="ES92" i="5"/>
  <c r="ET92" i="5" s="1"/>
  <c r="ES91" i="5"/>
  <c r="ET91" i="5" s="1"/>
  <c r="ES230" i="5"/>
  <c r="ET230" i="5" s="1"/>
  <c r="ES12" i="5"/>
  <c r="ET12" i="5" s="1"/>
  <c r="ES90" i="5"/>
  <c r="ET90" i="5" s="1"/>
  <c r="ES11" i="5"/>
  <c r="ET11" i="5" s="1"/>
  <c r="ES10" i="5"/>
  <c r="ET10" i="5" s="1"/>
  <c r="ES89" i="5"/>
  <c r="ET89" i="5" s="1"/>
  <c r="ES88" i="5"/>
  <c r="ET88" i="5" s="1"/>
  <c r="ES269" i="5"/>
  <c r="ET269" i="5" s="1"/>
  <c r="ES198" i="5"/>
  <c r="ET198" i="5" s="1"/>
  <c r="ES297" i="5"/>
  <c r="ET297" i="5" s="1"/>
  <c r="ES87" i="5"/>
  <c r="ET87" i="5" s="1"/>
  <c r="ES86" i="5"/>
  <c r="ET86" i="5" s="1"/>
  <c r="ES268" i="5"/>
  <c r="ET268" i="5" s="1"/>
  <c r="ES85" i="5"/>
  <c r="ET85" i="5" s="1"/>
  <c r="ES169" i="5"/>
  <c r="ET169" i="5" s="1"/>
  <c r="ES168" i="5"/>
  <c r="ET168" i="5" s="1"/>
  <c r="ES267" i="5"/>
  <c r="ET267" i="5" s="1"/>
  <c r="ES9" i="5"/>
  <c r="ET9" i="5" s="1"/>
  <c r="ES197" i="5"/>
  <c r="ET197" i="5" s="1"/>
  <c r="ES84" i="5"/>
  <c r="ET84" i="5" s="1"/>
  <c r="ES266" i="5"/>
  <c r="ET266" i="5" s="1"/>
  <c r="ES166" i="5"/>
  <c r="ET166" i="5" s="1"/>
  <c r="ES165" i="5"/>
  <c r="ET165" i="5" s="1"/>
  <c r="ES83" i="5"/>
  <c r="ET83" i="5" s="1"/>
  <c r="ES82" i="5"/>
  <c r="ET82" i="5" s="1"/>
  <c r="ES8" i="5"/>
  <c r="ET8" i="5" s="1"/>
  <c r="ES175" i="5"/>
  <c r="ET175" i="5" s="1"/>
  <c r="ES190" i="5"/>
  <c r="ET190" i="5" s="1"/>
  <c r="ES245" i="5"/>
  <c r="ET245" i="5" s="1"/>
  <c r="ES211" i="5"/>
  <c r="ET211" i="5" s="1"/>
  <c r="ES81" i="5"/>
  <c r="ET81" i="5" s="1"/>
  <c r="ES217" i="5"/>
  <c r="ET217" i="5" s="1"/>
  <c r="ES7" i="5"/>
  <c r="ET7" i="5" s="1"/>
  <c r="ES247" i="5"/>
  <c r="ET247" i="5" s="1"/>
  <c r="ES6" i="5"/>
  <c r="ET6" i="5" s="1"/>
  <c r="ES80" i="5"/>
  <c r="ET80" i="5" s="1"/>
  <c r="ES5" i="5"/>
  <c r="ET5" i="5" s="1"/>
  <c r="IZ172" i="5" l="1"/>
  <c r="IY172" i="5"/>
  <c r="IZ180" i="5"/>
  <c r="IY180" i="5"/>
  <c r="IZ52" i="5"/>
  <c r="IY52" i="5"/>
  <c r="IZ118" i="5"/>
  <c r="IY118" i="5"/>
  <c r="IZ237" i="5"/>
  <c r="IY237" i="5"/>
  <c r="IZ8" i="5" l="1"/>
  <c r="IZ82" i="5"/>
  <c r="IZ165" i="5"/>
  <c r="IZ266" i="5"/>
  <c r="IZ267" i="5"/>
  <c r="IZ168" i="5"/>
  <c r="IZ85" i="5"/>
  <c r="IZ268" i="5"/>
  <c r="IZ297" i="5"/>
  <c r="IZ88" i="5"/>
  <c r="IZ11" i="5"/>
  <c r="IZ91" i="5"/>
  <c r="IZ92" i="5"/>
  <c r="IZ13" i="5"/>
  <c r="IZ94" i="5"/>
  <c r="IZ16" i="5"/>
  <c r="IZ96" i="5"/>
  <c r="IZ170" i="5"/>
  <c r="IZ17" i="5"/>
  <c r="IZ20" i="5"/>
  <c r="IZ174" i="5"/>
  <c r="IZ101" i="5"/>
  <c r="IZ103" i="5"/>
  <c r="IZ177" i="5"/>
  <c r="IZ181" i="5"/>
  <c r="IZ182" i="5"/>
  <c r="IZ31" i="5"/>
  <c r="IZ32" i="5"/>
  <c r="IZ105" i="5"/>
  <c r="IZ33" i="5"/>
  <c r="IZ34" i="5"/>
  <c r="IZ183" i="5"/>
  <c r="IZ189" i="5"/>
  <c r="IZ108" i="5"/>
  <c r="IZ110" i="5"/>
  <c r="IZ191" i="5"/>
  <c r="IZ111" i="5"/>
  <c r="IZ196" i="5"/>
  <c r="IZ36" i="5"/>
  <c r="IZ282" i="5"/>
  <c r="IZ199" i="5"/>
  <c r="IZ39" i="5"/>
  <c r="IZ114" i="5"/>
  <c r="IZ117" i="5"/>
  <c r="IZ119" i="5"/>
  <c r="IZ204" i="5"/>
  <c r="IZ213" i="5"/>
  <c r="IZ214" i="5"/>
  <c r="IZ216" i="5"/>
  <c r="IZ120" i="5"/>
  <c r="IZ225" i="5"/>
  <c r="IZ122" i="5"/>
  <c r="IZ284" i="5"/>
  <c r="IZ228" i="5"/>
  <c r="IZ229" i="5"/>
  <c r="IZ124" i="5"/>
  <c r="IZ126" i="5"/>
  <c r="IZ233" i="5"/>
  <c r="IZ44" i="5"/>
  <c r="IZ127" i="5"/>
  <c r="IZ299" i="5"/>
  <c r="IZ128" i="5"/>
  <c r="IZ46" i="5"/>
  <c r="IZ48" i="5"/>
  <c r="IZ50" i="5"/>
  <c r="IZ51" i="5"/>
  <c r="IZ53" i="5"/>
  <c r="IZ56" i="5"/>
  <c r="IZ57" i="5"/>
  <c r="IZ130" i="5"/>
  <c r="IZ132" i="5"/>
  <c r="IZ133" i="5"/>
  <c r="IZ58" i="5"/>
  <c r="IZ59" i="5"/>
  <c r="IZ60" i="5"/>
  <c r="IZ134" i="5"/>
  <c r="IZ135" i="5"/>
  <c r="IZ238" i="5"/>
  <c r="IZ287" i="5"/>
  <c r="IZ288" i="5"/>
  <c r="IZ289" i="5"/>
  <c r="IZ239" i="5"/>
  <c r="IZ290" i="5"/>
  <c r="IZ137" i="5"/>
  <c r="IZ138" i="5"/>
  <c r="IZ291" i="5"/>
  <c r="IZ139" i="5"/>
  <c r="IZ301" i="5"/>
  <c r="IZ240" i="5"/>
  <c r="IZ208" i="5"/>
  <c r="IZ140" i="5"/>
  <c r="IZ242" i="5"/>
  <c r="IZ62" i="5"/>
  <c r="IZ243" i="5"/>
  <c r="IZ188" i="5"/>
  <c r="IZ64" i="5"/>
  <c r="IZ144" i="5"/>
  <c r="IZ244" i="5"/>
  <c r="IZ65" i="5"/>
  <c r="IZ66" i="5"/>
  <c r="IZ302" i="5"/>
  <c r="IZ294" i="5"/>
  <c r="IZ303" i="5"/>
  <c r="IZ246" i="5"/>
  <c r="IZ147" i="5"/>
  <c r="IZ149" i="5"/>
  <c r="IZ150" i="5"/>
  <c r="IZ248" i="5"/>
  <c r="IZ153" i="5"/>
  <c r="IZ70" i="5"/>
  <c r="IZ154" i="5"/>
  <c r="IZ304" i="5"/>
  <c r="IZ155" i="5"/>
  <c r="IZ73" i="5"/>
  <c r="IZ157" i="5"/>
  <c r="IZ158" i="5"/>
  <c r="IZ249" i="5"/>
  <c r="IZ251" i="5"/>
  <c r="IZ252" i="5"/>
  <c r="IZ254" i="5"/>
  <c r="IZ76" i="5"/>
  <c r="IZ305" i="5"/>
  <c r="IZ161" i="5"/>
  <c r="IZ162" i="5"/>
  <c r="IZ257" i="5"/>
  <c r="IZ261" i="5"/>
  <c r="IZ296" i="5"/>
  <c r="IZ163" i="5"/>
  <c r="IZ164" i="5"/>
  <c r="IY8" i="5"/>
  <c r="IY82" i="5"/>
  <c r="IY165" i="5"/>
  <c r="IY266" i="5"/>
  <c r="IY267" i="5"/>
  <c r="IY168" i="5"/>
  <c r="IY85" i="5"/>
  <c r="IY268" i="5"/>
  <c r="IY297" i="5"/>
  <c r="IY88" i="5"/>
  <c r="IY11" i="5"/>
  <c r="IY91" i="5"/>
  <c r="IY92" i="5"/>
  <c r="IY13" i="5"/>
  <c r="IY94" i="5"/>
  <c r="IY16" i="5"/>
  <c r="IY96" i="5"/>
  <c r="IY170" i="5"/>
  <c r="IY17" i="5"/>
  <c r="IY20" i="5"/>
  <c r="IY174" i="5"/>
  <c r="IY101" i="5"/>
  <c r="IY103" i="5"/>
  <c r="IY177" i="5"/>
  <c r="IY181" i="5"/>
  <c r="IY182" i="5"/>
  <c r="IY31" i="5"/>
  <c r="IY32" i="5"/>
  <c r="IY105" i="5"/>
  <c r="IY33" i="5"/>
  <c r="IY34" i="5"/>
  <c r="IY183" i="5"/>
  <c r="IY189" i="5"/>
  <c r="IY108" i="5"/>
  <c r="IY110" i="5"/>
  <c r="IY191" i="5"/>
  <c r="IY111" i="5"/>
  <c r="IY196" i="5"/>
  <c r="IY36" i="5"/>
  <c r="IY282" i="5"/>
  <c r="IY199" i="5"/>
  <c r="IY39" i="5"/>
  <c r="IY114" i="5"/>
  <c r="IY117" i="5"/>
  <c r="IY119" i="5"/>
  <c r="IY204" i="5"/>
  <c r="IY213" i="5"/>
  <c r="IY214" i="5"/>
  <c r="IY216" i="5"/>
  <c r="IY120" i="5"/>
  <c r="IY225" i="5"/>
  <c r="IY122" i="5"/>
  <c r="IY284" i="5"/>
  <c r="IY228" i="5"/>
  <c r="IY229" i="5"/>
  <c r="IY124" i="5"/>
  <c r="IY126" i="5"/>
  <c r="IY233" i="5"/>
  <c r="IY44" i="5"/>
  <c r="IY127" i="5"/>
  <c r="IY299" i="5"/>
  <c r="IY128" i="5"/>
  <c r="IY46" i="5"/>
  <c r="IY48" i="5"/>
  <c r="IY50" i="5"/>
  <c r="IY51" i="5"/>
  <c r="IY53" i="5"/>
  <c r="IY56" i="5"/>
  <c r="IY57" i="5"/>
  <c r="IY130" i="5"/>
  <c r="IY132" i="5"/>
  <c r="IY133" i="5"/>
  <c r="IY58" i="5"/>
  <c r="IY59" i="5"/>
  <c r="IY60" i="5"/>
  <c r="IY134" i="5"/>
  <c r="IY135" i="5"/>
  <c r="IY238" i="5"/>
  <c r="IY287" i="5"/>
  <c r="IY288" i="5"/>
  <c r="IY289" i="5"/>
  <c r="IY239" i="5"/>
  <c r="IY290" i="5"/>
  <c r="IY137" i="5"/>
  <c r="IY138" i="5"/>
  <c r="IY291" i="5"/>
  <c r="IY139" i="5"/>
  <c r="IY301" i="5"/>
  <c r="IY240" i="5"/>
  <c r="IY208" i="5"/>
  <c r="IY140" i="5"/>
  <c r="IY242" i="5"/>
  <c r="IY62" i="5"/>
  <c r="IY243" i="5"/>
  <c r="IY188" i="5"/>
  <c r="IY64" i="5"/>
  <c r="IY144" i="5"/>
  <c r="IY244" i="5"/>
  <c r="IY65" i="5"/>
  <c r="IY66" i="5"/>
  <c r="IY302" i="5"/>
  <c r="IY294" i="5"/>
  <c r="IY303" i="5"/>
  <c r="IY246" i="5"/>
  <c r="IY147" i="5"/>
  <c r="IY149" i="5"/>
  <c r="IY150" i="5"/>
  <c r="IY248" i="5"/>
  <c r="IY153" i="5"/>
  <c r="IY70" i="5"/>
  <c r="IY154" i="5"/>
  <c r="IY304" i="5"/>
  <c r="IY155" i="5"/>
  <c r="IY73" i="5"/>
  <c r="IY157" i="5"/>
  <c r="IY158" i="5"/>
  <c r="IY249" i="5"/>
  <c r="IY251" i="5"/>
  <c r="IY252" i="5"/>
  <c r="IY254" i="5"/>
  <c r="IY76" i="5"/>
  <c r="IY305" i="5"/>
  <c r="IY161" i="5"/>
  <c r="IY162" i="5"/>
  <c r="IY257" i="5"/>
  <c r="IY261" i="5"/>
  <c r="IY296" i="5"/>
  <c r="IY163" i="5"/>
  <c r="IY164" i="5"/>
  <c r="IY5" i="5"/>
  <c r="IZ5" i="5"/>
  <c r="CZ164" i="5" l="1"/>
  <c r="CX164" i="5"/>
  <c r="CV164" i="5"/>
  <c r="CT164" i="5"/>
  <c r="CZ265" i="5"/>
  <c r="CX265" i="5"/>
  <c r="CV265" i="5"/>
  <c r="CT265" i="5"/>
  <c r="CZ264" i="5"/>
  <c r="CX264" i="5"/>
  <c r="CV264" i="5"/>
  <c r="CT264" i="5"/>
  <c r="CZ263" i="5"/>
  <c r="CX263" i="5"/>
  <c r="CV263" i="5"/>
  <c r="CT263" i="5"/>
  <c r="CZ262" i="5"/>
  <c r="CX262" i="5"/>
  <c r="CV262" i="5"/>
  <c r="CT262" i="5"/>
  <c r="CZ163" i="5"/>
  <c r="CX163" i="5"/>
  <c r="CV163" i="5"/>
  <c r="CT163" i="5"/>
  <c r="CZ296" i="5"/>
  <c r="CX296" i="5"/>
  <c r="CV296" i="5"/>
  <c r="CT296" i="5"/>
  <c r="CZ261" i="5"/>
  <c r="CX261" i="5"/>
  <c r="CV261" i="5"/>
  <c r="CT261" i="5"/>
  <c r="CZ257" i="5"/>
  <c r="CX257" i="5"/>
  <c r="CV257" i="5"/>
  <c r="CT257" i="5"/>
  <c r="CZ162" i="5"/>
  <c r="CX162" i="5"/>
  <c r="CV162" i="5"/>
  <c r="CT162" i="5"/>
  <c r="CZ161" i="5"/>
  <c r="CX161" i="5"/>
  <c r="CV161" i="5"/>
  <c r="CT161" i="5"/>
  <c r="CZ256" i="5"/>
  <c r="CX256" i="5"/>
  <c r="CV256" i="5"/>
  <c r="CT256" i="5"/>
  <c r="CZ79" i="5"/>
  <c r="CX79" i="5"/>
  <c r="CV79" i="5"/>
  <c r="CT79" i="5"/>
  <c r="CZ78" i="5"/>
  <c r="CX78" i="5"/>
  <c r="CV78" i="5"/>
  <c r="CT78" i="5"/>
  <c r="CZ77" i="5"/>
  <c r="CX77" i="5"/>
  <c r="CV77" i="5"/>
  <c r="CT77" i="5"/>
  <c r="CZ306" i="5"/>
  <c r="CX306" i="5"/>
  <c r="CV306" i="5"/>
  <c r="CT306" i="5"/>
  <c r="CZ305" i="5"/>
  <c r="CX305" i="5"/>
  <c r="CV305" i="5"/>
  <c r="CT305" i="5"/>
  <c r="CZ76" i="5"/>
  <c r="CX76" i="5"/>
  <c r="CV76" i="5"/>
  <c r="CT76" i="5"/>
  <c r="CZ187" i="5"/>
  <c r="CX187" i="5"/>
  <c r="CV187" i="5"/>
  <c r="CT187" i="5"/>
  <c r="CZ186" i="5"/>
  <c r="CX186" i="5"/>
  <c r="CV186" i="5"/>
  <c r="CT186" i="5"/>
  <c r="CZ202" i="5"/>
  <c r="CX202" i="5"/>
  <c r="CV202" i="5"/>
  <c r="CT202" i="5"/>
  <c r="CZ185" i="5"/>
  <c r="CX185" i="5"/>
  <c r="CV185" i="5"/>
  <c r="CT185" i="5"/>
  <c r="CZ184" i="5"/>
  <c r="CX184" i="5"/>
  <c r="CV184" i="5"/>
  <c r="CT184" i="5"/>
  <c r="CZ254" i="5"/>
  <c r="CX254" i="5"/>
  <c r="CV254" i="5"/>
  <c r="CT254" i="5"/>
  <c r="CZ252" i="5"/>
  <c r="CX252" i="5"/>
  <c r="CV252" i="5"/>
  <c r="CT252" i="5"/>
  <c r="CZ251" i="5"/>
  <c r="CX251" i="5"/>
  <c r="CV251" i="5"/>
  <c r="CT251" i="5"/>
  <c r="CZ250" i="5"/>
  <c r="CX250" i="5"/>
  <c r="CV250" i="5"/>
  <c r="CT250" i="5"/>
  <c r="CZ249" i="5"/>
  <c r="CX249" i="5"/>
  <c r="CV249" i="5"/>
  <c r="CT249" i="5"/>
  <c r="CZ160" i="5"/>
  <c r="CX160" i="5"/>
  <c r="CV160" i="5"/>
  <c r="CT160" i="5"/>
  <c r="CZ159" i="5"/>
  <c r="CX159" i="5"/>
  <c r="CV159" i="5"/>
  <c r="CT159" i="5"/>
  <c r="CZ158" i="5"/>
  <c r="CX158" i="5"/>
  <c r="CV158" i="5"/>
  <c r="CT158" i="5"/>
  <c r="CZ210" i="5"/>
  <c r="CX210" i="5"/>
  <c r="CV210" i="5"/>
  <c r="CT210" i="5"/>
  <c r="CZ209" i="5"/>
  <c r="CX209" i="5"/>
  <c r="CV209" i="5"/>
  <c r="CT209" i="5"/>
  <c r="CZ75" i="5"/>
  <c r="CX75" i="5"/>
  <c r="CV75" i="5"/>
  <c r="CT75" i="5"/>
  <c r="CZ157" i="5"/>
  <c r="CX157" i="5"/>
  <c r="CV157" i="5"/>
  <c r="CT157" i="5"/>
  <c r="CZ156" i="5"/>
  <c r="CX156" i="5"/>
  <c r="CV156" i="5"/>
  <c r="CT156" i="5"/>
  <c r="CZ74" i="5"/>
  <c r="CX74" i="5"/>
  <c r="CV74" i="5"/>
  <c r="CT74" i="5"/>
  <c r="CZ73" i="5"/>
  <c r="CX73" i="5"/>
  <c r="CV73" i="5"/>
  <c r="CT73" i="5"/>
  <c r="CZ227" i="5"/>
  <c r="CX227" i="5"/>
  <c r="CV227" i="5"/>
  <c r="CT227" i="5"/>
  <c r="CZ72" i="5"/>
  <c r="CX72" i="5"/>
  <c r="CV72" i="5"/>
  <c r="CT72" i="5"/>
  <c r="CZ155" i="5"/>
  <c r="CX155" i="5"/>
  <c r="CV155" i="5"/>
  <c r="CT155" i="5"/>
  <c r="CZ304" i="5"/>
  <c r="CX304" i="5"/>
  <c r="CV304" i="5"/>
  <c r="CT304" i="5"/>
  <c r="CZ154" i="5"/>
  <c r="CX154" i="5"/>
  <c r="CV154" i="5"/>
  <c r="CT154" i="5"/>
  <c r="CZ71" i="5"/>
  <c r="CX71" i="5"/>
  <c r="CV71" i="5"/>
  <c r="CT71" i="5"/>
  <c r="CZ70" i="5"/>
  <c r="CX70" i="5"/>
  <c r="CV70" i="5"/>
  <c r="CT70" i="5"/>
  <c r="CZ260" i="5"/>
  <c r="CX260" i="5"/>
  <c r="CV260" i="5"/>
  <c r="CT260" i="5"/>
  <c r="CZ69" i="5"/>
  <c r="CX69" i="5"/>
  <c r="CV69" i="5"/>
  <c r="CT69" i="5"/>
  <c r="CZ153" i="5"/>
  <c r="CX153" i="5"/>
  <c r="CV153" i="5"/>
  <c r="CT153" i="5"/>
  <c r="CZ152" i="5"/>
  <c r="CX152" i="5"/>
  <c r="CV152" i="5"/>
  <c r="CT152" i="5"/>
  <c r="CZ248" i="5"/>
  <c r="CX248" i="5"/>
  <c r="CV248" i="5"/>
  <c r="CT248" i="5"/>
  <c r="CZ151" i="5"/>
  <c r="CX151" i="5"/>
  <c r="CV151" i="5"/>
  <c r="CT151" i="5"/>
  <c r="CZ150" i="5"/>
  <c r="CX150" i="5"/>
  <c r="CV150" i="5"/>
  <c r="CT150" i="5"/>
  <c r="CZ149" i="5"/>
  <c r="CX149" i="5"/>
  <c r="CV149" i="5"/>
  <c r="CT149" i="5"/>
  <c r="CZ148" i="5"/>
  <c r="CX148" i="5"/>
  <c r="CV148" i="5"/>
  <c r="CT148" i="5"/>
  <c r="CZ147" i="5"/>
  <c r="CX147" i="5"/>
  <c r="CV147" i="5"/>
  <c r="CT147" i="5"/>
  <c r="CZ246" i="5"/>
  <c r="CX246" i="5"/>
  <c r="CV246" i="5"/>
  <c r="CT246" i="5"/>
  <c r="CZ146" i="5"/>
  <c r="CX146" i="5"/>
  <c r="CV146" i="5"/>
  <c r="CT146" i="5"/>
  <c r="CZ145" i="5"/>
  <c r="CX145" i="5"/>
  <c r="CV145" i="5"/>
  <c r="CT145" i="5"/>
  <c r="CZ68" i="5"/>
  <c r="CX68" i="5"/>
  <c r="CV68" i="5"/>
  <c r="CT68" i="5"/>
  <c r="CZ303" i="5"/>
  <c r="CX303" i="5"/>
  <c r="CV303" i="5"/>
  <c r="CT303" i="5"/>
  <c r="CZ224" i="5"/>
  <c r="CX224" i="5"/>
  <c r="CV224" i="5"/>
  <c r="CT224" i="5"/>
  <c r="CZ295" i="5"/>
  <c r="CX295" i="5"/>
  <c r="CV295" i="5"/>
  <c r="CT295" i="5"/>
  <c r="CZ294" i="5"/>
  <c r="CX294" i="5"/>
  <c r="CV294" i="5"/>
  <c r="CT294" i="5"/>
  <c r="CZ67" i="5"/>
  <c r="CX67" i="5"/>
  <c r="CV67" i="5"/>
  <c r="CT67" i="5"/>
  <c r="CZ302" i="5"/>
  <c r="CX302" i="5"/>
  <c r="CV302" i="5"/>
  <c r="CT302" i="5"/>
  <c r="CZ66" i="5"/>
  <c r="CX66" i="5"/>
  <c r="CV66" i="5"/>
  <c r="CT66" i="5"/>
  <c r="CZ65" i="5"/>
  <c r="CX65" i="5"/>
  <c r="CV65" i="5"/>
  <c r="CT65" i="5"/>
  <c r="CZ244" i="5"/>
  <c r="CX244" i="5"/>
  <c r="CV244" i="5"/>
  <c r="CT244" i="5"/>
  <c r="CZ293" i="5"/>
  <c r="CX293" i="5"/>
  <c r="CV293" i="5"/>
  <c r="CT293" i="5"/>
  <c r="CZ144" i="5"/>
  <c r="CX144" i="5"/>
  <c r="CV144" i="5"/>
  <c r="CT144" i="5"/>
  <c r="CZ195" i="5"/>
  <c r="CX195" i="5"/>
  <c r="CV195" i="5"/>
  <c r="CT195" i="5"/>
  <c r="CZ64" i="5"/>
  <c r="CX64" i="5"/>
  <c r="CV64" i="5"/>
  <c r="CT64" i="5"/>
  <c r="CZ143" i="5"/>
  <c r="CX143" i="5"/>
  <c r="CV143" i="5"/>
  <c r="CT143" i="5"/>
  <c r="CZ223" i="5"/>
  <c r="CX223" i="5"/>
  <c r="CV223" i="5"/>
  <c r="CT223" i="5"/>
  <c r="CZ222" i="5"/>
  <c r="CX222" i="5"/>
  <c r="CV222" i="5"/>
  <c r="CT222" i="5"/>
  <c r="CZ221" i="5"/>
  <c r="CX221" i="5"/>
  <c r="CV221" i="5"/>
  <c r="CT221" i="5"/>
  <c r="CZ188" i="5"/>
  <c r="CX188" i="5"/>
  <c r="CV188" i="5"/>
  <c r="CT188" i="5"/>
  <c r="CZ243" i="5"/>
  <c r="CX243" i="5"/>
  <c r="CV243" i="5"/>
  <c r="CT243" i="5"/>
  <c r="CZ63" i="5"/>
  <c r="CX63" i="5"/>
  <c r="CV63" i="5"/>
  <c r="CT63" i="5"/>
  <c r="CZ62" i="5"/>
  <c r="CX62" i="5"/>
  <c r="CV62" i="5"/>
  <c r="CT62" i="5"/>
  <c r="CZ142" i="5"/>
  <c r="CX142" i="5"/>
  <c r="CV142" i="5"/>
  <c r="CT142" i="5"/>
  <c r="CZ242" i="5"/>
  <c r="CX242" i="5"/>
  <c r="CV242" i="5"/>
  <c r="CT242" i="5"/>
  <c r="CZ141" i="5"/>
  <c r="CX141" i="5"/>
  <c r="CV141" i="5"/>
  <c r="CT141" i="5"/>
  <c r="CZ140" i="5"/>
  <c r="CX140" i="5"/>
  <c r="CV140" i="5"/>
  <c r="CT140" i="5"/>
  <c r="CZ208" i="5"/>
  <c r="CX208" i="5"/>
  <c r="CV208" i="5"/>
  <c r="CT208" i="5"/>
  <c r="CZ205" i="5"/>
  <c r="CX205" i="5"/>
  <c r="CV205" i="5"/>
  <c r="CT205" i="5"/>
  <c r="CZ241" i="5"/>
  <c r="CX241" i="5"/>
  <c r="CV241" i="5"/>
  <c r="CT241" i="5"/>
  <c r="CZ240" i="5"/>
  <c r="CX240" i="5"/>
  <c r="CV240" i="5"/>
  <c r="CT240" i="5"/>
  <c r="CZ301" i="5"/>
  <c r="CX301" i="5"/>
  <c r="CV301" i="5"/>
  <c r="CT301" i="5"/>
  <c r="CZ139" i="5"/>
  <c r="CX139" i="5"/>
  <c r="CV139" i="5"/>
  <c r="CT139" i="5"/>
  <c r="CZ259" i="5"/>
  <c r="CX259" i="5"/>
  <c r="CV259" i="5"/>
  <c r="CT259" i="5"/>
  <c r="CZ220" i="5"/>
  <c r="CX220" i="5"/>
  <c r="CV220" i="5"/>
  <c r="CT220" i="5"/>
  <c r="CZ219" i="5"/>
  <c r="CX219" i="5"/>
  <c r="CV219" i="5"/>
  <c r="CT219" i="5"/>
  <c r="CZ292" i="5"/>
  <c r="CX292" i="5"/>
  <c r="CV292" i="5"/>
  <c r="CT292" i="5"/>
  <c r="CZ291" i="5"/>
  <c r="CX291" i="5"/>
  <c r="CV291" i="5"/>
  <c r="CT291" i="5"/>
  <c r="CZ138" i="5"/>
  <c r="CX138" i="5"/>
  <c r="CV138" i="5"/>
  <c r="CT138" i="5"/>
  <c r="CZ137" i="5"/>
  <c r="CX137" i="5"/>
  <c r="CV137" i="5"/>
  <c r="CT137" i="5"/>
  <c r="CZ290" i="5"/>
  <c r="CX290" i="5"/>
  <c r="CV290" i="5"/>
  <c r="CT290" i="5"/>
  <c r="CZ239" i="5"/>
  <c r="CX239" i="5"/>
  <c r="CV239" i="5"/>
  <c r="CT239" i="5"/>
  <c r="CZ61" i="5"/>
  <c r="CX61" i="5"/>
  <c r="CV61" i="5"/>
  <c r="CT61" i="5"/>
  <c r="CZ136" i="5"/>
  <c r="CX136" i="5"/>
  <c r="CV136" i="5"/>
  <c r="CT136" i="5"/>
  <c r="CZ289" i="5"/>
  <c r="CX289" i="5"/>
  <c r="CV289" i="5"/>
  <c r="CT289" i="5"/>
  <c r="CZ288" i="5"/>
  <c r="CX288" i="5"/>
  <c r="CV288" i="5"/>
  <c r="CT288" i="5"/>
  <c r="CZ180" i="5"/>
  <c r="CX180" i="5"/>
  <c r="CV180" i="5"/>
  <c r="CT180" i="5"/>
  <c r="CZ287" i="5"/>
  <c r="CX287" i="5"/>
  <c r="CV287" i="5"/>
  <c r="CT287" i="5"/>
  <c r="CZ238" i="5"/>
  <c r="CX238" i="5"/>
  <c r="CV238" i="5"/>
  <c r="CT238" i="5"/>
  <c r="CZ135" i="5"/>
  <c r="CX135" i="5"/>
  <c r="CV135" i="5"/>
  <c r="CT135" i="5"/>
  <c r="CZ134" i="5"/>
  <c r="CX134" i="5"/>
  <c r="CV134" i="5"/>
  <c r="CT134" i="5"/>
  <c r="CZ60" i="5"/>
  <c r="CX60" i="5"/>
  <c r="CV60" i="5"/>
  <c r="CT60" i="5"/>
  <c r="CZ59" i="5"/>
  <c r="CX59" i="5"/>
  <c r="CV59" i="5"/>
  <c r="CT59" i="5"/>
  <c r="CZ58" i="5"/>
  <c r="CX58" i="5"/>
  <c r="CV58" i="5"/>
  <c r="CT58" i="5"/>
  <c r="CZ133" i="5"/>
  <c r="CX133" i="5"/>
  <c r="CV133" i="5"/>
  <c r="CT133" i="5"/>
  <c r="CZ207" i="5"/>
  <c r="CX207" i="5"/>
  <c r="CV207" i="5"/>
  <c r="CT207" i="5"/>
  <c r="CZ132" i="5"/>
  <c r="CX132" i="5"/>
  <c r="CV132" i="5"/>
  <c r="CT132" i="5"/>
  <c r="CZ131" i="5"/>
  <c r="CX131" i="5"/>
  <c r="CV131" i="5"/>
  <c r="CT131" i="5"/>
  <c r="CZ130" i="5"/>
  <c r="CX130" i="5"/>
  <c r="CV130" i="5"/>
  <c r="CT130" i="5"/>
  <c r="CZ286" i="5"/>
  <c r="CX286" i="5"/>
  <c r="CV286" i="5"/>
  <c r="CT286" i="5"/>
  <c r="CZ129" i="5"/>
  <c r="CX129" i="5"/>
  <c r="CV129" i="5"/>
  <c r="CT129" i="5"/>
  <c r="CZ300" i="5"/>
  <c r="CX300" i="5"/>
  <c r="CV300" i="5"/>
  <c r="CT300" i="5"/>
  <c r="CZ57" i="5"/>
  <c r="CX57" i="5"/>
  <c r="CV57" i="5"/>
  <c r="CT57" i="5"/>
  <c r="CZ56" i="5"/>
  <c r="CX56" i="5"/>
  <c r="CV56" i="5"/>
  <c r="CT56" i="5"/>
  <c r="CZ55" i="5"/>
  <c r="CX55" i="5"/>
  <c r="CV55" i="5"/>
  <c r="CT55" i="5"/>
  <c r="CZ206" i="5"/>
  <c r="CX206" i="5"/>
  <c r="CV206" i="5"/>
  <c r="CT206" i="5"/>
  <c r="CZ54" i="5"/>
  <c r="CX54" i="5"/>
  <c r="CV54" i="5"/>
  <c r="CT54" i="5"/>
  <c r="CZ53" i="5"/>
  <c r="CX53" i="5"/>
  <c r="CV53" i="5"/>
  <c r="CT53" i="5"/>
  <c r="CZ52" i="5"/>
  <c r="CX52" i="5"/>
  <c r="CV52" i="5"/>
  <c r="CT52" i="5"/>
  <c r="CZ51" i="5"/>
  <c r="CX51" i="5"/>
  <c r="CV51" i="5"/>
  <c r="CT51" i="5"/>
  <c r="CZ50" i="5"/>
  <c r="CX50" i="5"/>
  <c r="CV50" i="5"/>
  <c r="CT50" i="5"/>
  <c r="CZ49" i="5"/>
  <c r="CX49" i="5"/>
  <c r="CV49" i="5"/>
  <c r="CT49" i="5"/>
  <c r="CZ48" i="5"/>
  <c r="CX48" i="5"/>
  <c r="CV48" i="5"/>
  <c r="CT48" i="5"/>
  <c r="CZ47" i="5"/>
  <c r="CX47" i="5"/>
  <c r="CV47" i="5"/>
  <c r="CT47" i="5"/>
  <c r="CZ255" i="5"/>
  <c r="CX255" i="5"/>
  <c r="CV255" i="5"/>
  <c r="CT255" i="5"/>
  <c r="CZ194" i="5"/>
  <c r="CX194" i="5"/>
  <c r="CV194" i="5"/>
  <c r="CT194" i="5"/>
  <c r="CZ46" i="5"/>
  <c r="CX46" i="5"/>
  <c r="CV46" i="5"/>
  <c r="CT46" i="5"/>
  <c r="CZ45" i="5"/>
  <c r="CX45" i="5"/>
  <c r="CV45" i="5"/>
  <c r="CT45" i="5"/>
  <c r="CZ201" i="5"/>
  <c r="CX201" i="5"/>
  <c r="CV201" i="5"/>
  <c r="CT201" i="5"/>
  <c r="CZ128" i="5"/>
  <c r="CX128" i="5"/>
  <c r="CV128" i="5"/>
  <c r="CT128" i="5"/>
  <c r="CZ299" i="5"/>
  <c r="CX299" i="5"/>
  <c r="CV299" i="5"/>
  <c r="CT299" i="5"/>
  <c r="CZ127" i="5"/>
  <c r="CX127" i="5"/>
  <c r="CV127" i="5"/>
  <c r="CT127" i="5"/>
  <c r="CZ44" i="5"/>
  <c r="CX44" i="5"/>
  <c r="CV44" i="5"/>
  <c r="CT44" i="5"/>
  <c r="CZ237" i="5"/>
  <c r="CX237" i="5"/>
  <c r="CV237" i="5"/>
  <c r="CT237" i="5"/>
  <c r="CZ236" i="5"/>
  <c r="CX236" i="5"/>
  <c r="CV236" i="5"/>
  <c r="CT236" i="5"/>
  <c r="CZ235" i="5"/>
  <c r="CX235" i="5"/>
  <c r="CV235" i="5"/>
  <c r="CT235" i="5"/>
  <c r="CZ234" i="5"/>
  <c r="CX234" i="5"/>
  <c r="CV234" i="5"/>
  <c r="CT234" i="5"/>
  <c r="CZ218" i="5"/>
  <c r="CX218" i="5"/>
  <c r="CV218" i="5"/>
  <c r="CT218" i="5"/>
  <c r="CZ233" i="5"/>
  <c r="CX233" i="5"/>
  <c r="CV233" i="5"/>
  <c r="CT233" i="5"/>
  <c r="CZ193" i="5"/>
  <c r="CX193" i="5"/>
  <c r="CV193" i="5"/>
  <c r="CT193" i="5"/>
  <c r="CZ126" i="5"/>
  <c r="CX126" i="5"/>
  <c r="CV126" i="5"/>
  <c r="CT126" i="5"/>
  <c r="CZ43" i="5"/>
  <c r="CX43" i="5"/>
  <c r="CV43" i="5"/>
  <c r="CT43" i="5"/>
  <c r="CZ125" i="5"/>
  <c r="CX125" i="5"/>
  <c r="CV125" i="5"/>
  <c r="CT125" i="5"/>
  <c r="CZ124" i="5"/>
  <c r="CX124" i="5"/>
  <c r="CV124" i="5"/>
  <c r="CT124" i="5"/>
  <c r="CZ229" i="5"/>
  <c r="CX229" i="5"/>
  <c r="CV229" i="5"/>
  <c r="CT229" i="5"/>
  <c r="CZ253" i="5"/>
  <c r="CX253" i="5"/>
  <c r="CV253" i="5"/>
  <c r="CT253" i="5"/>
  <c r="CZ123" i="5"/>
  <c r="CX123" i="5"/>
  <c r="CV123" i="5"/>
  <c r="CT123" i="5"/>
  <c r="CZ228" i="5"/>
  <c r="CX228" i="5"/>
  <c r="CV228" i="5"/>
  <c r="CT228" i="5"/>
  <c r="CZ285" i="5"/>
  <c r="CX285" i="5"/>
  <c r="CV285" i="5"/>
  <c r="CT285" i="5"/>
  <c r="CZ284" i="5"/>
  <c r="CX284" i="5"/>
  <c r="CV284" i="5"/>
  <c r="CT284" i="5"/>
  <c r="CZ122" i="5"/>
  <c r="CX122" i="5"/>
  <c r="CV122" i="5"/>
  <c r="CT122" i="5"/>
  <c r="CZ226" i="5"/>
  <c r="CX226" i="5"/>
  <c r="CV226" i="5"/>
  <c r="CT226" i="5"/>
  <c r="CZ225" i="5"/>
  <c r="CX225" i="5"/>
  <c r="CV225" i="5"/>
  <c r="CT225" i="5"/>
  <c r="CZ121" i="5"/>
  <c r="CX121" i="5"/>
  <c r="CV121" i="5"/>
  <c r="CT121" i="5"/>
  <c r="CZ120" i="5"/>
  <c r="CX120" i="5"/>
  <c r="CV120" i="5"/>
  <c r="CT120" i="5"/>
  <c r="CZ216" i="5"/>
  <c r="CX216" i="5"/>
  <c r="CV216" i="5"/>
  <c r="CT216" i="5"/>
  <c r="CZ214" i="5"/>
  <c r="CX214" i="5"/>
  <c r="CV214" i="5"/>
  <c r="CT214" i="5"/>
  <c r="CZ213" i="5"/>
  <c r="CX213" i="5"/>
  <c r="CV213" i="5"/>
  <c r="CT213" i="5"/>
  <c r="CZ42" i="5"/>
  <c r="CX42" i="5"/>
  <c r="CV42" i="5"/>
  <c r="CT42" i="5"/>
  <c r="CZ204" i="5"/>
  <c r="CX204" i="5"/>
  <c r="CV204" i="5"/>
  <c r="CT204" i="5"/>
  <c r="CZ283" i="5"/>
  <c r="CX283" i="5"/>
  <c r="CV283" i="5"/>
  <c r="CT283" i="5"/>
  <c r="CZ119" i="5"/>
  <c r="CX119" i="5"/>
  <c r="CV119" i="5"/>
  <c r="CT119" i="5"/>
  <c r="CZ118" i="5"/>
  <c r="CX118" i="5"/>
  <c r="CV118" i="5"/>
  <c r="CT118" i="5"/>
  <c r="CZ41" i="5"/>
  <c r="CX41" i="5"/>
  <c r="CV41" i="5"/>
  <c r="CT41" i="5"/>
  <c r="CZ117" i="5"/>
  <c r="CX117" i="5"/>
  <c r="CV117" i="5"/>
  <c r="CT117" i="5"/>
  <c r="CZ116" i="5"/>
  <c r="CX116" i="5"/>
  <c r="CV116" i="5"/>
  <c r="CT116" i="5"/>
  <c r="CZ115" i="5"/>
  <c r="CX115" i="5"/>
  <c r="CV115" i="5"/>
  <c r="CT115" i="5"/>
  <c r="CZ114" i="5"/>
  <c r="CX114" i="5"/>
  <c r="CV114" i="5"/>
  <c r="CT114" i="5"/>
  <c r="CZ203" i="5"/>
  <c r="CX203" i="5"/>
  <c r="CV203" i="5"/>
  <c r="CT203" i="5"/>
  <c r="CZ40" i="5"/>
  <c r="CX40" i="5"/>
  <c r="CV40" i="5"/>
  <c r="CT40" i="5"/>
  <c r="CZ39" i="5"/>
  <c r="CX39" i="5"/>
  <c r="CV39" i="5"/>
  <c r="CT39" i="5"/>
  <c r="CZ192" i="5"/>
  <c r="CX192" i="5"/>
  <c r="CV192" i="5"/>
  <c r="CT192" i="5"/>
  <c r="CZ38" i="5"/>
  <c r="CX38" i="5"/>
  <c r="CV38" i="5"/>
  <c r="CT38" i="5"/>
  <c r="CZ37" i="5"/>
  <c r="CX37" i="5"/>
  <c r="CV37" i="5"/>
  <c r="CT37" i="5"/>
  <c r="CZ200" i="5"/>
  <c r="CX200" i="5"/>
  <c r="CV200" i="5"/>
  <c r="CT200" i="5"/>
  <c r="CZ199" i="5"/>
  <c r="CX199" i="5"/>
  <c r="CV199" i="5"/>
  <c r="CT199" i="5"/>
  <c r="CZ167" i="5"/>
  <c r="CX167" i="5"/>
  <c r="CV167" i="5"/>
  <c r="CT167" i="5"/>
  <c r="CZ282" i="5"/>
  <c r="CX282" i="5"/>
  <c r="CV282" i="5"/>
  <c r="CT282" i="5"/>
  <c r="CZ113" i="5"/>
  <c r="CX113" i="5"/>
  <c r="CV113" i="5"/>
  <c r="CT113" i="5"/>
  <c r="CZ36" i="5"/>
  <c r="CX36" i="5"/>
  <c r="CV36" i="5"/>
  <c r="CT36" i="5"/>
  <c r="CZ112" i="5"/>
  <c r="CX112" i="5"/>
  <c r="CV112" i="5"/>
  <c r="CT112" i="5"/>
  <c r="CZ196" i="5"/>
  <c r="CX196" i="5"/>
  <c r="CV196" i="5"/>
  <c r="CT196" i="5"/>
  <c r="CZ215" i="5"/>
  <c r="CX215" i="5"/>
  <c r="CV215" i="5"/>
  <c r="CT215" i="5"/>
  <c r="CZ111" i="5"/>
  <c r="CX111" i="5"/>
  <c r="CV111" i="5"/>
  <c r="CT111" i="5"/>
  <c r="CZ191" i="5"/>
  <c r="CX191" i="5"/>
  <c r="CV191" i="5"/>
  <c r="CT191" i="5"/>
  <c r="CZ110" i="5"/>
  <c r="CX110" i="5"/>
  <c r="CV110" i="5"/>
  <c r="CT110" i="5"/>
  <c r="CZ109" i="5"/>
  <c r="CX109" i="5"/>
  <c r="CV109" i="5"/>
  <c r="CT109" i="5"/>
  <c r="CZ35" i="5"/>
  <c r="CX35" i="5"/>
  <c r="CV35" i="5"/>
  <c r="CT35" i="5"/>
  <c r="CZ108" i="5"/>
  <c r="CX108" i="5"/>
  <c r="CV108" i="5"/>
  <c r="CT108" i="5"/>
  <c r="CZ189" i="5"/>
  <c r="CX189" i="5"/>
  <c r="CV189" i="5"/>
  <c r="CT189" i="5"/>
  <c r="CZ183" i="5"/>
  <c r="CX183" i="5"/>
  <c r="CV183" i="5"/>
  <c r="CT183" i="5"/>
  <c r="CZ34" i="5"/>
  <c r="CX34" i="5"/>
  <c r="CV34" i="5"/>
  <c r="CT34" i="5"/>
  <c r="CZ33" i="5"/>
  <c r="CX33" i="5"/>
  <c r="CV33" i="5"/>
  <c r="CT33" i="5"/>
  <c r="CZ232" i="5"/>
  <c r="CX232" i="5"/>
  <c r="CV232" i="5"/>
  <c r="CT232" i="5"/>
  <c r="CZ107" i="5"/>
  <c r="CX107" i="5"/>
  <c r="CV107" i="5"/>
  <c r="CT107" i="5"/>
  <c r="CZ281" i="5"/>
  <c r="CX281" i="5"/>
  <c r="CV281" i="5"/>
  <c r="CT281" i="5"/>
  <c r="CZ280" i="5"/>
  <c r="CX280" i="5"/>
  <c r="CV280" i="5"/>
  <c r="CT280" i="5"/>
  <c r="CZ279" i="5"/>
  <c r="CX279" i="5"/>
  <c r="CV279" i="5"/>
  <c r="CT279" i="5"/>
  <c r="CZ278" i="5"/>
  <c r="CX278" i="5"/>
  <c r="CV278" i="5"/>
  <c r="CT278" i="5"/>
  <c r="CZ277" i="5"/>
  <c r="CX277" i="5"/>
  <c r="CV277" i="5"/>
  <c r="CT277" i="5"/>
  <c r="CZ276" i="5"/>
  <c r="CX276" i="5"/>
  <c r="CV276" i="5"/>
  <c r="CT276" i="5"/>
  <c r="CZ275" i="5"/>
  <c r="CX275" i="5"/>
  <c r="CV275" i="5"/>
  <c r="CT275" i="5"/>
  <c r="CZ274" i="5"/>
  <c r="CX274" i="5"/>
  <c r="CV274" i="5"/>
  <c r="CT274" i="5"/>
  <c r="CZ273" i="5"/>
  <c r="CX273" i="5"/>
  <c r="CV273" i="5"/>
  <c r="CT273" i="5"/>
  <c r="CZ272" i="5"/>
  <c r="CX272" i="5"/>
  <c r="CV272" i="5"/>
  <c r="CT272" i="5"/>
  <c r="CZ106" i="5"/>
  <c r="CX106" i="5"/>
  <c r="CV106" i="5"/>
  <c r="CT106" i="5"/>
  <c r="CZ105" i="5"/>
  <c r="CX105" i="5"/>
  <c r="CV105" i="5"/>
  <c r="CT105" i="5"/>
  <c r="CZ173" i="5"/>
  <c r="CX173" i="5"/>
  <c r="CV173" i="5"/>
  <c r="CT173" i="5"/>
  <c r="CZ32" i="5"/>
  <c r="CX32" i="5"/>
  <c r="CV32" i="5"/>
  <c r="CT32" i="5"/>
  <c r="CZ31" i="5"/>
  <c r="CX31" i="5"/>
  <c r="CV31" i="5"/>
  <c r="CT31" i="5"/>
  <c r="CZ182" i="5"/>
  <c r="CX182" i="5"/>
  <c r="CV182" i="5"/>
  <c r="CT182" i="5"/>
  <c r="CZ104" i="5"/>
  <c r="CX104" i="5"/>
  <c r="CV104" i="5"/>
  <c r="CT104" i="5"/>
  <c r="CZ30" i="5"/>
  <c r="CX30" i="5"/>
  <c r="CV30" i="5"/>
  <c r="CT30" i="5"/>
  <c r="CZ29" i="5"/>
  <c r="CX29" i="5"/>
  <c r="CV29" i="5"/>
  <c r="CT29" i="5"/>
  <c r="CZ28" i="5"/>
  <c r="CX28" i="5"/>
  <c r="CV28" i="5"/>
  <c r="CT28" i="5"/>
  <c r="CZ27" i="5"/>
  <c r="CX27" i="5"/>
  <c r="CV27" i="5"/>
  <c r="CT27" i="5"/>
  <c r="CZ26" i="5"/>
  <c r="CX26" i="5"/>
  <c r="CV26" i="5"/>
  <c r="CT26" i="5"/>
  <c r="CZ181" i="5"/>
  <c r="CX181" i="5"/>
  <c r="CV181" i="5"/>
  <c r="CT181" i="5"/>
  <c r="CZ179" i="5"/>
  <c r="CX179" i="5"/>
  <c r="CV179" i="5"/>
  <c r="CT179" i="5"/>
  <c r="CZ178" i="5"/>
  <c r="CX178" i="5"/>
  <c r="CV178" i="5"/>
  <c r="CT178" i="5"/>
  <c r="CZ177" i="5"/>
  <c r="CX177" i="5"/>
  <c r="CV177" i="5"/>
  <c r="CT177" i="5"/>
  <c r="CZ176" i="5"/>
  <c r="CX176" i="5"/>
  <c r="CV176" i="5"/>
  <c r="CT176" i="5"/>
  <c r="CZ258" i="5"/>
  <c r="CX258" i="5"/>
  <c r="CV258" i="5"/>
  <c r="CT258" i="5"/>
  <c r="CZ25" i="5"/>
  <c r="CX25" i="5"/>
  <c r="CV25" i="5"/>
  <c r="CT25" i="5"/>
  <c r="CZ103" i="5"/>
  <c r="CX103" i="5"/>
  <c r="CV103" i="5"/>
  <c r="CT103" i="5"/>
  <c r="CZ102" i="5"/>
  <c r="CX102" i="5"/>
  <c r="CV102" i="5"/>
  <c r="CT102" i="5"/>
  <c r="CZ212" i="5"/>
  <c r="CX212" i="5"/>
  <c r="CV212" i="5"/>
  <c r="CT212" i="5"/>
  <c r="CZ101" i="5"/>
  <c r="CX101" i="5"/>
  <c r="CV101" i="5"/>
  <c r="CT101" i="5"/>
  <c r="CZ271" i="5"/>
  <c r="CX271" i="5"/>
  <c r="CV271" i="5"/>
  <c r="CT271" i="5"/>
  <c r="CZ100" i="5"/>
  <c r="CX100" i="5"/>
  <c r="CV100" i="5"/>
  <c r="CT100" i="5"/>
  <c r="CZ99" i="5"/>
  <c r="CX99" i="5"/>
  <c r="CV99" i="5"/>
  <c r="CT99" i="5"/>
  <c r="CZ98" i="5"/>
  <c r="CX98" i="5"/>
  <c r="CV98" i="5"/>
  <c r="CT98" i="5"/>
  <c r="CZ97" i="5"/>
  <c r="CX97" i="5"/>
  <c r="CV97" i="5"/>
  <c r="CT97" i="5"/>
  <c r="CZ24" i="5"/>
  <c r="CX24" i="5"/>
  <c r="CV24" i="5"/>
  <c r="CT24" i="5"/>
  <c r="CZ174" i="5"/>
  <c r="CX174" i="5"/>
  <c r="CV174" i="5"/>
  <c r="CT174" i="5"/>
  <c r="CZ23" i="5"/>
  <c r="CX23" i="5"/>
  <c r="CV23" i="5"/>
  <c r="CT23" i="5"/>
  <c r="CZ22" i="5"/>
  <c r="CX22" i="5"/>
  <c r="CV22" i="5"/>
  <c r="CT22" i="5"/>
  <c r="CZ21" i="5"/>
  <c r="CX21" i="5"/>
  <c r="CV21" i="5"/>
  <c r="CT21" i="5"/>
  <c r="CZ20" i="5"/>
  <c r="CX20" i="5"/>
  <c r="CV20" i="5"/>
  <c r="CT20" i="5"/>
  <c r="CZ19" i="5"/>
  <c r="CX19" i="5"/>
  <c r="CV19" i="5"/>
  <c r="CT19" i="5"/>
  <c r="CZ18" i="5"/>
  <c r="CX18" i="5"/>
  <c r="CV18" i="5"/>
  <c r="CT18" i="5"/>
  <c r="CZ172" i="5"/>
  <c r="CX172" i="5"/>
  <c r="CV172" i="5"/>
  <c r="CT172" i="5"/>
  <c r="CZ171" i="5"/>
  <c r="CX171" i="5"/>
  <c r="CV171" i="5"/>
  <c r="CT171" i="5"/>
  <c r="CZ17" i="5"/>
  <c r="CX17" i="5"/>
  <c r="CV17" i="5"/>
  <c r="CT17" i="5"/>
  <c r="CZ298" i="5"/>
  <c r="CX298" i="5"/>
  <c r="CV298" i="5"/>
  <c r="CT298" i="5"/>
  <c r="CZ170" i="5"/>
  <c r="CX170" i="5"/>
  <c r="CV170" i="5"/>
  <c r="CT170" i="5"/>
  <c r="CZ270" i="5"/>
  <c r="CX270" i="5"/>
  <c r="CV270" i="5"/>
  <c r="CT270" i="5"/>
  <c r="CZ96" i="5"/>
  <c r="CX96" i="5"/>
  <c r="CV96" i="5"/>
  <c r="CT96" i="5"/>
  <c r="CZ231" i="5"/>
  <c r="CX231" i="5"/>
  <c r="CV231" i="5"/>
  <c r="CT231" i="5"/>
  <c r="CZ16" i="5"/>
  <c r="CX16" i="5"/>
  <c r="CV16" i="5"/>
  <c r="CT16" i="5"/>
  <c r="CZ95" i="5"/>
  <c r="CX95" i="5"/>
  <c r="CV95" i="5"/>
  <c r="CT95" i="5"/>
  <c r="CZ15" i="5"/>
  <c r="CX15" i="5"/>
  <c r="CV15" i="5"/>
  <c r="CT15" i="5"/>
  <c r="CZ94" i="5"/>
  <c r="CX94" i="5"/>
  <c r="CV94" i="5"/>
  <c r="CT94" i="5"/>
  <c r="CZ93" i="5"/>
  <c r="CX93" i="5"/>
  <c r="CV93" i="5"/>
  <c r="CT93" i="5"/>
  <c r="CZ14" i="5"/>
  <c r="CX14" i="5"/>
  <c r="CV14" i="5"/>
  <c r="CT14" i="5"/>
  <c r="CZ13" i="5"/>
  <c r="CX13" i="5"/>
  <c r="CV13" i="5"/>
  <c r="CT13" i="5"/>
  <c r="CZ92" i="5"/>
  <c r="CX92" i="5"/>
  <c r="CV92" i="5"/>
  <c r="CT92" i="5"/>
  <c r="CZ91" i="5"/>
  <c r="CX91" i="5"/>
  <c r="CV91" i="5"/>
  <c r="CT91" i="5"/>
  <c r="CZ230" i="5"/>
  <c r="CX230" i="5"/>
  <c r="CV230" i="5"/>
  <c r="CT230" i="5"/>
  <c r="CZ12" i="5"/>
  <c r="CX12" i="5"/>
  <c r="CV12" i="5"/>
  <c r="CT12" i="5"/>
  <c r="CZ90" i="5"/>
  <c r="CX90" i="5"/>
  <c r="CV90" i="5"/>
  <c r="CT90" i="5"/>
  <c r="CZ11" i="5"/>
  <c r="CX11" i="5"/>
  <c r="CV11" i="5"/>
  <c r="CT11" i="5"/>
  <c r="CZ10" i="5"/>
  <c r="CX10" i="5"/>
  <c r="CV10" i="5"/>
  <c r="CT10" i="5"/>
  <c r="CZ89" i="5"/>
  <c r="CX89" i="5"/>
  <c r="CV89" i="5"/>
  <c r="CT89" i="5"/>
  <c r="CZ88" i="5"/>
  <c r="CX88" i="5"/>
  <c r="CV88" i="5"/>
  <c r="CT88" i="5"/>
  <c r="CZ269" i="5"/>
  <c r="CX269" i="5"/>
  <c r="CV269" i="5"/>
  <c r="CT269" i="5"/>
  <c r="CZ198" i="5"/>
  <c r="CX198" i="5"/>
  <c r="CV198" i="5"/>
  <c r="CT198" i="5"/>
  <c r="CZ297" i="5"/>
  <c r="CX297" i="5"/>
  <c r="CV297" i="5"/>
  <c r="CT297" i="5"/>
  <c r="CZ87" i="5"/>
  <c r="CX87" i="5"/>
  <c r="CV87" i="5"/>
  <c r="CT87" i="5"/>
  <c r="CZ86" i="5"/>
  <c r="CX86" i="5"/>
  <c r="CV86" i="5"/>
  <c r="CT86" i="5"/>
  <c r="CZ268" i="5"/>
  <c r="CX268" i="5"/>
  <c r="CV268" i="5"/>
  <c r="CT268" i="5"/>
  <c r="CZ85" i="5"/>
  <c r="CX85" i="5"/>
  <c r="CV85" i="5"/>
  <c r="CT85" i="5"/>
  <c r="CZ169" i="5"/>
  <c r="CX169" i="5"/>
  <c r="CV169" i="5"/>
  <c r="CT169" i="5"/>
  <c r="CZ168" i="5"/>
  <c r="CX168" i="5"/>
  <c r="CV168" i="5"/>
  <c r="CT168" i="5"/>
  <c r="CZ267" i="5"/>
  <c r="CX267" i="5"/>
  <c r="CV267" i="5"/>
  <c r="CT267" i="5"/>
  <c r="CZ9" i="5"/>
  <c r="CX9" i="5"/>
  <c r="CV9" i="5"/>
  <c r="CT9" i="5"/>
  <c r="CZ197" i="5"/>
  <c r="CX197" i="5"/>
  <c r="CV197" i="5"/>
  <c r="CT197" i="5"/>
  <c r="CZ84" i="5"/>
  <c r="CX84" i="5"/>
  <c r="CV84" i="5"/>
  <c r="CT84" i="5"/>
  <c r="CZ266" i="5"/>
  <c r="CX266" i="5"/>
  <c r="CV266" i="5"/>
  <c r="CT266" i="5"/>
  <c r="CZ166" i="5"/>
  <c r="CX166" i="5"/>
  <c r="CV166" i="5"/>
  <c r="CT166" i="5"/>
  <c r="CZ165" i="5"/>
  <c r="CX165" i="5"/>
  <c r="CV165" i="5"/>
  <c r="CT165" i="5"/>
  <c r="CZ83" i="5"/>
  <c r="CX83" i="5"/>
  <c r="CV83" i="5"/>
  <c r="CT83" i="5"/>
  <c r="CZ82" i="5"/>
  <c r="CX82" i="5"/>
  <c r="CV82" i="5"/>
  <c r="CT82" i="5"/>
  <c r="CZ8" i="5"/>
  <c r="CX8" i="5"/>
  <c r="CV8" i="5"/>
  <c r="CT8" i="5"/>
  <c r="CZ175" i="5"/>
  <c r="CX175" i="5"/>
  <c r="CV175" i="5"/>
  <c r="CT175" i="5"/>
  <c r="CZ190" i="5"/>
  <c r="CX190" i="5"/>
  <c r="CV190" i="5"/>
  <c r="CT190" i="5"/>
  <c r="CZ245" i="5"/>
  <c r="CX245" i="5"/>
  <c r="CV245" i="5"/>
  <c r="CT245" i="5"/>
  <c r="CZ211" i="5"/>
  <c r="CX211" i="5"/>
  <c r="CV211" i="5"/>
  <c r="CT211" i="5"/>
  <c r="CZ81" i="5"/>
  <c r="CX81" i="5"/>
  <c r="CV81" i="5"/>
  <c r="CT81" i="5"/>
  <c r="CZ217" i="5"/>
  <c r="CX217" i="5"/>
  <c r="CV217" i="5"/>
  <c r="CT217" i="5"/>
  <c r="CZ7" i="5"/>
  <c r="CX7" i="5"/>
  <c r="CV7" i="5"/>
  <c r="CT7" i="5"/>
  <c r="CZ247" i="5"/>
  <c r="CX247" i="5"/>
  <c r="CV247" i="5"/>
  <c r="CT247" i="5"/>
  <c r="CZ6" i="5"/>
  <c r="CX6" i="5"/>
  <c r="CV6" i="5"/>
  <c r="CT6" i="5"/>
  <c r="CZ80" i="5"/>
  <c r="CX80" i="5"/>
  <c r="CV80" i="5"/>
  <c r="CT80" i="5"/>
  <c r="CZ5" i="5"/>
  <c r="CX5" i="5"/>
  <c r="CV5" i="5"/>
  <c r="CT5" i="5"/>
  <c r="DB266" i="1" l="1"/>
  <c r="ID5" i="1" l="1"/>
  <c r="ID6" i="1"/>
  <c r="ID7" i="1"/>
  <c r="ID8" i="1"/>
  <c r="ID9" i="1"/>
  <c r="ID10" i="1"/>
  <c r="ID11" i="1"/>
  <c r="ID12" i="1"/>
  <c r="ID13" i="1"/>
  <c r="ID14" i="1"/>
  <c r="ID15" i="1"/>
  <c r="ID16" i="1"/>
  <c r="ID17" i="1"/>
  <c r="ID18" i="1"/>
  <c r="ID19" i="1"/>
  <c r="ID20" i="1"/>
  <c r="ID21" i="1"/>
  <c r="ID22" i="1"/>
  <c r="ID23" i="1"/>
  <c r="ID24" i="1"/>
  <c r="ID25" i="1"/>
  <c r="ID26" i="1"/>
  <c r="ID27" i="1"/>
  <c r="ID28" i="1"/>
  <c r="ID29" i="1"/>
  <c r="ID30" i="1"/>
  <c r="ID31" i="1"/>
  <c r="ID32" i="1"/>
  <c r="ID33" i="1"/>
  <c r="ID34" i="1"/>
  <c r="ID35" i="1"/>
  <c r="ID36" i="1"/>
  <c r="ID37" i="1"/>
  <c r="ID38" i="1"/>
  <c r="ID39" i="1"/>
  <c r="ID40" i="1"/>
  <c r="ID41" i="1"/>
  <c r="ID42" i="1"/>
  <c r="ID43" i="1"/>
  <c r="ID44" i="1"/>
  <c r="ID45" i="1"/>
  <c r="ID46" i="1"/>
  <c r="ID47" i="1"/>
  <c r="ID48" i="1"/>
  <c r="ID49" i="1"/>
  <c r="ID50" i="1"/>
  <c r="ID51" i="1"/>
  <c r="ID52" i="1"/>
  <c r="ID53" i="1"/>
  <c r="ID54" i="1"/>
  <c r="ID55" i="1"/>
  <c r="ID56" i="1"/>
  <c r="ID57" i="1"/>
  <c r="ID58" i="1"/>
  <c r="ID59" i="1"/>
  <c r="ID60" i="1"/>
  <c r="ID61" i="1"/>
  <c r="ID62" i="1"/>
  <c r="ID63" i="1"/>
  <c r="ID64" i="1"/>
  <c r="ID65" i="1"/>
  <c r="ID66" i="1"/>
  <c r="ID67" i="1"/>
  <c r="ID68" i="1"/>
  <c r="ID69" i="1"/>
  <c r="ID70" i="1"/>
  <c r="ID71" i="1"/>
  <c r="ID72" i="1"/>
  <c r="ID73" i="1"/>
  <c r="ID74" i="1"/>
  <c r="ID75" i="1"/>
  <c r="ID76" i="1"/>
  <c r="ID77" i="1"/>
  <c r="ID78" i="1"/>
  <c r="ID79" i="1"/>
  <c r="ID80" i="1"/>
  <c r="ID81" i="1"/>
  <c r="ID82" i="1"/>
  <c r="ID83" i="1"/>
  <c r="ID84" i="1"/>
  <c r="ID85" i="1"/>
  <c r="ID86" i="1"/>
  <c r="ID87" i="1"/>
  <c r="ID88" i="1"/>
  <c r="ID89" i="1"/>
  <c r="ID90" i="1"/>
  <c r="ID91" i="1"/>
  <c r="ID92" i="1"/>
  <c r="ID93" i="1"/>
  <c r="ID94" i="1"/>
  <c r="ID95" i="1"/>
  <c r="ID96" i="1"/>
  <c r="ID97" i="1"/>
  <c r="ID98" i="1"/>
  <c r="ID99" i="1"/>
  <c r="ID100" i="1"/>
  <c r="ID101" i="1"/>
  <c r="ID102" i="1"/>
  <c r="ID103" i="1"/>
  <c r="ID104" i="1"/>
  <c r="ID105" i="1"/>
  <c r="ID106" i="1"/>
  <c r="ID107" i="1"/>
  <c r="ID108" i="1"/>
  <c r="ID109" i="1"/>
  <c r="ID110" i="1"/>
  <c r="ID111" i="1"/>
  <c r="ID112" i="1"/>
  <c r="ID113" i="1"/>
  <c r="ID114" i="1"/>
  <c r="ID115" i="1"/>
  <c r="ID116" i="1"/>
  <c r="ID117" i="1"/>
  <c r="ID118" i="1"/>
  <c r="ID119" i="1"/>
  <c r="ID120" i="1"/>
  <c r="ID121" i="1"/>
  <c r="ID122" i="1"/>
  <c r="ID123" i="1"/>
  <c r="ID124" i="1"/>
  <c r="ID125" i="1"/>
  <c r="ID126" i="1"/>
  <c r="ID127" i="1"/>
  <c r="ID128" i="1"/>
  <c r="ID129" i="1"/>
  <c r="ID130" i="1"/>
  <c r="ID131" i="1"/>
  <c r="ID132" i="1"/>
  <c r="ID133" i="1"/>
  <c r="ID134" i="1"/>
  <c r="ID135" i="1"/>
  <c r="ID136" i="1"/>
  <c r="ID137" i="1"/>
  <c r="ID138" i="1"/>
  <c r="ID139" i="1"/>
  <c r="ID140" i="1"/>
  <c r="ID141" i="1"/>
  <c r="ID142" i="1"/>
  <c r="ID143" i="1"/>
  <c r="ID144" i="1"/>
  <c r="ID145" i="1"/>
  <c r="ID146" i="1"/>
  <c r="ID147" i="1"/>
  <c r="ID148" i="1"/>
  <c r="ID149" i="1"/>
  <c r="ID150" i="1"/>
  <c r="ID151" i="1"/>
  <c r="ID152" i="1"/>
  <c r="ID153" i="1"/>
  <c r="ID154" i="1"/>
  <c r="ID155" i="1"/>
  <c r="ID156" i="1"/>
  <c r="ID157" i="1"/>
  <c r="ID158" i="1"/>
  <c r="ID159" i="1"/>
  <c r="ID160" i="1"/>
  <c r="ID161" i="1"/>
  <c r="ID162" i="1"/>
  <c r="ID163" i="1"/>
  <c r="ID164" i="1"/>
  <c r="ID165" i="1"/>
  <c r="ID166" i="1"/>
  <c r="ID167" i="1"/>
  <c r="ID168" i="1"/>
  <c r="ID169" i="1"/>
  <c r="ID170" i="1"/>
  <c r="ID171" i="1"/>
  <c r="ID172" i="1"/>
  <c r="ID173" i="1"/>
  <c r="ID174" i="1"/>
  <c r="ID175" i="1"/>
  <c r="ID176" i="1"/>
  <c r="ID177" i="1"/>
  <c r="ID178" i="1"/>
  <c r="ID179" i="1"/>
  <c r="ID180" i="1"/>
  <c r="ID181" i="1"/>
  <c r="ID182" i="1"/>
  <c r="ID183" i="1"/>
  <c r="ID184" i="1"/>
  <c r="ID185" i="1"/>
  <c r="ID186" i="1"/>
  <c r="ID187" i="1"/>
  <c r="ID188" i="1"/>
  <c r="ID189" i="1"/>
  <c r="ID193" i="1"/>
  <c r="ID190" i="1"/>
  <c r="ID191" i="1"/>
  <c r="ID192" i="1"/>
  <c r="ID194" i="1"/>
  <c r="ID195" i="1"/>
  <c r="ID196" i="1"/>
  <c r="ID197" i="1"/>
  <c r="ID198" i="1"/>
  <c r="ID199" i="1"/>
  <c r="ID200" i="1"/>
  <c r="ID201" i="1"/>
  <c r="ID202" i="1"/>
  <c r="ID203" i="1"/>
  <c r="ID204" i="1"/>
  <c r="ID205" i="1"/>
  <c r="ID206" i="1"/>
  <c r="ID207" i="1"/>
  <c r="ID208" i="1"/>
  <c r="ID209" i="1"/>
  <c r="ID210" i="1"/>
  <c r="ID211" i="1"/>
  <c r="ID212" i="1"/>
  <c r="ID213" i="1"/>
  <c r="ID214" i="1"/>
  <c r="ID215" i="1"/>
  <c r="ID216" i="1"/>
  <c r="ID217" i="1"/>
  <c r="ID218" i="1"/>
  <c r="ID219" i="1"/>
  <c r="ID220" i="1"/>
  <c r="ID221" i="1"/>
  <c r="ID222" i="1"/>
  <c r="ID223" i="1"/>
  <c r="ID224" i="1"/>
  <c r="ID225" i="1"/>
  <c r="ID226" i="1"/>
  <c r="ID227" i="1"/>
  <c r="ID228" i="1"/>
  <c r="ID229" i="1"/>
  <c r="ID230" i="1"/>
  <c r="ID231" i="1"/>
  <c r="ID232" i="1"/>
  <c r="ID233" i="1"/>
  <c r="ID234" i="1"/>
  <c r="ID235" i="1"/>
  <c r="ID236" i="1"/>
  <c r="ID237" i="1"/>
  <c r="ID238" i="1"/>
  <c r="ID239" i="1"/>
  <c r="ID240" i="1"/>
  <c r="ID241" i="1"/>
  <c r="ID242" i="1"/>
  <c r="ID243" i="1"/>
  <c r="ID244" i="1"/>
  <c r="ID245" i="1"/>
  <c r="ID246" i="1"/>
  <c r="ID247" i="1"/>
  <c r="ID248" i="1"/>
  <c r="ID249" i="1"/>
  <c r="ID250" i="1"/>
  <c r="ID251" i="1"/>
  <c r="ID252" i="1"/>
  <c r="ID253" i="1"/>
  <c r="ID254" i="1"/>
  <c r="ID255" i="1"/>
  <c r="ID256" i="1"/>
  <c r="ID257" i="1"/>
  <c r="ID258" i="1"/>
  <c r="ID259" i="1"/>
  <c r="ID260" i="1"/>
  <c r="ID261" i="1"/>
  <c r="ID262" i="1"/>
  <c r="ID263" i="1"/>
  <c r="ID264" i="1"/>
  <c r="ID265" i="1"/>
  <c r="ID266" i="1"/>
  <c r="ID267" i="1"/>
  <c r="ID268" i="1"/>
  <c r="ID269" i="1"/>
  <c r="ID270" i="1"/>
  <c r="ID271" i="1"/>
  <c r="ID272" i="1"/>
  <c r="ID273" i="1"/>
  <c r="ID274" i="1"/>
  <c r="ID275" i="1"/>
  <c r="ID276" i="1"/>
  <c r="ID277" i="1"/>
  <c r="ID278" i="1"/>
  <c r="ID279" i="1"/>
  <c r="ID280" i="1"/>
  <c r="ID281" i="1"/>
  <c r="ID282" i="1"/>
  <c r="ID283" i="1"/>
  <c r="ID284" i="1"/>
  <c r="ID285" i="1"/>
  <c r="ID286" i="1"/>
  <c r="ID287" i="1"/>
  <c r="ID288" i="1"/>
  <c r="ID289" i="1"/>
  <c r="ID290" i="1"/>
  <c r="ID291" i="1"/>
  <c r="ID292" i="1"/>
  <c r="ID293" i="1"/>
  <c r="ID294" i="1"/>
  <c r="ID295" i="1"/>
  <c r="ID296" i="1"/>
  <c r="ID297" i="1"/>
  <c r="ID298" i="1"/>
  <c r="ID299" i="1"/>
  <c r="ID300" i="1"/>
  <c r="ID301" i="1"/>
  <c r="ID302" i="1"/>
  <c r="ID303" i="1"/>
  <c r="ID304" i="1"/>
  <c r="ID305" i="1"/>
  <c r="ID306" i="1"/>
  <c r="IE6" i="1" l="1"/>
  <c r="IE7" i="1"/>
  <c r="IE8" i="1"/>
  <c r="IE9" i="1"/>
  <c r="IE10" i="1"/>
  <c r="IE11" i="1"/>
  <c r="IE12" i="1"/>
  <c r="IE13" i="1"/>
  <c r="IE14" i="1"/>
  <c r="IE15" i="1"/>
  <c r="IE16" i="1"/>
  <c r="IE17" i="1"/>
  <c r="IE18" i="1"/>
  <c r="IE19" i="1"/>
  <c r="IE20" i="1"/>
  <c r="IE21" i="1"/>
  <c r="IE22" i="1"/>
  <c r="IE23" i="1"/>
  <c r="IE24" i="1"/>
  <c r="IE25" i="1"/>
  <c r="IE26" i="1"/>
  <c r="IE27" i="1"/>
  <c r="IE28" i="1"/>
  <c r="IE29" i="1"/>
  <c r="IE30" i="1"/>
  <c r="IE31" i="1"/>
  <c r="IE32" i="1"/>
  <c r="IE33" i="1"/>
  <c r="IE34" i="1"/>
  <c r="IE35" i="1"/>
  <c r="IE36" i="1"/>
  <c r="IE37" i="1"/>
  <c r="IE38" i="1"/>
  <c r="IE39" i="1"/>
  <c r="IE40" i="1"/>
  <c r="IE41" i="1"/>
  <c r="IE42" i="1"/>
  <c r="IE43" i="1"/>
  <c r="IE44" i="1"/>
  <c r="IE45" i="1"/>
  <c r="IE46" i="1"/>
  <c r="IE47" i="1"/>
  <c r="IE48" i="1"/>
  <c r="IE49" i="1"/>
  <c r="IE50" i="1"/>
  <c r="IE51" i="1"/>
  <c r="IE52" i="1"/>
  <c r="IE53" i="1"/>
  <c r="IE54" i="1"/>
  <c r="IE55" i="1"/>
  <c r="IE56" i="1"/>
  <c r="IE57" i="1"/>
  <c r="IE58" i="1"/>
  <c r="IE59" i="1"/>
  <c r="IE60" i="1"/>
  <c r="IE61" i="1"/>
  <c r="IE62" i="1"/>
  <c r="IE63" i="1"/>
  <c r="IE64" i="1"/>
  <c r="IE65" i="1"/>
  <c r="IE66" i="1"/>
  <c r="IE67" i="1"/>
  <c r="IE68" i="1"/>
  <c r="IE69" i="1"/>
  <c r="IE70" i="1"/>
  <c r="IE71" i="1"/>
  <c r="IE72" i="1"/>
  <c r="IE73" i="1"/>
  <c r="IE74" i="1"/>
  <c r="IE75" i="1"/>
  <c r="IE76" i="1"/>
  <c r="IE77" i="1"/>
  <c r="IE78" i="1"/>
  <c r="IE79" i="1"/>
  <c r="IE80" i="1"/>
  <c r="IE81" i="1"/>
  <c r="IE82" i="1"/>
  <c r="IE83" i="1"/>
  <c r="IE84" i="1"/>
  <c r="IE85" i="1"/>
  <c r="IE86" i="1"/>
  <c r="IE87" i="1"/>
  <c r="IE88" i="1"/>
  <c r="IE89" i="1"/>
  <c r="IE90" i="1"/>
  <c r="IE91" i="1"/>
  <c r="IE92" i="1"/>
  <c r="IE93" i="1"/>
  <c r="IE94" i="1"/>
  <c r="IE95" i="1"/>
  <c r="IE96" i="1"/>
  <c r="IE97" i="1"/>
  <c r="IE98" i="1"/>
  <c r="IE99" i="1"/>
  <c r="IE100" i="1"/>
  <c r="IE101" i="1"/>
  <c r="IE102" i="1"/>
  <c r="IE103" i="1"/>
  <c r="IE104" i="1"/>
  <c r="IE105" i="1"/>
  <c r="IE106" i="1"/>
  <c r="IE107" i="1"/>
  <c r="IE108" i="1"/>
  <c r="IE109" i="1"/>
  <c r="IE110" i="1"/>
  <c r="IE111" i="1"/>
  <c r="IE112" i="1"/>
  <c r="IE113" i="1"/>
  <c r="IE114" i="1"/>
  <c r="IE115" i="1"/>
  <c r="IE116" i="1"/>
  <c r="IE117" i="1"/>
  <c r="IE118" i="1"/>
  <c r="IE119" i="1"/>
  <c r="IE120" i="1"/>
  <c r="IE121" i="1"/>
  <c r="IE122" i="1"/>
  <c r="IE123" i="1"/>
  <c r="IE124" i="1"/>
  <c r="IE125" i="1"/>
  <c r="IE126" i="1"/>
  <c r="IE127" i="1"/>
  <c r="IE128" i="1"/>
  <c r="IE129" i="1"/>
  <c r="IE130" i="1"/>
  <c r="IE131" i="1"/>
  <c r="IE132" i="1"/>
  <c r="IE133" i="1"/>
  <c r="IE134" i="1"/>
  <c r="IE135" i="1"/>
  <c r="IE136" i="1"/>
  <c r="IE137" i="1"/>
  <c r="IE138" i="1"/>
  <c r="IE139" i="1"/>
  <c r="IE140" i="1"/>
  <c r="IE141" i="1"/>
  <c r="IE142" i="1"/>
  <c r="IE143" i="1"/>
  <c r="IE144" i="1"/>
  <c r="IE145" i="1"/>
  <c r="IE146" i="1"/>
  <c r="IE147" i="1"/>
  <c r="IE148" i="1"/>
  <c r="IE149" i="1"/>
  <c r="IE150" i="1"/>
  <c r="IE151" i="1"/>
  <c r="IE152" i="1"/>
  <c r="IE153" i="1"/>
  <c r="IE154" i="1"/>
  <c r="IE155" i="1"/>
  <c r="IE156" i="1"/>
  <c r="IE157" i="1"/>
  <c r="IE158" i="1"/>
  <c r="IE159" i="1"/>
  <c r="IE160" i="1"/>
  <c r="IE161" i="1"/>
  <c r="IE162" i="1"/>
  <c r="IE163" i="1"/>
  <c r="IE164" i="1"/>
  <c r="IE165" i="1"/>
  <c r="IE166" i="1"/>
  <c r="IE167" i="1"/>
  <c r="IE168" i="1"/>
  <c r="IE169" i="1"/>
  <c r="IE170" i="1"/>
  <c r="IE171" i="1"/>
  <c r="IE172" i="1"/>
  <c r="IE173" i="1"/>
  <c r="IE174" i="1"/>
  <c r="IE175" i="1"/>
  <c r="IE176" i="1"/>
  <c r="IE177" i="1"/>
  <c r="IE178" i="1"/>
  <c r="IE179" i="1"/>
  <c r="IE180" i="1"/>
  <c r="IE181" i="1"/>
  <c r="IE182" i="1"/>
  <c r="IE183" i="1"/>
  <c r="IE184" i="1"/>
  <c r="IE185" i="1"/>
  <c r="IE186" i="1"/>
  <c r="IE187" i="1"/>
  <c r="IE188" i="1"/>
  <c r="IE189" i="1"/>
  <c r="IE193" i="1"/>
  <c r="IE190" i="1"/>
  <c r="IE191" i="1"/>
  <c r="IE192" i="1"/>
  <c r="IE194" i="1"/>
  <c r="IE195" i="1"/>
  <c r="IE196" i="1"/>
  <c r="IE197" i="1"/>
  <c r="IE198" i="1"/>
  <c r="IE199" i="1"/>
  <c r="IE200" i="1"/>
  <c r="IE201" i="1"/>
  <c r="IE202" i="1"/>
  <c r="IE203" i="1"/>
  <c r="IE204" i="1"/>
  <c r="IE205" i="1"/>
  <c r="IE206" i="1"/>
  <c r="IE207" i="1"/>
  <c r="IE208" i="1"/>
  <c r="IE209" i="1"/>
  <c r="IE210" i="1"/>
  <c r="IE211" i="1"/>
  <c r="IE212" i="1"/>
  <c r="IE213" i="1"/>
  <c r="IE214" i="1"/>
  <c r="IE215" i="1"/>
  <c r="IE216" i="1"/>
  <c r="IE217" i="1"/>
  <c r="IE218" i="1"/>
  <c r="IE219" i="1"/>
  <c r="IE220" i="1"/>
  <c r="IE221" i="1"/>
  <c r="IE222" i="1"/>
  <c r="IE223" i="1"/>
  <c r="IE224" i="1"/>
  <c r="IE225" i="1"/>
  <c r="IE226" i="1"/>
  <c r="IE227" i="1"/>
  <c r="IE228" i="1"/>
  <c r="IE229" i="1"/>
  <c r="IE230" i="1"/>
  <c r="IE231" i="1"/>
  <c r="IE232" i="1"/>
  <c r="IE233" i="1"/>
  <c r="IE234" i="1"/>
  <c r="IE235" i="1"/>
  <c r="IE236" i="1"/>
  <c r="IE237" i="1"/>
  <c r="IE238" i="1"/>
  <c r="IE239" i="1"/>
  <c r="IE240" i="1"/>
  <c r="IE241" i="1"/>
  <c r="IE242" i="1"/>
  <c r="IE243" i="1"/>
  <c r="IE244" i="1"/>
  <c r="IE245" i="1"/>
  <c r="IE246" i="1"/>
  <c r="IE247" i="1"/>
  <c r="IE248" i="1"/>
  <c r="IE249" i="1"/>
  <c r="IE250" i="1"/>
  <c r="IE251" i="1"/>
  <c r="IE252" i="1"/>
  <c r="IE253" i="1"/>
  <c r="IE254" i="1"/>
  <c r="IE255" i="1"/>
  <c r="IE256" i="1"/>
  <c r="IE257" i="1"/>
  <c r="IE258" i="1"/>
  <c r="IE259" i="1"/>
  <c r="IE260" i="1"/>
  <c r="IE261" i="1"/>
  <c r="IE262" i="1"/>
  <c r="IE263" i="1"/>
  <c r="IE264" i="1"/>
  <c r="IE265" i="1"/>
  <c r="IE266" i="1"/>
  <c r="IE267" i="1"/>
  <c r="IE268" i="1"/>
  <c r="IE269" i="1"/>
  <c r="IE270" i="1"/>
  <c r="IE271" i="1"/>
  <c r="IE272" i="1"/>
  <c r="IE273" i="1"/>
  <c r="IE274" i="1"/>
  <c r="IE275" i="1"/>
  <c r="IE276" i="1"/>
  <c r="IE277" i="1"/>
  <c r="IE278" i="1"/>
  <c r="IE279" i="1"/>
  <c r="IE280" i="1"/>
  <c r="IE281" i="1"/>
  <c r="IE282" i="1"/>
  <c r="IE283" i="1"/>
  <c r="IE284" i="1"/>
  <c r="IE285" i="1"/>
  <c r="IE286" i="1"/>
  <c r="IE287" i="1"/>
  <c r="IE288" i="1"/>
  <c r="IE289" i="1"/>
  <c r="IE290" i="1"/>
  <c r="IE291" i="1"/>
  <c r="IE292" i="1"/>
  <c r="IE293" i="1"/>
  <c r="IE294" i="1"/>
  <c r="IE295" i="1"/>
  <c r="IE296" i="1"/>
  <c r="IE297" i="1"/>
  <c r="IE298" i="1"/>
  <c r="IE299" i="1"/>
  <c r="IE300" i="1"/>
  <c r="IE301" i="1"/>
  <c r="IE302" i="1"/>
  <c r="IE303" i="1"/>
  <c r="IE304" i="1"/>
  <c r="IE305" i="1"/>
  <c r="IE306" i="1"/>
  <c r="IE5" i="1"/>
  <c r="HY6" i="1"/>
  <c r="HY7" i="1"/>
  <c r="HY8" i="1"/>
  <c r="HY9" i="1"/>
  <c r="HY10" i="1"/>
  <c r="HY11" i="1"/>
  <c r="HY12" i="1"/>
  <c r="HY13" i="1"/>
  <c r="HY14" i="1"/>
  <c r="HY15" i="1"/>
  <c r="HY16" i="1"/>
  <c r="HY17" i="1"/>
  <c r="HY18" i="1"/>
  <c r="HY19" i="1"/>
  <c r="HY20" i="1"/>
  <c r="HY21" i="1"/>
  <c r="HY22" i="1"/>
  <c r="HY23" i="1"/>
  <c r="HY24" i="1"/>
  <c r="HY25" i="1"/>
  <c r="HY26" i="1"/>
  <c r="HY27" i="1"/>
  <c r="HY28" i="1"/>
  <c r="HY29" i="1"/>
  <c r="HY30" i="1"/>
  <c r="HY31" i="1"/>
  <c r="HY32" i="1"/>
  <c r="HY33" i="1"/>
  <c r="HY34" i="1"/>
  <c r="HY35" i="1"/>
  <c r="HY36" i="1"/>
  <c r="HY37" i="1"/>
  <c r="HY38" i="1"/>
  <c r="HY39" i="1"/>
  <c r="HY40" i="1"/>
  <c r="HY41" i="1"/>
  <c r="HY42" i="1"/>
  <c r="HY43" i="1"/>
  <c r="HY44" i="1"/>
  <c r="HY45" i="1"/>
  <c r="HY46" i="1"/>
  <c r="HY47" i="1"/>
  <c r="HY48" i="1"/>
  <c r="HY49" i="1"/>
  <c r="HY50" i="1"/>
  <c r="HY51" i="1"/>
  <c r="HY52" i="1"/>
  <c r="HY53" i="1"/>
  <c r="HY54" i="1"/>
  <c r="HY55" i="1"/>
  <c r="HY56" i="1"/>
  <c r="HY57" i="1"/>
  <c r="HY58" i="1"/>
  <c r="HY59" i="1"/>
  <c r="HY60" i="1"/>
  <c r="HY61" i="1"/>
  <c r="HY62" i="1"/>
  <c r="HY63" i="1"/>
  <c r="HY64" i="1"/>
  <c r="HY65" i="1"/>
  <c r="HY66" i="1"/>
  <c r="HY67" i="1"/>
  <c r="HY68" i="1"/>
  <c r="HY69" i="1"/>
  <c r="HY70" i="1"/>
  <c r="HY71" i="1"/>
  <c r="HY72" i="1"/>
  <c r="HY73" i="1"/>
  <c r="HY74" i="1"/>
  <c r="HY75" i="1"/>
  <c r="HY76" i="1"/>
  <c r="HY77" i="1"/>
  <c r="HY78" i="1"/>
  <c r="HY79" i="1"/>
  <c r="HY80" i="1"/>
  <c r="HY81" i="1"/>
  <c r="HY82" i="1"/>
  <c r="HY83" i="1"/>
  <c r="HY84" i="1"/>
  <c r="HY85" i="1"/>
  <c r="HY86" i="1"/>
  <c r="HY87" i="1"/>
  <c r="HY88" i="1"/>
  <c r="HY89" i="1"/>
  <c r="HY90" i="1"/>
  <c r="HY91" i="1"/>
  <c r="HY92" i="1"/>
  <c r="HY93" i="1"/>
  <c r="HY94" i="1"/>
  <c r="HY95" i="1"/>
  <c r="HY96" i="1"/>
  <c r="HY97" i="1"/>
  <c r="HY98" i="1"/>
  <c r="HY99" i="1"/>
  <c r="HY100" i="1"/>
  <c r="HY101" i="1"/>
  <c r="HY102" i="1"/>
  <c r="HY103" i="1"/>
  <c r="HY104" i="1"/>
  <c r="HY105" i="1"/>
  <c r="HY106" i="1"/>
  <c r="HY107" i="1"/>
  <c r="HY108" i="1"/>
  <c r="HY109" i="1"/>
  <c r="HY110" i="1"/>
  <c r="HY111" i="1"/>
  <c r="HY112" i="1"/>
  <c r="HY113" i="1"/>
  <c r="HY114" i="1"/>
  <c r="HY115" i="1"/>
  <c r="HY116" i="1"/>
  <c r="HY117" i="1"/>
  <c r="HY118" i="1"/>
  <c r="HY119" i="1"/>
  <c r="HY120" i="1"/>
  <c r="HY121" i="1"/>
  <c r="HY122" i="1"/>
  <c r="HY123" i="1"/>
  <c r="HY124" i="1"/>
  <c r="HY125" i="1"/>
  <c r="HY126" i="1"/>
  <c r="HY127" i="1"/>
  <c r="HY128" i="1"/>
  <c r="HY129" i="1"/>
  <c r="HY130" i="1"/>
  <c r="HY131" i="1"/>
  <c r="HY132" i="1"/>
  <c r="HY133" i="1"/>
  <c r="HY134" i="1"/>
  <c r="HY135" i="1"/>
  <c r="HY136" i="1"/>
  <c r="HY137" i="1"/>
  <c r="HY138" i="1"/>
  <c r="HY139" i="1"/>
  <c r="HY140" i="1"/>
  <c r="HY141" i="1"/>
  <c r="HY142" i="1"/>
  <c r="HY143" i="1"/>
  <c r="HY144" i="1"/>
  <c r="HY145" i="1"/>
  <c r="HY146" i="1"/>
  <c r="HY147" i="1"/>
  <c r="HY148" i="1"/>
  <c r="HY149" i="1"/>
  <c r="HY150" i="1"/>
  <c r="HY151" i="1"/>
  <c r="HY152" i="1"/>
  <c r="HY153" i="1"/>
  <c r="HY154" i="1"/>
  <c r="HY155" i="1"/>
  <c r="HY156" i="1"/>
  <c r="HY157" i="1"/>
  <c r="HY158" i="1"/>
  <c r="HY159" i="1"/>
  <c r="HY160" i="1"/>
  <c r="HY161" i="1"/>
  <c r="HY162" i="1"/>
  <c r="HY163" i="1"/>
  <c r="HY164" i="1"/>
  <c r="HY165" i="1"/>
  <c r="HY166" i="1"/>
  <c r="HY167" i="1"/>
  <c r="HY168" i="1"/>
  <c r="HY169" i="1"/>
  <c r="HY170" i="1"/>
  <c r="HY171" i="1"/>
  <c r="HY172" i="1"/>
  <c r="HY173" i="1"/>
  <c r="HY174" i="1"/>
  <c r="HY175" i="1"/>
  <c r="HY176" i="1"/>
  <c r="HY177" i="1"/>
  <c r="HY178" i="1"/>
  <c r="HY179" i="1"/>
  <c r="HY180" i="1"/>
  <c r="HY181" i="1"/>
  <c r="HY182" i="1"/>
  <c r="HY183" i="1"/>
  <c r="HY184" i="1"/>
  <c r="HY185" i="1"/>
  <c r="HY186" i="1"/>
  <c r="HY187" i="1"/>
  <c r="HY188" i="1"/>
  <c r="HY189" i="1"/>
  <c r="HY193" i="1"/>
  <c r="HY190" i="1"/>
  <c r="HY191" i="1"/>
  <c r="HY192" i="1"/>
  <c r="HY194" i="1"/>
  <c r="HY195" i="1"/>
  <c r="HY196" i="1"/>
  <c r="HY197" i="1"/>
  <c r="HY198" i="1"/>
  <c r="HY199" i="1"/>
  <c r="HY200" i="1"/>
  <c r="HY201" i="1"/>
  <c r="HY202" i="1"/>
  <c r="HY203" i="1"/>
  <c r="HY204" i="1"/>
  <c r="HY205" i="1"/>
  <c r="HY206" i="1"/>
  <c r="HY207" i="1"/>
  <c r="HY208" i="1"/>
  <c r="HY209" i="1"/>
  <c r="HY210" i="1"/>
  <c r="HY211" i="1"/>
  <c r="HY212" i="1"/>
  <c r="HY213" i="1"/>
  <c r="HY214" i="1"/>
  <c r="HY215" i="1"/>
  <c r="HY216" i="1"/>
  <c r="HY217" i="1"/>
  <c r="HY218" i="1"/>
  <c r="HY219" i="1"/>
  <c r="HY220" i="1"/>
  <c r="HY221" i="1"/>
  <c r="HY222" i="1"/>
  <c r="HY223" i="1"/>
  <c r="HY224" i="1"/>
  <c r="HY225" i="1"/>
  <c r="HY226" i="1"/>
  <c r="HY227" i="1"/>
  <c r="HY228" i="1"/>
  <c r="HY229" i="1"/>
  <c r="HY230" i="1"/>
  <c r="HY231" i="1"/>
  <c r="HY232" i="1"/>
  <c r="HY233" i="1"/>
  <c r="HY234" i="1"/>
  <c r="HY235" i="1"/>
  <c r="HY236" i="1"/>
  <c r="HY237" i="1"/>
  <c r="HY238" i="1"/>
  <c r="HY239" i="1"/>
  <c r="HY240" i="1"/>
  <c r="HY241" i="1"/>
  <c r="HY242" i="1"/>
  <c r="HY243" i="1"/>
  <c r="HY244" i="1"/>
  <c r="HY245" i="1"/>
  <c r="HY246" i="1"/>
  <c r="HY247" i="1"/>
  <c r="HY248" i="1"/>
  <c r="HY249" i="1"/>
  <c r="HY250" i="1"/>
  <c r="HY251" i="1"/>
  <c r="HY252" i="1"/>
  <c r="HY253" i="1"/>
  <c r="HY254" i="1"/>
  <c r="HY255" i="1"/>
  <c r="HY256" i="1"/>
  <c r="HY257" i="1"/>
  <c r="HY258" i="1"/>
  <c r="HY259" i="1"/>
  <c r="HY260" i="1"/>
  <c r="HY261" i="1"/>
  <c r="HY262" i="1"/>
  <c r="HY263" i="1"/>
  <c r="HY264" i="1"/>
  <c r="HY265" i="1"/>
  <c r="HY266" i="1"/>
  <c r="HY267" i="1"/>
  <c r="HY268" i="1"/>
  <c r="HY269" i="1"/>
  <c r="HY270" i="1"/>
  <c r="HY271" i="1"/>
  <c r="HY272" i="1"/>
  <c r="HY273" i="1"/>
  <c r="HY274" i="1"/>
  <c r="HY275" i="1"/>
  <c r="HY276" i="1"/>
  <c r="HY277" i="1"/>
  <c r="HY278" i="1"/>
  <c r="HY279" i="1"/>
  <c r="HY280" i="1"/>
  <c r="HY281" i="1"/>
  <c r="HY282" i="1"/>
  <c r="HY283" i="1"/>
  <c r="HY284" i="1"/>
  <c r="HY285" i="1"/>
  <c r="HY286" i="1"/>
  <c r="HY287" i="1"/>
  <c r="HY288" i="1"/>
  <c r="HY289" i="1"/>
  <c r="HY290" i="1"/>
  <c r="HY291" i="1"/>
  <c r="HY292" i="1"/>
  <c r="HY293" i="1"/>
  <c r="HY294" i="1"/>
  <c r="HY295" i="1"/>
  <c r="HY296" i="1"/>
  <c r="HY297" i="1"/>
  <c r="HY298" i="1"/>
  <c r="HY299" i="1"/>
  <c r="HY300" i="1"/>
  <c r="HY301" i="1"/>
  <c r="HY302" i="1"/>
  <c r="HY303" i="1"/>
  <c r="HY304" i="1"/>
  <c r="HY305" i="1"/>
  <c r="HY306" i="1"/>
  <c r="HY5" i="1"/>
  <c r="HW6" i="1"/>
  <c r="HW7" i="1"/>
  <c r="HW8" i="1"/>
  <c r="HW9" i="1"/>
  <c r="HW10" i="1"/>
  <c r="HW11" i="1"/>
  <c r="HW12" i="1"/>
  <c r="HW13" i="1"/>
  <c r="HW14" i="1"/>
  <c r="HW15" i="1"/>
  <c r="HW16" i="1"/>
  <c r="HW17" i="1"/>
  <c r="HW18" i="1"/>
  <c r="HW19" i="1"/>
  <c r="HW20" i="1"/>
  <c r="HW21" i="1"/>
  <c r="HW22" i="1"/>
  <c r="HW23" i="1"/>
  <c r="HW24" i="1"/>
  <c r="HW25" i="1"/>
  <c r="HW26" i="1"/>
  <c r="HW27" i="1"/>
  <c r="HW28" i="1"/>
  <c r="HW29" i="1"/>
  <c r="HW30" i="1"/>
  <c r="HW31" i="1"/>
  <c r="HW32" i="1"/>
  <c r="HW33" i="1"/>
  <c r="HW34" i="1"/>
  <c r="HW35" i="1"/>
  <c r="HW36" i="1"/>
  <c r="HW37" i="1"/>
  <c r="HW38" i="1"/>
  <c r="HW39" i="1"/>
  <c r="HW40" i="1"/>
  <c r="HW41" i="1"/>
  <c r="HW42" i="1"/>
  <c r="HW43" i="1"/>
  <c r="HW44" i="1"/>
  <c r="HW45" i="1"/>
  <c r="HW46" i="1"/>
  <c r="HW47" i="1"/>
  <c r="HW48" i="1"/>
  <c r="HW49" i="1"/>
  <c r="HW50" i="1"/>
  <c r="HW51" i="1"/>
  <c r="HW52" i="1"/>
  <c r="HW53" i="1"/>
  <c r="HW54" i="1"/>
  <c r="HW55" i="1"/>
  <c r="HW56" i="1"/>
  <c r="HW57" i="1"/>
  <c r="HW58" i="1"/>
  <c r="HW59" i="1"/>
  <c r="HW60" i="1"/>
  <c r="HW61" i="1"/>
  <c r="HW62" i="1"/>
  <c r="HW63" i="1"/>
  <c r="HW64" i="1"/>
  <c r="HW65" i="1"/>
  <c r="HW66" i="1"/>
  <c r="HW67" i="1"/>
  <c r="HW68" i="1"/>
  <c r="HW69" i="1"/>
  <c r="HW70" i="1"/>
  <c r="HW71" i="1"/>
  <c r="HW72" i="1"/>
  <c r="HW73" i="1"/>
  <c r="HW74" i="1"/>
  <c r="HW75" i="1"/>
  <c r="HW76" i="1"/>
  <c r="HW77" i="1"/>
  <c r="HW78" i="1"/>
  <c r="HW79" i="1"/>
  <c r="HW80" i="1"/>
  <c r="HW81" i="1"/>
  <c r="HW82" i="1"/>
  <c r="HW83" i="1"/>
  <c r="HW84" i="1"/>
  <c r="HW85" i="1"/>
  <c r="HW86" i="1"/>
  <c r="HW87" i="1"/>
  <c r="HW88" i="1"/>
  <c r="HW89" i="1"/>
  <c r="HW90" i="1"/>
  <c r="HW91" i="1"/>
  <c r="HW92" i="1"/>
  <c r="HW93" i="1"/>
  <c r="HW94" i="1"/>
  <c r="HW95" i="1"/>
  <c r="HW96" i="1"/>
  <c r="HW97" i="1"/>
  <c r="HW98" i="1"/>
  <c r="HW99" i="1"/>
  <c r="HW100" i="1"/>
  <c r="HW101" i="1"/>
  <c r="HW102" i="1"/>
  <c r="HW103" i="1"/>
  <c r="HW104" i="1"/>
  <c r="HW105" i="1"/>
  <c r="HW106" i="1"/>
  <c r="HW107" i="1"/>
  <c r="HW108" i="1"/>
  <c r="HW109" i="1"/>
  <c r="HW110" i="1"/>
  <c r="HW111" i="1"/>
  <c r="HW112" i="1"/>
  <c r="HW113" i="1"/>
  <c r="HW114" i="1"/>
  <c r="HW115" i="1"/>
  <c r="HW116" i="1"/>
  <c r="HW117" i="1"/>
  <c r="HW118" i="1"/>
  <c r="HW119" i="1"/>
  <c r="HW120" i="1"/>
  <c r="HW121" i="1"/>
  <c r="HW122" i="1"/>
  <c r="HW123" i="1"/>
  <c r="HW124" i="1"/>
  <c r="HW125" i="1"/>
  <c r="HW126" i="1"/>
  <c r="HW127" i="1"/>
  <c r="HW128" i="1"/>
  <c r="HW129" i="1"/>
  <c r="HW130" i="1"/>
  <c r="HW131" i="1"/>
  <c r="HW132" i="1"/>
  <c r="HW133" i="1"/>
  <c r="HW134" i="1"/>
  <c r="HW135" i="1"/>
  <c r="HW136" i="1"/>
  <c r="HW137" i="1"/>
  <c r="HW138" i="1"/>
  <c r="HW139" i="1"/>
  <c r="HW140" i="1"/>
  <c r="HW141" i="1"/>
  <c r="HW142" i="1"/>
  <c r="HW143" i="1"/>
  <c r="HW144" i="1"/>
  <c r="HW145" i="1"/>
  <c r="HW146" i="1"/>
  <c r="HW147" i="1"/>
  <c r="HW148" i="1"/>
  <c r="HW149" i="1"/>
  <c r="HW150" i="1"/>
  <c r="HW151" i="1"/>
  <c r="HW152" i="1"/>
  <c r="HW153" i="1"/>
  <c r="HW154" i="1"/>
  <c r="HW155" i="1"/>
  <c r="HW156" i="1"/>
  <c r="HW157" i="1"/>
  <c r="HW158" i="1"/>
  <c r="HW159" i="1"/>
  <c r="HW160" i="1"/>
  <c r="HW161" i="1"/>
  <c r="HW162" i="1"/>
  <c r="HW163" i="1"/>
  <c r="HW164" i="1"/>
  <c r="HW165" i="1"/>
  <c r="HW166" i="1"/>
  <c r="HW167" i="1"/>
  <c r="HW168" i="1"/>
  <c r="HW169" i="1"/>
  <c r="HW170" i="1"/>
  <c r="HW171" i="1"/>
  <c r="HW172" i="1"/>
  <c r="HW173" i="1"/>
  <c r="HW174" i="1"/>
  <c r="HW175" i="1"/>
  <c r="HW176" i="1"/>
  <c r="HW177" i="1"/>
  <c r="HW178" i="1"/>
  <c r="HW179" i="1"/>
  <c r="HW180" i="1"/>
  <c r="HW181" i="1"/>
  <c r="HW182" i="1"/>
  <c r="HW183" i="1"/>
  <c r="HW184" i="1"/>
  <c r="HW185" i="1"/>
  <c r="HW186" i="1"/>
  <c r="HW187" i="1"/>
  <c r="HW188" i="1"/>
  <c r="HW189" i="1"/>
  <c r="HW193" i="1"/>
  <c r="HW190" i="1"/>
  <c r="HW191" i="1"/>
  <c r="HW192" i="1"/>
  <c r="HW194" i="1"/>
  <c r="HW195" i="1"/>
  <c r="HW196" i="1"/>
  <c r="HW197" i="1"/>
  <c r="HW198" i="1"/>
  <c r="HW199" i="1"/>
  <c r="HW200" i="1"/>
  <c r="HW201" i="1"/>
  <c r="HW202" i="1"/>
  <c r="HW203" i="1"/>
  <c r="HW204" i="1"/>
  <c r="HW205" i="1"/>
  <c r="HW206" i="1"/>
  <c r="HW207" i="1"/>
  <c r="HW208" i="1"/>
  <c r="HW209" i="1"/>
  <c r="HW210" i="1"/>
  <c r="HW211" i="1"/>
  <c r="HW212" i="1"/>
  <c r="HW213" i="1"/>
  <c r="HW214" i="1"/>
  <c r="HW215" i="1"/>
  <c r="HW216" i="1"/>
  <c r="HW217" i="1"/>
  <c r="HW218" i="1"/>
  <c r="HW219" i="1"/>
  <c r="HW220" i="1"/>
  <c r="HW221" i="1"/>
  <c r="HW222" i="1"/>
  <c r="HW223" i="1"/>
  <c r="HW224" i="1"/>
  <c r="HW225" i="1"/>
  <c r="HW226" i="1"/>
  <c r="HW227" i="1"/>
  <c r="HW228" i="1"/>
  <c r="HW229" i="1"/>
  <c r="HW230" i="1"/>
  <c r="HW231" i="1"/>
  <c r="HW232" i="1"/>
  <c r="HW233" i="1"/>
  <c r="HW234" i="1"/>
  <c r="HW235" i="1"/>
  <c r="HW236" i="1"/>
  <c r="HW237" i="1"/>
  <c r="HW238" i="1"/>
  <c r="HW239" i="1"/>
  <c r="HW240" i="1"/>
  <c r="HW241" i="1"/>
  <c r="HW242" i="1"/>
  <c r="HW243" i="1"/>
  <c r="HW244" i="1"/>
  <c r="HW245" i="1"/>
  <c r="HW246" i="1"/>
  <c r="HW247" i="1"/>
  <c r="HW248" i="1"/>
  <c r="HW249" i="1"/>
  <c r="HW250" i="1"/>
  <c r="HW251" i="1"/>
  <c r="HW252" i="1"/>
  <c r="HW253" i="1"/>
  <c r="HW254" i="1"/>
  <c r="HW255" i="1"/>
  <c r="HW256" i="1"/>
  <c r="HW257" i="1"/>
  <c r="HW258" i="1"/>
  <c r="HW259" i="1"/>
  <c r="HW260" i="1"/>
  <c r="HW261" i="1"/>
  <c r="HW262" i="1"/>
  <c r="HW263" i="1"/>
  <c r="HW264" i="1"/>
  <c r="HW265" i="1"/>
  <c r="HW266" i="1"/>
  <c r="HW267" i="1"/>
  <c r="HW268" i="1"/>
  <c r="HW269" i="1"/>
  <c r="HW270" i="1"/>
  <c r="HW271" i="1"/>
  <c r="HW272" i="1"/>
  <c r="HW273" i="1"/>
  <c r="HW274" i="1"/>
  <c r="HW275" i="1"/>
  <c r="HW276" i="1"/>
  <c r="HW277" i="1"/>
  <c r="HW278" i="1"/>
  <c r="HW279" i="1"/>
  <c r="HW280" i="1"/>
  <c r="HW281" i="1"/>
  <c r="HW282" i="1"/>
  <c r="HW283" i="1"/>
  <c r="HW284" i="1"/>
  <c r="HW285" i="1"/>
  <c r="HW286" i="1"/>
  <c r="HW287" i="1"/>
  <c r="HW288" i="1"/>
  <c r="HW289" i="1"/>
  <c r="HW290" i="1"/>
  <c r="HW291" i="1"/>
  <c r="HW292" i="1"/>
  <c r="HW293" i="1"/>
  <c r="HW294" i="1"/>
  <c r="HW295" i="1"/>
  <c r="HW296" i="1"/>
  <c r="HW297" i="1"/>
  <c r="HW298" i="1"/>
  <c r="HW299" i="1"/>
  <c r="HW300" i="1"/>
  <c r="HW301" i="1"/>
  <c r="HW302" i="1"/>
  <c r="HW303" i="1"/>
  <c r="HW304" i="1"/>
  <c r="HW305" i="1"/>
  <c r="HW306" i="1"/>
  <c r="HW5" i="1"/>
  <c r="HU6" i="1"/>
  <c r="HU7" i="1"/>
  <c r="HU8" i="1"/>
  <c r="HU9" i="1"/>
  <c r="HU10" i="1"/>
  <c r="HU11" i="1"/>
  <c r="HU12" i="1"/>
  <c r="HU13" i="1"/>
  <c r="HU14" i="1"/>
  <c r="HU15" i="1"/>
  <c r="HU16" i="1"/>
  <c r="HU17" i="1"/>
  <c r="HU18" i="1"/>
  <c r="HU19" i="1"/>
  <c r="HU20" i="1"/>
  <c r="HU21" i="1"/>
  <c r="HU22" i="1"/>
  <c r="HU23" i="1"/>
  <c r="HU24" i="1"/>
  <c r="HU25" i="1"/>
  <c r="HU26" i="1"/>
  <c r="HU27" i="1"/>
  <c r="HU28" i="1"/>
  <c r="HU29" i="1"/>
  <c r="HU30" i="1"/>
  <c r="HU31" i="1"/>
  <c r="HU32" i="1"/>
  <c r="HU33" i="1"/>
  <c r="HU34" i="1"/>
  <c r="HU35" i="1"/>
  <c r="HU36" i="1"/>
  <c r="HU37" i="1"/>
  <c r="HU38" i="1"/>
  <c r="HU39" i="1"/>
  <c r="HU40" i="1"/>
  <c r="HU41" i="1"/>
  <c r="HU42" i="1"/>
  <c r="HU43" i="1"/>
  <c r="HU44" i="1"/>
  <c r="HU45" i="1"/>
  <c r="HU46" i="1"/>
  <c r="HU47" i="1"/>
  <c r="HU48" i="1"/>
  <c r="HU49" i="1"/>
  <c r="HU50" i="1"/>
  <c r="HU51" i="1"/>
  <c r="HU52" i="1"/>
  <c r="HU53" i="1"/>
  <c r="HU54" i="1"/>
  <c r="HU55" i="1"/>
  <c r="HU56" i="1"/>
  <c r="HU57" i="1"/>
  <c r="HU58" i="1"/>
  <c r="HU59" i="1"/>
  <c r="HU60" i="1"/>
  <c r="HU61" i="1"/>
  <c r="HU62" i="1"/>
  <c r="HU63" i="1"/>
  <c r="HU64" i="1"/>
  <c r="HU65" i="1"/>
  <c r="HU66" i="1"/>
  <c r="HU67" i="1"/>
  <c r="HU68" i="1"/>
  <c r="HU69" i="1"/>
  <c r="HU70" i="1"/>
  <c r="HU71" i="1"/>
  <c r="HU72" i="1"/>
  <c r="HU73" i="1"/>
  <c r="HU74" i="1"/>
  <c r="HU75" i="1"/>
  <c r="HU76" i="1"/>
  <c r="HU77" i="1"/>
  <c r="HU78" i="1"/>
  <c r="HU79" i="1"/>
  <c r="HU80" i="1"/>
  <c r="HU81" i="1"/>
  <c r="HU82" i="1"/>
  <c r="HU83" i="1"/>
  <c r="HU84" i="1"/>
  <c r="HU85" i="1"/>
  <c r="HU86" i="1"/>
  <c r="HU87" i="1"/>
  <c r="HU88" i="1"/>
  <c r="HU89" i="1"/>
  <c r="HU90" i="1"/>
  <c r="HU91" i="1"/>
  <c r="HU92" i="1"/>
  <c r="HU93" i="1"/>
  <c r="HU94" i="1"/>
  <c r="HU95" i="1"/>
  <c r="HU96" i="1"/>
  <c r="HU97" i="1"/>
  <c r="HU98" i="1"/>
  <c r="HU99" i="1"/>
  <c r="HU100" i="1"/>
  <c r="HU101" i="1"/>
  <c r="HU102" i="1"/>
  <c r="HU103" i="1"/>
  <c r="HU104" i="1"/>
  <c r="HU105" i="1"/>
  <c r="HU106" i="1"/>
  <c r="HU107" i="1"/>
  <c r="HU108" i="1"/>
  <c r="HU109" i="1"/>
  <c r="HU110" i="1"/>
  <c r="HU111" i="1"/>
  <c r="HU112" i="1"/>
  <c r="HU113" i="1"/>
  <c r="HU114" i="1"/>
  <c r="HU115" i="1"/>
  <c r="HU116" i="1"/>
  <c r="HU117" i="1"/>
  <c r="HU118" i="1"/>
  <c r="HU119" i="1"/>
  <c r="HU120" i="1"/>
  <c r="HU121" i="1"/>
  <c r="HU122" i="1"/>
  <c r="HU123" i="1"/>
  <c r="HU124" i="1"/>
  <c r="HU125" i="1"/>
  <c r="HU126" i="1"/>
  <c r="HU127" i="1"/>
  <c r="HU128" i="1"/>
  <c r="HU129" i="1"/>
  <c r="HU130" i="1"/>
  <c r="HU131" i="1"/>
  <c r="HU132" i="1"/>
  <c r="HU133" i="1"/>
  <c r="HU134" i="1"/>
  <c r="HU135" i="1"/>
  <c r="HU136" i="1"/>
  <c r="HU137" i="1"/>
  <c r="HU138" i="1"/>
  <c r="HU139" i="1"/>
  <c r="HU140" i="1"/>
  <c r="HU141" i="1"/>
  <c r="HU142" i="1"/>
  <c r="HU143" i="1"/>
  <c r="HU144" i="1"/>
  <c r="HU145" i="1"/>
  <c r="HU146" i="1"/>
  <c r="HU147" i="1"/>
  <c r="HU148" i="1"/>
  <c r="HU149" i="1"/>
  <c r="HU150" i="1"/>
  <c r="HU151" i="1"/>
  <c r="HU152" i="1"/>
  <c r="HU153" i="1"/>
  <c r="HU154" i="1"/>
  <c r="HU155" i="1"/>
  <c r="HU156" i="1"/>
  <c r="HU157" i="1"/>
  <c r="HU158" i="1"/>
  <c r="HU159" i="1"/>
  <c r="HU160" i="1"/>
  <c r="HU161" i="1"/>
  <c r="HU162" i="1"/>
  <c r="HU163" i="1"/>
  <c r="HU164" i="1"/>
  <c r="HU165" i="1"/>
  <c r="HU166" i="1"/>
  <c r="HU167" i="1"/>
  <c r="HU168" i="1"/>
  <c r="HU169" i="1"/>
  <c r="HU170" i="1"/>
  <c r="HU171" i="1"/>
  <c r="HU172" i="1"/>
  <c r="HU173" i="1"/>
  <c r="HU174" i="1"/>
  <c r="HU175" i="1"/>
  <c r="HU176" i="1"/>
  <c r="HU177" i="1"/>
  <c r="HU178" i="1"/>
  <c r="HU179" i="1"/>
  <c r="HU180" i="1"/>
  <c r="HU181" i="1"/>
  <c r="HU182" i="1"/>
  <c r="HU183" i="1"/>
  <c r="HU184" i="1"/>
  <c r="HU185" i="1"/>
  <c r="HU186" i="1"/>
  <c r="HU187" i="1"/>
  <c r="HU188" i="1"/>
  <c r="HU189" i="1"/>
  <c r="HU193" i="1"/>
  <c r="HU190" i="1"/>
  <c r="HU191" i="1"/>
  <c r="HU192" i="1"/>
  <c r="HU194" i="1"/>
  <c r="HU195" i="1"/>
  <c r="HU196" i="1"/>
  <c r="HU197" i="1"/>
  <c r="HU198" i="1"/>
  <c r="HU199" i="1"/>
  <c r="HU200" i="1"/>
  <c r="HU201" i="1"/>
  <c r="HU202" i="1"/>
  <c r="HU203" i="1"/>
  <c r="HU204" i="1"/>
  <c r="HU205" i="1"/>
  <c r="HU206" i="1"/>
  <c r="HU207" i="1"/>
  <c r="HU208" i="1"/>
  <c r="HU209" i="1"/>
  <c r="HU210" i="1"/>
  <c r="HU211" i="1"/>
  <c r="HU212" i="1"/>
  <c r="HU213" i="1"/>
  <c r="HU214" i="1"/>
  <c r="HU215" i="1"/>
  <c r="HU216" i="1"/>
  <c r="HU217" i="1"/>
  <c r="HU218" i="1"/>
  <c r="HU219" i="1"/>
  <c r="HU220" i="1"/>
  <c r="HU221" i="1"/>
  <c r="HU222" i="1"/>
  <c r="HU223" i="1"/>
  <c r="HU224" i="1"/>
  <c r="HU225" i="1"/>
  <c r="HU226" i="1"/>
  <c r="HU227" i="1"/>
  <c r="HU228" i="1"/>
  <c r="HU229" i="1"/>
  <c r="HU230" i="1"/>
  <c r="HU231" i="1"/>
  <c r="HU232" i="1"/>
  <c r="HU233" i="1"/>
  <c r="HU234" i="1"/>
  <c r="HU235" i="1"/>
  <c r="HU236" i="1"/>
  <c r="HU237" i="1"/>
  <c r="HU238" i="1"/>
  <c r="HU239" i="1"/>
  <c r="HU240" i="1"/>
  <c r="HU241" i="1"/>
  <c r="HU242" i="1"/>
  <c r="HU243" i="1"/>
  <c r="HU244" i="1"/>
  <c r="HU245" i="1"/>
  <c r="HU246" i="1"/>
  <c r="HU247" i="1"/>
  <c r="HU248" i="1"/>
  <c r="HU249" i="1"/>
  <c r="HU250" i="1"/>
  <c r="HU251" i="1"/>
  <c r="HU252" i="1"/>
  <c r="HU253" i="1"/>
  <c r="HU254" i="1"/>
  <c r="HU255" i="1"/>
  <c r="HU256" i="1"/>
  <c r="HU257" i="1"/>
  <c r="HU258" i="1"/>
  <c r="HU259" i="1"/>
  <c r="HU260" i="1"/>
  <c r="HU261" i="1"/>
  <c r="HU262" i="1"/>
  <c r="HU263" i="1"/>
  <c r="HU264" i="1"/>
  <c r="HU265" i="1"/>
  <c r="HU266" i="1"/>
  <c r="HU267" i="1"/>
  <c r="HU268" i="1"/>
  <c r="HU269" i="1"/>
  <c r="HU270" i="1"/>
  <c r="HU271" i="1"/>
  <c r="HU272" i="1"/>
  <c r="HU273" i="1"/>
  <c r="HU274" i="1"/>
  <c r="HU275" i="1"/>
  <c r="HU276" i="1"/>
  <c r="HU277" i="1"/>
  <c r="HU278" i="1"/>
  <c r="HU279" i="1"/>
  <c r="HU280" i="1"/>
  <c r="HU281" i="1"/>
  <c r="HU282" i="1"/>
  <c r="HU283" i="1"/>
  <c r="HU284" i="1"/>
  <c r="HU285" i="1"/>
  <c r="HU286" i="1"/>
  <c r="HU287" i="1"/>
  <c r="HU288" i="1"/>
  <c r="HU289" i="1"/>
  <c r="HU290" i="1"/>
  <c r="HU291" i="1"/>
  <c r="HU292" i="1"/>
  <c r="HU293" i="1"/>
  <c r="HU294" i="1"/>
  <c r="HU295" i="1"/>
  <c r="HU296" i="1"/>
  <c r="HU297" i="1"/>
  <c r="HU298" i="1"/>
  <c r="HU299" i="1"/>
  <c r="HU300" i="1"/>
  <c r="HU301" i="1"/>
  <c r="HU302" i="1"/>
  <c r="HU303" i="1"/>
  <c r="HU304" i="1"/>
  <c r="HU305" i="1"/>
  <c r="HU306" i="1"/>
  <c r="HU5" i="1"/>
  <c r="HS6" i="1"/>
  <c r="HS7" i="1"/>
  <c r="HS8" i="1"/>
  <c r="HS9" i="1"/>
  <c r="HS10" i="1"/>
  <c r="HS11" i="1"/>
  <c r="HS12" i="1"/>
  <c r="HS13" i="1"/>
  <c r="HS14" i="1"/>
  <c r="HS15" i="1"/>
  <c r="HS16" i="1"/>
  <c r="HS17" i="1"/>
  <c r="HS18" i="1"/>
  <c r="HS19" i="1"/>
  <c r="HS20" i="1"/>
  <c r="HS21" i="1"/>
  <c r="HS22" i="1"/>
  <c r="HS23" i="1"/>
  <c r="HS24" i="1"/>
  <c r="HS25" i="1"/>
  <c r="HS26" i="1"/>
  <c r="HS27" i="1"/>
  <c r="HS28" i="1"/>
  <c r="HS29" i="1"/>
  <c r="HS30" i="1"/>
  <c r="HS31" i="1"/>
  <c r="HS32" i="1"/>
  <c r="HS33" i="1"/>
  <c r="HS34" i="1"/>
  <c r="HS35" i="1"/>
  <c r="HS36" i="1"/>
  <c r="HS37" i="1"/>
  <c r="HS38" i="1"/>
  <c r="HS39" i="1"/>
  <c r="HS40" i="1"/>
  <c r="HS41" i="1"/>
  <c r="HS42" i="1"/>
  <c r="HS43" i="1"/>
  <c r="HS44" i="1"/>
  <c r="HS45" i="1"/>
  <c r="HS46" i="1"/>
  <c r="HS47" i="1"/>
  <c r="HS48" i="1"/>
  <c r="HS49" i="1"/>
  <c r="HS50" i="1"/>
  <c r="HS51" i="1"/>
  <c r="HS52" i="1"/>
  <c r="HS53" i="1"/>
  <c r="HS54" i="1"/>
  <c r="HS55" i="1"/>
  <c r="HS56" i="1"/>
  <c r="HS57" i="1"/>
  <c r="HS58" i="1"/>
  <c r="HS59" i="1"/>
  <c r="HS60" i="1"/>
  <c r="HS61" i="1"/>
  <c r="HS62" i="1"/>
  <c r="HS63" i="1"/>
  <c r="HS64" i="1"/>
  <c r="HS65" i="1"/>
  <c r="HS66" i="1"/>
  <c r="HS67" i="1"/>
  <c r="HS68" i="1"/>
  <c r="HS69" i="1"/>
  <c r="HS70" i="1"/>
  <c r="HS71" i="1"/>
  <c r="HS72" i="1"/>
  <c r="HS73" i="1"/>
  <c r="HS74" i="1"/>
  <c r="HS75" i="1"/>
  <c r="HS76" i="1"/>
  <c r="HS77" i="1"/>
  <c r="HS78" i="1"/>
  <c r="HS79" i="1"/>
  <c r="HS80" i="1"/>
  <c r="HS81" i="1"/>
  <c r="HS82" i="1"/>
  <c r="HS83" i="1"/>
  <c r="HS84" i="1"/>
  <c r="HS85" i="1"/>
  <c r="HS86" i="1"/>
  <c r="HS87" i="1"/>
  <c r="HS88" i="1"/>
  <c r="HS89" i="1"/>
  <c r="HS90" i="1"/>
  <c r="HS91" i="1"/>
  <c r="HS92" i="1"/>
  <c r="HS93" i="1"/>
  <c r="HS94" i="1"/>
  <c r="HS95" i="1"/>
  <c r="HS96" i="1"/>
  <c r="HS97" i="1"/>
  <c r="HS98" i="1"/>
  <c r="HS99" i="1"/>
  <c r="HS100" i="1"/>
  <c r="HS101" i="1"/>
  <c r="HS102" i="1"/>
  <c r="HS103" i="1"/>
  <c r="HS104" i="1"/>
  <c r="HS105" i="1"/>
  <c r="HS106" i="1"/>
  <c r="HS107" i="1"/>
  <c r="HS108" i="1"/>
  <c r="HS109" i="1"/>
  <c r="HS110" i="1"/>
  <c r="HS111" i="1"/>
  <c r="HS112" i="1"/>
  <c r="HS113" i="1"/>
  <c r="HS114" i="1"/>
  <c r="HS115" i="1"/>
  <c r="HS116" i="1"/>
  <c r="HS117" i="1"/>
  <c r="HS118" i="1"/>
  <c r="HS119" i="1"/>
  <c r="HS120" i="1"/>
  <c r="HS121" i="1"/>
  <c r="HS122" i="1"/>
  <c r="HS123" i="1"/>
  <c r="HS124" i="1"/>
  <c r="HS125" i="1"/>
  <c r="HS126" i="1"/>
  <c r="HS127" i="1"/>
  <c r="HS128" i="1"/>
  <c r="HS129" i="1"/>
  <c r="HS130" i="1"/>
  <c r="HS131" i="1"/>
  <c r="HS132" i="1"/>
  <c r="HS133" i="1"/>
  <c r="HS134" i="1"/>
  <c r="HS135" i="1"/>
  <c r="HS136" i="1"/>
  <c r="HS137" i="1"/>
  <c r="HS138" i="1"/>
  <c r="HS139" i="1"/>
  <c r="HS140" i="1"/>
  <c r="HS141" i="1"/>
  <c r="HS142" i="1"/>
  <c r="HS143" i="1"/>
  <c r="HS144" i="1"/>
  <c r="HS145" i="1"/>
  <c r="HS146" i="1"/>
  <c r="HS147" i="1"/>
  <c r="HS148" i="1"/>
  <c r="HS149" i="1"/>
  <c r="HS150" i="1"/>
  <c r="HS151" i="1"/>
  <c r="HS152" i="1"/>
  <c r="HS153" i="1"/>
  <c r="HS154" i="1"/>
  <c r="HS155" i="1"/>
  <c r="HS156" i="1"/>
  <c r="HS157" i="1"/>
  <c r="HS158" i="1"/>
  <c r="HS159" i="1"/>
  <c r="HS160" i="1"/>
  <c r="HS161" i="1"/>
  <c r="HS162" i="1"/>
  <c r="HS163" i="1"/>
  <c r="HS164" i="1"/>
  <c r="HS165" i="1"/>
  <c r="HS166" i="1"/>
  <c r="HS167" i="1"/>
  <c r="HS168" i="1"/>
  <c r="HS169" i="1"/>
  <c r="HS170" i="1"/>
  <c r="HS171" i="1"/>
  <c r="HS172" i="1"/>
  <c r="HS173" i="1"/>
  <c r="HS174" i="1"/>
  <c r="HS175" i="1"/>
  <c r="HS176" i="1"/>
  <c r="HS177" i="1"/>
  <c r="HS178" i="1"/>
  <c r="HS179" i="1"/>
  <c r="HS180" i="1"/>
  <c r="HS181" i="1"/>
  <c r="HS182" i="1"/>
  <c r="HS183" i="1"/>
  <c r="HS184" i="1"/>
  <c r="HS185" i="1"/>
  <c r="HS186" i="1"/>
  <c r="HS187" i="1"/>
  <c r="HS188" i="1"/>
  <c r="HS189" i="1"/>
  <c r="HS193" i="1"/>
  <c r="HS190" i="1"/>
  <c r="HS191" i="1"/>
  <c r="HS192" i="1"/>
  <c r="HS194" i="1"/>
  <c r="HS195" i="1"/>
  <c r="HS196" i="1"/>
  <c r="HS197" i="1"/>
  <c r="HS198" i="1"/>
  <c r="HS199" i="1"/>
  <c r="HS200" i="1"/>
  <c r="HS201" i="1"/>
  <c r="HS202" i="1"/>
  <c r="HS203" i="1"/>
  <c r="HS204" i="1"/>
  <c r="HS205" i="1"/>
  <c r="HS206" i="1"/>
  <c r="HS207" i="1"/>
  <c r="HS208" i="1"/>
  <c r="HS209" i="1"/>
  <c r="HS210" i="1"/>
  <c r="HS211" i="1"/>
  <c r="HS212" i="1"/>
  <c r="HS213" i="1"/>
  <c r="HS214" i="1"/>
  <c r="HS215" i="1"/>
  <c r="HS216" i="1"/>
  <c r="HS217" i="1"/>
  <c r="HS218" i="1"/>
  <c r="HS219" i="1"/>
  <c r="HS220" i="1"/>
  <c r="HS221" i="1"/>
  <c r="HS222" i="1"/>
  <c r="HS223" i="1"/>
  <c r="HS224" i="1"/>
  <c r="HS225" i="1"/>
  <c r="HS226" i="1"/>
  <c r="HS227" i="1"/>
  <c r="HS228" i="1"/>
  <c r="HS229" i="1"/>
  <c r="HS230" i="1"/>
  <c r="HS231" i="1"/>
  <c r="HS232" i="1"/>
  <c r="HS233" i="1"/>
  <c r="HS234" i="1"/>
  <c r="HS235" i="1"/>
  <c r="HS236" i="1"/>
  <c r="HS237" i="1"/>
  <c r="HS238" i="1"/>
  <c r="HS239" i="1"/>
  <c r="HS240" i="1"/>
  <c r="HS241" i="1"/>
  <c r="HS242" i="1"/>
  <c r="HS243" i="1"/>
  <c r="HS244" i="1"/>
  <c r="HS245" i="1"/>
  <c r="HS246" i="1"/>
  <c r="HS247" i="1"/>
  <c r="HS248" i="1"/>
  <c r="HS249" i="1"/>
  <c r="HS250" i="1"/>
  <c r="HS251" i="1"/>
  <c r="HS252" i="1"/>
  <c r="HS253" i="1"/>
  <c r="HS254" i="1"/>
  <c r="HS255" i="1"/>
  <c r="HS256" i="1"/>
  <c r="HS257" i="1"/>
  <c r="HS258" i="1"/>
  <c r="HS259" i="1"/>
  <c r="HS260" i="1"/>
  <c r="HS261" i="1"/>
  <c r="HS262" i="1"/>
  <c r="HS263" i="1"/>
  <c r="HS264" i="1"/>
  <c r="HS265" i="1"/>
  <c r="HS266" i="1"/>
  <c r="HS267" i="1"/>
  <c r="HS268" i="1"/>
  <c r="HS269" i="1"/>
  <c r="HS270" i="1"/>
  <c r="HS271" i="1"/>
  <c r="HS272" i="1"/>
  <c r="HS273" i="1"/>
  <c r="HS274" i="1"/>
  <c r="HS275" i="1"/>
  <c r="HS276" i="1"/>
  <c r="HS277" i="1"/>
  <c r="HS278" i="1"/>
  <c r="HS279" i="1"/>
  <c r="HS280" i="1"/>
  <c r="HS281" i="1"/>
  <c r="HS282" i="1"/>
  <c r="HS283" i="1"/>
  <c r="HS284" i="1"/>
  <c r="HS285" i="1"/>
  <c r="HS286" i="1"/>
  <c r="HS287" i="1"/>
  <c r="HS288" i="1"/>
  <c r="HS289" i="1"/>
  <c r="HS290" i="1"/>
  <c r="HS291" i="1"/>
  <c r="HS292" i="1"/>
  <c r="HS293" i="1"/>
  <c r="HS294" i="1"/>
  <c r="HS295" i="1"/>
  <c r="HS296" i="1"/>
  <c r="HS297" i="1"/>
  <c r="HS298" i="1"/>
  <c r="HS299" i="1"/>
  <c r="HS300" i="1"/>
  <c r="HS301" i="1"/>
  <c r="HS302" i="1"/>
  <c r="HS303" i="1"/>
  <c r="HS304" i="1"/>
  <c r="HS305" i="1"/>
  <c r="HS306" i="1"/>
  <c r="HS5" i="1"/>
  <c r="HQ6" i="1"/>
  <c r="HQ7" i="1"/>
  <c r="HQ8" i="1"/>
  <c r="HQ9" i="1"/>
  <c r="HQ10" i="1"/>
  <c r="HQ11" i="1"/>
  <c r="HQ12" i="1"/>
  <c r="HQ13" i="1"/>
  <c r="HQ14" i="1"/>
  <c r="HQ15" i="1"/>
  <c r="HQ16" i="1"/>
  <c r="HQ17" i="1"/>
  <c r="HQ18" i="1"/>
  <c r="HQ19" i="1"/>
  <c r="HQ20" i="1"/>
  <c r="HQ21" i="1"/>
  <c r="HQ22" i="1"/>
  <c r="HQ23" i="1"/>
  <c r="HQ24" i="1"/>
  <c r="HQ25" i="1"/>
  <c r="HQ26" i="1"/>
  <c r="HQ27" i="1"/>
  <c r="HQ28" i="1"/>
  <c r="HQ29" i="1"/>
  <c r="HQ30" i="1"/>
  <c r="HQ31" i="1"/>
  <c r="HQ32" i="1"/>
  <c r="HQ33" i="1"/>
  <c r="HQ34" i="1"/>
  <c r="HQ35" i="1"/>
  <c r="HQ36" i="1"/>
  <c r="HQ37" i="1"/>
  <c r="HQ38" i="1"/>
  <c r="HQ39" i="1"/>
  <c r="HQ40" i="1"/>
  <c r="HQ41" i="1"/>
  <c r="HQ42" i="1"/>
  <c r="HQ43" i="1"/>
  <c r="HQ44" i="1"/>
  <c r="HQ45" i="1"/>
  <c r="HQ46" i="1"/>
  <c r="HQ47" i="1"/>
  <c r="HQ48" i="1"/>
  <c r="HQ49" i="1"/>
  <c r="HQ50" i="1"/>
  <c r="HQ51" i="1"/>
  <c r="HQ52" i="1"/>
  <c r="HQ53" i="1"/>
  <c r="HQ54" i="1"/>
  <c r="HQ55" i="1"/>
  <c r="HQ56" i="1"/>
  <c r="HQ57" i="1"/>
  <c r="HQ58" i="1"/>
  <c r="HQ59" i="1"/>
  <c r="HQ60" i="1"/>
  <c r="HQ61" i="1"/>
  <c r="HQ62" i="1"/>
  <c r="HQ63" i="1"/>
  <c r="HQ64" i="1"/>
  <c r="HQ65" i="1"/>
  <c r="HQ66" i="1"/>
  <c r="HQ67" i="1"/>
  <c r="HQ68" i="1"/>
  <c r="HQ69" i="1"/>
  <c r="HQ70" i="1"/>
  <c r="HQ71" i="1"/>
  <c r="HQ72" i="1"/>
  <c r="HQ73" i="1"/>
  <c r="HQ74" i="1"/>
  <c r="HQ75" i="1"/>
  <c r="HQ76" i="1"/>
  <c r="HQ77" i="1"/>
  <c r="HQ78" i="1"/>
  <c r="HQ79" i="1"/>
  <c r="HQ80" i="1"/>
  <c r="HQ81" i="1"/>
  <c r="HQ82" i="1"/>
  <c r="HQ83" i="1"/>
  <c r="HQ84" i="1"/>
  <c r="HQ85" i="1"/>
  <c r="HQ86" i="1"/>
  <c r="HQ87" i="1"/>
  <c r="HQ88" i="1"/>
  <c r="HQ89" i="1"/>
  <c r="HQ90" i="1"/>
  <c r="HQ91" i="1"/>
  <c r="HQ92" i="1"/>
  <c r="HQ93" i="1"/>
  <c r="HQ94" i="1"/>
  <c r="HQ95" i="1"/>
  <c r="HQ96" i="1"/>
  <c r="HQ97" i="1"/>
  <c r="HQ98" i="1"/>
  <c r="HQ99" i="1"/>
  <c r="HQ100" i="1"/>
  <c r="HQ101" i="1"/>
  <c r="HQ102" i="1"/>
  <c r="HQ103" i="1"/>
  <c r="HQ104" i="1"/>
  <c r="HQ105" i="1"/>
  <c r="HQ106" i="1"/>
  <c r="HQ107" i="1"/>
  <c r="HQ108" i="1"/>
  <c r="HQ109" i="1"/>
  <c r="HQ110" i="1"/>
  <c r="HQ111" i="1"/>
  <c r="HQ112" i="1"/>
  <c r="HQ113" i="1"/>
  <c r="HQ114" i="1"/>
  <c r="HQ115" i="1"/>
  <c r="HQ116" i="1"/>
  <c r="HQ117" i="1"/>
  <c r="HQ118" i="1"/>
  <c r="HQ119" i="1"/>
  <c r="HQ120" i="1"/>
  <c r="HQ121" i="1"/>
  <c r="HQ122" i="1"/>
  <c r="HQ123" i="1"/>
  <c r="HQ124" i="1"/>
  <c r="HQ125" i="1"/>
  <c r="HQ126" i="1"/>
  <c r="HQ127" i="1"/>
  <c r="HQ128" i="1"/>
  <c r="HQ129" i="1"/>
  <c r="HQ130" i="1"/>
  <c r="HQ131" i="1"/>
  <c r="HQ132" i="1"/>
  <c r="HQ133" i="1"/>
  <c r="HQ134" i="1"/>
  <c r="HQ135" i="1"/>
  <c r="HQ136" i="1"/>
  <c r="HQ137" i="1"/>
  <c r="HQ138" i="1"/>
  <c r="HQ139" i="1"/>
  <c r="HQ140" i="1"/>
  <c r="HQ141" i="1"/>
  <c r="HQ142" i="1"/>
  <c r="HQ143" i="1"/>
  <c r="HQ144" i="1"/>
  <c r="HQ145" i="1"/>
  <c r="HQ146" i="1"/>
  <c r="HQ147" i="1"/>
  <c r="HQ148" i="1"/>
  <c r="HQ149" i="1"/>
  <c r="HQ150" i="1"/>
  <c r="HQ151" i="1"/>
  <c r="HQ152" i="1"/>
  <c r="HQ153" i="1"/>
  <c r="HQ154" i="1"/>
  <c r="HQ155" i="1"/>
  <c r="HQ156" i="1"/>
  <c r="HQ157" i="1"/>
  <c r="HQ158" i="1"/>
  <c r="HQ159" i="1"/>
  <c r="HQ160" i="1"/>
  <c r="HQ161" i="1"/>
  <c r="HQ162" i="1"/>
  <c r="HQ163" i="1"/>
  <c r="HQ164" i="1"/>
  <c r="HQ165" i="1"/>
  <c r="HQ166" i="1"/>
  <c r="HQ167" i="1"/>
  <c r="HQ168" i="1"/>
  <c r="HQ169" i="1"/>
  <c r="HQ170" i="1"/>
  <c r="HQ171" i="1"/>
  <c r="HQ172" i="1"/>
  <c r="HQ173" i="1"/>
  <c r="HQ174" i="1"/>
  <c r="HQ175" i="1"/>
  <c r="HQ176" i="1"/>
  <c r="HQ177" i="1"/>
  <c r="HQ178" i="1"/>
  <c r="HQ179" i="1"/>
  <c r="HQ180" i="1"/>
  <c r="HQ181" i="1"/>
  <c r="HQ182" i="1"/>
  <c r="HQ183" i="1"/>
  <c r="HQ184" i="1"/>
  <c r="HQ185" i="1"/>
  <c r="HQ186" i="1"/>
  <c r="HQ187" i="1"/>
  <c r="HQ188" i="1"/>
  <c r="HQ189" i="1"/>
  <c r="HQ193" i="1"/>
  <c r="HQ190" i="1"/>
  <c r="HQ191" i="1"/>
  <c r="HQ192" i="1"/>
  <c r="HQ194" i="1"/>
  <c r="HQ195" i="1"/>
  <c r="HQ196" i="1"/>
  <c r="HQ197" i="1"/>
  <c r="HQ198" i="1"/>
  <c r="HQ199" i="1"/>
  <c r="HQ200" i="1"/>
  <c r="HQ201" i="1"/>
  <c r="HQ202" i="1"/>
  <c r="HQ203" i="1"/>
  <c r="HQ204" i="1"/>
  <c r="HQ205" i="1"/>
  <c r="HQ206" i="1"/>
  <c r="HQ207" i="1"/>
  <c r="HQ208" i="1"/>
  <c r="HQ209" i="1"/>
  <c r="HQ210" i="1"/>
  <c r="HQ211" i="1"/>
  <c r="HQ212" i="1"/>
  <c r="HQ213" i="1"/>
  <c r="HQ214" i="1"/>
  <c r="HQ215" i="1"/>
  <c r="HQ216" i="1"/>
  <c r="HQ217" i="1"/>
  <c r="HQ218" i="1"/>
  <c r="HQ219" i="1"/>
  <c r="HQ220" i="1"/>
  <c r="HQ221" i="1"/>
  <c r="HQ222" i="1"/>
  <c r="HQ223" i="1"/>
  <c r="HQ224" i="1"/>
  <c r="HQ225" i="1"/>
  <c r="HQ226" i="1"/>
  <c r="HQ227" i="1"/>
  <c r="HQ228" i="1"/>
  <c r="HQ229" i="1"/>
  <c r="HQ230" i="1"/>
  <c r="HQ231" i="1"/>
  <c r="HQ232" i="1"/>
  <c r="HQ233" i="1"/>
  <c r="HQ234" i="1"/>
  <c r="HQ235" i="1"/>
  <c r="HQ236" i="1"/>
  <c r="HQ237" i="1"/>
  <c r="HQ238" i="1"/>
  <c r="HQ239" i="1"/>
  <c r="HQ240" i="1"/>
  <c r="HQ241" i="1"/>
  <c r="HQ242" i="1"/>
  <c r="HQ243" i="1"/>
  <c r="HQ244" i="1"/>
  <c r="HQ245" i="1"/>
  <c r="HQ246" i="1"/>
  <c r="HQ247" i="1"/>
  <c r="HQ248" i="1"/>
  <c r="HQ249" i="1"/>
  <c r="HQ250" i="1"/>
  <c r="HQ251" i="1"/>
  <c r="HQ252" i="1"/>
  <c r="HQ253" i="1"/>
  <c r="HQ254" i="1"/>
  <c r="HQ255" i="1"/>
  <c r="HQ256" i="1"/>
  <c r="HQ257" i="1"/>
  <c r="HQ258" i="1"/>
  <c r="HQ259" i="1"/>
  <c r="HQ260" i="1"/>
  <c r="HQ261" i="1"/>
  <c r="HQ262" i="1"/>
  <c r="HQ263" i="1"/>
  <c r="HQ264" i="1"/>
  <c r="HQ265" i="1"/>
  <c r="HQ266" i="1"/>
  <c r="HQ267" i="1"/>
  <c r="HQ268" i="1"/>
  <c r="HQ269" i="1"/>
  <c r="HQ270" i="1"/>
  <c r="HQ271" i="1"/>
  <c r="HQ272" i="1"/>
  <c r="HQ273" i="1"/>
  <c r="HQ274" i="1"/>
  <c r="HQ275" i="1"/>
  <c r="HQ276" i="1"/>
  <c r="HQ277" i="1"/>
  <c r="HQ278" i="1"/>
  <c r="HQ279" i="1"/>
  <c r="HQ280" i="1"/>
  <c r="HQ281" i="1"/>
  <c r="HQ282" i="1"/>
  <c r="HQ283" i="1"/>
  <c r="HQ284" i="1"/>
  <c r="HQ285" i="1"/>
  <c r="HQ286" i="1"/>
  <c r="HQ287" i="1"/>
  <c r="HQ288" i="1"/>
  <c r="HQ289" i="1"/>
  <c r="HQ290" i="1"/>
  <c r="HQ291" i="1"/>
  <c r="HQ292" i="1"/>
  <c r="HQ293" i="1"/>
  <c r="HQ294" i="1"/>
  <c r="HQ295" i="1"/>
  <c r="HQ296" i="1"/>
  <c r="HQ297" i="1"/>
  <c r="HQ298" i="1"/>
  <c r="HQ299" i="1"/>
  <c r="HQ300" i="1"/>
  <c r="HQ301" i="1"/>
  <c r="HQ302" i="1"/>
  <c r="HQ303" i="1"/>
  <c r="HQ304" i="1"/>
  <c r="HQ305" i="1"/>
  <c r="HQ306" i="1"/>
  <c r="HQ5" i="1"/>
  <c r="HO6" i="1"/>
  <c r="HO7" i="1"/>
  <c r="HO8" i="1"/>
  <c r="HO9" i="1"/>
  <c r="HO10" i="1"/>
  <c r="HO11" i="1"/>
  <c r="HO12" i="1"/>
  <c r="HO13" i="1"/>
  <c r="HO14" i="1"/>
  <c r="HO15" i="1"/>
  <c r="HO16" i="1"/>
  <c r="HO17" i="1"/>
  <c r="HO18" i="1"/>
  <c r="HO19" i="1"/>
  <c r="HO20" i="1"/>
  <c r="HO21" i="1"/>
  <c r="HO22" i="1"/>
  <c r="HO23" i="1"/>
  <c r="HO24" i="1"/>
  <c r="HO25" i="1"/>
  <c r="HO26" i="1"/>
  <c r="HO27" i="1"/>
  <c r="HO28" i="1"/>
  <c r="HO29" i="1"/>
  <c r="HO30" i="1"/>
  <c r="HO31" i="1"/>
  <c r="HO32" i="1"/>
  <c r="HO33" i="1"/>
  <c r="HO34" i="1"/>
  <c r="HO35" i="1"/>
  <c r="HO36" i="1"/>
  <c r="HO37" i="1"/>
  <c r="HO38" i="1"/>
  <c r="HO39" i="1"/>
  <c r="HO40" i="1"/>
  <c r="HO41" i="1"/>
  <c r="HO42" i="1"/>
  <c r="HO43" i="1"/>
  <c r="HO44" i="1"/>
  <c r="HO45" i="1"/>
  <c r="HO46" i="1"/>
  <c r="HO47" i="1"/>
  <c r="HO48" i="1"/>
  <c r="HO49" i="1"/>
  <c r="HO50" i="1"/>
  <c r="HO51" i="1"/>
  <c r="HO52" i="1"/>
  <c r="HO53" i="1"/>
  <c r="HO54" i="1"/>
  <c r="HO55" i="1"/>
  <c r="HO56" i="1"/>
  <c r="HO57" i="1"/>
  <c r="HO58" i="1"/>
  <c r="HO59" i="1"/>
  <c r="HO60" i="1"/>
  <c r="HO61" i="1"/>
  <c r="HO62" i="1"/>
  <c r="HO63" i="1"/>
  <c r="HO64" i="1"/>
  <c r="HO65" i="1"/>
  <c r="HO66" i="1"/>
  <c r="HO67" i="1"/>
  <c r="HO68" i="1"/>
  <c r="HO69" i="1"/>
  <c r="HO70" i="1"/>
  <c r="HO71" i="1"/>
  <c r="HO72" i="1"/>
  <c r="HO73" i="1"/>
  <c r="HO74" i="1"/>
  <c r="HO75" i="1"/>
  <c r="HO76" i="1"/>
  <c r="HO77" i="1"/>
  <c r="HO78" i="1"/>
  <c r="HO79" i="1"/>
  <c r="HO80" i="1"/>
  <c r="HO81" i="1"/>
  <c r="HO82" i="1"/>
  <c r="HO83" i="1"/>
  <c r="HO84" i="1"/>
  <c r="HO85" i="1"/>
  <c r="HO86" i="1"/>
  <c r="HO87" i="1"/>
  <c r="HO88" i="1"/>
  <c r="HO89" i="1"/>
  <c r="HO90" i="1"/>
  <c r="HO91" i="1"/>
  <c r="HO92" i="1"/>
  <c r="HO93" i="1"/>
  <c r="HO94" i="1"/>
  <c r="HO95" i="1"/>
  <c r="HO96" i="1"/>
  <c r="HO97" i="1"/>
  <c r="HO98" i="1"/>
  <c r="HO99" i="1"/>
  <c r="HO100" i="1"/>
  <c r="HO101" i="1"/>
  <c r="HO102" i="1"/>
  <c r="HO103" i="1"/>
  <c r="HO104" i="1"/>
  <c r="HO105" i="1"/>
  <c r="HO106" i="1"/>
  <c r="HO107" i="1"/>
  <c r="HO108" i="1"/>
  <c r="HO109" i="1"/>
  <c r="HO110" i="1"/>
  <c r="HO111" i="1"/>
  <c r="HO112" i="1"/>
  <c r="HO113" i="1"/>
  <c r="HO114" i="1"/>
  <c r="HO115" i="1"/>
  <c r="HO116" i="1"/>
  <c r="HO117" i="1"/>
  <c r="HO118" i="1"/>
  <c r="HO119" i="1"/>
  <c r="HO120" i="1"/>
  <c r="HO121" i="1"/>
  <c r="HO122" i="1"/>
  <c r="HO123" i="1"/>
  <c r="HO124" i="1"/>
  <c r="HO125" i="1"/>
  <c r="HO126" i="1"/>
  <c r="HO127" i="1"/>
  <c r="HO128" i="1"/>
  <c r="HO129" i="1"/>
  <c r="HO130" i="1"/>
  <c r="HO131" i="1"/>
  <c r="HO132" i="1"/>
  <c r="HO133" i="1"/>
  <c r="HO134" i="1"/>
  <c r="HO135" i="1"/>
  <c r="HO136" i="1"/>
  <c r="HO137" i="1"/>
  <c r="HO138" i="1"/>
  <c r="HO139" i="1"/>
  <c r="HO140" i="1"/>
  <c r="HO141" i="1"/>
  <c r="HO142" i="1"/>
  <c r="HO143" i="1"/>
  <c r="HO144" i="1"/>
  <c r="HO145" i="1"/>
  <c r="HO146" i="1"/>
  <c r="HO147" i="1"/>
  <c r="HO148" i="1"/>
  <c r="HO149" i="1"/>
  <c r="HO150" i="1"/>
  <c r="HO151" i="1"/>
  <c r="HO152" i="1"/>
  <c r="HO153" i="1"/>
  <c r="HO154" i="1"/>
  <c r="HO155" i="1"/>
  <c r="HO156" i="1"/>
  <c r="HO157" i="1"/>
  <c r="HO158" i="1"/>
  <c r="HO159" i="1"/>
  <c r="HO160" i="1"/>
  <c r="HO161" i="1"/>
  <c r="HO162" i="1"/>
  <c r="HO163" i="1"/>
  <c r="HO164" i="1"/>
  <c r="HO165" i="1"/>
  <c r="HO166" i="1"/>
  <c r="HO167" i="1"/>
  <c r="HO168" i="1"/>
  <c r="HO169" i="1"/>
  <c r="HO170" i="1"/>
  <c r="HO171" i="1"/>
  <c r="HO172" i="1"/>
  <c r="HO173" i="1"/>
  <c r="HO174" i="1"/>
  <c r="HO175" i="1"/>
  <c r="HO176" i="1"/>
  <c r="HO177" i="1"/>
  <c r="HO178" i="1"/>
  <c r="HO179" i="1"/>
  <c r="HO180" i="1"/>
  <c r="HO181" i="1"/>
  <c r="HO182" i="1"/>
  <c r="HO183" i="1"/>
  <c r="HO184" i="1"/>
  <c r="HO185" i="1"/>
  <c r="HO186" i="1"/>
  <c r="HO187" i="1"/>
  <c r="HO188" i="1"/>
  <c r="HO189" i="1"/>
  <c r="HO193" i="1"/>
  <c r="HO190" i="1"/>
  <c r="HO191" i="1"/>
  <c r="HO192" i="1"/>
  <c r="HO194" i="1"/>
  <c r="HO195" i="1"/>
  <c r="HO196" i="1"/>
  <c r="HO197" i="1"/>
  <c r="HO198" i="1"/>
  <c r="HO199" i="1"/>
  <c r="HO200" i="1"/>
  <c r="HO201" i="1"/>
  <c r="HO202" i="1"/>
  <c r="HO203" i="1"/>
  <c r="HO204" i="1"/>
  <c r="HO205" i="1"/>
  <c r="HO206" i="1"/>
  <c r="HO207" i="1"/>
  <c r="HO208" i="1"/>
  <c r="HO209" i="1"/>
  <c r="HO210" i="1"/>
  <c r="HO211" i="1"/>
  <c r="HO212" i="1"/>
  <c r="HO213" i="1"/>
  <c r="HO214" i="1"/>
  <c r="HO215" i="1"/>
  <c r="HO216" i="1"/>
  <c r="HO217" i="1"/>
  <c r="HO218" i="1"/>
  <c r="HO219" i="1"/>
  <c r="HO220" i="1"/>
  <c r="HO221" i="1"/>
  <c r="HO222" i="1"/>
  <c r="HO223" i="1"/>
  <c r="HO224" i="1"/>
  <c r="HO225" i="1"/>
  <c r="HO226" i="1"/>
  <c r="HO227" i="1"/>
  <c r="HO228" i="1"/>
  <c r="HO229" i="1"/>
  <c r="HO230" i="1"/>
  <c r="HO231" i="1"/>
  <c r="HO232" i="1"/>
  <c r="HO233" i="1"/>
  <c r="HO234" i="1"/>
  <c r="HO235" i="1"/>
  <c r="HO236" i="1"/>
  <c r="HO237" i="1"/>
  <c r="HO238" i="1"/>
  <c r="HO239" i="1"/>
  <c r="HO240" i="1"/>
  <c r="HO241" i="1"/>
  <c r="HO242" i="1"/>
  <c r="HO243" i="1"/>
  <c r="HO244" i="1"/>
  <c r="HO245" i="1"/>
  <c r="HO246" i="1"/>
  <c r="HO247" i="1"/>
  <c r="HO248" i="1"/>
  <c r="HO249" i="1"/>
  <c r="HO250" i="1"/>
  <c r="HO251" i="1"/>
  <c r="HO252" i="1"/>
  <c r="HO253" i="1"/>
  <c r="HO254" i="1"/>
  <c r="HO255" i="1"/>
  <c r="HO256" i="1"/>
  <c r="HO257" i="1"/>
  <c r="HO258" i="1"/>
  <c r="HO259" i="1"/>
  <c r="HO260" i="1"/>
  <c r="HO261" i="1"/>
  <c r="HO262" i="1"/>
  <c r="HO263" i="1"/>
  <c r="HO264" i="1"/>
  <c r="HO265" i="1"/>
  <c r="HO266" i="1"/>
  <c r="HO267" i="1"/>
  <c r="HO268" i="1"/>
  <c r="HO269" i="1"/>
  <c r="HO270" i="1"/>
  <c r="HO271" i="1"/>
  <c r="HO272" i="1"/>
  <c r="HO273" i="1"/>
  <c r="HO274" i="1"/>
  <c r="HO275" i="1"/>
  <c r="HO276" i="1"/>
  <c r="HO277" i="1"/>
  <c r="HO278" i="1"/>
  <c r="HO279" i="1"/>
  <c r="HO280" i="1"/>
  <c r="HO281" i="1"/>
  <c r="HO282" i="1"/>
  <c r="HO283" i="1"/>
  <c r="HO284" i="1"/>
  <c r="HO285" i="1"/>
  <c r="HO286" i="1"/>
  <c r="HO287" i="1"/>
  <c r="HO288" i="1"/>
  <c r="HO289" i="1"/>
  <c r="HO290" i="1"/>
  <c r="HO291" i="1"/>
  <c r="HO292" i="1"/>
  <c r="HO293" i="1"/>
  <c r="HO294" i="1"/>
  <c r="HO295" i="1"/>
  <c r="HO296" i="1"/>
  <c r="HO297" i="1"/>
  <c r="HO298" i="1"/>
  <c r="HO299" i="1"/>
  <c r="HO300" i="1"/>
  <c r="HO301" i="1"/>
  <c r="HO302" i="1"/>
  <c r="HO303" i="1"/>
  <c r="HO304" i="1"/>
  <c r="HO305" i="1"/>
  <c r="HO306" i="1"/>
  <c r="HO5" i="1"/>
  <c r="HM7" i="1"/>
  <c r="HM8" i="1"/>
  <c r="HM9" i="1"/>
  <c r="HM10" i="1"/>
  <c r="HM11" i="1"/>
  <c r="HM12" i="1"/>
  <c r="HM13" i="1"/>
  <c r="HM14" i="1"/>
  <c r="HM15" i="1"/>
  <c r="HM16" i="1"/>
  <c r="HM17" i="1"/>
  <c r="HM18" i="1"/>
  <c r="HM19" i="1"/>
  <c r="HM20" i="1"/>
  <c r="HM21" i="1"/>
  <c r="HM22" i="1"/>
  <c r="HM23" i="1"/>
  <c r="HM24" i="1"/>
  <c r="HM25" i="1"/>
  <c r="HM26" i="1"/>
  <c r="HM27" i="1"/>
  <c r="HM28" i="1"/>
  <c r="HM29" i="1"/>
  <c r="HM30" i="1"/>
  <c r="HM32" i="1"/>
  <c r="HM33" i="1"/>
  <c r="HM34" i="1"/>
  <c r="HM35" i="1"/>
  <c r="HM36" i="1"/>
  <c r="HM37" i="1"/>
  <c r="HM38" i="1"/>
  <c r="HM39" i="1"/>
  <c r="HM40" i="1"/>
  <c r="HM41" i="1"/>
  <c r="HM42" i="1"/>
  <c r="HM43" i="1"/>
  <c r="HM44" i="1"/>
  <c r="HM45" i="1"/>
  <c r="HM46" i="1"/>
  <c r="HM47" i="1"/>
  <c r="HM48" i="1"/>
  <c r="HM49" i="1"/>
  <c r="HM50" i="1"/>
  <c r="HM51" i="1"/>
  <c r="HM52" i="1"/>
  <c r="HM53" i="1"/>
  <c r="HM54" i="1"/>
  <c r="HM55" i="1"/>
  <c r="HM56" i="1"/>
  <c r="HM57" i="1"/>
  <c r="HM58" i="1"/>
  <c r="HM59" i="1"/>
  <c r="HM60" i="1"/>
  <c r="HM61" i="1"/>
  <c r="HM62" i="1"/>
  <c r="HM63" i="1"/>
  <c r="HM65" i="1"/>
  <c r="HM66" i="1"/>
  <c r="HM67" i="1"/>
  <c r="HM68" i="1"/>
  <c r="HM69" i="1"/>
  <c r="HM70" i="1"/>
  <c r="HM71" i="1"/>
  <c r="HM72" i="1"/>
  <c r="HM73" i="1"/>
  <c r="HM74" i="1"/>
  <c r="HM75" i="1"/>
  <c r="HM76" i="1"/>
  <c r="HM77" i="1"/>
  <c r="HM78" i="1"/>
  <c r="HM79" i="1"/>
  <c r="HM80" i="1"/>
  <c r="HM81" i="1"/>
  <c r="HM82" i="1"/>
  <c r="HM83" i="1"/>
  <c r="HM84" i="1"/>
  <c r="HM87" i="1"/>
  <c r="HM89" i="1"/>
  <c r="HM90" i="1"/>
  <c r="HM91" i="1"/>
  <c r="HM92" i="1"/>
  <c r="HM93" i="1"/>
  <c r="HM107" i="1"/>
  <c r="HM108" i="1"/>
  <c r="HM109" i="1"/>
  <c r="HM110" i="1"/>
  <c r="HM111" i="1"/>
  <c r="HM112" i="1"/>
  <c r="HM113" i="1"/>
  <c r="HM114" i="1"/>
  <c r="HM115" i="1"/>
  <c r="HM116" i="1"/>
  <c r="HM117" i="1"/>
  <c r="HM118" i="1"/>
  <c r="HM119" i="1"/>
  <c r="HM120" i="1"/>
  <c r="HM121" i="1"/>
  <c r="HM122" i="1"/>
  <c r="HM123" i="1"/>
  <c r="HM125" i="1"/>
  <c r="HM127" i="1"/>
  <c r="HM128" i="1"/>
  <c r="HM129" i="1"/>
  <c r="HM130" i="1"/>
  <c r="HM131" i="1"/>
  <c r="HM132" i="1"/>
  <c r="HM135" i="1"/>
  <c r="HM136" i="1"/>
  <c r="HM137" i="1"/>
  <c r="HM138" i="1"/>
  <c r="HM139" i="1"/>
  <c r="HM140" i="1"/>
  <c r="HM141" i="1"/>
  <c r="HM142" i="1"/>
  <c r="HM143" i="1"/>
  <c r="HM144" i="1"/>
  <c r="HM145" i="1"/>
  <c r="HM146" i="1"/>
  <c r="HM147" i="1"/>
  <c r="HM148" i="1"/>
  <c r="HM149" i="1"/>
  <c r="HM150" i="1"/>
  <c r="HM151" i="1"/>
  <c r="HM152" i="1"/>
  <c r="HM154" i="1"/>
  <c r="HM155" i="1"/>
  <c r="HM156" i="1"/>
  <c r="HM157" i="1"/>
  <c r="HM159" i="1"/>
  <c r="HM160" i="1"/>
  <c r="HM163" i="1"/>
  <c r="HM164" i="1"/>
  <c r="HM165" i="1"/>
  <c r="HM166" i="1"/>
  <c r="HM167" i="1"/>
  <c r="HM168" i="1"/>
  <c r="HM169" i="1"/>
  <c r="HM170" i="1"/>
  <c r="HM171" i="1"/>
  <c r="HM172" i="1"/>
  <c r="HM173" i="1"/>
  <c r="HM174" i="1"/>
  <c r="HM175" i="1"/>
  <c r="HM176" i="1"/>
  <c r="HM177" i="1"/>
  <c r="HM178" i="1"/>
  <c r="HM179" i="1"/>
  <c r="HM180" i="1"/>
  <c r="HM181" i="1"/>
  <c r="HM182" i="1"/>
  <c r="HM183" i="1"/>
  <c r="HM184" i="1"/>
  <c r="HM185" i="1"/>
  <c r="HM186" i="1"/>
  <c r="HM187" i="1"/>
  <c r="HM188" i="1"/>
  <c r="HM189" i="1"/>
  <c r="HM193" i="1"/>
  <c r="HM190" i="1"/>
  <c r="HM191" i="1"/>
  <c r="HM194" i="1"/>
  <c r="HM196" i="1"/>
  <c r="HM197" i="1"/>
  <c r="HM198" i="1"/>
  <c r="HM199" i="1"/>
  <c r="HM200" i="1"/>
  <c r="HM201" i="1"/>
  <c r="HM202" i="1"/>
  <c r="HM203" i="1"/>
  <c r="HM204" i="1"/>
  <c r="HM205" i="1"/>
  <c r="HM207" i="1"/>
  <c r="HM208" i="1"/>
  <c r="HM209" i="1"/>
  <c r="HM210" i="1"/>
  <c r="HM211" i="1"/>
  <c r="HM212" i="1"/>
  <c r="HM214" i="1"/>
  <c r="HM215" i="1"/>
  <c r="HM216" i="1"/>
  <c r="HM217" i="1"/>
  <c r="HM218" i="1"/>
  <c r="HM219" i="1"/>
  <c r="HM220" i="1"/>
  <c r="HM221" i="1"/>
  <c r="HM222" i="1"/>
  <c r="HM223" i="1"/>
  <c r="HM224" i="1"/>
  <c r="HM225" i="1"/>
  <c r="HM226" i="1"/>
  <c r="HM227" i="1"/>
  <c r="HM228" i="1"/>
  <c r="HM229" i="1"/>
  <c r="HM230" i="1"/>
  <c r="HM234" i="1"/>
  <c r="HM235" i="1"/>
  <c r="HM236" i="1"/>
  <c r="HM237" i="1"/>
  <c r="HM238" i="1"/>
  <c r="HM239" i="1"/>
  <c r="HM240" i="1"/>
  <c r="HM241" i="1"/>
  <c r="HM242" i="1"/>
  <c r="HM245" i="1"/>
  <c r="HM246" i="1"/>
  <c r="HM247" i="1"/>
  <c r="HM251" i="1"/>
  <c r="HM253" i="1"/>
  <c r="HM254" i="1"/>
  <c r="HM255" i="1"/>
  <c r="HM256" i="1"/>
  <c r="HM257" i="1"/>
  <c r="HM259" i="1"/>
  <c r="HM260" i="1"/>
  <c r="HM261" i="1"/>
  <c r="HM262" i="1"/>
  <c r="HM263" i="1"/>
  <c r="HM264" i="1"/>
  <c r="HM265" i="1"/>
  <c r="HM266" i="1"/>
  <c r="HM267" i="1"/>
  <c r="HM268" i="1"/>
  <c r="HM269" i="1"/>
  <c r="HM271" i="1"/>
  <c r="HM272" i="1"/>
  <c r="HM273" i="1"/>
  <c r="HM274" i="1"/>
  <c r="HM275" i="1"/>
  <c r="HM276" i="1"/>
  <c r="HM277" i="1"/>
  <c r="HM278" i="1"/>
  <c r="HM279" i="1"/>
  <c r="HM280" i="1"/>
  <c r="HM281" i="1"/>
  <c r="HM282" i="1"/>
  <c r="HM283" i="1"/>
  <c r="HM284" i="1"/>
  <c r="HM289" i="1"/>
  <c r="HM290" i="1"/>
  <c r="HM292" i="1"/>
  <c r="HM294" i="1"/>
  <c r="HM295" i="1"/>
  <c r="HM296" i="1"/>
  <c r="HM297" i="1"/>
  <c r="HM298" i="1"/>
  <c r="HM299" i="1"/>
  <c r="HM300" i="1"/>
  <c r="HM301" i="1"/>
  <c r="HM303" i="1"/>
  <c r="HM304" i="1"/>
  <c r="HM305" i="1"/>
  <c r="HM306" i="1"/>
  <c r="HM5" i="1"/>
  <c r="HK6" i="1"/>
  <c r="HL6" i="1" s="1"/>
  <c r="HK7" i="1"/>
  <c r="HL7" i="1" s="1"/>
  <c r="HK8" i="1"/>
  <c r="HL8" i="1" s="1"/>
  <c r="HK9" i="1"/>
  <c r="HL9" i="1" s="1"/>
  <c r="HK10" i="1"/>
  <c r="HL10" i="1" s="1"/>
  <c r="HK11" i="1"/>
  <c r="HL11" i="1" s="1"/>
  <c r="HK12" i="1"/>
  <c r="HL12" i="1" s="1"/>
  <c r="HK13" i="1"/>
  <c r="HL13" i="1" s="1"/>
  <c r="HK14" i="1"/>
  <c r="HL14" i="1" s="1"/>
  <c r="HK15" i="1"/>
  <c r="HL15" i="1" s="1"/>
  <c r="HK16" i="1"/>
  <c r="HL16" i="1" s="1"/>
  <c r="HK17" i="1"/>
  <c r="HL17" i="1" s="1"/>
  <c r="HK18" i="1"/>
  <c r="HL18" i="1" s="1"/>
  <c r="HK19" i="1"/>
  <c r="HL19" i="1" s="1"/>
  <c r="HK20" i="1"/>
  <c r="HL20" i="1" s="1"/>
  <c r="HK21" i="1"/>
  <c r="HL21" i="1" s="1"/>
  <c r="HK22" i="1"/>
  <c r="HL22" i="1" s="1"/>
  <c r="HK23" i="1"/>
  <c r="HL23" i="1" s="1"/>
  <c r="HK24" i="1"/>
  <c r="HL24" i="1" s="1"/>
  <c r="HK25" i="1"/>
  <c r="HL25" i="1" s="1"/>
  <c r="HK26" i="1"/>
  <c r="HL26" i="1" s="1"/>
  <c r="HK27" i="1"/>
  <c r="HL27" i="1" s="1"/>
  <c r="HK28" i="1"/>
  <c r="HL28" i="1" s="1"/>
  <c r="HK29" i="1"/>
  <c r="HL29" i="1" s="1"/>
  <c r="HK30" i="1"/>
  <c r="HL30" i="1" s="1"/>
  <c r="HK31" i="1"/>
  <c r="HL31" i="1" s="1"/>
  <c r="HK32" i="1"/>
  <c r="HL32" i="1" s="1"/>
  <c r="HK33" i="1"/>
  <c r="HL33" i="1" s="1"/>
  <c r="HK34" i="1"/>
  <c r="HL34" i="1" s="1"/>
  <c r="HK35" i="1"/>
  <c r="HL35" i="1" s="1"/>
  <c r="HK36" i="1"/>
  <c r="HL36" i="1" s="1"/>
  <c r="HK37" i="1"/>
  <c r="HL37" i="1" s="1"/>
  <c r="HK38" i="1"/>
  <c r="HL38" i="1" s="1"/>
  <c r="HK39" i="1"/>
  <c r="HL39" i="1" s="1"/>
  <c r="HK40" i="1"/>
  <c r="HL40" i="1" s="1"/>
  <c r="HK41" i="1"/>
  <c r="HL41" i="1" s="1"/>
  <c r="HK42" i="1"/>
  <c r="HL42" i="1" s="1"/>
  <c r="HK43" i="1"/>
  <c r="HL43" i="1" s="1"/>
  <c r="HK44" i="1"/>
  <c r="HL44" i="1" s="1"/>
  <c r="HK45" i="1"/>
  <c r="HL45" i="1" s="1"/>
  <c r="HK46" i="1"/>
  <c r="HL46" i="1" s="1"/>
  <c r="HK47" i="1"/>
  <c r="HL47" i="1" s="1"/>
  <c r="HK48" i="1"/>
  <c r="HL48" i="1" s="1"/>
  <c r="HK49" i="1"/>
  <c r="HL49" i="1" s="1"/>
  <c r="HK50" i="1"/>
  <c r="HL50" i="1" s="1"/>
  <c r="HK51" i="1"/>
  <c r="HL51" i="1" s="1"/>
  <c r="HK52" i="1"/>
  <c r="HL52" i="1" s="1"/>
  <c r="HK53" i="1"/>
  <c r="HL53" i="1" s="1"/>
  <c r="HK54" i="1"/>
  <c r="HL54" i="1" s="1"/>
  <c r="HK55" i="1"/>
  <c r="HL55" i="1" s="1"/>
  <c r="HK56" i="1"/>
  <c r="HL56" i="1" s="1"/>
  <c r="HK57" i="1"/>
  <c r="HL57" i="1" s="1"/>
  <c r="HK58" i="1"/>
  <c r="HL58" i="1" s="1"/>
  <c r="HK59" i="1"/>
  <c r="HL59" i="1" s="1"/>
  <c r="HK60" i="1"/>
  <c r="HL60" i="1" s="1"/>
  <c r="HK61" i="1"/>
  <c r="HL61" i="1" s="1"/>
  <c r="HK62" i="1"/>
  <c r="HL62" i="1" s="1"/>
  <c r="HK63" i="1"/>
  <c r="HL63" i="1" s="1"/>
  <c r="HK64" i="1"/>
  <c r="HL64" i="1" s="1"/>
  <c r="HK65" i="1"/>
  <c r="HL65" i="1" s="1"/>
  <c r="HK66" i="1"/>
  <c r="HL66" i="1" s="1"/>
  <c r="HK67" i="1"/>
  <c r="HL67" i="1" s="1"/>
  <c r="HK68" i="1"/>
  <c r="HL68" i="1" s="1"/>
  <c r="HK69" i="1"/>
  <c r="HL69" i="1" s="1"/>
  <c r="HK70" i="1"/>
  <c r="HL70" i="1" s="1"/>
  <c r="HK71" i="1"/>
  <c r="HL71" i="1" s="1"/>
  <c r="HK72" i="1"/>
  <c r="HL72" i="1" s="1"/>
  <c r="HK73" i="1"/>
  <c r="HL73" i="1" s="1"/>
  <c r="HK74" i="1"/>
  <c r="HL74" i="1" s="1"/>
  <c r="HK75" i="1"/>
  <c r="HL75" i="1" s="1"/>
  <c r="HK76" i="1"/>
  <c r="HL76" i="1" s="1"/>
  <c r="HK77" i="1"/>
  <c r="HL77" i="1" s="1"/>
  <c r="HK78" i="1"/>
  <c r="HL78" i="1" s="1"/>
  <c r="HK79" i="1"/>
  <c r="HL79" i="1" s="1"/>
  <c r="HK80" i="1"/>
  <c r="HL80" i="1" s="1"/>
  <c r="HK81" i="1"/>
  <c r="HL81" i="1" s="1"/>
  <c r="HK82" i="1"/>
  <c r="HL82" i="1" s="1"/>
  <c r="HK83" i="1"/>
  <c r="HL83" i="1" s="1"/>
  <c r="HK84" i="1"/>
  <c r="HL84" i="1" s="1"/>
  <c r="HK85" i="1"/>
  <c r="HL85" i="1" s="1"/>
  <c r="HK86" i="1"/>
  <c r="HL86" i="1" s="1"/>
  <c r="HK87" i="1"/>
  <c r="HL87" i="1" s="1"/>
  <c r="HK88" i="1"/>
  <c r="HL88" i="1" s="1"/>
  <c r="HK89" i="1"/>
  <c r="HL89" i="1" s="1"/>
  <c r="HK90" i="1"/>
  <c r="HL90" i="1" s="1"/>
  <c r="HK91" i="1"/>
  <c r="HL91" i="1" s="1"/>
  <c r="HK92" i="1"/>
  <c r="HL92" i="1" s="1"/>
  <c r="HK93" i="1"/>
  <c r="HL93" i="1" s="1"/>
  <c r="HK94" i="1"/>
  <c r="HL94" i="1" s="1"/>
  <c r="HK95" i="1"/>
  <c r="HL95" i="1" s="1"/>
  <c r="HK96" i="1"/>
  <c r="HL96" i="1" s="1"/>
  <c r="HK97" i="1"/>
  <c r="HL97" i="1" s="1"/>
  <c r="HK98" i="1"/>
  <c r="HL98" i="1" s="1"/>
  <c r="HK99" i="1"/>
  <c r="HL99" i="1" s="1"/>
  <c r="HK100" i="1"/>
  <c r="HL100" i="1" s="1"/>
  <c r="HK101" i="1"/>
  <c r="HL101" i="1" s="1"/>
  <c r="HK102" i="1"/>
  <c r="HL102" i="1" s="1"/>
  <c r="HK103" i="1"/>
  <c r="HL103" i="1" s="1"/>
  <c r="HK104" i="1"/>
  <c r="HL104" i="1" s="1"/>
  <c r="HK105" i="1"/>
  <c r="HL105" i="1" s="1"/>
  <c r="HK106" i="1"/>
  <c r="HL106" i="1" s="1"/>
  <c r="HK107" i="1"/>
  <c r="HL107" i="1" s="1"/>
  <c r="HK108" i="1"/>
  <c r="HL108" i="1" s="1"/>
  <c r="HK109" i="1"/>
  <c r="HL109" i="1" s="1"/>
  <c r="HK110" i="1"/>
  <c r="HL110" i="1" s="1"/>
  <c r="HK111" i="1"/>
  <c r="HL111" i="1" s="1"/>
  <c r="HK112" i="1"/>
  <c r="HL112" i="1" s="1"/>
  <c r="HK113" i="1"/>
  <c r="HL113" i="1" s="1"/>
  <c r="HK114" i="1"/>
  <c r="HL114" i="1" s="1"/>
  <c r="HK115" i="1"/>
  <c r="HL115" i="1" s="1"/>
  <c r="HK116" i="1"/>
  <c r="HL116" i="1" s="1"/>
  <c r="HK117" i="1"/>
  <c r="HL117" i="1" s="1"/>
  <c r="HK118" i="1"/>
  <c r="HL118" i="1" s="1"/>
  <c r="HK119" i="1"/>
  <c r="HL119" i="1" s="1"/>
  <c r="HK120" i="1"/>
  <c r="HL120" i="1" s="1"/>
  <c r="HK121" i="1"/>
  <c r="HL121" i="1" s="1"/>
  <c r="HK122" i="1"/>
  <c r="HL122" i="1" s="1"/>
  <c r="HK123" i="1"/>
  <c r="HL123" i="1" s="1"/>
  <c r="HK124" i="1"/>
  <c r="HL124" i="1" s="1"/>
  <c r="HK125" i="1"/>
  <c r="HL125" i="1" s="1"/>
  <c r="HK126" i="1"/>
  <c r="HL126" i="1" s="1"/>
  <c r="HK127" i="1"/>
  <c r="HL127" i="1" s="1"/>
  <c r="HK128" i="1"/>
  <c r="HL128" i="1" s="1"/>
  <c r="HK129" i="1"/>
  <c r="HL129" i="1" s="1"/>
  <c r="HK130" i="1"/>
  <c r="HL130" i="1" s="1"/>
  <c r="HK131" i="1"/>
  <c r="HL131" i="1" s="1"/>
  <c r="HK132" i="1"/>
  <c r="HL132" i="1" s="1"/>
  <c r="HK133" i="1"/>
  <c r="HL133" i="1" s="1"/>
  <c r="HK134" i="1"/>
  <c r="HL134" i="1" s="1"/>
  <c r="HK135" i="1"/>
  <c r="HL135" i="1" s="1"/>
  <c r="HK136" i="1"/>
  <c r="HL136" i="1" s="1"/>
  <c r="HK137" i="1"/>
  <c r="HL137" i="1" s="1"/>
  <c r="HK138" i="1"/>
  <c r="HL138" i="1" s="1"/>
  <c r="HK139" i="1"/>
  <c r="HL139" i="1" s="1"/>
  <c r="HK140" i="1"/>
  <c r="HL140" i="1" s="1"/>
  <c r="HK141" i="1"/>
  <c r="HL141" i="1" s="1"/>
  <c r="HK142" i="1"/>
  <c r="HL142" i="1" s="1"/>
  <c r="HK143" i="1"/>
  <c r="HL143" i="1" s="1"/>
  <c r="HK144" i="1"/>
  <c r="HL144" i="1" s="1"/>
  <c r="HK145" i="1"/>
  <c r="HL145" i="1" s="1"/>
  <c r="HK146" i="1"/>
  <c r="HL146" i="1" s="1"/>
  <c r="HK147" i="1"/>
  <c r="HL147" i="1" s="1"/>
  <c r="HK148" i="1"/>
  <c r="HL148" i="1" s="1"/>
  <c r="HK149" i="1"/>
  <c r="HL149" i="1" s="1"/>
  <c r="HK150" i="1"/>
  <c r="HL150" i="1" s="1"/>
  <c r="HK151" i="1"/>
  <c r="HL151" i="1" s="1"/>
  <c r="HK152" i="1"/>
  <c r="HL152" i="1" s="1"/>
  <c r="HK153" i="1"/>
  <c r="HL153" i="1" s="1"/>
  <c r="HK154" i="1"/>
  <c r="HL154" i="1" s="1"/>
  <c r="HK155" i="1"/>
  <c r="HL155" i="1" s="1"/>
  <c r="HK156" i="1"/>
  <c r="HL156" i="1" s="1"/>
  <c r="HK157" i="1"/>
  <c r="HL157" i="1" s="1"/>
  <c r="HK158" i="1"/>
  <c r="HL158" i="1" s="1"/>
  <c r="HK159" i="1"/>
  <c r="HL159" i="1" s="1"/>
  <c r="HK160" i="1"/>
  <c r="HL160" i="1" s="1"/>
  <c r="HK161" i="1"/>
  <c r="HL161" i="1" s="1"/>
  <c r="HK162" i="1"/>
  <c r="HL162" i="1" s="1"/>
  <c r="HK163" i="1"/>
  <c r="HL163" i="1" s="1"/>
  <c r="HK164" i="1"/>
  <c r="HL164" i="1" s="1"/>
  <c r="HK165" i="1"/>
  <c r="HL165" i="1" s="1"/>
  <c r="HK166" i="1"/>
  <c r="HL166" i="1" s="1"/>
  <c r="HK167" i="1"/>
  <c r="HL167" i="1" s="1"/>
  <c r="HK168" i="1"/>
  <c r="HL168" i="1" s="1"/>
  <c r="HK169" i="1"/>
  <c r="HL169" i="1" s="1"/>
  <c r="HK170" i="1"/>
  <c r="HL170" i="1" s="1"/>
  <c r="HK171" i="1"/>
  <c r="HL171" i="1" s="1"/>
  <c r="HK172" i="1"/>
  <c r="HL172" i="1" s="1"/>
  <c r="HK173" i="1"/>
  <c r="HL173" i="1" s="1"/>
  <c r="HK174" i="1"/>
  <c r="HL174" i="1" s="1"/>
  <c r="HK175" i="1"/>
  <c r="HL175" i="1" s="1"/>
  <c r="HK176" i="1"/>
  <c r="HL176" i="1" s="1"/>
  <c r="HK177" i="1"/>
  <c r="HL177" i="1" s="1"/>
  <c r="HK178" i="1"/>
  <c r="HL178" i="1" s="1"/>
  <c r="HK179" i="1"/>
  <c r="HL179" i="1" s="1"/>
  <c r="HK180" i="1"/>
  <c r="HL180" i="1" s="1"/>
  <c r="HK181" i="1"/>
  <c r="HL181" i="1" s="1"/>
  <c r="HK182" i="1"/>
  <c r="HL182" i="1" s="1"/>
  <c r="HK183" i="1"/>
  <c r="HL183" i="1" s="1"/>
  <c r="HK184" i="1"/>
  <c r="HL184" i="1" s="1"/>
  <c r="HK185" i="1"/>
  <c r="HL185" i="1" s="1"/>
  <c r="HK186" i="1"/>
  <c r="HL186" i="1" s="1"/>
  <c r="HK187" i="1"/>
  <c r="HL187" i="1" s="1"/>
  <c r="HK188" i="1"/>
  <c r="HL188" i="1" s="1"/>
  <c r="HK189" i="1"/>
  <c r="HL189" i="1" s="1"/>
  <c r="HK193" i="1"/>
  <c r="HL193" i="1" s="1"/>
  <c r="HK190" i="1"/>
  <c r="HL190" i="1" s="1"/>
  <c r="HK191" i="1"/>
  <c r="HL191" i="1" s="1"/>
  <c r="HK192" i="1"/>
  <c r="HL192" i="1" s="1"/>
  <c r="HK194" i="1"/>
  <c r="HL194" i="1" s="1"/>
  <c r="HK195" i="1"/>
  <c r="HL195" i="1" s="1"/>
  <c r="HK196" i="1"/>
  <c r="HL196" i="1" s="1"/>
  <c r="HK197" i="1"/>
  <c r="HL197" i="1" s="1"/>
  <c r="HK198" i="1"/>
  <c r="HL198" i="1" s="1"/>
  <c r="HK199" i="1"/>
  <c r="HL199" i="1" s="1"/>
  <c r="HK200" i="1"/>
  <c r="HL200" i="1" s="1"/>
  <c r="HK201" i="1"/>
  <c r="HL201" i="1" s="1"/>
  <c r="HK202" i="1"/>
  <c r="HL202" i="1" s="1"/>
  <c r="HK203" i="1"/>
  <c r="HL203" i="1" s="1"/>
  <c r="HK204" i="1"/>
  <c r="HL204" i="1" s="1"/>
  <c r="HK205" i="1"/>
  <c r="HL205" i="1" s="1"/>
  <c r="HK206" i="1"/>
  <c r="HL206" i="1" s="1"/>
  <c r="HK207" i="1"/>
  <c r="HL207" i="1" s="1"/>
  <c r="HK208" i="1"/>
  <c r="HL208" i="1" s="1"/>
  <c r="HK209" i="1"/>
  <c r="HL209" i="1" s="1"/>
  <c r="HK210" i="1"/>
  <c r="HL210" i="1" s="1"/>
  <c r="HK211" i="1"/>
  <c r="HL211" i="1" s="1"/>
  <c r="HK212" i="1"/>
  <c r="HL212" i="1" s="1"/>
  <c r="HK213" i="1"/>
  <c r="HL213" i="1" s="1"/>
  <c r="HK214" i="1"/>
  <c r="HL214" i="1" s="1"/>
  <c r="HK215" i="1"/>
  <c r="HL215" i="1" s="1"/>
  <c r="HK216" i="1"/>
  <c r="HL216" i="1" s="1"/>
  <c r="HK217" i="1"/>
  <c r="HL217" i="1" s="1"/>
  <c r="HK218" i="1"/>
  <c r="HL218" i="1" s="1"/>
  <c r="HK219" i="1"/>
  <c r="HL219" i="1" s="1"/>
  <c r="HK220" i="1"/>
  <c r="HL220" i="1" s="1"/>
  <c r="HK221" i="1"/>
  <c r="HL221" i="1" s="1"/>
  <c r="HK222" i="1"/>
  <c r="HL222" i="1" s="1"/>
  <c r="HK223" i="1"/>
  <c r="HL223" i="1" s="1"/>
  <c r="HK224" i="1"/>
  <c r="HL224" i="1" s="1"/>
  <c r="HK225" i="1"/>
  <c r="HL225" i="1" s="1"/>
  <c r="HK226" i="1"/>
  <c r="HL226" i="1" s="1"/>
  <c r="HK227" i="1"/>
  <c r="HL227" i="1" s="1"/>
  <c r="HK228" i="1"/>
  <c r="HL228" i="1" s="1"/>
  <c r="HK229" i="1"/>
  <c r="HL229" i="1" s="1"/>
  <c r="HK230" i="1"/>
  <c r="HL230" i="1" s="1"/>
  <c r="HK231" i="1"/>
  <c r="HL231" i="1" s="1"/>
  <c r="HK232" i="1"/>
  <c r="HL232" i="1" s="1"/>
  <c r="HK233" i="1"/>
  <c r="HL233" i="1" s="1"/>
  <c r="HK234" i="1"/>
  <c r="HL234" i="1" s="1"/>
  <c r="HK235" i="1"/>
  <c r="HL235" i="1" s="1"/>
  <c r="HK236" i="1"/>
  <c r="HL236" i="1" s="1"/>
  <c r="HK237" i="1"/>
  <c r="HL237" i="1" s="1"/>
  <c r="HK238" i="1"/>
  <c r="HL238" i="1" s="1"/>
  <c r="HK239" i="1"/>
  <c r="HL239" i="1" s="1"/>
  <c r="HK240" i="1"/>
  <c r="HL240" i="1" s="1"/>
  <c r="HK241" i="1"/>
  <c r="HL241" i="1" s="1"/>
  <c r="HK242" i="1"/>
  <c r="HL242" i="1" s="1"/>
  <c r="HK243" i="1"/>
  <c r="HL243" i="1" s="1"/>
  <c r="HK244" i="1"/>
  <c r="HL244" i="1" s="1"/>
  <c r="HK245" i="1"/>
  <c r="HL245" i="1" s="1"/>
  <c r="HK246" i="1"/>
  <c r="HL246" i="1" s="1"/>
  <c r="HK247" i="1"/>
  <c r="HL247" i="1" s="1"/>
  <c r="HK248" i="1"/>
  <c r="HL248" i="1" s="1"/>
  <c r="HK249" i="1"/>
  <c r="HL249" i="1" s="1"/>
  <c r="HK250" i="1"/>
  <c r="HL250" i="1" s="1"/>
  <c r="HK251" i="1"/>
  <c r="HL251" i="1" s="1"/>
  <c r="HK252" i="1"/>
  <c r="HL252" i="1" s="1"/>
  <c r="HK253" i="1"/>
  <c r="HL253" i="1" s="1"/>
  <c r="HK254" i="1"/>
  <c r="HL254" i="1" s="1"/>
  <c r="HK255" i="1"/>
  <c r="HL255" i="1" s="1"/>
  <c r="HK256" i="1"/>
  <c r="HL256" i="1" s="1"/>
  <c r="HK257" i="1"/>
  <c r="HL257" i="1" s="1"/>
  <c r="HK258" i="1"/>
  <c r="HL258" i="1" s="1"/>
  <c r="HK259" i="1"/>
  <c r="HL259" i="1" s="1"/>
  <c r="HK260" i="1"/>
  <c r="HL260" i="1" s="1"/>
  <c r="HK261" i="1"/>
  <c r="HL261" i="1" s="1"/>
  <c r="HK262" i="1"/>
  <c r="HL262" i="1" s="1"/>
  <c r="HK263" i="1"/>
  <c r="HL263" i="1" s="1"/>
  <c r="HK264" i="1"/>
  <c r="HL264" i="1" s="1"/>
  <c r="HK265" i="1"/>
  <c r="HL265" i="1" s="1"/>
  <c r="HK266" i="1"/>
  <c r="HL266" i="1" s="1"/>
  <c r="HK267" i="1"/>
  <c r="HL267" i="1" s="1"/>
  <c r="HK268" i="1"/>
  <c r="HL268" i="1" s="1"/>
  <c r="HK269" i="1"/>
  <c r="HL269" i="1" s="1"/>
  <c r="HK270" i="1"/>
  <c r="HL270" i="1" s="1"/>
  <c r="HK271" i="1"/>
  <c r="HL271" i="1" s="1"/>
  <c r="HK272" i="1"/>
  <c r="HL272" i="1" s="1"/>
  <c r="HK273" i="1"/>
  <c r="HL273" i="1" s="1"/>
  <c r="HK274" i="1"/>
  <c r="HL274" i="1" s="1"/>
  <c r="HK275" i="1"/>
  <c r="HL275" i="1" s="1"/>
  <c r="HK276" i="1"/>
  <c r="HL276" i="1" s="1"/>
  <c r="HK277" i="1"/>
  <c r="HL277" i="1" s="1"/>
  <c r="HK278" i="1"/>
  <c r="HL278" i="1" s="1"/>
  <c r="HK279" i="1"/>
  <c r="HL279" i="1" s="1"/>
  <c r="HK280" i="1"/>
  <c r="HL280" i="1" s="1"/>
  <c r="HK281" i="1"/>
  <c r="HL281" i="1" s="1"/>
  <c r="HK282" i="1"/>
  <c r="HL282" i="1" s="1"/>
  <c r="HK283" i="1"/>
  <c r="HL283" i="1" s="1"/>
  <c r="HK284" i="1"/>
  <c r="HL284" i="1" s="1"/>
  <c r="HK285" i="1"/>
  <c r="HL285" i="1" s="1"/>
  <c r="HK286" i="1"/>
  <c r="HL286" i="1" s="1"/>
  <c r="HK287" i="1"/>
  <c r="HL287" i="1" s="1"/>
  <c r="HK288" i="1"/>
  <c r="HL288" i="1" s="1"/>
  <c r="HK289" i="1"/>
  <c r="HL289" i="1" s="1"/>
  <c r="HK290" i="1"/>
  <c r="HL290" i="1" s="1"/>
  <c r="HK291" i="1"/>
  <c r="HL291" i="1" s="1"/>
  <c r="HK292" i="1"/>
  <c r="HL292" i="1" s="1"/>
  <c r="HK293" i="1"/>
  <c r="HL293" i="1" s="1"/>
  <c r="HK294" i="1"/>
  <c r="HL294" i="1" s="1"/>
  <c r="HK295" i="1"/>
  <c r="HL295" i="1" s="1"/>
  <c r="HK296" i="1"/>
  <c r="HL296" i="1" s="1"/>
  <c r="HK297" i="1"/>
  <c r="HL297" i="1" s="1"/>
  <c r="HK298" i="1"/>
  <c r="HL298" i="1" s="1"/>
  <c r="HK299" i="1"/>
  <c r="HL299" i="1" s="1"/>
  <c r="HK300" i="1"/>
  <c r="HL300" i="1" s="1"/>
  <c r="HK301" i="1"/>
  <c r="HL301" i="1" s="1"/>
  <c r="HK302" i="1"/>
  <c r="HL302" i="1" s="1"/>
  <c r="HK303" i="1"/>
  <c r="HL303" i="1" s="1"/>
  <c r="HK304" i="1"/>
  <c r="HL304" i="1" s="1"/>
  <c r="HK305" i="1"/>
  <c r="HL305" i="1" s="1"/>
  <c r="HK306" i="1"/>
  <c r="HL306" i="1" s="1"/>
  <c r="HK5" i="1"/>
  <c r="HL5" i="1" s="1"/>
  <c r="HI6" i="1"/>
  <c r="HJ6" i="1" s="1"/>
  <c r="HI7" i="1"/>
  <c r="HJ7" i="1" s="1"/>
  <c r="HI8" i="1"/>
  <c r="HJ8" i="1" s="1"/>
  <c r="HI9" i="1"/>
  <c r="HJ9" i="1" s="1"/>
  <c r="HI10" i="1"/>
  <c r="HJ10" i="1" s="1"/>
  <c r="HI11" i="1"/>
  <c r="HJ11" i="1" s="1"/>
  <c r="HI12" i="1"/>
  <c r="HJ12" i="1" s="1"/>
  <c r="HI13" i="1"/>
  <c r="HJ13" i="1" s="1"/>
  <c r="HI14" i="1"/>
  <c r="HJ14" i="1" s="1"/>
  <c r="HI15" i="1"/>
  <c r="HJ15" i="1" s="1"/>
  <c r="HI16" i="1"/>
  <c r="HJ16" i="1" s="1"/>
  <c r="HI17" i="1"/>
  <c r="HJ17" i="1" s="1"/>
  <c r="HI18" i="1"/>
  <c r="HJ18" i="1" s="1"/>
  <c r="HI19" i="1"/>
  <c r="HJ19" i="1" s="1"/>
  <c r="HI20" i="1"/>
  <c r="HJ20" i="1" s="1"/>
  <c r="HI21" i="1"/>
  <c r="HJ21" i="1" s="1"/>
  <c r="HI22" i="1"/>
  <c r="HJ22" i="1" s="1"/>
  <c r="HI23" i="1"/>
  <c r="HJ23" i="1" s="1"/>
  <c r="HI24" i="1"/>
  <c r="HJ24" i="1" s="1"/>
  <c r="HI25" i="1"/>
  <c r="HJ25" i="1" s="1"/>
  <c r="HI26" i="1"/>
  <c r="HJ26" i="1" s="1"/>
  <c r="HI27" i="1"/>
  <c r="HJ27" i="1" s="1"/>
  <c r="HI28" i="1"/>
  <c r="HJ28" i="1" s="1"/>
  <c r="HI29" i="1"/>
  <c r="HJ29" i="1" s="1"/>
  <c r="HI30" i="1"/>
  <c r="HJ30" i="1" s="1"/>
  <c r="HI31" i="1"/>
  <c r="HJ31" i="1" s="1"/>
  <c r="HI32" i="1"/>
  <c r="HJ32" i="1" s="1"/>
  <c r="HI33" i="1"/>
  <c r="HJ33" i="1" s="1"/>
  <c r="HI34" i="1"/>
  <c r="HJ34" i="1" s="1"/>
  <c r="HI35" i="1"/>
  <c r="HJ35" i="1" s="1"/>
  <c r="HI36" i="1"/>
  <c r="HJ36" i="1" s="1"/>
  <c r="HI37" i="1"/>
  <c r="HJ37" i="1" s="1"/>
  <c r="HI38" i="1"/>
  <c r="HJ38" i="1" s="1"/>
  <c r="HI39" i="1"/>
  <c r="HJ39" i="1" s="1"/>
  <c r="HI40" i="1"/>
  <c r="HJ40" i="1" s="1"/>
  <c r="HI41" i="1"/>
  <c r="HJ41" i="1" s="1"/>
  <c r="HI42" i="1"/>
  <c r="HJ42" i="1" s="1"/>
  <c r="HI43" i="1"/>
  <c r="HJ43" i="1" s="1"/>
  <c r="HI44" i="1"/>
  <c r="HJ44" i="1" s="1"/>
  <c r="HI45" i="1"/>
  <c r="HJ45" i="1" s="1"/>
  <c r="HI46" i="1"/>
  <c r="HJ46" i="1" s="1"/>
  <c r="HI47" i="1"/>
  <c r="HJ47" i="1" s="1"/>
  <c r="HI48" i="1"/>
  <c r="HJ48" i="1" s="1"/>
  <c r="HI49" i="1"/>
  <c r="HJ49" i="1" s="1"/>
  <c r="HI50" i="1"/>
  <c r="HJ50" i="1" s="1"/>
  <c r="HI51" i="1"/>
  <c r="HJ51" i="1" s="1"/>
  <c r="HI52" i="1"/>
  <c r="HJ52" i="1" s="1"/>
  <c r="HI53" i="1"/>
  <c r="HJ53" i="1" s="1"/>
  <c r="HI54" i="1"/>
  <c r="HJ54" i="1" s="1"/>
  <c r="HI55" i="1"/>
  <c r="HJ55" i="1" s="1"/>
  <c r="HI56" i="1"/>
  <c r="HJ56" i="1" s="1"/>
  <c r="HI57" i="1"/>
  <c r="HJ57" i="1" s="1"/>
  <c r="HI58" i="1"/>
  <c r="HJ58" i="1" s="1"/>
  <c r="HI59" i="1"/>
  <c r="HJ59" i="1" s="1"/>
  <c r="HI60" i="1"/>
  <c r="HJ60" i="1" s="1"/>
  <c r="HI61" i="1"/>
  <c r="HJ61" i="1" s="1"/>
  <c r="HI62" i="1"/>
  <c r="HJ62" i="1" s="1"/>
  <c r="HI63" i="1"/>
  <c r="HJ63" i="1" s="1"/>
  <c r="HI64" i="1"/>
  <c r="HJ64" i="1" s="1"/>
  <c r="HI65" i="1"/>
  <c r="HJ65" i="1" s="1"/>
  <c r="HI66" i="1"/>
  <c r="HJ66" i="1" s="1"/>
  <c r="HI67" i="1"/>
  <c r="HJ67" i="1" s="1"/>
  <c r="HI68" i="1"/>
  <c r="HJ68" i="1" s="1"/>
  <c r="HI69" i="1"/>
  <c r="HJ69" i="1" s="1"/>
  <c r="HI70" i="1"/>
  <c r="HJ70" i="1" s="1"/>
  <c r="HI71" i="1"/>
  <c r="HJ71" i="1" s="1"/>
  <c r="HI72" i="1"/>
  <c r="HJ72" i="1" s="1"/>
  <c r="HI73" i="1"/>
  <c r="HJ73" i="1" s="1"/>
  <c r="HI74" i="1"/>
  <c r="HJ74" i="1" s="1"/>
  <c r="HI75" i="1"/>
  <c r="HJ75" i="1" s="1"/>
  <c r="HI76" i="1"/>
  <c r="HJ76" i="1" s="1"/>
  <c r="HI77" i="1"/>
  <c r="HJ77" i="1" s="1"/>
  <c r="HI78" i="1"/>
  <c r="HJ78" i="1" s="1"/>
  <c r="HI79" i="1"/>
  <c r="HJ79" i="1" s="1"/>
  <c r="HI80" i="1"/>
  <c r="HJ80" i="1" s="1"/>
  <c r="HI81" i="1"/>
  <c r="HJ81" i="1" s="1"/>
  <c r="HI82" i="1"/>
  <c r="HJ82" i="1" s="1"/>
  <c r="HI83" i="1"/>
  <c r="HJ83" i="1" s="1"/>
  <c r="HI84" i="1"/>
  <c r="HJ84" i="1" s="1"/>
  <c r="HI85" i="1"/>
  <c r="HJ85" i="1" s="1"/>
  <c r="HI86" i="1"/>
  <c r="HJ86" i="1" s="1"/>
  <c r="HI87" i="1"/>
  <c r="HJ87" i="1" s="1"/>
  <c r="HI88" i="1"/>
  <c r="HJ88" i="1" s="1"/>
  <c r="HI89" i="1"/>
  <c r="HJ89" i="1" s="1"/>
  <c r="HI90" i="1"/>
  <c r="HJ90" i="1" s="1"/>
  <c r="HI91" i="1"/>
  <c r="HJ91" i="1" s="1"/>
  <c r="HI92" i="1"/>
  <c r="HJ92" i="1" s="1"/>
  <c r="HI93" i="1"/>
  <c r="HJ93" i="1" s="1"/>
  <c r="HI94" i="1"/>
  <c r="HJ94" i="1" s="1"/>
  <c r="HI95" i="1"/>
  <c r="HJ95" i="1" s="1"/>
  <c r="HI96" i="1"/>
  <c r="HJ96" i="1" s="1"/>
  <c r="HI97" i="1"/>
  <c r="HJ97" i="1" s="1"/>
  <c r="HI98" i="1"/>
  <c r="HJ98" i="1" s="1"/>
  <c r="HI99" i="1"/>
  <c r="HJ99" i="1" s="1"/>
  <c r="HI100" i="1"/>
  <c r="HJ100" i="1" s="1"/>
  <c r="HI101" i="1"/>
  <c r="HJ101" i="1" s="1"/>
  <c r="HI102" i="1"/>
  <c r="HJ102" i="1" s="1"/>
  <c r="HI103" i="1"/>
  <c r="HJ103" i="1" s="1"/>
  <c r="HI104" i="1"/>
  <c r="HJ104" i="1" s="1"/>
  <c r="HI105" i="1"/>
  <c r="HJ105" i="1" s="1"/>
  <c r="HI106" i="1"/>
  <c r="HJ106" i="1" s="1"/>
  <c r="HI107" i="1"/>
  <c r="HJ107" i="1" s="1"/>
  <c r="HI108" i="1"/>
  <c r="HJ108" i="1" s="1"/>
  <c r="HI109" i="1"/>
  <c r="HJ109" i="1" s="1"/>
  <c r="HI110" i="1"/>
  <c r="HJ110" i="1" s="1"/>
  <c r="HI111" i="1"/>
  <c r="HJ111" i="1" s="1"/>
  <c r="HI112" i="1"/>
  <c r="HJ112" i="1" s="1"/>
  <c r="HI113" i="1"/>
  <c r="HJ113" i="1" s="1"/>
  <c r="HI114" i="1"/>
  <c r="HJ114" i="1" s="1"/>
  <c r="HI115" i="1"/>
  <c r="HJ115" i="1" s="1"/>
  <c r="HI116" i="1"/>
  <c r="HJ116" i="1" s="1"/>
  <c r="HI117" i="1"/>
  <c r="HJ117" i="1" s="1"/>
  <c r="HI118" i="1"/>
  <c r="HJ118" i="1" s="1"/>
  <c r="HI119" i="1"/>
  <c r="HJ119" i="1" s="1"/>
  <c r="HI120" i="1"/>
  <c r="HJ120" i="1" s="1"/>
  <c r="HI121" i="1"/>
  <c r="HJ121" i="1" s="1"/>
  <c r="HI122" i="1"/>
  <c r="HJ122" i="1" s="1"/>
  <c r="HI123" i="1"/>
  <c r="HJ123" i="1" s="1"/>
  <c r="HI124" i="1"/>
  <c r="HJ124" i="1" s="1"/>
  <c r="HI125" i="1"/>
  <c r="HJ125" i="1" s="1"/>
  <c r="HI126" i="1"/>
  <c r="HJ126" i="1" s="1"/>
  <c r="HI127" i="1"/>
  <c r="HJ127" i="1" s="1"/>
  <c r="HI128" i="1"/>
  <c r="HJ128" i="1" s="1"/>
  <c r="HI129" i="1"/>
  <c r="HJ129" i="1" s="1"/>
  <c r="HI130" i="1"/>
  <c r="HJ130" i="1" s="1"/>
  <c r="HI131" i="1"/>
  <c r="HJ131" i="1" s="1"/>
  <c r="HI132" i="1"/>
  <c r="HJ132" i="1" s="1"/>
  <c r="HI133" i="1"/>
  <c r="HJ133" i="1" s="1"/>
  <c r="HI134" i="1"/>
  <c r="HJ134" i="1" s="1"/>
  <c r="HI135" i="1"/>
  <c r="HJ135" i="1" s="1"/>
  <c r="HI136" i="1"/>
  <c r="HJ136" i="1" s="1"/>
  <c r="HI137" i="1"/>
  <c r="HJ137" i="1" s="1"/>
  <c r="HI138" i="1"/>
  <c r="HJ138" i="1" s="1"/>
  <c r="HI139" i="1"/>
  <c r="HJ139" i="1" s="1"/>
  <c r="HI140" i="1"/>
  <c r="HJ140" i="1" s="1"/>
  <c r="HI141" i="1"/>
  <c r="HJ141" i="1" s="1"/>
  <c r="HI142" i="1"/>
  <c r="HJ142" i="1" s="1"/>
  <c r="HI143" i="1"/>
  <c r="HJ143" i="1" s="1"/>
  <c r="HI144" i="1"/>
  <c r="HJ144" i="1" s="1"/>
  <c r="HI145" i="1"/>
  <c r="HJ145" i="1" s="1"/>
  <c r="HI146" i="1"/>
  <c r="HJ146" i="1" s="1"/>
  <c r="HI147" i="1"/>
  <c r="HJ147" i="1" s="1"/>
  <c r="HI148" i="1"/>
  <c r="HJ148" i="1" s="1"/>
  <c r="HI149" i="1"/>
  <c r="HJ149" i="1" s="1"/>
  <c r="HI150" i="1"/>
  <c r="HJ150" i="1" s="1"/>
  <c r="HI151" i="1"/>
  <c r="HJ151" i="1" s="1"/>
  <c r="HI152" i="1"/>
  <c r="HJ152" i="1" s="1"/>
  <c r="HI153" i="1"/>
  <c r="HJ153" i="1" s="1"/>
  <c r="HI154" i="1"/>
  <c r="HJ154" i="1" s="1"/>
  <c r="HI155" i="1"/>
  <c r="HJ155" i="1" s="1"/>
  <c r="HI156" i="1"/>
  <c r="HJ156" i="1" s="1"/>
  <c r="HI157" i="1"/>
  <c r="HJ157" i="1" s="1"/>
  <c r="HI158" i="1"/>
  <c r="HJ158" i="1" s="1"/>
  <c r="HI159" i="1"/>
  <c r="HJ159" i="1" s="1"/>
  <c r="HI160" i="1"/>
  <c r="HJ160" i="1" s="1"/>
  <c r="HI161" i="1"/>
  <c r="HJ161" i="1" s="1"/>
  <c r="HI162" i="1"/>
  <c r="HJ162" i="1" s="1"/>
  <c r="HI163" i="1"/>
  <c r="HJ163" i="1" s="1"/>
  <c r="HI164" i="1"/>
  <c r="HJ164" i="1" s="1"/>
  <c r="HI165" i="1"/>
  <c r="HJ165" i="1" s="1"/>
  <c r="HI166" i="1"/>
  <c r="HJ166" i="1" s="1"/>
  <c r="HI167" i="1"/>
  <c r="HJ167" i="1" s="1"/>
  <c r="HI168" i="1"/>
  <c r="HJ168" i="1" s="1"/>
  <c r="HI169" i="1"/>
  <c r="HJ169" i="1" s="1"/>
  <c r="HI170" i="1"/>
  <c r="HJ170" i="1" s="1"/>
  <c r="HI171" i="1"/>
  <c r="HJ171" i="1" s="1"/>
  <c r="HI172" i="1"/>
  <c r="HJ172" i="1" s="1"/>
  <c r="HI173" i="1"/>
  <c r="HJ173" i="1" s="1"/>
  <c r="HI174" i="1"/>
  <c r="HJ174" i="1" s="1"/>
  <c r="HI175" i="1"/>
  <c r="HJ175" i="1" s="1"/>
  <c r="HI176" i="1"/>
  <c r="HJ176" i="1" s="1"/>
  <c r="HI177" i="1"/>
  <c r="HJ177" i="1" s="1"/>
  <c r="HI178" i="1"/>
  <c r="HJ178" i="1" s="1"/>
  <c r="HI179" i="1"/>
  <c r="HJ179" i="1" s="1"/>
  <c r="HI180" i="1"/>
  <c r="HJ180" i="1" s="1"/>
  <c r="HI181" i="1"/>
  <c r="HJ181" i="1" s="1"/>
  <c r="HI182" i="1"/>
  <c r="HJ182" i="1" s="1"/>
  <c r="HI183" i="1"/>
  <c r="HJ183" i="1" s="1"/>
  <c r="HI184" i="1"/>
  <c r="HJ184" i="1" s="1"/>
  <c r="HI185" i="1"/>
  <c r="HJ185" i="1" s="1"/>
  <c r="HI186" i="1"/>
  <c r="HJ186" i="1" s="1"/>
  <c r="HI187" i="1"/>
  <c r="HJ187" i="1" s="1"/>
  <c r="HI188" i="1"/>
  <c r="HJ188" i="1" s="1"/>
  <c r="HI189" i="1"/>
  <c r="HJ189" i="1" s="1"/>
  <c r="HI193" i="1"/>
  <c r="HJ193" i="1" s="1"/>
  <c r="HI190" i="1"/>
  <c r="HJ190" i="1" s="1"/>
  <c r="HI191" i="1"/>
  <c r="HJ191" i="1" s="1"/>
  <c r="HI192" i="1"/>
  <c r="HJ192" i="1" s="1"/>
  <c r="HI194" i="1"/>
  <c r="HJ194" i="1" s="1"/>
  <c r="HI195" i="1"/>
  <c r="HJ195" i="1" s="1"/>
  <c r="HI196" i="1"/>
  <c r="HJ196" i="1" s="1"/>
  <c r="HI197" i="1"/>
  <c r="HJ197" i="1" s="1"/>
  <c r="HI198" i="1"/>
  <c r="HJ198" i="1" s="1"/>
  <c r="HI199" i="1"/>
  <c r="HJ199" i="1" s="1"/>
  <c r="HI200" i="1"/>
  <c r="HJ200" i="1" s="1"/>
  <c r="HI201" i="1"/>
  <c r="HJ201" i="1" s="1"/>
  <c r="HI202" i="1"/>
  <c r="HJ202" i="1" s="1"/>
  <c r="HI203" i="1"/>
  <c r="HJ203" i="1" s="1"/>
  <c r="HI204" i="1"/>
  <c r="HJ204" i="1" s="1"/>
  <c r="HI205" i="1"/>
  <c r="HJ205" i="1" s="1"/>
  <c r="HI206" i="1"/>
  <c r="HJ206" i="1" s="1"/>
  <c r="HI207" i="1"/>
  <c r="HJ207" i="1" s="1"/>
  <c r="HI208" i="1"/>
  <c r="HJ208" i="1" s="1"/>
  <c r="HI209" i="1"/>
  <c r="HJ209" i="1" s="1"/>
  <c r="HI210" i="1"/>
  <c r="HJ210" i="1" s="1"/>
  <c r="HI211" i="1"/>
  <c r="HJ211" i="1" s="1"/>
  <c r="HI212" i="1"/>
  <c r="HJ212" i="1" s="1"/>
  <c r="HI213" i="1"/>
  <c r="HJ213" i="1" s="1"/>
  <c r="HI214" i="1"/>
  <c r="HJ214" i="1" s="1"/>
  <c r="HI215" i="1"/>
  <c r="HJ215" i="1" s="1"/>
  <c r="HI216" i="1"/>
  <c r="HJ216" i="1" s="1"/>
  <c r="HI217" i="1"/>
  <c r="HJ217" i="1" s="1"/>
  <c r="HI218" i="1"/>
  <c r="HJ218" i="1" s="1"/>
  <c r="HI219" i="1"/>
  <c r="HJ219" i="1" s="1"/>
  <c r="HI220" i="1"/>
  <c r="HJ220" i="1" s="1"/>
  <c r="HI221" i="1"/>
  <c r="HJ221" i="1" s="1"/>
  <c r="HI222" i="1"/>
  <c r="HJ222" i="1" s="1"/>
  <c r="HI223" i="1"/>
  <c r="HJ223" i="1" s="1"/>
  <c r="HI224" i="1"/>
  <c r="HJ224" i="1" s="1"/>
  <c r="HI225" i="1"/>
  <c r="HJ225" i="1" s="1"/>
  <c r="HI226" i="1"/>
  <c r="HJ226" i="1" s="1"/>
  <c r="HI227" i="1"/>
  <c r="HJ227" i="1" s="1"/>
  <c r="HI228" i="1"/>
  <c r="HJ228" i="1" s="1"/>
  <c r="HI229" i="1"/>
  <c r="HJ229" i="1" s="1"/>
  <c r="HI230" i="1"/>
  <c r="HJ230" i="1" s="1"/>
  <c r="HI231" i="1"/>
  <c r="HJ231" i="1" s="1"/>
  <c r="HI232" i="1"/>
  <c r="HJ232" i="1" s="1"/>
  <c r="HI233" i="1"/>
  <c r="HJ233" i="1" s="1"/>
  <c r="HI234" i="1"/>
  <c r="HJ234" i="1" s="1"/>
  <c r="HI235" i="1"/>
  <c r="HJ235" i="1" s="1"/>
  <c r="HI236" i="1"/>
  <c r="HJ236" i="1" s="1"/>
  <c r="HI237" i="1"/>
  <c r="HJ237" i="1" s="1"/>
  <c r="HI238" i="1"/>
  <c r="HJ238" i="1" s="1"/>
  <c r="HI239" i="1"/>
  <c r="HJ239" i="1" s="1"/>
  <c r="HI240" i="1"/>
  <c r="HJ240" i="1" s="1"/>
  <c r="HI241" i="1"/>
  <c r="HJ241" i="1" s="1"/>
  <c r="HI242" i="1"/>
  <c r="HJ242" i="1" s="1"/>
  <c r="HI243" i="1"/>
  <c r="HJ243" i="1" s="1"/>
  <c r="HI244" i="1"/>
  <c r="HJ244" i="1" s="1"/>
  <c r="HI245" i="1"/>
  <c r="HJ245" i="1" s="1"/>
  <c r="HI246" i="1"/>
  <c r="HJ246" i="1" s="1"/>
  <c r="HI247" i="1"/>
  <c r="HJ247" i="1" s="1"/>
  <c r="HI248" i="1"/>
  <c r="HJ248" i="1" s="1"/>
  <c r="HI249" i="1"/>
  <c r="HJ249" i="1" s="1"/>
  <c r="HI250" i="1"/>
  <c r="HJ250" i="1" s="1"/>
  <c r="HI251" i="1"/>
  <c r="HJ251" i="1" s="1"/>
  <c r="HI252" i="1"/>
  <c r="HJ252" i="1" s="1"/>
  <c r="HI253" i="1"/>
  <c r="HJ253" i="1" s="1"/>
  <c r="HI254" i="1"/>
  <c r="HJ254" i="1" s="1"/>
  <c r="HI255" i="1"/>
  <c r="HJ255" i="1" s="1"/>
  <c r="HI256" i="1"/>
  <c r="HJ256" i="1" s="1"/>
  <c r="HI257" i="1"/>
  <c r="HJ257" i="1" s="1"/>
  <c r="HI258" i="1"/>
  <c r="HJ258" i="1" s="1"/>
  <c r="HI259" i="1"/>
  <c r="HJ259" i="1" s="1"/>
  <c r="HI260" i="1"/>
  <c r="HJ260" i="1" s="1"/>
  <c r="HI261" i="1"/>
  <c r="HJ261" i="1" s="1"/>
  <c r="HI262" i="1"/>
  <c r="HJ262" i="1" s="1"/>
  <c r="HI263" i="1"/>
  <c r="HJ263" i="1" s="1"/>
  <c r="HI264" i="1"/>
  <c r="HJ264" i="1" s="1"/>
  <c r="HI265" i="1"/>
  <c r="HJ265" i="1" s="1"/>
  <c r="HI266" i="1"/>
  <c r="HJ266" i="1" s="1"/>
  <c r="HI267" i="1"/>
  <c r="HJ267" i="1" s="1"/>
  <c r="HI268" i="1"/>
  <c r="HJ268" i="1" s="1"/>
  <c r="HI269" i="1"/>
  <c r="HJ269" i="1" s="1"/>
  <c r="HI270" i="1"/>
  <c r="HJ270" i="1" s="1"/>
  <c r="HI271" i="1"/>
  <c r="HJ271" i="1" s="1"/>
  <c r="HI272" i="1"/>
  <c r="HJ272" i="1" s="1"/>
  <c r="HI273" i="1"/>
  <c r="HJ273" i="1" s="1"/>
  <c r="HI274" i="1"/>
  <c r="HJ274" i="1" s="1"/>
  <c r="HI275" i="1"/>
  <c r="HJ275" i="1" s="1"/>
  <c r="HI276" i="1"/>
  <c r="HJ276" i="1" s="1"/>
  <c r="HI277" i="1"/>
  <c r="HJ277" i="1" s="1"/>
  <c r="HI278" i="1"/>
  <c r="HJ278" i="1" s="1"/>
  <c r="HI279" i="1"/>
  <c r="HJ279" i="1" s="1"/>
  <c r="HI280" i="1"/>
  <c r="HJ280" i="1" s="1"/>
  <c r="HI281" i="1"/>
  <c r="HJ281" i="1" s="1"/>
  <c r="HI282" i="1"/>
  <c r="HJ282" i="1" s="1"/>
  <c r="HI283" i="1"/>
  <c r="HJ283" i="1" s="1"/>
  <c r="HI284" i="1"/>
  <c r="HJ284" i="1" s="1"/>
  <c r="HI285" i="1"/>
  <c r="HJ285" i="1" s="1"/>
  <c r="HI286" i="1"/>
  <c r="HJ286" i="1" s="1"/>
  <c r="HI287" i="1"/>
  <c r="HJ287" i="1" s="1"/>
  <c r="HI288" i="1"/>
  <c r="HJ288" i="1" s="1"/>
  <c r="HI289" i="1"/>
  <c r="HJ289" i="1" s="1"/>
  <c r="HI290" i="1"/>
  <c r="HJ290" i="1" s="1"/>
  <c r="HI291" i="1"/>
  <c r="HJ291" i="1" s="1"/>
  <c r="HI292" i="1"/>
  <c r="HJ292" i="1" s="1"/>
  <c r="HI293" i="1"/>
  <c r="HJ293" i="1" s="1"/>
  <c r="HI294" i="1"/>
  <c r="HJ294" i="1" s="1"/>
  <c r="HI295" i="1"/>
  <c r="HJ295" i="1" s="1"/>
  <c r="HI296" i="1"/>
  <c r="HJ296" i="1" s="1"/>
  <c r="HI297" i="1"/>
  <c r="HJ297" i="1" s="1"/>
  <c r="HI298" i="1"/>
  <c r="HJ298" i="1" s="1"/>
  <c r="HI299" i="1"/>
  <c r="HJ299" i="1" s="1"/>
  <c r="HI300" i="1"/>
  <c r="HJ300" i="1" s="1"/>
  <c r="HI301" i="1"/>
  <c r="HJ301" i="1" s="1"/>
  <c r="HI302" i="1"/>
  <c r="HJ302" i="1" s="1"/>
  <c r="HI303" i="1"/>
  <c r="HJ303" i="1" s="1"/>
  <c r="HI304" i="1"/>
  <c r="HJ304" i="1" s="1"/>
  <c r="HI305" i="1"/>
  <c r="HJ305" i="1" s="1"/>
  <c r="HI306" i="1"/>
  <c r="HJ306" i="1" s="1"/>
  <c r="HI5" i="1"/>
  <c r="HJ5" i="1" s="1"/>
  <c r="HG6" i="1"/>
  <c r="HG7" i="1"/>
  <c r="HG8" i="1"/>
  <c r="HG9" i="1"/>
  <c r="HG10" i="1"/>
  <c r="HG11" i="1"/>
  <c r="HG12" i="1"/>
  <c r="HG13" i="1"/>
  <c r="HG14" i="1"/>
  <c r="HG15" i="1"/>
  <c r="HG16" i="1"/>
  <c r="HG17" i="1"/>
  <c r="HG18" i="1"/>
  <c r="HG19" i="1"/>
  <c r="HG20" i="1"/>
  <c r="HG21" i="1"/>
  <c r="HG22" i="1"/>
  <c r="HG23" i="1"/>
  <c r="HG24" i="1"/>
  <c r="HG25" i="1"/>
  <c r="HG26" i="1"/>
  <c r="HG27" i="1"/>
  <c r="HG28" i="1"/>
  <c r="HG29" i="1"/>
  <c r="HG30" i="1"/>
  <c r="HG31" i="1"/>
  <c r="HG32" i="1"/>
  <c r="HG33" i="1"/>
  <c r="HG34" i="1"/>
  <c r="HG35" i="1"/>
  <c r="HG36" i="1"/>
  <c r="HG37" i="1"/>
  <c r="HG38" i="1"/>
  <c r="HG39" i="1"/>
  <c r="HG40" i="1"/>
  <c r="HG41" i="1"/>
  <c r="HG42" i="1"/>
  <c r="HG43" i="1"/>
  <c r="HG44" i="1"/>
  <c r="HG45" i="1"/>
  <c r="HG46" i="1"/>
  <c r="HG47" i="1"/>
  <c r="HG48" i="1"/>
  <c r="HG49" i="1"/>
  <c r="HG50" i="1"/>
  <c r="HG51" i="1"/>
  <c r="HG52" i="1"/>
  <c r="HG53" i="1"/>
  <c r="HG54" i="1"/>
  <c r="HG55" i="1"/>
  <c r="HG56" i="1"/>
  <c r="HG57" i="1"/>
  <c r="HG58" i="1"/>
  <c r="HG59" i="1"/>
  <c r="HG60" i="1"/>
  <c r="HG61" i="1"/>
  <c r="HG62" i="1"/>
  <c r="HG63" i="1"/>
  <c r="HG64" i="1"/>
  <c r="HG65" i="1"/>
  <c r="HG66" i="1"/>
  <c r="HG67" i="1"/>
  <c r="HG68" i="1"/>
  <c r="HG69" i="1"/>
  <c r="HG70" i="1"/>
  <c r="HG71" i="1"/>
  <c r="HG72" i="1"/>
  <c r="HG73" i="1"/>
  <c r="HG74" i="1"/>
  <c r="HG75" i="1"/>
  <c r="HG76" i="1"/>
  <c r="HG77" i="1"/>
  <c r="HG78" i="1"/>
  <c r="HG79" i="1"/>
  <c r="HG80" i="1"/>
  <c r="HG81" i="1"/>
  <c r="HG82" i="1"/>
  <c r="HG83" i="1"/>
  <c r="HG84" i="1"/>
  <c r="HG85" i="1"/>
  <c r="HG86" i="1"/>
  <c r="HG87" i="1"/>
  <c r="HG88" i="1"/>
  <c r="HG89" i="1"/>
  <c r="HG90" i="1"/>
  <c r="HG91" i="1"/>
  <c r="HG92" i="1"/>
  <c r="HG93" i="1"/>
  <c r="HG94" i="1"/>
  <c r="HG95" i="1"/>
  <c r="HG96" i="1"/>
  <c r="HG97" i="1"/>
  <c r="HG98" i="1"/>
  <c r="HG99" i="1"/>
  <c r="HG100" i="1"/>
  <c r="HG101" i="1"/>
  <c r="HG102" i="1"/>
  <c r="HG103" i="1"/>
  <c r="HG104" i="1"/>
  <c r="HG105" i="1"/>
  <c r="HG106" i="1"/>
  <c r="HG107" i="1"/>
  <c r="HG108" i="1"/>
  <c r="HG109" i="1"/>
  <c r="HG110" i="1"/>
  <c r="HG111" i="1"/>
  <c r="HG112" i="1"/>
  <c r="HG113" i="1"/>
  <c r="HG114" i="1"/>
  <c r="HG115" i="1"/>
  <c r="HG116" i="1"/>
  <c r="HG117" i="1"/>
  <c r="HG118" i="1"/>
  <c r="HG119" i="1"/>
  <c r="HG120" i="1"/>
  <c r="HG121" i="1"/>
  <c r="HG122" i="1"/>
  <c r="HG123" i="1"/>
  <c r="HG124" i="1"/>
  <c r="HG125" i="1"/>
  <c r="HG126" i="1"/>
  <c r="HG127" i="1"/>
  <c r="HG128" i="1"/>
  <c r="HG129" i="1"/>
  <c r="HG130" i="1"/>
  <c r="HG131" i="1"/>
  <c r="HG132" i="1"/>
  <c r="HG133" i="1"/>
  <c r="HG134" i="1"/>
  <c r="HG135" i="1"/>
  <c r="HG136" i="1"/>
  <c r="HG137" i="1"/>
  <c r="HG138" i="1"/>
  <c r="HG139" i="1"/>
  <c r="HG140" i="1"/>
  <c r="HG141" i="1"/>
  <c r="HG142" i="1"/>
  <c r="HG143" i="1"/>
  <c r="HG144" i="1"/>
  <c r="HG145" i="1"/>
  <c r="HG146" i="1"/>
  <c r="HG147" i="1"/>
  <c r="HG148" i="1"/>
  <c r="HG149" i="1"/>
  <c r="HG150" i="1"/>
  <c r="HG151" i="1"/>
  <c r="HG152" i="1"/>
  <c r="HG153" i="1"/>
  <c r="HG154" i="1"/>
  <c r="HG155" i="1"/>
  <c r="HG156" i="1"/>
  <c r="HG157" i="1"/>
  <c r="HG158" i="1"/>
  <c r="HG159" i="1"/>
  <c r="HG160" i="1"/>
  <c r="HG161" i="1"/>
  <c r="HG162" i="1"/>
  <c r="HG163" i="1"/>
  <c r="HG164" i="1"/>
  <c r="HG165" i="1"/>
  <c r="HG166" i="1"/>
  <c r="HG167" i="1"/>
  <c r="HG168" i="1"/>
  <c r="HG169" i="1"/>
  <c r="HG170" i="1"/>
  <c r="HG171" i="1"/>
  <c r="HG172" i="1"/>
  <c r="HG173" i="1"/>
  <c r="HG174" i="1"/>
  <c r="HG175" i="1"/>
  <c r="HG176" i="1"/>
  <c r="HG177" i="1"/>
  <c r="HG178" i="1"/>
  <c r="HG179" i="1"/>
  <c r="HG180" i="1"/>
  <c r="HG181" i="1"/>
  <c r="HG182" i="1"/>
  <c r="HG183" i="1"/>
  <c r="HG184" i="1"/>
  <c r="HG185" i="1"/>
  <c r="HG186" i="1"/>
  <c r="HG187" i="1"/>
  <c r="HG188" i="1"/>
  <c r="HG189" i="1"/>
  <c r="HG193" i="1"/>
  <c r="HG190" i="1"/>
  <c r="HG191" i="1"/>
  <c r="HG192" i="1"/>
  <c r="HG194" i="1"/>
  <c r="HG195" i="1"/>
  <c r="HG196" i="1"/>
  <c r="HG197" i="1"/>
  <c r="HG198" i="1"/>
  <c r="HG199" i="1"/>
  <c r="HG200" i="1"/>
  <c r="HG201" i="1"/>
  <c r="HG202" i="1"/>
  <c r="HG203" i="1"/>
  <c r="HG204" i="1"/>
  <c r="HG205" i="1"/>
  <c r="HG206" i="1"/>
  <c r="HG207" i="1"/>
  <c r="HG208" i="1"/>
  <c r="HG209" i="1"/>
  <c r="HG210" i="1"/>
  <c r="HG211" i="1"/>
  <c r="HG212" i="1"/>
  <c r="HG213" i="1"/>
  <c r="HG214" i="1"/>
  <c r="HG215" i="1"/>
  <c r="HG216" i="1"/>
  <c r="HG217" i="1"/>
  <c r="HG218" i="1"/>
  <c r="HG219" i="1"/>
  <c r="HG220" i="1"/>
  <c r="HG221" i="1"/>
  <c r="HG222" i="1"/>
  <c r="HG223" i="1"/>
  <c r="HG224" i="1"/>
  <c r="HG225" i="1"/>
  <c r="HG226" i="1"/>
  <c r="HG227" i="1"/>
  <c r="HG228" i="1"/>
  <c r="HG229" i="1"/>
  <c r="HG230" i="1"/>
  <c r="HG231" i="1"/>
  <c r="HG232" i="1"/>
  <c r="HG233" i="1"/>
  <c r="HG234" i="1"/>
  <c r="HG235" i="1"/>
  <c r="HG236" i="1"/>
  <c r="HG237" i="1"/>
  <c r="HG238" i="1"/>
  <c r="HG239" i="1"/>
  <c r="HG240" i="1"/>
  <c r="HG241" i="1"/>
  <c r="HG242" i="1"/>
  <c r="HG243" i="1"/>
  <c r="HG244" i="1"/>
  <c r="HG245" i="1"/>
  <c r="HG246" i="1"/>
  <c r="HG247" i="1"/>
  <c r="HG248" i="1"/>
  <c r="HG249" i="1"/>
  <c r="HG250" i="1"/>
  <c r="HG251" i="1"/>
  <c r="HG252" i="1"/>
  <c r="HG253" i="1"/>
  <c r="HG254" i="1"/>
  <c r="HG255" i="1"/>
  <c r="HG256" i="1"/>
  <c r="HG257" i="1"/>
  <c r="HG258" i="1"/>
  <c r="HG259" i="1"/>
  <c r="HG260" i="1"/>
  <c r="HG261" i="1"/>
  <c r="HG262" i="1"/>
  <c r="HG263" i="1"/>
  <c r="HG264" i="1"/>
  <c r="HG265" i="1"/>
  <c r="HG266" i="1"/>
  <c r="HG267" i="1"/>
  <c r="HG268" i="1"/>
  <c r="HG269" i="1"/>
  <c r="HG270" i="1"/>
  <c r="HG271" i="1"/>
  <c r="HG272" i="1"/>
  <c r="HG273" i="1"/>
  <c r="HG274" i="1"/>
  <c r="HG275" i="1"/>
  <c r="HG276" i="1"/>
  <c r="HG277" i="1"/>
  <c r="HG278" i="1"/>
  <c r="HG279" i="1"/>
  <c r="HG280" i="1"/>
  <c r="HG281" i="1"/>
  <c r="HG282" i="1"/>
  <c r="HG283" i="1"/>
  <c r="HG284" i="1"/>
  <c r="HG285" i="1"/>
  <c r="HG286" i="1"/>
  <c r="HG287" i="1"/>
  <c r="HG288" i="1"/>
  <c r="HG289" i="1"/>
  <c r="HG290" i="1"/>
  <c r="HG291" i="1"/>
  <c r="HG292" i="1"/>
  <c r="HG293" i="1"/>
  <c r="HG294" i="1"/>
  <c r="HG295" i="1"/>
  <c r="HG296" i="1"/>
  <c r="HG297" i="1"/>
  <c r="HG298" i="1"/>
  <c r="HG299" i="1"/>
  <c r="HG300" i="1"/>
  <c r="HG301" i="1"/>
  <c r="HG302" i="1"/>
  <c r="HG303" i="1"/>
  <c r="HG304" i="1"/>
  <c r="HG305" i="1"/>
  <c r="HG306" i="1"/>
  <c r="HG5" i="1"/>
  <c r="HE6" i="1"/>
  <c r="HE7" i="1"/>
  <c r="HE8" i="1"/>
  <c r="HE9" i="1"/>
  <c r="HE10" i="1"/>
  <c r="HE11" i="1"/>
  <c r="HE12" i="1"/>
  <c r="HE13" i="1"/>
  <c r="HE14" i="1"/>
  <c r="HE15" i="1"/>
  <c r="HE16" i="1"/>
  <c r="HE17" i="1"/>
  <c r="HE18" i="1"/>
  <c r="HE19" i="1"/>
  <c r="HE20" i="1"/>
  <c r="HE21" i="1"/>
  <c r="HE22" i="1"/>
  <c r="HE23" i="1"/>
  <c r="HE24" i="1"/>
  <c r="HE25" i="1"/>
  <c r="HE26" i="1"/>
  <c r="HE27" i="1"/>
  <c r="HE28" i="1"/>
  <c r="HE29" i="1"/>
  <c r="HE30" i="1"/>
  <c r="HE31" i="1"/>
  <c r="HE32" i="1"/>
  <c r="HE33" i="1"/>
  <c r="HE34" i="1"/>
  <c r="HE35" i="1"/>
  <c r="HE36" i="1"/>
  <c r="HE37" i="1"/>
  <c r="HE38" i="1"/>
  <c r="HE39" i="1"/>
  <c r="HE40" i="1"/>
  <c r="HE41" i="1"/>
  <c r="HE42" i="1"/>
  <c r="HE43" i="1"/>
  <c r="HE44" i="1"/>
  <c r="HE45" i="1"/>
  <c r="HE46" i="1"/>
  <c r="HE47" i="1"/>
  <c r="HE48" i="1"/>
  <c r="HE49" i="1"/>
  <c r="HE50" i="1"/>
  <c r="HE51" i="1"/>
  <c r="HE52" i="1"/>
  <c r="HE53" i="1"/>
  <c r="HE54" i="1"/>
  <c r="HE55" i="1"/>
  <c r="HE56" i="1"/>
  <c r="HE57" i="1"/>
  <c r="HE58" i="1"/>
  <c r="HE59" i="1"/>
  <c r="HE60" i="1"/>
  <c r="HE61" i="1"/>
  <c r="HE62" i="1"/>
  <c r="HE63" i="1"/>
  <c r="HE64" i="1"/>
  <c r="HE65" i="1"/>
  <c r="HE66" i="1"/>
  <c r="HE67" i="1"/>
  <c r="HE68" i="1"/>
  <c r="HE69" i="1"/>
  <c r="HE70" i="1"/>
  <c r="HE71" i="1"/>
  <c r="HE72" i="1"/>
  <c r="HE73" i="1"/>
  <c r="HE74" i="1"/>
  <c r="HE75" i="1"/>
  <c r="HE76" i="1"/>
  <c r="HE77" i="1"/>
  <c r="HE78" i="1"/>
  <c r="HE79" i="1"/>
  <c r="HE80" i="1"/>
  <c r="HE81" i="1"/>
  <c r="HE82" i="1"/>
  <c r="HE83" i="1"/>
  <c r="HE84" i="1"/>
  <c r="HE85" i="1"/>
  <c r="HE86" i="1"/>
  <c r="HE87" i="1"/>
  <c r="HE88" i="1"/>
  <c r="HE89" i="1"/>
  <c r="HE90" i="1"/>
  <c r="HE91" i="1"/>
  <c r="HE92" i="1"/>
  <c r="HE93" i="1"/>
  <c r="HE94" i="1"/>
  <c r="HE95" i="1"/>
  <c r="HE96" i="1"/>
  <c r="HE97" i="1"/>
  <c r="HE98" i="1"/>
  <c r="HE99" i="1"/>
  <c r="HE100" i="1"/>
  <c r="HE101" i="1"/>
  <c r="HE102" i="1"/>
  <c r="HE103" i="1"/>
  <c r="HE104" i="1"/>
  <c r="HE105" i="1"/>
  <c r="HE106" i="1"/>
  <c r="HE107" i="1"/>
  <c r="HE108" i="1"/>
  <c r="HE109" i="1"/>
  <c r="HE110" i="1"/>
  <c r="HE111" i="1"/>
  <c r="HE112" i="1"/>
  <c r="HE113" i="1"/>
  <c r="HE114" i="1"/>
  <c r="HE115" i="1"/>
  <c r="HE116" i="1"/>
  <c r="HE117" i="1"/>
  <c r="HE118" i="1"/>
  <c r="HE119" i="1"/>
  <c r="HE120" i="1"/>
  <c r="HE121" i="1"/>
  <c r="HE122" i="1"/>
  <c r="HE123" i="1"/>
  <c r="HE124" i="1"/>
  <c r="HE125" i="1"/>
  <c r="HE126" i="1"/>
  <c r="HE127" i="1"/>
  <c r="HE128" i="1"/>
  <c r="HE129" i="1"/>
  <c r="HE130" i="1"/>
  <c r="HE131" i="1"/>
  <c r="HE132" i="1"/>
  <c r="HE133" i="1"/>
  <c r="HE134" i="1"/>
  <c r="HE135" i="1"/>
  <c r="HE136" i="1"/>
  <c r="HE137" i="1"/>
  <c r="HE138" i="1"/>
  <c r="HE139" i="1"/>
  <c r="HE140" i="1"/>
  <c r="HE141" i="1"/>
  <c r="HE142" i="1"/>
  <c r="HE143" i="1"/>
  <c r="HE144" i="1"/>
  <c r="HE145" i="1"/>
  <c r="HE146" i="1"/>
  <c r="HE147" i="1"/>
  <c r="HE148" i="1"/>
  <c r="HE149" i="1"/>
  <c r="HE150" i="1"/>
  <c r="HE151" i="1"/>
  <c r="HE152" i="1"/>
  <c r="HE153" i="1"/>
  <c r="HE154" i="1"/>
  <c r="HE155" i="1"/>
  <c r="HE156" i="1"/>
  <c r="HE157" i="1"/>
  <c r="HE158" i="1"/>
  <c r="HE159" i="1"/>
  <c r="HE160" i="1"/>
  <c r="HE161" i="1"/>
  <c r="HE162" i="1"/>
  <c r="HE163" i="1"/>
  <c r="HE164" i="1"/>
  <c r="HE165" i="1"/>
  <c r="HE166" i="1"/>
  <c r="HE167" i="1"/>
  <c r="HE168" i="1"/>
  <c r="HE169" i="1"/>
  <c r="HE170" i="1"/>
  <c r="HE171" i="1"/>
  <c r="HE172" i="1"/>
  <c r="HE173" i="1"/>
  <c r="HE174" i="1"/>
  <c r="HE175" i="1"/>
  <c r="HE176" i="1"/>
  <c r="HE177" i="1"/>
  <c r="HE178" i="1"/>
  <c r="HE179" i="1"/>
  <c r="HE180" i="1"/>
  <c r="HE181" i="1"/>
  <c r="HE182" i="1"/>
  <c r="HE183" i="1"/>
  <c r="HE184" i="1"/>
  <c r="HE185" i="1"/>
  <c r="HE186" i="1"/>
  <c r="HE187" i="1"/>
  <c r="HE188" i="1"/>
  <c r="HE189" i="1"/>
  <c r="HE193" i="1"/>
  <c r="HE190" i="1"/>
  <c r="HE191" i="1"/>
  <c r="HE192" i="1"/>
  <c r="HE194" i="1"/>
  <c r="HE195" i="1"/>
  <c r="HE196" i="1"/>
  <c r="HE197" i="1"/>
  <c r="HE198" i="1"/>
  <c r="HE199" i="1"/>
  <c r="HE200" i="1"/>
  <c r="HE201" i="1"/>
  <c r="HE202" i="1"/>
  <c r="HE203" i="1"/>
  <c r="HE204" i="1"/>
  <c r="HE205" i="1"/>
  <c r="HE206" i="1"/>
  <c r="HE207" i="1"/>
  <c r="HE208" i="1"/>
  <c r="HE209" i="1"/>
  <c r="HE210" i="1"/>
  <c r="HE211" i="1"/>
  <c r="HE212" i="1"/>
  <c r="HE213" i="1"/>
  <c r="HE214" i="1"/>
  <c r="HE215" i="1"/>
  <c r="HE216" i="1"/>
  <c r="HE217" i="1"/>
  <c r="HE218" i="1"/>
  <c r="HE219" i="1"/>
  <c r="HE220" i="1"/>
  <c r="HE221" i="1"/>
  <c r="HE222" i="1"/>
  <c r="HE223" i="1"/>
  <c r="HE224" i="1"/>
  <c r="HE225" i="1"/>
  <c r="HE226" i="1"/>
  <c r="HE227" i="1"/>
  <c r="HE228" i="1"/>
  <c r="HE229" i="1"/>
  <c r="HE230" i="1"/>
  <c r="HE231" i="1"/>
  <c r="HE232" i="1"/>
  <c r="HE233" i="1"/>
  <c r="HE234" i="1"/>
  <c r="HE235" i="1"/>
  <c r="HE236" i="1"/>
  <c r="HE237" i="1"/>
  <c r="HE238" i="1"/>
  <c r="HE239" i="1"/>
  <c r="HE240" i="1"/>
  <c r="HE241" i="1"/>
  <c r="HE242" i="1"/>
  <c r="HE243" i="1"/>
  <c r="HE244" i="1"/>
  <c r="HE245" i="1"/>
  <c r="HE246" i="1"/>
  <c r="HE247" i="1"/>
  <c r="HE248" i="1"/>
  <c r="HE249" i="1"/>
  <c r="HE250" i="1"/>
  <c r="HE251" i="1"/>
  <c r="HE252" i="1"/>
  <c r="HE253" i="1"/>
  <c r="HE254" i="1"/>
  <c r="HE255" i="1"/>
  <c r="HE256" i="1"/>
  <c r="HE257" i="1"/>
  <c r="HE258" i="1"/>
  <c r="HE259" i="1"/>
  <c r="HE260" i="1"/>
  <c r="HE261" i="1"/>
  <c r="HE262" i="1"/>
  <c r="HE263" i="1"/>
  <c r="HE264" i="1"/>
  <c r="HE265" i="1"/>
  <c r="HE266" i="1"/>
  <c r="HE267" i="1"/>
  <c r="HE268" i="1"/>
  <c r="HE269" i="1"/>
  <c r="HE270" i="1"/>
  <c r="HE271" i="1"/>
  <c r="HE272" i="1"/>
  <c r="HE273" i="1"/>
  <c r="HE274" i="1"/>
  <c r="HE275" i="1"/>
  <c r="HE276" i="1"/>
  <c r="HE277" i="1"/>
  <c r="HE278" i="1"/>
  <c r="HE279" i="1"/>
  <c r="HE280" i="1"/>
  <c r="HE281" i="1"/>
  <c r="HE282" i="1"/>
  <c r="HE283" i="1"/>
  <c r="HE284" i="1"/>
  <c r="HE285" i="1"/>
  <c r="HE286" i="1"/>
  <c r="HE287" i="1"/>
  <c r="HE288" i="1"/>
  <c r="HE289" i="1"/>
  <c r="HE290" i="1"/>
  <c r="HE291" i="1"/>
  <c r="HE292" i="1"/>
  <c r="HE293" i="1"/>
  <c r="HE294" i="1"/>
  <c r="HE295" i="1"/>
  <c r="HE296" i="1"/>
  <c r="HE297" i="1"/>
  <c r="HE298" i="1"/>
  <c r="HE299" i="1"/>
  <c r="HE300" i="1"/>
  <c r="HE301" i="1"/>
  <c r="HE302" i="1"/>
  <c r="HE303" i="1"/>
  <c r="HE304" i="1"/>
  <c r="HE305" i="1"/>
  <c r="HE306" i="1"/>
  <c r="HE5" i="1"/>
  <c r="HC6" i="1"/>
  <c r="HC7" i="1"/>
  <c r="HC8" i="1"/>
  <c r="HC9" i="1"/>
  <c r="HC10" i="1"/>
  <c r="HC11" i="1"/>
  <c r="HC12" i="1"/>
  <c r="HC13" i="1"/>
  <c r="HC14" i="1"/>
  <c r="HC15" i="1"/>
  <c r="HC16" i="1"/>
  <c r="HC17" i="1"/>
  <c r="HC18" i="1"/>
  <c r="HC19" i="1"/>
  <c r="HC20" i="1"/>
  <c r="HC21" i="1"/>
  <c r="HC22" i="1"/>
  <c r="HC23" i="1"/>
  <c r="HC24" i="1"/>
  <c r="HC25" i="1"/>
  <c r="HC26" i="1"/>
  <c r="HC27" i="1"/>
  <c r="HC28" i="1"/>
  <c r="HC29" i="1"/>
  <c r="HC30" i="1"/>
  <c r="HC31" i="1"/>
  <c r="HC32" i="1"/>
  <c r="HC33" i="1"/>
  <c r="HC34" i="1"/>
  <c r="HC35" i="1"/>
  <c r="HC36" i="1"/>
  <c r="HC37" i="1"/>
  <c r="HC38" i="1"/>
  <c r="HC39" i="1"/>
  <c r="HC40" i="1"/>
  <c r="HC41" i="1"/>
  <c r="HC42" i="1"/>
  <c r="HC43" i="1"/>
  <c r="HC44" i="1"/>
  <c r="HC45" i="1"/>
  <c r="HC46" i="1"/>
  <c r="HC47" i="1"/>
  <c r="HC48" i="1"/>
  <c r="HC49" i="1"/>
  <c r="HC50" i="1"/>
  <c r="HC51" i="1"/>
  <c r="HC52" i="1"/>
  <c r="HC53" i="1"/>
  <c r="HC54" i="1"/>
  <c r="HC55" i="1"/>
  <c r="HC56" i="1"/>
  <c r="HC57" i="1"/>
  <c r="HC58" i="1"/>
  <c r="HC59" i="1"/>
  <c r="HC60" i="1"/>
  <c r="HC61" i="1"/>
  <c r="HC62" i="1"/>
  <c r="HC63" i="1"/>
  <c r="HC64" i="1"/>
  <c r="HC65" i="1"/>
  <c r="HC66" i="1"/>
  <c r="HC67" i="1"/>
  <c r="HC68" i="1"/>
  <c r="HC69" i="1"/>
  <c r="HC70" i="1"/>
  <c r="HC71" i="1"/>
  <c r="HC72" i="1"/>
  <c r="HC73" i="1"/>
  <c r="HC74" i="1"/>
  <c r="HC75" i="1"/>
  <c r="HC76" i="1"/>
  <c r="HC77" i="1"/>
  <c r="HC78" i="1"/>
  <c r="HC79" i="1"/>
  <c r="HC80" i="1"/>
  <c r="HC81" i="1"/>
  <c r="HC82" i="1"/>
  <c r="HC83" i="1"/>
  <c r="HC84" i="1"/>
  <c r="HC85" i="1"/>
  <c r="HC86" i="1"/>
  <c r="HC87" i="1"/>
  <c r="HC88" i="1"/>
  <c r="HC89" i="1"/>
  <c r="HC90" i="1"/>
  <c r="HC91" i="1"/>
  <c r="HC92" i="1"/>
  <c r="HC93" i="1"/>
  <c r="HC94" i="1"/>
  <c r="HC95" i="1"/>
  <c r="HC96" i="1"/>
  <c r="HC97" i="1"/>
  <c r="HC98" i="1"/>
  <c r="HC99" i="1"/>
  <c r="HC100" i="1"/>
  <c r="HC101" i="1"/>
  <c r="HC102" i="1"/>
  <c r="HC103" i="1"/>
  <c r="HC104" i="1"/>
  <c r="HC105" i="1"/>
  <c r="HC106" i="1"/>
  <c r="HC107" i="1"/>
  <c r="HC108" i="1"/>
  <c r="HC109" i="1"/>
  <c r="HC110" i="1"/>
  <c r="HC111" i="1"/>
  <c r="HC112" i="1"/>
  <c r="HC113" i="1"/>
  <c r="HC114" i="1"/>
  <c r="HC115" i="1"/>
  <c r="HC116" i="1"/>
  <c r="HC117" i="1"/>
  <c r="HC118" i="1"/>
  <c r="HC119" i="1"/>
  <c r="HC120" i="1"/>
  <c r="HC121" i="1"/>
  <c r="HC122" i="1"/>
  <c r="HC123" i="1"/>
  <c r="HC124" i="1"/>
  <c r="HC125" i="1"/>
  <c r="HC126" i="1"/>
  <c r="HC127" i="1"/>
  <c r="HC128" i="1"/>
  <c r="HC129" i="1"/>
  <c r="HC130" i="1"/>
  <c r="HC131" i="1"/>
  <c r="HC132" i="1"/>
  <c r="HC133" i="1"/>
  <c r="HC134" i="1"/>
  <c r="HC135" i="1"/>
  <c r="HC136" i="1"/>
  <c r="HC137" i="1"/>
  <c r="HC138" i="1"/>
  <c r="HC139" i="1"/>
  <c r="HC140" i="1"/>
  <c r="HC141" i="1"/>
  <c r="HC142" i="1"/>
  <c r="HC143" i="1"/>
  <c r="HC144" i="1"/>
  <c r="HC145" i="1"/>
  <c r="HC146" i="1"/>
  <c r="HC147" i="1"/>
  <c r="HC148" i="1"/>
  <c r="HC149" i="1"/>
  <c r="HC150" i="1"/>
  <c r="HC151" i="1"/>
  <c r="HC152" i="1"/>
  <c r="HC153" i="1"/>
  <c r="HC154" i="1"/>
  <c r="HC155" i="1"/>
  <c r="HC156" i="1"/>
  <c r="HC157" i="1"/>
  <c r="HC158" i="1"/>
  <c r="HC159" i="1"/>
  <c r="HC160" i="1"/>
  <c r="HC161" i="1"/>
  <c r="HC162" i="1"/>
  <c r="HC163" i="1"/>
  <c r="HC164" i="1"/>
  <c r="HC165" i="1"/>
  <c r="HC166" i="1"/>
  <c r="HC167" i="1"/>
  <c r="HC168" i="1"/>
  <c r="HC169" i="1"/>
  <c r="HC170" i="1"/>
  <c r="HC171" i="1"/>
  <c r="HC172" i="1"/>
  <c r="HC173" i="1"/>
  <c r="HC174" i="1"/>
  <c r="HC175" i="1"/>
  <c r="HC176" i="1"/>
  <c r="HC177" i="1"/>
  <c r="HC178" i="1"/>
  <c r="HC179" i="1"/>
  <c r="HC180" i="1"/>
  <c r="HC181" i="1"/>
  <c r="HC182" i="1"/>
  <c r="HC183" i="1"/>
  <c r="HC184" i="1"/>
  <c r="HC185" i="1"/>
  <c r="HC186" i="1"/>
  <c r="HC187" i="1"/>
  <c r="HC188" i="1"/>
  <c r="HC189" i="1"/>
  <c r="HC193" i="1"/>
  <c r="HC190" i="1"/>
  <c r="HC191" i="1"/>
  <c r="HC192" i="1"/>
  <c r="HC194" i="1"/>
  <c r="HC195" i="1"/>
  <c r="HC196" i="1"/>
  <c r="HC197" i="1"/>
  <c r="HC198" i="1"/>
  <c r="HC199" i="1"/>
  <c r="HC200" i="1"/>
  <c r="HC201" i="1"/>
  <c r="HC202" i="1"/>
  <c r="HC203" i="1"/>
  <c r="HC204" i="1"/>
  <c r="HC205" i="1"/>
  <c r="HC206" i="1"/>
  <c r="HC207" i="1"/>
  <c r="HC208" i="1"/>
  <c r="HC209" i="1"/>
  <c r="HC210" i="1"/>
  <c r="HC211" i="1"/>
  <c r="HC212" i="1"/>
  <c r="HC213" i="1"/>
  <c r="HC214" i="1"/>
  <c r="HC215" i="1"/>
  <c r="HC216" i="1"/>
  <c r="HC217" i="1"/>
  <c r="HC218" i="1"/>
  <c r="HC219" i="1"/>
  <c r="HC220" i="1"/>
  <c r="HC221" i="1"/>
  <c r="HC222" i="1"/>
  <c r="HC223" i="1"/>
  <c r="HC224" i="1"/>
  <c r="HC225" i="1"/>
  <c r="HC226" i="1"/>
  <c r="HC227" i="1"/>
  <c r="HC228" i="1"/>
  <c r="HC229" i="1"/>
  <c r="HC230" i="1"/>
  <c r="HC231" i="1"/>
  <c r="HC232" i="1"/>
  <c r="HC233" i="1"/>
  <c r="HC234" i="1"/>
  <c r="HC235" i="1"/>
  <c r="HC236" i="1"/>
  <c r="HC237" i="1"/>
  <c r="HC238" i="1"/>
  <c r="HC239" i="1"/>
  <c r="HC240" i="1"/>
  <c r="HC241" i="1"/>
  <c r="HC242" i="1"/>
  <c r="HC243" i="1"/>
  <c r="HC244" i="1"/>
  <c r="HC245" i="1"/>
  <c r="HC246" i="1"/>
  <c r="HC247" i="1"/>
  <c r="HC248" i="1"/>
  <c r="HC249" i="1"/>
  <c r="HC250" i="1"/>
  <c r="HC251" i="1"/>
  <c r="HC252" i="1"/>
  <c r="HC253" i="1"/>
  <c r="HC254" i="1"/>
  <c r="HC255" i="1"/>
  <c r="HC256" i="1"/>
  <c r="HC257" i="1"/>
  <c r="HC258" i="1"/>
  <c r="HC259" i="1"/>
  <c r="HC260" i="1"/>
  <c r="HC261" i="1"/>
  <c r="HC262" i="1"/>
  <c r="HC263" i="1"/>
  <c r="HC264" i="1"/>
  <c r="HC265" i="1"/>
  <c r="HC266" i="1"/>
  <c r="HC267" i="1"/>
  <c r="HC268" i="1"/>
  <c r="HC269" i="1"/>
  <c r="HC270" i="1"/>
  <c r="HC271" i="1"/>
  <c r="HC272" i="1"/>
  <c r="HC273" i="1"/>
  <c r="HC274" i="1"/>
  <c r="HC275" i="1"/>
  <c r="HC276" i="1"/>
  <c r="HC277" i="1"/>
  <c r="HC278" i="1"/>
  <c r="HC279" i="1"/>
  <c r="HC280" i="1"/>
  <c r="HC281" i="1"/>
  <c r="HC282" i="1"/>
  <c r="HC283" i="1"/>
  <c r="HC284" i="1"/>
  <c r="HC285" i="1"/>
  <c r="HC286" i="1"/>
  <c r="HC287" i="1"/>
  <c r="HC288" i="1"/>
  <c r="HC289" i="1"/>
  <c r="HC290" i="1"/>
  <c r="HC291" i="1"/>
  <c r="HC292" i="1"/>
  <c r="HC293" i="1"/>
  <c r="HC294" i="1"/>
  <c r="HC295" i="1"/>
  <c r="HC296" i="1"/>
  <c r="HC297" i="1"/>
  <c r="HC298" i="1"/>
  <c r="HC299" i="1"/>
  <c r="HC300" i="1"/>
  <c r="HC301" i="1"/>
  <c r="HC302" i="1"/>
  <c r="HC303" i="1"/>
  <c r="HC304" i="1"/>
  <c r="HC305" i="1"/>
  <c r="HC306" i="1"/>
  <c r="HC5" i="1"/>
  <c r="HA6" i="1"/>
  <c r="HA7" i="1"/>
  <c r="HA8" i="1"/>
  <c r="HA9" i="1"/>
  <c r="HA10" i="1"/>
  <c r="HA11" i="1"/>
  <c r="HA12" i="1"/>
  <c r="HA13" i="1"/>
  <c r="HA14" i="1"/>
  <c r="HA15" i="1"/>
  <c r="HA16" i="1"/>
  <c r="HA17" i="1"/>
  <c r="HA18" i="1"/>
  <c r="HA19" i="1"/>
  <c r="HA20" i="1"/>
  <c r="HA21" i="1"/>
  <c r="HA22" i="1"/>
  <c r="HA23" i="1"/>
  <c r="HA24" i="1"/>
  <c r="HA25" i="1"/>
  <c r="HA26" i="1"/>
  <c r="HA27" i="1"/>
  <c r="HA28" i="1"/>
  <c r="HA29" i="1"/>
  <c r="HA30" i="1"/>
  <c r="HA31" i="1"/>
  <c r="HA32" i="1"/>
  <c r="HA33" i="1"/>
  <c r="HA34" i="1"/>
  <c r="HA35" i="1"/>
  <c r="HA36" i="1"/>
  <c r="HA37" i="1"/>
  <c r="HA38" i="1"/>
  <c r="HA39" i="1"/>
  <c r="HA40" i="1"/>
  <c r="HA41" i="1"/>
  <c r="HA42" i="1"/>
  <c r="HA43" i="1"/>
  <c r="HA44" i="1"/>
  <c r="HA45" i="1"/>
  <c r="HA46" i="1"/>
  <c r="HA47" i="1"/>
  <c r="HA48" i="1"/>
  <c r="HA49" i="1"/>
  <c r="HA50" i="1"/>
  <c r="HA51" i="1"/>
  <c r="HA52" i="1"/>
  <c r="HA53" i="1"/>
  <c r="HA54" i="1"/>
  <c r="HA55" i="1"/>
  <c r="HA56" i="1"/>
  <c r="HA57" i="1"/>
  <c r="HA58" i="1"/>
  <c r="HA59" i="1"/>
  <c r="HA60" i="1"/>
  <c r="HA61" i="1"/>
  <c r="HA62" i="1"/>
  <c r="HA63" i="1"/>
  <c r="HA64" i="1"/>
  <c r="HA65" i="1"/>
  <c r="HA66" i="1"/>
  <c r="HA67" i="1"/>
  <c r="HA68" i="1"/>
  <c r="HA69" i="1"/>
  <c r="HA70" i="1"/>
  <c r="HA71" i="1"/>
  <c r="HA72" i="1"/>
  <c r="HA73" i="1"/>
  <c r="HA74" i="1"/>
  <c r="HA75" i="1"/>
  <c r="HA76" i="1"/>
  <c r="HA77" i="1"/>
  <c r="HA78" i="1"/>
  <c r="HA79" i="1"/>
  <c r="HA80" i="1"/>
  <c r="HA81" i="1"/>
  <c r="HA82" i="1"/>
  <c r="HA83" i="1"/>
  <c r="HA84" i="1"/>
  <c r="HA85" i="1"/>
  <c r="HA86" i="1"/>
  <c r="HA87" i="1"/>
  <c r="HA88" i="1"/>
  <c r="HA89" i="1"/>
  <c r="HA90" i="1"/>
  <c r="HA91" i="1"/>
  <c r="HA92" i="1"/>
  <c r="HA93" i="1"/>
  <c r="HA94" i="1"/>
  <c r="HA95" i="1"/>
  <c r="HA96" i="1"/>
  <c r="HA97" i="1"/>
  <c r="HA98" i="1"/>
  <c r="HA99" i="1"/>
  <c r="HA100" i="1"/>
  <c r="HA101" i="1"/>
  <c r="HA102" i="1"/>
  <c r="HA103" i="1"/>
  <c r="HA104" i="1"/>
  <c r="HA105" i="1"/>
  <c r="HA106" i="1"/>
  <c r="HA107" i="1"/>
  <c r="HA108" i="1"/>
  <c r="HA109" i="1"/>
  <c r="HA110" i="1"/>
  <c r="HA111" i="1"/>
  <c r="HA112" i="1"/>
  <c r="HA113" i="1"/>
  <c r="HA114" i="1"/>
  <c r="HA115" i="1"/>
  <c r="HA116" i="1"/>
  <c r="HA117" i="1"/>
  <c r="HA118" i="1"/>
  <c r="HA119" i="1"/>
  <c r="HA120" i="1"/>
  <c r="HA121" i="1"/>
  <c r="HA122" i="1"/>
  <c r="HA123" i="1"/>
  <c r="HA124" i="1"/>
  <c r="HA125" i="1"/>
  <c r="HA126" i="1"/>
  <c r="HA127" i="1"/>
  <c r="HA128" i="1"/>
  <c r="HA129" i="1"/>
  <c r="HA130" i="1"/>
  <c r="HA131" i="1"/>
  <c r="HA132" i="1"/>
  <c r="HA133" i="1"/>
  <c r="HA134" i="1"/>
  <c r="HA135" i="1"/>
  <c r="HA136" i="1"/>
  <c r="HA137" i="1"/>
  <c r="HA138" i="1"/>
  <c r="HA139" i="1"/>
  <c r="HA140" i="1"/>
  <c r="HA141" i="1"/>
  <c r="HA142" i="1"/>
  <c r="HA143" i="1"/>
  <c r="HA144" i="1"/>
  <c r="HA145" i="1"/>
  <c r="HA146" i="1"/>
  <c r="HA147" i="1"/>
  <c r="HA148" i="1"/>
  <c r="HA149" i="1"/>
  <c r="HA150" i="1"/>
  <c r="HA151" i="1"/>
  <c r="HA152" i="1"/>
  <c r="HA153" i="1"/>
  <c r="HA154" i="1"/>
  <c r="HA155" i="1"/>
  <c r="HA156" i="1"/>
  <c r="HA157" i="1"/>
  <c r="HA158" i="1"/>
  <c r="HA159" i="1"/>
  <c r="HA160" i="1"/>
  <c r="HA161" i="1"/>
  <c r="HA162" i="1"/>
  <c r="HA163" i="1"/>
  <c r="HA164" i="1"/>
  <c r="HA165" i="1"/>
  <c r="HA166" i="1"/>
  <c r="HA167" i="1"/>
  <c r="HA168" i="1"/>
  <c r="HA169" i="1"/>
  <c r="HA170" i="1"/>
  <c r="HA171" i="1"/>
  <c r="HA172" i="1"/>
  <c r="HA173" i="1"/>
  <c r="HA174" i="1"/>
  <c r="HA175" i="1"/>
  <c r="HA176" i="1"/>
  <c r="HA177" i="1"/>
  <c r="HA178" i="1"/>
  <c r="HA179" i="1"/>
  <c r="HA180" i="1"/>
  <c r="HA181" i="1"/>
  <c r="HA182" i="1"/>
  <c r="HA183" i="1"/>
  <c r="HA184" i="1"/>
  <c r="HA185" i="1"/>
  <c r="HA186" i="1"/>
  <c r="HA187" i="1"/>
  <c r="HA188" i="1"/>
  <c r="HA189" i="1"/>
  <c r="HA193" i="1"/>
  <c r="HA190" i="1"/>
  <c r="HA191" i="1"/>
  <c r="HA192" i="1"/>
  <c r="HA194" i="1"/>
  <c r="HA195" i="1"/>
  <c r="HA196" i="1"/>
  <c r="HA197" i="1"/>
  <c r="HA198" i="1"/>
  <c r="HA199" i="1"/>
  <c r="HA200" i="1"/>
  <c r="HA201" i="1"/>
  <c r="HA202" i="1"/>
  <c r="HA203" i="1"/>
  <c r="HA204" i="1"/>
  <c r="HA205" i="1"/>
  <c r="HA206" i="1"/>
  <c r="HA207" i="1"/>
  <c r="HA208" i="1"/>
  <c r="HA209" i="1"/>
  <c r="HA210" i="1"/>
  <c r="HA211" i="1"/>
  <c r="HA212" i="1"/>
  <c r="HA213" i="1"/>
  <c r="HA214" i="1"/>
  <c r="HA215" i="1"/>
  <c r="HA216" i="1"/>
  <c r="HA217" i="1"/>
  <c r="HA218" i="1"/>
  <c r="HA219" i="1"/>
  <c r="HA220" i="1"/>
  <c r="HA221" i="1"/>
  <c r="HA222" i="1"/>
  <c r="HA223" i="1"/>
  <c r="HA224" i="1"/>
  <c r="HA225" i="1"/>
  <c r="HA226" i="1"/>
  <c r="HA227" i="1"/>
  <c r="HA228" i="1"/>
  <c r="HA229" i="1"/>
  <c r="HA230" i="1"/>
  <c r="HA231" i="1"/>
  <c r="HA232" i="1"/>
  <c r="HA233" i="1"/>
  <c r="HA234" i="1"/>
  <c r="HA235" i="1"/>
  <c r="HA236" i="1"/>
  <c r="HA237" i="1"/>
  <c r="HA238" i="1"/>
  <c r="HA239" i="1"/>
  <c r="HA240" i="1"/>
  <c r="HA241" i="1"/>
  <c r="HA242" i="1"/>
  <c r="HA243" i="1"/>
  <c r="HA244" i="1"/>
  <c r="HA245" i="1"/>
  <c r="HA246" i="1"/>
  <c r="HA247" i="1"/>
  <c r="HA248" i="1"/>
  <c r="HA249" i="1"/>
  <c r="HA250" i="1"/>
  <c r="HA251" i="1"/>
  <c r="HA252" i="1"/>
  <c r="HA253" i="1"/>
  <c r="HA254" i="1"/>
  <c r="HA255" i="1"/>
  <c r="HA256" i="1"/>
  <c r="HA257" i="1"/>
  <c r="HA258" i="1"/>
  <c r="HA259" i="1"/>
  <c r="HA260" i="1"/>
  <c r="HA261" i="1"/>
  <c r="HA262" i="1"/>
  <c r="HA263" i="1"/>
  <c r="HA264" i="1"/>
  <c r="HA265" i="1"/>
  <c r="HA266" i="1"/>
  <c r="HA267" i="1"/>
  <c r="HA268" i="1"/>
  <c r="HA269" i="1"/>
  <c r="HA270" i="1"/>
  <c r="HA271" i="1"/>
  <c r="HA272" i="1"/>
  <c r="HA273" i="1"/>
  <c r="HA274" i="1"/>
  <c r="HA275" i="1"/>
  <c r="HA276" i="1"/>
  <c r="HA277" i="1"/>
  <c r="HA278" i="1"/>
  <c r="HA279" i="1"/>
  <c r="HA280" i="1"/>
  <c r="HA281" i="1"/>
  <c r="HA282" i="1"/>
  <c r="HA283" i="1"/>
  <c r="HA284" i="1"/>
  <c r="HA285" i="1"/>
  <c r="HA286" i="1"/>
  <c r="HA287" i="1"/>
  <c r="HA288" i="1"/>
  <c r="HA289" i="1"/>
  <c r="HA290" i="1"/>
  <c r="HA291" i="1"/>
  <c r="HA292" i="1"/>
  <c r="HA293" i="1"/>
  <c r="HA294" i="1"/>
  <c r="HA295" i="1"/>
  <c r="HA296" i="1"/>
  <c r="HA297" i="1"/>
  <c r="HA298" i="1"/>
  <c r="HA299" i="1"/>
  <c r="HA300" i="1"/>
  <c r="HA301" i="1"/>
  <c r="HA302" i="1"/>
  <c r="HA303" i="1"/>
  <c r="HA304" i="1"/>
  <c r="HA305" i="1"/>
  <c r="HA306" i="1"/>
  <c r="HA5" i="1"/>
  <c r="GY6" i="1"/>
  <c r="GY7" i="1"/>
  <c r="GY8" i="1"/>
  <c r="GY9" i="1"/>
  <c r="GY10" i="1"/>
  <c r="GY11" i="1"/>
  <c r="GY12" i="1"/>
  <c r="GY13" i="1"/>
  <c r="GY14" i="1"/>
  <c r="GY15" i="1"/>
  <c r="GY16" i="1"/>
  <c r="GY17" i="1"/>
  <c r="GY18" i="1"/>
  <c r="GY19" i="1"/>
  <c r="GY20" i="1"/>
  <c r="GY21" i="1"/>
  <c r="GY22" i="1"/>
  <c r="GY23" i="1"/>
  <c r="GY24" i="1"/>
  <c r="GY25" i="1"/>
  <c r="GY26" i="1"/>
  <c r="GY27" i="1"/>
  <c r="GY28" i="1"/>
  <c r="GY29" i="1"/>
  <c r="GY30" i="1"/>
  <c r="GY31" i="1"/>
  <c r="GY32" i="1"/>
  <c r="GY33" i="1"/>
  <c r="GY34" i="1"/>
  <c r="GY35" i="1"/>
  <c r="GY36" i="1"/>
  <c r="GY37" i="1"/>
  <c r="GY38" i="1"/>
  <c r="GY39" i="1"/>
  <c r="GY40" i="1"/>
  <c r="GY41" i="1"/>
  <c r="GY42" i="1"/>
  <c r="GY43" i="1"/>
  <c r="GY44" i="1"/>
  <c r="GY45" i="1"/>
  <c r="GY46" i="1"/>
  <c r="GY47" i="1"/>
  <c r="GY48" i="1"/>
  <c r="GY49" i="1"/>
  <c r="GY50" i="1"/>
  <c r="GY51" i="1"/>
  <c r="GY52" i="1"/>
  <c r="GY53" i="1"/>
  <c r="GY54" i="1"/>
  <c r="GY55" i="1"/>
  <c r="GY56" i="1"/>
  <c r="GY57" i="1"/>
  <c r="GY58" i="1"/>
  <c r="GY59" i="1"/>
  <c r="GY60" i="1"/>
  <c r="GY61" i="1"/>
  <c r="GY62" i="1"/>
  <c r="GY63" i="1"/>
  <c r="GY64" i="1"/>
  <c r="GY65" i="1"/>
  <c r="GY66" i="1"/>
  <c r="GY67" i="1"/>
  <c r="GY68" i="1"/>
  <c r="GY69" i="1"/>
  <c r="GY70" i="1"/>
  <c r="GY71" i="1"/>
  <c r="GY72" i="1"/>
  <c r="GY73" i="1"/>
  <c r="GY74" i="1"/>
  <c r="GY75" i="1"/>
  <c r="GY76" i="1"/>
  <c r="GY77" i="1"/>
  <c r="GY78" i="1"/>
  <c r="GY79" i="1"/>
  <c r="GY80" i="1"/>
  <c r="GY81" i="1"/>
  <c r="GY82" i="1"/>
  <c r="GY83" i="1"/>
  <c r="GY84" i="1"/>
  <c r="GY85" i="1"/>
  <c r="GY86" i="1"/>
  <c r="GY87" i="1"/>
  <c r="GY88" i="1"/>
  <c r="GY89" i="1"/>
  <c r="GY90" i="1"/>
  <c r="GY91" i="1"/>
  <c r="GY92" i="1"/>
  <c r="GY93" i="1"/>
  <c r="GY94" i="1"/>
  <c r="GY95" i="1"/>
  <c r="GY96" i="1"/>
  <c r="GY97" i="1"/>
  <c r="GY98" i="1"/>
  <c r="GY99" i="1"/>
  <c r="GY100" i="1"/>
  <c r="GY101" i="1"/>
  <c r="GY102" i="1"/>
  <c r="GY103" i="1"/>
  <c r="GY104" i="1"/>
  <c r="GY105" i="1"/>
  <c r="GY106" i="1"/>
  <c r="GY107" i="1"/>
  <c r="GY108" i="1"/>
  <c r="GY109" i="1"/>
  <c r="GY110" i="1"/>
  <c r="GY111" i="1"/>
  <c r="GY112" i="1"/>
  <c r="GY113" i="1"/>
  <c r="GY114" i="1"/>
  <c r="GY115" i="1"/>
  <c r="GY116" i="1"/>
  <c r="GY117" i="1"/>
  <c r="GY118" i="1"/>
  <c r="GY119" i="1"/>
  <c r="GY120" i="1"/>
  <c r="GY121" i="1"/>
  <c r="GY122" i="1"/>
  <c r="GY123" i="1"/>
  <c r="GY124" i="1"/>
  <c r="GY125" i="1"/>
  <c r="GY126" i="1"/>
  <c r="GY127" i="1"/>
  <c r="GY128" i="1"/>
  <c r="GY129" i="1"/>
  <c r="GY130" i="1"/>
  <c r="GY131" i="1"/>
  <c r="GY132" i="1"/>
  <c r="GY133" i="1"/>
  <c r="GY134" i="1"/>
  <c r="GY135" i="1"/>
  <c r="GY136" i="1"/>
  <c r="GY137" i="1"/>
  <c r="GY138" i="1"/>
  <c r="GY139" i="1"/>
  <c r="GY140" i="1"/>
  <c r="GY141" i="1"/>
  <c r="GY142" i="1"/>
  <c r="GY143" i="1"/>
  <c r="GY144" i="1"/>
  <c r="GY145" i="1"/>
  <c r="GY146" i="1"/>
  <c r="GY147" i="1"/>
  <c r="GY148" i="1"/>
  <c r="GY149" i="1"/>
  <c r="GY150" i="1"/>
  <c r="GY151" i="1"/>
  <c r="GY152" i="1"/>
  <c r="GY153" i="1"/>
  <c r="GY154" i="1"/>
  <c r="GY155" i="1"/>
  <c r="GY156" i="1"/>
  <c r="GY157" i="1"/>
  <c r="GY158" i="1"/>
  <c r="GY159" i="1"/>
  <c r="GY160" i="1"/>
  <c r="GY161" i="1"/>
  <c r="GY162" i="1"/>
  <c r="GY163" i="1"/>
  <c r="GY164" i="1"/>
  <c r="GY165" i="1"/>
  <c r="GY166" i="1"/>
  <c r="GY167" i="1"/>
  <c r="GY168" i="1"/>
  <c r="GY169" i="1"/>
  <c r="GY170" i="1"/>
  <c r="GY171" i="1"/>
  <c r="GY172" i="1"/>
  <c r="GY173" i="1"/>
  <c r="GY174" i="1"/>
  <c r="GY175" i="1"/>
  <c r="GY176" i="1"/>
  <c r="GY177" i="1"/>
  <c r="GY178" i="1"/>
  <c r="GY179" i="1"/>
  <c r="GY180" i="1"/>
  <c r="GY181" i="1"/>
  <c r="GY182" i="1"/>
  <c r="GY183" i="1"/>
  <c r="GY184" i="1"/>
  <c r="GY185" i="1"/>
  <c r="GY186" i="1"/>
  <c r="GY187" i="1"/>
  <c r="GY188" i="1"/>
  <c r="GY189" i="1"/>
  <c r="GY193" i="1"/>
  <c r="GY190" i="1"/>
  <c r="GY191" i="1"/>
  <c r="GY192" i="1"/>
  <c r="GY194" i="1"/>
  <c r="GY195" i="1"/>
  <c r="GY196" i="1"/>
  <c r="GY197" i="1"/>
  <c r="GY198" i="1"/>
  <c r="GY199" i="1"/>
  <c r="GY200" i="1"/>
  <c r="GY201" i="1"/>
  <c r="GY202" i="1"/>
  <c r="GY203" i="1"/>
  <c r="GY204" i="1"/>
  <c r="GY205" i="1"/>
  <c r="GY206" i="1"/>
  <c r="GY207" i="1"/>
  <c r="GY208" i="1"/>
  <c r="GY209" i="1"/>
  <c r="GY210" i="1"/>
  <c r="GY211" i="1"/>
  <c r="GY212" i="1"/>
  <c r="GY213" i="1"/>
  <c r="GY214" i="1"/>
  <c r="GY215" i="1"/>
  <c r="GY216" i="1"/>
  <c r="GY217" i="1"/>
  <c r="GY218" i="1"/>
  <c r="GY219" i="1"/>
  <c r="GY220" i="1"/>
  <c r="GY221" i="1"/>
  <c r="GY222" i="1"/>
  <c r="GY223" i="1"/>
  <c r="GY224" i="1"/>
  <c r="GY225" i="1"/>
  <c r="GY226" i="1"/>
  <c r="GY227" i="1"/>
  <c r="GY228" i="1"/>
  <c r="GY229" i="1"/>
  <c r="GY230" i="1"/>
  <c r="GY231" i="1"/>
  <c r="GY232" i="1"/>
  <c r="GY233" i="1"/>
  <c r="GY234" i="1"/>
  <c r="GY235" i="1"/>
  <c r="GY236" i="1"/>
  <c r="GY237" i="1"/>
  <c r="GY238" i="1"/>
  <c r="GY239" i="1"/>
  <c r="GY240" i="1"/>
  <c r="GY241" i="1"/>
  <c r="GY242" i="1"/>
  <c r="GY243" i="1"/>
  <c r="GY244" i="1"/>
  <c r="GY245" i="1"/>
  <c r="GY246" i="1"/>
  <c r="GY247" i="1"/>
  <c r="GY248" i="1"/>
  <c r="GY249" i="1"/>
  <c r="GY250" i="1"/>
  <c r="GY251" i="1"/>
  <c r="GY252" i="1"/>
  <c r="GY253" i="1"/>
  <c r="GY254" i="1"/>
  <c r="GY255" i="1"/>
  <c r="GY256" i="1"/>
  <c r="GY257" i="1"/>
  <c r="GY258" i="1"/>
  <c r="GY259" i="1"/>
  <c r="GY260" i="1"/>
  <c r="GY261" i="1"/>
  <c r="GY262" i="1"/>
  <c r="GY263" i="1"/>
  <c r="GY264" i="1"/>
  <c r="GY265" i="1"/>
  <c r="GY266" i="1"/>
  <c r="GY267" i="1"/>
  <c r="GY268" i="1"/>
  <c r="GY269" i="1"/>
  <c r="GY270" i="1"/>
  <c r="GY271" i="1"/>
  <c r="GY272" i="1"/>
  <c r="GY273" i="1"/>
  <c r="GY274" i="1"/>
  <c r="GY275" i="1"/>
  <c r="GY276" i="1"/>
  <c r="GY277" i="1"/>
  <c r="GY278" i="1"/>
  <c r="GY279" i="1"/>
  <c r="GY280" i="1"/>
  <c r="GY281" i="1"/>
  <c r="GY282" i="1"/>
  <c r="GY283" i="1"/>
  <c r="GY284" i="1"/>
  <c r="GY285" i="1"/>
  <c r="GY286" i="1"/>
  <c r="GY287" i="1"/>
  <c r="GY288" i="1"/>
  <c r="GY289" i="1"/>
  <c r="GY290" i="1"/>
  <c r="GY291" i="1"/>
  <c r="GY292" i="1"/>
  <c r="GY293" i="1"/>
  <c r="GY294" i="1"/>
  <c r="GY295" i="1"/>
  <c r="GY296" i="1"/>
  <c r="GY297" i="1"/>
  <c r="GY298" i="1"/>
  <c r="GY299" i="1"/>
  <c r="GY300" i="1"/>
  <c r="GY301" i="1"/>
  <c r="GY302" i="1"/>
  <c r="GY303" i="1"/>
  <c r="GY304" i="1"/>
  <c r="GY305" i="1"/>
  <c r="GY306" i="1"/>
  <c r="GY5" i="1"/>
  <c r="GW6" i="1"/>
  <c r="GW7" i="1"/>
  <c r="GW8" i="1"/>
  <c r="GW9" i="1"/>
  <c r="GW10" i="1"/>
  <c r="GW11" i="1"/>
  <c r="GW12" i="1"/>
  <c r="GW13" i="1"/>
  <c r="GW14" i="1"/>
  <c r="GW15" i="1"/>
  <c r="GW16" i="1"/>
  <c r="GW17" i="1"/>
  <c r="GW18" i="1"/>
  <c r="GW19" i="1"/>
  <c r="GW20" i="1"/>
  <c r="GW21" i="1"/>
  <c r="GW22" i="1"/>
  <c r="GW23" i="1"/>
  <c r="GW24" i="1"/>
  <c r="GW25" i="1"/>
  <c r="GW26" i="1"/>
  <c r="GW27" i="1"/>
  <c r="GW28" i="1"/>
  <c r="GW29" i="1"/>
  <c r="GW30" i="1"/>
  <c r="GW31" i="1"/>
  <c r="GW32" i="1"/>
  <c r="GW33" i="1"/>
  <c r="GW34" i="1"/>
  <c r="GW35" i="1"/>
  <c r="GW36" i="1"/>
  <c r="GW37" i="1"/>
  <c r="GW38" i="1"/>
  <c r="GW39" i="1"/>
  <c r="GW40" i="1"/>
  <c r="GW41" i="1"/>
  <c r="GW42" i="1"/>
  <c r="GW43" i="1"/>
  <c r="GW44" i="1"/>
  <c r="GW45" i="1"/>
  <c r="GW46" i="1"/>
  <c r="GW47" i="1"/>
  <c r="GW48" i="1"/>
  <c r="GW49" i="1"/>
  <c r="GW50" i="1"/>
  <c r="GW51" i="1"/>
  <c r="GW52" i="1"/>
  <c r="GW53" i="1"/>
  <c r="GW54" i="1"/>
  <c r="GW55" i="1"/>
  <c r="GW56" i="1"/>
  <c r="GW57" i="1"/>
  <c r="GW58" i="1"/>
  <c r="GW59" i="1"/>
  <c r="GW60" i="1"/>
  <c r="GW61" i="1"/>
  <c r="GW62" i="1"/>
  <c r="GW63" i="1"/>
  <c r="GW64" i="1"/>
  <c r="GW65" i="1"/>
  <c r="GW66" i="1"/>
  <c r="GW67" i="1"/>
  <c r="GW68" i="1"/>
  <c r="GW69" i="1"/>
  <c r="GW70" i="1"/>
  <c r="GW71" i="1"/>
  <c r="GW72" i="1"/>
  <c r="GW73" i="1"/>
  <c r="GW74" i="1"/>
  <c r="GW75" i="1"/>
  <c r="GW76" i="1"/>
  <c r="GW77" i="1"/>
  <c r="GW78" i="1"/>
  <c r="GW79" i="1"/>
  <c r="GW80" i="1"/>
  <c r="GW81" i="1"/>
  <c r="GW82" i="1"/>
  <c r="GW83" i="1"/>
  <c r="GW84" i="1"/>
  <c r="GW85" i="1"/>
  <c r="GW86" i="1"/>
  <c r="GW87" i="1"/>
  <c r="GW88" i="1"/>
  <c r="GW89" i="1"/>
  <c r="GW90" i="1"/>
  <c r="GW91" i="1"/>
  <c r="GW92" i="1"/>
  <c r="GW93" i="1"/>
  <c r="GW94" i="1"/>
  <c r="GW95" i="1"/>
  <c r="GW96" i="1"/>
  <c r="GW97" i="1"/>
  <c r="GW98" i="1"/>
  <c r="GW99" i="1"/>
  <c r="GW100" i="1"/>
  <c r="GW101" i="1"/>
  <c r="GW102" i="1"/>
  <c r="GW103" i="1"/>
  <c r="GW104" i="1"/>
  <c r="GW105" i="1"/>
  <c r="GW106" i="1"/>
  <c r="GW107" i="1"/>
  <c r="GW108" i="1"/>
  <c r="GW109" i="1"/>
  <c r="GW110" i="1"/>
  <c r="GW111" i="1"/>
  <c r="GW112" i="1"/>
  <c r="GW113" i="1"/>
  <c r="GW114" i="1"/>
  <c r="GW115" i="1"/>
  <c r="GW116" i="1"/>
  <c r="GW117" i="1"/>
  <c r="GW118" i="1"/>
  <c r="GW119" i="1"/>
  <c r="GW120" i="1"/>
  <c r="GW121" i="1"/>
  <c r="GW122" i="1"/>
  <c r="GW123" i="1"/>
  <c r="GW124" i="1"/>
  <c r="GW125" i="1"/>
  <c r="GW126" i="1"/>
  <c r="GW127" i="1"/>
  <c r="GW128" i="1"/>
  <c r="GW129" i="1"/>
  <c r="GW130" i="1"/>
  <c r="GW131" i="1"/>
  <c r="GW132" i="1"/>
  <c r="GW133" i="1"/>
  <c r="GW134" i="1"/>
  <c r="GW135" i="1"/>
  <c r="GW136" i="1"/>
  <c r="GW137" i="1"/>
  <c r="GW138" i="1"/>
  <c r="GW139" i="1"/>
  <c r="GW140" i="1"/>
  <c r="GW141" i="1"/>
  <c r="GW142" i="1"/>
  <c r="GW143" i="1"/>
  <c r="GW144" i="1"/>
  <c r="GW145" i="1"/>
  <c r="GW146" i="1"/>
  <c r="GW147" i="1"/>
  <c r="GW148" i="1"/>
  <c r="GW149" i="1"/>
  <c r="GW150" i="1"/>
  <c r="GW151" i="1"/>
  <c r="GW152" i="1"/>
  <c r="GW153" i="1"/>
  <c r="GW154" i="1"/>
  <c r="GW155" i="1"/>
  <c r="GW156" i="1"/>
  <c r="GW157" i="1"/>
  <c r="GW158" i="1"/>
  <c r="GW159" i="1"/>
  <c r="GW160" i="1"/>
  <c r="GW161" i="1"/>
  <c r="GW162" i="1"/>
  <c r="GW163" i="1"/>
  <c r="GW164" i="1"/>
  <c r="GW165" i="1"/>
  <c r="GW166" i="1"/>
  <c r="GW167" i="1"/>
  <c r="GW168" i="1"/>
  <c r="GW169" i="1"/>
  <c r="GW170" i="1"/>
  <c r="GW171" i="1"/>
  <c r="GW172" i="1"/>
  <c r="GW173" i="1"/>
  <c r="GW174" i="1"/>
  <c r="GW175" i="1"/>
  <c r="GW176" i="1"/>
  <c r="GW177" i="1"/>
  <c r="GW178" i="1"/>
  <c r="GW179" i="1"/>
  <c r="GW180" i="1"/>
  <c r="GW181" i="1"/>
  <c r="GW182" i="1"/>
  <c r="GW183" i="1"/>
  <c r="GW184" i="1"/>
  <c r="GW185" i="1"/>
  <c r="GW186" i="1"/>
  <c r="GW187" i="1"/>
  <c r="GW188" i="1"/>
  <c r="GW189" i="1"/>
  <c r="GW193" i="1"/>
  <c r="GW190" i="1"/>
  <c r="GW191" i="1"/>
  <c r="GW192" i="1"/>
  <c r="GW194" i="1"/>
  <c r="GW195" i="1"/>
  <c r="GW196" i="1"/>
  <c r="GW197" i="1"/>
  <c r="GW198" i="1"/>
  <c r="GW199" i="1"/>
  <c r="GW200" i="1"/>
  <c r="GW201" i="1"/>
  <c r="GW202" i="1"/>
  <c r="GW203" i="1"/>
  <c r="GW204" i="1"/>
  <c r="GW205" i="1"/>
  <c r="GW206" i="1"/>
  <c r="GW207" i="1"/>
  <c r="GW208" i="1"/>
  <c r="GW209" i="1"/>
  <c r="GW210" i="1"/>
  <c r="GW211" i="1"/>
  <c r="GW212" i="1"/>
  <c r="GW213" i="1"/>
  <c r="GW214" i="1"/>
  <c r="GW215" i="1"/>
  <c r="GW216" i="1"/>
  <c r="GW217" i="1"/>
  <c r="GW218" i="1"/>
  <c r="GW219" i="1"/>
  <c r="GW220" i="1"/>
  <c r="GW221" i="1"/>
  <c r="GW222" i="1"/>
  <c r="GW223" i="1"/>
  <c r="GW224" i="1"/>
  <c r="GW225" i="1"/>
  <c r="GW226" i="1"/>
  <c r="GW227" i="1"/>
  <c r="GW228" i="1"/>
  <c r="GW229" i="1"/>
  <c r="GW230" i="1"/>
  <c r="GW231" i="1"/>
  <c r="GW232" i="1"/>
  <c r="GW233" i="1"/>
  <c r="GW234" i="1"/>
  <c r="GW235" i="1"/>
  <c r="GW236" i="1"/>
  <c r="GW237" i="1"/>
  <c r="GW238" i="1"/>
  <c r="GW239" i="1"/>
  <c r="GW240" i="1"/>
  <c r="GW241" i="1"/>
  <c r="GW242" i="1"/>
  <c r="GW243" i="1"/>
  <c r="GW244" i="1"/>
  <c r="GW245" i="1"/>
  <c r="GW246" i="1"/>
  <c r="GW247" i="1"/>
  <c r="GW248" i="1"/>
  <c r="GW249" i="1"/>
  <c r="GW250" i="1"/>
  <c r="GW251" i="1"/>
  <c r="GW252" i="1"/>
  <c r="GW253" i="1"/>
  <c r="GW254" i="1"/>
  <c r="GW255" i="1"/>
  <c r="GW256" i="1"/>
  <c r="GW257" i="1"/>
  <c r="GW258" i="1"/>
  <c r="GW259" i="1"/>
  <c r="GW260" i="1"/>
  <c r="GW261" i="1"/>
  <c r="GW262" i="1"/>
  <c r="GW263" i="1"/>
  <c r="GW264" i="1"/>
  <c r="GW265" i="1"/>
  <c r="GW266" i="1"/>
  <c r="GW267" i="1"/>
  <c r="GW268" i="1"/>
  <c r="GW269" i="1"/>
  <c r="GW270" i="1"/>
  <c r="GW271" i="1"/>
  <c r="GW272" i="1"/>
  <c r="GW273" i="1"/>
  <c r="GW274" i="1"/>
  <c r="GW275" i="1"/>
  <c r="GW276" i="1"/>
  <c r="GW277" i="1"/>
  <c r="GW278" i="1"/>
  <c r="GW279" i="1"/>
  <c r="GW280" i="1"/>
  <c r="GW281" i="1"/>
  <c r="GW282" i="1"/>
  <c r="GW283" i="1"/>
  <c r="GW284" i="1"/>
  <c r="GW285" i="1"/>
  <c r="GW286" i="1"/>
  <c r="GW287" i="1"/>
  <c r="GW288" i="1"/>
  <c r="GW289" i="1"/>
  <c r="GW290" i="1"/>
  <c r="GW291" i="1"/>
  <c r="GW292" i="1"/>
  <c r="GW293" i="1"/>
  <c r="GW294" i="1"/>
  <c r="GW295" i="1"/>
  <c r="GW296" i="1"/>
  <c r="GW297" i="1"/>
  <c r="GW298" i="1"/>
  <c r="GW299" i="1"/>
  <c r="GW300" i="1"/>
  <c r="GW301" i="1"/>
  <c r="GW302" i="1"/>
  <c r="GW303" i="1"/>
  <c r="GW304" i="1"/>
  <c r="GW305" i="1"/>
  <c r="GW306" i="1"/>
  <c r="GW5" i="1"/>
  <c r="GU6" i="1"/>
  <c r="GU7" i="1"/>
  <c r="GU8" i="1"/>
  <c r="GU9" i="1"/>
  <c r="GU10" i="1"/>
  <c r="GU11" i="1"/>
  <c r="GU12" i="1"/>
  <c r="GU13" i="1"/>
  <c r="GU14" i="1"/>
  <c r="GU15" i="1"/>
  <c r="GU16" i="1"/>
  <c r="GU17" i="1"/>
  <c r="GU18" i="1"/>
  <c r="GU19" i="1"/>
  <c r="GU20" i="1"/>
  <c r="GU21" i="1"/>
  <c r="GU22" i="1"/>
  <c r="GU23" i="1"/>
  <c r="GU24" i="1"/>
  <c r="GU25" i="1"/>
  <c r="GU26" i="1"/>
  <c r="GU27" i="1"/>
  <c r="GU28" i="1"/>
  <c r="GU29" i="1"/>
  <c r="GU30" i="1"/>
  <c r="GU31" i="1"/>
  <c r="GU32" i="1"/>
  <c r="GU33" i="1"/>
  <c r="GU34" i="1"/>
  <c r="GU35" i="1"/>
  <c r="GU36" i="1"/>
  <c r="GU37" i="1"/>
  <c r="GU38" i="1"/>
  <c r="GU39" i="1"/>
  <c r="GU40" i="1"/>
  <c r="GU41" i="1"/>
  <c r="GU42" i="1"/>
  <c r="GU43" i="1"/>
  <c r="GU44" i="1"/>
  <c r="GU45" i="1"/>
  <c r="GU46" i="1"/>
  <c r="GU47" i="1"/>
  <c r="GU48" i="1"/>
  <c r="GU49" i="1"/>
  <c r="GU50" i="1"/>
  <c r="GU51" i="1"/>
  <c r="GU52" i="1"/>
  <c r="GU53" i="1"/>
  <c r="GU54" i="1"/>
  <c r="GU55" i="1"/>
  <c r="GU56" i="1"/>
  <c r="GU57" i="1"/>
  <c r="GU58" i="1"/>
  <c r="GU59" i="1"/>
  <c r="GU60" i="1"/>
  <c r="GU61" i="1"/>
  <c r="GU62" i="1"/>
  <c r="GU63" i="1"/>
  <c r="GU64" i="1"/>
  <c r="GU65" i="1"/>
  <c r="GU66" i="1"/>
  <c r="GU67" i="1"/>
  <c r="GU68" i="1"/>
  <c r="GU69" i="1"/>
  <c r="GU70" i="1"/>
  <c r="GU71" i="1"/>
  <c r="GU72" i="1"/>
  <c r="GU73" i="1"/>
  <c r="GU74" i="1"/>
  <c r="GU75" i="1"/>
  <c r="GU76" i="1"/>
  <c r="GU77" i="1"/>
  <c r="GU78" i="1"/>
  <c r="GU79" i="1"/>
  <c r="GU80" i="1"/>
  <c r="GU81" i="1"/>
  <c r="GU82" i="1"/>
  <c r="GU83" i="1"/>
  <c r="GU84" i="1"/>
  <c r="GU85" i="1"/>
  <c r="GU86" i="1"/>
  <c r="GU87" i="1"/>
  <c r="GU88" i="1"/>
  <c r="GU89" i="1"/>
  <c r="GU90" i="1"/>
  <c r="GU91" i="1"/>
  <c r="GU92" i="1"/>
  <c r="GU93" i="1"/>
  <c r="GU94" i="1"/>
  <c r="GU95" i="1"/>
  <c r="GU96" i="1"/>
  <c r="GU97" i="1"/>
  <c r="GU98" i="1"/>
  <c r="GU99" i="1"/>
  <c r="GU100" i="1"/>
  <c r="GU101" i="1"/>
  <c r="GU102" i="1"/>
  <c r="GU103" i="1"/>
  <c r="GU104" i="1"/>
  <c r="GU105" i="1"/>
  <c r="GU106" i="1"/>
  <c r="GU107" i="1"/>
  <c r="GU108" i="1"/>
  <c r="GU109" i="1"/>
  <c r="GU110" i="1"/>
  <c r="GU111" i="1"/>
  <c r="GU112" i="1"/>
  <c r="GU113" i="1"/>
  <c r="GU114" i="1"/>
  <c r="GU115" i="1"/>
  <c r="GU116" i="1"/>
  <c r="GU117" i="1"/>
  <c r="GU118" i="1"/>
  <c r="GU119" i="1"/>
  <c r="GU120" i="1"/>
  <c r="GU121" i="1"/>
  <c r="GU122" i="1"/>
  <c r="GU123" i="1"/>
  <c r="GU124" i="1"/>
  <c r="GU125" i="1"/>
  <c r="GU126" i="1"/>
  <c r="GU127" i="1"/>
  <c r="GU128" i="1"/>
  <c r="GU129" i="1"/>
  <c r="GU130" i="1"/>
  <c r="GU131" i="1"/>
  <c r="GU132" i="1"/>
  <c r="GU133" i="1"/>
  <c r="GU134" i="1"/>
  <c r="GU135" i="1"/>
  <c r="GU136" i="1"/>
  <c r="GU137" i="1"/>
  <c r="GU138" i="1"/>
  <c r="GU139" i="1"/>
  <c r="GU140" i="1"/>
  <c r="GU141" i="1"/>
  <c r="GU142" i="1"/>
  <c r="GU143" i="1"/>
  <c r="GU144" i="1"/>
  <c r="GU145" i="1"/>
  <c r="GU146" i="1"/>
  <c r="GU147" i="1"/>
  <c r="GU148" i="1"/>
  <c r="GU149" i="1"/>
  <c r="GU150" i="1"/>
  <c r="GU151" i="1"/>
  <c r="GU152" i="1"/>
  <c r="GU153" i="1"/>
  <c r="GU154" i="1"/>
  <c r="GU155" i="1"/>
  <c r="GU156" i="1"/>
  <c r="GU157" i="1"/>
  <c r="GU158" i="1"/>
  <c r="GU159" i="1"/>
  <c r="GU160" i="1"/>
  <c r="GU161" i="1"/>
  <c r="GU162" i="1"/>
  <c r="GU163" i="1"/>
  <c r="GU164" i="1"/>
  <c r="GU165" i="1"/>
  <c r="GU166" i="1"/>
  <c r="GU167" i="1"/>
  <c r="GU168" i="1"/>
  <c r="GU169" i="1"/>
  <c r="GU170" i="1"/>
  <c r="GU171" i="1"/>
  <c r="GU172" i="1"/>
  <c r="GU173" i="1"/>
  <c r="GU174" i="1"/>
  <c r="GU175" i="1"/>
  <c r="GU176" i="1"/>
  <c r="GU177" i="1"/>
  <c r="GU178" i="1"/>
  <c r="GU179" i="1"/>
  <c r="GU180" i="1"/>
  <c r="GU181" i="1"/>
  <c r="GU182" i="1"/>
  <c r="GU183" i="1"/>
  <c r="GU184" i="1"/>
  <c r="GU185" i="1"/>
  <c r="GU186" i="1"/>
  <c r="GU187" i="1"/>
  <c r="GU188" i="1"/>
  <c r="GU189" i="1"/>
  <c r="GU193" i="1"/>
  <c r="GU190" i="1"/>
  <c r="GU191" i="1"/>
  <c r="GU192" i="1"/>
  <c r="GU194" i="1"/>
  <c r="GU195" i="1"/>
  <c r="GU196" i="1"/>
  <c r="GU197" i="1"/>
  <c r="GU198" i="1"/>
  <c r="GU199" i="1"/>
  <c r="GU200" i="1"/>
  <c r="GU201" i="1"/>
  <c r="GU202" i="1"/>
  <c r="GU203" i="1"/>
  <c r="GU204" i="1"/>
  <c r="GU205" i="1"/>
  <c r="GU206" i="1"/>
  <c r="GU207" i="1"/>
  <c r="GU208" i="1"/>
  <c r="GU209" i="1"/>
  <c r="GU210" i="1"/>
  <c r="GU211" i="1"/>
  <c r="GU212" i="1"/>
  <c r="GU213" i="1"/>
  <c r="GU214" i="1"/>
  <c r="GU215" i="1"/>
  <c r="GU216" i="1"/>
  <c r="GU217" i="1"/>
  <c r="GU218" i="1"/>
  <c r="GU219" i="1"/>
  <c r="GU220" i="1"/>
  <c r="GU221" i="1"/>
  <c r="GU222" i="1"/>
  <c r="GU223" i="1"/>
  <c r="GU224" i="1"/>
  <c r="GU225" i="1"/>
  <c r="GU226" i="1"/>
  <c r="GU227" i="1"/>
  <c r="GU228" i="1"/>
  <c r="GU229" i="1"/>
  <c r="GU230" i="1"/>
  <c r="GU231" i="1"/>
  <c r="GU232" i="1"/>
  <c r="GU233" i="1"/>
  <c r="GU234" i="1"/>
  <c r="GU235" i="1"/>
  <c r="GU236" i="1"/>
  <c r="GU237" i="1"/>
  <c r="GU238" i="1"/>
  <c r="GU239" i="1"/>
  <c r="GU240" i="1"/>
  <c r="GU241" i="1"/>
  <c r="GU242" i="1"/>
  <c r="GU243" i="1"/>
  <c r="GU244" i="1"/>
  <c r="GU245" i="1"/>
  <c r="GU246" i="1"/>
  <c r="GU247" i="1"/>
  <c r="GU248" i="1"/>
  <c r="GU249" i="1"/>
  <c r="GU250" i="1"/>
  <c r="GU251" i="1"/>
  <c r="GU252" i="1"/>
  <c r="GU253" i="1"/>
  <c r="GU254" i="1"/>
  <c r="GU255" i="1"/>
  <c r="GU256" i="1"/>
  <c r="GU257" i="1"/>
  <c r="GU258" i="1"/>
  <c r="GU259" i="1"/>
  <c r="GU260" i="1"/>
  <c r="GU261" i="1"/>
  <c r="GU262" i="1"/>
  <c r="GU263" i="1"/>
  <c r="GU264" i="1"/>
  <c r="GU265" i="1"/>
  <c r="GU266" i="1"/>
  <c r="GU267" i="1"/>
  <c r="GU268" i="1"/>
  <c r="GU269" i="1"/>
  <c r="GU270" i="1"/>
  <c r="GU271" i="1"/>
  <c r="GU272" i="1"/>
  <c r="GU273" i="1"/>
  <c r="GU274" i="1"/>
  <c r="GU275" i="1"/>
  <c r="GU276" i="1"/>
  <c r="GU277" i="1"/>
  <c r="GU278" i="1"/>
  <c r="GU279" i="1"/>
  <c r="GU280" i="1"/>
  <c r="GU281" i="1"/>
  <c r="GU282" i="1"/>
  <c r="GU283" i="1"/>
  <c r="GU284" i="1"/>
  <c r="GU285" i="1"/>
  <c r="GU286" i="1"/>
  <c r="GU287" i="1"/>
  <c r="GU288" i="1"/>
  <c r="GU289" i="1"/>
  <c r="GU290" i="1"/>
  <c r="GU291" i="1"/>
  <c r="GU292" i="1"/>
  <c r="GU293" i="1"/>
  <c r="GU294" i="1"/>
  <c r="GU295" i="1"/>
  <c r="GU296" i="1"/>
  <c r="GU297" i="1"/>
  <c r="GU298" i="1"/>
  <c r="GU299" i="1"/>
  <c r="GU300" i="1"/>
  <c r="GU301" i="1"/>
  <c r="GU302" i="1"/>
  <c r="GU303" i="1"/>
  <c r="GU304" i="1"/>
  <c r="GU305" i="1"/>
  <c r="GU306" i="1"/>
  <c r="GU5" i="1"/>
  <c r="GS6" i="1"/>
  <c r="GS7" i="1"/>
  <c r="GS8" i="1"/>
  <c r="GS9" i="1"/>
  <c r="GS10" i="1"/>
  <c r="GS11" i="1"/>
  <c r="GS12" i="1"/>
  <c r="GS13" i="1"/>
  <c r="GS14" i="1"/>
  <c r="GS15" i="1"/>
  <c r="GS16" i="1"/>
  <c r="GS17" i="1"/>
  <c r="GS18" i="1"/>
  <c r="GS19" i="1"/>
  <c r="GS20" i="1"/>
  <c r="GS21" i="1"/>
  <c r="GS22" i="1"/>
  <c r="GS23" i="1"/>
  <c r="GS24" i="1"/>
  <c r="GS25" i="1"/>
  <c r="GS26" i="1"/>
  <c r="GS27" i="1"/>
  <c r="GS28" i="1"/>
  <c r="GS29" i="1"/>
  <c r="GS30" i="1"/>
  <c r="GS31" i="1"/>
  <c r="GS32" i="1"/>
  <c r="GS33" i="1"/>
  <c r="GS34" i="1"/>
  <c r="GS35" i="1"/>
  <c r="GS36" i="1"/>
  <c r="GS37" i="1"/>
  <c r="GS38" i="1"/>
  <c r="GS39" i="1"/>
  <c r="GS40" i="1"/>
  <c r="GS41" i="1"/>
  <c r="GS42" i="1"/>
  <c r="GS43" i="1"/>
  <c r="GS44" i="1"/>
  <c r="GS45" i="1"/>
  <c r="GS46" i="1"/>
  <c r="GS47" i="1"/>
  <c r="GS48" i="1"/>
  <c r="GS49" i="1"/>
  <c r="GS50" i="1"/>
  <c r="GS51" i="1"/>
  <c r="GS52" i="1"/>
  <c r="GS53" i="1"/>
  <c r="GS54" i="1"/>
  <c r="GS55" i="1"/>
  <c r="GS56" i="1"/>
  <c r="GS57" i="1"/>
  <c r="GS58" i="1"/>
  <c r="GS59" i="1"/>
  <c r="GS60" i="1"/>
  <c r="GS61" i="1"/>
  <c r="GS62" i="1"/>
  <c r="GS63" i="1"/>
  <c r="GS64" i="1"/>
  <c r="GS65" i="1"/>
  <c r="GS66" i="1"/>
  <c r="GS67" i="1"/>
  <c r="GS68" i="1"/>
  <c r="GS69" i="1"/>
  <c r="GS70" i="1"/>
  <c r="GS71" i="1"/>
  <c r="GS72" i="1"/>
  <c r="GS73" i="1"/>
  <c r="GS74" i="1"/>
  <c r="GS75" i="1"/>
  <c r="GS76" i="1"/>
  <c r="GS77" i="1"/>
  <c r="GS78" i="1"/>
  <c r="GS79" i="1"/>
  <c r="GS80" i="1"/>
  <c r="GS81" i="1"/>
  <c r="GS82" i="1"/>
  <c r="GS83" i="1"/>
  <c r="GS84" i="1"/>
  <c r="GS85" i="1"/>
  <c r="GS86" i="1"/>
  <c r="GS87" i="1"/>
  <c r="GS88" i="1"/>
  <c r="GS89" i="1"/>
  <c r="GS90" i="1"/>
  <c r="GS91" i="1"/>
  <c r="GS92" i="1"/>
  <c r="GS93" i="1"/>
  <c r="GS94" i="1"/>
  <c r="GS95" i="1"/>
  <c r="GS96" i="1"/>
  <c r="GS97" i="1"/>
  <c r="GS98" i="1"/>
  <c r="GS99" i="1"/>
  <c r="GS100" i="1"/>
  <c r="GS101" i="1"/>
  <c r="GS102" i="1"/>
  <c r="GS103" i="1"/>
  <c r="GS104" i="1"/>
  <c r="GS105" i="1"/>
  <c r="GS106" i="1"/>
  <c r="GS107" i="1"/>
  <c r="GS108" i="1"/>
  <c r="GS109" i="1"/>
  <c r="GS110" i="1"/>
  <c r="GS111" i="1"/>
  <c r="GS112" i="1"/>
  <c r="GS113" i="1"/>
  <c r="GS114" i="1"/>
  <c r="GS115" i="1"/>
  <c r="GS116" i="1"/>
  <c r="GS117" i="1"/>
  <c r="GS118" i="1"/>
  <c r="GS119" i="1"/>
  <c r="GS120" i="1"/>
  <c r="GS121" i="1"/>
  <c r="GS122" i="1"/>
  <c r="GS123" i="1"/>
  <c r="GS124" i="1"/>
  <c r="GS125" i="1"/>
  <c r="GS126" i="1"/>
  <c r="GS127" i="1"/>
  <c r="GS128" i="1"/>
  <c r="GS129" i="1"/>
  <c r="GS130" i="1"/>
  <c r="GS131" i="1"/>
  <c r="GS132" i="1"/>
  <c r="GS133" i="1"/>
  <c r="GS134" i="1"/>
  <c r="GS135" i="1"/>
  <c r="GS136" i="1"/>
  <c r="GS137" i="1"/>
  <c r="GS138" i="1"/>
  <c r="GS139" i="1"/>
  <c r="GS140" i="1"/>
  <c r="GS141" i="1"/>
  <c r="GS142" i="1"/>
  <c r="GS143" i="1"/>
  <c r="GS144" i="1"/>
  <c r="GS145" i="1"/>
  <c r="GS146" i="1"/>
  <c r="GS147" i="1"/>
  <c r="GS148" i="1"/>
  <c r="GS149" i="1"/>
  <c r="GS150" i="1"/>
  <c r="GS151" i="1"/>
  <c r="GS152" i="1"/>
  <c r="GS153" i="1"/>
  <c r="GS154" i="1"/>
  <c r="GS155" i="1"/>
  <c r="GS156" i="1"/>
  <c r="GS157" i="1"/>
  <c r="GS158" i="1"/>
  <c r="GS159" i="1"/>
  <c r="GS160" i="1"/>
  <c r="GS161" i="1"/>
  <c r="GS162" i="1"/>
  <c r="GS163" i="1"/>
  <c r="GS164" i="1"/>
  <c r="GS165" i="1"/>
  <c r="GS166" i="1"/>
  <c r="GS167" i="1"/>
  <c r="GS168" i="1"/>
  <c r="GS169" i="1"/>
  <c r="GS170" i="1"/>
  <c r="GS171" i="1"/>
  <c r="GS172" i="1"/>
  <c r="GS173" i="1"/>
  <c r="GS174" i="1"/>
  <c r="GS175" i="1"/>
  <c r="GS176" i="1"/>
  <c r="GS177" i="1"/>
  <c r="GS178" i="1"/>
  <c r="GS179" i="1"/>
  <c r="GS180" i="1"/>
  <c r="GS181" i="1"/>
  <c r="GS182" i="1"/>
  <c r="GS183" i="1"/>
  <c r="GS184" i="1"/>
  <c r="GS185" i="1"/>
  <c r="GS186" i="1"/>
  <c r="GS187" i="1"/>
  <c r="GS188" i="1"/>
  <c r="GS189" i="1"/>
  <c r="GS193" i="1"/>
  <c r="GS190" i="1"/>
  <c r="GS191" i="1"/>
  <c r="GS192" i="1"/>
  <c r="GS194" i="1"/>
  <c r="GS195" i="1"/>
  <c r="GS196" i="1"/>
  <c r="GS197" i="1"/>
  <c r="GS198" i="1"/>
  <c r="GS199" i="1"/>
  <c r="GS200" i="1"/>
  <c r="GS201" i="1"/>
  <c r="GS202" i="1"/>
  <c r="GS203" i="1"/>
  <c r="GS204" i="1"/>
  <c r="GS205" i="1"/>
  <c r="GS206" i="1"/>
  <c r="GS207" i="1"/>
  <c r="GS208" i="1"/>
  <c r="GS209" i="1"/>
  <c r="GS210" i="1"/>
  <c r="GS211" i="1"/>
  <c r="GS212" i="1"/>
  <c r="GS213" i="1"/>
  <c r="GS214" i="1"/>
  <c r="GS215" i="1"/>
  <c r="GS216" i="1"/>
  <c r="GS217" i="1"/>
  <c r="GS218" i="1"/>
  <c r="GS219" i="1"/>
  <c r="GS220" i="1"/>
  <c r="GS221" i="1"/>
  <c r="GS222" i="1"/>
  <c r="GS223" i="1"/>
  <c r="GS224" i="1"/>
  <c r="GS225" i="1"/>
  <c r="GS226" i="1"/>
  <c r="GS227" i="1"/>
  <c r="GS228" i="1"/>
  <c r="GS229" i="1"/>
  <c r="GS230" i="1"/>
  <c r="GS231" i="1"/>
  <c r="GS232" i="1"/>
  <c r="GS233" i="1"/>
  <c r="GS234" i="1"/>
  <c r="GS235" i="1"/>
  <c r="GS236" i="1"/>
  <c r="GS237" i="1"/>
  <c r="GS238" i="1"/>
  <c r="GS239" i="1"/>
  <c r="GS240" i="1"/>
  <c r="GS241" i="1"/>
  <c r="GS242" i="1"/>
  <c r="GS243" i="1"/>
  <c r="GS244" i="1"/>
  <c r="GS245" i="1"/>
  <c r="GS246" i="1"/>
  <c r="GS247" i="1"/>
  <c r="GS248" i="1"/>
  <c r="GS249" i="1"/>
  <c r="GS250" i="1"/>
  <c r="GS251" i="1"/>
  <c r="GS252" i="1"/>
  <c r="GS253" i="1"/>
  <c r="GS254" i="1"/>
  <c r="GS255" i="1"/>
  <c r="GS256" i="1"/>
  <c r="GS257" i="1"/>
  <c r="GS258" i="1"/>
  <c r="GS259" i="1"/>
  <c r="GS260" i="1"/>
  <c r="GS261" i="1"/>
  <c r="GS262" i="1"/>
  <c r="GS263" i="1"/>
  <c r="GS264" i="1"/>
  <c r="GS265" i="1"/>
  <c r="GS266" i="1"/>
  <c r="GS267" i="1"/>
  <c r="GS268" i="1"/>
  <c r="GS269" i="1"/>
  <c r="GS270" i="1"/>
  <c r="GS271" i="1"/>
  <c r="GS272" i="1"/>
  <c r="GS273" i="1"/>
  <c r="GS274" i="1"/>
  <c r="GS275" i="1"/>
  <c r="GS276" i="1"/>
  <c r="GS277" i="1"/>
  <c r="GS278" i="1"/>
  <c r="GS279" i="1"/>
  <c r="GS280" i="1"/>
  <c r="GS281" i="1"/>
  <c r="GS282" i="1"/>
  <c r="GS283" i="1"/>
  <c r="GS284" i="1"/>
  <c r="GS285" i="1"/>
  <c r="GS286" i="1"/>
  <c r="GS287" i="1"/>
  <c r="GS288" i="1"/>
  <c r="GS289" i="1"/>
  <c r="GS290" i="1"/>
  <c r="GS291" i="1"/>
  <c r="GS292" i="1"/>
  <c r="GS293" i="1"/>
  <c r="GS294" i="1"/>
  <c r="GS295" i="1"/>
  <c r="GS296" i="1"/>
  <c r="GS297" i="1"/>
  <c r="GS298" i="1"/>
  <c r="GS299" i="1"/>
  <c r="GS300" i="1"/>
  <c r="GS301" i="1"/>
  <c r="GS302" i="1"/>
  <c r="GS303" i="1"/>
  <c r="GS304" i="1"/>
  <c r="GS305" i="1"/>
  <c r="GS306" i="1"/>
  <c r="GS5" i="1"/>
  <c r="GR6" i="1"/>
  <c r="GR7" i="1"/>
  <c r="GR8" i="1"/>
  <c r="GR9" i="1"/>
  <c r="GR10" i="1"/>
  <c r="GR11" i="1"/>
  <c r="GR12" i="1"/>
  <c r="GR13" i="1"/>
  <c r="GR14" i="1"/>
  <c r="GR15" i="1"/>
  <c r="GR16" i="1"/>
  <c r="GR17" i="1"/>
  <c r="GR18" i="1"/>
  <c r="GR19" i="1"/>
  <c r="GR20" i="1"/>
  <c r="GR21" i="1"/>
  <c r="GR22" i="1"/>
  <c r="GR23" i="1"/>
  <c r="GR24" i="1"/>
  <c r="GR25" i="1"/>
  <c r="GR26" i="1"/>
  <c r="GR27" i="1"/>
  <c r="GR28" i="1"/>
  <c r="GR29" i="1"/>
  <c r="GR30" i="1"/>
  <c r="GR31" i="1"/>
  <c r="GR32" i="1"/>
  <c r="GR33" i="1"/>
  <c r="GR34" i="1"/>
  <c r="GR35" i="1"/>
  <c r="GR36" i="1"/>
  <c r="GR37" i="1"/>
  <c r="GR38" i="1"/>
  <c r="GR39" i="1"/>
  <c r="GR40" i="1"/>
  <c r="GR41" i="1"/>
  <c r="GR42" i="1"/>
  <c r="GR43" i="1"/>
  <c r="GR44" i="1"/>
  <c r="GR45" i="1"/>
  <c r="GR46" i="1"/>
  <c r="GR47" i="1"/>
  <c r="GR48" i="1"/>
  <c r="GR49" i="1"/>
  <c r="GR50" i="1"/>
  <c r="GR51" i="1"/>
  <c r="GR52" i="1"/>
  <c r="GR53" i="1"/>
  <c r="GR54" i="1"/>
  <c r="GR55" i="1"/>
  <c r="GR56" i="1"/>
  <c r="GR57" i="1"/>
  <c r="GR58" i="1"/>
  <c r="GR59" i="1"/>
  <c r="GR60" i="1"/>
  <c r="GR61" i="1"/>
  <c r="GR62" i="1"/>
  <c r="GR63" i="1"/>
  <c r="GR64" i="1"/>
  <c r="GR65" i="1"/>
  <c r="GR66" i="1"/>
  <c r="GR67" i="1"/>
  <c r="GR68" i="1"/>
  <c r="GR69" i="1"/>
  <c r="GR70" i="1"/>
  <c r="GR71" i="1"/>
  <c r="GR72" i="1"/>
  <c r="GR73" i="1"/>
  <c r="GR74" i="1"/>
  <c r="GR75" i="1"/>
  <c r="GR76" i="1"/>
  <c r="GR77" i="1"/>
  <c r="GR78" i="1"/>
  <c r="GR79" i="1"/>
  <c r="GR80" i="1"/>
  <c r="GR81" i="1"/>
  <c r="GR82" i="1"/>
  <c r="GR83" i="1"/>
  <c r="GR84" i="1"/>
  <c r="GR85" i="1"/>
  <c r="GR86" i="1"/>
  <c r="GR87" i="1"/>
  <c r="GR88" i="1"/>
  <c r="GR89" i="1"/>
  <c r="GR90" i="1"/>
  <c r="GR91" i="1"/>
  <c r="GR92" i="1"/>
  <c r="GR93" i="1"/>
  <c r="GR94" i="1"/>
  <c r="GR95" i="1"/>
  <c r="GR96" i="1"/>
  <c r="GR97" i="1"/>
  <c r="GR98" i="1"/>
  <c r="GR99" i="1"/>
  <c r="GR100" i="1"/>
  <c r="GR101" i="1"/>
  <c r="GR102" i="1"/>
  <c r="GR103" i="1"/>
  <c r="GR104" i="1"/>
  <c r="GR105" i="1"/>
  <c r="GR106" i="1"/>
  <c r="GR107" i="1"/>
  <c r="GR108" i="1"/>
  <c r="GR109" i="1"/>
  <c r="GR110" i="1"/>
  <c r="GR111" i="1"/>
  <c r="GR112" i="1"/>
  <c r="GR113" i="1"/>
  <c r="GR114" i="1"/>
  <c r="GR115" i="1"/>
  <c r="GR116" i="1"/>
  <c r="GR117" i="1"/>
  <c r="GR118" i="1"/>
  <c r="GR119" i="1"/>
  <c r="GR120" i="1"/>
  <c r="GR121" i="1"/>
  <c r="GR122" i="1"/>
  <c r="GR123" i="1"/>
  <c r="GR124" i="1"/>
  <c r="GR125" i="1"/>
  <c r="GR126" i="1"/>
  <c r="GR127" i="1"/>
  <c r="GR128" i="1"/>
  <c r="GR129" i="1"/>
  <c r="GR130" i="1"/>
  <c r="GR131" i="1"/>
  <c r="GR132" i="1"/>
  <c r="GR133" i="1"/>
  <c r="GR134" i="1"/>
  <c r="GR135" i="1"/>
  <c r="GR136" i="1"/>
  <c r="GR137" i="1"/>
  <c r="GR138" i="1"/>
  <c r="GR139" i="1"/>
  <c r="GR140" i="1"/>
  <c r="GR141" i="1"/>
  <c r="GR142" i="1"/>
  <c r="GR143" i="1"/>
  <c r="GR144" i="1"/>
  <c r="GR145" i="1"/>
  <c r="GR146" i="1"/>
  <c r="GR147" i="1"/>
  <c r="GR148" i="1"/>
  <c r="GR149" i="1"/>
  <c r="GR150" i="1"/>
  <c r="GR151" i="1"/>
  <c r="GR152" i="1"/>
  <c r="GR153" i="1"/>
  <c r="GR154" i="1"/>
  <c r="GR155" i="1"/>
  <c r="GR156" i="1"/>
  <c r="GR157" i="1"/>
  <c r="GR158" i="1"/>
  <c r="GR159" i="1"/>
  <c r="GR160" i="1"/>
  <c r="GR161" i="1"/>
  <c r="GR162" i="1"/>
  <c r="GR163" i="1"/>
  <c r="GR164" i="1"/>
  <c r="GR165" i="1"/>
  <c r="GR166" i="1"/>
  <c r="GR167" i="1"/>
  <c r="GR168" i="1"/>
  <c r="GR169" i="1"/>
  <c r="GR170" i="1"/>
  <c r="GR171" i="1"/>
  <c r="GR172" i="1"/>
  <c r="GR173" i="1"/>
  <c r="GR174" i="1"/>
  <c r="GR175" i="1"/>
  <c r="GR176" i="1"/>
  <c r="GR177" i="1"/>
  <c r="GR178" i="1"/>
  <c r="GR179" i="1"/>
  <c r="GR180" i="1"/>
  <c r="GR181" i="1"/>
  <c r="GR182" i="1"/>
  <c r="GR183" i="1"/>
  <c r="GR184" i="1"/>
  <c r="GR185" i="1"/>
  <c r="GR186" i="1"/>
  <c r="GR187" i="1"/>
  <c r="GR188" i="1"/>
  <c r="GR189" i="1"/>
  <c r="GR193" i="1"/>
  <c r="GR190" i="1"/>
  <c r="GR191" i="1"/>
  <c r="GR192" i="1"/>
  <c r="GR194" i="1"/>
  <c r="GR195" i="1"/>
  <c r="GR196" i="1"/>
  <c r="GR197" i="1"/>
  <c r="GR198" i="1"/>
  <c r="GR199" i="1"/>
  <c r="GR200" i="1"/>
  <c r="GR201" i="1"/>
  <c r="GR202" i="1"/>
  <c r="GR203" i="1"/>
  <c r="GR204" i="1"/>
  <c r="GR205" i="1"/>
  <c r="GR206" i="1"/>
  <c r="GR207" i="1"/>
  <c r="GR208" i="1"/>
  <c r="GR209" i="1"/>
  <c r="GR210" i="1"/>
  <c r="GR211" i="1"/>
  <c r="GR212" i="1"/>
  <c r="GR213" i="1"/>
  <c r="GR214" i="1"/>
  <c r="GR215" i="1"/>
  <c r="GR216" i="1"/>
  <c r="GR217" i="1"/>
  <c r="GR218" i="1"/>
  <c r="GR219" i="1"/>
  <c r="GR220" i="1"/>
  <c r="GR221" i="1"/>
  <c r="GR222" i="1"/>
  <c r="GR223" i="1"/>
  <c r="GR224" i="1"/>
  <c r="GR225" i="1"/>
  <c r="GR226" i="1"/>
  <c r="GR227" i="1"/>
  <c r="GR228" i="1"/>
  <c r="GR229" i="1"/>
  <c r="GR230" i="1"/>
  <c r="GR231" i="1"/>
  <c r="GR232" i="1"/>
  <c r="GR233" i="1"/>
  <c r="GR234" i="1"/>
  <c r="GR235" i="1"/>
  <c r="GR236" i="1"/>
  <c r="GR237" i="1"/>
  <c r="GR238" i="1"/>
  <c r="GR239" i="1"/>
  <c r="GR240" i="1"/>
  <c r="GR241" i="1"/>
  <c r="GR242" i="1"/>
  <c r="GR243" i="1"/>
  <c r="GR244" i="1"/>
  <c r="GR245" i="1"/>
  <c r="GR246" i="1"/>
  <c r="GR247" i="1"/>
  <c r="GR248" i="1"/>
  <c r="GR249" i="1"/>
  <c r="GR250" i="1"/>
  <c r="GR251" i="1"/>
  <c r="GR252" i="1"/>
  <c r="GR253" i="1"/>
  <c r="GR254" i="1"/>
  <c r="GR255" i="1"/>
  <c r="GR256" i="1"/>
  <c r="GR257" i="1"/>
  <c r="GR258" i="1"/>
  <c r="GR259" i="1"/>
  <c r="GR260" i="1"/>
  <c r="GR261" i="1"/>
  <c r="GR262" i="1"/>
  <c r="GR263" i="1"/>
  <c r="GR264" i="1"/>
  <c r="GR265" i="1"/>
  <c r="GR266" i="1"/>
  <c r="GR267" i="1"/>
  <c r="GR268" i="1"/>
  <c r="GR269" i="1"/>
  <c r="GR270" i="1"/>
  <c r="GR271" i="1"/>
  <c r="GR272" i="1"/>
  <c r="GR273" i="1"/>
  <c r="GR274" i="1"/>
  <c r="GR275" i="1"/>
  <c r="GR276" i="1"/>
  <c r="GR277" i="1"/>
  <c r="GR278" i="1"/>
  <c r="GR279" i="1"/>
  <c r="GR280" i="1"/>
  <c r="GR281" i="1"/>
  <c r="GR282" i="1"/>
  <c r="GR283" i="1"/>
  <c r="GR284" i="1"/>
  <c r="GR285" i="1"/>
  <c r="GR286" i="1"/>
  <c r="GR287" i="1"/>
  <c r="GR288" i="1"/>
  <c r="GR289" i="1"/>
  <c r="GR290" i="1"/>
  <c r="GR291" i="1"/>
  <c r="GR292" i="1"/>
  <c r="GR293" i="1"/>
  <c r="GR294" i="1"/>
  <c r="GR295" i="1"/>
  <c r="GR296" i="1"/>
  <c r="GR297" i="1"/>
  <c r="GR298" i="1"/>
  <c r="GR299" i="1"/>
  <c r="GR300" i="1"/>
  <c r="GR301" i="1"/>
  <c r="GR302" i="1"/>
  <c r="GR303" i="1"/>
  <c r="GR304" i="1"/>
  <c r="GR305" i="1"/>
  <c r="GR306" i="1"/>
  <c r="GR5" i="1"/>
  <c r="GQ6" i="1"/>
  <c r="GQ7" i="1"/>
  <c r="GQ8" i="1"/>
  <c r="GQ9" i="1"/>
  <c r="GQ10" i="1"/>
  <c r="GQ11" i="1"/>
  <c r="GQ12" i="1"/>
  <c r="GQ13" i="1"/>
  <c r="GQ14" i="1"/>
  <c r="GQ15" i="1"/>
  <c r="GQ16" i="1"/>
  <c r="GQ17" i="1"/>
  <c r="GQ18" i="1"/>
  <c r="GQ19" i="1"/>
  <c r="GQ20" i="1"/>
  <c r="GQ21" i="1"/>
  <c r="GQ22" i="1"/>
  <c r="GQ23" i="1"/>
  <c r="GQ24" i="1"/>
  <c r="GQ25" i="1"/>
  <c r="GQ26" i="1"/>
  <c r="GQ27" i="1"/>
  <c r="GQ28" i="1"/>
  <c r="GQ29" i="1"/>
  <c r="GQ30" i="1"/>
  <c r="GQ31" i="1"/>
  <c r="GQ32" i="1"/>
  <c r="GQ33" i="1"/>
  <c r="GQ34" i="1"/>
  <c r="GQ35" i="1"/>
  <c r="GQ36" i="1"/>
  <c r="GQ37" i="1"/>
  <c r="GQ38" i="1"/>
  <c r="GQ39" i="1"/>
  <c r="GQ40" i="1"/>
  <c r="GQ41" i="1"/>
  <c r="GQ42" i="1"/>
  <c r="GQ43" i="1"/>
  <c r="GQ44" i="1"/>
  <c r="GQ45" i="1"/>
  <c r="GQ46" i="1"/>
  <c r="GQ47" i="1"/>
  <c r="GQ48" i="1"/>
  <c r="GQ49" i="1"/>
  <c r="GQ50" i="1"/>
  <c r="GQ51" i="1"/>
  <c r="GQ52" i="1"/>
  <c r="GQ53" i="1"/>
  <c r="GQ54" i="1"/>
  <c r="GQ55" i="1"/>
  <c r="GQ56" i="1"/>
  <c r="GQ57" i="1"/>
  <c r="GQ58" i="1"/>
  <c r="GQ59" i="1"/>
  <c r="GQ60" i="1"/>
  <c r="GQ61" i="1"/>
  <c r="GQ62" i="1"/>
  <c r="GQ63" i="1"/>
  <c r="GQ64" i="1"/>
  <c r="GQ65" i="1"/>
  <c r="GQ66" i="1"/>
  <c r="GQ67" i="1"/>
  <c r="GQ68" i="1"/>
  <c r="GQ69" i="1"/>
  <c r="GQ70" i="1"/>
  <c r="GQ71" i="1"/>
  <c r="GQ72" i="1"/>
  <c r="GQ73" i="1"/>
  <c r="GQ74" i="1"/>
  <c r="GQ75" i="1"/>
  <c r="GQ76" i="1"/>
  <c r="GQ77" i="1"/>
  <c r="GQ78" i="1"/>
  <c r="GQ79" i="1"/>
  <c r="GQ80" i="1"/>
  <c r="GQ81" i="1"/>
  <c r="GQ82" i="1"/>
  <c r="GQ83" i="1"/>
  <c r="GQ84" i="1"/>
  <c r="GQ85" i="1"/>
  <c r="GQ86" i="1"/>
  <c r="GQ87" i="1"/>
  <c r="GQ88" i="1"/>
  <c r="GQ89" i="1"/>
  <c r="GQ90" i="1"/>
  <c r="GQ91" i="1"/>
  <c r="GQ92" i="1"/>
  <c r="GQ93" i="1"/>
  <c r="GQ94" i="1"/>
  <c r="GQ95" i="1"/>
  <c r="GQ96" i="1"/>
  <c r="GQ97" i="1"/>
  <c r="GQ98" i="1"/>
  <c r="GQ99" i="1"/>
  <c r="GQ100" i="1"/>
  <c r="GQ101" i="1"/>
  <c r="GQ102" i="1"/>
  <c r="GQ103" i="1"/>
  <c r="GQ104" i="1"/>
  <c r="GQ105" i="1"/>
  <c r="GQ106" i="1"/>
  <c r="GQ107" i="1"/>
  <c r="GQ108" i="1"/>
  <c r="GQ109" i="1"/>
  <c r="GQ110" i="1"/>
  <c r="GQ111" i="1"/>
  <c r="GQ112" i="1"/>
  <c r="GQ113" i="1"/>
  <c r="GQ114" i="1"/>
  <c r="GQ115" i="1"/>
  <c r="GQ116" i="1"/>
  <c r="GQ117" i="1"/>
  <c r="GQ118" i="1"/>
  <c r="GQ119" i="1"/>
  <c r="GQ120" i="1"/>
  <c r="GQ121" i="1"/>
  <c r="GQ122" i="1"/>
  <c r="GQ123" i="1"/>
  <c r="GQ124" i="1"/>
  <c r="GQ125" i="1"/>
  <c r="GQ126" i="1"/>
  <c r="GQ127" i="1"/>
  <c r="GQ128" i="1"/>
  <c r="GQ129" i="1"/>
  <c r="GQ130" i="1"/>
  <c r="GQ131" i="1"/>
  <c r="GQ132" i="1"/>
  <c r="GQ133" i="1"/>
  <c r="GQ134" i="1"/>
  <c r="GQ135" i="1"/>
  <c r="GQ136" i="1"/>
  <c r="GQ137" i="1"/>
  <c r="GQ138" i="1"/>
  <c r="GQ139" i="1"/>
  <c r="GQ140" i="1"/>
  <c r="GQ141" i="1"/>
  <c r="GQ142" i="1"/>
  <c r="GQ143" i="1"/>
  <c r="GQ144" i="1"/>
  <c r="GQ145" i="1"/>
  <c r="GQ146" i="1"/>
  <c r="GQ147" i="1"/>
  <c r="GQ148" i="1"/>
  <c r="GQ149" i="1"/>
  <c r="GQ150" i="1"/>
  <c r="GQ151" i="1"/>
  <c r="GQ152" i="1"/>
  <c r="GQ153" i="1"/>
  <c r="GQ154" i="1"/>
  <c r="GQ155" i="1"/>
  <c r="GQ156" i="1"/>
  <c r="GQ157" i="1"/>
  <c r="GQ158" i="1"/>
  <c r="GQ159" i="1"/>
  <c r="GQ160" i="1"/>
  <c r="GQ161" i="1"/>
  <c r="GQ162" i="1"/>
  <c r="GQ163" i="1"/>
  <c r="GQ164" i="1"/>
  <c r="GQ165" i="1"/>
  <c r="GQ166" i="1"/>
  <c r="GQ167" i="1"/>
  <c r="GQ168" i="1"/>
  <c r="GQ169" i="1"/>
  <c r="GQ170" i="1"/>
  <c r="GQ171" i="1"/>
  <c r="GQ172" i="1"/>
  <c r="GQ173" i="1"/>
  <c r="GQ174" i="1"/>
  <c r="GQ175" i="1"/>
  <c r="GQ176" i="1"/>
  <c r="GQ177" i="1"/>
  <c r="GQ178" i="1"/>
  <c r="GQ179" i="1"/>
  <c r="GQ180" i="1"/>
  <c r="GQ181" i="1"/>
  <c r="GQ182" i="1"/>
  <c r="GQ183" i="1"/>
  <c r="GQ184" i="1"/>
  <c r="GQ185" i="1"/>
  <c r="GQ186" i="1"/>
  <c r="GQ187" i="1"/>
  <c r="GQ188" i="1"/>
  <c r="GQ189" i="1"/>
  <c r="GQ193" i="1"/>
  <c r="GQ190" i="1"/>
  <c r="GQ191" i="1"/>
  <c r="GQ192" i="1"/>
  <c r="GQ194" i="1"/>
  <c r="GQ195" i="1"/>
  <c r="GQ196" i="1"/>
  <c r="GQ197" i="1"/>
  <c r="GQ198" i="1"/>
  <c r="GQ199" i="1"/>
  <c r="GQ200" i="1"/>
  <c r="GQ201" i="1"/>
  <c r="GQ202" i="1"/>
  <c r="GQ203" i="1"/>
  <c r="GQ204" i="1"/>
  <c r="GQ205" i="1"/>
  <c r="GQ206" i="1"/>
  <c r="GQ207" i="1"/>
  <c r="GQ208" i="1"/>
  <c r="GQ209" i="1"/>
  <c r="GQ210" i="1"/>
  <c r="GQ211" i="1"/>
  <c r="GQ212" i="1"/>
  <c r="GQ213" i="1"/>
  <c r="GQ214" i="1"/>
  <c r="GQ215" i="1"/>
  <c r="GQ216" i="1"/>
  <c r="GQ217" i="1"/>
  <c r="GQ218" i="1"/>
  <c r="GQ219" i="1"/>
  <c r="GQ220" i="1"/>
  <c r="GQ221" i="1"/>
  <c r="GQ222" i="1"/>
  <c r="GQ223" i="1"/>
  <c r="GQ224" i="1"/>
  <c r="GQ225" i="1"/>
  <c r="GQ226" i="1"/>
  <c r="GQ227" i="1"/>
  <c r="GQ228" i="1"/>
  <c r="GQ229" i="1"/>
  <c r="GQ230" i="1"/>
  <c r="GQ231" i="1"/>
  <c r="GQ232" i="1"/>
  <c r="GQ233" i="1"/>
  <c r="GQ234" i="1"/>
  <c r="GQ235" i="1"/>
  <c r="GQ236" i="1"/>
  <c r="GQ237" i="1"/>
  <c r="GQ238" i="1"/>
  <c r="GQ239" i="1"/>
  <c r="GQ240" i="1"/>
  <c r="GQ241" i="1"/>
  <c r="GQ242" i="1"/>
  <c r="GQ243" i="1"/>
  <c r="GQ244" i="1"/>
  <c r="GQ245" i="1"/>
  <c r="GQ246" i="1"/>
  <c r="GQ247" i="1"/>
  <c r="GQ248" i="1"/>
  <c r="GQ249" i="1"/>
  <c r="GQ250" i="1"/>
  <c r="GQ251" i="1"/>
  <c r="GQ252" i="1"/>
  <c r="GQ253" i="1"/>
  <c r="GQ254" i="1"/>
  <c r="GQ255" i="1"/>
  <c r="GQ256" i="1"/>
  <c r="GQ257" i="1"/>
  <c r="GQ258" i="1"/>
  <c r="GQ259" i="1"/>
  <c r="GQ260" i="1"/>
  <c r="GQ261" i="1"/>
  <c r="GQ262" i="1"/>
  <c r="GQ263" i="1"/>
  <c r="GQ264" i="1"/>
  <c r="GQ265" i="1"/>
  <c r="GQ266" i="1"/>
  <c r="GQ267" i="1"/>
  <c r="GQ268" i="1"/>
  <c r="GQ269" i="1"/>
  <c r="GQ270" i="1"/>
  <c r="GQ271" i="1"/>
  <c r="GQ272" i="1"/>
  <c r="GQ273" i="1"/>
  <c r="GQ274" i="1"/>
  <c r="GQ275" i="1"/>
  <c r="GQ276" i="1"/>
  <c r="GQ277" i="1"/>
  <c r="GQ278" i="1"/>
  <c r="GQ279" i="1"/>
  <c r="GQ280" i="1"/>
  <c r="GQ281" i="1"/>
  <c r="GQ282" i="1"/>
  <c r="GQ283" i="1"/>
  <c r="GQ284" i="1"/>
  <c r="GQ285" i="1"/>
  <c r="GQ286" i="1"/>
  <c r="GQ287" i="1"/>
  <c r="GQ288" i="1"/>
  <c r="GQ289" i="1"/>
  <c r="GQ290" i="1"/>
  <c r="GQ291" i="1"/>
  <c r="GQ292" i="1"/>
  <c r="GQ293" i="1"/>
  <c r="GQ294" i="1"/>
  <c r="GQ295" i="1"/>
  <c r="GQ296" i="1"/>
  <c r="GQ297" i="1"/>
  <c r="GQ298" i="1"/>
  <c r="GQ299" i="1"/>
  <c r="GQ300" i="1"/>
  <c r="GQ301" i="1"/>
  <c r="GQ302" i="1"/>
  <c r="GQ303" i="1"/>
  <c r="GQ304" i="1"/>
  <c r="GQ305" i="1"/>
  <c r="GQ306" i="1"/>
  <c r="GQ5" i="1"/>
  <c r="GP6" i="1"/>
  <c r="GP7" i="1"/>
  <c r="GP8" i="1"/>
  <c r="GP9" i="1"/>
  <c r="GP10" i="1"/>
  <c r="GP11" i="1"/>
  <c r="GP12" i="1"/>
  <c r="GP13" i="1"/>
  <c r="GP14" i="1"/>
  <c r="GP15" i="1"/>
  <c r="GP16" i="1"/>
  <c r="GP17" i="1"/>
  <c r="GP18" i="1"/>
  <c r="GP19" i="1"/>
  <c r="GP20" i="1"/>
  <c r="GP21" i="1"/>
  <c r="GP22" i="1"/>
  <c r="GP23" i="1"/>
  <c r="GP24" i="1"/>
  <c r="GP25" i="1"/>
  <c r="GP26" i="1"/>
  <c r="GP27" i="1"/>
  <c r="GP28" i="1"/>
  <c r="GP29" i="1"/>
  <c r="GP30" i="1"/>
  <c r="GP31" i="1"/>
  <c r="GP32" i="1"/>
  <c r="GP33" i="1"/>
  <c r="GP34" i="1"/>
  <c r="GP35" i="1"/>
  <c r="GP36" i="1"/>
  <c r="GP37" i="1"/>
  <c r="GP38" i="1"/>
  <c r="GP39" i="1"/>
  <c r="GP40" i="1"/>
  <c r="GP41" i="1"/>
  <c r="GP42" i="1"/>
  <c r="GP43" i="1"/>
  <c r="GP44" i="1"/>
  <c r="GP45" i="1"/>
  <c r="GP46" i="1"/>
  <c r="GP47" i="1"/>
  <c r="GP48" i="1"/>
  <c r="GP49" i="1"/>
  <c r="GP50" i="1"/>
  <c r="GP51" i="1"/>
  <c r="GP52" i="1"/>
  <c r="GP53" i="1"/>
  <c r="GP54" i="1"/>
  <c r="GP55" i="1"/>
  <c r="GP56" i="1"/>
  <c r="GP57" i="1"/>
  <c r="GP58" i="1"/>
  <c r="GP59" i="1"/>
  <c r="GP60" i="1"/>
  <c r="GP61" i="1"/>
  <c r="GP62" i="1"/>
  <c r="GP63" i="1"/>
  <c r="GP64" i="1"/>
  <c r="GP65" i="1"/>
  <c r="GP66" i="1"/>
  <c r="GP67" i="1"/>
  <c r="GP68" i="1"/>
  <c r="GP69" i="1"/>
  <c r="GP70" i="1"/>
  <c r="GP71" i="1"/>
  <c r="GP72" i="1"/>
  <c r="GP73" i="1"/>
  <c r="GP74" i="1"/>
  <c r="GP75" i="1"/>
  <c r="GP76" i="1"/>
  <c r="GP77" i="1"/>
  <c r="GP78" i="1"/>
  <c r="GP79" i="1"/>
  <c r="GP80" i="1"/>
  <c r="GP81" i="1"/>
  <c r="GP82" i="1"/>
  <c r="GP83" i="1"/>
  <c r="GP84" i="1"/>
  <c r="GP85" i="1"/>
  <c r="GP86" i="1"/>
  <c r="GP87" i="1"/>
  <c r="GP88" i="1"/>
  <c r="GP89" i="1"/>
  <c r="GP90" i="1"/>
  <c r="GP91" i="1"/>
  <c r="GP92" i="1"/>
  <c r="GP93" i="1"/>
  <c r="GP94" i="1"/>
  <c r="GP95" i="1"/>
  <c r="GP96" i="1"/>
  <c r="GP97" i="1"/>
  <c r="GP98" i="1"/>
  <c r="GP99" i="1"/>
  <c r="GP100" i="1"/>
  <c r="GP101" i="1"/>
  <c r="GP102" i="1"/>
  <c r="GP103" i="1"/>
  <c r="GP104" i="1"/>
  <c r="GP105" i="1"/>
  <c r="GP106" i="1"/>
  <c r="GP107" i="1"/>
  <c r="GP108" i="1"/>
  <c r="GP109" i="1"/>
  <c r="GP110" i="1"/>
  <c r="GP111" i="1"/>
  <c r="GP112" i="1"/>
  <c r="GP113" i="1"/>
  <c r="GP114" i="1"/>
  <c r="GP115" i="1"/>
  <c r="GP116" i="1"/>
  <c r="GP117" i="1"/>
  <c r="GP118" i="1"/>
  <c r="GP119" i="1"/>
  <c r="GP120" i="1"/>
  <c r="GP121" i="1"/>
  <c r="GP122" i="1"/>
  <c r="GP123" i="1"/>
  <c r="GP124" i="1"/>
  <c r="GP125" i="1"/>
  <c r="GP126" i="1"/>
  <c r="GP127" i="1"/>
  <c r="GP128" i="1"/>
  <c r="GP129" i="1"/>
  <c r="GP130" i="1"/>
  <c r="GP131" i="1"/>
  <c r="GP132" i="1"/>
  <c r="GP133" i="1"/>
  <c r="GP134" i="1"/>
  <c r="GP135" i="1"/>
  <c r="GP136" i="1"/>
  <c r="GP137" i="1"/>
  <c r="GP138" i="1"/>
  <c r="GP139" i="1"/>
  <c r="GP140" i="1"/>
  <c r="GP141" i="1"/>
  <c r="GP142" i="1"/>
  <c r="GP143" i="1"/>
  <c r="GP144" i="1"/>
  <c r="GP145" i="1"/>
  <c r="GP146" i="1"/>
  <c r="GP147" i="1"/>
  <c r="GP148" i="1"/>
  <c r="GP149" i="1"/>
  <c r="GP150" i="1"/>
  <c r="GP151" i="1"/>
  <c r="GP152" i="1"/>
  <c r="GP153" i="1"/>
  <c r="GP154" i="1"/>
  <c r="GP155" i="1"/>
  <c r="GP156" i="1"/>
  <c r="GP157" i="1"/>
  <c r="GP158" i="1"/>
  <c r="GP159" i="1"/>
  <c r="GP160" i="1"/>
  <c r="GP161" i="1"/>
  <c r="GP162" i="1"/>
  <c r="GP163" i="1"/>
  <c r="GP164" i="1"/>
  <c r="GP165" i="1"/>
  <c r="GP166" i="1"/>
  <c r="GP167" i="1"/>
  <c r="GP168" i="1"/>
  <c r="GP169" i="1"/>
  <c r="GP170" i="1"/>
  <c r="GP171" i="1"/>
  <c r="GP172" i="1"/>
  <c r="GP173" i="1"/>
  <c r="GP174" i="1"/>
  <c r="GP175" i="1"/>
  <c r="GP176" i="1"/>
  <c r="GP177" i="1"/>
  <c r="GP178" i="1"/>
  <c r="GP179" i="1"/>
  <c r="GP180" i="1"/>
  <c r="GP181" i="1"/>
  <c r="GP182" i="1"/>
  <c r="GP183" i="1"/>
  <c r="GP184" i="1"/>
  <c r="GP185" i="1"/>
  <c r="GP186" i="1"/>
  <c r="GP187" i="1"/>
  <c r="GP188" i="1"/>
  <c r="GP189" i="1"/>
  <c r="GP193" i="1"/>
  <c r="GP190" i="1"/>
  <c r="GP191" i="1"/>
  <c r="GP192" i="1"/>
  <c r="GP194" i="1"/>
  <c r="GP195" i="1"/>
  <c r="GP196" i="1"/>
  <c r="GP197" i="1"/>
  <c r="GP198" i="1"/>
  <c r="GP199" i="1"/>
  <c r="GP200" i="1"/>
  <c r="GP201" i="1"/>
  <c r="GP202" i="1"/>
  <c r="GP203" i="1"/>
  <c r="GP204" i="1"/>
  <c r="GP205" i="1"/>
  <c r="GP206" i="1"/>
  <c r="GP207" i="1"/>
  <c r="GP208" i="1"/>
  <c r="GP209" i="1"/>
  <c r="GP210" i="1"/>
  <c r="GP211" i="1"/>
  <c r="GP212" i="1"/>
  <c r="GP213" i="1"/>
  <c r="GP214" i="1"/>
  <c r="GP215" i="1"/>
  <c r="GP216" i="1"/>
  <c r="GP217" i="1"/>
  <c r="GP218" i="1"/>
  <c r="GP219" i="1"/>
  <c r="GP220" i="1"/>
  <c r="GP221" i="1"/>
  <c r="GP222" i="1"/>
  <c r="GP223" i="1"/>
  <c r="GP224" i="1"/>
  <c r="GP225" i="1"/>
  <c r="GP226" i="1"/>
  <c r="GP227" i="1"/>
  <c r="GP228" i="1"/>
  <c r="GP229" i="1"/>
  <c r="GP230" i="1"/>
  <c r="GP231" i="1"/>
  <c r="GP232" i="1"/>
  <c r="GP233" i="1"/>
  <c r="GP234" i="1"/>
  <c r="GP235" i="1"/>
  <c r="GP236" i="1"/>
  <c r="GP237" i="1"/>
  <c r="GP238" i="1"/>
  <c r="GP239" i="1"/>
  <c r="GP240" i="1"/>
  <c r="GP241" i="1"/>
  <c r="GP242" i="1"/>
  <c r="GP243" i="1"/>
  <c r="GP244" i="1"/>
  <c r="GP245" i="1"/>
  <c r="GP246" i="1"/>
  <c r="GP247" i="1"/>
  <c r="GP248" i="1"/>
  <c r="GP249" i="1"/>
  <c r="GP250" i="1"/>
  <c r="GP251" i="1"/>
  <c r="GP252" i="1"/>
  <c r="GP253" i="1"/>
  <c r="GP254" i="1"/>
  <c r="GP255" i="1"/>
  <c r="GP256" i="1"/>
  <c r="GP257" i="1"/>
  <c r="GP258" i="1"/>
  <c r="GP259" i="1"/>
  <c r="GP260" i="1"/>
  <c r="GP261" i="1"/>
  <c r="GP262" i="1"/>
  <c r="GP263" i="1"/>
  <c r="GP264" i="1"/>
  <c r="GP265" i="1"/>
  <c r="GP266" i="1"/>
  <c r="GP267" i="1"/>
  <c r="GP268" i="1"/>
  <c r="GP269" i="1"/>
  <c r="GP270" i="1"/>
  <c r="GP271" i="1"/>
  <c r="GP272" i="1"/>
  <c r="GP273" i="1"/>
  <c r="GP274" i="1"/>
  <c r="GP275" i="1"/>
  <c r="GP276" i="1"/>
  <c r="GP277" i="1"/>
  <c r="GP278" i="1"/>
  <c r="GP279" i="1"/>
  <c r="GP280" i="1"/>
  <c r="GP281" i="1"/>
  <c r="GP282" i="1"/>
  <c r="GP283" i="1"/>
  <c r="GP284" i="1"/>
  <c r="GP285" i="1"/>
  <c r="GP286" i="1"/>
  <c r="GP287" i="1"/>
  <c r="GP288" i="1"/>
  <c r="GP289" i="1"/>
  <c r="GP290" i="1"/>
  <c r="GP291" i="1"/>
  <c r="GP292" i="1"/>
  <c r="GP293" i="1"/>
  <c r="GP294" i="1"/>
  <c r="GP295" i="1"/>
  <c r="GP296" i="1"/>
  <c r="GP297" i="1"/>
  <c r="GP298" i="1"/>
  <c r="GP299" i="1"/>
  <c r="GP300" i="1"/>
  <c r="GP301" i="1"/>
  <c r="GP302" i="1"/>
  <c r="GP303" i="1"/>
  <c r="GP304" i="1"/>
  <c r="GP305" i="1"/>
  <c r="GP306" i="1"/>
  <c r="GP5" i="1"/>
  <c r="GO6" i="1"/>
  <c r="GO7" i="1"/>
  <c r="GO8" i="1"/>
  <c r="GO9" i="1"/>
  <c r="GO10" i="1"/>
  <c r="GO11" i="1"/>
  <c r="GO12" i="1"/>
  <c r="GO13" i="1"/>
  <c r="GO14" i="1"/>
  <c r="GO15" i="1"/>
  <c r="GO16" i="1"/>
  <c r="GO17" i="1"/>
  <c r="GO18" i="1"/>
  <c r="GO19" i="1"/>
  <c r="GO20" i="1"/>
  <c r="GO21" i="1"/>
  <c r="GO22" i="1"/>
  <c r="GO23" i="1"/>
  <c r="GO24" i="1"/>
  <c r="GO25" i="1"/>
  <c r="GO26" i="1"/>
  <c r="GO27" i="1"/>
  <c r="GO28" i="1"/>
  <c r="GO29" i="1"/>
  <c r="GO30" i="1"/>
  <c r="GO31" i="1"/>
  <c r="GO32" i="1"/>
  <c r="GO33" i="1"/>
  <c r="GO34" i="1"/>
  <c r="GO35" i="1"/>
  <c r="GO36" i="1"/>
  <c r="GO37" i="1"/>
  <c r="GO38" i="1"/>
  <c r="GO39" i="1"/>
  <c r="GO40" i="1"/>
  <c r="GO41" i="1"/>
  <c r="GO42" i="1"/>
  <c r="GO43" i="1"/>
  <c r="GO44" i="1"/>
  <c r="GO45" i="1"/>
  <c r="GO46" i="1"/>
  <c r="GO47" i="1"/>
  <c r="GO48" i="1"/>
  <c r="GO49" i="1"/>
  <c r="GO50" i="1"/>
  <c r="GO51" i="1"/>
  <c r="GO52" i="1"/>
  <c r="GO53" i="1"/>
  <c r="GO54" i="1"/>
  <c r="GO55" i="1"/>
  <c r="GO56" i="1"/>
  <c r="GO57" i="1"/>
  <c r="GO58" i="1"/>
  <c r="GO59" i="1"/>
  <c r="GO60" i="1"/>
  <c r="GO61" i="1"/>
  <c r="GO62" i="1"/>
  <c r="GO63" i="1"/>
  <c r="GO64" i="1"/>
  <c r="GO65" i="1"/>
  <c r="GO66" i="1"/>
  <c r="GO67" i="1"/>
  <c r="GO68" i="1"/>
  <c r="GO69" i="1"/>
  <c r="GO70" i="1"/>
  <c r="GO71" i="1"/>
  <c r="GO72" i="1"/>
  <c r="GO73" i="1"/>
  <c r="GO74" i="1"/>
  <c r="GO75" i="1"/>
  <c r="GO76" i="1"/>
  <c r="GO77" i="1"/>
  <c r="GO78" i="1"/>
  <c r="GO79" i="1"/>
  <c r="GO80" i="1"/>
  <c r="GO81" i="1"/>
  <c r="GO82" i="1"/>
  <c r="GO83" i="1"/>
  <c r="GO84" i="1"/>
  <c r="GO85" i="1"/>
  <c r="GO86" i="1"/>
  <c r="GO87" i="1"/>
  <c r="GO88" i="1"/>
  <c r="GO89" i="1"/>
  <c r="GO90" i="1"/>
  <c r="GO91" i="1"/>
  <c r="GO92" i="1"/>
  <c r="GO93" i="1"/>
  <c r="GO94" i="1"/>
  <c r="GO95" i="1"/>
  <c r="GO96" i="1"/>
  <c r="GO97" i="1"/>
  <c r="GO98" i="1"/>
  <c r="GO99" i="1"/>
  <c r="GO100" i="1"/>
  <c r="GO101" i="1"/>
  <c r="GO102" i="1"/>
  <c r="GO103" i="1"/>
  <c r="GO104" i="1"/>
  <c r="GO105" i="1"/>
  <c r="GO106" i="1"/>
  <c r="GO107" i="1"/>
  <c r="GO108" i="1"/>
  <c r="GO109" i="1"/>
  <c r="GO110" i="1"/>
  <c r="GO111" i="1"/>
  <c r="GO112" i="1"/>
  <c r="GO113" i="1"/>
  <c r="GO114" i="1"/>
  <c r="GO115" i="1"/>
  <c r="GO116" i="1"/>
  <c r="GO117" i="1"/>
  <c r="GO118" i="1"/>
  <c r="GO119" i="1"/>
  <c r="GO120" i="1"/>
  <c r="GO121" i="1"/>
  <c r="GO122" i="1"/>
  <c r="GO123" i="1"/>
  <c r="GO124" i="1"/>
  <c r="GO125" i="1"/>
  <c r="GO126" i="1"/>
  <c r="GO127" i="1"/>
  <c r="GO128" i="1"/>
  <c r="GO129" i="1"/>
  <c r="GO130" i="1"/>
  <c r="GO131" i="1"/>
  <c r="GO132" i="1"/>
  <c r="GO133" i="1"/>
  <c r="GO134" i="1"/>
  <c r="GO135" i="1"/>
  <c r="GO136" i="1"/>
  <c r="GO137" i="1"/>
  <c r="GO138" i="1"/>
  <c r="GO139" i="1"/>
  <c r="GO140" i="1"/>
  <c r="GO141" i="1"/>
  <c r="GO142" i="1"/>
  <c r="GO143" i="1"/>
  <c r="GO144" i="1"/>
  <c r="GO145" i="1"/>
  <c r="GO146" i="1"/>
  <c r="GO147" i="1"/>
  <c r="GO148" i="1"/>
  <c r="GO149" i="1"/>
  <c r="GO150" i="1"/>
  <c r="GO151" i="1"/>
  <c r="GO152" i="1"/>
  <c r="GO153" i="1"/>
  <c r="GO154" i="1"/>
  <c r="GO155" i="1"/>
  <c r="GO156" i="1"/>
  <c r="GO157" i="1"/>
  <c r="GO158" i="1"/>
  <c r="GO159" i="1"/>
  <c r="GO160" i="1"/>
  <c r="GO161" i="1"/>
  <c r="GO162" i="1"/>
  <c r="GO163" i="1"/>
  <c r="GO164" i="1"/>
  <c r="GO165" i="1"/>
  <c r="GO166" i="1"/>
  <c r="GO167" i="1"/>
  <c r="GO168" i="1"/>
  <c r="GO169" i="1"/>
  <c r="GO170" i="1"/>
  <c r="GO171" i="1"/>
  <c r="GO172" i="1"/>
  <c r="GO173" i="1"/>
  <c r="GO174" i="1"/>
  <c r="GO175" i="1"/>
  <c r="GO176" i="1"/>
  <c r="GO177" i="1"/>
  <c r="GO178" i="1"/>
  <c r="GO179" i="1"/>
  <c r="GO180" i="1"/>
  <c r="GO181" i="1"/>
  <c r="GO182" i="1"/>
  <c r="GO183" i="1"/>
  <c r="GO184" i="1"/>
  <c r="GO185" i="1"/>
  <c r="GO186" i="1"/>
  <c r="GO187" i="1"/>
  <c r="GO188" i="1"/>
  <c r="GO189" i="1"/>
  <c r="GO193" i="1"/>
  <c r="GO190" i="1"/>
  <c r="GO191" i="1"/>
  <c r="GO192" i="1"/>
  <c r="GO194" i="1"/>
  <c r="GO195" i="1"/>
  <c r="GO196" i="1"/>
  <c r="GO197" i="1"/>
  <c r="GO198" i="1"/>
  <c r="GO199" i="1"/>
  <c r="GO200" i="1"/>
  <c r="GO201" i="1"/>
  <c r="GO202" i="1"/>
  <c r="GO203" i="1"/>
  <c r="GO204" i="1"/>
  <c r="GO205" i="1"/>
  <c r="GO206" i="1"/>
  <c r="GO207" i="1"/>
  <c r="GO208" i="1"/>
  <c r="GO209" i="1"/>
  <c r="GO210" i="1"/>
  <c r="GO211" i="1"/>
  <c r="GO212" i="1"/>
  <c r="GO213" i="1"/>
  <c r="GO214" i="1"/>
  <c r="GO215" i="1"/>
  <c r="GO216" i="1"/>
  <c r="GO217" i="1"/>
  <c r="GO218" i="1"/>
  <c r="GO219" i="1"/>
  <c r="GO220" i="1"/>
  <c r="GO221" i="1"/>
  <c r="GO222" i="1"/>
  <c r="GO223" i="1"/>
  <c r="GO224" i="1"/>
  <c r="GO225" i="1"/>
  <c r="GO226" i="1"/>
  <c r="GO227" i="1"/>
  <c r="GO228" i="1"/>
  <c r="GO229" i="1"/>
  <c r="GO230" i="1"/>
  <c r="GO231" i="1"/>
  <c r="GO232" i="1"/>
  <c r="GO233" i="1"/>
  <c r="GO234" i="1"/>
  <c r="GO235" i="1"/>
  <c r="GO236" i="1"/>
  <c r="GO237" i="1"/>
  <c r="GO238" i="1"/>
  <c r="GO239" i="1"/>
  <c r="GO240" i="1"/>
  <c r="GO241" i="1"/>
  <c r="GO242" i="1"/>
  <c r="GO243" i="1"/>
  <c r="GO244" i="1"/>
  <c r="GO245" i="1"/>
  <c r="GO246" i="1"/>
  <c r="GO247" i="1"/>
  <c r="GO248" i="1"/>
  <c r="GO249" i="1"/>
  <c r="GO250" i="1"/>
  <c r="GO251" i="1"/>
  <c r="GO252" i="1"/>
  <c r="GO253" i="1"/>
  <c r="GO254" i="1"/>
  <c r="GO255" i="1"/>
  <c r="GO256" i="1"/>
  <c r="GO257" i="1"/>
  <c r="GO258" i="1"/>
  <c r="GO259" i="1"/>
  <c r="GO260" i="1"/>
  <c r="GO261" i="1"/>
  <c r="GO262" i="1"/>
  <c r="GO263" i="1"/>
  <c r="GO264" i="1"/>
  <c r="GO265" i="1"/>
  <c r="GO266" i="1"/>
  <c r="GO267" i="1"/>
  <c r="GO268" i="1"/>
  <c r="GO269" i="1"/>
  <c r="GO270" i="1"/>
  <c r="GO271" i="1"/>
  <c r="GO272" i="1"/>
  <c r="GO273" i="1"/>
  <c r="GO274" i="1"/>
  <c r="GO275" i="1"/>
  <c r="GO276" i="1"/>
  <c r="GO277" i="1"/>
  <c r="GO278" i="1"/>
  <c r="GO279" i="1"/>
  <c r="GO280" i="1"/>
  <c r="GO281" i="1"/>
  <c r="GO282" i="1"/>
  <c r="GO283" i="1"/>
  <c r="GO284" i="1"/>
  <c r="GO285" i="1"/>
  <c r="GO286" i="1"/>
  <c r="GO287" i="1"/>
  <c r="GO288" i="1"/>
  <c r="GO289" i="1"/>
  <c r="GO290" i="1"/>
  <c r="GO291" i="1"/>
  <c r="GO292" i="1"/>
  <c r="GO293" i="1"/>
  <c r="GO294" i="1"/>
  <c r="GO295" i="1"/>
  <c r="GO296" i="1"/>
  <c r="GO297" i="1"/>
  <c r="GO298" i="1"/>
  <c r="GO299" i="1"/>
  <c r="GO300" i="1"/>
  <c r="GO301" i="1"/>
  <c r="GO302" i="1"/>
  <c r="GO303" i="1"/>
  <c r="GO304" i="1"/>
  <c r="GO305" i="1"/>
  <c r="GO306" i="1"/>
  <c r="GO5" i="1"/>
  <c r="GN6" i="1"/>
  <c r="GN7" i="1"/>
  <c r="GN8" i="1"/>
  <c r="GN9" i="1"/>
  <c r="GN10" i="1"/>
  <c r="GN11" i="1"/>
  <c r="GN12" i="1"/>
  <c r="GN13" i="1"/>
  <c r="GN14" i="1"/>
  <c r="GN15" i="1"/>
  <c r="GN16" i="1"/>
  <c r="GN17" i="1"/>
  <c r="GN18" i="1"/>
  <c r="GN19" i="1"/>
  <c r="GN20" i="1"/>
  <c r="GN21" i="1"/>
  <c r="GN22" i="1"/>
  <c r="GN23" i="1"/>
  <c r="GN24" i="1"/>
  <c r="GN25" i="1"/>
  <c r="GN26" i="1"/>
  <c r="GN27" i="1"/>
  <c r="GN28" i="1"/>
  <c r="GN29" i="1"/>
  <c r="GN30" i="1"/>
  <c r="GN31" i="1"/>
  <c r="GN32" i="1"/>
  <c r="GN33" i="1"/>
  <c r="GN34" i="1"/>
  <c r="GN35" i="1"/>
  <c r="GN36" i="1"/>
  <c r="GN37" i="1"/>
  <c r="GN38" i="1"/>
  <c r="GN39" i="1"/>
  <c r="GN40" i="1"/>
  <c r="GN41" i="1"/>
  <c r="GN42" i="1"/>
  <c r="GN43" i="1"/>
  <c r="GN44" i="1"/>
  <c r="GN45" i="1"/>
  <c r="GN46" i="1"/>
  <c r="GN47" i="1"/>
  <c r="GN48" i="1"/>
  <c r="GN49" i="1"/>
  <c r="GN50" i="1"/>
  <c r="GN51" i="1"/>
  <c r="GN52" i="1"/>
  <c r="GN53" i="1"/>
  <c r="GN54" i="1"/>
  <c r="GN55" i="1"/>
  <c r="GN56" i="1"/>
  <c r="GN57" i="1"/>
  <c r="GN58" i="1"/>
  <c r="GN59" i="1"/>
  <c r="GN60" i="1"/>
  <c r="GN61" i="1"/>
  <c r="GN62" i="1"/>
  <c r="GN63" i="1"/>
  <c r="GN64" i="1"/>
  <c r="GN65" i="1"/>
  <c r="GN66" i="1"/>
  <c r="GN67" i="1"/>
  <c r="GN68" i="1"/>
  <c r="GN69" i="1"/>
  <c r="GN70" i="1"/>
  <c r="GN71" i="1"/>
  <c r="GN72" i="1"/>
  <c r="GN73" i="1"/>
  <c r="GN74" i="1"/>
  <c r="GN75" i="1"/>
  <c r="GN76" i="1"/>
  <c r="GN77" i="1"/>
  <c r="GN78" i="1"/>
  <c r="GN79" i="1"/>
  <c r="GN80" i="1"/>
  <c r="GN81" i="1"/>
  <c r="GN82" i="1"/>
  <c r="GN83" i="1"/>
  <c r="GN84" i="1"/>
  <c r="GN85" i="1"/>
  <c r="GN86" i="1"/>
  <c r="GN87" i="1"/>
  <c r="GN88" i="1"/>
  <c r="GN89" i="1"/>
  <c r="GN90" i="1"/>
  <c r="GN91" i="1"/>
  <c r="GN92" i="1"/>
  <c r="GN93" i="1"/>
  <c r="GN94" i="1"/>
  <c r="GN95" i="1"/>
  <c r="GN96" i="1"/>
  <c r="GN97" i="1"/>
  <c r="GN98" i="1"/>
  <c r="GN99" i="1"/>
  <c r="GN100" i="1"/>
  <c r="GN101" i="1"/>
  <c r="GN102" i="1"/>
  <c r="GN103" i="1"/>
  <c r="GN104" i="1"/>
  <c r="GN105" i="1"/>
  <c r="GN106" i="1"/>
  <c r="GN107" i="1"/>
  <c r="GN108" i="1"/>
  <c r="GN109" i="1"/>
  <c r="GN110" i="1"/>
  <c r="GN111" i="1"/>
  <c r="GN112" i="1"/>
  <c r="GN113" i="1"/>
  <c r="GN114" i="1"/>
  <c r="GN115" i="1"/>
  <c r="GN116" i="1"/>
  <c r="GN117" i="1"/>
  <c r="GN118" i="1"/>
  <c r="GN119" i="1"/>
  <c r="GN120" i="1"/>
  <c r="GN121" i="1"/>
  <c r="GN122" i="1"/>
  <c r="GN123" i="1"/>
  <c r="GN124" i="1"/>
  <c r="GN125" i="1"/>
  <c r="GN126" i="1"/>
  <c r="GN127" i="1"/>
  <c r="GN128" i="1"/>
  <c r="GN129" i="1"/>
  <c r="GN130" i="1"/>
  <c r="GN131" i="1"/>
  <c r="GN132" i="1"/>
  <c r="GN133" i="1"/>
  <c r="GN134" i="1"/>
  <c r="GN135" i="1"/>
  <c r="GN136" i="1"/>
  <c r="GN137" i="1"/>
  <c r="GN138" i="1"/>
  <c r="GN139" i="1"/>
  <c r="GN140" i="1"/>
  <c r="GN141" i="1"/>
  <c r="GN142" i="1"/>
  <c r="GN143" i="1"/>
  <c r="GN144" i="1"/>
  <c r="GN145" i="1"/>
  <c r="GN146" i="1"/>
  <c r="GN147" i="1"/>
  <c r="GN148" i="1"/>
  <c r="GN149" i="1"/>
  <c r="GN150" i="1"/>
  <c r="GN151" i="1"/>
  <c r="GN152" i="1"/>
  <c r="GN153" i="1"/>
  <c r="GN154" i="1"/>
  <c r="GN155" i="1"/>
  <c r="GN156" i="1"/>
  <c r="GN157" i="1"/>
  <c r="GN158" i="1"/>
  <c r="GN159" i="1"/>
  <c r="GN160" i="1"/>
  <c r="GN161" i="1"/>
  <c r="GN162" i="1"/>
  <c r="GN163" i="1"/>
  <c r="GN164" i="1"/>
  <c r="GN165" i="1"/>
  <c r="GN166" i="1"/>
  <c r="GN167" i="1"/>
  <c r="GN168" i="1"/>
  <c r="GN169" i="1"/>
  <c r="GN170" i="1"/>
  <c r="GN171" i="1"/>
  <c r="GN172" i="1"/>
  <c r="GN173" i="1"/>
  <c r="GN174" i="1"/>
  <c r="GN175" i="1"/>
  <c r="GN176" i="1"/>
  <c r="GN177" i="1"/>
  <c r="GN178" i="1"/>
  <c r="GN179" i="1"/>
  <c r="GN180" i="1"/>
  <c r="GN181" i="1"/>
  <c r="GN182" i="1"/>
  <c r="GN183" i="1"/>
  <c r="GN184" i="1"/>
  <c r="GN185" i="1"/>
  <c r="GN186" i="1"/>
  <c r="GN187" i="1"/>
  <c r="GN188" i="1"/>
  <c r="GN189" i="1"/>
  <c r="GN193" i="1"/>
  <c r="GN190" i="1"/>
  <c r="GN191" i="1"/>
  <c r="GN192" i="1"/>
  <c r="GN194" i="1"/>
  <c r="GN195" i="1"/>
  <c r="GN196" i="1"/>
  <c r="GN197" i="1"/>
  <c r="GN198" i="1"/>
  <c r="GN199" i="1"/>
  <c r="GN200" i="1"/>
  <c r="GN201" i="1"/>
  <c r="GN202" i="1"/>
  <c r="GN203" i="1"/>
  <c r="GN204" i="1"/>
  <c r="GN205" i="1"/>
  <c r="GN206" i="1"/>
  <c r="GN207" i="1"/>
  <c r="GN208" i="1"/>
  <c r="GN209" i="1"/>
  <c r="GN210" i="1"/>
  <c r="GN211" i="1"/>
  <c r="GN212" i="1"/>
  <c r="GN213" i="1"/>
  <c r="GN214" i="1"/>
  <c r="GN215" i="1"/>
  <c r="GN216" i="1"/>
  <c r="GN217" i="1"/>
  <c r="GN218" i="1"/>
  <c r="GN219" i="1"/>
  <c r="GN220" i="1"/>
  <c r="GN221" i="1"/>
  <c r="GN222" i="1"/>
  <c r="GN223" i="1"/>
  <c r="GN224" i="1"/>
  <c r="GN225" i="1"/>
  <c r="GN226" i="1"/>
  <c r="GN227" i="1"/>
  <c r="GN228" i="1"/>
  <c r="GN229" i="1"/>
  <c r="GN230" i="1"/>
  <c r="GN231" i="1"/>
  <c r="GN232" i="1"/>
  <c r="GN233" i="1"/>
  <c r="GN234" i="1"/>
  <c r="GN235" i="1"/>
  <c r="GN236" i="1"/>
  <c r="GN237" i="1"/>
  <c r="GN238" i="1"/>
  <c r="GN239" i="1"/>
  <c r="GN240" i="1"/>
  <c r="GN241" i="1"/>
  <c r="GN242" i="1"/>
  <c r="GN243" i="1"/>
  <c r="GN244" i="1"/>
  <c r="GN245" i="1"/>
  <c r="GN246" i="1"/>
  <c r="GN247" i="1"/>
  <c r="GN248" i="1"/>
  <c r="GN249" i="1"/>
  <c r="GN250" i="1"/>
  <c r="GN251" i="1"/>
  <c r="GN252" i="1"/>
  <c r="GN253" i="1"/>
  <c r="GN254" i="1"/>
  <c r="GN255" i="1"/>
  <c r="GN256" i="1"/>
  <c r="GN257" i="1"/>
  <c r="GN258" i="1"/>
  <c r="GN259" i="1"/>
  <c r="GN260" i="1"/>
  <c r="GN261" i="1"/>
  <c r="GN262" i="1"/>
  <c r="GN263" i="1"/>
  <c r="GN264" i="1"/>
  <c r="GN265" i="1"/>
  <c r="GN266" i="1"/>
  <c r="GN267" i="1"/>
  <c r="GN268" i="1"/>
  <c r="GN269" i="1"/>
  <c r="GN270" i="1"/>
  <c r="GN271" i="1"/>
  <c r="GN272" i="1"/>
  <c r="GN273" i="1"/>
  <c r="GN274" i="1"/>
  <c r="GN275" i="1"/>
  <c r="GN276" i="1"/>
  <c r="GN277" i="1"/>
  <c r="GN278" i="1"/>
  <c r="GN279" i="1"/>
  <c r="GN280" i="1"/>
  <c r="GN281" i="1"/>
  <c r="GN282" i="1"/>
  <c r="GN283" i="1"/>
  <c r="GN284" i="1"/>
  <c r="GN285" i="1"/>
  <c r="GN286" i="1"/>
  <c r="GN287" i="1"/>
  <c r="GN288" i="1"/>
  <c r="GN289" i="1"/>
  <c r="GN290" i="1"/>
  <c r="GN291" i="1"/>
  <c r="GN292" i="1"/>
  <c r="GN293" i="1"/>
  <c r="GN294" i="1"/>
  <c r="GN295" i="1"/>
  <c r="GN296" i="1"/>
  <c r="GN297" i="1"/>
  <c r="GN298" i="1"/>
  <c r="GN299" i="1"/>
  <c r="GN300" i="1"/>
  <c r="GN301" i="1"/>
  <c r="GN302" i="1"/>
  <c r="GN303" i="1"/>
  <c r="GN304" i="1"/>
  <c r="GN305" i="1"/>
  <c r="GN306" i="1"/>
  <c r="GN5" i="1"/>
  <c r="GI6" i="1"/>
  <c r="GI7" i="1"/>
  <c r="GI8" i="1"/>
  <c r="GI9" i="1"/>
  <c r="GI10" i="1"/>
  <c r="GI11" i="1"/>
  <c r="GI12" i="1"/>
  <c r="GI13" i="1"/>
  <c r="GI14" i="1"/>
  <c r="GI15" i="1"/>
  <c r="GI16" i="1"/>
  <c r="GI17" i="1"/>
  <c r="GI18" i="1"/>
  <c r="GI19" i="1"/>
  <c r="GI20" i="1"/>
  <c r="GI21" i="1"/>
  <c r="GI22" i="1"/>
  <c r="GI23" i="1"/>
  <c r="GI24" i="1"/>
  <c r="GI25" i="1"/>
  <c r="GI26" i="1"/>
  <c r="GI27" i="1"/>
  <c r="GI28" i="1"/>
  <c r="GI29" i="1"/>
  <c r="GI30" i="1"/>
  <c r="GI31" i="1"/>
  <c r="GI32" i="1"/>
  <c r="GI33" i="1"/>
  <c r="GI34" i="1"/>
  <c r="GI35" i="1"/>
  <c r="GI36" i="1"/>
  <c r="GI37" i="1"/>
  <c r="GI38" i="1"/>
  <c r="GI39" i="1"/>
  <c r="GI40" i="1"/>
  <c r="GI41" i="1"/>
  <c r="GI42" i="1"/>
  <c r="GI43" i="1"/>
  <c r="GI44" i="1"/>
  <c r="GI45" i="1"/>
  <c r="GI46" i="1"/>
  <c r="GI47" i="1"/>
  <c r="GI48" i="1"/>
  <c r="GI49" i="1"/>
  <c r="GI50" i="1"/>
  <c r="GI51" i="1"/>
  <c r="GI52" i="1"/>
  <c r="GI53" i="1"/>
  <c r="GI54" i="1"/>
  <c r="GI55" i="1"/>
  <c r="GI56" i="1"/>
  <c r="GI57" i="1"/>
  <c r="GI58" i="1"/>
  <c r="GI59" i="1"/>
  <c r="GI60" i="1"/>
  <c r="GI61" i="1"/>
  <c r="GI62" i="1"/>
  <c r="GI63" i="1"/>
  <c r="GI64" i="1"/>
  <c r="GI65" i="1"/>
  <c r="GI66" i="1"/>
  <c r="GI67" i="1"/>
  <c r="GI68" i="1"/>
  <c r="GI69" i="1"/>
  <c r="GI70" i="1"/>
  <c r="GI71" i="1"/>
  <c r="GI72" i="1"/>
  <c r="GI73" i="1"/>
  <c r="GI74" i="1"/>
  <c r="GI75" i="1"/>
  <c r="GI76" i="1"/>
  <c r="GI77" i="1"/>
  <c r="GI78" i="1"/>
  <c r="GI79" i="1"/>
  <c r="GI80" i="1"/>
  <c r="GI81" i="1"/>
  <c r="GI82" i="1"/>
  <c r="GI83" i="1"/>
  <c r="GI84" i="1"/>
  <c r="GI85" i="1"/>
  <c r="GI86" i="1"/>
  <c r="GI87" i="1"/>
  <c r="GI88" i="1"/>
  <c r="GI89" i="1"/>
  <c r="GI90" i="1"/>
  <c r="GI91" i="1"/>
  <c r="GI92" i="1"/>
  <c r="GI93" i="1"/>
  <c r="GI94" i="1"/>
  <c r="GI95" i="1"/>
  <c r="GI96" i="1"/>
  <c r="GI97" i="1"/>
  <c r="GI98" i="1"/>
  <c r="GI99" i="1"/>
  <c r="GI100" i="1"/>
  <c r="GI101" i="1"/>
  <c r="GI102" i="1"/>
  <c r="GI103" i="1"/>
  <c r="GI104" i="1"/>
  <c r="GI105" i="1"/>
  <c r="GI106" i="1"/>
  <c r="GI107" i="1"/>
  <c r="GI108" i="1"/>
  <c r="GI109" i="1"/>
  <c r="GI110" i="1"/>
  <c r="GI111" i="1"/>
  <c r="GI112" i="1"/>
  <c r="GI113" i="1"/>
  <c r="GI114" i="1"/>
  <c r="GI115" i="1"/>
  <c r="GI116" i="1"/>
  <c r="GI117" i="1"/>
  <c r="GI118" i="1"/>
  <c r="GI119" i="1"/>
  <c r="GI120" i="1"/>
  <c r="GI121" i="1"/>
  <c r="GI122" i="1"/>
  <c r="GI123" i="1"/>
  <c r="GI124" i="1"/>
  <c r="GI125" i="1"/>
  <c r="GI126" i="1"/>
  <c r="GI127" i="1"/>
  <c r="GI128" i="1"/>
  <c r="GI129" i="1"/>
  <c r="GI130" i="1"/>
  <c r="GI131" i="1"/>
  <c r="GI132" i="1"/>
  <c r="GI133" i="1"/>
  <c r="GI134" i="1"/>
  <c r="GI135" i="1"/>
  <c r="GI136" i="1"/>
  <c r="GI137" i="1"/>
  <c r="GI138" i="1"/>
  <c r="GI139" i="1"/>
  <c r="GI140" i="1"/>
  <c r="GI141" i="1"/>
  <c r="GI142" i="1"/>
  <c r="GI143" i="1"/>
  <c r="GI144" i="1"/>
  <c r="GI145" i="1"/>
  <c r="GI146" i="1"/>
  <c r="GI147" i="1"/>
  <c r="GI148" i="1"/>
  <c r="GI149" i="1"/>
  <c r="GI150" i="1"/>
  <c r="GI151" i="1"/>
  <c r="GI152" i="1"/>
  <c r="GI153" i="1"/>
  <c r="GI154" i="1"/>
  <c r="GI155" i="1"/>
  <c r="GI156" i="1"/>
  <c r="GI157" i="1"/>
  <c r="GI158" i="1"/>
  <c r="GI159" i="1"/>
  <c r="GI160" i="1"/>
  <c r="GI161" i="1"/>
  <c r="GI162" i="1"/>
  <c r="GI163" i="1"/>
  <c r="GI164" i="1"/>
  <c r="GI165" i="1"/>
  <c r="GI166" i="1"/>
  <c r="GI167" i="1"/>
  <c r="GI168" i="1"/>
  <c r="GI169" i="1"/>
  <c r="GI170" i="1"/>
  <c r="GI171" i="1"/>
  <c r="GI172" i="1"/>
  <c r="GI173" i="1"/>
  <c r="GI174" i="1"/>
  <c r="GI175" i="1"/>
  <c r="GI176" i="1"/>
  <c r="GI177" i="1"/>
  <c r="GI178" i="1"/>
  <c r="GI179" i="1"/>
  <c r="GI180" i="1"/>
  <c r="GI181" i="1"/>
  <c r="GI182" i="1"/>
  <c r="GI183" i="1"/>
  <c r="GI184" i="1"/>
  <c r="GI185" i="1"/>
  <c r="GI186" i="1"/>
  <c r="GI187" i="1"/>
  <c r="GI188" i="1"/>
  <c r="GI189" i="1"/>
  <c r="GI193" i="1"/>
  <c r="GI190" i="1"/>
  <c r="GI191" i="1"/>
  <c r="GI192" i="1"/>
  <c r="GI194" i="1"/>
  <c r="GI195" i="1"/>
  <c r="GI196" i="1"/>
  <c r="GI197" i="1"/>
  <c r="GI198" i="1"/>
  <c r="GI199" i="1"/>
  <c r="GI200" i="1"/>
  <c r="GI201" i="1"/>
  <c r="GI202" i="1"/>
  <c r="GI203" i="1"/>
  <c r="GI204" i="1"/>
  <c r="GI205" i="1"/>
  <c r="GI206" i="1"/>
  <c r="GI207" i="1"/>
  <c r="GI208" i="1"/>
  <c r="GI209" i="1"/>
  <c r="GI210" i="1"/>
  <c r="GI211" i="1"/>
  <c r="GI212" i="1"/>
  <c r="GI213" i="1"/>
  <c r="GI214" i="1"/>
  <c r="GI215" i="1"/>
  <c r="GI216" i="1"/>
  <c r="GI217" i="1"/>
  <c r="GI218" i="1"/>
  <c r="GI219" i="1"/>
  <c r="GI220" i="1"/>
  <c r="GI221" i="1"/>
  <c r="GI222" i="1"/>
  <c r="GI223" i="1"/>
  <c r="GI224" i="1"/>
  <c r="GI225" i="1"/>
  <c r="GI226" i="1"/>
  <c r="GI227" i="1"/>
  <c r="GI228" i="1"/>
  <c r="GI229" i="1"/>
  <c r="GI230" i="1"/>
  <c r="GI231" i="1"/>
  <c r="GI232" i="1"/>
  <c r="GI233" i="1"/>
  <c r="GI234" i="1"/>
  <c r="GI235" i="1"/>
  <c r="GI236" i="1"/>
  <c r="GI237" i="1"/>
  <c r="GI238" i="1"/>
  <c r="GI239" i="1"/>
  <c r="GI240" i="1"/>
  <c r="GI241" i="1"/>
  <c r="GI242" i="1"/>
  <c r="GI243" i="1"/>
  <c r="GI244" i="1"/>
  <c r="GI245" i="1"/>
  <c r="GI246" i="1"/>
  <c r="GI247" i="1"/>
  <c r="GI248" i="1"/>
  <c r="GI249" i="1"/>
  <c r="GI250" i="1"/>
  <c r="GI251" i="1"/>
  <c r="GI252" i="1"/>
  <c r="GI253" i="1"/>
  <c r="GI254" i="1"/>
  <c r="GI255" i="1"/>
  <c r="GI256" i="1"/>
  <c r="GI257" i="1"/>
  <c r="GI258" i="1"/>
  <c r="GI259" i="1"/>
  <c r="GI260" i="1"/>
  <c r="GI261" i="1"/>
  <c r="GI262" i="1"/>
  <c r="GI263" i="1"/>
  <c r="GI264" i="1"/>
  <c r="GI265" i="1"/>
  <c r="GI266" i="1"/>
  <c r="GI267" i="1"/>
  <c r="GI268" i="1"/>
  <c r="GI269" i="1"/>
  <c r="GI270" i="1"/>
  <c r="GI271" i="1"/>
  <c r="GI272" i="1"/>
  <c r="GI273" i="1"/>
  <c r="GI274" i="1"/>
  <c r="GI275" i="1"/>
  <c r="GI276" i="1"/>
  <c r="GI277" i="1"/>
  <c r="GI278" i="1"/>
  <c r="GI279" i="1"/>
  <c r="GI280" i="1"/>
  <c r="GI281" i="1"/>
  <c r="GI282" i="1"/>
  <c r="GI283" i="1"/>
  <c r="GI284" i="1"/>
  <c r="GI285" i="1"/>
  <c r="GI286" i="1"/>
  <c r="GI287" i="1"/>
  <c r="GI288" i="1"/>
  <c r="GI289" i="1"/>
  <c r="GI290" i="1"/>
  <c r="GI291" i="1"/>
  <c r="GI292" i="1"/>
  <c r="GI293" i="1"/>
  <c r="GI294" i="1"/>
  <c r="GI295" i="1"/>
  <c r="GI296" i="1"/>
  <c r="GI297" i="1"/>
  <c r="GI298" i="1"/>
  <c r="GI299" i="1"/>
  <c r="GI300" i="1"/>
  <c r="GI301" i="1"/>
  <c r="GI302" i="1"/>
  <c r="GI303" i="1"/>
  <c r="GI304" i="1"/>
  <c r="GI305" i="1"/>
  <c r="GI306" i="1"/>
  <c r="GI5" i="1"/>
  <c r="GH6" i="1"/>
  <c r="GH7" i="1"/>
  <c r="GH8" i="1"/>
  <c r="GH9" i="1"/>
  <c r="GH10" i="1"/>
  <c r="GH11" i="1"/>
  <c r="GH12" i="1"/>
  <c r="GH13" i="1"/>
  <c r="GH14" i="1"/>
  <c r="GH15" i="1"/>
  <c r="GH16" i="1"/>
  <c r="GH17" i="1"/>
  <c r="GH18" i="1"/>
  <c r="GH19" i="1"/>
  <c r="GH20" i="1"/>
  <c r="GH21" i="1"/>
  <c r="GH22" i="1"/>
  <c r="GH23" i="1"/>
  <c r="GH24" i="1"/>
  <c r="GH25" i="1"/>
  <c r="GH26" i="1"/>
  <c r="GH27" i="1"/>
  <c r="GH28" i="1"/>
  <c r="GH29" i="1"/>
  <c r="GH30" i="1"/>
  <c r="GH31" i="1"/>
  <c r="GH32" i="1"/>
  <c r="GH33" i="1"/>
  <c r="GH34" i="1"/>
  <c r="GH35" i="1"/>
  <c r="GH36" i="1"/>
  <c r="GH37" i="1"/>
  <c r="GH38" i="1"/>
  <c r="GH39" i="1"/>
  <c r="GH40" i="1"/>
  <c r="GH41" i="1"/>
  <c r="GH42" i="1"/>
  <c r="GH43" i="1"/>
  <c r="GH44" i="1"/>
  <c r="GH45" i="1"/>
  <c r="GH46" i="1"/>
  <c r="GH47" i="1"/>
  <c r="GH48" i="1"/>
  <c r="GH49" i="1"/>
  <c r="GH50" i="1"/>
  <c r="GH51" i="1"/>
  <c r="GH52" i="1"/>
  <c r="GH53" i="1"/>
  <c r="GH54" i="1"/>
  <c r="GH55" i="1"/>
  <c r="GH56" i="1"/>
  <c r="GH57" i="1"/>
  <c r="GH58" i="1"/>
  <c r="GH59" i="1"/>
  <c r="GH60" i="1"/>
  <c r="GH61" i="1"/>
  <c r="GH62" i="1"/>
  <c r="GH63" i="1"/>
  <c r="GH64" i="1"/>
  <c r="GH65" i="1"/>
  <c r="GH66" i="1"/>
  <c r="GH67" i="1"/>
  <c r="GH68" i="1"/>
  <c r="GH69" i="1"/>
  <c r="GH70" i="1"/>
  <c r="GH71" i="1"/>
  <c r="GH72" i="1"/>
  <c r="GH73" i="1"/>
  <c r="GH74" i="1"/>
  <c r="GH75" i="1"/>
  <c r="GH76" i="1"/>
  <c r="GH77" i="1"/>
  <c r="GH78" i="1"/>
  <c r="GH79" i="1"/>
  <c r="GH80" i="1"/>
  <c r="GH81" i="1"/>
  <c r="GH82" i="1"/>
  <c r="GH83" i="1"/>
  <c r="GH84" i="1"/>
  <c r="GH85" i="1"/>
  <c r="GH86" i="1"/>
  <c r="GH87" i="1"/>
  <c r="GH88" i="1"/>
  <c r="GH89" i="1"/>
  <c r="GH90" i="1"/>
  <c r="GH91" i="1"/>
  <c r="GH92" i="1"/>
  <c r="GH93" i="1"/>
  <c r="GH94" i="1"/>
  <c r="GH95" i="1"/>
  <c r="GH96" i="1"/>
  <c r="GH97" i="1"/>
  <c r="GH98" i="1"/>
  <c r="GH99" i="1"/>
  <c r="GH100" i="1"/>
  <c r="GH101" i="1"/>
  <c r="GH102" i="1"/>
  <c r="GH103" i="1"/>
  <c r="GH104" i="1"/>
  <c r="GH105" i="1"/>
  <c r="GH106" i="1"/>
  <c r="GH107" i="1"/>
  <c r="GH108" i="1"/>
  <c r="GH109" i="1"/>
  <c r="GH110" i="1"/>
  <c r="GH111" i="1"/>
  <c r="GH112" i="1"/>
  <c r="GH113" i="1"/>
  <c r="GH114" i="1"/>
  <c r="GH115" i="1"/>
  <c r="GH116" i="1"/>
  <c r="GH117" i="1"/>
  <c r="GH118" i="1"/>
  <c r="GH119" i="1"/>
  <c r="GH120" i="1"/>
  <c r="GH121" i="1"/>
  <c r="GH122" i="1"/>
  <c r="GH123" i="1"/>
  <c r="GH124" i="1"/>
  <c r="GH125" i="1"/>
  <c r="GH126" i="1"/>
  <c r="GH127" i="1"/>
  <c r="GH128" i="1"/>
  <c r="GH129" i="1"/>
  <c r="GH130" i="1"/>
  <c r="GH131" i="1"/>
  <c r="GH132" i="1"/>
  <c r="GH133" i="1"/>
  <c r="GH134" i="1"/>
  <c r="GH135" i="1"/>
  <c r="GH136" i="1"/>
  <c r="GH137" i="1"/>
  <c r="GH138" i="1"/>
  <c r="GH139" i="1"/>
  <c r="GH140" i="1"/>
  <c r="GH141" i="1"/>
  <c r="GH142" i="1"/>
  <c r="GH143" i="1"/>
  <c r="GH144" i="1"/>
  <c r="GH145" i="1"/>
  <c r="GH146" i="1"/>
  <c r="GH147" i="1"/>
  <c r="GH148" i="1"/>
  <c r="GH149" i="1"/>
  <c r="GH150" i="1"/>
  <c r="GH151" i="1"/>
  <c r="GH152" i="1"/>
  <c r="GH153" i="1"/>
  <c r="GH154" i="1"/>
  <c r="GH155" i="1"/>
  <c r="GH156" i="1"/>
  <c r="GH157" i="1"/>
  <c r="GH158" i="1"/>
  <c r="GH159" i="1"/>
  <c r="GH160" i="1"/>
  <c r="GH161" i="1"/>
  <c r="GH162" i="1"/>
  <c r="GH163" i="1"/>
  <c r="GH164" i="1"/>
  <c r="GH165" i="1"/>
  <c r="GH166" i="1"/>
  <c r="GH167" i="1"/>
  <c r="GH168" i="1"/>
  <c r="GH169" i="1"/>
  <c r="GH170" i="1"/>
  <c r="GH171" i="1"/>
  <c r="GH172" i="1"/>
  <c r="GH173" i="1"/>
  <c r="GH174" i="1"/>
  <c r="GH175" i="1"/>
  <c r="GH176" i="1"/>
  <c r="GH177" i="1"/>
  <c r="GH178" i="1"/>
  <c r="GH179" i="1"/>
  <c r="GH180" i="1"/>
  <c r="GH181" i="1"/>
  <c r="GH182" i="1"/>
  <c r="GH183" i="1"/>
  <c r="GH184" i="1"/>
  <c r="GH185" i="1"/>
  <c r="GH186" i="1"/>
  <c r="GH187" i="1"/>
  <c r="GH188" i="1"/>
  <c r="GH189" i="1"/>
  <c r="GH193" i="1"/>
  <c r="GH190" i="1"/>
  <c r="GH191" i="1"/>
  <c r="GH192" i="1"/>
  <c r="GH194" i="1"/>
  <c r="GH195" i="1"/>
  <c r="GH196" i="1"/>
  <c r="GH197" i="1"/>
  <c r="GH198" i="1"/>
  <c r="GH199" i="1"/>
  <c r="GH200" i="1"/>
  <c r="GH201" i="1"/>
  <c r="GH202" i="1"/>
  <c r="GH203" i="1"/>
  <c r="GH204" i="1"/>
  <c r="GH205" i="1"/>
  <c r="GH206" i="1"/>
  <c r="GH207" i="1"/>
  <c r="GH208" i="1"/>
  <c r="GH209" i="1"/>
  <c r="GH210" i="1"/>
  <c r="GH211" i="1"/>
  <c r="GH212" i="1"/>
  <c r="GH213" i="1"/>
  <c r="GH214" i="1"/>
  <c r="GH215" i="1"/>
  <c r="GH216" i="1"/>
  <c r="GH217" i="1"/>
  <c r="GH218" i="1"/>
  <c r="GH219" i="1"/>
  <c r="GH220" i="1"/>
  <c r="GH221" i="1"/>
  <c r="GH222" i="1"/>
  <c r="GH223" i="1"/>
  <c r="GH224" i="1"/>
  <c r="GH225" i="1"/>
  <c r="GH226" i="1"/>
  <c r="GH227" i="1"/>
  <c r="GH228" i="1"/>
  <c r="GH229" i="1"/>
  <c r="GH230" i="1"/>
  <c r="GH231" i="1"/>
  <c r="GH232" i="1"/>
  <c r="GH233" i="1"/>
  <c r="GH234" i="1"/>
  <c r="GH235" i="1"/>
  <c r="GH236" i="1"/>
  <c r="GH237" i="1"/>
  <c r="GH238" i="1"/>
  <c r="GH239" i="1"/>
  <c r="GH240" i="1"/>
  <c r="GH241" i="1"/>
  <c r="GH242" i="1"/>
  <c r="GH243" i="1"/>
  <c r="GH244" i="1"/>
  <c r="GH245" i="1"/>
  <c r="GH246" i="1"/>
  <c r="GH247" i="1"/>
  <c r="GH248" i="1"/>
  <c r="GH249" i="1"/>
  <c r="GH250" i="1"/>
  <c r="GH251" i="1"/>
  <c r="GH252" i="1"/>
  <c r="GH253" i="1"/>
  <c r="GH254" i="1"/>
  <c r="GH255" i="1"/>
  <c r="GH256" i="1"/>
  <c r="GH257" i="1"/>
  <c r="GH258" i="1"/>
  <c r="GH259" i="1"/>
  <c r="GH260" i="1"/>
  <c r="GH261" i="1"/>
  <c r="GH262" i="1"/>
  <c r="GH263" i="1"/>
  <c r="GH264" i="1"/>
  <c r="GH265" i="1"/>
  <c r="GH266" i="1"/>
  <c r="GH267" i="1"/>
  <c r="GH268" i="1"/>
  <c r="GH269" i="1"/>
  <c r="GH270" i="1"/>
  <c r="GH271" i="1"/>
  <c r="GH272" i="1"/>
  <c r="GH273" i="1"/>
  <c r="GH274" i="1"/>
  <c r="GH275" i="1"/>
  <c r="GH276" i="1"/>
  <c r="GH277" i="1"/>
  <c r="GH278" i="1"/>
  <c r="GH279" i="1"/>
  <c r="GH280" i="1"/>
  <c r="GH281" i="1"/>
  <c r="GH282" i="1"/>
  <c r="GH283" i="1"/>
  <c r="GH284" i="1"/>
  <c r="GH285" i="1"/>
  <c r="GH286" i="1"/>
  <c r="GH287" i="1"/>
  <c r="GH288" i="1"/>
  <c r="GH289" i="1"/>
  <c r="GH290" i="1"/>
  <c r="GH291" i="1"/>
  <c r="GH292" i="1"/>
  <c r="GH293" i="1"/>
  <c r="GH294" i="1"/>
  <c r="GH295" i="1"/>
  <c r="GH296" i="1"/>
  <c r="GH297" i="1"/>
  <c r="GH298" i="1"/>
  <c r="GH299" i="1"/>
  <c r="GH300" i="1"/>
  <c r="GH301" i="1"/>
  <c r="GH302" i="1"/>
  <c r="GH303" i="1"/>
  <c r="GH304" i="1"/>
  <c r="GH305" i="1"/>
  <c r="GH306" i="1"/>
  <c r="GH5" i="1"/>
  <c r="FM6" i="1"/>
  <c r="FM7" i="1"/>
  <c r="FM8" i="1"/>
  <c r="FM9" i="1"/>
  <c r="FM10" i="1"/>
  <c r="FM11" i="1"/>
  <c r="FM12" i="1"/>
  <c r="FM13" i="1"/>
  <c r="FM14" i="1"/>
  <c r="FM15" i="1"/>
  <c r="FM16" i="1"/>
  <c r="FM17" i="1"/>
  <c r="FM18" i="1"/>
  <c r="FM19" i="1"/>
  <c r="FM20" i="1"/>
  <c r="FM21" i="1"/>
  <c r="FM22" i="1"/>
  <c r="FM23" i="1"/>
  <c r="FM24" i="1"/>
  <c r="FM25" i="1"/>
  <c r="FM26" i="1"/>
  <c r="FM27" i="1"/>
  <c r="FM28" i="1"/>
  <c r="FM29" i="1"/>
  <c r="FM30" i="1"/>
  <c r="FM31" i="1"/>
  <c r="FM32" i="1"/>
  <c r="FM33" i="1"/>
  <c r="FM34" i="1"/>
  <c r="FM35" i="1"/>
  <c r="FM36" i="1"/>
  <c r="FM37" i="1"/>
  <c r="FM38" i="1"/>
  <c r="FM39" i="1"/>
  <c r="FM40" i="1"/>
  <c r="FM41" i="1"/>
  <c r="FM42" i="1"/>
  <c r="FM43" i="1"/>
  <c r="FM44" i="1"/>
  <c r="FM45" i="1"/>
  <c r="FM46" i="1"/>
  <c r="FM47" i="1"/>
  <c r="FM48" i="1"/>
  <c r="FM49" i="1"/>
  <c r="FM50" i="1"/>
  <c r="FM51" i="1"/>
  <c r="FM52" i="1"/>
  <c r="FM53" i="1"/>
  <c r="FM54" i="1"/>
  <c r="FM55" i="1"/>
  <c r="FM56" i="1"/>
  <c r="FM57" i="1"/>
  <c r="FM58" i="1"/>
  <c r="FM59" i="1"/>
  <c r="FM60" i="1"/>
  <c r="FM61" i="1"/>
  <c r="FM62" i="1"/>
  <c r="FM63" i="1"/>
  <c r="FM64" i="1"/>
  <c r="FM65" i="1"/>
  <c r="FM66" i="1"/>
  <c r="FM67" i="1"/>
  <c r="FM68" i="1"/>
  <c r="FM69" i="1"/>
  <c r="FM70" i="1"/>
  <c r="FM71" i="1"/>
  <c r="FM72" i="1"/>
  <c r="FM73" i="1"/>
  <c r="FM74" i="1"/>
  <c r="FM75" i="1"/>
  <c r="FM76" i="1"/>
  <c r="FM77" i="1"/>
  <c r="FM78" i="1"/>
  <c r="FM79" i="1"/>
  <c r="FM80" i="1"/>
  <c r="FM81" i="1"/>
  <c r="FM82" i="1"/>
  <c r="FM83" i="1"/>
  <c r="FM84" i="1"/>
  <c r="FM85" i="1"/>
  <c r="FM86" i="1"/>
  <c r="FM87" i="1"/>
  <c r="FM88" i="1"/>
  <c r="FM89" i="1"/>
  <c r="FM90" i="1"/>
  <c r="FM91" i="1"/>
  <c r="FM92" i="1"/>
  <c r="FM93" i="1"/>
  <c r="FM94" i="1"/>
  <c r="FM95" i="1"/>
  <c r="FM96" i="1"/>
  <c r="FM97" i="1"/>
  <c r="FM98" i="1"/>
  <c r="FM99" i="1"/>
  <c r="FM100" i="1"/>
  <c r="FM101" i="1"/>
  <c r="FM102" i="1"/>
  <c r="FM103" i="1"/>
  <c r="FM104" i="1"/>
  <c r="FM105" i="1"/>
  <c r="FM106" i="1"/>
  <c r="FM107" i="1"/>
  <c r="FM108" i="1"/>
  <c r="FM109" i="1"/>
  <c r="FM110" i="1"/>
  <c r="FM111" i="1"/>
  <c r="FM112" i="1"/>
  <c r="FM113" i="1"/>
  <c r="FM114" i="1"/>
  <c r="FM115" i="1"/>
  <c r="FM116" i="1"/>
  <c r="FM117" i="1"/>
  <c r="FM118" i="1"/>
  <c r="FM119" i="1"/>
  <c r="FM120" i="1"/>
  <c r="FM121" i="1"/>
  <c r="FM122" i="1"/>
  <c r="FM123" i="1"/>
  <c r="FM124" i="1"/>
  <c r="FM125" i="1"/>
  <c r="FM126" i="1"/>
  <c r="FM127" i="1"/>
  <c r="FM128" i="1"/>
  <c r="FM129" i="1"/>
  <c r="FM130" i="1"/>
  <c r="FM131" i="1"/>
  <c r="FM132" i="1"/>
  <c r="FM133" i="1"/>
  <c r="FM134" i="1"/>
  <c r="FM135" i="1"/>
  <c r="FM136" i="1"/>
  <c r="FM137" i="1"/>
  <c r="FM138" i="1"/>
  <c r="FM139" i="1"/>
  <c r="FM140" i="1"/>
  <c r="FM141" i="1"/>
  <c r="FM142" i="1"/>
  <c r="FM143" i="1"/>
  <c r="FM144" i="1"/>
  <c r="FM145" i="1"/>
  <c r="FM146" i="1"/>
  <c r="FM147" i="1"/>
  <c r="FM148" i="1"/>
  <c r="FM149" i="1"/>
  <c r="FM150" i="1"/>
  <c r="FM151" i="1"/>
  <c r="FM152" i="1"/>
  <c r="FM153" i="1"/>
  <c r="FM154" i="1"/>
  <c r="FM155" i="1"/>
  <c r="FM156" i="1"/>
  <c r="FM157" i="1"/>
  <c r="FM158" i="1"/>
  <c r="FM159" i="1"/>
  <c r="FM160" i="1"/>
  <c r="FM161" i="1"/>
  <c r="FM162" i="1"/>
  <c r="FM163" i="1"/>
  <c r="FM164" i="1"/>
  <c r="FM165" i="1"/>
  <c r="FM166" i="1"/>
  <c r="FM167" i="1"/>
  <c r="FM168" i="1"/>
  <c r="FM169" i="1"/>
  <c r="FM170" i="1"/>
  <c r="FM171" i="1"/>
  <c r="FM172" i="1"/>
  <c r="FM173" i="1"/>
  <c r="FM174" i="1"/>
  <c r="FM175" i="1"/>
  <c r="FM176" i="1"/>
  <c r="FM177" i="1"/>
  <c r="FM178" i="1"/>
  <c r="FM179" i="1"/>
  <c r="FM180" i="1"/>
  <c r="FM181" i="1"/>
  <c r="FM182" i="1"/>
  <c r="FM183" i="1"/>
  <c r="FM184" i="1"/>
  <c r="FM185" i="1"/>
  <c r="FM186" i="1"/>
  <c r="FM187" i="1"/>
  <c r="FM188" i="1"/>
  <c r="FM189" i="1"/>
  <c r="FM193" i="1"/>
  <c r="FM190" i="1"/>
  <c r="FM191" i="1"/>
  <c r="FM192" i="1"/>
  <c r="FM194" i="1"/>
  <c r="FM195" i="1"/>
  <c r="FM196" i="1"/>
  <c r="FM197" i="1"/>
  <c r="FM198" i="1"/>
  <c r="FM199" i="1"/>
  <c r="FM200" i="1"/>
  <c r="FM201" i="1"/>
  <c r="FM202" i="1"/>
  <c r="FM203" i="1"/>
  <c r="FM204" i="1"/>
  <c r="FM205" i="1"/>
  <c r="FM206" i="1"/>
  <c r="FM207" i="1"/>
  <c r="FM208" i="1"/>
  <c r="FM209" i="1"/>
  <c r="FM210" i="1"/>
  <c r="FM211" i="1"/>
  <c r="FM212" i="1"/>
  <c r="FM213" i="1"/>
  <c r="FM214" i="1"/>
  <c r="FM215" i="1"/>
  <c r="FM216" i="1"/>
  <c r="FM217" i="1"/>
  <c r="FM218" i="1"/>
  <c r="FM219" i="1"/>
  <c r="FM220" i="1"/>
  <c r="FM221" i="1"/>
  <c r="FM222" i="1"/>
  <c r="FM223" i="1"/>
  <c r="FM224" i="1"/>
  <c r="FM225" i="1"/>
  <c r="FM226" i="1"/>
  <c r="FM227" i="1"/>
  <c r="FM228" i="1"/>
  <c r="FM229" i="1"/>
  <c r="FM230" i="1"/>
  <c r="FM231" i="1"/>
  <c r="FM232" i="1"/>
  <c r="FM233" i="1"/>
  <c r="FM234" i="1"/>
  <c r="FM235" i="1"/>
  <c r="FM236" i="1"/>
  <c r="FM237" i="1"/>
  <c r="FM238" i="1"/>
  <c r="FM239" i="1"/>
  <c r="FM240" i="1"/>
  <c r="FM241" i="1"/>
  <c r="FM242" i="1"/>
  <c r="FM243" i="1"/>
  <c r="FM244" i="1"/>
  <c r="FM245" i="1"/>
  <c r="FM246" i="1"/>
  <c r="FM247" i="1"/>
  <c r="FM248" i="1"/>
  <c r="FM249" i="1"/>
  <c r="FM250" i="1"/>
  <c r="FM251" i="1"/>
  <c r="FM252" i="1"/>
  <c r="FM253" i="1"/>
  <c r="FM254" i="1"/>
  <c r="FM255" i="1"/>
  <c r="FM256" i="1"/>
  <c r="FM257" i="1"/>
  <c r="FM258" i="1"/>
  <c r="FM259" i="1"/>
  <c r="FM260" i="1"/>
  <c r="FM261" i="1"/>
  <c r="FM262" i="1"/>
  <c r="FM263" i="1"/>
  <c r="FM264" i="1"/>
  <c r="FM265" i="1"/>
  <c r="FM266" i="1"/>
  <c r="FM267" i="1"/>
  <c r="FM268" i="1"/>
  <c r="FM269" i="1"/>
  <c r="FM270" i="1"/>
  <c r="FM271" i="1"/>
  <c r="FM272" i="1"/>
  <c r="FM273" i="1"/>
  <c r="FM274" i="1"/>
  <c r="FM275" i="1"/>
  <c r="FM276" i="1"/>
  <c r="FM277" i="1"/>
  <c r="FM278" i="1"/>
  <c r="FM279" i="1"/>
  <c r="FM280" i="1"/>
  <c r="FM281" i="1"/>
  <c r="FM282" i="1"/>
  <c r="FM283" i="1"/>
  <c r="FM284" i="1"/>
  <c r="FM285" i="1"/>
  <c r="FM286" i="1"/>
  <c r="FM287" i="1"/>
  <c r="FM288" i="1"/>
  <c r="FM289" i="1"/>
  <c r="FM290" i="1"/>
  <c r="FM291" i="1"/>
  <c r="FM292" i="1"/>
  <c r="FM293" i="1"/>
  <c r="FM294" i="1"/>
  <c r="FM295" i="1"/>
  <c r="FM296" i="1"/>
  <c r="FM297" i="1"/>
  <c r="FM298" i="1"/>
  <c r="FM299" i="1"/>
  <c r="FM300" i="1"/>
  <c r="FM301" i="1"/>
  <c r="FM302" i="1"/>
  <c r="FM303" i="1"/>
  <c r="FM304" i="1"/>
  <c r="FM305" i="1"/>
  <c r="FM306" i="1"/>
  <c r="FM5" i="1"/>
  <c r="FD6" i="1"/>
  <c r="FD7" i="1"/>
  <c r="FD8" i="1"/>
  <c r="FD9" i="1"/>
  <c r="FD10" i="1"/>
  <c r="FD11" i="1"/>
  <c r="FD12" i="1"/>
  <c r="FD13" i="1"/>
  <c r="FD14" i="1"/>
  <c r="FD15" i="1"/>
  <c r="FD16" i="1"/>
  <c r="FD17" i="1"/>
  <c r="FD18" i="1"/>
  <c r="FD19" i="1"/>
  <c r="FD20" i="1"/>
  <c r="FD21" i="1"/>
  <c r="FD22" i="1"/>
  <c r="FD23" i="1"/>
  <c r="FD24" i="1"/>
  <c r="FD25" i="1"/>
  <c r="FD26" i="1"/>
  <c r="FD27" i="1"/>
  <c r="FD28" i="1"/>
  <c r="FD29" i="1"/>
  <c r="FD30" i="1"/>
  <c r="FD31" i="1"/>
  <c r="FD32" i="1"/>
  <c r="FD33" i="1"/>
  <c r="FD34" i="1"/>
  <c r="FD35" i="1"/>
  <c r="FD36" i="1"/>
  <c r="FD37" i="1"/>
  <c r="FD38" i="1"/>
  <c r="FD39" i="1"/>
  <c r="FD40" i="1"/>
  <c r="FD41" i="1"/>
  <c r="FD42" i="1"/>
  <c r="FD43" i="1"/>
  <c r="FD44" i="1"/>
  <c r="FD45" i="1"/>
  <c r="FD46" i="1"/>
  <c r="FD47" i="1"/>
  <c r="FD48" i="1"/>
  <c r="FD49" i="1"/>
  <c r="FD50" i="1"/>
  <c r="FD51" i="1"/>
  <c r="FD52" i="1"/>
  <c r="FD53" i="1"/>
  <c r="FD54" i="1"/>
  <c r="FD55" i="1"/>
  <c r="FD56" i="1"/>
  <c r="FD57" i="1"/>
  <c r="FD58" i="1"/>
  <c r="FD59" i="1"/>
  <c r="FD60" i="1"/>
  <c r="FD61" i="1"/>
  <c r="FD62" i="1"/>
  <c r="FD63" i="1"/>
  <c r="FD64" i="1"/>
  <c r="FD65" i="1"/>
  <c r="FD66" i="1"/>
  <c r="FD67" i="1"/>
  <c r="FD68" i="1"/>
  <c r="FD69" i="1"/>
  <c r="FD70" i="1"/>
  <c r="FD71" i="1"/>
  <c r="FD72" i="1"/>
  <c r="FD73" i="1"/>
  <c r="FD74" i="1"/>
  <c r="FD75" i="1"/>
  <c r="FD76" i="1"/>
  <c r="FD77" i="1"/>
  <c r="FD78" i="1"/>
  <c r="FD79" i="1"/>
  <c r="FD80" i="1"/>
  <c r="FD81" i="1"/>
  <c r="FD82" i="1"/>
  <c r="FD83" i="1"/>
  <c r="FD84" i="1"/>
  <c r="FD85" i="1"/>
  <c r="FD86" i="1"/>
  <c r="FD87" i="1"/>
  <c r="FD88" i="1"/>
  <c r="FD89" i="1"/>
  <c r="FD90" i="1"/>
  <c r="FD91" i="1"/>
  <c r="FD92" i="1"/>
  <c r="FD93" i="1"/>
  <c r="FD94" i="1"/>
  <c r="FD95" i="1"/>
  <c r="FD96" i="1"/>
  <c r="FD97" i="1"/>
  <c r="FD98" i="1"/>
  <c r="FD99" i="1"/>
  <c r="FD100" i="1"/>
  <c r="FD101" i="1"/>
  <c r="FD102" i="1"/>
  <c r="FD103" i="1"/>
  <c r="FD104" i="1"/>
  <c r="FD105" i="1"/>
  <c r="FD106" i="1"/>
  <c r="FD107" i="1"/>
  <c r="FD108" i="1"/>
  <c r="FD109" i="1"/>
  <c r="FD110" i="1"/>
  <c r="FD111" i="1"/>
  <c r="FD112" i="1"/>
  <c r="FD113" i="1"/>
  <c r="FD114" i="1"/>
  <c r="FD115" i="1"/>
  <c r="FD116" i="1"/>
  <c r="FD117" i="1"/>
  <c r="FD118" i="1"/>
  <c r="FD119" i="1"/>
  <c r="FD120" i="1"/>
  <c r="FD121" i="1"/>
  <c r="FD122" i="1"/>
  <c r="FD123" i="1"/>
  <c r="FD124" i="1"/>
  <c r="FD125" i="1"/>
  <c r="FD126" i="1"/>
  <c r="FD127" i="1"/>
  <c r="FD128" i="1"/>
  <c r="FD129" i="1"/>
  <c r="FD130" i="1"/>
  <c r="FD131" i="1"/>
  <c r="FD132" i="1"/>
  <c r="FD133" i="1"/>
  <c r="FD134" i="1"/>
  <c r="FD135" i="1"/>
  <c r="FD136" i="1"/>
  <c r="FD137" i="1"/>
  <c r="FD138" i="1"/>
  <c r="FD139" i="1"/>
  <c r="FD140" i="1"/>
  <c r="FD141" i="1"/>
  <c r="FD142" i="1"/>
  <c r="FD143" i="1"/>
  <c r="FD144" i="1"/>
  <c r="FD145" i="1"/>
  <c r="FD146" i="1"/>
  <c r="FD147" i="1"/>
  <c r="FD148" i="1"/>
  <c r="FD149" i="1"/>
  <c r="FD150" i="1"/>
  <c r="FD151" i="1"/>
  <c r="FD152" i="1"/>
  <c r="FD153" i="1"/>
  <c r="FD154" i="1"/>
  <c r="FD155" i="1"/>
  <c r="FD156" i="1"/>
  <c r="FD157" i="1"/>
  <c r="FD158" i="1"/>
  <c r="FD159" i="1"/>
  <c r="FD160" i="1"/>
  <c r="FD161" i="1"/>
  <c r="FD162" i="1"/>
  <c r="FD163" i="1"/>
  <c r="FD164" i="1"/>
  <c r="FD165" i="1"/>
  <c r="FD166" i="1"/>
  <c r="FD167" i="1"/>
  <c r="FD168" i="1"/>
  <c r="FD169" i="1"/>
  <c r="FD170" i="1"/>
  <c r="FD171" i="1"/>
  <c r="FD172" i="1"/>
  <c r="FD173" i="1"/>
  <c r="FD174" i="1"/>
  <c r="FD175" i="1"/>
  <c r="FD176" i="1"/>
  <c r="FD177" i="1"/>
  <c r="FD178" i="1"/>
  <c r="FD179" i="1"/>
  <c r="FD180" i="1"/>
  <c r="FD181" i="1"/>
  <c r="FD182" i="1"/>
  <c r="FD183" i="1"/>
  <c r="FD184" i="1"/>
  <c r="FD185" i="1"/>
  <c r="FD186" i="1"/>
  <c r="FD187" i="1"/>
  <c r="FD188" i="1"/>
  <c r="FD189" i="1"/>
  <c r="FD193" i="1"/>
  <c r="FD190" i="1"/>
  <c r="FD191" i="1"/>
  <c r="FD192" i="1"/>
  <c r="FD194" i="1"/>
  <c r="FD195" i="1"/>
  <c r="FD196" i="1"/>
  <c r="FD197" i="1"/>
  <c r="FD198" i="1"/>
  <c r="FD199" i="1"/>
  <c r="FD200" i="1"/>
  <c r="FD201" i="1"/>
  <c r="FD202" i="1"/>
  <c r="FD203" i="1"/>
  <c r="FD204" i="1"/>
  <c r="FD205" i="1"/>
  <c r="FD206" i="1"/>
  <c r="FD207" i="1"/>
  <c r="FD208" i="1"/>
  <c r="FD209" i="1"/>
  <c r="FD210" i="1"/>
  <c r="FD211" i="1"/>
  <c r="FD212" i="1"/>
  <c r="FD213" i="1"/>
  <c r="FD214" i="1"/>
  <c r="FD215" i="1"/>
  <c r="FD216" i="1"/>
  <c r="FD217" i="1"/>
  <c r="FD218" i="1"/>
  <c r="FD219" i="1"/>
  <c r="FD220" i="1"/>
  <c r="FD221" i="1"/>
  <c r="FD222" i="1"/>
  <c r="FD223" i="1"/>
  <c r="FD224" i="1"/>
  <c r="FD225" i="1"/>
  <c r="FD226" i="1"/>
  <c r="FD227" i="1"/>
  <c r="FD228" i="1"/>
  <c r="FD229" i="1"/>
  <c r="FD230" i="1"/>
  <c r="FD231" i="1"/>
  <c r="FD232" i="1"/>
  <c r="FD233" i="1"/>
  <c r="FD234" i="1"/>
  <c r="FD235" i="1"/>
  <c r="FD236" i="1"/>
  <c r="FD237" i="1"/>
  <c r="FD238" i="1"/>
  <c r="FD239" i="1"/>
  <c r="FD240" i="1"/>
  <c r="FD241" i="1"/>
  <c r="FD242" i="1"/>
  <c r="FD243" i="1"/>
  <c r="FD244" i="1"/>
  <c r="FD245" i="1"/>
  <c r="FD246" i="1"/>
  <c r="FD247" i="1"/>
  <c r="FD248" i="1"/>
  <c r="FD249" i="1"/>
  <c r="FD250" i="1"/>
  <c r="FD251" i="1"/>
  <c r="FD252" i="1"/>
  <c r="FD253" i="1"/>
  <c r="FD254" i="1"/>
  <c r="FD255" i="1"/>
  <c r="FD256" i="1"/>
  <c r="FD257" i="1"/>
  <c r="FD258" i="1"/>
  <c r="FD259" i="1"/>
  <c r="FD260" i="1"/>
  <c r="FD261" i="1"/>
  <c r="FD262" i="1"/>
  <c r="FD263" i="1"/>
  <c r="FD264" i="1"/>
  <c r="FD265" i="1"/>
  <c r="FD266" i="1"/>
  <c r="FD267" i="1"/>
  <c r="FD268" i="1"/>
  <c r="FD269" i="1"/>
  <c r="FD270" i="1"/>
  <c r="FD271" i="1"/>
  <c r="FD272" i="1"/>
  <c r="FD273" i="1"/>
  <c r="FD274" i="1"/>
  <c r="FD275" i="1"/>
  <c r="FD276" i="1"/>
  <c r="FD277" i="1"/>
  <c r="FD278" i="1"/>
  <c r="FD279" i="1"/>
  <c r="FD280" i="1"/>
  <c r="FD281" i="1"/>
  <c r="FD282" i="1"/>
  <c r="FD283" i="1"/>
  <c r="FD284" i="1"/>
  <c r="FD285" i="1"/>
  <c r="FD286" i="1"/>
  <c r="FD287" i="1"/>
  <c r="FD288" i="1"/>
  <c r="FD289" i="1"/>
  <c r="FD290" i="1"/>
  <c r="FD291" i="1"/>
  <c r="FD292" i="1"/>
  <c r="FD293" i="1"/>
  <c r="FD294" i="1"/>
  <c r="FD295" i="1"/>
  <c r="FD296" i="1"/>
  <c r="FD297" i="1"/>
  <c r="FD298" i="1"/>
  <c r="FD299" i="1"/>
  <c r="FD300" i="1"/>
  <c r="FD301" i="1"/>
  <c r="FD302" i="1"/>
  <c r="FD303" i="1"/>
  <c r="FD304" i="1"/>
  <c r="FD305" i="1"/>
  <c r="FD306" i="1"/>
  <c r="FD5" i="1"/>
  <c r="FB6" i="1"/>
  <c r="FB7" i="1"/>
  <c r="FB8" i="1"/>
  <c r="FB9" i="1"/>
  <c r="FB10" i="1"/>
  <c r="FB11" i="1"/>
  <c r="FB12" i="1"/>
  <c r="FB13" i="1"/>
  <c r="FB14" i="1"/>
  <c r="FB15" i="1"/>
  <c r="FB16" i="1"/>
  <c r="FB17" i="1"/>
  <c r="FB18" i="1"/>
  <c r="FB19" i="1"/>
  <c r="FB20" i="1"/>
  <c r="FB21" i="1"/>
  <c r="FB22" i="1"/>
  <c r="FB23" i="1"/>
  <c r="FB24" i="1"/>
  <c r="FB25" i="1"/>
  <c r="FB26" i="1"/>
  <c r="FB27" i="1"/>
  <c r="FB28" i="1"/>
  <c r="FB29" i="1"/>
  <c r="FB30" i="1"/>
  <c r="FB31" i="1"/>
  <c r="FB32" i="1"/>
  <c r="FB33" i="1"/>
  <c r="FB34" i="1"/>
  <c r="FB35" i="1"/>
  <c r="FB36" i="1"/>
  <c r="FB37" i="1"/>
  <c r="FB38" i="1"/>
  <c r="FB39" i="1"/>
  <c r="FB40" i="1"/>
  <c r="FB41" i="1"/>
  <c r="FB42" i="1"/>
  <c r="FB43" i="1"/>
  <c r="FB44" i="1"/>
  <c r="FB45" i="1"/>
  <c r="FB46" i="1"/>
  <c r="FB47" i="1"/>
  <c r="FB48" i="1"/>
  <c r="FB49" i="1"/>
  <c r="FB50" i="1"/>
  <c r="FB51" i="1"/>
  <c r="FB52" i="1"/>
  <c r="FB53" i="1"/>
  <c r="FB54" i="1"/>
  <c r="FB55" i="1"/>
  <c r="FB56" i="1"/>
  <c r="FB57" i="1"/>
  <c r="FB58" i="1"/>
  <c r="FB59" i="1"/>
  <c r="FB60" i="1"/>
  <c r="FB61" i="1"/>
  <c r="FB62" i="1"/>
  <c r="FB63" i="1"/>
  <c r="FB64" i="1"/>
  <c r="FB65" i="1"/>
  <c r="FB66" i="1"/>
  <c r="FB67" i="1"/>
  <c r="FB68" i="1"/>
  <c r="FB69" i="1"/>
  <c r="FB70" i="1"/>
  <c r="FB71" i="1"/>
  <c r="FB72" i="1"/>
  <c r="FB73" i="1"/>
  <c r="FB74" i="1"/>
  <c r="FB75" i="1"/>
  <c r="FB76" i="1"/>
  <c r="FB77" i="1"/>
  <c r="FB78" i="1"/>
  <c r="FB79" i="1"/>
  <c r="FB80" i="1"/>
  <c r="FB81" i="1"/>
  <c r="FB82" i="1"/>
  <c r="FB83" i="1"/>
  <c r="FB84" i="1"/>
  <c r="FB85" i="1"/>
  <c r="FB86" i="1"/>
  <c r="FB87" i="1"/>
  <c r="FB88" i="1"/>
  <c r="FB89" i="1"/>
  <c r="FB90" i="1"/>
  <c r="FB91" i="1"/>
  <c r="FB92" i="1"/>
  <c r="FB93" i="1"/>
  <c r="FB94" i="1"/>
  <c r="FB95" i="1"/>
  <c r="FB96" i="1"/>
  <c r="FB97" i="1"/>
  <c r="FB98" i="1"/>
  <c r="FB99" i="1"/>
  <c r="FB100" i="1"/>
  <c r="FB101" i="1"/>
  <c r="FB102" i="1"/>
  <c r="FB103" i="1"/>
  <c r="FB104" i="1"/>
  <c r="FB105" i="1"/>
  <c r="FB106" i="1"/>
  <c r="FB107" i="1"/>
  <c r="FB108" i="1"/>
  <c r="FB109" i="1"/>
  <c r="FB110" i="1"/>
  <c r="FB111" i="1"/>
  <c r="FB112" i="1"/>
  <c r="FB113" i="1"/>
  <c r="FB114" i="1"/>
  <c r="FB115" i="1"/>
  <c r="FB116" i="1"/>
  <c r="FB117" i="1"/>
  <c r="FB118" i="1"/>
  <c r="FB119" i="1"/>
  <c r="FB120" i="1"/>
  <c r="FB121" i="1"/>
  <c r="FB122" i="1"/>
  <c r="FB123" i="1"/>
  <c r="FB124" i="1"/>
  <c r="FB125" i="1"/>
  <c r="FB126" i="1"/>
  <c r="FB127" i="1"/>
  <c r="FB128" i="1"/>
  <c r="FB129" i="1"/>
  <c r="FB130" i="1"/>
  <c r="FB131" i="1"/>
  <c r="FB132" i="1"/>
  <c r="FB133" i="1"/>
  <c r="FB134" i="1"/>
  <c r="FB135" i="1"/>
  <c r="FB136" i="1"/>
  <c r="FB137" i="1"/>
  <c r="FB138" i="1"/>
  <c r="FB139" i="1"/>
  <c r="FB140" i="1"/>
  <c r="FB141" i="1"/>
  <c r="FB142" i="1"/>
  <c r="FB143" i="1"/>
  <c r="FB144" i="1"/>
  <c r="FB145" i="1"/>
  <c r="FB146" i="1"/>
  <c r="FB147" i="1"/>
  <c r="FB148" i="1"/>
  <c r="FB149" i="1"/>
  <c r="FB150" i="1"/>
  <c r="FB151" i="1"/>
  <c r="FB152" i="1"/>
  <c r="FB153" i="1"/>
  <c r="FB154" i="1"/>
  <c r="FB155" i="1"/>
  <c r="FB156" i="1"/>
  <c r="FB157" i="1"/>
  <c r="FB158" i="1"/>
  <c r="FB159" i="1"/>
  <c r="FB160" i="1"/>
  <c r="FB161" i="1"/>
  <c r="FB162" i="1"/>
  <c r="FB163" i="1"/>
  <c r="FB164" i="1"/>
  <c r="FB165" i="1"/>
  <c r="FB166" i="1"/>
  <c r="FB167" i="1"/>
  <c r="FB168" i="1"/>
  <c r="FB169" i="1"/>
  <c r="FB170" i="1"/>
  <c r="FB171" i="1"/>
  <c r="FB172" i="1"/>
  <c r="FB173" i="1"/>
  <c r="FB174" i="1"/>
  <c r="FB175" i="1"/>
  <c r="FB176" i="1"/>
  <c r="FB177" i="1"/>
  <c r="FB178" i="1"/>
  <c r="FB179" i="1"/>
  <c r="FB180" i="1"/>
  <c r="FB181" i="1"/>
  <c r="FB182" i="1"/>
  <c r="FB183" i="1"/>
  <c r="FB184" i="1"/>
  <c r="FB185" i="1"/>
  <c r="FB186" i="1"/>
  <c r="FB187" i="1"/>
  <c r="FB188" i="1"/>
  <c r="FB189" i="1"/>
  <c r="FB193" i="1"/>
  <c r="FB190" i="1"/>
  <c r="FB191" i="1"/>
  <c r="FB192" i="1"/>
  <c r="FB194" i="1"/>
  <c r="FB195" i="1"/>
  <c r="FB196" i="1"/>
  <c r="FB197" i="1"/>
  <c r="FB198" i="1"/>
  <c r="FB199" i="1"/>
  <c r="FB200" i="1"/>
  <c r="FB201" i="1"/>
  <c r="FB202" i="1"/>
  <c r="FB203" i="1"/>
  <c r="FB204" i="1"/>
  <c r="FB205" i="1"/>
  <c r="FB206" i="1"/>
  <c r="FB207" i="1"/>
  <c r="FB208" i="1"/>
  <c r="FB209" i="1"/>
  <c r="FB210" i="1"/>
  <c r="FB211" i="1"/>
  <c r="FB212" i="1"/>
  <c r="FB213" i="1"/>
  <c r="FB214" i="1"/>
  <c r="FB215" i="1"/>
  <c r="FB216" i="1"/>
  <c r="FB217" i="1"/>
  <c r="FB218" i="1"/>
  <c r="FB219" i="1"/>
  <c r="FB220" i="1"/>
  <c r="FB221" i="1"/>
  <c r="FB222" i="1"/>
  <c r="FB223" i="1"/>
  <c r="FB224" i="1"/>
  <c r="FB225" i="1"/>
  <c r="FB226" i="1"/>
  <c r="FB227" i="1"/>
  <c r="FB228" i="1"/>
  <c r="FB229" i="1"/>
  <c r="FB230" i="1"/>
  <c r="FB231" i="1"/>
  <c r="FB232" i="1"/>
  <c r="FB233" i="1"/>
  <c r="FB234" i="1"/>
  <c r="FB235" i="1"/>
  <c r="FB236" i="1"/>
  <c r="FB237" i="1"/>
  <c r="FB238" i="1"/>
  <c r="FB239" i="1"/>
  <c r="FB240" i="1"/>
  <c r="FB241" i="1"/>
  <c r="FB242" i="1"/>
  <c r="FB243" i="1"/>
  <c r="FB244" i="1"/>
  <c r="FB245" i="1"/>
  <c r="FB246" i="1"/>
  <c r="FB247" i="1"/>
  <c r="FB248" i="1"/>
  <c r="FB249" i="1"/>
  <c r="FB250" i="1"/>
  <c r="FB251" i="1"/>
  <c r="FB252" i="1"/>
  <c r="FB253" i="1"/>
  <c r="FB254" i="1"/>
  <c r="FB255" i="1"/>
  <c r="FB256" i="1"/>
  <c r="FB257" i="1"/>
  <c r="FB258" i="1"/>
  <c r="FB259" i="1"/>
  <c r="FB260" i="1"/>
  <c r="FB261" i="1"/>
  <c r="FB262" i="1"/>
  <c r="FB263" i="1"/>
  <c r="FB264" i="1"/>
  <c r="FB265" i="1"/>
  <c r="FB266" i="1"/>
  <c r="FB267" i="1"/>
  <c r="FB268" i="1"/>
  <c r="FB269" i="1"/>
  <c r="FB270" i="1"/>
  <c r="FB271" i="1"/>
  <c r="FB272" i="1"/>
  <c r="FB273" i="1"/>
  <c r="FB274" i="1"/>
  <c r="FB275" i="1"/>
  <c r="FB276" i="1"/>
  <c r="FB277" i="1"/>
  <c r="FB278" i="1"/>
  <c r="FB279" i="1"/>
  <c r="FB280" i="1"/>
  <c r="FB281" i="1"/>
  <c r="FB282" i="1"/>
  <c r="FB283" i="1"/>
  <c r="FB284" i="1"/>
  <c r="FB285" i="1"/>
  <c r="FB286" i="1"/>
  <c r="FB287" i="1"/>
  <c r="FB288" i="1"/>
  <c r="FB289" i="1"/>
  <c r="FB290" i="1"/>
  <c r="FB291" i="1"/>
  <c r="FB292" i="1"/>
  <c r="FB293" i="1"/>
  <c r="FB294" i="1"/>
  <c r="FB295" i="1"/>
  <c r="FB296" i="1"/>
  <c r="FB297" i="1"/>
  <c r="FB298" i="1"/>
  <c r="FB299" i="1"/>
  <c r="FB300" i="1"/>
  <c r="FB301" i="1"/>
  <c r="FB302" i="1"/>
  <c r="FB303" i="1"/>
  <c r="FB304" i="1"/>
  <c r="FB305" i="1"/>
  <c r="FB306" i="1"/>
  <c r="FB5" i="1"/>
  <c r="FA6" i="1"/>
  <c r="FA7" i="1"/>
  <c r="FA8" i="1"/>
  <c r="FA9" i="1"/>
  <c r="FA10" i="1"/>
  <c r="FA11" i="1"/>
  <c r="FA12" i="1"/>
  <c r="FA13" i="1"/>
  <c r="FA14" i="1"/>
  <c r="FA15" i="1"/>
  <c r="FA16" i="1"/>
  <c r="FA17" i="1"/>
  <c r="FA18" i="1"/>
  <c r="FA19" i="1"/>
  <c r="FA20" i="1"/>
  <c r="FA21" i="1"/>
  <c r="FA22" i="1"/>
  <c r="FA23" i="1"/>
  <c r="FA24" i="1"/>
  <c r="FA25" i="1"/>
  <c r="FA26" i="1"/>
  <c r="FA27" i="1"/>
  <c r="FA28" i="1"/>
  <c r="FA29" i="1"/>
  <c r="FA30" i="1"/>
  <c r="FA31" i="1"/>
  <c r="FA32" i="1"/>
  <c r="FA33" i="1"/>
  <c r="FA34" i="1"/>
  <c r="FA35" i="1"/>
  <c r="FA36" i="1"/>
  <c r="FA37" i="1"/>
  <c r="FA38" i="1"/>
  <c r="FA39" i="1"/>
  <c r="FA40" i="1"/>
  <c r="FA41" i="1"/>
  <c r="FA42" i="1"/>
  <c r="FA43" i="1"/>
  <c r="FA44" i="1"/>
  <c r="FA45" i="1"/>
  <c r="FA46" i="1"/>
  <c r="FA47" i="1"/>
  <c r="FA48" i="1"/>
  <c r="FA49" i="1"/>
  <c r="FA50" i="1"/>
  <c r="FA51" i="1"/>
  <c r="FA52" i="1"/>
  <c r="FA53" i="1"/>
  <c r="FA54" i="1"/>
  <c r="FA55" i="1"/>
  <c r="FA56" i="1"/>
  <c r="FA57" i="1"/>
  <c r="FA58" i="1"/>
  <c r="FA59" i="1"/>
  <c r="FA60" i="1"/>
  <c r="FA61" i="1"/>
  <c r="FA62" i="1"/>
  <c r="FA63" i="1"/>
  <c r="FA64" i="1"/>
  <c r="FA65" i="1"/>
  <c r="FA66" i="1"/>
  <c r="FA67" i="1"/>
  <c r="FA68" i="1"/>
  <c r="FA69" i="1"/>
  <c r="FA70" i="1"/>
  <c r="FA71" i="1"/>
  <c r="FA72" i="1"/>
  <c r="FA73" i="1"/>
  <c r="FA74" i="1"/>
  <c r="FA75" i="1"/>
  <c r="FA76" i="1"/>
  <c r="FA77" i="1"/>
  <c r="FA78" i="1"/>
  <c r="FA79" i="1"/>
  <c r="FA80" i="1"/>
  <c r="FA81" i="1"/>
  <c r="FA82" i="1"/>
  <c r="FA83" i="1"/>
  <c r="FA84" i="1"/>
  <c r="FA85" i="1"/>
  <c r="FA86" i="1"/>
  <c r="FA87" i="1"/>
  <c r="FA88" i="1"/>
  <c r="FA89" i="1"/>
  <c r="FA90" i="1"/>
  <c r="FA91" i="1"/>
  <c r="FA92" i="1"/>
  <c r="FA93" i="1"/>
  <c r="FA94" i="1"/>
  <c r="FA95" i="1"/>
  <c r="FA96" i="1"/>
  <c r="FA97" i="1"/>
  <c r="FA98" i="1"/>
  <c r="FA99" i="1"/>
  <c r="FA100" i="1"/>
  <c r="FA101" i="1"/>
  <c r="FA102" i="1"/>
  <c r="FA103" i="1"/>
  <c r="FA104" i="1"/>
  <c r="FA105" i="1"/>
  <c r="FA106" i="1"/>
  <c r="FA107" i="1"/>
  <c r="FA108" i="1"/>
  <c r="FA109" i="1"/>
  <c r="FA110" i="1"/>
  <c r="FA111" i="1"/>
  <c r="FA112" i="1"/>
  <c r="FA113" i="1"/>
  <c r="FA114" i="1"/>
  <c r="FA115" i="1"/>
  <c r="FA116" i="1"/>
  <c r="FA117" i="1"/>
  <c r="FA118" i="1"/>
  <c r="FA119" i="1"/>
  <c r="FA120" i="1"/>
  <c r="FA121" i="1"/>
  <c r="FA122" i="1"/>
  <c r="FA123" i="1"/>
  <c r="FA124" i="1"/>
  <c r="FA125" i="1"/>
  <c r="FA126" i="1"/>
  <c r="FA127" i="1"/>
  <c r="FA128" i="1"/>
  <c r="FA129" i="1"/>
  <c r="FA130" i="1"/>
  <c r="FA131" i="1"/>
  <c r="FA132" i="1"/>
  <c r="FA133" i="1"/>
  <c r="FA134" i="1"/>
  <c r="FA135" i="1"/>
  <c r="FA136" i="1"/>
  <c r="FA137" i="1"/>
  <c r="FA138" i="1"/>
  <c r="FA139" i="1"/>
  <c r="FA140" i="1"/>
  <c r="FA141" i="1"/>
  <c r="FA142" i="1"/>
  <c r="FA143" i="1"/>
  <c r="FA144" i="1"/>
  <c r="FA145" i="1"/>
  <c r="FA146" i="1"/>
  <c r="FA147" i="1"/>
  <c r="FA148" i="1"/>
  <c r="FA149" i="1"/>
  <c r="FA150" i="1"/>
  <c r="FA151" i="1"/>
  <c r="FA152" i="1"/>
  <c r="FA153" i="1"/>
  <c r="FA154" i="1"/>
  <c r="FA155" i="1"/>
  <c r="FA156" i="1"/>
  <c r="FA157" i="1"/>
  <c r="FA158" i="1"/>
  <c r="FA159" i="1"/>
  <c r="FA160" i="1"/>
  <c r="FA161" i="1"/>
  <c r="FA162" i="1"/>
  <c r="FA163" i="1"/>
  <c r="FA164" i="1"/>
  <c r="FA165" i="1"/>
  <c r="FA166" i="1"/>
  <c r="FA167" i="1"/>
  <c r="FA168" i="1"/>
  <c r="FA169" i="1"/>
  <c r="FA170" i="1"/>
  <c r="FA171" i="1"/>
  <c r="FA172" i="1"/>
  <c r="FA173" i="1"/>
  <c r="FA174" i="1"/>
  <c r="FA175" i="1"/>
  <c r="FA176" i="1"/>
  <c r="FA177" i="1"/>
  <c r="FA178" i="1"/>
  <c r="FA179" i="1"/>
  <c r="FA180" i="1"/>
  <c r="FA181" i="1"/>
  <c r="FA182" i="1"/>
  <c r="FA183" i="1"/>
  <c r="FA184" i="1"/>
  <c r="FA185" i="1"/>
  <c r="FA186" i="1"/>
  <c r="FA187" i="1"/>
  <c r="FA188" i="1"/>
  <c r="FA189" i="1"/>
  <c r="FA193" i="1"/>
  <c r="FA190" i="1"/>
  <c r="FA191" i="1"/>
  <c r="FA192" i="1"/>
  <c r="FA194" i="1"/>
  <c r="FA195" i="1"/>
  <c r="FA196" i="1"/>
  <c r="FA197" i="1"/>
  <c r="FA198" i="1"/>
  <c r="FA199" i="1"/>
  <c r="FA200" i="1"/>
  <c r="FA201" i="1"/>
  <c r="FA202" i="1"/>
  <c r="FA203" i="1"/>
  <c r="FA204" i="1"/>
  <c r="FA205" i="1"/>
  <c r="FA206" i="1"/>
  <c r="FA207" i="1"/>
  <c r="FA208" i="1"/>
  <c r="FA209" i="1"/>
  <c r="FA210" i="1"/>
  <c r="FA211" i="1"/>
  <c r="FA212" i="1"/>
  <c r="FA213" i="1"/>
  <c r="FA214" i="1"/>
  <c r="FA215" i="1"/>
  <c r="FA216" i="1"/>
  <c r="FA217" i="1"/>
  <c r="FA218" i="1"/>
  <c r="FA219" i="1"/>
  <c r="FA220" i="1"/>
  <c r="FA221" i="1"/>
  <c r="FA222" i="1"/>
  <c r="FA223" i="1"/>
  <c r="FA224" i="1"/>
  <c r="FA225" i="1"/>
  <c r="FA226" i="1"/>
  <c r="FA227" i="1"/>
  <c r="FA228" i="1"/>
  <c r="FA229" i="1"/>
  <c r="FA230" i="1"/>
  <c r="FA231" i="1"/>
  <c r="FA232" i="1"/>
  <c r="FA233" i="1"/>
  <c r="FA234" i="1"/>
  <c r="FA235" i="1"/>
  <c r="FA236" i="1"/>
  <c r="FA237" i="1"/>
  <c r="FA238" i="1"/>
  <c r="FA239" i="1"/>
  <c r="FA240" i="1"/>
  <c r="FA241" i="1"/>
  <c r="FA242" i="1"/>
  <c r="FA243" i="1"/>
  <c r="FA244" i="1"/>
  <c r="FA245" i="1"/>
  <c r="FA246" i="1"/>
  <c r="FA247" i="1"/>
  <c r="FA248" i="1"/>
  <c r="FA249" i="1"/>
  <c r="FA250" i="1"/>
  <c r="FA251" i="1"/>
  <c r="FA252" i="1"/>
  <c r="FA253" i="1"/>
  <c r="FA254" i="1"/>
  <c r="FA255" i="1"/>
  <c r="FA256" i="1"/>
  <c r="FA257" i="1"/>
  <c r="FA258" i="1"/>
  <c r="FA259" i="1"/>
  <c r="FA260" i="1"/>
  <c r="FA261" i="1"/>
  <c r="FA262" i="1"/>
  <c r="FA263" i="1"/>
  <c r="FA264" i="1"/>
  <c r="FA265" i="1"/>
  <c r="FA266" i="1"/>
  <c r="FA267" i="1"/>
  <c r="FA268" i="1"/>
  <c r="FA269" i="1"/>
  <c r="FA270" i="1"/>
  <c r="FA271" i="1"/>
  <c r="FA272" i="1"/>
  <c r="FA273" i="1"/>
  <c r="FA274" i="1"/>
  <c r="FA275" i="1"/>
  <c r="FA276" i="1"/>
  <c r="FA277" i="1"/>
  <c r="FA278" i="1"/>
  <c r="FA279" i="1"/>
  <c r="FA280" i="1"/>
  <c r="FA281" i="1"/>
  <c r="FA282" i="1"/>
  <c r="FA283" i="1"/>
  <c r="FA284" i="1"/>
  <c r="FA285" i="1"/>
  <c r="FA286" i="1"/>
  <c r="FA287" i="1"/>
  <c r="FA288" i="1"/>
  <c r="FA289" i="1"/>
  <c r="FA290" i="1"/>
  <c r="FA291" i="1"/>
  <c r="FA292" i="1"/>
  <c r="FA293" i="1"/>
  <c r="FA294" i="1"/>
  <c r="FA295" i="1"/>
  <c r="FA296" i="1"/>
  <c r="FA297" i="1"/>
  <c r="FA298" i="1"/>
  <c r="FA299" i="1"/>
  <c r="FA300" i="1"/>
  <c r="FA301" i="1"/>
  <c r="FA302" i="1"/>
  <c r="FA303" i="1"/>
  <c r="FA304" i="1"/>
  <c r="FA305" i="1"/>
  <c r="FA306" i="1"/>
  <c r="FA5" i="1"/>
  <c r="EV6" i="1"/>
  <c r="EV7" i="1"/>
  <c r="EV8" i="1"/>
  <c r="EV9" i="1"/>
  <c r="EV10" i="1"/>
  <c r="EV11" i="1"/>
  <c r="EV12" i="1"/>
  <c r="EV13" i="1"/>
  <c r="EV14" i="1"/>
  <c r="EV15" i="1"/>
  <c r="EV16" i="1"/>
  <c r="EV17" i="1"/>
  <c r="EV18" i="1"/>
  <c r="EV19" i="1"/>
  <c r="EV20" i="1"/>
  <c r="EV21" i="1"/>
  <c r="EV22" i="1"/>
  <c r="EV23" i="1"/>
  <c r="EV24" i="1"/>
  <c r="EV25" i="1"/>
  <c r="EV26" i="1"/>
  <c r="EV27" i="1"/>
  <c r="EV28" i="1"/>
  <c r="EV29" i="1"/>
  <c r="EV30" i="1"/>
  <c r="EV31" i="1"/>
  <c r="EV32" i="1"/>
  <c r="EV33" i="1"/>
  <c r="EV34" i="1"/>
  <c r="EV35" i="1"/>
  <c r="EV36" i="1"/>
  <c r="EV37" i="1"/>
  <c r="EV38" i="1"/>
  <c r="EV39" i="1"/>
  <c r="EV40" i="1"/>
  <c r="EV41" i="1"/>
  <c r="EV42" i="1"/>
  <c r="EV43" i="1"/>
  <c r="EV44" i="1"/>
  <c r="EV45" i="1"/>
  <c r="EV46" i="1"/>
  <c r="EV47" i="1"/>
  <c r="EV48" i="1"/>
  <c r="EV49" i="1"/>
  <c r="EV50" i="1"/>
  <c r="EV51" i="1"/>
  <c r="EV52" i="1"/>
  <c r="EV53" i="1"/>
  <c r="EV54" i="1"/>
  <c r="EV55" i="1"/>
  <c r="EV56" i="1"/>
  <c r="EV57" i="1"/>
  <c r="EV58" i="1"/>
  <c r="EV59" i="1"/>
  <c r="EV60" i="1"/>
  <c r="EV61" i="1"/>
  <c r="EV62" i="1"/>
  <c r="EV63" i="1"/>
  <c r="EV64" i="1"/>
  <c r="EV65" i="1"/>
  <c r="EV66" i="1"/>
  <c r="EV67" i="1"/>
  <c r="EV68" i="1"/>
  <c r="EV69" i="1"/>
  <c r="EV70" i="1"/>
  <c r="EV71" i="1"/>
  <c r="EV72" i="1"/>
  <c r="EV73" i="1"/>
  <c r="EV74" i="1"/>
  <c r="EV75" i="1"/>
  <c r="EV76" i="1"/>
  <c r="EV77" i="1"/>
  <c r="EV78" i="1"/>
  <c r="EV79" i="1"/>
  <c r="EV80" i="1"/>
  <c r="EV81" i="1"/>
  <c r="EV82" i="1"/>
  <c r="EV83" i="1"/>
  <c r="EV84" i="1"/>
  <c r="EV85" i="1"/>
  <c r="EV86" i="1"/>
  <c r="EV87" i="1"/>
  <c r="EV88" i="1"/>
  <c r="EV89" i="1"/>
  <c r="EV90" i="1"/>
  <c r="EV91" i="1"/>
  <c r="EV92" i="1"/>
  <c r="EV93" i="1"/>
  <c r="EV94" i="1"/>
  <c r="EV95" i="1"/>
  <c r="EV96" i="1"/>
  <c r="EV97" i="1"/>
  <c r="EV98" i="1"/>
  <c r="EV99" i="1"/>
  <c r="EV100" i="1"/>
  <c r="EV101" i="1"/>
  <c r="EV102" i="1"/>
  <c r="EV103" i="1"/>
  <c r="EV104" i="1"/>
  <c r="EV105" i="1"/>
  <c r="EV106" i="1"/>
  <c r="EV107" i="1"/>
  <c r="EV108" i="1"/>
  <c r="EV109" i="1"/>
  <c r="EV110" i="1"/>
  <c r="EV111" i="1"/>
  <c r="EV112" i="1"/>
  <c r="EV113" i="1"/>
  <c r="EV114" i="1"/>
  <c r="EV115" i="1"/>
  <c r="EV116" i="1"/>
  <c r="EV117" i="1"/>
  <c r="EV118" i="1"/>
  <c r="EV119" i="1"/>
  <c r="EV120" i="1"/>
  <c r="EV121" i="1"/>
  <c r="EV122" i="1"/>
  <c r="EV123" i="1"/>
  <c r="EV124" i="1"/>
  <c r="EV125" i="1"/>
  <c r="EV126" i="1"/>
  <c r="EV127" i="1"/>
  <c r="EV128" i="1"/>
  <c r="EV129" i="1"/>
  <c r="EV130" i="1"/>
  <c r="EV131" i="1"/>
  <c r="EV132" i="1"/>
  <c r="EV133" i="1"/>
  <c r="EV134" i="1"/>
  <c r="EV135" i="1"/>
  <c r="EV136" i="1"/>
  <c r="EV137" i="1"/>
  <c r="EV138" i="1"/>
  <c r="EV139" i="1"/>
  <c r="EV140" i="1"/>
  <c r="EV141" i="1"/>
  <c r="EV142" i="1"/>
  <c r="EV143" i="1"/>
  <c r="EV144" i="1"/>
  <c r="EV145" i="1"/>
  <c r="EV146" i="1"/>
  <c r="EV147" i="1"/>
  <c r="EV148" i="1"/>
  <c r="EV149" i="1"/>
  <c r="EV150" i="1"/>
  <c r="EV151" i="1"/>
  <c r="EV152" i="1"/>
  <c r="EV153" i="1"/>
  <c r="EV154" i="1"/>
  <c r="EV155" i="1"/>
  <c r="EV156" i="1"/>
  <c r="EV157" i="1"/>
  <c r="EV158" i="1"/>
  <c r="EV159" i="1"/>
  <c r="EV160" i="1"/>
  <c r="EV161" i="1"/>
  <c r="EV162" i="1"/>
  <c r="EV163" i="1"/>
  <c r="EV164" i="1"/>
  <c r="EV165" i="1"/>
  <c r="EV166" i="1"/>
  <c r="EV167" i="1"/>
  <c r="EV168" i="1"/>
  <c r="EV169" i="1"/>
  <c r="EV170" i="1"/>
  <c r="EV171" i="1"/>
  <c r="EV172" i="1"/>
  <c r="EV173" i="1"/>
  <c r="EV174" i="1"/>
  <c r="EV175" i="1"/>
  <c r="EV176" i="1"/>
  <c r="EV177" i="1"/>
  <c r="EV178" i="1"/>
  <c r="EV179" i="1"/>
  <c r="EV180" i="1"/>
  <c r="EV181" i="1"/>
  <c r="EV182" i="1"/>
  <c r="EV183" i="1"/>
  <c r="EV184" i="1"/>
  <c r="EV185" i="1"/>
  <c r="EV186" i="1"/>
  <c r="EV187" i="1"/>
  <c r="EV188" i="1"/>
  <c r="EV189" i="1"/>
  <c r="EV193" i="1"/>
  <c r="EV190" i="1"/>
  <c r="EV191" i="1"/>
  <c r="EV192" i="1"/>
  <c r="EV194" i="1"/>
  <c r="EV195" i="1"/>
  <c r="EV196" i="1"/>
  <c r="EV197" i="1"/>
  <c r="EV198" i="1"/>
  <c r="EV199" i="1"/>
  <c r="EV200" i="1"/>
  <c r="EV201" i="1"/>
  <c r="EV202" i="1"/>
  <c r="EV203" i="1"/>
  <c r="EV204" i="1"/>
  <c r="EV205" i="1"/>
  <c r="EV206" i="1"/>
  <c r="EV207" i="1"/>
  <c r="EV208" i="1"/>
  <c r="EV209" i="1"/>
  <c r="EV210" i="1"/>
  <c r="EV211" i="1"/>
  <c r="EV212" i="1"/>
  <c r="EV213" i="1"/>
  <c r="EV214" i="1"/>
  <c r="EV215" i="1"/>
  <c r="EV216" i="1"/>
  <c r="EV217" i="1"/>
  <c r="EV218" i="1"/>
  <c r="EV219" i="1"/>
  <c r="EV220" i="1"/>
  <c r="EV221" i="1"/>
  <c r="EV222" i="1"/>
  <c r="EV223" i="1"/>
  <c r="EV224" i="1"/>
  <c r="EV225" i="1"/>
  <c r="EV226" i="1"/>
  <c r="EV227" i="1"/>
  <c r="EV228" i="1"/>
  <c r="EV229" i="1"/>
  <c r="EV230" i="1"/>
  <c r="EV231" i="1"/>
  <c r="EV232" i="1"/>
  <c r="EV233" i="1"/>
  <c r="EV234" i="1"/>
  <c r="EV235" i="1"/>
  <c r="EV236" i="1"/>
  <c r="EV237" i="1"/>
  <c r="EV238" i="1"/>
  <c r="EV239" i="1"/>
  <c r="EV240" i="1"/>
  <c r="EV241" i="1"/>
  <c r="EV242" i="1"/>
  <c r="EV243" i="1"/>
  <c r="EV244" i="1"/>
  <c r="EV245" i="1"/>
  <c r="EV246" i="1"/>
  <c r="EV247" i="1"/>
  <c r="EV248" i="1"/>
  <c r="EV249" i="1"/>
  <c r="EV250" i="1"/>
  <c r="EV251" i="1"/>
  <c r="EV252" i="1"/>
  <c r="EV253" i="1"/>
  <c r="EV254" i="1"/>
  <c r="EV255" i="1"/>
  <c r="EV256" i="1"/>
  <c r="EV257" i="1"/>
  <c r="EV258" i="1"/>
  <c r="EV259" i="1"/>
  <c r="EV260" i="1"/>
  <c r="EV261" i="1"/>
  <c r="EV262" i="1"/>
  <c r="EV263" i="1"/>
  <c r="EV264" i="1"/>
  <c r="EV265" i="1"/>
  <c r="EV266" i="1"/>
  <c r="EV267" i="1"/>
  <c r="EV268" i="1"/>
  <c r="EV269" i="1"/>
  <c r="EV270" i="1"/>
  <c r="EV271" i="1"/>
  <c r="EV272" i="1"/>
  <c r="EV273" i="1"/>
  <c r="EV274" i="1"/>
  <c r="EV275" i="1"/>
  <c r="EV276" i="1"/>
  <c r="EV277" i="1"/>
  <c r="EV278" i="1"/>
  <c r="EV279" i="1"/>
  <c r="EV280" i="1"/>
  <c r="EV281" i="1"/>
  <c r="EV282" i="1"/>
  <c r="EV283" i="1"/>
  <c r="EV284" i="1"/>
  <c r="EV285" i="1"/>
  <c r="EV286" i="1"/>
  <c r="EV287" i="1"/>
  <c r="EV288" i="1"/>
  <c r="EV289" i="1"/>
  <c r="EV290" i="1"/>
  <c r="EV291" i="1"/>
  <c r="EV292" i="1"/>
  <c r="EV293" i="1"/>
  <c r="EV294" i="1"/>
  <c r="EV295" i="1"/>
  <c r="EV296" i="1"/>
  <c r="EV297" i="1"/>
  <c r="EV298" i="1"/>
  <c r="EV299" i="1"/>
  <c r="EV300" i="1"/>
  <c r="EV301" i="1"/>
  <c r="EV302" i="1"/>
  <c r="EV303" i="1"/>
  <c r="EV304" i="1"/>
  <c r="EV305" i="1"/>
  <c r="EV306" i="1"/>
  <c r="EV5" i="1"/>
  <c r="EU6" i="1"/>
  <c r="EU7" i="1"/>
  <c r="EU8" i="1"/>
  <c r="EU9" i="1"/>
  <c r="EU10" i="1"/>
  <c r="EU11" i="1"/>
  <c r="HN11" i="1" s="1"/>
  <c r="EU12" i="1"/>
  <c r="EU13" i="1"/>
  <c r="EU14" i="1"/>
  <c r="EU15" i="1"/>
  <c r="EU16" i="1"/>
  <c r="EU17" i="1"/>
  <c r="EU18" i="1"/>
  <c r="EU19" i="1"/>
  <c r="HN19" i="1" s="1"/>
  <c r="EU20" i="1"/>
  <c r="EU21" i="1"/>
  <c r="EU22" i="1"/>
  <c r="EU23" i="1"/>
  <c r="EU24" i="1"/>
  <c r="EU25" i="1"/>
  <c r="EU26" i="1"/>
  <c r="EU27" i="1"/>
  <c r="HN27" i="1" s="1"/>
  <c r="EU28" i="1"/>
  <c r="EU29" i="1"/>
  <c r="EU30" i="1"/>
  <c r="EU31" i="1"/>
  <c r="EU32" i="1"/>
  <c r="EU33" i="1"/>
  <c r="EU34" i="1"/>
  <c r="EU35" i="1"/>
  <c r="EU36" i="1"/>
  <c r="EU37" i="1"/>
  <c r="EU38" i="1"/>
  <c r="EU39" i="1"/>
  <c r="EU40" i="1"/>
  <c r="EU41" i="1"/>
  <c r="EU42" i="1"/>
  <c r="EU43" i="1"/>
  <c r="EU44" i="1"/>
  <c r="EU45" i="1"/>
  <c r="EU46" i="1"/>
  <c r="EU47" i="1"/>
  <c r="EU48" i="1"/>
  <c r="EU49" i="1"/>
  <c r="EU50" i="1"/>
  <c r="EU51" i="1"/>
  <c r="EU52" i="1"/>
  <c r="EU53" i="1"/>
  <c r="EU54" i="1"/>
  <c r="EU55" i="1"/>
  <c r="EU56" i="1"/>
  <c r="EU57" i="1"/>
  <c r="EU58" i="1"/>
  <c r="EU59" i="1"/>
  <c r="EU60" i="1"/>
  <c r="EU61" i="1"/>
  <c r="EU62" i="1"/>
  <c r="EU63" i="1"/>
  <c r="EU64" i="1"/>
  <c r="EU65" i="1"/>
  <c r="EU66" i="1"/>
  <c r="EU67" i="1"/>
  <c r="EU68" i="1"/>
  <c r="EU69" i="1"/>
  <c r="EU70" i="1"/>
  <c r="EU71" i="1"/>
  <c r="EU72" i="1"/>
  <c r="EU73" i="1"/>
  <c r="EU74" i="1"/>
  <c r="EU75" i="1"/>
  <c r="EU76" i="1"/>
  <c r="EU77" i="1"/>
  <c r="EU78" i="1"/>
  <c r="EU79" i="1"/>
  <c r="EU80" i="1"/>
  <c r="EU81" i="1"/>
  <c r="EU82" i="1"/>
  <c r="EU83" i="1"/>
  <c r="EU84" i="1"/>
  <c r="EU85" i="1"/>
  <c r="EU86" i="1"/>
  <c r="EU87" i="1"/>
  <c r="EU88" i="1"/>
  <c r="EU89" i="1"/>
  <c r="EU90" i="1"/>
  <c r="EU91" i="1"/>
  <c r="EU92" i="1"/>
  <c r="EU93" i="1"/>
  <c r="EU94" i="1"/>
  <c r="EU95" i="1"/>
  <c r="EU96" i="1"/>
  <c r="EU97" i="1"/>
  <c r="EU98" i="1"/>
  <c r="EU99" i="1"/>
  <c r="EU100" i="1"/>
  <c r="EU101" i="1"/>
  <c r="EU102" i="1"/>
  <c r="EU103" i="1"/>
  <c r="EU104" i="1"/>
  <c r="EU105" i="1"/>
  <c r="EU106" i="1"/>
  <c r="EU107" i="1"/>
  <c r="EU108" i="1"/>
  <c r="EU109" i="1"/>
  <c r="EU110" i="1"/>
  <c r="EU111" i="1"/>
  <c r="EU112" i="1"/>
  <c r="EU113" i="1"/>
  <c r="EU114" i="1"/>
  <c r="EU115" i="1"/>
  <c r="EU116" i="1"/>
  <c r="EU117" i="1"/>
  <c r="EU118" i="1"/>
  <c r="EU119" i="1"/>
  <c r="EU120" i="1"/>
  <c r="EU121" i="1"/>
  <c r="EU122" i="1"/>
  <c r="EU123" i="1"/>
  <c r="EU124" i="1"/>
  <c r="EU125" i="1"/>
  <c r="EU126" i="1"/>
  <c r="EU127" i="1"/>
  <c r="EU128" i="1"/>
  <c r="EU129" i="1"/>
  <c r="EU130" i="1"/>
  <c r="EU131" i="1"/>
  <c r="HN131" i="1" s="1"/>
  <c r="EU132" i="1"/>
  <c r="EU133" i="1"/>
  <c r="EU134" i="1"/>
  <c r="EU135" i="1"/>
  <c r="EU136" i="1"/>
  <c r="EU137" i="1"/>
  <c r="EU138" i="1"/>
  <c r="EU139" i="1"/>
  <c r="HN139" i="1" s="1"/>
  <c r="EU140" i="1"/>
  <c r="EU141" i="1"/>
  <c r="EU142" i="1"/>
  <c r="EU143" i="1"/>
  <c r="EU144" i="1"/>
  <c r="EU145" i="1"/>
  <c r="EU146" i="1"/>
  <c r="EU147" i="1"/>
  <c r="HN147" i="1" s="1"/>
  <c r="EU148" i="1"/>
  <c r="EU149" i="1"/>
  <c r="EU150" i="1"/>
  <c r="EU151" i="1"/>
  <c r="EU152" i="1"/>
  <c r="EU153" i="1"/>
  <c r="EU154" i="1"/>
  <c r="EU155" i="1"/>
  <c r="EU156" i="1"/>
  <c r="EU157" i="1"/>
  <c r="EU158" i="1"/>
  <c r="EU159" i="1"/>
  <c r="EU160" i="1"/>
  <c r="EU161" i="1"/>
  <c r="EU162" i="1"/>
  <c r="EU163" i="1"/>
  <c r="EU164" i="1"/>
  <c r="EU165" i="1"/>
  <c r="EU166" i="1"/>
  <c r="EU167" i="1"/>
  <c r="EU168" i="1"/>
  <c r="EU169" i="1"/>
  <c r="EU170" i="1"/>
  <c r="EU171" i="1"/>
  <c r="EU172" i="1"/>
  <c r="EU173" i="1"/>
  <c r="EU174" i="1"/>
  <c r="EU175" i="1"/>
  <c r="EU176" i="1"/>
  <c r="EU177" i="1"/>
  <c r="EU178" i="1"/>
  <c r="EU179" i="1"/>
  <c r="EU180" i="1"/>
  <c r="EU181" i="1"/>
  <c r="EU182" i="1"/>
  <c r="EU183" i="1"/>
  <c r="EU184" i="1"/>
  <c r="EU185" i="1"/>
  <c r="EU186" i="1"/>
  <c r="EU187" i="1"/>
  <c r="EU188" i="1"/>
  <c r="EU189" i="1"/>
  <c r="EU193" i="1"/>
  <c r="EU190" i="1"/>
  <c r="EU191" i="1"/>
  <c r="EU192" i="1"/>
  <c r="EU194" i="1"/>
  <c r="EU195" i="1"/>
  <c r="EU196" i="1"/>
  <c r="EU197" i="1"/>
  <c r="EU198" i="1"/>
  <c r="EU199" i="1"/>
  <c r="EU200" i="1"/>
  <c r="EU201" i="1"/>
  <c r="EU202" i="1"/>
  <c r="EU203" i="1"/>
  <c r="HN203" i="1" s="1"/>
  <c r="EU204" i="1"/>
  <c r="EU205" i="1"/>
  <c r="EU206" i="1"/>
  <c r="EU207" i="1"/>
  <c r="EU208" i="1"/>
  <c r="EU209" i="1"/>
  <c r="EU210" i="1"/>
  <c r="EU211" i="1"/>
  <c r="EU212" i="1"/>
  <c r="EU213" i="1"/>
  <c r="EU214" i="1"/>
  <c r="EU215" i="1"/>
  <c r="EU216" i="1"/>
  <c r="EU217" i="1"/>
  <c r="EU218" i="1"/>
  <c r="EU219" i="1"/>
  <c r="HN219" i="1" s="1"/>
  <c r="EU220" i="1"/>
  <c r="EU221" i="1"/>
  <c r="EU222" i="1"/>
  <c r="EU223" i="1"/>
  <c r="EU224" i="1"/>
  <c r="EU225" i="1"/>
  <c r="EU226" i="1"/>
  <c r="EU227" i="1"/>
  <c r="HN227" i="1" s="1"/>
  <c r="EU228" i="1"/>
  <c r="EU229" i="1"/>
  <c r="EU230" i="1"/>
  <c r="EU231" i="1"/>
  <c r="EU232" i="1"/>
  <c r="EU233" i="1"/>
  <c r="EU234" i="1"/>
  <c r="EU235" i="1"/>
  <c r="EU236" i="1"/>
  <c r="EU237" i="1"/>
  <c r="EU238" i="1"/>
  <c r="EU239" i="1"/>
  <c r="EU240" i="1"/>
  <c r="EU241" i="1"/>
  <c r="EU242" i="1"/>
  <c r="EU243" i="1"/>
  <c r="EU244" i="1"/>
  <c r="EU245" i="1"/>
  <c r="EU246" i="1"/>
  <c r="EU247" i="1"/>
  <c r="EU248" i="1"/>
  <c r="EU249" i="1"/>
  <c r="EU250" i="1"/>
  <c r="EU251" i="1"/>
  <c r="HN251" i="1" s="1"/>
  <c r="EU252" i="1"/>
  <c r="EU253" i="1"/>
  <c r="EU254" i="1"/>
  <c r="EU255" i="1"/>
  <c r="EU256" i="1"/>
  <c r="EU257" i="1"/>
  <c r="EU258" i="1"/>
  <c r="EU259" i="1"/>
  <c r="HN259" i="1" s="1"/>
  <c r="EU260" i="1"/>
  <c r="EU261" i="1"/>
  <c r="EU262" i="1"/>
  <c r="EU263" i="1"/>
  <c r="EU264" i="1"/>
  <c r="EU265" i="1"/>
  <c r="EU266" i="1"/>
  <c r="EU267" i="1"/>
  <c r="HN267" i="1" s="1"/>
  <c r="EU268" i="1"/>
  <c r="EU269" i="1"/>
  <c r="EU270" i="1"/>
  <c r="EU271" i="1"/>
  <c r="EU272" i="1"/>
  <c r="EU273" i="1"/>
  <c r="EU274" i="1"/>
  <c r="EU275" i="1"/>
  <c r="EU276" i="1"/>
  <c r="EU277" i="1"/>
  <c r="EU278" i="1"/>
  <c r="EU279" i="1"/>
  <c r="EU280" i="1"/>
  <c r="EU281" i="1"/>
  <c r="EU282" i="1"/>
  <c r="EU283" i="1"/>
  <c r="EU284" i="1"/>
  <c r="EU285" i="1"/>
  <c r="EU286" i="1"/>
  <c r="EU287" i="1"/>
  <c r="EU288" i="1"/>
  <c r="EU289" i="1"/>
  <c r="EU290" i="1"/>
  <c r="EU291" i="1"/>
  <c r="EU292" i="1"/>
  <c r="EU293" i="1"/>
  <c r="EU294" i="1"/>
  <c r="EU295" i="1"/>
  <c r="EU296" i="1"/>
  <c r="EU297" i="1"/>
  <c r="EU298" i="1"/>
  <c r="EU299" i="1"/>
  <c r="EU300" i="1"/>
  <c r="EU301" i="1"/>
  <c r="EU302" i="1"/>
  <c r="EU303" i="1"/>
  <c r="EU304" i="1"/>
  <c r="EU305" i="1"/>
  <c r="EU306" i="1"/>
  <c r="EU5" i="1"/>
  <c r="HN5" i="1" s="1"/>
  <c r="ET6" i="1"/>
  <c r="ET7" i="1"/>
  <c r="ET8" i="1"/>
  <c r="ET9" i="1"/>
  <c r="ET10" i="1"/>
  <c r="ET11" i="1"/>
  <c r="ET12" i="1"/>
  <c r="ET13" i="1"/>
  <c r="ET14" i="1"/>
  <c r="ET15" i="1"/>
  <c r="ET16" i="1"/>
  <c r="ET17" i="1"/>
  <c r="ET18" i="1"/>
  <c r="ET19" i="1"/>
  <c r="ET20" i="1"/>
  <c r="ET21" i="1"/>
  <c r="ET22" i="1"/>
  <c r="ET23" i="1"/>
  <c r="ET24" i="1"/>
  <c r="ET25" i="1"/>
  <c r="ET26" i="1"/>
  <c r="ET27" i="1"/>
  <c r="ET28" i="1"/>
  <c r="ET29" i="1"/>
  <c r="ET30" i="1"/>
  <c r="ET31" i="1"/>
  <c r="ET32" i="1"/>
  <c r="ET33" i="1"/>
  <c r="ET34" i="1"/>
  <c r="ET35" i="1"/>
  <c r="ET36" i="1"/>
  <c r="ET37" i="1"/>
  <c r="ET38" i="1"/>
  <c r="ET39" i="1"/>
  <c r="ET40" i="1"/>
  <c r="ET41" i="1"/>
  <c r="ET42" i="1"/>
  <c r="ET43" i="1"/>
  <c r="ET44" i="1"/>
  <c r="ET45" i="1"/>
  <c r="ET46" i="1"/>
  <c r="ET47" i="1"/>
  <c r="ET48" i="1"/>
  <c r="ET49" i="1"/>
  <c r="ET50" i="1"/>
  <c r="ET51" i="1"/>
  <c r="ET52" i="1"/>
  <c r="ET53" i="1"/>
  <c r="ET54" i="1"/>
  <c r="ET55" i="1"/>
  <c r="ET56" i="1"/>
  <c r="ET57" i="1"/>
  <c r="ET58" i="1"/>
  <c r="ET59" i="1"/>
  <c r="ET60" i="1"/>
  <c r="ET61" i="1"/>
  <c r="ET62" i="1"/>
  <c r="ET63" i="1"/>
  <c r="ET64" i="1"/>
  <c r="ET65" i="1"/>
  <c r="ET66" i="1"/>
  <c r="ET67" i="1"/>
  <c r="ET68" i="1"/>
  <c r="ET69" i="1"/>
  <c r="ET70" i="1"/>
  <c r="ET71" i="1"/>
  <c r="ET72" i="1"/>
  <c r="ET73" i="1"/>
  <c r="ET74" i="1"/>
  <c r="ET75" i="1"/>
  <c r="ET76" i="1"/>
  <c r="ET77" i="1"/>
  <c r="ET78" i="1"/>
  <c r="ET79" i="1"/>
  <c r="ET80" i="1"/>
  <c r="ET81" i="1"/>
  <c r="ET82" i="1"/>
  <c r="ET83" i="1"/>
  <c r="ET84" i="1"/>
  <c r="ET85" i="1"/>
  <c r="ET86" i="1"/>
  <c r="ET87" i="1"/>
  <c r="ET88" i="1"/>
  <c r="ET89" i="1"/>
  <c r="ET90" i="1"/>
  <c r="ET91" i="1"/>
  <c r="ET92" i="1"/>
  <c r="ET93" i="1"/>
  <c r="ET94" i="1"/>
  <c r="ET95" i="1"/>
  <c r="ET96" i="1"/>
  <c r="ET97" i="1"/>
  <c r="ET98" i="1"/>
  <c r="ET99" i="1"/>
  <c r="ET100" i="1"/>
  <c r="ET101" i="1"/>
  <c r="ET102" i="1"/>
  <c r="ET103" i="1"/>
  <c r="ET104" i="1"/>
  <c r="ET105" i="1"/>
  <c r="ET106" i="1"/>
  <c r="ET107" i="1"/>
  <c r="ET108" i="1"/>
  <c r="ET109" i="1"/>
  <c r="ET110" i="1"/>
  <c r="ET111" i="1"/>
  <c r="ET112" i="1"/>
  <c r="ET113" i="1"/>
  <c r="ET114" i="1"/>
  <c r="ET115" i="1"/>
  <c r="ET116" i="1"/>
  <c r="ET117" i="1"/>
  <c r="ET118" i="1"/>
  <c r="ET119" i="1"/>
  <c r="ET120" i="1"/>
  <c r="ET121" i="1"/>
  <c r="ET122" i="1"/>
  <c r="ET123" i="1"/>
  <c r="ET124" i="1"/>
  <c r="ET125" i="1"/>
  <c r="ET126" i="1"/>
  <c r="ET127" i="1"/>
  <c r="ET128" i="1"/>
  <c r="ET129" i="1"/>
  <c r="ET130" i="1"/>
  <c r="ET131" i="1"/>
  <c r="ET132" i="1"/>
  <c r="ET133" i="1"/>
  <c r="ET134" i="1"/>
  <c r="ET135" i="1"/>
  <c r="ET136" i="1"/>
  <c r="ET137" i="1"/>
  <c r="ET138" i="1"/>
  <c r="ET139" i="1"/>
  <c r="ET140" i="1"/>
  <c r="ET141" i="1"/>
  <c r="ET142" i="1"/>
  <c r="ET143" i="1"/>
  <c r="ET144" i="1"/>
  <c r="ET145" i="1"/>
  <c r="ET146" i="1"/>
  <c r="ET147" i="1"/>
  <c r="ET148" i="1"/>
  <c r="ET149" i="1"/>
  <c r="ET150" i="1"/>
  <c r="ET151" i="1"/>
  <c r="ET152" i="1"/>
  <c r="ET153" i="1"/>
  <c r="ET154" i="1"/>
  <c r="ET155" i="1"/>
  <c r="ET156" i="1"/>
  <c r="ET157" i="1"/>
  <c r="ET158" i="1"/>
  <c r="ET159" i="1"/>
  <c r="ET160" i="1"/>
  <c r="ET161" i="1"/>
  <c r="ET162" i="1"/>
  <c r="ET163" i="1"/>
  <c r="ET164" i="1"/>
  <c r="ET165" i="1"/>
  <c r="ET166" i="1"/>
  <c r="ET167" i="1"/>
  <c r="ET168" i="1"/>
  <c r="ET169" i="1"/>
  <c r="ET170" i="1"/>
  <c r="ET171" i="1"/>
  <c r="ET172" i="1"/>
  <c r="ET173" i="1"/>
  <c r="ET174" i="1"/>
  <c r="ET175" i="1"/>
  <c r="ET176" i="1"/>
  <c r="ET177" i="1"/>
  <c r="ET178" i="1"/>
  <c r="ET179" i="1"/>
  <c r="ET180" i="1"/>
  <c r="ET181" i="1"/>
  <c r="ET182" i="1"/>
  <c r="ET183" i="1"/>
  <c r="ET184" i="1"/>
  <c r="ET185" i="1"/>
  <c r="ET186" i="1"/>
  <c r="ET187" i="1"/>
  <c r="ET188" i="1"/>
  <c r="ET189" i="1"/>
  <c r="ET193" i="1"/>
  <c r="ET190" i="1"/>
  <c r="ET191" i="1"/>
  <c r="ET192" i="1"/>
  <c r="ET194" i="1"/>
  <c r="ET195" i="1"/>
  <c r="ET196" i="1"/>
  <c r="ET197" i="1"/>
  <c r="ET198" i="1"/>
  <c r="ET199" i="1"/>
  <c r="ET200" i="1"/>
  <c r="ET201" i="1"/>
  <c r="ET202" i="1"/>
  <c r="ET203" i="1"/>
  <c r="ET204" i="1"/>
  <c r="ET205" i="1"/>
  <c r="ET206" i="1"/>
  <c r="ET207" i="1"/>
  <c r="ET208" i="1"/>
  <c r="ET209" i="1"/>
  <c r="ET210" i="1"/>
  <c r="ET211" i="1"/>
  <c r="ET212" i="1"/>
  <c r="ET213" i="1"/>
  <c r="ET214" i="1"/>
  <c r="ET215" i="1"/>
  <c r="ET216" i="1"/>
  <c r="ET217" i="1"/>
  <c r="ET218" i="1"/>
  <c r="ET219" i="1"/>
  <c r="ET220" i="1"/>
  <c r="ET221" i="1"/>
  <c r="ET222" i="1"/>
  <c r="ET223" i="1"/>
  <c r="ET224" i="1"/>
  <c r="ET225" i="1"/>
  <c r="ET226" i="1"/>
  <c r="ET227" i="1"/>
  <c r="ET228" i="1"/>
  <c r="ET229" i="1"/>
  <c r="ET230" i="1"/>
  <c r="ET231" i="1"/>
  <c r="ET232" i="1"/>
  <c r="ET233" i="1"/>
  <c r="ET234" i="1"/>
  <c r="ET235" i="1"/>
  <c r="ET236" i="1"/>
  <c r="ET237" i="1"/>
  <c r="ET238" i="1"/>
  <c r="ET239" i="1"/>
  <c r="ET240" i="1"/>
  <c r="ET241" i="1"/>
  <c r="ET242" i="1"/>
  <c r="ET243" i="1"/>
  <c r="ET244" i="1"/>
  <c r="ET245" i="1"/>
  <c r="ET246" i="1"/>
  <c r="ET247" i="1"/>
  <c r="ET248" i="1"/>
  <c r="ET249" i="1"/>
  <c r="ET250" i="1"/>
  <c r="ET251" i="1"/>
  <c r="ET252" i="1"/>
  <c r="ET253" i="1"/>
  <c r="ET254" i="1"/>
  <c r="ET255" i="1"/>
  <c r="ET256" i="1"/>
  <c r="ET257" i="1"/>
  <c r="ET258" i="1"/>
  <c r="ET259" i="1"/>
  <c r="ET260" i="1"/>
  <c r="ET261" i="1"/>
  <c r="ET262" i="1"/>
  <c r="ET263" i="1"/>
  <c r="ET264" i="1"/>
  <c r="ET265" i="1"/>
  <c r="ET266" i="1"/>
  <c r="ET267" i="1"/>
  <c r="ET268" i="1"/>
  <c r="ET269" i="1"/>
  <c r="ET270" i="1"/>
  <c r="ET271" i="1"/>
  <c r="ET272" i="1"/>
  <c r="ET273" i="1"/>
  <c r="ET274" i="1"/>
  <c r="ET275" i="1"/>
  <c r="ET276" i="1"/>
  <c r="ET277" i="1"/>
  <c r="ET278" i="1"/>
  <c r="ET279" i="1"/>
  <c r="ET280" i="1"/>
  <c r="ET281" i="1"/>
  <c r="ET282" i="1"/>
  <c r="ET283" i="1"/>
  <c r="ET284" i="1"/>
  <c r="ET285" i="1"/>
  <c r="ET286" i="1"/>
  <c r="ET287" i="1"/>
  <c r="ET288" i="1"/>
  <c r="ET289" i="1"/>
  <c r="ET290" i="1"/>
  <c r="ET291" i="1"/>
  <c r="ET292" i="1"/>
  <c r="ET293" i="1"/>
  <c r="ET294" i="1"/>
  <c r="ET295" i="1"/>
  <c r="ET296" i="1"/>
  <c r="ET297" i="1"/>
  <c r="ET298" i="1"/>
  <c r="ET299" i="1"/>
  <c r="ET300" i="1"/>
  <c r="ET301" i="1"/>
  <c r="ET302" i="1"/>
  <c r="ET303" i="1"/>
  <c r="ET304" i="1"/>
  <c r="ET305" i="1"/>
  <c r="ET306" i="1"/>
  <c r="ET5" i="1"/>
  <c r="EI6" i="1"/>
  <c r="EI7" i="1"/>
  <c r="EI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29" i="1"/>
  <c r="EI30" i="1"/>
  <c r="EI31" i="1"/>
  <c r="EI32" i="1"/>
  <c r="EI33" i="1"/>
  <c r="EI34" i="1"/>
  <c r="EI35" i="1"/>
  <c r="EI36" i="1"/>
  <c r="EI37" i="1"/>
  <c r="EI38" i="1"/>
  <c r="EI39" i="1"/>
  <c r="EI40" i="1"/>
  <c r="EI41" i="1"/>
  <c r="EI42" i="1"/>
  <c r="EI43" i="1"/>
  <c r="EI44" i="1"/>
  <c r="EI45" i="1"/>
  <c r="EI46" i="1"/>
  <c r="EI47" i="1"/>
  <c r="EI48" i="1"/>
  <c r="EI49" i="1"/>
  <c r="EI50" i="1"/>
  <c r="EI51" i="1"/>
  <c r="EI52" i="1"/>
  <c r="EI53" i="1"/>
  <c r="EI54" i="1"/>
  <c r="EI55" i="1"/>
  <c r="EI56" i="1"/>
  <c r="EI57" i="1"/>
  <c r="EI58" i="1"/>
  <c r="EI59" i="1"/>
  <c r="EI60" i="1"/>
  <c r="EI61" i="1"/>
  <c r="EI62" i="1"/>
  <c r="EI63" i="1"/>
  <c r="EI64" i="1"/>
  <c r="EI65" i="1"/>
  <c r="EI66" i="1"/>
  <c r="EI67" i="1"/>
  <c r="EI68" i="1"/>
  <c r="EI69" i="1"/>
  <c r="EI70" i="1"/>
  <c r="EI71" i="1"/>
  <c r="EI72" i="1"/>
  <c r="EI73" i="1"/>
  <c r="EI74" i="1"/>
  <c r="EI75" i="1"/>
  <c r="EI76" i="1"/>
  <c r="EI77" i="1"/>
  <c r="EI78" i="1"/>
  <c r="EI79" i="1"/>
  <c r="EI80" i="1"/>
  <c r="EI81" i="1"/>
  <c r="EI82" i="1"/>
  <c r="EI83" i="1"/>
  <c r="EI84" i="1"/>
  <c r="EI85" i="1"/>
  <c r="EI86" i="1"/>
  <c r="EI87" i="1"/>
  <c r="EI88" i="1"/>
  <c r="EI89" i="1"/>
  <c r="EI90" i="1"/>
  <c r="EI91" i="1"/>
  <c r="EI92" i="1"/>
  <c r="EI93" i="1"/>
  <c r="EI94" i="1"/>
  <c r="EI95" i="1"/>
  <c r="EI96" i="1"/>
  <c r="EI97" i="1"/>
  <c r="EI98" i="1"/>
  <c r="EI99" i="1"/>
  <c r="EI100" i="1"/>
  <c r="EI101" i="1"/>
  <c r="EI102" i="1"/>
  <c r="EI103" i="1"/>
  <c r="EI104" i="1"/>
  <c r="EI105" i="1"/>
  <c r="EI106" i="1"/>
  <c r="EI107" i="1"/>
  <c r="EI108" i="1"/>
  <c r="EI109" i="1"/>
  <c r="EI110" i="1"/>
  <c r="EI111" i="1"/>
  <c r="EI112" i="1"/>
  <c r="EI113" i="1"/>
  <c r="EI114" i="1"/>
  <c r="EI115" i="1"/>
  <c r="EI116" i="1"/>
  <c r="EI117" i="1"/>
  <c r="EI118" i="1"/>
  <c r="EI119" i="1"/>
  <c r="EI120" i="1"/>
  <c r="EI121" i="1"/>
  <c r="EI122" i="1"/>
  <c r="EI123" i="1"/>
  <c r="EI124" i="1"/>
  <c r="EI125" i="1"/>
  <c r="EI126" i="1"/>
  <c r="EI127" i="1"/>
  <c r="EI128" i="1"/>
  <c r="EI129" i="1"/>
  <c r="EI130" i="1"/>
  <c r="EI131" i="1"/>
  <c r="EI132" i="1"/>
  <c r="EI133" i="1"/>
  <c r="EI134" i="1"/>
  <c r="EI135" i="1"/>
  <c r="EI136" i="1"/>
  <c r="EI137" i="1"/>
  <c r="EI138" i="1"/>
  <c r="EI139" i="1"/>
  <c r="EI140" i="1"/>
  <c r="EI141" i="1"/>
  <c r="EI142" i="1"/>
  <c r="EI143" i="1"/>
  <c r="EI144" i="1"/>
  <c r="EI145" i="1"/>
  <c r="EI146" i="1"/>
  <c r="EI147" i="1"/>
  <c r="EI148" i="1"/>
  <c r="EI149" i="1"/>
  <c r="EI150" i="1"/>
  <c r="EI151" i="1"/>
  <c r="EI152" i="1"/>
  <c r="EI153" i="1"/>
  <c r="EI154" i="1"/>
  <c r="EI155" i="1"/>
  <c r="EI156" i="1"/>
  <c r="EI157" i="1"/>
  <c r="EI158" i="1"/>
  <c r="EI159" i="1"/>
  <c r="EI160" i="1"/>
  <c r="EI161" i="1"/>
  <c r="EI162" i="1"/>
  <c r="EI163" i="1"/>
  <c r="EI164" i="1"/>
  <c r="EI165" i="1"/>
  <c r="EI166" i="1"/>
  <c r="EI167" i="1"/>
  <c r="EI168" i="1"/>
  <c r="EI169" i="1"/>
  <c r="EI170" i="1"/>
  <c r="EI171" i="1"/>
  <c r="EI172" i="1"/>
  <c r="EI173" i="1"/>
  <c r="EI174" i="1"/>
  <c r="EI175" i="1"/>
  <c r="EI176" i="1"/>
  <c r="EI177" i="1"/>
  <c r="EI178" i="1"/>
  <c r="EI179" i="1"/>
  <c r="EI180" i="1"/>
  <c r="EI181" i="1"/>
  <c r="EI182" i="1"/>
  <c r="EI183" i="1"/>
  <c r="EI184" i="1"/>
  <c r="EI185" i="1"/>
  <c r="EI186" i="1"/>
  <c r="EI187" i="1"/>
  <c r="EI188" i="1"/>
  <c r="EI189" i="1"/>
  <c r="EI193" i="1"/>
  <c r="EI190" i="1"/>
  <c r="EI191" i="1"/>
  <c r="EI192" i="1"/>
  <c r="EI194" i="1"/>
  <c r="EI195" i="1"/>
  <c r="EI196" i="1"/>
  <c r="EI197" i="1"/>
  <c r="EI198" i="1"/>
  <c r="EI199" i="1"/>
  <c r="EI200" i="1"/>
  <c r="EI201" i="1"/>
  <c r="EI202" i="1"/>
  <c r="EI203" i="1"/>
  <c r="EI204" i="1"/>
  <c r="EI205" i="1"/>
  <c r="EI206" i="1"/>
  <c r="EI207" i="1"/>
  <c r="EI208" i="1"/>
  <c r="EI209" i="1"/>
  <c r="EI210" i="1"/>
  <c r="EI211" i="1"/>
  <c r="EI212" i="1"/>
  <c r="EI213" i="1"/>
  <c r="EI214" i="1"/>
  <c r="EI215" i="1"/>
  <c r="EI216" i="1"/>
  <c r="EI217" i="1"/>
  <c r="EI218" i="1"/>
  <c r="EI219" i="1"/>
  <c r="EI220" i="1"/>
  <c r="EI221" i="1"/>
  <c r="EI222" i="1"/>
  <c r="EI223" i="1"/>
  <c r="EI224" i="1"/>
  <c r="EI225" i="1"/>
  <c r="EI226" i="1"/>
  <c r="EI227" i="1"/>
  <c r="EI228" i="1"/>
  <c r="EI229" i="1"/>
  <c r="EI230" i="1"/>
  <c r="EI231" i="1"/>
  <c r="EI232" i="1"/>
  <c r="EI233" i="1"/>
  <c r="EI234" i="1"/>
  <c r="EI235" i="1"/>
  <c r="EI236" i="1"/>
  <c r="EI237" i="1"/>
  <c r="EI238" i="1"/>
  <c r="EI239" i="1"/>
  <c r="EI240" i="1"/>
  <c r="EI241" i="1"/>
  <c r="EI242" i="1"/>
  <c r="EI243" i="1"/>
  <c r="EI244" i="1"/>
  <c r="EI245" i="1"/>
  <c r="EI246" i="1"/>
  <c r="EI247" i="1"/>
  <c r="EI248" i="1"/>
  <c r="EI249" i="1"/>
  <c r="EI250" i="1"/>
  <c r="EI251" i="1"/>
  <c r="EI252" i="1"/>
  <c r="EI253" i="1"/>
  <c r="EI254" i="1"/>
  <c r="EI255" i="1"/>
  <c r="EI256" i="1"/>
  <c r="EI257" i="1"/>
  <c r="EI258" i="1"/>
  <c r="EI259" i="1"/>
  <c r="EI260" i="1"/>
  <c r="EI261" i="1"/>
  <c r="EI262" i="1"/>
  <c r="EI263" i="1"/>
  <c r="EI264" i="1"/>
  <c r="EI265" i="1"/>
  <c r="EI266" i="1"/>
  <c r="EI267" i="1"/>
  <c r="EI268" i="1"/>
  <c r="EI269" i="1"/>
  <c r="EI270" i="1"/>
  <c r="EI271" i="1"/>
  <c r="EI272" i="1"/>
  <c r="EI273" i="1"/>
  <c r="EI274" i="1"/>
  <c r="EI275" i="1"/>
  <c r="EI276" i="1"/>
  <c r="EI277" i="1"/>
  <c r="EI278" i="1"/>
  <c r="EI279" i="1"/>
  <c r="EI280" i="1"/>
  <c r="EI281" i="1"/>
  <c r="EI282" i="1"/>
  <c r="EI283" i="1"/>
  <c r="EI284" i="1"/>
  <c r="EI285" i="1"/>
  <c r="EI286" i="1"/>
  <c r="EI287" i="1"/>
  <c r="EI288" i="1"/>
  <c r="EI289" i="1"/>
  <c r="EI290" i="1"/>
  <c r="EI291" i="1"/>
  <c r="EI292" i="1"/>
  <c r="EI293" i="1"/>
  <c r="EI294" i="1"/>
  <c r="EI295" i="1"/>
  <c r="EI296" i="1"/>
  <c r="EI297" i="1"/>
  <c r="EI298" i="1"/>
  <c r="EI299" i="1"/>
  <c r="EI300" i="1"/>
  <c r="EI301" i="1"/>
  <c r="EI302" i="1"/>
  <c r="EI303" i="1"/>
  <c r="EI304" i="1"/>
  <c r="EI305" i="1"/>
  <c r="EI306" i="1"/>
  <c r="EI5" i="1"/>
  <c r="EH6" i="1"/>
  <c r="EH7" i="1"/>
  <c r="EH8" i="1"/>
  <c r="EH9" i="1"/>
  <c r="EH10" i="1"/>
  <c r="EH11" i="1"/>
  <c r="EH12" i="1"/>
  <c r="EH13" i="1"/>
  <c r="EH14" i="1"/>
  <c r="EH15" i="1"/>
  <c r="EH16" i="1"/>
  <c r="EH17" i="1"/>
  <c r="EH18" i="1"/>
  <c r="EH19" i="1"/>
  <c r="EH20" i="1"/>
  <c r="EH21" i="1"/>
  <c r="EH22" i="1"/>
  <c r="EH23" i="1"/>
  <c r="EH24" i="1"/>
  <c r="EH25" i="1"/>
  <c r="EH26" i="1"/>
  <c r="EH27" i="1"/>
  <c r="EH28" i="1"/>
  <c r="EH29" i="1"/>
  <c r="EH30" i="1"/>
  <c r="EH31" i="1"/>
  <c r="EH32" i="1"/>
  <c r="EH33" i="1"/>
  <c r="EH34" i="1"/>
  <c r="EH35" i="1"/>
  <c r="EH36" i="1"/>
  <c r="EH37" i="1"/>
  <c r="EH38" i="1"/>
  <c r="EH39" i="1"/>
  <c r="EH40" i="1"/>
  <c r="EH41" i="1"/>
  <c r="EH42" i="1"/>
  <c r="EH43" i="1"/>
  <c r="EH44" i="1"/>
  <c r="EH45" i="1"/>
  <c r="EH46" i="1"/>
  <c r="EH47" i="1"/>
  <c r="EH48" i="1"/>
  <c r="EH49" i="1"/>
  <c r="EH50" i="1"/>
  <c r="EH51" i="1"/>
  <c r="EH52" i="1"/>
  <c r="EH53" i="1"/>
  <c r="EH54" i="1"/>
  <c r="EH55" i="1"/>
  <c r="EH56" i="1"/>
  <c r="EH57" i="1"/>
  <c r="EH58" i="1"/>
  <c r="EH59" i="1"/>
  <c r="EH60" i="1"/>
  <c r="EH61" i="1"/>
  <c r="EH62" i="1"/>
  <c r="EH63" i="1"/>
  <c r="EH64" i="1"/>
  <c r="EH65" i="1"/>
  <c r="EH66" i="1"/>
  <c r="EH67" i="1"/>
  <c r="EH68" i="1"/>
  <c r="EH69" i="1"/>
  <c r="EH70" i="1"/>
  <c r="EH71" i="1"/>
  <c r="EH72" i="1"/>
  <c r="EH73" i="1"/>
  <c r="EH74" i="1"/>
  <c r="EH75" i="1"/>
  <c r="EH76" i="1"/>
  <c r="EH77" i="1"/>
  <c r="EH78" i="1"/>
  <c r="EH79" i="1"/>
  <c r="EH80" i="1"/>
  <c r="EH81" i="1"/>
  <c r="EH82" i="1"/>
  <c r="EH83" i="1"/>
  <c r="EH84" i="1"/>
  <c r="EH85" i="1"/>
  <c r="EH86" i="1"/>
  <c r="EH87" i="1"/>
  <c r="EH88" i="1"/>
  <c r="EH89" i="1"/>
  <c r="EH90" i="1"/>
  <c r="EH91" i="1"/>
  <c r="EH92" i="1"/>
  <c r="EH93" i="1"/>
  <c r="EH94" i="1"/>
  <c r="EH95" i="1"/>
  <c r="EH96" i="1"/>
  <c r="EH97" i="1"/>
  <c r="EH98" i="1"/>
  <c r="EH99" i="1"/>
  <c r="EH100" i="1"/>
  <c r="EH101" i="1"/>
  <c r="EH102" i="1"/>
  <c r="EH103" i="1"/>
  <c r="EH104" i="1"/>
  <c r="EH105" i="1"/>
  <c r="EH106" i="1"/>
  <c r="EH107" i="1"/>
  <c r="EH108" i="1"/>
  <c r="EH109" i="1"/>
  <c r="EH110" i="1"/>
  <c r="EH111" i="1"/>
  <c r="EH112" i="1"/>
  <c r="EH113" i="1"/>
  <c r="EH114" i="1"/>
  <c r="EH115" i="1"/>
  <c r="EH116" i="1"/>
  <c r="EH117" i="1"/>
  <c r="EH118" i="1"/>
  <c r="EH119" i="1"/>
  <c r="EH120" i="1"/>
  <c r="EH121" i="1"/>
  <c r="EH122" i="1"/>
  <c r="EH123" i="1"/>
  <c r="EH124" i="1"/>
  <c r="EH125" i="1"/>
  <c r="EH126" i="1"/>
  <c r="EH127" i="1"/>
  <c r="EH128" i="1"/>
  <c r="EH129" i="1"/>
  <c r="EH130" i="1"/>
  <c r="EH131" i="1"/>
  <c r="EH132" i="1"/>
  <c r="EH133" i="1"/>
  <c r="EH134" i="1"/>
  <c r="EH135" i="1"/>
  <c r="EH136" i="1"/>
  <c r="EH137" i="1"/>
  <c r="EH138" i="1"/>
  <c r="EH139" i="1"/>
  <c r="EH140" i="1"/>
  <c r="EH141" i="1"/>
  <c r="EH142" i="1"/>
  <c r="EH143" i="1"/>
  <c r="EH144" i="1"/>
  <c r="EH145" i="1"/>
  <c r="EH146" i="1"/>
  <c r="EH147" i="1"/>
  <c r="EH148" i="1"/>
  <c r="EH149" i="1"/>
  <c r="EH150" i="1"/>
  <c r="EH151" i="1"/>
  <c r="EH152" i="1"/>
  <c r="EH153" i="1"/>
  <c r="EH154" i="1"/>
  <c r="EH155" i="1"/>
  <c r="EH156" i="1"/>
  <c r="EH157" i="1"/>
  <c r="EH158" i="1"/>
  <c r="EH159" i="1"/>
  <c r="EH160" i="1"/>
  <c r="EH161" i="1"/>
  <c r="EH162" i="1"/>
  <c r="EH163" i="1"/>
  <c r="EH164" i="1"/>
  <c r="EH165" i="1"/>
  <c r="EH166" i="1"/>
  <c r="EH167" i="1"/>
  <c r="EH168" i="1"/>
  <c r="EH169" i="1"/>
  <c r="EH170" i="1"/>
  <c r="EH171" i="1"/>
  <c r="EH172" i="1"/>
  <c r="EH173" i="1"/>
  <c r="EH174" i="1"/>
  <c r="EH175" i="1"/>
  <c r="EH176" i="1"/>
  <c r="EH177" i="1"/>
  <c r="EH178" i="1"/>
  <c r="EH179" i="1"/>
  <c r="EH180" i="1"/>
  <c r="EH181" i="1"/>
  <c r="EH182" i="1"/>
  <c r="EH183" i="1"/>
  <c r="EH184" i="1"/>
  <c r="EH185" i="1"/>
  <c r="EH186" i="1"/>
  <c r="EH187" i="1"/>
  <c r="EH188" i="1"/>
  <c r="EH189" i="1"/>
  <c r="EH193" i="1"/>
  <c r="EH190" i="1"/>
  <c r="EH191" i="1"/>
  <c r="EH192" i="1"/>
  <c r="EH194" i="1"/>
  <c r="EH195" i="1"/>
  <c r="EH196" i="1"/>
  <c r="EH197" i="1"/>
  <c r="EH198" i="1"/>
  <c r="EH199" i="1"/>
  <c r="EH200" i="1"/>
  <c r="EH201" i="1"/>
  <c r="EH202" i="1"/>
  <c r="EH203" i="1"/>
  <c r="EH204" i="1"/>
  <c r="EH205" i="1"/>
  <c r="EH206" i="1"/>
  <c r="EH207" i="1"/>
  <c r="EH208" i="1"/>
  <c r="EH209" i="1"/>
  <c r="EH210" i="1"/>
  <c r="EH211" i="1"/>
  <c r="EH212" i="1"/>
  <c r="EH213" i="1"/>
  <c r="EH214" i="1"/>
  <c r="EH215" i="1"/>
  <c r="EH216" i="1"/>
  <c r="EH217" i="1"/>
  <c r="EH218" i="1"/>
  <c r="EH219" i="1"/>
  <c r="EH220" i="1"/>
  <c r="EH221" i="1"/>
  <c r="EH222" i="1"/>
  <c r="EH223" i="1"/>
  <c r="EH224" i="1"/>
  <c r="EH225" i="1"/>
  <c r="EH226" i="1"/>
  <c r="EH227" i="1"/>
  <c r="EH228" i="1"/>
  <c r="EH229" i="1"/>
  <c r="EH230" i="1"/>
  <c r="EH231" i="1"/>
  <c r="EH232" i="1"/>
  <c r="EH233" i="1"/>
  <c r="EH234" i="1"/>
  <c r="EH235" i="1"/>
  <c r="EH236" i="1"/>
  <c r="EH237" i="1"/>
  <c r="EH238" i="1"/>
  <c r="EH239" i="1"/>
  <c r="EH240" i="1"/>
  <c r="EH241" i="1"/>
  <c r="EH242" i="1"/>
  <c r="EH243" i="1"/>
  <c r="EH244" i="1"/>
  <c r="EH245" i="1"/>
  <c r="EH246" i="1"/>
  <c r="EH247" i="1"/>
  <c r="EH248" i="1"/>
  <c r="EH249" i="1"/>
  <c r="EH250" i="1"/>
  <c r="EH251" i="1"/>
  <c r="EH252" i="1"/>
  <c r="EH253" i="1"/>
  <c r="EH254" i="1"/>
  <c r="EH255" i="1"/>
  <c r="EH256" i="1"/>
  <c r="EH257" i="1"/>
  <c r="EH258" i="1"/>
  <c r="EH259" i="1"/>
  <c r="EH260" i="1"/>
  <c r="EH261" i="1"/>
  <c r="EH262" i="1"/>
  <c r="EH263" i="1"/>
  <c r="EH264" i="1"/>
  <c r="EH265" i="1"/>
  <c r="EH266" i="1"/>
  <c r="EH267" i="1"/>
  <c r="EH268" i="1"/>
  <c r="EH269" i="1"/>
  <c r="EH270" i="1"/>
  <c r="EH271" i="1"/>
  <c r="EH272" i="1"/>
  <c r="EH273" i="1"/>
  <c r="EH274" i="1"/>
  <c r="EH275" i="1"/>
  <c r="EH276" i="1"/>
  <c r="EH277" i="1"/>
  <c r="EH278" i="1"/>
  <c r="EH279" i="1"/>
  <c r="EH280" i="1"/>
  <c r="EH281" i="1"/>
  <c r="EH282" i="1"/>
  <c r="EH283" i="1"/>
  <c r="EH284" i="1"/>
  <c r="EH285" i="1"/>
  <c r="EH286" i="1"/>
  <c r="EH287" i="1"/>
  <c r="EH288" i="1"/>
  <c r="EH289" i="1"/>
  <c r="EH290" i="1"/>
  <c r="EH291" i="1"/>
  <c r="EH292" i="1"/>
  <c r="EH293" i="1"/>
  <c r="EH294" i="1"/>
  <c r="EH295" i="1"/>
  <c r="EH296" i="1"/>
  <c r="EH297" i="1"/>
  <c r="EH298" i="1"/>
  <c r="EH299" i="1"/>
  <c r="EH300" i="1"/>
  <c r="EH301" i="1"/>
  <c r="EH302" i="1"/>
  <c r="EH303" i="1"/>
  <c r="EH304" i="1"/>
  <c r="EH305" i="1"/>
  <c r="EH306" i="1"/>
  <c r="EH5" i="1"/>
  <c r="EG6" i="1"/>
  <c r="EG7" i="1"/>
  <c r="EG8" i="1"/>
  <c r="EG9" i="1"/>
  <c r="EG10" i="1"/>
  <c r="EG11" i="1"/>
  <c r="EG12" i="1"/>
  <c r="EG13" i="1"/>
  <c r="EG14" i="1"/>
  <c r="EG15" i="1"/>
  <c r="EG16" i="1"/>
  <c r="EG17" i="1"/>
  <c r="EG18" i="1"/>
  <c r="EG19" i="1"/>
  <c r="EG20" i="1"/>
  <c r="EG21" i="1"/>
  <c r="EG22" i="1"/>
  <c r="EG23" i="1"/>
  <c r="EG24" i="1"/>
  <c r="EG25" i="1"/>
  <c r="EG26" i="1"/>
  <c r="EG27" i="1"/>
  <c r="EG28" i="1"/>
  <c r="EG29" i="1"/>
  <c r="EG30" i="1"/>
  <c r="EG31" i="1"/>
  <c r="EG32" i="1"/>
  <c r="EG33" i="1"/>
  <c r="EG34" i="1"/>
  <c r="EG35" i="1"/>
  <c r="EG36" i="1"/>
  <c r="EG37" i="1"/>
  <c r="EG38" i="1"/>
  <c r="EG39" i="1"/>
  <c r="EG40" i="1"/>
  <c r="EG41" i="1"/>
  <c r="EG42" i="1"/>
  <c r="EG43" i="1"/>
  <c r="EG44" i="1"/>
  <c r="EG45" i="1"/>
  <c r="EG46" i="1"/>
  <c r="EG47" i="1"/>
  <c r="EG48" i="1"/>
  <c r="EG49" i="1"/>
  <c r="EG50" i="1"/>
  <c r="EG51" i="1"/>
  <c r="EG52" i="1"/>
  <c r="EG53" i="1"/>
  <c r="EG54" i="1"/>
  <c r="EG55" i="1"/>
  <c r="EG56" i="1"/>
  <c r="EG57" i="1"/>
  <c r="EG58" i="1"/>
  <c r="EG59" i="1"/>
  <c r="EG60" i="1"/>
  <c r="EG61" i="1"/>
  <c r="EG62" i="1"/>
  <c r="EG63" i="1"/>
  <c r="EG64" i="1"/>
  <c r="EG65" i="1"/>
  <c r="EG66" i="1"/>
  <c r="EG67" i="1"/>
  <c r="EG68" i="1"/>
  <c r="EG69" i="1"/>
  <c r="EG70" i="1"/>
  <c r="EG71" i="1"/>
  <c r="EG72" i="1"/>
  <c r="EG73" i="1"/>
  <c r="EG74" i="1"/>
  <c r="EG75" i="1"/>
  <c r="EG76" i="1"/>
  <c r="EG77" i="1"/>
  <c r="EG78" i="1"/>
  <c r="EG79" i="1"/>
  <c r="EG80" i="1"/>
  <c r="EG81" i="1"/>
  <c r="EG82" i="1"/>
  <c r="EG83" i="1"/>
  <c r="EG84" i="1"/>
  <c r="EG85" i="1"/>
  <c r="EG86" i="1"/>
  <c r="EG87" i="1"/>
  <c r="EG88" i="1"/>
  <c r="EG89" i="1"/>
  <c r="EG90" i="1"/>
  <c r="EG91" i="1"/>
  <c r="EG92" i="1"/>
  <c r="EG93" i="1"/>
  <c r="EG94" i="1"/>
  <c r="EG95" i="1"/>
  <c r="EG96" i="1"/>
  <c r="EG97" i="1"/>
  <c r="EG98" i="1"/>
  <c r="EG99" i="1"/>
  <c r="EG100" i="1"/>
  <c r="EG101" i="1"/>
  <c r="EG102" i="1"/>
  <c r="EG103" i="1"/>
  <c r="EG104" i="1"/>
  <c r="EG105" i="1"/>
  <c r="EG106" i="1"/>
  <c r="EG107" i="1"/>
  <c r="EG108" i="1"/>
  <c r="EG109" i="1"/>
  <c r="EG110" i="1"/>
  <c r="EG111" i="1"/>
  <c r="EG112" i="1"/>
  <c r="EG113" i="1"/>
  <c r="EG114" i="1"/>
  <c r="EG115" i="1"/>
  <c r="EG116" i="1"/>
  <c r="EG117" i="1"/>
  <c r="EG118" i="1"/>
  <c r="EG119" i="1"/>
  <c r="EG120" i="1"/>
  <c r="EG121" i="1"/>
  <c r="EG122" i="1"/>
  <c r="EG123" i="1"/>
  <c r="EG124" i="1"/>
  <c r="EG125" i="1"/>
  <c r="EG126" i="1"/>
  <c r="EG127" i="1"/>
  <c r="EG128" i="1"/>
  <c r="EG129" i="1"/>
  <c r="EG130" i="1"/>
  <c r="EG131" i="1"/>
  <c r="EG132" i="1"/>
  <c r="EG133" i="1"/>
  <c r="EG134" i="1"/>
  <c r="EG135" i="1"/>
  <c r="EG136" i="1"/>
  <c r="EG137" i="1"/>
  <c r="EG138" i="1"/>
  <c r="EG139" i="1"/>
  <c r="EG140" i="1"/>
  <c r="EG141" i="1"/>
  <c r="EG142" i="1"/>
  <c r="EG143" i="1"/>
  <c r="EG144" i="1"/>
  <c r="EG145" i="1"/>
  <c r="EG146" i="1"/>
  <c r="EG147" i="1"/>
  <c r="EG148" i="1"/>
  <c r="EG149" i="1"/>
  <c r="EG150" i="1"/>
  <c r="EG151" i="1"/>
  <c r="EG152" i="1"/>
  <c r="EG153" i="1"/>
  <c r="EG154" i="1"/>
  <c r="EG155" i="1"/>
  <c r="EG156" i="1"/>
  <c r="EG157" i="1"/>
  <c r="EG158" i="1"/>
  <c r="EG159" i="1"/>
  <c r="EG160" i="1"/>
  <c r="EG161" i="1"/>
  <c r="EG162" i="1"/>
  <c r="EG163" i="1"/>
  <c r="EG164" i="1"/>
  <c r="EG165" i="1"/>
  <c r="EG166" i="1"/>
  <c r="EG167" i="1"/>
  <c r="EG168" i="1"/>
  <c r="EG169" i="1"/>
  <c r="EG170" i="1"/>
  <c r="EG171" i="1"/>
  <c r="EG172" i="1"/>
  <c r="EG173" i="1"/>
  <c r="EG174" i="1"/>
  <c r="EG175" i="1"/>
  <c r="EG176" i="1"/>
  <c r="EG177" i="1"/>
  <c r="EG178" i="1"/>
  <c r="EG179" i="1"/>
  <c r="EG180" i="1"/>
  <c r="EG181" i="1"/>
  <c r="EG182" i="1"/>
  <c r="EG183" i="1"/>
  <c r="EG184" i="1"/>
  <c r="EG185" i="1"/>
  <c r="EG186" i="1"/>
  <c r="EG187" i="1"/>
  <c r="EG188" i="1"/>
  <c r="EG189" i="1"/>
  <c r="EG193" i="1"/>
  <c r="EG190" i="1"/>
  <c r="EG191" i="1"/>
  <c r="EG192" i="1"/>
  <c r="EG194" i="1"/>
  <c r="EG195" i="1"/>
  <c r="EG196" i="1"/>
  <c r="EG197" i="1"/>
  <c r="EG198" i="1"/>
  <c r="EG199" i="1"/>
  <c r="EG200" i="1"/>
  <c r="EG201" i="1"/>
  <c r="EG202" i="1"/>
  <c r="EG203" i="1"/>
  <c r="EG204" i="1"/>
  <c r="EG205" i="1"/>
  <c r="EG206" i="1"/>
  <c r="EG207" i="1"/>
  <c r="EG208" i="1"/>
  <c r="EG209" i="1"/>
  <c r="EG210" i="1"/>
  <c r="EG211" i="1"/>
  <c r="EG212" i="1"/>
  <c r="EG213" i="1"/>
  <c r="EG214" i="1"/>
  <c r="EG215" i="1"/>
  <c r="EG216" i="1"/>
  <c r="EG217" i="1"/>
  <c r="EG218" i="1"/>
  <c r="EG219" i="1"/>
  <c r="EG220" i="1"/>
  <c r="EG221" i="1"/>
  <c r="EG222" i="1"/>
  <c r="EG223" i="1"/>
  <c r="EG224" i="1"/>
  <c r="EG225" i="1"/>
  <c r="EG226" i="1"/>
  <c r="EG227" i="1"/>
  <c r="EG228" i="1"/>
  <c r="EG229" i="1"/>
  <c r="EG230" i="1"/>
  <c r="EG231" i="1"/>
  <c r="EG232" i="1"/>
  <c r="EG233" i="1"/>
  <c r="EG234" i="1"/>
  <c r="EG235" i="1"/>
  <c r="EG236" i="1"/>
  <c r="EG237" i="1"/>
  <c r="EG238" i="1"/>
  <c r="EG239" i="1"/>
  <c r="EG240" i="1"/>
  <c r="EG241" i="1"/>
  <c r="EG242" i="1"/>
  <c r="EG243" i="1"/>
  <c r="EG244" i="1"/>
  <c r="EG245" i="1"/>
  <c r="EG246" i="1"/>
  <c r="EG247" i="1"/>
  <c r="EG248" i="1"/>
  <c r="EG249" i="1"/>
  <c r="EG250" i="1"/>
  <c r="EG251" i="1"/>
  <c r="EG252" i="1"/>
  <c r="EG253" i="1"/>
  <c r="EG254" i="1"/>
  <c r="EG255" i="1"/>
  <c r="EG256" i="1"/>
  <c r="EG257" i="1"/>
  <c r="EG258" i="1"/>
  <c r="EG259" i="1"/>
  <c r="EG260" i="1"/>
  <c r="EG261" i="1"/>
  <c r="EG262" i="1"/>
  <c r="EG263" i="1"/>
  <c r="EG264" i="1"/>
  <c r="EG265" i="1"/>
  <c r="EG266" i="1"/>
  <c r="EG267" i="1"/>
  <c r="EG268" i="1"/>
  <c r="EG269" i="1"/>
  <c r="EG270" i="1"/>
  <c r="EG271" i="1"/>
  <c r="EG272" i="1"/>
  <c r="EG273" i="1"/>
  <c r="EG274" i="1"/>
  <c r="EG275" i="1"/>
  <c r="EG276" i="1"/>
  <c r="EG277" i="1"/>
  <c r="EG278" i="1"/>
  <c r="EG279" i="1"/>
  <c r="EG280" i="1"/>
  <c r="EG281" i="1"/>
  <c r="EG282" i="1"/>
  <c r="EG283" i="1"/>
  <c r="EG284" i="1"/>
  <c r="EG285" i="1"/>
  <c r="EG286" i="1"/>
  <c r="EG287" i="1"/>
  <c r="EG288" i="1"/>
  <c r="EG289" i="1"/>
  <c r="EG290" i="1"/>
  <c r="EG291" i="1"/>
  <c r="EG292" i="1"/>
  <c r="EG293" i="1"/>
  <c r="EG294" i="1"/>
  <c r="EG295" i="1"/>
  <c r="EG296" i="1"/>
  <c r="EG297" i="1"/>
  <c r="EG298" i="1"/>
  <c r="EG299" i="1"/>
  <c r="EG300" i="1"/>
  <c r="EG301" i="1"/>
  <c r="EG302" i="1"/>
  <c r="EG303" i="1"/>
  <c r="EG304" i="1"/>
  <c r="EG305" i="1"/>
  <c r="EG306" i="1"/>
  <c r="EG5" i="1"/>
  <c r="EF6" i="1"/>
  <c r="EF7" i="1"/>
  <c r="EF8" i="1"/>
  <c r="EF9" i="1"/>
  <c r="EF10" i="1"/>
  <c r="EF11" i="1"/>
  <c r="EF12" i="1"/>
  <c r="EF13" i="1"/>
  <c r="EF14" i="1"/>
  <c r="EF15" i="1"/>
  <c r="EF16" i="1"/>
  <c r="EF17" i="1"/>
  <c r="EF18" i="1"/>
  <c r="EF19" i="1"/>
  <c r="EF20" i="1"/>
  <c r="EF21" i="1"/>
  <c r="EF22" i="1"/>
  <c r="EF23" i="1"/>
  <c r="EF24" i="1"/>
  <c r="EF25" i="1"/>
  <c r="EF26" i="1"/>
  <c r="EF27" i="1"/>
  <c r="EF28" i="1"/>
  <c r="EF29" i="1"/>
  <c r="EF30" i="1"/>
  <c r="EF31" i="1"/>
  <c r="EF32" i="1"/>
  <c r="EF33" i="1"/>
  <c r="EF34" i="1"/>
  <c r="EF35" i="1"/>
  <c r="EF36" i="1"/>
  <c r="EF37" i="1"/>
  <c r="EF38" i="1"/>
  <c r="EF39" i="1"/>
  <c r="EF40" i="1"/>
  <c r="EF41" i="1"/>
  <c r="EF42" i="1"/>
  <c r="EF43" i="1"/>
  <c r="EF44" i="1"/>
  <c r="EF45" i="1"/>
  <c r="EF46" i="1"/>
  <c r="EF47" i="1"/>
  <c r="EF48" i="1"/>
  <c r="EF49" i="1"/>
  <c r="EF50" i="1"/>
  <c r="EF51" i="1"/>
  <c r="EF52" i="1"/>
  <c r="EF53" i="1"/>
  <c r="EF54" i="1"/>
  <c r="EF55" i="1"/>
  <c r="EF56" i="1"/>
  <c r="EF57" i="1"/>
  <c r="EF58" i="1"/>
  <c r="EF59" i="1"/>
  <c r="EF60" i="1"/>
  <c r="EF61" i="1"/>
  <c r="EF62" i="1"/>
  <c r="EF63" i="1"/>
  <c r="EF64" i="1"/>
  <c r="EF65" i="1"/>
  <c r="EF66" i="1"/>
  <c r="EF67" i="1"/>
  <c r="EF68" i="1"/>
  <c r="EF69" i="1"/>
  <c r="EF70" i="1"/>
  <c r="EF71" i="1"/>
  <c r="EF72" i="1"/>
  <c r="EF73" i="1"/>
  <c r="EF74" i="1"/>
  <c r="EF75" i="1"/>
  <c r="EF76" i="1"/>
  <c r="EF77" i="1"/>
  <c r="EF78" i="1"/>
  <c r="EF79" i="1"/>
  <c r="EF80" i="1"/>
  <c r="EF81" i="1"/>
  <c r="EF82" i="1"/>
  <c r="EF83" i="1"/>
  <c r="EF84" i="1"/>
  <c r="EF85" i="1"/>
  <c r="EF86" i="1"/>
  <c r="EF87" i="1"/>
  <c r="EF88" i="1"/>
  <c r="EF89" i="1"/>
  <c r="EF90" i="1"/>
  <c r="EF91" i="1"/>
  <c r="EF92" i="1"/>
  <c r="EF93" i="1"/>
  <c r="EF94" i="1"/>
  <c r="EF95" i="1"/>
  <c r="EF96" i="1"/>
  <c r="EF97" i="1"/>
  <c r="EF98" i="1"/>
  <c r="EF99" i="1"/>
  <c r="EF100" i="1"/>
  <c r="EF101" i="1"/>
  <c r="EF102" i="1"/>
  <c r="EF103" i="1"/>
  <c r="EF104" i="1"/>
  <c r="EF105" i="1"/>
  <c r="EF106" i="1"/>
  <c r="EF107" i="1"/>
  <c r="EF108" i="1"/>
  <c r="EF109" i="1"/>
  <c r="EF110" i="1"/>
  <c r="EF111" i="1"/>
  <c r="EF112" i="1"/>
  <c r="EF113" i="1"/>
  <c r="EF114" i="1"/>
  <c r="EF115" i="1"/>
  <c r="EF116" i="1"/>
  <c r="EF117" i="1"/>
  <c r="EF118" i="1"/>
  <c r="EF119" i="1"/>
  <c r="EF120" i="1"/>
  <c r="EF121" i="1"/>
  <c r="EF122" i="1"/>
  <c r="EF123" i="1"/>
  <c r="EF124" i="1"/>
  <c r="EF125" i="1"/>
  <c r="EF126" i="1"/>
  <c r="EF127" i="1"/>
  <c r="EF128" i="1"/>
  <c r="EF129" i="1"/>
  <c r="EF130" i="1"/>
  <c r="EF131" i="1"/>
  <c r="EF132" i="1"/>
  <c r="EF133" i="1"/>
  <c r="EF134" i="1"/>
  <c r="EF135" i="1"/>
  <c r="EF136" i="1"/>
  <c r="EF137" i="1"/>
  <c r="EF138" i="1"/>
  <c r="EF139" i="1"/>
  <c r="EF140" i="1"/>
  <c r="EF141" i="1"/>
  <c r="EF142" i="1"/>
  <c r="EF143" i="1"/>
  <c r="EF144" i="1"/>
  <c r="EF145" i="1"/>
  <c r="EF146" i="1"/>
  <c r="EF147" i="1"/>
  <c r="EF148" i="1"/>
  <c r="EF149" i="1"/>
  <c r="EF150" i="1"/>
  <c r="EF151" i="1"/>
  <c r="EF152" i="1"/>
  <c r="EF153" i="1"/>
  <c r="EF154" i="1"/>
  <c r="EF155" i="1"/>
  <c r="EF156" i="1"/>
  <c r="EF157" i="1"/>
  <c r="EF158" i="1"/>
  <c r="EF159" i="1"/>
  <c r="EF160" i="1"/>
  <c r="EF161" i="1"/>
  <c r="EF162" i="1"/>
  <c r="EF163" i="1"/>
  <c r="EF164" i="1"/>
  <c r="EF165" i="1"/>
  <c r="EF166" i="1"/>
  <c r="EF167" i="1"/>
  <c r="EF168" i="1"/>
  <c r="EF169" i="1"/>
  <c r="EF170" i="1"/>
  <c r="EF171" i="1"/>
  <c r="EF172" i="1"/>
  <c r="EF173" i="1"/>
  <c r="EF174" i="1"/>
  <c r="EF175" i="1"/>
  <c r="EF176" i="1"/>
  <c r="EF177" i="1"/>
  <c r="EF178" i="1"/>
  <c r="EF179" i="1"/>
  <c r="EF180" i="1"/>
  <c r="EF181" i="1"/>
  <c r="EF182" i="1"/>
  <c r="EF183" i="1"/>
  <c r="EF184" i="1"/>
  <c r="EF185" i="1"/>
  <c r="EF186" i="1"/>
  <c r="EF187" i="1"/>
  <c r="EF188" i="1"/>
  <c r="EF189" i="1"/>
  <c r="EF193" i="1"/>
  <c r="EF190" i="1"/>
  <c r="EF191" i="1"/>
  <c r="EF192" i="1"/>
  <c r="EF194" i="1"/>
  <c r="EF195" i="1"/>
  <c r="EF196" i="1"/>
  <c r="EF197" i="1"/>
  <c r="EF198" i="1"/>
  <c r="EF199" i="1"/>
  <c r="EF200" i="1"/>
  <c r="EF201" i="1"/>
  <c r="EF202" i="1"/>
  <c r="EF203" i="1"/>
  <c r="EF204" i="1"/>
  <c r="EF205" i="1"/>
  <c r="EF206" i="1"/>
  <c r="EF207" i="1"/>
  <c r="EF208" i="1"/>
  <c r="EF209" i="1"/>
  <c r="EF210" i="1"/>
  <c r="EF211" i="1"/>
  <c r="EF212" i="1"/>
  <c r="EF213" i="1"/>
  <c r="EF214" i="1"/>
  <c r="EF215" i="1"/>
  <c r="EF216" i="1"/>
  <c r="EF217" i="1"/>
  <c r="EF218" i="1"/>
  <c r="EF219" i="1"/>
  <c r="EF220" i="1"/>
  <c r="EF221" i="1"/>
  <c r="EF222" i="1"/>
  <c r="EF223" i="1"/>
  <c r="EF224" i="1"/>
  <c r="EF225" i="1"/>
  <c r="EF226" i="1"/>
  <c r="EF227" i="1"/>
  <c r="EF228" i="1"/>
  <c r="EF229" i="1"/>
  <c r="EF230" i="1"/>
  <c r="EF231" i="1"/>
  <c r="EF232" i="1"/>
  <c r="EF233" i="1"/>
  <c r="EF234" i="1"/>
  <c r="EF235" i="1"/>
  <c r="EF236" i="1"/>
  <c r="EF237" i="1"/>
  <c r="EF238" i="1"/>
  <c r="EF239" i="1"/>
  <c r="EF240" i="1"/>
  <c r="EF241" i="1"/>
  <c r="EF242" i="1"/>
  <c r="EF243" i="1"/>
  <c r="EF244" i="1"/>
  <c r="EF245" i="1"/>
  <c r="EF246" i="1"/>
  <c r="EF247" i="1"/>
  <c r="EF248" i="1"/>
  <c r="EF249" i="1"/>
  <c r="EF250" i="1"/>
  <c r="EF251" i="1"/>
  <c r="EF252" i="1"/>
  <c r="EF253" i="1"/>
  <c r="EF254" i="1"/>
  <c r="EF255" i="1"/>
  <c r="EF256" i="1"/>
  <c r="EF257" i="1"/>
  <c r="EF258" i="1"/>
  <c r="EF259" i="1"/>
  <c r="EF260" i="1"/>
  <c r="EF261" i="1"/>
  <c r="EF262" i="1"/>
  <c r="EF263" i="1"/>
  <c r="EF264" i="1"/>
  <c r="EF265" i="1"/>
  <c r="EF266" i="1"/>
  <c r="EF267" i="1"/>
  <c r="EF268" i="1"/>
  <c r="EF269" i="1"/>
  <c r="EF270" i="1"/>
  <c r="EF271" i="1"/>
  <c r="EF272" i="1"/>
  <c r="EF273" i="1"/>
  <c r="EF274" i="1"/>
  <c r="EF275" i="1"/>
  <c r="EF276" i="1"/>
  <c r="EF277" i="1"/>
  <c r="EF278" i="1"/>
  <c r="EF279" i="1"/>
  <c r="EF280" i="1"/>
  <c r="EF281" i="1"/>
  <c r="EF282" i="1"/>
  <c r="EF283" i="1"/>
  <c r="EF284" i="1"/>
  <c r="EF285" i="1"/>
  <c r="EF286" i="1"/>
  <c r="EF287" i="1"/>
  <c r="EF288" i="1"/>
  <c r="EF289" i="1"/>
  <c r="EF290" i="1"/>
  <c r="EF291" i="1"/>
  <c r="EF292" i="1"/>
  <c r="EF293" i="1"/>
  <c r="EF294" i="1"/>
  <c r="EF295" i="1"/>
  <c r="EF296" i="1"/>
  <c r="EF297" i="1"/>
  <c r="EF298" i="1"/>
  <c r="EF299" i="1"/>
  <c r="EF300" i="1"/>
  <c r="EF301" i="1"/>
  <c r="EF302" i="1"/>
  <c r="EF303" i="1"/>
  <c r="EF304" i="1"/>
  <c r="EF305" i="1"/>
  <c r="EF306" i="1"/>
  <c r="EF5" i="1"/>
  <c r="EE6" i="1"/>
  <c r="EE7" i="1"/>
  <c r="EE8" i="1"/>
  <c r="EE9" i="1"/>
  <c r="EE10" i="1"/>
  <c r="EE11" i="1"/>
  <c r="EE12" i="1"/>
  <c r="EE13" i="1"/>
  <c r="EE14" i="1"/>
  <c r="EE15" i="1"/>
  <c r="EE16" i="1"/>
  <c r="EE17" i="1"/>
  <c r="EE18" i="1"/>
  <c r="EE19" i="1"/>
  <c r="EE20" i="1"/>
  <c r="EE21" i="1"/>
  <c r="EE22" i="1"/>
  <c r="EE23" i="1"/>
  <c r="EE24" i="1"/>
  <c r="EE25" i="1"/>
  <c r="EE26" i="1"/>
  <c r="EE27" i="1"/>
  <c r="EE28" i="1"/>
  <c r="EE29" i="1"/>
  <c r="EE30" i="1"/>
  <c r="EE31" i="1"/>
  <c r="EE32" i="1"/>
  <c r="EE33" i="1"/>
  <c r="EE34" i="1"/>
  <c r="EE35" i="1"/>
  <c r="EE36" i="1"/>
  <c r="EE37" i="1"/>
  <c r="EE38" i="1"/>
  <c r="EE39" i="1"/>
  <c r="EE40" i="1"/>
  <c r="EE41" i="1"/>
  <c r="EE42" i="1"/>
  <c r="EE43" i="1"/>
  <c r="EE44" i="1"/>
  <c r="EE45" i="1"/>
  <c r="EE46" i="1"/>
  <c r="EE47" i="1"/>
  <c r="EE48" i="1"/>
  <c r="EE49" i="1"/>
  <c r="EE50" i="1"/>
  <c r="EE51" i="1"/>
  <c r="EE52" i="1"/>
  <c r="EE53" i="1"/>
  <c r="EE54" i="1"/>
  <c r="EE55" i="1"/>
  <c r="EE56" i="1"/>
  <c r="EE57" i="1"/>
  <c r="EE58" i="1"/>
  <c r="EE59" i="1"/>
  <c r="EE60" i="1"/>
  <c r="EE61" i="1"/>
  <c r="EE62" i="1"/>
  <c r="EE63" i="1"/>
  <c r="EE64" i="1"/>
  <c r="EE65" i="1"/>
  <c r="EE66" i="1"/>
  <c r="EE67" i="1"/>
  <c r="EE68" i="1"/>
  <c r="EE69" i="1"/>
  <c r="EE70" i="1"/>
  <c r="EE71" i="1"/>
  <c r="EE72" i="1"/>
  <c r="EE73" i="1"/>
  <c r="EE74" i="1"/>
  <c r="EE75" i="1"/>
  <c r="EE76" i="1"/>
  <c r="EE77" i="1"/>
  <c r="EE78" i="1"/>
  <c r="EE79" i="1"/>
  <c r="EE80" i="1"/>
  <c r="EE81" i="1"/>
  <c r="EE82" i="1"/>
  <c r="EE83" i="1"/>
  <c r="EE84" i="1"/>
  <c r="EE85" i="1"/>
  <c r="EE86" i="1"/>
  <c r="EE87" i="1"/>
  <c r="EE88" i="1"/>
  <c r="EE89" i="1"/>
  <c r="EE90" i="1"/>
  <c r="EE91" i="1"/>
  <c r="EE92" i="1"/>
  <c r="EE93" i="1"/>
  <c r="EE94" i="1"/>
  <c r="EE95" i="1"/>
  <c r="EE96" i="1"/>
  <c r="EE97" i="1"/>
  <c r="EE98" i="1"/>
  <c r="EE99" i="1"/>
  <c r="EE100" i="1"/>
  <c r="EE101" i="1"/>
  <c r="EE102" i="1"/>
  <c r="EE103" i="1"/>
  <c r="EE104" i="1"/>
  <c r="EE105" i="1"/>
  <c r="EE106" i="1"/>
  <c r="EE107" i="1"/>
  <c r="EE108" i="1"/>
  <c r="EE109" i="1"/>
  <c r="EE110" i="1"/>
  <c r="EE111" i="1"/>
  <c r="EE112" i="1"/>
  <c r="EE113" i="1"/>
  <c r="EE114" i="1"/>
  <c r="EE115" i="1"/>
  <c r="EE116" i="1"/>
  <c r="EE117" i="1"/>
  <c r="EE118" i="1"/>
  <c r="EE119" i="1"/>
  <c r="EE120" i="1"/>
  <c r="EE121" i="1"/>
  <c r="EE122" i="1"/>
  <c r="EE123" i="1"/>
  <c r="EE124" i="1"/>
  <c r="EE125" i="1"/>
  <c r="EE126" i="1"/>
  <c r="EE127" i="1"/>
  <c r="EE128" i="1"/>
  <c r="EE129" i="1"/>
  <c r="EE130" i="1"/>
  <c r="EE131" i="1"/>
  <c r="EE132" i="1"/>
  <c r="EE133" i="1"/>
  <c r="EE134" i="1"/>
  <c r="EE135" i="1"/>
  <c r="EE136" i="1"/>
  <c r="EE137" i="1"/>
  <c r="EE138" i="1"/>
  <c r="EE139" i="1"/>
  <c r="EE140" i="1"/>
  <c r="EE141" i="1"/>
  <c r="EE142" i="1"/>
  <c r="EE143" i="1"/>
  <c r="EE144" i="1"/>
  <c r="EE145" i="1"/>
  <c r="EE146" i="1"/>
  <c r="EE147" i="1"/>
  <c r="EE148" i="1"/>
  <c r="EE149" i="1"/>
  <c r="EE150" i="1"/>
  <c r="EE151" i="1"/>
  <c r="EE152" i="1"/>
  <c r="EE153" i="1"/>
  <c r="EE154" i="1"/>
  <c r="EE155" i="1"/>
  <c r="EE156" i="1"/>
  <c r="EE157" i="1"/>
  <c r="EE158" i="1"/>
  <c r="EE159" i="1"/>
  <c r="EE160" i="1"/>
  <c r="EE161" i="1"/>
  <c r="EE162" i="1"/>
  <c r="EE163" i="1"/>
  <c r="EE164" i="1"/>
  <c r="EE165" i="1"/>
  <c r="EE166" i="1"/>
  <c r="EE167" i="1"/>
  <c r="EE168" i="1"/>
  <c r="EE169" i="1"/>
  <c r="EE170" i="1"/>
  <c r="EE171" i="1"/>
  <c r="EE172" i="1"/>
  <c r="EE173" i="1"/>
  <c r="EE174" i="1"/>
  <c r="EE175" i="1"/>
  <c r="EE176" i="1"/>
  <c r="EE177" i="1"/>
  <c r="EE178" i="1"/>
  <c r="EE179" i="1"/>
  <c r="EE180" i="1"/>
  <c r="EE181" i="1"/>
  <c r="EE182" i="1"/>
  <c r="EE183" i="1"/>
  <c r="EE184" i="1"/>
  <c r="EE185" i="1"/>
  <c r="EE186" i="1"/>
  <c r="EE187" i="1"/>
  <c r="EE188" i="1"/>
  <c r="EE189" i="1"/>
  <c r="EE193" i="1"/>
  <c r="EE190" i="1"/>
  <c r="EE191" i="1"/>
  <c r="EE192" i="1"/>
  <c r="EE194" i="1"/>
  <c r="EE195" i="1"/>
  <c r="EE196" i="1"/>
  <c r="EE197" i="1"/>
  <c r="EE198" i="1"/>
  <c r="EE199" i="1"/>
  <c r="EE200" i="1"/>
  <c r="EE201" i="1"/>
  <c r="EE202" i="1"/>
  <c r="EE203" i="1"/>
  <c r="EE204" i="1"/>
  <c r="EE205" i="1"/>
  <c r="EE206" i="1"/>
  <c r="EE207" i="1"/>
  <c r="EE208" i="1"/>
  <c r="EE209" i="1"/>
  <c r="EE210" i="1"/>
  <c r="EE211" i="1"/>
  <c r="EE212" i="1"/>
  <c r="EE213" i="1"/>
  <c r="EE214" i="1"/>
  <c r="EE215" i="1"/>
  <c r="EE216" i="1"/>
  <c r="EE217" i="1"/>
  <c r="EE218" i="1"/>
  <c r="EE219" i="1"/>
  <c r="EE220" i="1"/>
  <c r="EE221" i="1"/>
  <c r="EE222" i="1"/>
  <c r="EE223" i="1"/>
  <c r="EE224" i="1"/>
  <c r="EE225" i="1"/>
  <c r="EE226" i="1"/>
  <c r="EE227" i="1"/>
  <c r="EE228" i="1"/>
  <c r="EE229" i="1"/>
  <c r="EE230" i="1"/>
  <c r="EE231" i="1"/>
  <c r="EE232" i="1"/>
  <c r="EE233" i="1"/>
  <c r="EE234" i="1"/>
  <c r="EE235" i="1"/>
  <c r="EE236" i="1"/>
  <c r="EE237" i="1"/>
  <c r="EE238" i="1"/>
  <c r="EE239" i="1"/>
  <c r="EE240" i="1"/>
  <c r="EE241" i="1"/>
  <c r="EE242" i="1"/>
  <c r="EE243" i="1"/>
  <c r="EE244" i="1"/>
  <c r="EE245" i="1"/>
  <c r="EE246" i="1"/>
  <c r="EE247" i="1"/>
  <c r="EE248" i="1"/>
  <c r="EE249" i="1"/>
  <c r="EE250" i="1"/>
  <c r="EE251" i="1"/>
  <c r="EE252" i="1"/>
  <c r="EE253" i="1"/>
  <c r="EE254" i="1"/>
  <c r="EE255" i="1"/>
  <c r="EE256" i="1"/>
  <c r="EE257" i="1"/>
  <c r="EE258" i="1"/>
  <c r="EE259" i="1"/>
  <c r="EE260" i="1"/>
  <c r="EE261" i="1"/>
  <c r="EE262" i="1"/>
  <c r="EE263" i="1"/>
  <c r="EE264" i="1"/>
  <c r="EE265" i="1"/>
  <c r="EE266" i="1"/>
  <c r="EE267" i="1"/>
  <c r="EE268" i="1"/>
  <c r="EE269" i="1"/>
  <c r="EE270" i="1"/>
  <c r="EE271" i="1"/>
  <c r="EE272" i="1"/>
  <c r="EE273" i="1"/>
  <c r="EE274" i="1"/>
  <c r="EE275" i="1"/>
  <c r="EE276" i="1"/>
  <c r="EE277" i="1"/>
  <c r="EE278" i="1"/>
  <c r="EE279" i="1"/>
  <c r="EE280" i="1"/>
  <c r="EE281" i="1"/>
  <c r="EE282" i="1"/>
  <c r="EE283" i="1"/>
  <c r="EE284" i="1"/>
  <c r="EE285" i="1"/>
  <c r="EE286" i="1"/>
  <c r="EE287" i="1"/>
  <c r="EE288" i="1"/>
  <c r="EE289" i="1"/>
  <c r="EE290" i="1"/>
  <c r="EE291" i="1"/>
  <c r="EE292" i="1"/>
  <c r="EE293" i="1"/>
  <c r="EE294" i="1"/>
  <c r="EE295" i="1"/>
  <c r="EE296" i="1"/>
  <c r="EE297" i="1"/>
  <c r="EE298" i="1"/>
  <c r="EE299" i="1"/>
  <c r="EE300" i="1"/>
  <c r="EE301" i="1"/>
  <c r="EE302" i="1"/>
  <c r="EE303" i="1"/>
  <c r="EE304" i="1"/>
  <c r="EE305" i="1"/>
  <c r="EE306" i="1"/>
  <c r="EE5" i="1"/>
  <c r="ED6" i="1"/>
  <c r="ED7" i="1"/>
  <c r="ED8" i="1"/>
  <c r="ED9" i="1"/>
  <c r="ED10" i="1"/>
  <c r="ED11" i="1"/>
  <c r="ED12" i="1"/>
  <c r="ED13" i="1"/>
  <c r="ED14" i="1"/>
  <c r="ED15" i="1"/>
  <c r="ED16" i="1"/>
  <c r="ED17" i="1"/>
  <c r="ED18" i="1"/>
  <c r="ED19" i="1"/>
  <c r="ED20" i="1"/>
  <c r="ED21" i="1"/>
  <c r="ED22" i="1"/>
  <c r="ED23" i="1"/>
  <c r="ED24" i="1"/>
  <c r="ED25" i="1"/>
  <c r="ED26" i="1"/>
  <c r="ED27" i="1"/>
  <c r="ED28" i="1"/>
  <c r="ED29" i="1"/>
  <c r="ED30" i="1"/>
  <c r="ED31" i="1"/>
  <c r="ED32" i="1"/>
  <c r="ED33" i="1"/>
  <c r="ED34" i="1"/>
  <c r="ED35" i="1"/>
  <c r="ED36" i="1"/>
  <c r="ED37" i="1"/>
  <c r="ED38" i="1"/>
  <c r="ED39" i="1"/>
  <c r="ED40" i="1"/>
  <c r="ED41" i="1"/>
  <c r="ED42" i="1"/>
  <c r="ED43" i="1"/>
  <c r="ED44" i="1"/>
  <c r="ED45" i="1"/>
  <c r="ED46" i="1"/>
  <c r="ED47" i="1"/>
  <c r="ED48" i="1"/>
  <c r="ED49" i="1"/>
  <c r="ED50" i="1"/>
  <c r="ED51" i="1"/>
  <c r="ED52" i="1"/>
  <c r="ED53" i="1"/>
  <c r="ED54" i="1"/>
  <c r="ED55" i="1"/>
  <c r="ED56" i="1"/>
  <c r="ED57" i="1"/>
  <c r="ED58" i="1"/>
  <c r="ED59" i="1"/>
  <c r="ED60" i="1"/>
  <c r="ED61" i="1"/>
  <c r="ED62" i="1"/>
  <c r="ED63" i="1"/>
  <c r="ED64" i="1"/>
  <c r="ED65" i="1"/>
  <c r="ED66" i="1"/>
  <c r="ED67" i="1"/>
  <c r="ED68" i="1"/>
  <c r="ED69" i="1"/>
  <c r="ED70" i="1"/>
  <c r="ED71" i="1"/>
  <c r="ED72" i="1"/>
  <c r="ED73" i="1"/>
  <c r="ED74" i="1"/>
  <c r="ED75" i="1"/>
  <c r="ED76" i="1"/>
  <c r="ED77" i="1"/>
  <c r="ED78" i="1"/>
  <c r="ED79" i="1"/>
  <c r="ED80" i="1"/>
  <c r="ED81" i="1"/>
  <c r="ED82" i="1"/>
  <c r="ED83" i="1"/>
  <c r="ED84" i="1"/>
  <c r="ED85" i="1"/>
  <c r="ED86" i="1"/>
  <c r="ED87" i="1"/>
  <c r="ED88" i="1"/>
  <c r="ED89" i="1"/>
  <c r="ED90" i="1"/>
  <c r="ED91" i="1"/>
  <c r="ED92" i="1"/>
  <c r="ED93" i="1"/>
  <c r="ED94" i="1"/>
  <c r="ED95" i="1"/>
  <c r="ED96" i="1"/>
  <c r="ED97" i="1"/>
  <c r="ED98" i="1"/>
  <c r="ED99" i="1"/>
  <c r="ED100" i="1"/>
  <c r="ED101" i="1"/>
  <c r="ED102" i="1"/>
  <c r="ED103" i="1"/>
  <c r="ED104" i="1"/>
  <c r="ED105" i="1"/>
  <c r="ED106" i="1"/>
  <c r="ED107" i="1"/>
  <c r="ED108" i="1"/>
  <c r="ED109" i="1"/>
  <c r="ED110" i="1"/>
  <c r="ED111" i="1"/>
  <c r="ED112" i="1"/>
  <c r="ED113" i="1"/>
  <c r="ED114" i="1"/>
  <c r="ED115" i="1"/>
  <c r="ED116" i="1"/>
  <c r="ED117" i="1"/>
  <c r="ED118" i="1"/>
  <c r="ED119" i="1"/>
  <c r="ED120" i="1"/>
  <c r="ED121" i="1"/>
  <c r="ED122" i="1"/>
  <c r="ED123" i="1"/>
  <c r="ED124" i="1"/>
  <c r="ED125" i="1"/>
  <c r="ED126" i="1"/>
  <c r="ED127" i="1"/>
  <c r="ED128" i="1"/>
  <c r="ED129" i="1"/>
  <c r="ED130" i="1"/>
  <c r="ED131" i="1"/>
  <c r="ED132" i="1"/>
  <c r="ED133" i="1"/>
  <c r="ED134" i="1"/>
  <c r="ED135" i="1"/>
  <c r="ED136" i="1"/>
  <c r="ED137" i="1"/>
  <c r="ED138" i="1"/>
  <c r="ED139" i="1"/>
  <c r="ED140" i="1"/>
  <c r="ED141" i="1"/>
  <c r="ED142" i="1"/>
  <c r="ED143" i="1"/>
  <c r="ED144" i="1"/>
  <c r="ED145" i="1"/>
  <c r="ED146" i="1"/>
  <c r="ED147" i="1"/>
  <c r="ED148" i="1"/>
  <c r="ED149" i="1"/>
  <c r="ED150" i="1"/>
  <c r="ED151" i="1"/>
  <c r="ED152" i="1"/>
  <c r="ED153" i="1"/>
  <c r="ED154" i="1"/>
  <c r="ED155" i="1"/>
  <c r="ED156" i="1"/>
  <c r="ED157" i="1"/>
  <c r="ED158" i="1"/>
  <c r="ED159" i="1"/>
  <c r="ED160" i="1"/>
  <c r="ED161" i="1"/>
  <c r="ED162" i="1"/>
  <c r="ED163" i="1"/>
  <c r="ED164" i="1"/>
  <c r="ED165" i="1"/>
  <c r="ED166" i="1"/>
  <c r="ED167" i="1"/>
  <c r="ED168" i="1"/>
  <c r="ED169" i="1"/>
  <c r="ED170" i="1"/>
  <c r="ED171" i="1"/>
  <c r="ED172" i="1"/>
  <c r="ED173" i="1"/>
  <c r="ED174" i="1"/>
  <c r="ED175" i="1"/>
  <c r="ED176" i="1"/>
  <c r="ED177" i="1"/>
  <c r="ED178" i="1"/>
  <c r="ED179" i="1"/>
  <c r="ED180" i="1"/>
  <c r="ED181" i="1"/>
  <c r="ED182" i="1"/>
  <c r="ED183" i="1"/>
  <c r="ED184" i="1"/>
  <c r="ED185" i="1"/>
  <c r="ED186" i="1"/>
  <c r="ED187" i="1"/>
  <c r="ED188" i="1"/>
  <c r="ED189" i="1"/>
  <c r="ED193" i="1"/>
  <c r="ED190" i="1"/>
  <c r="ED191" i="1"/>
  <c r="ED192" i="1"/>
  <c r="ED194" i="1"/>
  <c r="ED195" i="1"/>
  <c r="ED196" i="1"/>
  <c r="ED197" i="1"/>
  <c r="ED198" i="1"/>
  <c r="ED199" i="1"/>
  <c r="ED200" i="1"/>
  <c r="ED201" i="1"/>
  <c r="ED202" i="1"/>
  <c r="ED203" i="1"/>
  <c r="ED204" i="1"/>
  <c r="ED205" i="1"/>
  <c r="ED206" i="1"/>
  <c r="ED207" i="1"/>
  <c r="ED208" i="1"/>
  <c r="ED209" i="1"/>
  <c r="ED210" i="1"/>
  <c r="ED211" i="1"/>
  <c r="ED212" i="1"/>
  <c r="ED213" i="1"/>
  <c r="ED214" i="1"/>
  <c r="ED215" i="1"/>
  <c r="ED216" i="1"/>
  <c r="ED217" i="1"/>
  <c r="ED218" i="1"/>
  <c r="ED219" i="1"/>
  <c r="ED220" i="1"/>
  <c r="ED221" i="1"/>
  <c r="ED222" i="1"/>
  <c r="ED223" i="1"/>
  <c r="ED224" i="1"/>
  <c r="ED225" i="1"/>
  <c r="ED226" i="1"/>
  <c r="ED227" i="1"/>
  <c r="ED228" i="1"/>
  <c r="ED229" i="1"/>
  <c r="ED230" i="1"/>
  <c r="ED231" i="1"/>
  <c r="ED232" i="1"/>
  <c r="ED233" i="1"/>
  <c r="ED234" i="1"/>
  <c r="ED235" i="1"/>
  <c r="ED236" i="1"/>
  <c r="ED237" i="1"/>
  <c r="ED238" i="1"/>
  <c r="ED239" i="1"/>
  <c r="ED240" i="1"/>
  <c r="ED241" i="1"/>
  <c r="ED242" i="1"/>
  <c r="ED243" i="1"/>
  <c r="ED244" i="1"/>
  <c r="ED245" i="1"/>
  <c r="ED246" i="1"/>
  <c r="ED247" i="1"/>
  <c r="ED248" i="1"/>
  <c r="ED249" i="1"/>
  <c r="ED250" i="1"/>
  <c r="ED251" i="1"/>
  <c r="ED252" i="1"/>
  <c r="ED253" i="1"/>
  <c r="ED254" i="1"/>
  <c r="ED255" i="1"/>
  <c r="ED256" i="1"/>
  <c r="ED257" i="1"/>
  <c r="ED258" i="1"/>
  <c r="ED259" i="1"/>
  <c r="ED260" i="1"/>
  <c r="ED261" i="1"/>
  <c r="ED262" i="1"/>
  <c r="ED263" i="1"/>
  <c r="ED264" i="1"/>
  <c r="ED265" i="1"/>
  <c r="ED266" i="1"/>
  <c r="ED267" i="1"/>
  <c r="ED268" i="1"/>
  <c r="ED269" i="1"/>
  <c r="ED270" i="1"/>
  <c r="ED271" i="1"/>
  <c r="ED272" i="1"/>
  <c r="ED273" i="1"/>
  <c r="ED274" i="1"/>
  <c r="ED275" i="1"/>
  <c r="ED276" i="1"/>
  <c r="ED277" i="1"/>
  <c r="ED278" i="1"/>
  <c r="ED279" i="1"/>
  <c r="ED280" i="1"/>
  <c r="ED281" i="1"/>
  <c r="ED282" i="1"/>
  <c r="ED283" i="1"/>
  <c r="ED284" i="1"/>
  <c r="ED285" i="1"/>
  <c r="ED286" i="1"/>
  <c r="ED287" i="1"/>
  <c r="ED288" i="1"/>
  <c r="ED289" i="1"/>
  <c r="ED290" i="1"/>
  <c r="ED291" i="1"/>
  <c r="ED292" i="1"/>
  <c r="ED293" i="1"/>
  <c r="ED294" i="1"/>
  <c r="ED295" i="1"/>
  <c r="ED296" i="1"/>
  <c r="ED297" i="1"/>
  <c r="ED298" i="1"/>
  <c r="ED299" i="1"/>
  <c r="ED300" i="1"/>
  <c r="ED301" i="1"/>
  <c r="ED302" i="1"/>
  <c r="ED303" i="1"/>
  <c r="ED304" i="1"/>
  <c r="ED305" i="1"/>
  <c r="ED306" i="1"/>
  <c r="ED5" i="1"/>
  <c r="EC6" i="1"/>
  <c r="EC7" i="1"/>
  <c r="EC8" i="1"/>
  <c r="EC9" i="1"/>
  <c r="EC10" i="1"/>
  <c r="EC11" i="1"/>
  <c r="EC12" i="1"/>
  <c r="EC13" i="1"/>
  <c r="EC14" i="1"/>
  <c r="EC15" i="1"/>
  <c r="EC16" i="1"/>
  <c r="EC17" i="1"/>
  <c r="EC18" i="1"/>
  <c r="EC19" i="1"/>
  <c r="EC20" i="1"/>
  <c r="EC21" i="1"/>
  <c r="EC22" i="1"/>
  <c r="EC23" i="1"/>
  <c r="EC24" i="1"/>
  <c r="EC25" i="1"/>
  <c r="EC26" i="1"/>
  <c r="EC27" i="1"/>
  <c r="EC28" i="1"/>
  <c r="EC29" i="1"/>
  <c r="EC30" i="1"/>
  <c r="EC31" i="1"/>
  <c r="EC32" i="1"/>
  <c r="EC33" i="1"/>
  <c r="EC34" i="1"/>
  <c r="EC35" i="1"/>
  <c r="EC36" i="1"/>
  <c r="EC37" i="1"/>
  <c r="EC38" i="1"/>
  <c r="EC39" i="1"/>
  <c r="EC40" i="1"/>
  <c r="EC41" i="1"/>
  <c r="EC42" i="1"/>
  <c r="EC43" i="1"/>
  <c r="EC44" i="1"/>
  <c r="EC45" i="1"/>
  <c r="EC46" i="1"/>
  <c r="EC47" i="1"/>
  <c r="EC48" i="1"/>
  <c r="EC49" i="1"/>
  <c r="EC50" i="1"/>
  <c r="EC51" i="1"/>
  <c r="EC52" i="1"/>
  <c r="EC53" i="1"/>
  <c r="EC54" i="1"/>
  <c r="EC55" i="1"/>
  <c r="EC56" i="1"/>
  <c r="EC57" i="1"/>
  <c r="EC58" i="1"/>
  <c r="EC59" i="1"/>
  <c r="EC60" i="1"/>
  <c r="EC61" i="1"/>
  <c r="EC62" i="1"/>
  <c r="EC63" i="1"/>
  <c r="EC64" i="1"/>
  <c r="EC65" i="1"/>
  <c r="EC66" i="1"/>
  <c r="EC67" i="1"/>
  <c r="EC68" i="1"/>
  <c r="EC69" i="1"/>
  <c r="EC70" i="1"/>
  <c r="EC71" i="1"/>
  <c r="EC72" i="1"/>
  <c r="EC73" i="1"/>
  <c r="EC74" i="1"/>
  <c r="EC75" i="1"/>
  <c r="EC76" i="1"/>
  <c r="EC77" i="1"/>
  <c r="EC78" i="1"/>
  <c r="EC79" i="1"/>
  <c r="EC80" i="1"/>
  <c r="EC81" i="1"/>
  <c r="EC82" i="1"/>
  <c r="EC83" i="1"/>
  <c r="EC84" i="1"/>
  <c r="EC85" i="1"/>
  <c r="EC86" i="1"/>
  <c r="EC87" i="1"/>
  <c r="EC88" i="1"/>
  <c r="EC89" i="1"/>
  <c r="EC90" i="1"/>
  <c r="EC91" i="1"/>
  <c r="EC92" i="1"/>
  <c r="EC93" i="1"/>
  <c r="EC94" i="1"/>
  <c r="EC95" i="1"/>
  <c r="EC96" i="1"/>
  <c r="EC97" i="1"/>
  <c r="EC98" i="1"/>
  <c r="EC99" i="1"/>
  <c r="EC100" i="1"/>
  <c r="EC101" i="1"/>
  <c r="EC102" i="1"/>
  <c r="EC103" i="1"/>
  <c r="EC104" i="1"/>
  <c r="EC105" i="1"/>
  <c r="EC106" i="1"/>
  <c r="EC107" i="1"/>
  <c r="EC108" i="1"/>
  <c r="EC109" i="1"/>
  <c r="EC110" i="1"/>
  <c r="EC111" i="1"/>
  <c r="EC112" i="1"/>
  <c r="EC113" i="1"/>
  <c r="EC114" i="1"/>
  <c r="EC115" i="1"/>
  <c r="EC116" i="1"/>
  <c r="EC117" i="1"/>
  <c r="EC118" i="1"/>
  <c r="EC119" i="1"/>
  <c r="EC120" i="1"/>
  <c r="EC121" i="1"/>
  <c r="EC122" i="1"/>
  <c r="EC123" i="1"/>
  <c r="EC124" i="1"/>
  <c r="EC125" i="1"/>
  <c r="EC126" i="1"/>
  <c r="EC127" i="1"/>
  <c r="EC128" i="1"/>
  <c r="EC129" i="1"/>
  <c r="EC130" i="1"/>
  <c r="EC131" i="1"/>
  <c r="EC132" i="1"/>
  <c r="EC133" i="1"/>
  <c r="EC134" i="1"/>
  <c r="EC135" i="1"/>
  <c r="EC136" i="1"/>
  <c r="EC137" i="1"/>
  <c r="EC138" i="1"/>
  <c r="EC139" i="1"/>
  <c r="EC140" i="1"/>
  <c r="EC141" i="1"/>
  <c r="EC142" i="1"/>
  <c r="EC143" i="1"/>
  <c r="EC144" i="1"/>
  <c r="EC145" i="1"/>
  <c r="EC146" i="1"/>
  <c r="EC147" i="1"/>
  <c r="EC148" i="1"/>
  <c r="EC149" i="1"/>
  <c r="EC150" i="1"/>
  <c r="EC151" i="1"/>
  <c r="EC152" i="1"/>
  <c r="EC153" i="1"/>
  <c r="EC154" i="1"/>
  <c r="EC155" i="1"/>
  <c r="EC156" i="1"/>
  <c r="EC157" i="1"/>
  <c r="EC158" i="1"/>
  <c r="EC159" i="1"/>
  <c r="EC160" i="1"/>
  <c r="EC161" i="1"/>
  <c r="EC162" i="1"/>
  <c r="EC163" i="1"/>
  <c r="EC164" i="1"/>
  <c r="EC165" i="1"/>
  <c r="EC166" i="1"/>
  <c r="EC167" i="1"/>
  <c r="EC168" i="1"/>
  <c r="EC169" i="1"/>
  <c r="EC170" i="1"/>
  <c r="EC171" i="1"/>
  <c r="EC172" i="1"/>
  <c r="EC173" i="1"/>
  <c r="EC174" i="1"/>
  <c r="EC175" i="1"/>
  <c r="EC176" i="1"/>
  <c r="EC177" i="1"/>
  <c r="EC178" i="1"/>
  <c r="EC179" i="1"/>
  <c r="EC180" i="1"/>
  <c r="EC181" i="1"/>
  <c r="EC182" i="1"/>
  <c r="EC183" i="1"/>
  <c r="EC184" i="1"/>
  <c r="EC185" i="1"/>
  <c r="EC186" i="1"/>
  <c r="EC187" i="1"/>
  <c r="EC188" i="1"/>
  <c r="EC189" i="1"/>
  <c r="EC193" i="1"/>
  <c r="EC190" i="1"/>
  <c r="EC191" i="1"/>
  <c r="EC192" i="1"/>
  <c r="EC194" i="1"/>
  <c r="EC195" i="1"/>
  <c r="EC196" i="1"/>
  <c r="EC197" i="1"/>
  <c r="EC198" i="1"/>
  <c r="EC199" i="1"/>
  <c r="EC200" i="1"/>
  <c r="EC201" i="1"/>
  <c r="EC202" i="1"/>
  <c r="EC203" i="1"/>
  <c r="EC204" i="1"/>
  <c r="EC205" i="1"/>
  <c r="EC206" i="1"/>
  <c r="EC207" i="1"/>
  <c r="EC208" i="1"/>
  <c r="EC209" i="1"/>
  <c r="EC210" i="1"/>
  <c r="EC211" i="1"/>
  <c r="EC212" i="1"/>
  <c r="EC213" i="1"/>
  <c r="EC214" i="1"/>
  <c r="EC215" i="1"/>
  <c r="EC216" i="1"/>
  <c r="EC217" i="1"/>
  <c r="EC218" i="1"/>
  <c r="EC219" i="1"/>
  <c r="EC220" i="1"/>
  <c r="EC221" i="1"/>
  <c r="EC222" i="1"/>
  <c r="EC223" i="1"/>
  <c r="EC224" i="1"/>
  <c r="EC225" i="1"/>
  <c r="EC226" i="1"/>
  <c r="EC227" i="1"/>
  <c r="EC228" i="1"/>
  <c r="EC229" i="1"/>
  <c r="EC230" i="1"/>
  <c r="EC231" i="1"/>
  <c r="EC232" i="1"/>
  <c r="EC233" i="1"/>
  <c r="EC234" i="1"/>
  <c r="EC235" i="1"/>
  <c r="EC236" i="1"/>
  <c r="EC237" i="1"/>
  <c r="EC238" i="1"/>
  <c r="EC239" i="1"/>
  <c r="EC240" i="1"/>
  <c r="EC241" i="1"/>
  <c r="EC242" i="1"/>
  <c r="EC243" i="1"/>
  <c r="EC244" i="1"/>
  <c r="EC245" i="1"/>
  <c r="EC246" i="1"/>
  <c r="EC247" i="1"/>
  <c r="EC248" i="1"/>
  <c r="EC249" i="1"/>
  <c r="EC250" i="1"/>
  <c r="EC251" i="1"/>
  <c r="EC252" i="1"/>
  <c r="EC253" i="1"/>
  <c r="EC254" i="1"/>
  <c r="EC255" i="1"/>
  <c r="EC256" i="1"/>
  <c r="EC257" i="1"/>
  <c r="EC258" i="1"/>
  <c r="EC259" i="1"/>
  <c r="EC260" i="1"/>
  <c r="EC261" i="1"/>
  <c r="EC262" i="1"/>
  <c r="EC263" i="1"/>
  <c r="EC264" i="1"/>
  <c r="EC265" i="1"/>
  <c r="EC266" i="1"/>
  <c r="EC267" i="1"/>
  <c r="EC268" i="1"/>
  <c r="EC269" i="1"/>
  <c r="EC270" i="1"/>
  <c r="EC271" i="1"/>
  <c r="EC272" i="1"/>
  <c r="EC273" i="1"/>
  <c r="EC274" i="1"/>
  <c r="EC275" i="1"/>
  <c r="EC276" i="1"/>
  <c r="EC277" i="1"/>
  <c r="EC278" i="1"/>
  <c r="EC279" i="1"/>
  <c r="EC280" i="1"/>
  <c r="EC281" i="1"/>
  <c r="EC282" i="1"/>
  <c r="EC283" i="1"/>
  <c r="EC284" i="1"/>
  <c r="EC285" i="1"/>
  <c r="EC286" i="1"/>
  <c r="EC287" i="1"/>
  <c r="EC288" i="1"/>
  <c r="EC289" i="1"/>
  <c r="EC290" i="1"/>
  <c r="EC291" i="1"/>
  <c r="EC292" i="1"/>
  <c r="EC293" i="1"/>
  <c r="EC294" i="1"/>
  <c r="EC295" i="1"/>
  <c r="EC296" i="1"/>
  <c r="EC297" i="1"/>
  <c r="EC298" i="1"/>
  <c r="EC299" i="1"/>
  <c r="EC300" i="1"/>
  <c r="EC301" i="1"/>
  <c r="EC302" i="1"/>
  <c r="EC303" i="1"/>
  <c r="EC304" i="1"/>
  <c r="EC305" i="1"/>
  <c r="EC306" i="1"/>
  <c r="EC5" i="1"/>
  <c r="EB6" i="1"/>
  <c r="EB7" i="1"/>
  <c r="EB8" i="1"/>
  <c r="EB9" i="1"/>
  <c r="EB10" i="1"/>
  <c r="EB11" i="1"/>
  <c r="EB12" i="1"/>
  <c r="EB13" i="1"/>
  <c r="EB14" i="1"/>
  <c r="EB15" i="1"/>
  <c r="EB16" i="1"/>
  <c r="EB17" i="1"/>
  <c r="EB18" i="1"/>
  <c r="EB19" i="1"/>
  <c r="EB20" i="1"/>
  <c r="EB21" i="1"/>
  <c r="EB22" i="1"/>
  <c r="EB23" i="1"/>
  <c r="EB24" i="1"/>
  <c r="EB25" i="1"/>
  <c r="EB26" i="1"/>
  <c r="EB27" i="1"/>
  <c r="EB28" i="1"/>
  <c r="EB29" i="1"/>
  <c r="EB30" i="1"/>
  <c r="EB31" i="1"/>
  <c r="EB32" i="1"/>
  <c r="EB33" i="1"/>
  <c r="EB34" i="1"/>
  <c r="EB35" i="1"/>
  <c r="EB36" i="1"/>
  <c r="EB37" i="1"/>
  <c r="EB38" i="1"/>
  <c r="EB39" i="1"/>
  <c r="EB40" i="1"/>
  <c r="EB41" i="1"/>
  <c r="EB42" i="1"/>
  <c r="EB43" i="1"/>
  <c r="EB44" i="1"/>
  <c r="EB45" i="1"/>
  <c r="EB46" i="1"/>
  <c r="EB47" i="1"/>
  <c r="EB48" i="1"/>
  <c r="EB49" i="1"/>
  <c r="EB50" i="1"/>
  <c r="EB51" i="1"/>
  <c r="EB52" i="1"/>
  <c r="EB53" i="1"/>
  <c r="EB54" i="1"/>
  <c r="EB55" i="1"/>
  <c r="EB56" i="1"/>
  <c r="EB57" i="1"/>
  <c r="EB58" i="1"/>
  <c r="EB59" i="1"/>
  <c r="EB60" i="1"/>
  <c r="EB61" i="1"/>
  <c r="EB62" i="1"/>
  <c r="EB63" i="1"/>
  <c r="EB64" i="1"/>
  <c r="EB65" i="1"/>
  <c r="EB66" i="1"/>
  <c r="EB67" i="1"/>
  <c r="EB68" i="1"/>
  <c r="EB69" i="1"/>
  <c r="EB70" i="1"/>
  <c r="EB71" i="1"/>
  <c r="EB72" i="1"/>
  <c r="EB73" i="1"/>
  <c r="EB74" i="1"/>
  <c r="EB75" i="1"/>
  <c r="EB76" i="1"/>
  <c r="EB77" i="1"/>
  <c r="EB78" i="1"/>
  <c r="EB79" i="1"/>
  <c r="EB80" i="1"/>
  <c r="EB81" i="1"/>
  <c r="EB82" i="1"/>
  <c r="EB83" i="1"/>
  <c r="EB84" i="1"/>
  <c r="EB85" i="1"/>
  <c r="EB86" i="1"/>
  <c r="EB87" i="1"/>
  <c r="EB88" i="1"/>
  <c r="EB89" i="1"/>
  <c r="EB90" i="1"/>
  <c r="EB91" i="1"/>
  <c r="EB92" i="1"/>
  <c r="EB93" i="1"/>
  <c r="EB94" i="1"/>
  <c r="EB95" i="1"/>
  <c r="EB96" i="1"/>
  <c r="EB97" i="1"/>
  <c r="EB98" i="1"/>
  <c r="EB99" i="1"/>
  <c r="EB100" i="1"/>
  <c r="EB101" i="1"/>
  <c r="EB102" i="1"/>
  <c r="EB103" i="1"/>
  <c r="EB104" i="1"/>
  <c r="EB105" i="1"/>
  <c r="EB106" i="1"/>
  <c r="EB107" i="1"/>
  <c r="EB108" i="1"/>
  <c r="EB109" i="1"/>
  <c r="EB110" i="1"/>
  <c r="EB111" i="1"/>
  <c r="EB112" i="1"/>
  <c r="EB113" i="1"/>
  <c r="EB114" i="1"/>
  <c r="EB115" i="1"/>
  <c r="EB116" i="1"/>
  <c r="EB117" i="1"/>
  <c r="EB118" i="1"/>
  <c r="EB119" i="1"/>
  <c r="EB120" i="1"/>
  <c r="EB121" i="1"/>
  <c r="EB122" i="1"/>
  <c r="EB123" i="1"/>
  <c r="EB124" i="1"/>
  <c r="EB125" i="1"/>
  <c r="EB126" i="1"/>
  <c r="EB127" i="1"/>
  <c r="EB128" i="1"/>
  <c r="EB129" i="1"/>
  <c r="EB130" i="1"/>
  <c r="EB131" i="1"/>
  <c r="EB132" i="1"/>
  <c r="EB133" i="1"/>
  <c r="EB134" i="1"/>
  <c r="EB135" i="1"/>
  <c r="EB136" i="1"/>
  <c r="EB137" i="1"/>
  <c r="EB138" i="1"/>
  <c r="EB139" i="1"/>
  <c r="EB140" i="1"/>
  <c r="EB141" i="1"/>
  <c r="EB142" i="1"/>
  <c r="EB143" i="1"/>
  <c r="EB144" i="1"/>
  <c r="EB145" i="1"/>
  <c r="EB146" i="1"/>
  <c r="EB147" i="1"/>
  <c r="EB148" i="1"/>
  <c r="EB149" i="1"/>
  <c r="EB150" i="1"/>
  <c r="EB151" i="1"/>
  <c r="EB152" i="1"/>
  <c r="EB153" i="1"/>
  <c r="EB154" i="1"/>
  <c r="EB155" i="1"/>
  <c r="EB156" i="1"/>
  <c r="EB157" i="1"/>
  <c r="EB158" i="1"/>
  <c r="EB159" i="1"/>
  <c r="EB160" i="1"/>
  <c r="EB161" i="1"/>
  <c r="EB162" i="1"/>
  <c r="EB163" i="1"/>
  <c r="EB164" i="1"/>
  <c r="EB165" i="1"/>
  <c r="EB166" i="1"/>
  <c r="EB167" i="1"/>
  <c r="EB168" i="1"/>
  <c r="EB169" i="1"/>
  <c r="EB170" i="1"/>
  <c r="EB171" i="1"/>
  <c r="EB172" i="1"/>
  <c r="EB173" i="1"/>
  <c r="EB174" i="1"/>
  <c r="EB175" i="1"/>
  <c r="EB176" i="1"/>
  <c r="EB177" i="1"/>
  <c r="EB178" i="1"/>
  <c r="EB179" i="1"/>
  <c r="EB180" i="1"/>
  <c r="EB181" i="1"/>
  <c r="EB182" i="1"/>
  <c r="EB183" i="1"/>
  <c r="EB184" i="1"/>
  <c r="EB185" i="1"/>
  <c r="EB186" i="1"/>
  <c r="EB187" i="1"/>
  <c r="EB188" i="1"/>
  <c r="EB189" i="1"/>
  <c r="EB193" i="1"/>
  <c r="EB190" i="1"/>
  <c r="EB191" i="1"/>
  <c r="EB192" i="1"/>
  <c r="EB194" i="1"/>
  <c r="EB195" i="1"/>
  <c r="EB196" i="1"/>
  <c r="EB197" i="1"/>
  <c r="EB198" i="1"/>
  <c r="EB199" i="1"/>
  <c r="EB200" i="1"/>
  <c r="EB201" i="1"/>
  <c r="EB202" i="1"/>
  <c r="EB203" i="1"/>
  <c r="EB204" i="1"/>
  <c r="EB205" i="1"/>
  <c r="EB206" i="1"/>
  <c r="EB207" i="1"/>
  <c r="EB208" i="1"/>
  <c r="EB209" i="1"/>
  <c r="EB210" i="1"/>
  <c r="EB211" i="1"/>
  <c r="EB212" i="1"/>
  <c r="EB213" i="1"/>
  <c r="EB214" i="1"/>
  <c r="EB215" i="1"/>
  <c r="EB216" i="1"/>
  <c r="EB217" i="1"/>
  <c r="EB218" i="1"/>
  <c r="EB219" i="1"/>
  <c r="EB220" i="1"/>
  <c r="EB221" i="1"/>
  <c r="EB222" i="1"/>
  <c r="EB223" i="1"/>
  <c r="EB224" i="1"/>
  <c r="EB225" i="1"/>
  <c r="EB226" i="1"/>
  <c r="EB227" i="1"/>
  <c r="EB228" i="1"/>
  <c r="EB229" i="1"/>
  <c r="EB230" i="1"/>
  <c r="EB231" i="1"/>
  <c r="EB232" i="1"/>
  <c r="EB233" i="1"/>
  <c r="EB234" i="1"/>
  <c r="EB235" i="1"/>
  <c r="EB236" i="1"/>
  <c r="EB237" i="1"/>
  <c r="EB238" i="1"/>
  <c r="EB239" i="1"/>
  <c r="EB240" i="1"/>
  <c r="EB241" i="1"/>
  <c r="EB242" i="1"/>
  <c r="EB243" i="1"/>
  <c r="EB244" i="1"/>
  <c r="EB245" i="1"/>
  <c r="EB246" i="1"/>
  <c r="EB247" i="1"/>
  <c r="EB248" i="1"/>
  <c r="EB249" i="1"/>
  <c r="EB250" i="1"/>
  <c r="EB251" i="1"/>
  <c r="EB252" i="1"/>
  <c r="EB253" i="1"/>
  <c r="EB254" i="1"/>
  <c r="EB255" i="1"/>
  <c r="EB256" i="1"/>
  <c r="EB257" i="1"/>
  <c r="EB258" i="1"/>
  <c r="EB259" i="1"/>
  <c r="EB260" i="1"/>
  <c r="EB261" i="1"/>
  <c r="EB262" i="1"/>
  <c r="EB263" i="1"/>
  <c r="EB264" i="1"/>
  <c r="EB265" i="1"/>
  <c r="EB266" i="1"/>
  <c r="EB267" i="1"/>
  <c r="EB268" i="1"/>
  <c r="EB269" i="1"/>
  <c r="EB270" i="1"/>
  <c r="EB271" i="1"/>
  <c r="EB272" i="1"/>
  <c r="EB273" i="1"/>
  <c r="EB274" i="1"/>
  <c r="EB275" i="1"/>
  <c r="EB276" i="1"/>
  <c r="EB277" i="1"/>
  <c r="EB278" i="1"/>
  <c r="EB279" i="1"/>
  <c r="EB280" i="1"/>
  <c r="EB281" i="1"/>
  <c r="EB282" i="1"/>
  <c r="EB283" i="1"/>
  <c r="EB284" i="1"/>
  <c r="EB285" i="1"/>
  <c r="EB286" i="1"/>
  <c r="EB287" i="1"/>
  <c r="EB288" i="1"/>
  <c r="EB289" i="1"/>
  <c r="EB290" i="1"/>
  <c r="EB291" i="1"/>
  <c r="EB292" i="1"/>
  <c r="EB293" i="1"/>
  <c r="EB294" i="1"/>
  <c r="EB295" i="1"/>
  <c r="EB296" i="1"/>
  <c r="EB297" i="1"/>
  <c r="EB298" i="1"/>
  <c r="EB299" i="1"/>
  <c r="EB300" i="1"/>
  <c r="EB301" i="1"/>
  <c r="EB302" i="1"/>
  <c r="EB303" i="1"/>
  <c r="EB304" i="1"/>
  <c r="EB305" i="1"/>
  <c r="EB306" i="1"/>
  <c r="EB5" i="1"/>
  <c r="EA6" i="1"/>
  <c r="EA7" i="1"/>
  <c r="EA8" i="1"/>
  <c r="EA9" i="1"/>
  <c r="EA10" i="1"/>
  <c r="EA11" i="1"/>
  <c r="EA12" i="1"/>
  <c r="EA13" i="1"/>
  <c r="EA14" i="1"/>
  <c r="EA15" i="1"/>
  <c r="EA16" i="1"/>
  <c r="EA17" i="1"/>
  <c r="EA18" i="1"/>
  <c r="EA19" i="1"/>
  <c r="EA20" i="1"/>
  <c r="EA21" i="1"/>
  <c r="EA22" i="1"/>
  <c r="EA23" i="1"/>
  <c r="EA24" i="1"/>
  <c r="EA25" i="1"/>
  <c r="EA26" i="1"/>
  <c r="EA27" i="1"/>
  <c r="EA28" i="1"/>
  <c r="EA29" i="1"/>
  <c r="EA30" i="1"/>
  <c r="EA31" i="1"/>
  <c r="EA32" i="1"/>
  <c r="EA33" i="1"/>
  <c r="EA34" i="1"/>
  <c r="EA35" i="1"/>
  <c r="EA36" i="1"/>
  <c r="EA37" i="1"/>
  <c r="EA38" i="1"/>
  <c r="EA39" i="1"/>
  <c r="EA40" i="1"/>
  <c r="EA41" i="1"/>
  <c r="EA42" i="1"/>
  <c r="EA43" i="1"/>
  <c r="EA44" i="1"/>
  <c r="EA45" i="1"/>
  <c r="EA46" i="1"/>
  <c r="EA47" i="1"/>
  <c r="EA48" i="1"/>
  <c r="EA49" i="1"/>
  <c r="EA50" i="1"/>
  <c r="EA51" i="1"/>
  <c r="EA52" i="1"/>
  <c r="EA53" i="1"/>
  <c r="EA54" i="1"/>
  <c r="EA55" i="1"/>
  <c r="EA56" i="1"/>
  <c r="EA57" i="1"/>
  <c r="EA58" i="1"/>
  <c r="EA59" i="1"/>
  <c r="EA60" i="1"/>
  <c r="EA61" i="1"/>
  <c r="EA62" i="1"/>
  <c r="EA63" i="1"/>
  <c r="EA64" i="1"/>
  <c r="EA65" i="1"/>
  <c r="EA66" i="1"/>
  <c r="EA67" i="1"/>
  <c r="EA68" i="1"/>
  <c r="EA69" i="1"/>
  <c r="EA70" i="1"/>
  <c r="EA71" i="1"/>
  <c r="EA72" i="1"/>
  <c r="EA73" i="1"/>
  <c r="EA74" i="1"/>
  <c r="EA75" i="1"/>
  <c r="EA76" i="1"/>
  <c r="EA77" i="1"/>
  <c r="EA78" i="1"/>
  <c r="EA79" i="1"/>
  <c r="EA80" i="1"/>
  <c r="EA81" i="1"/>
  <c r="EA82" i="1"/>
  <c r="EA83" i="1"/>
  <c r="EA84" i="1"/>
  <c r="EA85" i="1"/>
  <c r="EA86" i="1"/>
  <c r="EA87" i="1"/>
  <c r="EA88" i="1"/>
  <c r="EA89" i="1"/>
  <c r="EA90" i="1"/>
  <c r="EA91" i="1"/>
  <c r="EA92" i="1"/>
  <c r="EA93" i="1"/>
  <c r="EA94" i="1"/>
  <c r="EA95" i="1"/>
  <c r="EA96" i="1"/>
  <c r="EA97" i="1"/>
  <c r="EA98" i="1"/>
  <c r="EA99" i="1"/>
  <c r="EA100" i="1"/>
  <c r="EA101" i="1"/>
  <c r="EA102" i="1"/>
  <c r="EA103" i="1"/>
  <c r="EA104" i="1"/>
  <c r="EA105" i="1"/>
  <c r="EA106" i="1"/>
  <c r="EA107" i="1"/>
  <c r="EA108" i="1"/>
  <c r="EA109" i="1"/>
  <c r="EA110" i="1"/>
  <c r="EA111" i="1"/>
  <c r="EA112" i="1"/>
  <c r="EA113" i="1"/>
  <c r="EA114" i="1"/>
  <c r="EA115" i="1"/>
  <c r="EA116" i="1"/>
  <c r="EA117" i="1"/>
  <c r="EA118" i="1"/>
  <c r="EA119" i="1"/>
  <c r="EA120" i="1"/>
  <c r="EA121" i="1"/>
  <c r="EA122" i="1"/>
  <c r="EA123" i="1"/>
  <c r="EA124" i="1"/>
  <c r="EA125" i="1"/>
  <c r="EA126" i="1"/>
  <c r="EA127" i="1"/>
  <c r="EA128" i="1"/>
  <c r="EA129" i="1"/>
  <c r="EA130" i="1"/>
  <c r="EA131" i="1"/>
  <c r="EA132" i="1"/>
  <c r="EA133" i="1"/>
  <c r="EA134" i="1"/>
  <c r="EA135" i="1"/>
  <c r="EA136" i="1"/>
  <c r="EA137" i="1"/>
  <c r="EA138" i="1"/>
  <c r="EA139" i="1"/>
  <c r="EA140" i="1"/>
  <c r="EA141" i="1"/>
  <c r="EA142" i="1"/>
  <c r="EA143" i="1"/>
  <c r="EA144" i="1"/>
  <c r="EA145" i="1"/>
  <c r="EA146" i="1"/>
  <c r="EA147" i="1"/>
  <c r="EA148" i="1"/>
  <c r="EA149" i="1"/>
  <c r="EA150" i="1"/>
  <c r="EA151" i="1"/>
  <c r="EA152" i="1"/>
  <c r="EA153" i="1"/>
  <c r="EA154" i="1"/>
  <c r="EA155" i="1"/>
  <c r="EA156" i="1"/>
  <c r="EA157" i="1"/>
  <c r="EA158" i="1"/>
  <c r="EA159" i="1"/>
  <c r="EA160" i="1"/>
  <c r="EA161" i="1"/>
  <c r="EA162" i="1"/>
  <c r="EA163" i="1"/>
  <c r="EA164" i="1"/>
  <c r="EA165" i="1"/>
  <c r="EA166" i="1"/>
  <c r="EA167" i="1"/>
  <c r="EA168" i="1"/>
  <c r="EA169" i="1"/>
  <c r="EA170" i="1"/>
  <c r="EA171" i="1"/>
  <c r="EA172" i="1"/>
  <c r="EA173" i="1"/>
  <c r="EA174" i="1"/>
  <c r="EA175" i="1"/>
  <c r="EA176" i="1"/>
  <c r="EA177" i="1"/>
  <c r="EA178" i="1"/>
  <c r="EA179" i="1"/>
  <c r="EA180" i="1"/>
  <c r="EA181" i="1"/>
  <c r="EA182" i="1"/>
  <c r="EA183" i="1"/>
  <c r="EA184" i="1"/>
  <c r="EA185" i="1"/>
  <c r="EA186" i="1"/>
  <c r="EA187" i="1"/>
  <c r="EA188" i="1"/>
  <c r="EA189" i="1"/>
  <c r="EA193" i="1"/>
  <c r="EA190" i="1"/>
  <c r="EA191" i="1"/>
  <c r="EA192" i="1"/>
  <c r="EA194" i="1"/>
  <c r="EA195" i="1"/>
  <c r="EA196" i="1"/>
  <c r="EA197" i="1"/>
  <c r="EA198" i="1"/>
  <c r="EA199" i="1"/>
  <c r="EA200" i="1"/>
  <c r="EA201" i="1"/>
  <c r="EA202" i="1"/>
  <c r="EA203" i="1"/>
  <c r="EA204" i="1"/>
  <c r="EA205" i="1"/>
  <c r="EA206" i="1"/>
  <c r="EA207" i="1"/>
  <c r="EA208" i="1"/>
  <c r="EA209" i="1"/>
  <c r="EA210" i="1"/>
  <c r="EA211" i="1"/>
  <c r="EA212" i="1"/>
  <c r="EA213" i="1"/>
  <c r="EA214" i="1"/>
  <c r="EA215" i="1"/>
  <c r="EA216" i="1"/>
  <c r="EA217" i="1"/>
  <c r="EA218" i="1"/>
  <c r="EA219" i="1"/>
  <c r="EA220" i="1"/>
  <c r="EA221" i="1"/>
  <c r="EA222" i="1"/>
  <c r="EA223" i="1"/>
  <c r="EA224" i="1"/>
  <c r="EA225" i="1"/>
  <c r="EA226" i="1"/>
  <c r="EA227" i="1"/>
  <c r="EA228" i="1"/>
  <c r="EA229" i="1"/>
  <c r="EA230" i="1"/>
  <c r="EA231" i="1"/>
  <c r="EA232" i="1"/>
  <c r="EA233" i="1"/>
  <c r="EA234" i="1"/>
  <c r="EA235" i="1"/>
  <c r="EA236" i="1"/>
  <c r="EA237" i="1"/>
  <c r="EA238" i="1"/>
  <c r="EA239" i="1"/>
  <c r="EA240" i="1"/>
  <c r="EA241" i="1"/>
  <c r="EA242" i="1"/>
  <c r="EA243" i="1"/>
  <c r="EA244" i="1"/>
  <c r="EA245" i="1"/>
  <c r="EA246" i="1"/>
  <c r="EA247" i="1"/>
  <c r="EA248" i="1"/>
  <c r="EA249" i="1"/>
  <c r="EA250" i="1"/>
  <c r="EA251" i="1"/>
  <c r="EA252" i="1"/>
  <c r="EA253" i="1"/>
  <c r="EA254" i="1"/>
  <c r="EA255" i="1"/>
  <c r="EA256" i="1"/>
  <c r="EA257" i="1"/>
  <c r="EA258" i="1"/>
  <c r="EA259" i="1"/>
  <c r="EA260" i="1"/>
  <c r="EA261" i="1"/>
  <c r="EA262" i="1"/>
  <c r="EA263" i="1"/>
  <c r="EA264" i="1"/>
  <c r="EA265" i="1"/>
  <c r="EA266" i="1"/>
  <c r="EA267" i="1"/>
  <c r="EA268" i="1"/>
  <c r="EA269" i="1"/>
  <c r="EA270" i="1"/>
  <c r="EA271" i="1"/>
  <c r="EA272" i="1"/>
  <c r="EA273" i="1"/>
  <c r="EA274" i="1"/>
  <c r="EA275" i="1"/>
  <c r="EA276" i="1"/>
  <c r="EA277" i="1"/>
  <c r="EA278" i="1"/>
  <c r="EA279" i="1"/>
  <c r="EA280" i="1"/>
  <c r="EA281" i="1"/>
  <c r="EA282" i="1"/>
  <c r="EA283" i="1"/>
  <c r="EA284" i="1"/>
  <c r="EA285" i="1"/>
  <c r="EA286" i="1"/>
  <c r="EA287" i="1"/>
  <c r="EA288" i="1"/>
  <c r="EA289" i="1"/>
  <c r="EA290" i="1"/>
  <c r="EA291" i="1"/>
  <c r="EA292" i="1"/>
  <c r="EA293" i="1"/>
  <c r="EA294" i="1"/>
  <c r="EA295" i="1"/>
  <c r="EA296" i="1"/>
  <c r="EA297" i="1"/>
  <c r="EA298" i="1"/>
  <c r="EA299" i="1"/>
  <c r="EA300" i="1"/>
  <c r="EA301" i="1"/>
  <c r="EA302" i="1"/>
  <c r="EA303" i="1"/>
  <c r="EA304" i="1"/>
  <c r="EA305" i="1"/>
  <c r="EA306" i="1"/>
  <c r="EA5" i="1"/>
  <c r="DZ6" i="1"/>
  <c r="DZ7" i="1"/>
  <c r="DZ8" i="1"/>
  <c r="DZ9" i="1"/>
  <c r="DZ10" i="1"/>
  <c r="DZ11" i="1"/>
  <c r="DZ12" i="1"/>
  <c r="DZ13" i="1"/>
  <c r="DZ14" i="1"/>
  <c r="DZ15" i="1"/>
  <c r="DZ16" i="1"/>
  <c r="DZ17" i="1"/>
  <c r="DZ18" i="1"/>
  <c r="DZ19" i="1"/>
  <c r="DZ20" i="1"/>
  <c r="DZ21" i="1"/>
  <c r="DZ22" i="1"/>
  <c r="DZ23" i="1"/>
  <c r="DZ24" i="1"/>
  <c r="DZ25" i="1"/>
  <c r="DZ26" i="1"/>
  <c r="DZ27" i="1"/>
  <c r="DZ28" i="1"/>
  <c r="DZ29" i="1"/>
  <c r="DZ30" i="1"/>
  <c r="DZ31" i="1"/>
  <c r="DZ32" i="1"/>
  <c r="DZ33" i="1"/>
  <c r="DZ34" i="1"/>
  <c r="DZ35" i="1"/>
  <c r="DZ36" i="1"/>
  <c r="DZ37" i="1"/>
  <c r="DZ38" i="1"/>
  <c r="DZ39" i="1"/>
  <c r="DZ40" i="1"/>
  <c r="DZ41" i="1"/>
  <c r="DZ42" i="1"/>
  <c r="DZ43" i="1"/>
  <c r="DZ44" i="1"/>
  <c r="DZ45" i="1"/>
  <c r="DZ46" i="1"/>
  <c r="DZ47" i="1"/>
  <c r="DZ48" i="1"/>
  <c r="DZ49" i="1"/>
  <c r="DZ50" i="1"/>
  <c r="DZ51" i="1"/>
  <c r="DZ52" i="1"/>
  <c r="DZ53" i="1"/>
  <c r="DZ54" i="1"/>
  <c r="DZ55" i="1"/>
  <c r="DZ56" i="1"/>
  <c r="DZ57" i="1"/>
  <c r="DZ58" i="1"/>
  <c r="DZ59" i="1"/>
  <c r="DZ60" i="1"/>
  <c r="DZ61" i="1"/>
  <c r="DZ62" i="1"/>
  <c r="DZ63" i="1"/>
  <c r="DZ64" i="1"/>
  <c r="DZ65" i="1"/>
  <c r="DZ66" i="1"/>
  <c r="DZ67" i="1"/>
  <c r="DZ68" i="1"/>
  <c r="DZ69" i="1"/>
  <c r="DZ70" i="1"/>
  <c r="DZ71" i="1"/>
  <c r="DZ72" i="1"/>
  <c r="DZ73" i="1"/>
  <c r="DZ74" i="1"/>
  <c r="DZ75" i="1"/>
  <c r="DZ76" i="1"/>
  <c r="DZ77" i="1"/>
  <c r="DZ78" i="1"/>
  <c r="DZ79" i="1"/>
  <c r="DZ80" i="1"/>
  <c r="DZ81" i="1"/>
  <c r="DZ82" i="1"/>
  <c r="DZ83" i="1"/>
  <c r="DZ84" i="1"/>
  <c r="DZ85" i="1"/>
  <c r="DZ86" i="1"/>
  <c r="DZ87" i="1"/>
  <c r="DZ88" i="1"/>
  <c r="DZ89" i="1"/>
  <c r="DZ90" i="1"/>
  <c r="DZ91" i="1"/>
  <c r="DZ92" i="1"/>
  <c r="DZ93" i="1"/>
  <c r="DZ94" i="1"/>
  <c r="DZ95" i="1"/>
  <c r="DZ96" i="1"/>
  <c r="DZ97" i="1"/>
  <c r="DZ98" i="1"/>
  <c r="DZ99" i="1"/>
  <c r="DZ100" i="1"/>
  <c r="DZ101" i="1"/>
  <c r="DZ102" i="1"/>
  <c r="DZ103" i="1"/>
  <c r="DZ104" i="1"/>
  <c r="DZ105" i="1"/>
  <c r="DZ106" i="1"/>
  <c r="DZ107" i="1"/>
  <c r="DZ108" i="1"/>
  <c r="DZ109" i="1"/>
  <c r="DZ110" i="1"/>
  <c r="DZ111" i="1"/>
  <c r="DZ112" i="1"/>
  <c r="DZ113" i="1"/>
  <c r="DZ114" i="1"/>
  <c r="DZ115" i="1"/>
  <c r="DZ116" i="1"/>
  <c r="DZ117" i="1"/>
  <c r="DZ118" i="1"/>
  <c r="DZ119" i="1"/>
  <c r="DZ120" i="1"/>
  <c r="DZ121" i="1"/>
  <c r="DZ122" i="1"/>
  <c r="DZ123" i="1"/>
  <c r="DZ124" i="1"/>
  <c r="DZ125" i="1"/>
  <c r="DZ126" i="1"/>
  <c r="DZ127" i="1"/>
  <c r="DZ128" i="1"/>
  <c r="DZ129" i="1"/>
  <c r="DZ130" i="1"/>
  <c r="DZ131" i="1"/>
  <c r="DZ132" i="1"/>
  <c r="DZ133" i="1"/>
  <c r="DZ134" i="1"/>
  <c r="DZ135" i="1"/>
  <c r="DZ136" i="1"/>
  <c r="DZ137" i="1"/>
  <c r="DZ138" i="1"/>
  <c r="DZ139" i="1"/>
  <c r="DZ140" i="1"/>
  <c r="DZ141" i="1"/>
  <c r="DZ142" i="1"/>
  <c r="DZ143" i="1"/>
  <c r="DZ144" i="1"/>
  <c r="DZ145" i="1"/>
  <c r="DZ146" i="1"/>
  <c r="DZ147" i="1"/>
  <c r="DZ148" i="1"/>
  <c r="DZ149" i="1"/>
  <c r="DZ150" i="1"/>
  <c r="DZ151" i="1"/>
  <c r="DZ152" i="1"/>
  <c r="DZ153" i="1"/>
  <c r="DZ154" i="1"/>
  <c r="DZ155" i="1"/>
  <c r="DZ156" i="1"/>
  <c r="DZ157" i="1"/>
  <c r="DZ158" i="1"/>
  <c r="DZ159" i="1"/>
  <c r="DZ160" i="1"/>
  <c r="DZ161" i="1"/>
  <c r="DZ162" i="1"/>
  <c r="DZ163" i="1"/>
  <c r="DZ164" i="1"/>
  <c r="DZ165" i="1"/>
  <c r="DZ166" i="1"/>
  <c r="DZ167" i="1"/>
  <c r="DZ168" i="1"/>
  <c r="DZ169" i="1"/>
  <c r="DZ170" i="1"/>
  <c r="DZ171" i="1"/>
  <c r="DZ172" i="1"/>
  <c r="DZ173" i="1"/>
  <c r="DZ174" i="1"/>
  <c r="DZ175" i="1"/>
  <c r="DZ176" i="1"/>
  <c r="DZ177" i="1"/>
  <c r="DZ178" i="1"/>
  <c r="DZ179" i="1"/>
  <c r="DZ180" i="1"/>
  <c r="DZ181" i="1"/>
  <c r="DZ182" i="1"/>
  <c r="DZ183" i="1"/>
  <c r="DZ184" i="1"/>
  <c r="DZ185" i="1"/>
  <c r="DZ186" i="1"/>
  <c r="DZ187" i="1"/>
  <c r="DZ188" i="1"/>
  <c r="DZ189" i="1"/>
  <c r="DZ193" i="1"/>
  <c r="DZ190" i="1"/>
  <c r="DZ191" i="1"/>
  <c r="DZ192" i="1"/>
  <c r="DZ194" i="1"/>
  <c r="DZ195" i="1"/>
  <c r="DZ196" i="1"/>
  <c r="DZ197" i="1"/>
  <c r="DZ198" i="1"/>
  <c r="DZ199" i="1"/>
  <c r="DZ200" i="1"/>
  <c r="DZ201" i="1"/>
  <c r="DZ202" i="1"/>
  <c r="DZ203" i="1"/>
  <c r="DZ204" i="1"/>
  <c r="DZ205" i="1"/>
  <c r="DZ206" i="1"/>
  <c r="DZ207" i="1"/>
  <c r="DZ208" i="1"/>
  <c r="DZ209" i="1"/>
  <c r="DZ210" i="1"/>
  <c r="DZ211" i="1"/>
  <c r="DZ212" i="1"/>
  <c r="DZ213" i="1"/>
  <c r="DZ214" i="1"/>
  <c r="DZ215" i="1"/>
  <c r="DZ216" i="1"/>
  <c r="DZ217" i="1"/>
  <c r="DZ218" i="1"/>
  <c r="DZ219" i="1"/>
  <c r="DZ220" i="1"/>
  <c r="DZ221" i="1"/>
  <c r="DZ222" i="1"/>
  <c r="DZ223" i="1"/>
  <c r="DZ224" i="1"/>
  <c r="DZ225" i="1"/>
  <c r="DZ226" i="1"/>
  <c r="DZ227" i="1"/>
  <c r="DZ228" i="1"/>
  <c r="DZ229" i="1"/>
  <c r="DZ230" i="1"/>
  <c r="DZ231" i="1"/>
  <c r="DZ232" i="1"/>
  <c r="DZ233" i="1"/>
  <c r="DZ234" i="1"/>
  <c r="DZ235" i="1"/>
  <c r="DZ236" i="1"/>
  <c r="DZ237" i="1"/>
  <c r="DZ238" i="1"/>
  <c r="DZ239" i="1"/>
  <c r="DZ240" i="1"/>
  <c r="DZ241" i="1"/>
  <c r="DZ242" i="1"/>
  <c r="DZ243" i="1"/>
  <c r="DZ244" i="1"/>
  <c r="DZ245" i="1"/>
  <c r="DZ246" i="1"/>
  <c r="DZ247" i="1"/>
  <c r="DZ248" i="1"/>
  <c r="DZ249" i="1"/>
  <c r="DZ250" i="1"/>
  <c r="DZ251" i="1"/>
  <c r="DZ252" i="1"/>
  <c r="DZ253" i="1"/>
  <c r="DZ254" i="1"/>
  <c r="DZ255" i="1"/>
  <c r="DZ256" i="1"/>
  <c r="DZ257" i="1"/>
  <c r="DZ258" i="1"/>
  <c r="DZ259" i="1"/>
  <c r="DZ260" i="1"/>
  <c r="DZ261" i="1"/>
  <c r="DZ262" i="1"/>
  <c r="DZ263" i="1"/>
  <c r="DZ264" i="1"/>
  <c r="DZ265" i="1"/>
  <c r="DZ266" i="1"/>
  <c r="DZ267" i="1"/>
  <c r="DZ268" i="1"/>
  <c r="DZ269" i="1"/>
  <c r="DZ270" i="1"/>
  <c r="DZ271" i="1"/>
  <c r="DZ272" i="1"/>
  <c r="DZ273" i="1"/>
  <c r="DZ274" i="1"/>
  <c r="DZ275" i="1"/>
  <c r="DZ276" i="1"/>
  <c r="DZ277" i="1"/>
  <c r="DZ278" i="1"/>
  <c r="DZ279" i="1"/>
  <c r="DZ280" i="1"/>
  <c r="DZ281" i="1"/>
  <c r="DZ282" i="1"/>
  <c r="DZ283" i="1"/>
  <c r="DZ284" i="1"/>
  <c r="DZ285" i="1"/>
  <c r="DZ286" i="1"/>
  <c r="DZ287" i="1"/>
  <c r="DZ288" i="1"/>
  <c r="DZ289" i="1"/>
  <c r="DZ290" i="1"/>
  <c r="DZ291" i="1"/>
  <c r="DZ292" i="1"/>
  <c r="DZ293" i="1"/>
  <c r="DZ294" i="1"/>
  <c r="DZ295" i="1"/>
  <c r="DZ296" i="1"/>
  <c r="DZ297" i="1"/>
  <c r="DZ298" i="1"/>
  <c r="DZ299" i="1"/>
  <c r="DZ300" i="1"/>
  <c r="DZ301" i="1"/>
  <c r="DZ302" i="1"/>
  <c r="DZ303" i="1"/>
  <c r="DZ304" i="1"/>
  <c r="DZ305" i="1"/>
  <c r="DZ306" i="1"/>
  <c r="DZ5" i="1"/>
  <c r="DY6" i="1"/>
  <c r="DY7" i="1"/>
  <c r="DY8" i="1"/>
  <c r="DY9" i="1"/>
  <c r="DY10" i="1"/>
  <c r="DY11" i="1"/>
  <c r="HD11" i="1" s="1"/>
  <c r="DY12" i="1"/>
  <c r="IF12" i="1" s="1"/>
  <c r="DY13" i="1"/>
  <c r="DY14" i="1"/>
  <c r="DY15" i="1"/>
  <c r="DY16" i="1"/>
  <c r="DY17" i="1"/>
  <c r="DY18" i="1"/>
  <c r="DY19" i="1"/>
  <c r="HD19" i="1" s="1"/>
  <c r="DY20" i="1"/>
  <c r="IF20" i="1" s="1"/>
  <c r="DY21" i="1"/>
  <c r="HP21" i="1" s="1"/>
  <c r="DY22" i="1"/>
  <c r="DY23" i="1"/>
  <c r="DY24" i="1"/>
  <c r="DY25" i="1"/>
  <c r="DY26" i="1"/>
  <c r="DY27" i="1"/>
  <c r="HD27" i="1" s="1"/>
  <c r="DY28" i="1"/>
  <c r="IF28" i="1" s="1"/>
  <c r="DY29" i="1"/>
  <c r="DY30" i="1"/>
  <c r="DY31" i="1"/>
  <c r="DY32" i="1"/>
  <c r="DY33" i="1"/>
  <c r="DY34" i="1"/>
  <c r="DY35" i="1"/>
  <c r="HD35" i="1" s="1"/>
  <c r="DY36" i="1"/>
  <c r="IF36" i="1" s="1"/>
  <c r="DY37" i="1"/>
  <c r="DY38" i="1"/>
  <c r="DY39" i="1"/>
  <c r="DY40" i="1"/>
  <c r="DY41" i="1"/>
  <c r="DY42" i="1"/>
  <c r="DY43" i="1"/>
  <c r="HD43" i="1" s="1"/>
  <c r="DY44" i="1"/>
  <c r="IF44" i="1" s="1"/>
  <c r="DY45" i="1"/>
  <c r="DY46" i="1"/>
  <c r="DY47" i="1"/>
  <c r="DY48" i="1"/>
  <c r="DY49" i="1"/>
  <c r="DY50" i="1"/>
  <c r="DY51" i="1"/>
  <c r="HD51" i="1" s="1"/>
  <c r="DY52" i="1"/>
  <c r="IF52" i="1" s="1"/>
  <c r="DY53" i="1"/>
  <c r="DY54" i="1"/>
  <c r="DY55" i="1"/>
  <c r="DY56" i="1"/>
  <c r="DY57" i="1"/>
  <c r="DY58" i="1"/>
  <c r="DY59" i="1"/>
  <c r="HD59" i="1" s="1"/>
  <c r="DY60" i="1"/>
  <c r="IF60" i="1" s="1"/>
  <c r="DY61" i="1"/>
  <c r="DY62" i="1"/>
  <c r="DY63" i="1"/>
  <c r="DY64" i="1"/>
  <c r="DY65" i="1"/>
  <c r="DY66" i="1"/>
  <c r="DY67" i="1"/>
  <c r="HD67" i="1" s="1"/>
  <c r="DY68" i="1"/>
  <c r="IF68" i="1" s="1"/>
  <c r="DY69" i="1"/>
  <c r="DY70" i="1"/>
  <c r="DY71" i="1"/>
  <c r="DY72" i="1"/>
  <c r="DY73" i="1"/>
  <c r="DY74" i="1"/>
  <c r="DY75" i="1"/>
  <c r="HD75" i="1" s="1"/>
  <c r="DY76" i="1"/>
  <c r="IF76" i="1" s="1"/>
  <c r="DY77" i="1"/>
  <c r="DY78" i="1"/>
  <c r="DY79" i="1"/>
  <c r="DY80" i="1"/>
  <c r="DY81" i="1"/>
  <c r="DY82" i="1"/>
  <c r="DY83" i="1"/>
  <c r="HD83" i="1" s="1"/>
  <c r="DY84" i="1"/>
  <c r="IF84" i="1" s="1"/>
  <c r="DY85" i="1"/>
  <c r="DY86" i="1"/>
  <c r="DY87" i="1"/>
  <c r="DY88" i="1"/>
  <c r="DY89" i="1"/>
  <c r="DY90" i="1"/>
  <c r="DY91" i="1"/>
  <c r="HD91" i="1" s="1"/>
  <c r="DY92" i="1"/>
  <c r="IF92" i="1" s="1"/>
  <c r="DY93" i="1"/>
  <c r="DY94" i="1"/>
  <c r="DY95" i="1"/>
  <c r="DY96" i="1"/>
  <c r="DY97" i="1"/>
  <c r="DY98" i="1"/>
  <c r="DY99" i="1"/>
  <c r="HD99" i="1" s="1"/>
  <c r="DY100" i="1"/>
  <c r="IF100" i="1" s="1"/>
  <c r="DY101" i="1"/>
  <c r="DY102" i="1"/>
  <c r="DY103" i="1"/>
  <c r="DY104" i="1"/>
  <c r="DY105" i="1"/>
  <c r="DY106" i="1"/>
  <c r="DY107" i="1"/>
  <c r="HD107" i="1" s="1"/>
  <c r="DY108" i="1"/>
  <c r="IF108" i="1" s="1"/>
  <c r="DY109" i="1"/>
  <c r="DY110" i="1"/>
  <c r="DY111" i="1"/>
  <c r="DY112" i="1"/>
  <c r="DY113" i="1"/>
  <c r="DY114" i="1"/>
  <c r="DY115" i="1"/>
  <c r="HD115" i="1" s="1"/>
  <c r="DY116" i="1"/>
  <c r="IF116" i="1" s="1"/>
  <c r="DY117" i="1"/>
  <c r="DY118" i="1"/>
  <c r="DY119" i="1"/>
  <c r="DY120" i="1"/>
  <c r="DY121" i="1"/>
  <c r="DY122" i="1"/>
  <c r="DY123" i="1"/>
  <c r="HD123" i="1" s="1"/>
  <c r="DY124" i="1"/>
  <c r="IF124" i="1" s="1"/>
  <c r="DY125" i="1"/>
  <c r="DY126" i="1"/>
  <c r="DY127" i="1"/>
  <c r="DY128" i="1"/>
  <c r="DY129" i="1"/>
  <c r="DY130" i="1"/>
  <c r="DY131" i="1"/>
  <c r="HD131" i="1" s="1"/>
  <c r="DY132" i="1"/>
  <c r="IF132" i="1" s="1"/>
  <c r="DY133" i="1"/>
  <c r="DY134" i="1"/>
  <c r="DY135" i="1"/>
  <c r="DY136" i="1"/>
  <c r="DY137" i="1"/>
  <c r="DY138" i="1"/>
  <c r="DY139" i="1"/>
  <c r="HD139" i="1" s="1"/>
  <c r="DY140" i="1"/>
  <c r="IF140" i="1" s="1"/>
  <c r="DY141" i="1"/>
  <c r="DY142" i="1"/>
  <c r="DY143" i="1"/>
  <c r="DY144" i="1"/>
  <c r="DY145" i="1"/>
  <c r="DY146" i="1"/>
  <c r="DY147" i="1"/>
  <c r="HD147" i="1" s="1"/>
  <c r="DY148" i="1"/>
  <c r="IF148" i="1" s="1"/>
  <c r="DY149" i="1"/>
  <c r="DY150" i="1"/>
  <c r="DY151" i="1"/>
  <c r="DY152" i="1"/>
  <c r="DY153" i="1"/>
  <c r="DY154" i="1"/>
  <c r="DY155" i="1"/>
  <c r="HD155" i="1" s="1"/>
  <c r="DY156" i="1"/>
  <c r="IF156" i="1" s="1"/>
  <c r="DY157" i="1"/>
  <c r="DY158" i="1"/>
  <c r="DY159" i="1"/>
  <c r="DY160" i="1"/>
  <c r="DY161" i="1"/>
  <c r="DY162" i="1"/>
  <c r="DY163" i="1"/>
  <c r="HD163" i="1" s="1"/>
  <c r="DY164" i="1"/>
  <c r="IF164" i="1" s="1"/>
  <c r="DY165" i="1"/>
  <c r="DY166" i="1"/>
  <c r="DY167" i="1"/>
  <c r="DY168" i="1"/>
  <c r="DY169" i="1"/>
  <c r="DY170" i="1"/>
  <c r="DY171" i="1"/>
  <c r="HD171" i="1" s="1"/>
  <c r="DY172" i="1"/>
  <c r="IF172" i="1" s="1"/>
  <c r="DY173" i="1"/>
  <c r="DY174" i="1"/>
  <c r="DY175" i="1"/>
  <c r="DY176" i="1"/>
  <c r="DY177" i="1"/>
  <c r="DY178" i="1"/>
  <c r="DY179" i="1"/>
  <c r="HD179" i="1" s="1"/>
  <c r="DY180" i="1"/>
  <c r="IF180" i="1" s="1"/>
  <c r="DY181" i="1"/>
  <c r="DY182" i="1"/>
  <c r="DY183" i="1"/>
  <c r="DY184" i="1"/>
  <c r="DY185" i="1"/>
  <c r="DY186" i="1"/>
  <c r="DY187" i="1"/>
  <c r="HD187" i="1" s="1"/>
  <c r="DY188" i="1"/>
  <c r="IF188" i="1" s="1"/>
  <c r="DY189" i="1"/>
  <c r="DY193" i="1"/>
  <c r="DY190" i="1"/>
  <c r="DY191" i="1"/>
  <c r="DY192" i="1"/>
  <c r="DY194" i="1"/>
  <c r="DY195" i="1"/>
  <c r="HD195" i="1" s="1"/>
  <c r="DY196" i="1"/>
  <c r="IF196" i="1" s="1"/>
  <c r="DY197" i="1"/>
  <c r="DY198" i="1"/>
  <c r="DY199" i="1"/>
  <c r="DY200" i="1"/>
  <c r="DY201" i="1"/>
  <c r="DY202" i="1"/>
  <c r="DY203" i="1"/>
  <c r="HD203" i="1" s="1"/>
  <c r="DY204" i="1"/>
  <c r="IF204" i="1" s="1"/>
  <c r="DY205" i="1"/>
  <c r="DY206" i="1"/>
  <c r="DY207" i="1"/>
  <c r="DY208" i="1"/>
  <c r="DY209" i="1"/>
  <c r="DY210" i="1"/>
  <c r="DY211" i="1"/>
  <c r="HD211" i="1" s="1"/>
  <c r="DY212" i="1"/>
  <c r="IF212" i="1" s="1"/>
  <c r="DY213" i="1"/>
  <c r="DY214" i="1"/>
  <c r="DY215" i="1"/>
  <c r="DY216" i="1"/>
  <c r="DY217" i="1"/>
  <c r="DY218" i="1"/>
  <c r="DY219" i="1"/>
  <c r="HD219" i="1" s="1"/>
  <c r="DY220" i="1"/>
  <c r="IF220" i="1" s="1"/>
  <c r="DY221" i="1"/>
  <c r="DY222" i="1"/>
  <c r="DY223" i="1"/>
  <c r="DY224" i="1"/>
  <c r="DY225" i="1"/>
  <c r="DY226" i="1"/>
  <c r="DY227" i="1"/>
  <c r="HD227" i="1" s="1"/>
  <c r="DY228" i="1"/>
  <c r="IF228" i="1" s="1"/>
  <c r="DY229" i="1"/>
  <c r="DY230" i="1"/>
  <c r="DY231" i="1"/>
  <c r="DY232" i="1"/>
  <c r="DY233" i="1"/>
  <c r="DY234" i="1"/>
  <c r="DY235" i="1"/>
  <c r="HD235" i="1" s="1"/>
  <c r="DY236" i="1"/>
  <c r="IF236" i="1" s="1"/>
  <c r="DY237" i="1"/>
  <c r="DY238" i="1"/>
  <c r="DY239" i="1"/>
  <c r="DY240" i="1"/>
  <c r="DY241" i="1"/>
  <c r="DY242" i="1"/>
  <c r="DY243" i="1"/>
  <c r="HD243" i="1" s="1"/>
  <c r="DY244" i="1"/>
  <c r="IF244" i="1" s="1"/>
  <c r="DY245" i="1"/>
  <c r="DY246" i="1"/>
  <c r="DY247" i="1"/>
  <c r="DY248" i="1"/>
  <c r="DY249" i="1"/>
  <c r="DY250" i="1"/>
  <c r="DY251" i="1"/>
  <c r="HD251" i="1" s="1"/>
  <c r="DY252" i="1"/>
  <c r="IF252" i="1" s="1"/>
  <c r="DY253" i="1"/>
  <c r="DY254" i="1"/>
  <c r="DY255" i="1"/>
  <c r="DY256" i="1"/>
  <c r="DY257" i="1"/>
  <c r="DY258" i="1"/>
  <c r="DY259" i="1"/>
  <c r="HD259" i="1" s="1"/>
  <c r="DY260" i="1"/>
  <c r="IF260" i="1" s="1"/>
  <c r="DY261" i="1"/>
  <c r="DY262" i="1"/>
  <c r="DY263" i="1"/>
  <c r="DY264" i="1"/>
  <c r="DY265" i="1"/>
  <c r="DY266" i="1"/>
  <c r="DY267" i="1"/>
  <c r="HD267" i="1" s="1"/>
  <c r="DY268" i="1"/>
  <c r="IF268" i="1" s="1"/>
  <c r="DY269" i="1"/>
  <c r="DY270" i="1"/>
  <c r="DY271" i="1"/>
  <c r="DY272" i="1"/>
  <c r="DY273" i="1"/>
  <c r="DY274" i="1"/>
  <c r="DY275" i="1"/>
  <c r="HD275" i="1" s="1"/>
  <c r="DY276" i="1"/>
  <c r="IF276" i="1" s="1"/>
  <c r="DY277" i="1"/>
  <c r="DY278" i="1"/>
  <c r="DY279" i="1"/>
  <c r="DY280" i="1"/>
  <c r="DY281" i="1"/>
  <c r="DY282" i="1"/>
  <c r="DY283" i="1"/>
  <c r="HD283" i="1" s="1"/>
  <c r="DY284" i="1"/>
  <c r="IF284" i="1" s="1"/>
  <c r="DY285" i="1"/>
  <c r="DY286" i="1"/>
  <c r="DY287" i="1"/>
  <c r="DY288" i="1"/>
  <c r="DY289" i="1"/>
  <c r="DY290" i="1"/>
  <c r="DY291" i="1"/>
  <c r="HD291" i="1" s="1"/>
  <c r="DY292" i="1"/>
  <c r="IF292" i="1" s="1"/>
  <c r="DY293" i="1"/>
  <c r="DY294" i="1"/>
  <c r="DY295" i="1"/>
  <c r="DY296" i="1"/>
  <c r="DY297" i="1"/>
  <c r="DY298" i="1"/>
  <c r="DY299" i="1"/>
  <c r="HD299" i="1" s="1"/>
  <c r="DY300" i="1"/>
  <c r="IF300" i="1" s="1"/>
  <c r="DY301" i="1"/>
  <c r="DY302" i="1"/>
  <c r="DY303" i="1"/>
  <c r="DY304" i="1"/>
  <c r="DY305" i="1"/>
  <c r="DY306" i="1"/>
  <c r="DY5" i="1"/>
  <c r="DX6" i="1"/>
  <c r="DX7" i="1"/>
  <c r="DX8" i="1"/>
  <c r="DX9" i="1"/>
  <c r="DX10" i="1"/>
  <c r="DX11" i="1"/>
  <c r="DX12" i="1"/>
  <c r="DX13" i="1"/>
  <c r="DX14" i="1"/>
  <c r="DX15" i="1"/>
  <c r="DX16" i="1"/>
  <c r="DX17" i="1"/>
  <c r="DX18" i="1"/>
  <c r="DX19" i="1"/>
  <c r="DX20" i="1"/>
  <c r="DX21" i="1"/>
  <c r="DX22" i="1"/>
  <c r="DX23" i="1"/>
  <c r="DX24" i="1"/>
  <c r="DX25" i="1"/>
  <c r="DX26" i="1"/>
  <c r="DX27" i="1"/>
  <c r="DX28" i="1"/>
  <c r="DX29" i="1"/>
  <c r="DX30" i="1"/>
  <c r="DX31" i="1"/>
  <c r="DX32" i="1"/>
  <c r="DX33" i="1"/>
  <c r="DX34" i="1"/>
  <c r="DX35" i="1"/>
  <c r="DX36" i="1"/>
  <c r="DX37" i="1"/>
  <c r="DX38" i="1"/>
  <c r="DX39" i="1"/>
  <c r="DX40" i="1"/>
  <c r="DX41" i="1"/>
  <c r="DX42" i="1"/>
  <c r="DX43" i="1"/>
  <c r="DX44" i="1"/>
  <c r="DX45" i="1"/>
  <c r="DX46" i="1"/>
  <c r="DX47" i="1"/>
  <c r="DX48" i="1"/>
  <c r="DX49" i="1"/>
  <c r="DX50" i="1"/>
  <c r="DX51" i="1"/>
  <c r="DX52" i="1"/>
  <c r="DX53" i="1"/>
  <c r="DX54" i="1"/>
  <c r="DX55" i="1"/>
  <c r="DX56" i="1"/>
  <c r="DX57" i="1"/>
  <c r="DX58" i="1"/>
  <c r="DX59" i="1"/>
  <c r="DX60" i="1"/>
  <c r="DX61" i="1"/>
  <c r="DX62" i="1"/>
  <c r="DX63" i="1"/>
  <c r="DX64" i="1"/>
  <c r="DX65" i="1"/>
  <c r="DX66" i="1"/>
  <c r="DX67" i="1"/>
  <c r="DX68" i="1"/>
  <c r="DX69" i="1"/>
  <c r="DX70" i="1"/>
  <c r="DX71" i="1"/>
  <c r="DX72" i="1"/>
  <c r="DX73" i="1"/>
  <c r="DX74" i="1"/>
  <c r="DX75" i="1"/>
  <c r="DX76" i="1"/>
  <c r="DX77" i="1"/>
  <c r="DX78" i="1"/>
  <c r="DX79" i="1"/>
  <c r="DX80" i="1"/>
  <c r="DX81" i="1"/>
  <c r="DX82" i="1"/>
  <c r="DX83" i="1"/>
  <c r="DX84" i="1"/>
  <c r="DX85" i="1"/>
  <c r="DX86" i="1"/>
  <c r="DX87" i="1"/>
  <c r="DX88" i="1"/>
  <c r="DX89" i="1"/>
  <c r="DX90" i="1"/>
  <c r="DX91" i="1"/>
  <c r="DX92" i="1"/>
  <c r="DX93" i="1"/>
  <c r="DX94" i="1"/>
  <c r="DX95" i="1"/>
  <c r="DX96" i="1"/>
  <c r="DX97" i="1"/>
  <c r="DX98" i="1"/>
  <c r="DX99" i="1"/>
  <c r="DX100" i="1"/>
  <c r="DX101" i="1"/>
  <c r="DX102" i="1"/>
  <c r="DX103" i="1"/>
  <c r="DX104" i="1"/>
  <c r="DX105" i="1"/>
  <c r="DX106" i="1"/>
  <c r="DX107" i="1"/>
  <c r="DX108" i="1"/>
  <c r="DX109" i="1"/>
  <c r="DX110" i="1"/>
  <c r="DX111" i="1"/>
  <c r="DX112" i="1"/>
  <c r="DX113" i="1"/>
  <c r="DX114" i="1"/>
  <c r="DX115" i="1"/>
  <c r="DX116" i="1"/>
  <c r="DX117" i="1"/>
  <c r="DX118" i="1"/>
  <c r="DX119" i="1"/>
  <c r="DX120" i="1"/>
  <c r="DX121" i="1"/>
  <c r="DX122" i="1"/>
  <c r="DX123" i="1"/>
  <c r="DX124" i="1"/>
  <c r="DX125" i="1"/>
  <c r="DX126" i="1"/>
  <c r="DX127" i="1"/>
  <c r="DX128" i="1"/>
  <c r="DX129" i="1"/>
  <c r="DX130" i="1"/>
  <c r="DX131" i="1"/>
  <c r="DX132" i="1"/>
  <c r="DX133" i="1"/>
  <c r="DX134" i="1"/>
  <c r="DX135" i="1"/>
  <c r="DX136" i="1"/>
  <c r="DX137" i="1"/>
  <c r="DX138" i="1"/>
  <c r="DX139" i="1"/>
  <c r="DX140" i="1"/>
  <c r="DX141" i="1"/>
  <c r="DX142" i="1"/>
  <c r="DX143" i="1"/>
  <c r="DX144" i="1"/>
  <c r="DX145" i="1"/>
  <c r="DX146" i="1"/>
  <c r="DX147" i="1"/>
  <c r="DX148" i="1"/>
  <c r="DX149" i="1"/>
  <c r="DX150" i="1"/>
  <c r="DX151" i="1"/>
  <c r="DX152" i="1"/>
  <c r="DX153" i="1"/>
  <c r="DX154" i="1"/>
  <c r="DX155" i="1"/>
  <c r="DX156" i="1"/>
  <c r="DX157" i="1"/>
  <c r="DX158" i="1"/>
  <c r="DX159" i="1"/>
  <c r="DX160" i="1"/>
  <c r="DX161" i="1"/>
  <c r="DX162" i="1"/>
  <c r="DX163" i="1"/>
  <c r="DX164" i="1"/>
  <c r="DX165" i="1"/>
  <c r="DX166" i="1"/>
  <c r="DX167" i="1"/>
  <c r="DX168" i="1"/>
  <c r="DX169" i="1"/>
  <c r="DX170" i="1"/>
  <c r="DX171" i="1"/>
  <c r="DX172" i="1"/>
  <c r="DX173" i="1"/>
  <c r="DX174" i="1"/>
  <c r="DX175" i="1"/>
  <c r="DX176" i="1"/>
  <c r="DX177" i="1"/>
  <c r="DX178" i="1"/>
  <c r="DX179" i="1"/>
  <c r="DX180" i="1"/>
  <c r="DX181" i="1"/>
  <c r="DX182" i="1"/>
  <c r="DX183" i="1"/>
  <c r="DX184" i="1"/>
  <c r="DX185" i="1"/>
  <c r="DX186" i="1"/>
  <c r="DX187" i="1"/>
  <c r="DX188" i="1"/>
  <c r="DX189" i="1"/>
  <c r="DX193" i="1"/>
  <c r="DX190" i="1"/>
  <c r="DX191" i="1"/>
  <c r="DX192" i="1"/>
  <c r="DX194" i="1"/>
  <c r="DX195" i="1"/>
  <c r="DX196" i="1"/>
  <c r="DX197" i="1"/>
  <c r="DX198" i="1"/>
  <c r="DX199" i="1"/>
  <c r="DX200" i="1"/>
  <c r="DX201" i="1"/>
  <c r="DX202" i="1"/>
  <c r="DX203" i="1"/>
  <c r="DX204" i="1"/>
  <c r="DX205" i="1"/>
  <c r="DX206" i="1"/>
  <c r="DX207" i="1"/>
  <c r="DX208" i="1"/>
  <c r="DX209" i="1"/>
  <c r="DX210" i="1"/>
  <c r="DX211" i="1"/>
  <c r="DX212" i="1"/>
  <c r="DX213" i="1"/>
  <c r="DX214" i="1"/>
  <c r="DX215" i="1"/>
  <c r="DX216" i="1"/>
  <c r="DX217" i="1"/>
  <c r="DX218" i="1"/>
  <c r="DX219" i="1"/>
  <c r="DX220" i="1"/>
  <c r="DX221" i="1"/>
  <c r="DX222" i="1"/>
  <c r="DX223" i="1"/>
  <c r="DX224" i="1"/>
  <c r="DX225" i="1"/>
  <c r="DX226" i="1"/>
  <c r="DX227" i="1"/>
  <c r="DX228" i="1"/>
  <c r="DX229" i="1"/>
  <c r="DX230" i="1"/>
  <c r="DX231" i="1"/>
  <c r="DX232" i="1"/>
  <c r="DX233" i="1"/>
  <c r="DX234" i="1"/>
  <c r="DX235" i="1"/>
  <c r="DX236" i="1"/>
  <c r="DX237" i="1"/>
  <c r="DX238" i="1"/>
  <c r="DX239" i="1"/>
  <c r="DX240" i="1"/>
  <c r="DX241" i="1"/>
  <c r="DX242" i="1"/>
  <c r="DX243" i="1"/>
  <c r="DX244" i="1"/>
  <c r="DX245" i="1"/>
  <c r="DX246" i="1"/>
  <c r="DX247" i="1"/>
  <c r="DX248" i="1"/>
  <c r="DX249" i="1"/>
  <c r="DX250" i="1"/>
  <c r="DX251" i="1"/>
  <c r="DX252" i="1"/>
  <c r="DX253" i="1"/>
  <c r="DX254" i="1"/>
  <c r="DX255" i="1"/>
  <c r="DX256" i="1"/>
  <c r="DX257" i="1"/>
  <c r="DX258" i="1"/>
  <c r="DX259" i="1"/>
  <c r="DX260" i="1"/>
  <c r="DX261" i="1"/>
  <c r="DX262" i="1"/>
  <c r="DX263" i="1"/>
  <c r="DX264" i="1"/>
  <c r="DX265" i="1"/>
  <c r="DX266" i="1"/>
  <c r="DX267" i="1"/>
  <c r="DX268" i="1"/>
  <c r="DX269" i="1"/>
  <c r="DX270" i="1"/>
  <c r="DX271" i="1"/>
  <c r="DX272" i="1"/>
  <c r="DX273" i="1"/>
  <c r="DX274" i="1"/>
  <c r="DX275" i="1"/>
  <c r="DX276" i="1"/>
  <c r="DX277" i="1"/>
  <c r="DX278" i="1"/>
  <c r="DX279" i="1"/>
  <c r="DX280" i="1"/>
  <c r="DX281" i="1"/>
  <c r="DX282" i="1"/>
  <c r="DX283" i="1"/>
  <c r="DX284" i="1"/>
  <c r="DX285" i="1"/>
  <c r="DX286" i="1"/>
  <c r="DX287" i="1"/>
  <c r="DX288" i="1"/>
  <c r="DX289" i="1"/>
  <c r="DX290" i="1"/>
  <c r="DX291" i="1"/>
  <c r="DX292" i="1"/>
  <c r="DX293" i="1"/>
  <c r="DX294" i="1"/>
  <c r="DX295" i="1"/>
  <c r="DX296" i="1"/>
  <c r="DX297" i="1"/>
  <c r="DX298" i="1"/>
  <c r="DX299" i="1"/>
  <c r="DX300" i="1"/>
  <c r="DX301" i="1"/>
  <c r="DX302" i="1"/>
  <c r="DX303" i="1"/>
  <c r="DX304" i="1"/>
  <c r="DX305" i="1"/>
  <c r="DX306" i="1"/>
  <c r="DX5" i="1"/>
  <c r="DU6" i="1"/>
  <c r="DU7" i="1"/>
  <c r="DU8" i="1"/>
  <c r="DU9" i="1"/>
  <c r="DU10" i="1"/>
  <c r="DU11" i="1"/>
  <c r="DU12" i="1"/>
  <c r="DU13" i="1"/>
  <c r="DU14" i="1"/>
  <c r="DU15" i="1"/>
  <c r="DU16" i="1"/>
  <c r="DU17" i="1"/>
  <c r="DU18" i="1"/>
  <c r="DU19" i="1"/>
  <c r="DU20" i="1"/>
  <c r="DU21" i="1"/>
  <c r="DU22" i="1"/>
  <c r="DU23" i="1"/>
  <c r="DU24" i="1"/>
  <c r="DU25" i="1"/>
  <c r="DU26" i="1"/>
  <c r="DU27" i="1"/>
  <c r="DU28" i="1"/>
  <c r="DU29" i="1"/>
  <c r="DU30" i="1"/>
  <c r="DU31" i="1"/>
  <c r="DU32" i="1"/>
  <c r="DU33" i="1"/>
  <c r="DU34" i="1"/>
  <c r="DU35" i="1"/>
  <c r="DU36" i="1"/>
  <c r="DU37" i="1"/>
  <c r="DU38" i="1"/>
  <c r="DU39" i="1"/>
  <c r="DU40" i="1"/>
  <c r="DU41" i="1"/>
  <c r="DU42" i="1"/>
  <c r="DU43" i="1"/>
  <c r="DU44" i="1"/>
  <c r="DU45" i="1"/>
  <c r="DU46" i="1"/>
  <c r="DU47" i="1"/>
  <c r="DU48" i="1"/>
  <c r="DU49" i="1"/>
  <c r="DU50" i="1"/>
  <c r="DU51" i="1"/>
  <c r="DU52" i="1"/>
  <c r="DU53" i="1"/>
  <c r="DU54" i="1"/>
  <c r="DU55" i="1"/>
  <c r="DU56" i="1"/>
  <c r="DU57" i="1"/>
  <c r="DU58" i="1"/>
  <c r="DU59" i="1"/>
  <c r="DU60" i="1"/>
  <c r="DU61" i="1"/>
  <c r="DU62" i="1"/>
  <c r="DU63" i="1"/>
  <c r="DU64" i="1"/>
  <c r="DU65" i="1"/>
  <c r="DU66" i="1"/>
  <c r="DU67" i="1"/>
  <c r="DU68" i="1"/>
  <c r="DU69" i="1"/>
  <c r="DU70" i="1"/>
  <c r="DU71" i="1"/>
  <c r="DU72" i="1"/>
  <c r="DU73" i="1"/>
  <c r="DU74" i="1"/>
  <c r="DU75" i="1"/>
  <c r="DU76" i="1"/>
  <c r="DU77" i="1"/>
  <c r="DU78" i="1"/>
  <c r="DU79" i="1"/>
  <c r="DU80" i="1"/>
  <c r="DU81" i="1"/>
  <c r="DU82" i="1"/>
  <c r="DU83" i="1"/>
  <c r="DU84" i="1"/>
  <c r="DU85" i="1"/>
  <c r="DU86" i="1"/>
  <c r="DU87" i="1"/>
  <c r="DU88" i="1"/>
  <c r="DU89" i="1"/>
  <c r="DU90" i="1"/>
  <c r="DU91" i="1"/>
  <c r="DU92" i="1"/>
  <c r="DU93" i="1"/>
  <c r="DU94" i="1"/>
  <c r="DU95" i="1"/>
  <c r="DU96" i="1"/>
  <c r="DU97" i="1"/>
  <c r="DU98" i="1"/>
  <c r="DU99" i="1"/>
  <c r="DU100" i="1"/>
  <c r="DU101" i="1"/>
  <c r="DU102" i="1"/>
  <c r="DU103" i="1"/>
  <c r="DU104" i="1"/>
  <c r="DU105" i="1"/>
  <c r="DU106" i="1"/>
  <c r="DU107" i="1"/>
  <c r="DU108" i="1"/>
  <c r="DU109" i="1"/>
  <c r="DU110" i="1"/>
  <c r="DU111" i="1"/>
  <c r="DU112" i="1"/>
  <c r="DU113" i="1"/>
  <c r="DU114" i="1"/>
  <c r="DU115" i="1"/>
  <c r="DU116" i="1"/>
  <c r="DU117" i="1"/>
  <c r="DU118" i="1"/>
  <c r="DU119" i="1"/>
  <c r="DU120" i="1"/>
  <c r="DU121" i="1"/>
  <c r="DU122" i="1"/>
  <c r="DU123" i="1"/>
  <c r="DU124" i="1"/>
  <c r="DU125" i="1"/>
  <c r="DU126" i="1"/>
  <c r="DU127" i="1"/>
  <c r="DU128" i="1"/>
  <c r="DU129" i="1"/>
  <c r="DU130" i="1"/>
  <c r="DU131" i="1"/>
  <c r="DU132" i="1"/>
  <c r="DU133" i="1"/>
  <c r="DU134" i="1"/>
  <c r="DU135" i="1"/>
  <c r="DU136" i="1"/>
  <c r="DU137" i="1"/>
  <c r="DU138" i="1"/>
  <c r="DU139" i="1"/>
  <c r="DU140" i="1"/>
  <c r="DU141" i="1"/>
  <c r="DU142" i="1"/>
  <c r="DU143" i="1"/>
  <c r="DU144" i="1"/>
  <c r="DU145" i="1"/>
  <c r="DU146" i="1"/>
  <c r="DU147" i="1"/>
  <c r="DU148" i="1"/>
  <c r="DU149" i="1"/>
  <c r="DU150" i="1"/>
  <c r="DU151" i="1"/>
  <c r="DU152" i="1"/>
  <c r="DU153" i="1"/>
  <c r="DU154" i="1"/>
  <c r="DU155" i="1"/>
  <c r="DU156" i="1"/>
  <c r="DU157" i="1"/>
  <c r="DU158" i="1"/>
  <c r="DU159" i="1"/>
  <c r="DU160" i="1"/>
  <c r="DU161" i="1"/>
  <c r="DU162" i="1"/>
  <c r="DU163" i="1"/>
  <c r="DU164" i="1"/>
  <c r="DU165" i="1"/>
  <c r="DU166" i="1"/>
  <c r="DU167" i="1"/>
  <c r="DU168" i="1"/>
  <c r="DU169" i="1"/>
  <c r="DU170" i="1"/>
  <c r="DU171" i="1"/>
  <c r="DU172" i="1"/>
  <c r="DU173" i="1"/>
  <c r="DU174" i="1"/>
  <c r="DU175" i="1"/>
  <c r="DU176" i="1"/>
  <c r="DU177" i="1"/>
  <c r="DU178" i="1"/>
  <c r="DU179" i="1"/>
  <c r="DU180" i="1"/>
  <c r="DU181" i="1"/>
  <c r="DU182" i="1"/>
  <c r="DU183" i="1"/>
  <c r="DU184" i="1"/>
  <c r="DU185" i="1"/>
  <c r="DU186" i="1"/>
  <c r="DU187" i="1"/>
  <c r="DU188" i="1"/>
  <c r="DU189" i="1"/>
  <c r="DU193" i="1"/>
  <c r="DU190" i="1"/>
  <c r="DU191" i="1"/>
  <c r="DU192" i="1"/>
  <c r="DU194" i="1"/>
  <c r="DU195" i="1"/>
  <c r="DU196" i="1"/>
  <c r="DU197" i="1"/>
  <c r="DU198" i="1"/>
  <c r="DU199" i="1"/>
  <c r="DU200" i="1"/>
  <c r="DU201" i="1"/>
  <c r="DU202" i="1"/>
  <c r="DU203" i="1"/>
  <c r="DU204" i="1"/>
  <c r="DU205" i="1"/>
  <c r="DU206" i="1"/>
  <c r="DU207" i="1"/>
  <c r="DU208" i="1"/>
  <c r="DU209" i="1"/>
  <c r="DU210" i="1"/>
  <c r="DU211" i="1"/>
  <c r="DU212" i="1"/>
  <c r="DU213" i="1"/>
  <c r="DU214" i="1"/>
  <c r="DU215" i="1"/>
  <c r="DU216" i="1"/>
  <c r="DU217" i="1"/>
  <c r="DU218" i="1"/>
  <c r="DU219" i="1"/>
  <c r="DU220" i="1"/>
  <c r="DU221" i="1"/>
  <c r="DU222" i="1"/>
  <c r="DU223" i="1"/>
  <c r="DU224" i="1"/>
  <c r="DU225" i="1"/>
  <c r="DU226" i="1"/>
  <c r="DU227" i="1"/>
  <c r="DU228" i="1"/>
  <c r="DU229" i="1"/>
  <c r="DU230" i="1"/>
  <c r="DU231" i="1"/>
  <c r="DU232" i="1"/>
  <c r="DU233" i="1"/>
  <c r="DU234" i="1"/>
  <c r="DU235" i="1"/>
  <c r="DU236" i="1"/>
  <c r="DU237" i="1"/>
  <c r="DU238" i="1"/>
  <c r="DU239" i="1"/>
  <c r="DU240" i="1"/>
  <c r="DU241" i="1"/>
  <c r="DU242" i="1"/>
  <c r="DU243" i="1"/>
  <c r="DU244" i="1"/>
  <c r="DU245" i="1"/>
  <c r="DU246" i="1"/>
  <c r="DU247" i="1"/>
  <c r="DU248" i="1"/>
  <c r="DU249" i="1"/>
  <c r="DU250" i="1"/>
  <c r="DU251" i="1"/>
  <c r="DU252" i="1"/>
  <c r="DU253" i="1"/>
  <c r="DU254" i="1"/>
  <c r="DU255" i="1"/>
  <c r="DU256" i="1"/>
  <c r="DU257" i="1"/>
  <c r="DU258" i="1"/>
  <c r="DU259" i="1"/>
  <c r="DU260" i="1"/>
  <c r="DU261" i="1"/>
  <c r="DU262" i="1"/>
  <c r="DU263" i="1"/>
  <c r="DU264" i="1"/>
  <c r="DU265" i="1"/>
  <c r="DU266" i="1"/>
  <c r="DU267" i="1"/>
  <c r="DU268" i="1"/>
  <c r="DU269" i="1"/>
  <c r="DU270" i="1"/>
  <c r="DU271" i="1"/>
  <c r="DU272" i="1"/>
  <c r="DU273" i="1"/>
  <c r="DU274" i="1"/>
  <c r="DU275" i="1"/>
  <c r="DU276" i="1"/>
  <c r="DU277" i="1"/>
  <c r="DU278" i="1"/>
  <c r="DU279" i="1"/>
  <c r="DU280" i="1"/>
  <c r="DU281" i="1"/>
  <c r="DU282" i="1"/>
  <c r="DU283" i="1"/>
  <c r="DU284" i="1"/>
  <c r="DU285" i="1"/>
  <c r="DU286" i="1"/>
  <c r="DU287" i="1"/>
  <c r="DU288" i="1"/>
  <c r="DU289" i="1"/>
  <c r="DU290" i="1"/>
  <c r="DU291" i="1"/>
  <c r="DU292" i="1"/>
  <c r="DU293" i="1"/>
  <c r="DU294" i="1"/>
  <c r="DU295" i="1"/>
  <c r="DU296" i="1"/>
  <c r="DU297" i="1"/>
  <c r="DU298" i="1"/>
  <c r="DU299" i="1"/>
  <c r="DU300" i="1"/>
  <c r="DU301" i="1"/>
  <c r="DU302" i="1"/>
  <c r="DU303" i="1"/>
  <c r="DU304" i="1"/>
  <c r="DU305" i="1"/>
  <c r="DU306" i="1"/>
  <c r="DU5" i="1"/>
  <c r="DS6" i="1"/>
  <c r="DS7" i="1"/>
  <c r="DS8" i="1"/>
  <c r="DS9" i="1"/>
  <c r="DS10" i="1"/>
  <c r="DS11" i="1"/>
  <c r="DS12" i="1"/>
  <c r="DS13" i="1"/>
  <c r="DS14" i="1"/>
  <c r="DS15" i="1"/>
  <c r="DS16" i="1"/>
  <c r="DS17" i="1"/>
  <c r="DS18" i="1"/>
  <c r="DS19" i="1"/>
  <c r="DS20" i="1"/>
  <c r="DS21" i="1"/>
  <c r="DS22" i="1"/>
  <c r="DS23" i="1"/>
  <c r="DS24" i="1"/>
  <c r="DS25" i="1"/>
  <c r="DS26" i="1"/>
  <c r="DS27" i="1"/>
  <c r="DS28" i="1"/>
  <c r="DS29" i="1"/>
  <c r="DS30" i="1"/>
  <c r="DS31" i="1"/>
  <c r="DS32" i="1"/>
  <c r="DS33" i="1"/>
  <c r="DS34" i="1"/>
  <c r="DS35" i="1"/>
  <c r="DS36" i="1"/>
  <c r="DS37" i="1"/>
  <c r="DS38" i="1"/>
  <c r="DS39" i="1"/>
  <c r="DS40" i="1"/>
  <c r="DS41" i="1"/>
  <c r="DS42" i="1"/>
  <c r="DS43" i="1"/>
  <c r="DS44" i="1"/>
  <c r="DS45" i="1"/>
  <c r="DS46" i="1"/>
  <c r="DS47" i="1"/>
  <c r="DS48" i="1"/>
  <c r="DS49" i="1"/>
  <c r="DS50" i="1"/>
  <c r="DS51" i="1"/>
  <c r="DS52" i="1"/>
  <c r="DS53" i="1"/>
  <c r="DS54" i="1"/>
  <c r="DS55" i="1"/>
  <c r="DS56" i="1"/>
  <c r="DS57" i="1"/>
  <c r="DS58" i="1"/>
  <c r="DS59" i="1"/>
  <c r="DS60" i="1"/>
  <c r="DS61" i="1"/>
  <c r="DS62" i="1"/>
  <c r="DS63" i="1"/>
  <c r="DS64" i="1"/>
  <c r="DS65" i="1"/>
  <c r="DS66" i="1"/>
  <c r="DS67" i="1"/>
  <c r="DS68" i="1"/>
  <c r="DS69" i="1"/>
  <c r="DS70" i="1"/>
  <c r="DS71" i="1"/>
  <c r="DS72" i="1"/>
  <c r="DS73" i="1"/>
  <c r="DS74" i="1"/>
  <c r="DS75" i="1"/>
  <c r="DS76" i="1"/>
  <c r="DS77" i="1"/>
  <c r="DS78" i="1"/>
  <c r="DS79" i="1"/>
  <c r="DS80" i="1"/>
  <c r="DS81" i="1"/>
  <c r="DS82" i="1"/>
  <c r="DS83" i="1"/>
  <c r="DS84" i="1"/>
  <c r="DS85" i="1"/>
  <c r="DS86" i="1"/>
  <c r="DS87" i="1"/>
  <c r="DS88" i="1"/>
  <c r="DS89" i="1"/>
  <c r="DS90" i="1"/>
  <c r="DS91" i="1"/>
  <c r="DS92" i="1"/>
  <c r="DS93" i="1"/>
  <c r="DS94" i="1"/>
  <c r="DS95" i="1"/>
  <c r="DS96" i="1"/>
  <c r="DS97" i="1"/>
  <c r="DS98" i="1"/>
  <c r="DS99" i="1"/>
  <c r="DS100" i="1"/>
  <c r="DS101" i="1"/>
  <c r="DS102" i="1"/>
  <c r="DS103" i="1"/>
  <c r="DS104" i="1"/>
  <c r="DS105" i="1"/>
  <c r="DS106" i="1"/>
  <c r="DS107" i="1"/>
  <c r="DS108" i="1"/>
  <c r="DS109" i="1"/>
  <c r="DS110" i="1"/>
  <c r="DS111" i="1"/>
  <c r="DS112" i="1"/>
  <c r="DS113" i="1"/>
  <c r="DS114" i="1"/>
  <c r="DS115" i="1"/>
  <c r="DS116" i="1"/>
  <c r="DS117" i="1"/>
  <c r="DS118" i="1"/>
  <c r="DS119" i="1"/>
  <c r="DS120" i="1"/>
  <c r="DS121" i="1"/>
  <c r="DS122" i="1"/>
  <c r="DS123" i="1"/>
  <c r="DS124" i="1"/>
  <c r="DS125" i="1"/>
  <c r="DS126" i="1"/>
  <c r="DS127" i="1"/>
  <c r="DS128" i="1"/>
  <c r="DS129" i="1"/>
  <c r="DS130" i="1"/>
  <c r="DS131" i="1"/>
  <c r="DS132" i="1"/>
  <c r="DS133" i="1"/>
  <c r="DS134" i="1"/>
  <c r="DS135" i="1"/>
  <c r="DS136" i="1"/>
  <c r="DS137" i="1"/>
  <c r="DS138" i="1"/>
  <c r="DS139" i="1"/>
  <c r="DS140" i="1"/>
  <c r="DS141" i="1"/>
  <c r="DS142" i="1"/>
  <c r="DS143" i="1"/>
  <c r="DS144" i="1"/>
  <c r="DS145" i="1"/>
  <c r="DS146" i="1"/>
  <c r="DS147" i="1"/>
  <c r="DS148" i="1"/>
  <c r="DS149" i="1"/>
  <c r="DS150" i="1"/>
  <c r="DS151" i="1"/>
  <c r="DS152" i="1"/>
  <c r="DS153" i="1"/>
  <c r="DS154" i="1"/>
  <c r="DS155" i="1"/>
  <c r="DS156" i="1"/>
  <c r="DS157" i="1"/>
  <c r="DS158" i="1"/>
  <c r="DS159" i="1"/>
  <c r="DS160" i="1"/>
  <c r="DS161" i="1"/>
  <c r="DS162" i="1"/>
  <c r="DS163" i="1"/>
  <c r="DS164" i="1"/>
  <c r="DS165" i="1"/>
  <c r="DS166" i="1"/>
  <c r="DS167" i="1"/>
  <c r="DS168" i="1"/>
  <c r="DS169" i="1"/>
  <c r="DS170" i="1"/>
  <c r="DS171" i="1"/>
  <c r="DS172" i="1"/>
  <c r="DS173" i="1"/>
  <c r="DS174" i="1"/>
  <c r="DS175" i="1"/>
  <c r="DS176" i="1"/>
  <c r="DS177" i="1"/>
  <c r="DS178" i="1"/>
  <c r="DS179" i="1"/>
  <c r="DS180" i="1"/>
  <c r="DS181" i="1"/>
  <c r="DS182" i="1"/>
  <c r="DS183" i="1"/>
  <c r="DS184" i="1"/>
  <c r="DS185" i="1"/>
  <c r="DS186" i="1"/>
  <c r="DS187" i="1"/>
  <c r="DS188" i="1"/>
  <c r="DS189" i="1"/>
  <c r="DS193" i="1"/>
  <c r="DS190" i="1"/>
  <c r="DS191" i="1"/>
  <c r="DS192" i="1"/>
  <c r="DS194" i="1"/>
  <c r="DS195" i="1"/>
  <c r="DS196" i="1"/>
  <c r="DS197" i="1"/>
  <c r="DS198" i="1"/>
  <c r="DS199" i="1"/>
  <c r="DS200" i="1"/>
  <c r="DS201" i="1"/>
  <c r="DS202" i="1"/>
  <c r="DS203" i="1"/>
  <c r="DS204" i="1"/>
  <c r="DS205" i="1"/>
  <c r="DS206" i="1"/>
  <c r="DS207" i="1"/>
  <c r="DS208" i="1"/>
  <c r="DS209" i="1"/>
  <c r="DS210" i="1"/>
  <c r="DS211" i="1"/>
  <c r="DS212" i="1"/>
  <c r="DS213" i="1"/>
  <c r="DS214" i="1"/>
  <c r="DS215" i="1"/>
  <c r="DS216" i="1"/>
  <c r="DS217" i="1"/>
  <c r="DS218" i="1"/>
  <c r="DS219" i="1"/>
  <c r="DS220" i="1"/>
  <c r="DS221" i="1"/>
  <c r="DS222" i="1"/>
  <c r="DS223" i="1"/>
  <c r="DS224" i="1"/>
  <c r="DS225" i="1"/>
  <c r="DS226" i="1"/>
  <c r="DS227" i="1"/>
  <c r="DS228" i="1"/>
  <c r="DS229" i="1"/>
  <c r="DS230" i="1"/>
  <c r="DS231" i="1"/>
  <c r="DS232" i="1"/>
  <c r="DS233" i="1"/>
  <c r="DS234" i="1"/>
  <c r="DS235" i="1"/>
  <c r="DS236" i="1"/>
  <c r="DS237" i="1"/>
  <c r="DS238" i="1"/>
  <c r="DS239" i="1"/>
  <c r="DS240" i="1"/>
  <c r="DS241" i="1"/>
  <c r="DS242" i="1"/>
  <c r="DS243" i="1"/>
  <c r="DS244" i="1"/>
  <c r="DS245" i="1"/>
  <c r="DS246" i="1"/>
  <c r="DS247" i="1"/>
  <c r="DS248" i="1"/>
  <c r="DS249" i="1"/>
  <c r="DS250" i="1"/>
  <c r="DS251" i="1"/>
  <c r="DS252" i="1"/>
  <c r="DS253" i="1"/>
  <c r="DS254" i="1"/>
  <c r="DS255" i="1"/>
  <c r="DS256" i="1"/>
  <c r="DS257" i="1"/>
  <c r="DS258" i="1"/>
  <c r="DS259" i="1"/>
  <c r="DS260" i="1"/>
  <c r="DS261" i="1"/>
  <c r="DS262" i="1"/>
  <c r="DS263" i="1"/>
  <c r="DS264" i="1"/>
  <c r="DS265" i="1"/>
  <c r="DS266" i="1"/>
  <c r="DS267" i="1"/>
  <c r="DS268" i="1"/>
  <c r="DS269" i="1"/>
  <c r="DS270" i="1"/>
  <c r="DS271" i="1"/>
  <c r="DS272" i="1"/>
  <c r="DS273" i="1"/>
  <c r="DS274" i="1"/>
  <c r="DS275" i="1"/>
  <c r="DS276" i="1"/>
  <c r="DS277" i="1"/>
  <c r="DS278" i="1"/>
  <c r="DS279" i="1"/>
  <c r="DS280" i="1"/>
  <c r="DS281" i="1"/>
  <c r="DS282" i="1"/>
  <c r="DS283" i="1"/>
  <c r="DS284" i="1"/>
  <c r="DS285" i="1"/>
  <c r="DS286" i="1"/>
  <c r="DS287" i="1"/>
  <c r="DS288" i="1"/>
  <c r="DS289" i="1"/>
  <c r="DS290" i="1"/>
  <c r="DS291" i="1"/>
  <c r="DS292" i="1"/>
  <c r="DS293" i="1"/>
  <c r="DS294" i="1"/>
  <c r="DS295" i="1"/>
  <c r="DS296" i="1"/>
  <c r="DS297" i="1"/>
  <c r="DS298" i="1"/>
  <c r="DS299" i="1"/>
  <c r="DS300" i="1"/>
  <c r="DS301" i="1"/>
  <c r="DS302" i="1"/>
  <c r="DS303" i="1"/>
  <c r="DS304" i="1"/>
  <c r="DS305" i="1"/>
  <c r="DS306" i="1"/>
  <c r="DS5" i="1"/>
  <c r="DR6" i="1"/>
  <c r="DR7" i="1"/>
  <c r="DR8" i="1"/>
  <c r="DR9" i="1"/>
  <c r="DR10" i="1"/>
  <c r="DR11" i="1"/>
  <c r="DR12" i="1"/>
  <c r="DR13" i="1"/>
  <c r="DR14" i="1"/>
  <c r="DR15" i="1"/>
  <c r="DR16" i="1"/>
  <c r="DR17" i="1"/>
  <c r="DR18" i="1"/>
  <c r="DR19" i="1"/>
  <c r="DR20" i="1"/>
  <c r="DR21" i="1"/>
  <c r="DR22" i="1"/>
  <c r="DR23" i="1"/>
  <c r="DR24" i="1"/>
  <c r="DR25" i="1"/>
  <c r="DR26" i="1"/>
  <c r="DR27" i="1"/>
  <c r="DR28" i="1"/>
  <c r="DR29" i="1"/>
  <c r="DR30" i="1"/>
  <c r="DR31" i="1"/>
  <c r="DR32" i="1"/>
  <c r="DR33" i="1"/>
  <c r="DR34" i="1"/>
  <c r="DR35" i="1"/>
  <c r="DR36" i="1"/>
  <c r="DR37" i="1"/>
  <c r="DR38" i="1"/>
  <c r="DR39" i="1"/>
  <c r="DR40" i="1"/>
  <c r="DR41" i="1"/>
  <c r="DR42" i="1"/>
  <c r="DR43" i="1"/>
  <c r="DR44" i="1"/>
  <c r="DR45" i="1"/>
  <c r="DR46" i="1"/>
  <c r="DR47" i="1"/>
  <c r="DR48" i="1"/>
  <c r="DR49" i="1"/>
  <c r="DR50" i="1"/>
  <c r="DR51" i="1"/>
  <c r="DR52" i="1"/>
  <c r="DR53" i="1"/>
  <c r="DR54" i="1"/>
  <c r="DR55" i="1"/>
  <c r="DR56" i="1"/>
  <c r="DR57" i="1"/>
  <c r="DR58" i="1"/>
  <c r="DR59" i="1"/>
  <c r="DR60" i="1"/>
  <c r="DR61" i="1"/>
  <c r="DR62" i="1"/>
  <c r="DR63" i="1"/>
  <c r="DR64" i="1"/>
  <c r="DR65" i="1"/>
  <c r="DR66" i="1"/>
  <c r="DR67" i="1"/>
  <c r="DR68" i="1"/>
  <c r="DR69" i="1"/>
  <c r="DR70" i="1"/>
  <c r="DR71" i="1"/>
  <c r="DR72" i="1"/>
  <c r="DR73" i="1"/>
  <c r="DR74" i="1"/>
  <c r="DR75" i="1"/>
  <c r="DR76" i="1"/>
  <c r="DR77" i="1"/>
  <c r="DR78" i="1"/>
  <c r="DR79" i="1"/>
  <c r="DR80" i="1"/>
  <c r="DR81" i="1"/>
  <c r="DR82" i="1"/>
  <c r="DR83" i="1"/>
  <c r="DR84" i="1"/>
  <c r="DR85" i="1"/>
  <c r="DR86" i="1"/>
  <c r="DR87" i="1"/>
  <c r="DR88" i="1"/>
  <c r="DR89" i="1"/>
  <c r="DR90" i="1"/>
  <c r="DR91" i="1"/>
  <c r="DR92" i="1"/>
  <c r="DR93" i="1"/>
  <c r="DR94" i="1"/>
  <c r="DR95" i="1"/>
  <c r="DR96" i="1"/>
  <c r="DR97" i="1"/>
  <c r="DR98" i="1"/>
  <c r="DR99" i="1"/>
  <c r="DR100" i="1"/>
  <c r="DR101" i="1"/>
  <c r="DR102" i="1"/>
  <c r="DR103" i="1"/>
  <c r="DR104" i="1"/>
  <c r="DR105" i="1"/>
  <c r="DR106" i="1"/>
  <c r="DR107" i="1"/>
  <c r="DR108" i="1"/>
  <c r="DR109" i="1"/>
  <c r="DR110" i="1"/>
  <c r="DR111" i="1"/>
  <c r="DR112" i="1"/>
  <c r="DR113" i="1"/>
  <c r="DR114" i="1"/>
  <c r="DR115" i="1"/>
  <c r="DR116" i="1"/>
  <c r="DR117" i="1"/>
  <c r="DR118" i="1"/>
  <c r="DR119" i="1"/>
  <c r="DR120" i="1"/>
  <c r="DR121" i="1"/>
  <c r="DR122" i="1"/>
  <c r="DR123" i="1"/>
  <c r="DR124" i="1"/>
  <c r="DR125" i="1"/>
  <c r="DR126" i="1"/>
  <c r="DR127" i="1"/>
  <c r="DR128" i="1"/>
  <c r="DR129" i="1"/>
  <c r="DR130" i="1"/>
  <c r="DR131" i="1"/>
  <c r="DR132" i="1"/>
  <c r="DR133" i="1"/>
  <c r="DR134" i="1"/>
  <c r="DR135" i="1"/>
  <c r="DR136" i="1"/>
  <c r="DR137" i="1"/>
  <c r="DR138" i="1"/>
  <c r="DR139" i="1"/>
  <c r="DR140" i="1"/>
  <c r="DR141" i="1"/>
  <c r="DR142" i="1"/>
  <c r="DR143" i="1"/>
  <c r="DR144" i="1"/>
  <c r="DR145" i="1"/>
  <c r="DR146" i="1"/>
  <c r="DR147" i="1"/>
  <c r="DR148" i="1"/>
  <c r="DR149" i="1"/>
  <c r="DR150" i="1"/>
  <c r="DR151" i="1"/>
  <c r="DR152" i="1"/>
  <c r="DR153" i="1"/>
  <c r="DR154" i="1"/>
  <c r="DR155" i="1"/>
  <c r="DR156" i="1"/>
  <c r="DR157" i="1"/>
  <c r="DR158" i="1"/>
  <c r="DR159" i="1"/>
  <c r="DR160" i="1"/>
  <c r="DR161" i="1"/>
  <c r="DR162" i="1"/>
  <c r="DR163" i="1"/>
  <c r="DR164" i="1"/>
  <c r="DR165" i="1"/>
  <c r="DR166" i="1"/>
  <c r="DR167" i="1"/>
  <c r="DR168" i="1"/>
  <c r="DR169" i="1"/>
  <c r="DR170" i="1"/>
  <c r="DR171" i="1"/>
  <c r="DR172" i="1"/>
  <c r="DR173" i="1"/>
  <c r="DR174" i="1"/>
  <c r="DR175" i="1"/>
  <c r="DR176" i="1"/>
  <c r="DR177" i="1"/>
  <c r="DR178" i="1"/>
  <c r="DR179" i="1"/>
  <c r="DR180" i="1"/>
  <c r="DR181" i="1"/>
  <c r="DR182" i="1"/>
  <c r="DR183" i="1"/>
  <c r="DR184" i="1"/>
  <c r="DR185" i="1"/>
  <c r="DR186" i="1"/>
  <c r="DR187" i="1"/>
  <c r="DR188" i="1"/>
  <c r="DR189" i="1"/>
  <c r="DR193" i="1"/>
  <c r="DR190" i="1"/>
  <c r="DR191" i="1"/>
  <c r="DR192" i="1"/>
  <c r="DR194" i="1"/>
  <c r="DR195" i="1"/>
  <c r="DR196" i="1"/>
  <c r="DR197" i="1"/>
  <c r="DR198" i="1"/>
  <c r="DR199" i="1"/>
  <c r="DR200" i="1"/>
  <c r="DR201" i="1"/>
  <c r="DR202" i="1"/>
  <c r="DR203" i="1"/>
  <c r="DR204" i="1"/>
  <c r="DR205" i="1"/>
  <c r="DR206" i="1"/>
  <c r="DR207" i="1"/>
  <c r="DR208" i="1"/>
  <c r="DR209" i="1"/>
  <c r="DR210" i="1"/>
  <c r="DR211" i="1"/>
  <c r="DR212" i="1"/>
  <c r="DR213" i="1"/>
  <c r="DR214" i="1"/>
  <c r="DR215" i="1"/>
  <c r="DR216" i="1"/>
  <c r="DR217" i="1"/>
  <c r="DR218" i="1"/>
  <c r="DR219" i="1"/>
  <c r="DR220" i="1"/>
  <c r="DR221" i="1"/>
  <c r="DR222" i="1"/>
  <c r="DR223" i="1"/>
  <c r="DR224" i="1"/>
  <c r="DR225" i="1"/>
  <c r="DR226" i="1"/>
  <c r="DR227" i="1"/>
  <c r="DR228" i="1"/>
  <c r="DR229" i="1"/>
  <c r="DR230" i="1"/>
  <c r="DR231" i="1"/>
  <c r="DR232" i="1"/>
  <c r="DR233" i="1"/>
  <c r="DR234" i="1"/>
  <c r="DR235" i="1"/>
  <c r="DR236" i="1"/>
  <c r="DR237" i="1"/>
  <c r="DR238" i="1"/>
  <c r="DR239" i="1"/>
  <c r="DR240" i="1"/>
  <c r="DR241" i="1"/>
  <c r="DR242" i="1"/>
  <c r="DR243" i="1"/>
  <c r="DR244" i="1"/>
  <c r="DR245" i="1"/>
  <c r="DR246" i="1"/>
  <c r="DR247" i="1"/>
  <c r="DR248" i="1"/>
  <c r="DR249" i="1"/>
  <c r="DR250" i="1"/>
  <c r="DR251" i="1"/>
  <c r="DR252" i="1"/>
  <c r="DR253" i="1"/>
  <c r="DR254" i="1"/>
  <c r="DR255" i="1"/>
  <c r="DR256" i="1"/>
  <c r="DR257" i="1"/>
  <c r="DR258" i="1"/>
  <c r="DR259" i="1"/>
  <c r="DR260" i="1"/>
  <c r="DR261" i="1"/>
  <c r="DR262" i="1"/>
  <c r="DR263" i="1"/>
  <c r="DR264" i="1"/>
  <c r="DR265" i="1"/>
  <c r="DR266" i="1"/>
  <c r="DR267" i="1"/>
  <c r="DR268" i="1"/>
  <c r="DR269" i="1"/>
  <c r="DR270" i="1"/>
  <c r="DR271" i="1"/>
  <c r="DR272" i="1"/>
  <c r="DR273" i="1"/>
  <c r="DR274" i="1"/>
  <c r="DR275" i="1"/>
  <c r="DR276" i="1"/>
  <c r="DR277" i="1"/>
  <c r="DR278" i="1"/>
  <c r="DR279" i="1"/>
  <c r="DR280" i="1"/>
  <c r="DR281" i="1"/>
  <c r="DR282" i="1"/>
  <c r="DR283" i="1"/>
  <c r="DR284" i="1"/>
  <c r="DR285" i="1"/>
  <c r="DR286" i="1"/>
  <c r="DR287" i="1"/>
  <c r="DR288" i="1"/>
  <c r="DR289" i="1"/>
  <c r="DR290" i="1"/>
  <c r="DR291" i="1"/>
  <c r="DR292" i="1"/>
  <c r="DR293" i="1"/>
  <c r="DR294" i="1"/>
  <c r="DR295" i="1"/>
  <c r="DR296" i="1"/>
  <c r="DR297" i="1"/>
  <c r="DR298" i="1"/>
  <c r="DR299" i="1"/>
  <c r="DR300" i="1"/>
  <c r="DR301" i="1"/>
  <c r="DR302" i="1"/>
  <c r="DR303" i="1"/>
  <c r="DR304" i="1"/>
  <c r="DR305" i="1"/>
  <c r="DR306" i="1"/>
  <c r="DR5" i="1"/>
  <c r="GV5" i="1" l="1"/>
  <c r="GT5" i="1"/>
  <c r="HZ301" i="1"/>
  <c r="HZ293" i="1"/>
  <c r="HZ285" i="1"/>
  <c r="HZ277" i="1"/>
  <c r="HZ269" i="1"/>
  <c r="HZ261" i="1"/>
  <c r="HZ253" i="1"/>
  <c r="HZ245" i="1"/>
  <c r="HZ237" i="1"/>
  <c r="HZ229" i="1"/>
  <c r="HZ221" i="1"/>
  <c r="HZ213" i="1"/>
  <c r="HZ205" i="1"/>
  <c r="HZ197" i="1"/>
  <c r="HZ189" i="1"/>
  <c r="HZ181" i="1"/>
  <c r="HZ173" i="1"/>
  <c r="HZ165" i="1"/>
  <c r="HZ157" i="1"/>
  <c r="HZ149" i="1"/>
  <c r="HZ141" i="1"/>
  <c r="HZ133" i="1"/>
  <c r="HZ125" i="1"/>
  <c r="HZ117" i="1"/>
  <c r="HZ109" i="1"/>
  <c r="HZ101" i="1"/>
  <c r="HZ93" i="1"/>
  <c r="HZ85" i="1"/>
  <c r="HZ77" i="1"/>
  <c r="HZ69" i="1"/>
  <c r="HZ61" i="1"/>
  <c r="HZ53" i="1"/>
  <c r="HZ45" i="1"/>
  <c r="HZ37" i="1"/>
  <c r="HZ29" i="1"/>
  <c r="HZ13" i="1"/>
  <c r="IF5" i="1"/>
  <c r="GT301" i="1"/>
  <c r="GT285" i="1"/>
  <c r="GT277" i="1"/>
  <c r="GT269" i="1"/>
  <c r="GT261" i="1"/>
  <c r="GT253" i="1"/>
  <c r="GT245" i="1"/>
  <c r="GT237" i="1"/>
  <c r="GT229" i="1"/>
  <c r="GT221" i="1"/>
  <c r="GT213" i="1"/>
  <c r="GT205" i="1"/>
  <c r="GT197" i="1"/>
  <c r="GT189" i="1"/>
  <c r="GT181" i="1"/>
  <c r="GT173" i="1"/>
  <c r="GT165" i="1"/>
  <c r="GT157" i="1"/>
  <c r="GT149" i="1"/>
  <c r="GT141" i="1"/>
  <c r="GT133" i="1"/>
  <c r="GT125" i="1"/>
  <c r="GT117" i="1"/>
  <c r="GT109" i="1"/>
  <c r="GT101" i="1"/>
  <c r="GT93" i="1"/>
  <c r="GT77" i="1"/>
  <c r="GT69" i="1"/>
  <c r="GT61" i="1"/>
  <c r="GT53" i="1"/>
  <c r="GT45" i="1"/>
  <c r="GT37" i="1"/>
  <c r="GT29" i="1"/>
  <c r="GT21" i="1"/>
  <c r="GT13" i="1"/>
  <c r="GT300" i="1"/>
  <c r="GT292" i="1"/>
  <c r="GT284" i="1"/>
  <c r="GT276" i="1"/>
  <c r="GT268" i="1"/>
  <c r="GT260" i="1"/>
  <c r="GT252" i="1"/>
  <c r="GT244" i="1"/>
  <c r="GT236" i="1"/>
  <c r="GT228" i="1"/>
  <c r="GT220" i="1"/>
  <c r="GT212" i="1"/>
  <c r="GT204" i="1"/>
  <c r="GT196" i="1"/>
  <c r="GT188" i="1"/>
  <c r="GT180" i="1"/>
  <c r="GT172" i="1"/>
  <c r="GT164" i="1"/>
  <c r="GT156" i="1"/>
  <c r="GT148" i="1"/>
  <c r="GT140" i="1"/>
  <c r="GT132" i="1"/>
  <c r="GT124" i="1"/>
  <c r="GT116" i="1"/>
  <c r="GT108" i="1"/>
  <c r="GT100" i="1"/>
  <c r="GT92" i="1"/>
  <c r="GT84" i="1"/>
  <c r="GT76" i="1"/>
  <c r="GT68" i="1"/>
  <c r="GT60" i="1"/>
  <c r="GT52" i="1"/>
  <c r="GT44" i="1"/>
  <c r="GT36" i="1"/>
  <c r="GT28" i="1"/>
  <c r="GT20" i="1"/>
  <c r="GT12" i="1"/>
  <c r="GT306" i="1"/>
  <c r="GT298" i="1"/>
  <c r="GT290" i="1"/>
  <c r="GT282" i="1"/>
  <c r="GT274" i="1"/>
  <c r="GT266" i="1"/>
  <c r="GT258" i="1"/>
  <c r="GT250" i="1"/>
  <c r="GT242" i="1"/>
  <c r="GT234" i="1"/>
  <c r="GT226" i="1"/>
  <c r="GT218" i="1"/>
  <c r="GT210" i="1"/>
  <c r="GT202" i="1"/>
  <c r="GT194" i="1"/>
  <c r="GT186" i="1"/>
  <c r="GT178" i="1"/>
  <c r="GT170" i="1"/>
  <c r="GT162" i="1"/>
  <c r="GT154" i="1"/>
  <c r="GT146" i="1"/>
  <c r="GT138" i="1"/>
  <c r="GT130" i="1"/>
  <c r="GT122" i="1"/>
  <c r="GT114" i="1"/>
  <c r="GT106" i="1"/>
  <c r="GT98" i="1"/>
  <c r="GT90" i="1"/>
  <c r="GT82" i="1"/>
  <c r="GT74" i="1"/>
  <c r="GT66" i="1"/>
  <c r="GT58" i="1"/>
  <c r="GT50" i="1"/>
  <c r="GT42" i="1"/>
  <c r="GT34" i="1"/>
  <c r="GT26" i="1"/>
  <c r="GT18" i="1"/>
  <c r="GT10" i="1"/>
  <c r="GX302" i="1"/>
  <c r="GX294" i="1"/>
  <c r="GX286" i="1"/>
  <c r="GX278" i="1"/>
  <c r="GX270" i="1"/>
  <c r="GX262" i="1"/>
  <c r="GX254" i="1"/>
  <c r="GX246" i="1"/>
  <c r="GX238" i="1"/>
  <c r="GX230" i="1"/>
  <c r="GX222" i="1"/>
  <c r="GX214" i="1"/>
  <c r="GX206" i="1"/>
  <c r="GX198" i="1"/>
  <c r="GX193" i="1"/>
  <c r="GX182" i="1"/>
  <c r="GX174" i="1"/>
  <c r="GX166" i="1"/>
  <c r="GX158" i="1"/>
  <c r="GX150" i="1"/>
  <c r="GX142" i="1"/>
  <c r="GX134" i="1"/>
  <c r="GX126" i="1"/>
  <c r="GX118" i="1"/>
  <c r="GX110" i="1"/>
  <c r="GX102" i="1"/>
  <c r="GX94" i="1"/>
  <c r="GX86" i="1"/>
  <c r="GX78" i="1"/>
  <c r="GX70" i="1"/>
  <c r="GX62" i="1"/>
  <c r="GX54" i="1"/>
  <c r="GX46" i="1"/>
  <c r="GX38" i="1"/>
  <c r="GX30" i="1"/>
  <c r="GX22" i="1"/>
  <c r="GX14" i="1"/>
  <c r="GX6" i="1"/>
  <c r="GT305" i="1"/>
  <c r="GT297" i="1"/>
  <c r="GT289" i="1"/>
  <c r="GT281" i="1"/>
  <c r="GT273" i="1"/>
  <c r="GT265" i="1"/>
  <c r="GT257" i="1"/>
  <c r="GT249" i="1"/>
  <c r="GT241" i="1"/>
  <c r="GT233" i="1"/>
  <c r="GT225" i="1"/>
  <c r="GT217" i="1"/>
  <c r="GT209" i="1"/>
  <c r="GT201" i="1"/>
  <c r="GT192" i="1"/>
  <c r="GT185" i="1"/>
  <c r="GT177" i="1"/>
  <c r="GT169" i="1"/>
  <c r="GT161" i="1"/>
  <c r="GT153" i="1"/>
  <c r="GT145" i="1"/>
  <c r="GT137" i="1"/>
  <c r="GT129" i="1"/>
  <c r="GT121" i="1"/>
  <c r="GT113" i="1"/>
  <c r="GT105" i="1"/>
  <c r="GT97" i="1"/>
  <c r="GT89" i="1"/>
  <c r="GT81" i="1"/>
  <c r="GT73" i="1"/>
  <c r="GT65" i="1"/>
  <c r="GT57" i="1"/>
  <c r="GT49" i="1"/>
  <c r="GT41" i="1"/>
  <c r="GT33" i="1"/>
  <c r="GT25" i="1"/>
  <c r="GT17" i="1"/>
  <c r="GT9" i="1"/>
  <c r="GX301" i="1"/>
  <c r="GX293" i="1"/>
  <c r="GX285" i="1"/>
  <c r="GX277" i="1"/>
  <c r="GX269" i="1"/>
  <c r="GX261" i="1"/>
  <c r="GX253" i="1"/>
  <c r="GX245" i="1"/>
  <c r="GX237" i="1"/>
  <c r="GX229" i="1"/>
  <c r="GX221" i="1"/>
  <c r="GX213" i="1"/>
  <c r="GX205" i="1"/>
  <c r="GX197" i="1"/>
  <c r="GX189" i="1"/>
  <c r="GX181" i="1"/>
  <c r="GX173" i="1"/>
  <c r="GX165" i="1"/>
  <c r="GX157" i="1"/>
  <c r="GX149" i="1"/>
  <c r="GX141" i="1"/>
  <c r="GX133" i="1"/>
  <c r="GX125" i="1"/>
  <c r="GX117" i="1"/>
  <c r="GX109" i="1"/>
  <c r="GX101" i="1"/>
  <c r="GX93" i="1"/>
  <c r="GX85" i="1"/>
  <c r="GX77" i="1"/>
  <c r="GX69" i="1"/>
  <c r="GX61" i="1"/>
  <c r="GX53" i="1"/>
  <c r="GX45" i="1"/>
  <c r="GX37" i="1"/>
  <c r="GX29" i="1"/>
  <c r="GX21" i="1"/>
  <c r="GX13" i="1"/>
  <c r="GT302" i="1"/>
  <c r="GT294" i="1"/>
  <c r="GT286" i="1"/>
  <c r="GT278" i="1"/>
  <c r="GT270" i="1"/>
  <c r="GT262" i="1"/>
  <c r="GT254" i="1"/>
  <c r="GT246" i="1"/>
  <c r="GT238" i="1"/>
  <c r="GT230" i="1"/>
  <c r="GT222" i="1"/>
  <c r="GT214" i="1"/>
  <c r="GT206" i="1"/>
  <c r="GT198" i="1"/>
  <c r="GT193" i="1"/>
  <c r="GT182" i="1"/>
  <c r="GT174" i="1"/>
  <c r="GT166" i="1"/>
  <c r="GT150" i="1"/>
  <c r="GT142" i="1"/>
  <c r="GT134" i="1"/>
  <c r="GT118" i="1"/>
  <c r="GT110" i="1"/>
  <c r="GT102" i="1"/>
  <c r="GT94" i="1"/>
  <c r="GT78" i="1"/>
  <c r="GT70" i="1"/>
  <c r="GT62" i="1"/>
  <c r="GT54" i="1"/>
  <c r="GT46" i="1"/>
  <c r="GT38" i="1"/>
  <c r="GT30" i="1"/>
  <c r="GT22" i="1"/>
  <c r="GT14" i="1"/>
  <c r="GT6" i="1"/>
  <c r="GX306" i="1"/>
  <c r="GV299" i="1"/>
  <c r="GV291" i="1"/>
  <c r="GV283" i="1"/>
  <c r="GV275" i="1"/>
  <c r="GV267" i="1"/>
  <c r="GV259" i="1"/>
  <c r="GV251" i="1"/>
  <c r="GV243" i="1"/>
  <c r="GV235" i="1"/>
  <c r="GV227" i="1"/>
  <c r="GV219" i="1"/>
  <c r="GV211" i="1"/>
  <c r="GV203" i="1"/>
  <c r="GV195" i="1"/>
  <c r="GV187" i="1"/>
  <c r="GV179" i="1"/>
  <c r="GV171" i="1"/>
  <c r="GV163" i="1"/>
  <c r="GV155" i="1"/>
  <c r="GV147" i="1"/>
  <c r="GV139" i="1"/>
  <c r="GV131" i="1"/>
  <c r="GV123" i="1"/>
  <c r="GV115" i="1"/>
  <c r="GV107" i="1"/>
  <c r="GV99" i="1"/>
  <c r="GV91" i="1"/>
  <c r="GV83" i="1"/>
  <c r="GX304" i="1"/>
  <c r="GT299" i="1"/>
  <c r="GT291" i="1"/>
  <c r="GT283" i="1"/>
  <c r="GT275" i="1"/>
  <c r="GT267" i="1"/>
  <c r="GT259" i="1"/>
  <c r="GT251" i="1"/>
  <c r="GT243" i="1"/>
  <c r="GT235" i="1"/>
  <c r="GT227" i="1"/>
  <c r="GT219" i="1"/>
  <c r="GT211" i="1"/>
  <c r="GT203" i="1"/>
  <c r="GT195" i="1"/>
  <c r="GT187" i="1"/>
  <c r="GT179" i="1"/>
  <c r="GT171" i="1"/>
  <c r="GT163" i="1"/>
  <c r="GT155" i="1"/>
  <c r="GT147" i="1"/>
  <c r="GT139" i="1"/>
  <c r="GT131" i="1"/>
  <c r="GT123" i="1"/>
  <c r="GT115" i="1"/>
  <c r="GT107" i="1"/>
  <c r="GT99" i="1"/>
  <c r="GT91" i="1"/>
  <c r="GT83" i="1"/>
  <c r="GT75" i="1"/>
  <c r="GT67" i="1"/>
  <c r="GT59" i="1"/>
  <c r="GT51" i="1"/>
  <c r="GT43" i="1"/>
  <c r="GT35" i="1"/>
  <c r="GT27" i="1"/>
  <c r="GT19" i="1"/>
  <c r="GT11" i="1"/>
  <c r="GT304" i="1"/>
  <c r="GT296" i="1"/>
  <c r="GT288" i="1"/>
  <c r="GT280" i="1"/>
  <c r="GT272" i="1"/>
  <c r="GT264" i="1"/>
  <c r="GT256" i="1"/>
  <c r="GT248" i="1"/>
  <c r="GT240" i="1"/>
  <c r="GT224" i="1"/>
  <c r="GT216" i="1"/>
  <c r="GT208" i="1"/>
  <c r="GT200" i="1"/>
  <c r="GT191" i="1"/>
  <c r="GT184" i="1"/>
  <c r="GT176" i="1"/>
  <c r="GT168" i="1"/>
  <c r="GT160" i="1"/>
  <c r="GT152" i="1"/>
  <c r="GT144" i="1"/>
  <c r="GT136" i="1"/>
  <c r="GT128" i="1"/>
  <c r="GT120" i="1"/>
  <c r="GT112" i="1"/>
  <c r="GT104" i="1"/>
  <c r="GT96" i="1"/>
  <c r="GT88" i="1"/>
  <c r="GT80" i="1"/>
  <c r="GT72" i="1"/>
  <c r="GT64" i="1"/>
  <c r="GT56" i="1"/>
  <c r="GT48" i="1"/>
  <c r="GT40" i="1"/>
  <c r="GT32" i="1"/>
  <c r="GT24" i="1"/>
  <c r="GT16" i="1"/>
  <c r="GT8" i="1"/>
  <c r="GX300" i="1"/>
  <c r="GX292" i="1"/>
  <c r="GX284" i="1"/>
  <c r="GX276" i="1"/>
  <c r="GX268" i="1"/>
  <c r="GX260" i="1"/>
  <c r="GX252" i="1"/>
  <c r="GX244" i="1"/>
  <c r="GX236" i="1"/>
  <c r="GX228" i="1"/>
  <c r="GX220" i="1"/>
  <c r="GX212" i="1"/>
  <c r="GX204" i="1"/>
  <c r="GX196" i="1"/>
  <c r="GX188" i="1"/>
  <c r="GX180" i="1"/>
  <c r="GX172" i="1"/>
  <c r="GX164" i="1"/>
  <c r="GX156" i="1"/>
  <c r="GX148" i="1"/>
  <c r="GX140" i="1"/>
  <c r="GX132" i="1"/>
  <c r="GX124" i="1"/>
  <c r="GX116" i="1"/>
  <c r="GX108" i="1"/>
  <c r="GX100" i="1"/>
  <c r="GX92" i="1"/>
  <c r="GX84" i="1"/>
  <c r="GX76" i="1"/>
  <c r="GX68" i="1"/>
  <c r="GX60" i="1"/>
  <c r="GX52" i="1"/>
  <c r="GX44" i="1"/>
  <c r="GX36" i="1"/>
  <c r="GX28" i="1"/>
  <c r="GX20" i="1"/>
  <c r="GX12" i="1"/>
  <c r="GT303" i="1"/>
  <c r="GT295" i="1"/>
  <c r="GT287" i="1"/>
  <c r="GT279" i="1"/>
  <c r="GT271" i="1"/>
  <c r="GT263" i="1"/>
  <c r="GT255" i="1"/>
  <c r="GT247" i="1"/>
  <c r="GT239" i="1"/>
  <c r="GT223" i="1"/>
  <c r="GT215" i="1"/>
  <c r="GT207" i="1"/>
  <c r="GT199" i="1"/>
  <c r="GT190" i="1"/>
  <c r="GT183" i="1"/>
  <c r="GT175" i="1"/>
  <c r="GT167" i="1"/>
  <c r="GT159" i="1"/>
  <c r="GT151" i="1"/>
  <c r="GT143" i="1"/>
  <c r="GT135" i="1"/>
  <c r="GT127" i="1"/>
  <c r="GT119" i="1"/>
  <c r="GT111" i="1"/>
  <c r="GT103" i="1"/>
  <c r="GT95" i="1"/>
  <c r="GT87" i="1"/>
  <c r="GT79" i="1"/>
  <c r="GT71" i="1"/>
  <c r="GT63" i="1"/>
  <c r="GT55" i="1"/>
  <c r="GT47" i="1"/>
  <c r="GT39" i="1"/>
  <c r="GT31" i="1"/>
  <c r="GT23" i="1"/>
  <c r="GT15" i="1"/>
  <c r="GT7" i="1"/>
  <c r="GX5" i="1"/>
  <c r="GX299" i="1"/>
  <c r="GX291" i="1"/>
  <c r="GX283" i="1"/>
  <c r="GX275" i="1"/>
  <c r="GX267" i="1"/>
  <c r="GX259" i="1"/>
  <c r="GX251" i="1"/>
  <c r="GX243" i="1"/>
  <c r="GX235" i="1"/>
  <c r="GX227" i="1"/>
  <c r="GX219" i="1"/>
  <c r="GX211" i="1"/>
  <c r="GX203" i="1"/>
  <c r="GX195" i="1"/>
  <c r="GX187" i="1"/>
  <c r="GX179" i="1"/>
  <c r="GX171" i="1"/>
  <c r="GX163" i="1"/>
  <c r="GX155" i="1"/>
  <c r="GX147" i="1"/>
  <c r="GX139" i="1"/>
  <c r="GX131" i="1"/>
  <c r="GX123" i="1"/>
  <c r="GX115" i="1"/>
  <c r="GX107" i="1"/>
  <c r="GX99" i="1"/>
  <c r="GX91" i="1"/>
  <c r="GX83" i="1"/>
  <c r="GX75" i="1"/>
  <c r="GX67" i="1"/>
  <c r="GX59" i="1"/>
  <c r="GX51" i="1"/>
  <c r="GX43" i="1"/>
  <c r="GX35" i="1"/>
  <c r="GX27" i="1"/>
  <c r="GX19" i="1"/>
  <c r="GX11" i="1"/>
  <c r="GX298" i="1"/>
  <c r="GX290" i="1"/>
  <c r="GX282" i="1"/>
  <c r="GX274" i="1"/>
  <c r="GX266" i="1"/>
  <c r="GX258" i="1"/>
  <c r="GX250" i="1"/>
  <c r="GX242" i="1"/>
  <c r="GX234" i="1"/>
  <c r="GX226" i="1"/>
  <c r="GX218" i="1"/>
  <c r="GX210" i="1"/>
  <c r="GX202" i="1"/>
  <c r="GX194" i="1"/>
  <c r="GX186" i="1"/>
  <c r="GX178" i="1"/>
  <c r="GX170" i="1"/>
  <c r="GX162" i="1"/>
  <c r="GX154" i="1"/>
  <c r="GX146" i="1"/>
  <c r="GX138" i="1"/>
  <c r="GX130" i="1"/>
  <c r="GX122" i="1"/>
  <c r="GX114" i="1"/>
  <c r="GX106" i="1"/>
  <c r="GX98" i="1"/>
  <c r="GX90" i="1"/>
  <c r="GX82" i="1"/>
  <c r="GX74" i="1"/>
  <c r="GX66" i="1"/>
  <c r="GX58" i="1"/>
  <c r="GX50" i="1"/>
  <c r="GX42" i="1"/>
  <c r="GX34" i="1"/>
  <c r="GX26" i="1"/>
  <c r="GX18" i="1"/>
  <c r="GX10" i="1"/>
  <c r="GV75" i="1"/>
  <c r="GV67" i="1"/>
  <c r="GV59" i="1"/>
  <c r="GV51" i="1"/>
  <c r="GV43" i="1"/>
  <c r="GV35" i="1"/>
  <c r="GV27" i="1"/>
  <c r="GV19" i="1"/>
  <c r="GV11" i="1"/>
  <c r="GX305" i="1"/>
  <c r="GX297" i="1"/>
  <c r="GX289" i="1"/>
  <c r="GX281" i="1"/>
  <c r="GX273" i="1"/>
  <c r="GX265" i="1"/>
  <c r="GX257" i="1"/>
  <c r="GX249" i="1"/>
  <c r="GX241" i="1"/>
  <c r="GX233" i="1"/>
  <c r="GX225" i="1"/>
  <c r="GX217" i="1"/>
  <c r="GX209" i="1"/>
  <c r="GX201" i="1"/>
  <c r="GX192" i="1"/>
  <c r="GX185" i="1"/>
  <c r="GX177" i="1"/>
  <c r="GX169" i="1"/>
  <c r="GX161" i="1"/>
  <c r="GX153" i="1"/>
  <c r="GX145" i="1"/>
  <c r="GX137" i="1"/>
  <c r="GX129" i="1"/>
  <c r="GX121" i="1"/>
  <c r="GX113" i="1"/>
  <c r="GX105" i="1"/>
  <c r="GX97" i="1"/>
  <c r="GX89" i="1"/>
  <c r="GX81" i="1"/>
  <c r="GX73" i="1"/>
  <c r="GX65" i="1"/>
  <c r="GX57" i="1"/>
  <c r="GX49" i="1"/>
  <c r="GX41" i="1"/>
  <c r="GX33" i="1"/>
  <c r="GX25" i="1"/>
  <c r="GX17" i="1"/>
  <c r="GX9" i="1"/>
  <c r="GX296" i="1"/>
  <c r="GX288" i="1"/>
  <c r="GX280" i="1"/>
  <c r="GX272" i="1"/>
  <c r="GX264" i="1"/>
  <c r="GX256" i="1"/>
  <c r="GX248" i="1"/>
  <c r="GX240" i="1"/>
  <c r="GX232" i="1"/>
  <c r="GX224" i="1"/>
  <c r="GX216" i="1"/>
  <c r="GX208" i="1"/>
  <c r="GX200" i="1"/>
  <c r="GX191" i="1"/>
  <c r="GX184" i="1"/>
  <c r="GX176" i="1"/>
  <c r="GX168" i="1"/>
  <c r="GX160" i="1"/>
  <c r="GX152" i="1"/>
  <c r="GX144" i="1"/>
  <c r="GX136" i="1"/>
  <c r="GX128" i="1"/>
  <c r="GX120" i="1"/>
  <c r="GX112" i="1"/>
  <c r="GX104" i="1"/>
  <c r="GX96" i="1"/>
  <c r="GX88" i="1"/>
  <c r="GX80" i="1"/>
  <c r="GX72" i="1"/>
  <c r="GX64" i="1"/>
  <c r="GX56" i="1"/>
  <c r="GX48" i="1"/>
  <c r="GX40" i="1"/>
  <c r="GX32" i="1"/>
  <c r="GX24" i="1"/>
  <c r="GX16" i="1"/>
  <c r="GX8" i="1"/>
  <c r="GX303" i="1"/>
  <c r="GX295" i="1"/>
  <c r="GX287" i="1"/>
  <c r="GX279" i="1"/>
  <c r="GX271" i="1"/>
  <c r="GX263" i="1"/>
  <c r="GX255" i="1"/>
  <c r="GX247" i="1"/>
  <c r="GX239" i="1"/>
  <c r="GX231" i="1"/>
  <c r="GX223" i="1"/>
  <c r="GX215" i="1"/>
  <c r="GX207" i="1"/>
  <c r="GX199" i="1"/>
  <c r="GX190" i="1"/>
  <c r="GX183" i="1"/>
  <c r="GX175" i="1"/>
  <c r="GX167" i="1"/>
  <c r="GX159" i="1"/>
  <c r="GX151" i="1"/>
  <c r="GX143" i="1"/>
  <c r="GX135" i="1"/>
  <c r="GX127" i="1"/>
  <c r="GX119" i="1"/>
  <c r="GX111" i="1"/>
  <c r="GX103" i="1"/>
  <c r="GX95" i="1"/>
  <c r="GX87" i="1"/>
  <c r="GX79" i="1"/>
  <c r="GX71" i="1"/>
  <c r="GX63" i="1"/>
  <c r="GX55" i="1"/>
  <c r="GX47" i="1"/>
  <c r="GX39" i="1"/>
  <c r="GX31" i="1"/>
  <c r="GX23" i="1"/>
  <c r="GX15" i="1"/>
  <c r="GX7" i="1"/>
  <c r="GV306" i="1"/>
  <c r="GV298" i="1"/>
  <c r="GV290" i="1"/>
  <c r="GV282" i="1"/>
  <c r="GV274" i="1"/>
  <c r="GV266" i="1"/>
  <c r="GV258" i="1"/>
  <c r="GV250" i="1"/>
  <c r="GV242" i="1"/>
  <c r="GV234" i="1"/>
  <c r="GV226" i="1"/>
  <c r="GV218" i="1"/>
  <c r="GV210" i="1"/>
  <c r="GV202" i="1"/>
  <c r="GV194" i="1"/>
  <c r="GV186" i="1"/>
  <c r="GV178" i="1"/>
  <c r="GV170" i="1"/>
  <c r="GV162" i="1"/>
  <c r="GV154" i="1"/>
  <c r="GV146" i="1"/>
  <c r="GV138" i="1"/>
  <c r="GV130" i="1"/>
  <c r="GV122" i="1"/>
  <c r="GV114" i="1"/>
  <c r="GV106" i="1"/>
  <c r="GV98" i="1"/>
  <c r="GV90" i="1"/>
  <c r="GV82" i="1"/>
  <c r="GV74" i="1"/>
  <c r="GV66" i="1"/>
  <c r="GV58" i="1"/>
  <c r="GV50" i="1"/>
  <c r="GV42" i="1"/>
  <c r="GV34" i="1"/>
  <c r="GV26" i="1"/>
  <c r="GV18" i="1"/>
  <c r="GV10" i="1"/>
  <c r="GV305" i="1"/>
  <c r="GV297" i="1"/>
  <c r="GV289" i="1"/>
  <c r="GV281" i="1"/>
  <c r="GV273" i="1"/>
  <c r="GV265" i="1"/>
  <c r="GV257" i="1"/>
  <c r="GV249" i="1"/>
  <c r="GV241" i="1"/>
  <c r="GV233" i="1"/>
  <c r="GV225" i="1"/>
  <c r="GV217" i="1"/>
  <c r="GV209" i="1"/>
  <c r="GV201" i="1"/>
  <c r="GV192" i="1"/>
  <c r="GV185" i="1"/>
  <c r="GV177" i="1"/>
  <c r="GV169" i="1"/>
  <c r="GV161" i="1"/>
  <c r="GV153" i="1"/>
  <c r="GV145" i="1"/>
  <c r="GV137" i="1"/>
  <c r="GV129" i="1"/>
  <c r="GV121" i="1"/>
  <c r="GV113" i="1"/>
  <c r="GV105" i="1"/>
  <c r="GV97" i="1"/>
  <c r="GV89" i="1"/>
  <c r="GV81" i="1"/>
  <c r="GV73" i="1"/>
  <c r="GV65" i="1"/>
  <c r="GV57" i="1"/>
  <c r="GV49" i="1"/>
  <c r="GV41" i="1"/>
  <c r="GV33" i="1"/>
  <c r="GV25" i="1"/>
  <c r="GV17" i="1"/>
  <c r="GV9" i="1"/>
  <c r="GV304" i="1"/>
  <c r="GV296" i="1"/>
  <c r="GV288" i="1"/>
  <c r="GV280" i="1"/>
  <c r="GV272" i="1"/>
  <c r="GV264" i="1"/>
  <c r="GV256" i="1"/>
  <c r="GV248" i="1"/>
  <c r="GV240" i="1"/>
  <c r="GV224" i="1"/>
  <c r="GV216" i="1"/>
  <c r="GV208" i="1"/>
  <c r="GV200" i="1"/>
  <c r="GV191" i="1"/>
  <c r="GV184" i="1"/>
  <c r="GV176" i="1"/>
  <c r="GV168" i="1"/>
  <c r="GV160" i="1"/>
  <c r="GV152" i="1"/>
  <c r="GV144" i="1"/>
  <c r="GV136" i="1"/>
  <c r="GV128" i="1"/>
  <c r="GV120" i="1"/>
  <c r="GV112" i="1"/>
  <c r="GV104" i="1"/>
  <c r="GV96" i="1"/>
  <c r="GV88" i="1"/>
  <c r="GV80" i="1"/>
  <c r="GV72" i="1"/>
  <c r="GV64" i="1"/>
  <c r="GV56" i="1"/>
  <c r="GV48" i="1"/>
  <c r="GV40" i="1"/>
  <c r="GV32" i="1"/>
  <c r="GV24" i="1"/>
  <c r="GV16" i="1"/>
  <c r="GV8" i="1"/>
  <c r="GV303" i="1"/>
  <c r="GV295" i="1"/>
  <c r="GV287" i="1"/>
  <c r="GV279" i="1"/>
  <c r="GV271" i="1"/>
  <c r="GV263" i="1"/>
  <c r="GV255" i="1"/>
  <c r="GV247" i="1"/>
  <c r="GV239" i="1"/>
  <c r="GV223" i="1"/>
  <c r="GV215" i="1"/>
  <c r="GV207" i="1"/>
  <c r="GV199" i="1"/>
  <c r="GV190" i="1"/>
  <c r="GV183" i="1"/>
  <c r="GV175" i="1"/>
  <c r="GV167" i="1"/>
  <c r="GV159" i="1"/>
  <c r="GV151" i="1"/>
  <c r="GV143" i="1"/>
  <c r="GV135" i="1"/>
  <c r="GV127" i="1"/>
  <c r="GV119" i="1"/>
  <c r="GV111" i="1"/>
  <c r="GV103" i="1"/>
  <c r="GV95" i="1"/>
  <c r="GV87" i="1"/>
  <c r="GV79" i="1"/>
  <c r="GV71" i="1"/>
  <c r="GV63" i="1"/>
  <c r="GV55" i="1"/>
  <c r="GV47" i="1"/>
  <c r="GV39" i="1"/>
  <c r="GV31" i="1"/>
  <c r="GV23" i="1"/>
  <c r="GV15" i="1"/>
  <c r="GV7" i="1"/>
  <c r="GV302" i="1"/>
  <c r="GV294" i="1"/>
  <c r="GV286" i="1"/>
  <c r="GV278" i="1"/>
  <c r="GV270" i="1"/>
  <c r="GV262" i="1"/>
  <c r="GV254" i="1"/>
  <c r="GV246" i="1"/>
  <c r="GV238" i="1"/>
  <c r="GV230" i="1"/>
  <c r="GV222" i="1"/>
  <c r="GV214" i="1"/>
  <c r="GV206" i="1"/>
  <c r="GV198" i="1"/>
  <c r="GV193" i="1"/>
  <c r="GV182" i="1"/>
  <c r="GV174" i="1"/>
  <c r="GV166" i="1"/>
  <c r="GV150" i="1"/>
  <c r="GV142" i="1"/>
  <c r="GV134" i="1"/>
  <c r="GV118" i="1"/>
  <c r="GV110" i="1"/>
  <c r="GV102" i="1"/>
  <c r="GV94" i="1"/>
  <c r="GV78" i="1"/>
  <c r="GV70" i="1"/>
  <c r="GV62" i="1"/>
  <c r="GV54" i="1"/>
  <c r="GV46" i="1"/>
  <c r="GV38" i="1"/>
  <c r="GV30" i="1"/>
  <c r="GV22" i="1"/>
  <c r="GV14" i="1"/>
  <c r="GV6" i="1"/>
  <c r="GV301" i="1"/>
  <c r="GV285" i="1"/>
  <c r="GV277" i="1"/>
  <c r="GV269" i="1"/>
  <c r="GV261" i="1"/>
  <c r="GV253" i="1"/>
  <c r="GV245" i="1"/>
  <c r="GV237" i="1"/>
  <c r="GV229" i="1"/>
  <c r="GV221" i="1"/>
  <c r="GV213" i="1"/>
  <c r="GV205" i="1"/>
  <c r="GV197" i="1"/>
  <c r="GV189" i="1"/>
  <c r="GV181" i="1"/>
  <c r="GV173" i="1"/>
  <c r="GV165" i="1"/>
  <c r="GV157" i="1"/>
  <c r="GV149" i="1"/>
  <c r="GV141" i="1"/>
  <c r="GV133" i="1"/>
  <c r="GV125" i="1"/>
  <c r="GV117" i="1"/>
  <c r="GV109" i="1"/>
  <c r="GV101" i="1"/>
  <c r="GV93" i="1"/>
  <c r="GV77" i="1"/>
  <c r="GV69" i="1"/>
  <c r="GV61" i="1"/>
  <c r="GV53" i="1"/>
  <c r="GV45" i="1"/>
  <c r="GV37" i="1"/>
  <c r="GV29" i="1"/>
  <c r="GV21" i="1"/>
  <c r="GV13" i="1"/>
  <c r="GV300" i="1"/>
  <c r="GV292" i="1"/>
  <c r="GV284" i="1"/>
  <c r="GV276" i="1"/>
  <c r="GV268" i="1"/>
  <c r="GV260" i="1"/>
  <c r="GV252" i="1"/>
  <c r="GV244" i="1"/>
  <c r="GV236" i="1"/>
  <c r="GV228" i="1"/>
  <c r="GV220" i="1"/>
  <c r="GV212" i="1"/>
  <c r="GV204" i="1"/>
  <c r="GV196" i="1"/>
  <c r="GV188" i="1"/>
  <c r="GV180" i="1"/>
  <c r="GV172" i="1"/>
  <c r="GV164" i="1"/>
  <c r="GV156" i="1"/>
  <c r="GV148" i="1"/>
  <c r="GV140" i="1"/>
  <c r="GV132" i="1"/>
  <c r="GV124" i="1"/>
  <c r="GV116" i="1"/>
  <c r="GV108" i="1"/>
  <c r="GV100" i="1"/>
  <c r="GV92" i="1"/>
  <c r="GV84" i="1"/>
  <c r="GV76" i="1"/>
  <c r="GV68" i="1"/>
  <c r="GV60" i="1"/>
  <c r="GV52" i="1"/>
  <c r="GV44" i="1"/>
  <c r="GV36" i="1"/>
  <c r="GV28" i="1"/>
  <c r="GV20" i="1"/>
  <c r="GV12" i="1"/>
  <c r="HN299" i="1"/>
  <c r="HN155" i="1"/>
  <c r="GZ306" i="1"/>
  <c r="GZ298" i="1"/>
  <c r="GZ290" i="1"/>
  <c r="GZ282" i="1"/>
  <c r="GZ274" i="1"/>
  <c r="GZ266" i="1"/>
  <c r="GZ258" i="1"/>
  <c r="GZ250" i="1"/>
  <c r="GZ242" i="1"/>
  <c r="GZ234" i="1"/>
  <c r="GZ226" i="1"/>
  <c r="GZ218" i="1"/>
  <c r="GZ210" i="1"/>
  <c r="GZ202" i="1"/>
  <c r="GZ194" i="1"/>
  <c r="GZ186" i="1"/>
  <c r="GZ178" i="1"/>
  <c r="GZ170" i="1"/>
  <c r="GZ162" i="1"/>
  <c r="GZ154" i="1"/>
  <c r="GZ146" i="1"/>
  <c r="GZ138" i="1"/>
  <c r="GZ130" i="1"/>
  <c r="GZ122" i="1"/>
  <c r="GZ114" i="1"/>
  <c r="GZ106" i="1"/>
  <c r="GZ98" i="1"/>
  <c r="GZ90" i="1"/>
  <c r="GZ82" i="1"/>
  <c r="GZ74" i="1"/>
  <c r="GZ66" i="1"/>
  <c r="GZ58" i="1"/>
  <c r="GZ50" i="1"/>
  <c r="GZ42" i="1"/>
  <c r="GZ34" i="1"/>
  <c r="GZ26" i="1"/>
  <c r="GZ18" i="1"/>
  <c r="GZ10" i="1"/>
  <c r="GZ305" i="1"/>
  <c r="GZ297" i="1"/>
  <c r="GZ289" i="1"/>
  <c r="GZ281" i="1"/>
  <c r="GZ273" i="1"/>
  <c r="GZ265" i="1"/>
  <c r="GZ257" i="1"/>
  <c r="GZ249" i="1"/>
  <c r="GZ241" i="1"/>
  <c r="GZ233" i="1"/>
  <c r="GZ225" i="1"/>
  <c r="GZ217" i="1"/>
  <c r="GZ209" i="1"/>
  <c r="GZ201" i="1"/>
  <c r="GZ192" i="1"/>
  <c r="GZ185" i="1"/>
  <c r="GZ177" i="1"/>
  <c r="GZ169" i="1"/>
  <c r="GZ161" i="1"/>
  <c r="GZ153" i="1"/>
  <c r="GZ145" i="1"/>
  <c r="GZ137" i="1"/>
  <c r="GZ129" i="1"/>
  <c r="GZ121" i="1"/>
  <c r="GZ113" i="1"/>
  <c r="GZ105" i="1"/>
  <c r="GZ97" i="1"/>
  <c r="GZ89" i="1"/>
  <c r="GZ81" i="1"/>
  <c r="GZ73" i="1"/>
  <c r="GZ65" i="1"/>
  <c r="GZ57" i="1"/>
  <c r="GZ49" i="1"/>
  <c r="GZ41" i="1"/>
  <c r="GZ33" i="1"/>
  <c r="GZ25" i="1"/>
  <c r="GZ17" i="1"/>
  <c r="GZ9" i="1"/>
  <c r="GZ304" i="1"/>
  <c r="GZ296" i="1"/>
  <c r="GZ288" i="1"/>
  <c r="GZ280" i="1"/>
  <c r="GZ272" i="1"/>
  <c r="GZ264" i="1"/>
  <c r="GZ256" i="1"/>
  <c r="GZ248" i="1"/>
  <c r="GZ240" i="1"/>
  <c r="GZ232" i="1"/>
  <c r="GZ224" i="1"/>
  <c r="GZ216" i="1"/>
  <c r="GZ208" i="1"/>
  <c r="GZ200" i="1"/>
  <c r="GZ191" i="1"/>
  <c r="GZ184" i="1"/>
  <c r="GZ176" i="1"/>
  <c r="GZ168" i="1"/>
  <c r="GZ160" i="1"/>
  <c r="GZ152" i="1"/>
  <c r="GZ144" i="1"/>
  <c r="GZ136" i="1"/>
  <c r="GZ128" i="1"/>
  <c r="GZ120" i="1"/>
  <c r="GZ112" i="1"/>
  <c r="GZ104" i="1"/>
  <c r="GZ96" i="1"/>
  <c r="GZ88" i="1"/>
  <c r="GZ80" i="1"/>
  <c r="GZ72" i="1"/>
  <c r="GZ64" i="1"/>
  <c r="GZ56" i="1"/>
  <c r="GZ48" i="1"/>
  <c r="GZ40" i="1"/>
  <c r="GZ32" i="1"/>
  <c r="GZ24" i="1"/>
  <c r="GZ16" i="1"/>
  <c r="GZ8" i="1"/>
  <c r="GZ303" i="1"/>
  <c r="GZ295" i="1"/>
  <c r="GZ287" i="1"/>
  <c r="GZ279" i="1"/>
  <c r="GZ271" i="1"/>
  <c r="GZ263" i="1"/>
  <c r="GZ255" i="1"/>
  <c r="GZ247" i="1"/>
  <c r="GZ239" i="1"/>
  <c r="GZ231" i="1"/>
  <c r="GZ223" i="1"/>
  <c r="GZ215" i="1"/>
  <c r="GZ207" i="1"/>
  <c r="GZ199" i="1"/>
  <c r="GZ190" i="1"/>
  <c r="GZ183" i="1"/>
  <c r="GZ175" i="1"/>
  <c r="GZ167" i="1"/>
  <c r="GZ159" i="1"/>
  <c r="GZ151" i="1"/>
  <c r="GZ143" i="1"/>
  <c r="GZ135" i="1"/>
  <c r="GZ127" i="1"/>
  <c r="GZ119" i="1"/>
  <c r="GZ111" i="1"/>
  <c r="GZ103" i="1"/>
  <c r="GZ95" i="1"/>
  <c r="GZ87" i="1"/>
  <c r="GZ79" i="1"/>
  <c r="GZ71" i="1"/>
  <c r="GZ63" i="1"/>
  <c r="GZ55" i="1"/>
  <c r="GZ47" i="1"/>
  <c r="GZ39" i="1"/>
  <c r="GZ31" i="1"/>
  <c r="GZ23" i="1"/>
  <c r="GZ15" i="1"/>
  <c r="GZ7" i="1"/>
  <c r="HB301" i="1"/>
  <c r="HB293" i="1"/>
  <c r="HB285" i="1"/>
  <c r="HB277" i="1"/>
  <c r="HB269" i="1"/>
  <c r="HB253" i="1"/>
  <c r="HB245" i="1"/>
  <c r="HB237" i="1"/>
  <c r="HB229" i="1"/>
  <c r="HB221" i="1"/>
  <c r="HB213" i="1"/>
  <c r="HB205" i="1"/>
  <c r="HB189" i="1"/>
  <c r="HB181" i="1"/>
  <c r="HB173" i="1"/>
  <c r="HB165" i="1"/>
  <c r="HB157" i="1"/>
  <c r="GZ302" i="1"/>
  <c r="GZ294" i="1"/>
  <c r="GZ286" i="1"/>
  <c r="GZ278" i="1"/>
  <c r="GZ270" i="1"/>
  <c r="GZ262" i="1"/>
  <c r="GZ254" i="1"/>
  <c r="GZ246" i="1"/>
  <c r="GZ238" i="1"/>
  <c r="GZ230" i="1"/>
  <c r="GZ222" i="1"/>
  <c r="GZ214" i="1"/>
  <c r="GZ206" i="1"/>
  <c r="GZ198" i="1"/>
  <c r="GZ193" i="1"/>
  <c r="GZ182" i="1"/>
  <c r="GZ174" i="1"/>
  <c r="GZ166" i="1"/>
  <c r="GZ158" i="1"/>
  <c r="GZ150" i="1"/>
  <c r="GZ142" i="1"/>
  <c r="GZ134" i="1"/>
  <c r="GZ126" i="1"/>
  <c r="GZ118" i="1"/>
  <c r="GZ110" i="1"/>
  <c r="GZ102" i="1"/>
  <c r="GZ94" i="1"/>
  <c r="GZ86" i="1"/>
  <c r="GZ78" i="1"/>
  <c r="GZ70" i="1"/>
  <c r="GZ62" i="1"/>
  <c r="GZ54" i="1"/>
  <c r="GZ46" i="1"/>
  <c r="GZ38" i="1"/>
  <c r="GZ30" i="1"/>
  <c r="GZ22" i="1"/>
  <c r="GZ14" i="1"/>
  <c r="GZ6" i="1"/>
  <c r="GZ301" i="1"/>
  <c r="GZ293" i="1"/>
  <c r="GZ285" i="1"/>
  <c r="GZ277" i="1"/>
  <c r="GZ269" i="1"/>
  <c r="GZ261" i="1"/>
  <c r="GZ253" i="1"/>
  <c r="GZ245" i="1"/>
  <c r="GZ237" i="1"/>
  <c r="GZ229" i="1"/>
  <c r="GZ221" i="1"/>
  <c r="GZ213" i="1"/>
  <c r="GZ205" i="1"/>
  <c r="GZ197" i="1"/>
  <c r="GZ189" i="1"/>
  <c r="GZ181" i="1"/>
  <c r="GZ173" i="1"/>
  <c r="GZ165" i="1"/>
  <c r="GZ157" i="1"/>
  <c r="GZ149" i="1"/>
  <c r="GZ141" i="1"/>
  <c r="GZ133" i="1"/>
  <c r="GZ125" i="1"/>
  <c r="GZ117" i="1"/>
  <c r="GZ109" i="1"/>
  <c r="GZ101" i="1"/>
  <c r="GZ93" i="1"/>
  <c r="GZ85" i="1"/>
  <c r="GZ77" i="1"/>
  <c r="GZ69" i="1"/>
  <c r="GZ61" i="1"/>
  <c r="GZ53" i="1"/>
  <c r="GZ45" i="1"/>
  <c r="GZ37" i="1"/>
  <c r="GZ29" i="1"/>
  <c r="GZ21" i="1"/>
  <c r="GZ13" i="1"/>
  <c r="HB5" i="1"/>
  <c r="HB299" i="1"/>
  <c r="GZ300" i="1"/>
  <c r="GZ292" i="1"/>
  <c r="GZ284" i="1"/>
  <c r="GZ276" i="1"/>
  <c r="GZ268" i="1"/>
  <c r="GZ260" i="1"/>
  <c r="GZ252" i="1"/>
  <c r="GZ244" i="1"/>
  <c r="GZ236" i="1"/>
  <c r="GZ228" i="1"/>
  <c r="GZ220" i="1"/>
  <c r="GZ212" i="1"/>
  <c r="GZ204" i="1"/>
  <c r="GZ196" i="1"/>
  <c r="GZ188" i="1"/>
  <c r="GZ180" i="1"/>
  <c r="GZ172" i="1"/>
  <c r="GZ164" i="1"/>
  <c r="GZ156" i="1"/>
  <c r="GZ148" i="1"/>
  <c r="GZ140" i="1"/>
  <c r="GZ132" i="1"/>
  <c r="GZ124" i="1"/>
  <c r="GZ116" i="1"/>
  <c r="GZ108" i="1"/>
  <c r="GZ100" i="1"/>
  <c r="GZ92" i="1"/>
  <c r="GZ84" i="1"/>
  <c r="GZ76" i="1"/>
  <c r="GZ68" i="1"/>
  <c r="GZ60" i="1"/>
  <c r="GZ52" i="1"/>
  <c r="GZ44" i="1"/>
  <c r="GZ36" i="1"/>
  <c r="GZ28" i="1"/>
  <c r="GZ20" i="1"/>
  <c r="GZ12" i="1"/>
  <c r="GZ5" i="1"/>
  <c r="GZ299" i="1"/>
  <c r="GZ291" i="1"/>
  <c r="GZ283" i="1"/>
  <c r="GZ275" i="1"/>
  <c r="GZ267" i="1"/>
  <c r="GZ259" i="1"/>
  <c r="GZ251" i="1"/>
  <c r="GZ243" i="1"/>
  <c r="GZ235" i="1"/>
  <c r="GZ227" i="1"/>
  <c r="GZ219" i="1"/>
  <c r="GZ211" i="1"/>
  <c r="GZ203" i="1"/>
  <c r="GZ195" i="1"/>
  <c r="GZ187" i="1"/>
  <c r="GZ179" i="1"/>
  <c r="GZ171" i="1"/>
  <c r="GZ163" i="1"/>
  <c r="GZ155" i="1"/>
  <c r="GZ147" i="1"/>
  <c r="GZ139" i="1"/>
  <c r="GZ131" i="1"/>
  <c r="GZ123" i="1"/>
  <c r="GZ115" i="1"/>
  <c r="GZ107" i="1"/>
  <c r="GZ99" i="1"/>
  <c r="GZ91" i="1"/>
  <c r="GZ83" i="1"/>
  <c r="GZ75" i="1"/>
  <c r="GZ67" i="1"/>
  <c r="GZ59" i="1"/>
  <c r="GZ51" i="1"/>
  <c r="GZ43" i="1"/>
  <c r="GZ35" i="1"/>
  <c r="GZ27" i="1"/>
  <c r="GZ19" i="1"/>
  <c r="GZ11" i="1"/>
  <c r="HB149" i="1"/>
  <c r="HB141" i="1"/>
  <c r="HB125" i="1"/>
  <c r="HB117" i="1"/>
  <c r="HB109" i="1"/>
  <c r="HB101" i="1"/>
  <c r="HB93" i="1"/>
  <c r="HB85" i="1"/>
  <c r="HB77" i="1"/>
  <c r="HB61" i="1"/>
  <c r="HB53" i="1"/>
  <c r="HB45" i="1"/>
  <c r="HB37" i="1"/>
  <c r="HB29" i="1"/>
  <c r="HB21" i="1"/>
  <c r="HB13" i="1"/>
  <c r="HB291" i="1"/>
  <c r="HB283" i="1"/>
  <c r="HB275" i="1"/>
  <c r="HB267" i="1"/>
  <c r="HB259" i="1"/>
  <c r="HB251" i="1"/>
  <c r="HB243" i="1"/>
  <c r="HB235" i="1"/>
  <c r="HB227" i="1"/>
  <c r="HB219" i="1"/>
  <c r="HB211" i="1"/>
  <c r="HB203" i="1"/>
  <c r="HB195" i="1"/>
  <c r="HB187" i="1"/>
  <c r="HB179" i="1"/>
  <c r="HB171" i="1"/>
  <c r="HB163" i="1"/>
  <c r="HB155" i="1"/>
  <c r="HB147" i="1"/>
  <c r="HB139" i="1"/>
  <c r="HB131" i="1"/>
  <c r="HB123" i="1"/>
  <c r="HB115" i="1"/>
  <c r="HB107" i="1"/>
  <c r="HB99" i="1"/>
  <c r="HB91" i="1"/>
  <c r="HB83" i="1"/>
  <c r="HB75" i="1"/>
  <c r="HB67" i="1"/>
  <c r="HB59" i="1"/>
  <c r="HB51" i="1"/>
  <c r="HB43" i="1"/>
  <c r="HB35" i="1"/>
  <c r="HB27" i="1"/>
  <c r="HB19" i="1"/>
  <c r="HB11" i="1"/>
  <c r="HD305" i="1"/>
  <c r="HD297" i="1"/>
  <c r="HD289" i="1"/>
  <c r="HD281" i="1"/>
  <c r="HD273" i="1"/>
  <c r="HD265" i="1"/>
  <c r="HD257" i="1"/>
  <c r="HD249" i="1"/>
  <c r="HD241" i="1"/>
  <c r="HD233" i="1"/>
  <c r="HD225" i="1"/>
  <c r="HB133" i="1"/>
  <c r="HB306" i="1"/>
  <c r="HB298" i="1"/>
  <c r="HB290" i="1"/>
  <c r="HB282" i="1"/>
  <c r="HB274" i="1"/>
  <c r="HB266" i="1"/>
  <c r="HB258" i="1"/>
  <c r="HB250" i="1"/>
  <c r="HB242" i="1"/>
  <c r="HB234" i="1"/>
  <c r="HB226" i="1"/>
  <c r="HB218" i="1"/>
  <c r="HB210" i="1"/>
  <c r="HB202" i="1"/>
  <c r="HB194" i="1"/>
  <c r="HB186" i="1"/>
  <c r="HB178" i="1"/>
  <c r="HB170" i="1"/>
  <c r="HB162" i="1"/>
  <c r="HB154" i="1"/>
  <c r="HB146" i="1"/>
  <c r="HB138" i="1"/>
  <c r="HB130" i="1"/>
  <c r="HB122" i="1"/>
  <c r="HB114" i="1"/>
  <c r="HB106" i="1"/>
  <c r="HB98" i="1"/>
  <c r="HB90" i="1"/>
  <c r="HB82" i="1"/>
  <c r="HB74" i="1"/>
  <c r="HB66" i="1"/>
  <c r="HB58" i="1"/>
  <c r="HB50" i="1"/>
  <c r="HB42" i="1"/>
  <c r="HB34" i="1"/>
  <c r="HB26" i="1"/>
  <c r="HB18" i="1"/>
  <c r="HB10" i="1"/>
  <c r="HD304" i="1"/>
  <c r="HD296" i="1"/>
  <c r="HD288" i="1"/>
  <c r="HD280" i="1"/>
  <c r="HD272" i="1"/>
  <c r="HD264" i="1"/>
  <c r="HD256" i="1"/>
  <c r="HD248" i="1"/>
  <c r="HD240" i="1"/>
  <c r="HD232" i="1"/>
  <c r="HD224" i="1"/>
  <c r="HD216" i="1"/>
  <c r="HD208" i="1"/>
  <c r="HD200" i="1"/>
  <c r="HD191" i="1"/>
  <c r="HD184" i="1"/>
  <c r="HD176" i="1"/>
  <c r="HD168" i="1"/>
  <c r="HD160" i="1"/>
  <c r="HD152" i="1"/>
  <c r="HD144" i="1"/>
  <c r="HD136" i="1"/>
  <c r="HD128" i="1"/>
  <c r="HD120" i="1"/>
  <c r="HD112" i="1"/>
  <c r="HD104" i="1"/>
  <c r="HD96" i="1"/>
  <c r="HD88" i="1"/>
  <c r="HD80" i="1"/>
  <c r="HD72" i="1"/>
  <c r="HD64" i="1"/>
  <c r="HD56" i="1"/>
  <c r="HD48" i="1"/>
  <c r="HD40" i="1"/>
  <c r="HD32" i="1"/>
  <c r="HD24" i="1"/>
  <c r="HD16" i="1"/>
  <c r="HD8" i="1"/>
  <c r="HB261" i="1"/>
  <c r="HB305" i="1"/>
  <c r="HB297" i="1"/>
  <c r="HB289" i="1"/>
  <c r="HB281" i="1"/>
  <c r="HB273" i="1"/>
  <c r="HB265" i="1"/>
  <c r="HB257" i="1"/>
  <c r="HB249" i="1"/>
  <c r="HB241" i="1"/>
  <c r="HB233" i="1"/>
  <c r="HB225" i="1"/>
  <c r="HB217" i="1"/>
  <c r="HB209" i="1"/>
  <c r="HB201" i="1"/>
  <c r="HB192" i="1"/>
  <c r="HB185" i="1"/>
  <c r="HB177" i="1"/>
  <c r="HB169" i="1"/>
  <c r="HB161" i="1"/>
  <c r="HB153" i="1"/>
  <c r="HB145" i="1"/>
  <c r="HB137" i="1"/>
  <c r="HB129" i="1"/>
  <c r="HB121" i="1"/>
  <c r="HB113" i="1"/>
  <c r="HB105" i="1"/>
  <c r="HB97" i="1"/>
  <c r="HB89" i="1"/>
  <c r="HB81" i="1"/>
  <c r="HB73" i="1"/>
  <c r="HB65" i="1"/>
  <c r="HB57" i="1"/>
  <c r="HB49" i="1"/>
  <c r="HB41" i="1"/>
  <c r="HB33" i="1"/>
  <c r="HB25" i="1"/>
  <c r="HB17" i="1"/>
  <c r="HB9" i="1"/>
  <c r="HD303" i="1"/>
  <c r="HD295" i="1"/>
  <c r="HD287" i="1"/>
  <c r="HD279" i="1"/>
  <c r="HD271" i="1"/>
  <c r="HD263" i="1"/>
  <c r="HD255" i="1"/>
  <c r="HD247" i="1"/>
  <c r="HD239" i="1"/>
  <c r="HD231" i="1"/>
  <c r="HD223" i="1"/>
  <c r="HD215" i="1"/>
  <c r="HD207" i="1"/>
  <c r="HD199" i="1"/>
  <c r="HD190" i="1"/>
  <c r="HD183" i="1"/>
  <c r="HD175" i="1"/>
  <c r="HD167" i="1"/>
  <c r="HD159" i="1"/>
  <c r="HD151" i="1"/>
  <c r="HD143" i="1"/>
  <c r="HD135" i="1"/>
  <c r="HD127" i="1"/>
  <c r="HD119" i="1"/>
  <c r="HD111" i="1"/>
  <c r="HD103" i="1"/>
  <c r="HD95" i="1"/>
  <c r="HB69" i="1"/>
  <c r="HB304" i="1"/>
  <c r="HB296" i="1"/>
  <c r="HB288" i="1"/>
  <c r="HB280" i="1"/>
  <c r="HB272" i="1"/>
  <c r="HB264" i="1"/>
  <c r="HB256" i="1"/>
  <c r="HB248" i="1"/>
  <c r="HB240" i="1"/>
  <c r="HB232" i="1"/>
  <c r="HB224" i="1"/>
  <c r="HB216" i="1"/>
  <c r="HB208" i="1"/>
  <c r="HB200" i="1"/>
  <c r="HB191" i="1"/>
  <c r="HB184" i="1"/>
  <c r="HB176" i="1"/>
  <c r="HB168" i="1"/>
  <c r="HB160" i="1"/>
  <c r="HB152" i="1"/>
  <c r="HB144" i="1"/>
  <c r="HB136" i="1"/>
  <c r="HB128" i="1"/>
  <c r="HB120" i="1"/>
  <c r="HB112" i="1"/>
  <c r="HB104" i="1"/>
  <c r="HB96" i="1"/>
  <c r="HB88" i="1"/>
  <c r="HB80" i="1"/>
  <c r="HB72" i="1"/>
  <c r="HB64" i="1"/>
  <c r="HB56" i="1"/>
  <c r="HB48" i="1"/>
  <c r="HB40" i="1"/>
  <c r="HB32" i="1"/>
  <c r="HB24" i="1"/>
  <c r="HB16" i="1"/>
  <c r="HB8" i="1"/>
  <c r="HB197" i="1"/>
  <c r="HB303" i="1"/>
  <c r="HB295" i="1"/>
  <c r="HB287" i="1"/>
  <c r="HB279" i="1"/>
  <c r="HB271" i="1"/>
  <c r="HB263" i="1"/>
  <c r="HB255" i="1"/>
  <c r="HB247" i="1"/>
  <c r="HB239" i="1"/>
  <c r="HB231" i="1"/>
  <c r="HB223" i="1"/>
  <c r="HB215" i="1"/>
  <c r="HB207" i="1"/>
  <c r="HB199" i="1"/>
  <c r="HB190" i="1"/>
  <c r="HB183" i="1"/>
  <c r="HB175" i="1"/>
  <c r="HB167" i="1"/>
  <c r="HB159" i="1"/>
  <c r="HB151" i="1"/>
  <c r="HB143" i="1"/>
  <c r="HB135" i="1"/>
  <c r="HB127" i="1"/>
  <c r="HB119" i="1"/>
  <c r="HB111" i="1"/>
  <c r="HB103" i="1"/>
  <c r="HB95" i="1"/>
  <c r="HB87" i="1"/>
  <c r="HB79" i="1"/>
  <c r="HB71" i="1"/>
  <c r="HB63" i="1"/>
  <c r="HB55" i="1"/>
  <c r="HB47" i="1"/>
  <c r="HB39" i="1"/>
  <c r="HB31" i="1"/>
  <c r="HB23" i="1"/>
  <c r="HB15" i="1"/>
  <c r="HB7" i="1"/>
  <c r="HD301" i="1"/>
  <c r="HD293" i="1"/>
  <c r="HB302" i="1"/>
  <c r="HB294" i="1"/>
  <c r="HB286" i="1"/>
  <c r="HB278" i="1"/>
  <c r="HB270" i="1"/>
  <c r="HB262" i="1"/>
  <c r="HB254" i="1"/>
  <c r="HB246" i="1"/>
  <c r="HB238" i="1"/>
  <c r="HB230" i="1"/>
  <c r="HB222" i="1"/>
  <c r="HB214" i="1"/>
  <c r="HB206" i="1"/>
  <c r="HB198" i="1"/>
  <c r="HB193" i="1"/>
  <c r="HB182" i="1"/>
  <c r="HB174" i="1"/>
  <c r="HB166" i="1"/>
  <c r="HB158" i="1"/>
  <c r="HB150" i="1"/>
  <c r="HB142" i="1"/>
  <c r="HB134" i="1"/>
  <c r="HB126" i="1"/>
  <c r="HB118" i="1"/>
  <c r="HB110" i="1"/>
  <c r="HB102" i="1"/>
  <c r="HB94" i="1"/>
  <c r="HB86" i="1"/>
  <c r="HB78" i="1"/>
  <c r="HB70" i="1"/>
  <c r="HB62" i="1"/>
  <c r="HB54" i="1"/>
  <c r="HB46" i="1"/>
  <c r="HB38" i="1"/>
  <c r="HB30" i="1"/>
  <c r="HB22" i="1"/>
  <c r="HB14" i="1"/>
  <c r="HB6" i="1"/>
  <c r="HD300" i="1"/>
  <c r="HD292" i="1"/>
  <c r="HD284" i="1"/>
  <c r="HD276" i="1"/>
  <c r="HD268" i="1"/>
  <c r="HD260" i="1"/>
  <c r="HD252" i="1"/>
  <c r="HD244" i="1"/>
  <c r="HD236" i="1"/>
  <c r="HD228" i="1"/>
  <c r="HD220" i="1"/>
  <c r="HD212" i="1"/>
  <c r="HD204" i="1"/>
  <c r="HD196" i="1"/>
  <c r="HD188" i="1"/>
  <c r="HD180" i="1"/>
  <c r="HD172" i="1"/>
  <c r="HD164" i="1"/>
  <c r="HD156" i="1"/>
  <c r="HD148" i="1"/>
  <c r="HD140" i="1"/>
  <c r="HD132" i="1"/>
  <c r="HD124" i="1"/>
  <c r="HD116" i="1"/>
  <c r="HD108" i="1"/>
  <c r="HD100" i="1"/>
  <c r="HD92" i="1"/>
  <c r="HD84" i="1"/>
  <c r="HB300" i="1"/>
  <c r="HB292" i="1"/>
  <c r="HB284" i="1"/>
  <c r="HB276" i="1"/>
  <c r="HB268" i="1"/>
  <c r="HB260" i="1"/>
  <c r="HB252" i="1"/>
  <c r="HB244" i="1"/>
  <c r="HB236" i="1"/>
  <c r="HB228" i="1"/>
  <c r="HB220" i="1"/>
  <c r="HB212" i="1"/>
  <c r="HB204" i="1"/>
  <c r="HB196" i="1"/>
  <c r="HB188" i="1"/>
  <c r="HB180" i="1"/>
  <c r="HB172" i="1"/>
  <c r="HB164" i="1"/>
  <c r="HB156" i="1"/>
  <c r="HB148" i="1"/>
  <c r="HB140" i="1"/>
  <c r="HB132" i="1"/>
  <c r="HB124" i="1"/>
  <c r="HB116" i="1"/>
  <c r="HB108" i="1"/>
  <c r="HB100" i="1"/>
  <c r="HB92" i="1"/>
  <c r="HB84" i="1"/>
  <c r="HB76" i="1"/>
  <c r="HB68" i="1"/>
  <c r="HB60" i="1"/>
  <c r="HB52" i="1"/>
  <c r="HB44" i="1"/>
  <c r="HB36" i="1"/>
  <c r="HB28" i="1"/>
  <c r="HB20" i="1"/>
  <c r="HB12" i="1"/>
  <c r="HD306" i="1"/>
  <c r="HD298" i="1"/>
  <c r="HD290" i="1"/>
  <c r="HD282" i="1"/>
  <c r="HD274" i="1"/>
  <c r="HD266" i="1"/>
  <c r="HD258" i="1"/>
  <c r="HD250" i="1"/>
  <c r="HD242" i="1"/>
  <c r="HD234" i="1"/>
  <c r="HD226" i="1"/>
  <c r="HD218" i="1"/>
  <c r="HD210" i="1"/>
  <c r="HD202" i="1"/>
  <c r="HD194" i="1"/>
  <c r="HD186" i="1"/>
  <c r="HD178" i="1"/>
  <c r="HD87" i="1"/>
  <c r="HD79" i="1"/>
  <c r="HD71" i="1"/>
  <c r="HD63" i="1"/>
  <c r="HD55" i="1"/>
  <c r="HD47" i="1"/>
  <c r="HD39" i="1"/>
  <c r="HD31" i="1"/>
  <c r="HD23" i="1"/>
  <c r="HD15" i="1"/>
  <c r="HD7" i="1"/>
  <c r="HF301" i="1"/>
  <c r="HF293" i="1"/>
  <c r="HF285" i="1"/>
  <c r="HF277" i="1"/>
  <c r="HF269" i="1"/>
  <c r="HF261" i="1"/>
  <c r="HF253" i="1"/>
  <c r="HF245" i="1"/>
  <c r="HF237" i="1"/>
  <c r="HF229" i="1"/>
  <c r="HF221" i="1"/>
  <c r="HF213" i="1"/>
  <c r="HF205" i="1"/>
  <c r="HF197" i="1"/>
  <c r="HF189" i="1"/>
  <c r="HF181" i="1"/>
  <c r="HF173" i="1"/>
  <c r="HF165" i="1"/>
  <c r="HF157" i="1"/>
  <c r="HF149" i="1"/>
  <c r="HF141" i="1"/>
  <c r="HF133" i="1"/>
  <c r="HF125" i="1"/>
  <c r="HF117" i="1"/>
  <c r="HF109" i="1"/>
  <c r="HF101" i="1"/>
  <c r="HF93" i="1"/>
  <c r="HF85" i="1"/>
  <c r="HF77" i="1"/>
  <c r="HF69" i="1"/>
  <c r="HF61" i="1"/>
  <c r="HF53" i="1"/>
  <c r="HF45" i="1"/>
  <c r="HF37" i="1"/>
  <c r="HF29" i="1"/>
  <c r="HF21" i="1"/>
  <c r="HF13" i="1"/>
  <c r="HD14" i="1"/>
  <c r="HD6" i="1"/>
  <c r="HD285" i="1"/>
  <c r="HD277" i="1"/>
  <c r="HD269" i="1"/>
  <c r="HD261" i="1"/>
  <c r="HD253" i="1"/>
  <c r="HD245" i="1"/>
  <c r="HD237" i="1"/>
  <c r="HD229" i="1"/>
  <c r="HD221" i="1"/>
  <c r="HD213" i="1"/>
  <c r="HD205" i="1"/>
  <c r="HD197" i="1"/>
  <c r="HD189" i="1"/>
  <c r="HD181" i="1"/>
  <c r="HD173" i="1"/>
  <c r="HD165" i="1"/>
  <c r="HD157" i="1"/>
  <c r="HD149" i="1"/>
  <c r="HD141" i="1"/>
  <c r="HD133" i="1"/>
  <c r="HD125" i="1"/>
  <c r="HD117" i="1"/>
  <c r="HD109" i="1"/>
  <c r="HD101" i="1"/>
  <c r="HD93" i="1"/>
  <c r="HD85" i="1"/>
  <c r="HD77" i="1"/>
  <c r="HD69" i="1"/>
  <c r="HD61" i="1"/>
  <c r="HD53" i="1"/>
  <c r="HD45" i="1"/>
  <c r="HD37" i="1"/>
  <c r="HD29" i="1"/>
  <c r="HD21" i="1"/>
  <c r="HD13" i="1"/>
  <c r="HD76" i="1"/>
  <c r="HD68" i="1"/>
  <c r="HD60" i="1"/>
  <c r="HD52" i="1"/>
  <c r="HD44" i="1"/>
  <c r="HD36" i="1"/>
  <c r="HD28" i="1"/>
  <c r="HD20" i="1"/>
  <c r="HD12" i="1"/>
  <c r="HD170" i="1"/>
  <c r="HD162" i="1"/>
  <c r="HD154" i="1"/>
  <c r="HD146" i="1"/>
  <c r="HD138" i="1"/>
  <c r="HD130" i="1"/>
  <c r="HD122" i="1"/>
  <c r="HD114" i="1"/>
  <c r="HD106" i="1"/>
  <c r="HD98" i="1"/>
  <c r="HD90" i="1"/>
  <c r="HD82" i="1"/>
  <c r="HD74" i="1"/>
  <c r="HD66" i="1"/>
  <c r="HD58" i="1"/>
  <c r="HD50" i="1"/>
  <c r="HD42" i="1"/>
  <c r="HD34" i="1"/>
  <c r="HD26" i="1"/>
  <c r="HD18" i="1"/>
  <c r="HD10" i="1"/>
  <c r="HD217" i="1"/>
  <c r="HD209" i="1"/>
  <c r="HD201" i="1"/>
  <c r="HD192" i="1"/>
  <c r="HD185" i="1"/>
  <c r="HD177" i="1"/>
  <c r="HD169" i="1"/>
  <c r="HD161" i="1"/>
  <c r="HD153" i="1"/>
  <c r="HD145" i="1"/>
  <c r="HD137" i="1"/>
  <c r="HD129" i="1"/>
  <c r="HD121" i="1"/>
  <c r="HD113" i="1"/>
  <c r="HD105" i="1"/>
  <c r="HD97" i="1"/>
  <c r="HD89" i="1"/>
  <c r="HD81" i="1"/>
  <c r="HD73" i="1"/>
  <c r="HD65" i="1"/>
  <c r="HD57" i="1"/>
  <c r="HD49" i="1"/>
  <c r="HD41" i="1"/>
  <c r="HD33" i="1"/>
  <c r="HD25" i="1"/>
  <c r="HD17" i="1"/>
  <c r="HD9" i="1"/>
  <c r="HD5" i="1"/>
  <c r="HD302" i="1"/>
  <c r="HD294" i="1"/>
  <c r="HD286" i="1"/>
  <c r="HD278" i="1"/>
  <c r="HD270" i="1"/>
  <c r="HD262" i="1"/>
  <c r="HD254" i="1"/>
  <c r="HD246" i="1"/>
  <c r="HD238" i="1"/>
  <c r="HD230" i="1"/>
  <c r="HD222" i="1"/>
  <c r="HD214" i="1"/>
  <c r="HD206" i="1"/>
  <c r="HD198" i="1"/>
  <c r="HD193" i="1"/>
  <c r="HD182" i="1"/>
  <c r="HD174" i="1"/>
  <c r="HD166" i="1"/>
  <c r="HD158" i="1"/>
  <c r="HD150" i="1"/>
  <c r="HD142" i="1"/>
  <c r="HD134" i="1"/>
  <c r="HD126" i="1"/>
  <c r="HD118" i="1"/>
  <c r="HD110" i="1"/>
  <c r="HD102" i="1"/>
  <c r="HD94" i="1"/>
  <c r="HD86" i="1"/>
  <c r="HD78" i="1"/>
  <c r="HD70" i="1"/>
  <c r="HD62" i="1"/>
  <c r="HD54" i="1"/>
  <c r="HD46" i="1"/>
  <c r="HD38" i="1"/>
  <c r="HD30" i="1"/>
  <c r="HD22" i="1"/>
  <c r="HF302" i="1"/>
  <c r="HF294" i="1"/>
  <c r="HF286" i="1"/>
  <c r="HF278" i="1"/>
  <c r="HF270" i="1"/>
  <c r="HF262" i="1"/>
  <c r="HF254" i="1"/>
  <c r="HF246" i="1"/>
  <c r="HF238" i="1"/>
  <c r="HF230" i="1"/>
  <c r="HF222" i="1"/>
  <c r="HF214" i="1"/>
  <c r="HF206" i="1"/>
  <c r="HF198" i="1"/>
  <c r="HF193" i="1"/>
  <c r="HF182" i="1"/>
  <c r="HF174" i="1"/>
  <c r="HF166" i="1"/>
  <c r="HF158" i="1"/>
  <c r="HF150" i="1"/>
  <c r="HF142" i="1"/>
  <c r="HF134" i="1"/>
  <c r="HF126" i="1"/>
  <c r="HF118" i="1"/>
  <c r="HF110" i="1"/>
  <c r="HF102" i="1"/>
  <c r="HF94" i="1"/>
  <c r="HF86" i="1"/>
  <c r="HF78" i="1"/>
  <c r="HF70" i="1"/>
  <c r="HF62" i="1"/>
  <c r="HF54" i="1"/>
  <c r="HF46" i="1"/>
  <c r="HF38" i="1"/>
  <c r="HF30" i="1"/>
  <c r="HF22" i="1"/>
  <c r="HF14" i="1"/>
  <c r="HF6" i="1"/>
  <c r="HF300" i="1"/>
  <c r="HF292" i="1"/>
  <c r="HF284" i="1"/>
  <c r="HF276" i="1"/>
  <c r="HF268" i="1"/>
  <c r="HF260" i="1"/>
  <c r="HF252" i="1"/>
  <c r="HF244" i="1"/>
  <c r="HF236" i="1"/>
  <c r="HF228" i="1"/>
  <c r="HF220" i="1"/>
  <c r="HF212" i="1"/>
  <c r="HF204" i="1"/>
  <c r="HF196" i="1"/>
  <c r="HF188" i="1"/>
  <c r="HF180" i="1"/>
  <c r="HF172" i="1"/>
  <c r="HF164" i="1"/>
  <c r="HF156" i="1"/>
  <c r="HF148" i="1"/>
  <c r="HF140" i="1"/>
  <c r="HF132" i="1"/>
  <c r="HF124" i="1"/>
  <c r="HF116" i="1"/>
  <c r="HF108" i="1"/>
  <c r="HF100" i="1"/>
  <c r="HF92" i="1"/>
  <c r="HF84" i="1"/>
  <c r="HF76" i="1"/>
  <c r="HF68" i="1"/>
  <c r="HF60" i="1"/>
  <c r="HF52" i="1"/>
  <c r="HF44" i="1"/>
  <c r="HF36" i="1"/>
  <c r="HF28" i="1"/>
  <c r="HF20" i="1"/>
  <c r="HF12" i="1"/>
  <c r="HF5" i="1"/>
  <c r="HF299" i="1"/>
  <c r="HF291" i="1"/>
  <c r="HF283" i="1"/>
  <c r="HF275" i="1"/>
  <c r="HF267" i="1"/>
  <c r="HF259" i="1"/>
  <c r="HF251" i="1"/>
  <c r="HF243" i="1"/>
  <c r="HF235" i="1"/>
  <c r="HF227" i="1"/>
  <c r="HF219" i="1"/>
  <c r="HF211" i="1"/>
  <c r="HF203" i="1"/>
  <c r="HF195" i="1"/>
  <c r="HF187" i="1"/>
  <c r="HF179" i="1"/>
  <c r="HF171" i="1"/>
  <c r="HF163" i="1"/>
  <c r="HF155" i="1"/>
  <c r="HF147" i="1"/>
  <c r="HF139" i="1"/>
  <c r="HF131" i="1"/>
  <c r="HF123" i="1"/>
  <c r="HF115" i="1"/>
  <c r="HF107" i="1"/>
  <c r="HF99" i="1"/>
  <c r="HF91" i="1"/>
  <c r="HF83" i="1"/>
  <c r="HF75" i="1"/>
  <c r="HF67" i="1"/>
  <c r="HF59" i="1"/>
  <c r="HF51" i="1"/>
  <c r="HF43" i="1"/>
  <c r="HF35" i="1"/>
  <c r="HF27" i="1"/>
  <c r="HF19" i="1"/>
  <c r="HF11" i="1"/>
  <c r="HF306" i="1"/>
  <c r="HF298" i="1"/>
  <c r="HF290" i="1"/>
  <c r="HF282" i="1"/>
  <c r="HF274" i="1"/>
  <c r="HF266" i="1"/>
  <c r="HF258" i="1"/>
  <c r="HF250" i="1"/>
  <c r="HF242" i="1"/>
  <c r="HF234" i="1"/>
  <c r="HF226" i="1"/>
  <c r="HF218" i="1"/>
  <c r="HF210" i="1"/>
  <c r="HF202" i="1"/>
  <c r="HF194" i="1"/>
  <c r="HF186" i="1"/>
  <c r="HF178" i="1"/>
  <c r="HF170" i="1"/>
  <c r="HF162" i="1"/>
  <c r="HF154" i="1"/>
  <c r="HF146" i="1"/>
  <c r="HF138" i="1"/>
  <c r="HF130" i="1"/>
  <c r="HF122" i="1"/>
  <c r="HF114" i="1"/>
  <c r="HF106" i="1"/>
  <c r="HF98" i="1"/>
  <c r="HF90" i="1"/>
  <c r="HF82" i="1"/>
  <c r="HF74" i="1"/>
  <c r="HF66" i="1"/>
  <c r="HF58" i="1"/>
  <c r="HF50" i="1"/>
  <c r="HF42" i="1"/>
  <c r="HF34" i="1"/>
  <c r="HF26" i="1"/>
  <c r="HF18" i="1"/>
  <c r="HF10" i="1"/>
  <c r="HF305" i="1"/>
  <c r="HF297" i="1"/>
  <c r="HF289" i="1"/>
  <c r="HF281" i="1"/>
  <c r="HF273" i="1"/>
  <c r="HF265" i="1"/>
  <c r="HF257" i="1"/>
  <c r="HF249" i="1"/>
  <c r="HF241" i="1"/>
  <c r="HF233" i="1"/>
  <c r="HF225" i="1"/>
  <c r="HF217" i="1"/>
  <c r="HF209" i="1"/>
  <c r="HF201" i="1"/>
  <c r="HF192" i="1"/>
  <c r="HF185" i="1"/>
  <c r="HF177" i="1"/>
  <c r="HF169" i="1"/>
  <c r="HF161" i="1"/>
  <c r="HF153" i="1"/>
  <c r="HF145" i="1"/>
  <c r="HF137" i="1"/>
  <c r="HF129" i="1"/>
  <c r="HF121" i="1"/>
  <c r="HF113" i="1"/>
  <c r="HF105" i="1"/>
  <c r="HF97" i="1"/>
  <c r="HF89" i="1"/>
  <c r="HF81" i="1"/>
  <c r="HF73" i="1"/>
  <c r="HF65" i="1"/>
  <c r="HF57" i="1"/>
  <c r="HF49" i="1"/>
  <c r="HF41" i="1"/>
  <c r="HF33" i="1"/>
  <c r="HF25" i="1"/>
  <c r="HF17" i="1"/>
  <c r="HF9" i="1"/>
  <c r="HF304" i="1"/>
  <c r="HF296" i="1"/>
  <c r="HF288" i="1"/>
  <c r="HF280" i="1"/>
  <c r="HF272" i="1"/>
  <c r="HF264" i="1"/>
  <c r="HF256" i="1"/>
  <c r="HF248" i="1"/>
  <c r="HF240" i="1"/>
  <c r="HF232" i="1"/>
  <c r="HF224" i="1"/>
  <c r="HF216" i="1"/>
  <c r="HF208" i="1"/>
  <c r="HF200" i="1"/>
  <c r="HF191" i="1"/>
  <c r="HF184" i="1"/>
  <c r="HF176" i="1"/>
  <c r="HF168" i="1"/>
  <c r="HF160" i="1"/>
  <c r="HF152" i="1"/>
  <c r="HF144" i="1"/>
  <c r="HF136" i="1"/>
  <c r="HF128" i="1"/>
  <c r="HF120" i="1"/>
  <c r="HF112" i="1"/>
  <c r="HF104" i="1"/>
  <c r="HF96" i="1"/>
  <c r="HF88" i="1"/>
  <c r="HF80" i="1"/>
  <c r="HF72" i="1"/>
  <c r="HF64" i="1"/>
  <c r="HF56" i="1"/>
  <c r="HF48" i="1"/>
  <c r="HF40" i="1"/>
  <c r="HF32" i="1"/>
  <c r="HF24" i="1"/>
  <c r="HF16" i="1"/>
  <c r="HF8" i="1"/>
  <c r="HF303" i="1"/>
  <c r="HF295" i="1"/>
  <c r="HF287" i="1"/>
  <c r="HF279" i="1"/>
  <c r="HF271" i="1"/>
  <c r="HF263" i="1"/>
  <c r="HF255" i="1"/>
  <c r="HF247" i="1"/>
  <c r="HF239" i="1"/>
  <c r="HF231" i="1"/>
  <c r="HF223" i="1"/>
  <c r="HF215" i="1"/>
  <c r="HF207" i="1"/>
  <c r="HF199" i="1"/>
  <c r="HF190" i="1"/>
  <c r="HF183" i="1"/>
  <c r="HF175" i="1"/>
  <c r="HF167" i="1"/>
  <c r="HF159" i="1"/>
  <c r="HF151" i="1"/>
  <c r="HF143" i="1"/>
  <c r="HF135" i="1"/>
  <c r="HF127" i="1"/>
  <c r="HF119" i="1"/>
  <c r="HF111" i="1"/>
  <c r="HF103" i="1"/>
  <c r="HF95" i="1"/>
  <c r="HF87" i="1"/>
  <c r="HF79" i="1"/>
  <c r="HF71" i="1"/>
  <c r="HF63" i="1"/>
  <c r="HF55" i="1"/>
  <c r="HF47" i="1"/>
  <c r="HF39" i="1"/>
  <c r="HF31" i="1"/>
  <c r="HF23" i="1"/>
  <c r="HF15" i="1"/>
  <c r="HF7" i="1"/>
  <c r="HH300" i="1"/>
  <c r="HH292" i="1"/>
  <c r="HH284" i="1"/>
  <c r="HH276" i="1"/>
  <c r="HH268" i="1"/>
  <c r="HH260" i="1"/>
  <c r="HH252" i="1"/>
  <c r="HH244" i="1"/>
  <c r="HH236" i="1"/>
  <c r="HH228" i="1"/>
  <c r="HH220" i="1"/>
  <c r="HH212" i="1"/>
  <c r="HH204" i="1"/>
  <c r="HH196" i="1"/>
  <c r="HH188" i="1"/>
  <c r="HH180" i="1"/>
  <c r="HH172" i="1"/>
  <c r="HH164" i="1"/>
  <c r="HH156" i="1"/>
  <c r="HH148" i="1"/>
  <c r="HH140" i="1"/>
  <c r="HH132" i="1"/>
  <c r="HH124" i="1"/>
  <c r="HH116" i="1"/>
  <c r="HH108" i="1"/>
  <c r="HH100" i="1"/>
  <c r="HH92" i="1"/>
  <c r="HH84" i="1"/>
  <c r="HH76" i="1"/>
  <c r="HH68" i="1"/>
  <c r="HH60" i="1"/>
  <c r="HH52" i="1"/>
  <c r="HH44" i="1"/>
  <c r="HH36" i="1"/>
  <c r="HH28" i="1"/>
  <c r="HH20" i="1"/>
  <c r="HH12" i="1"/>
  <c r="HH5" i="1"/>
  <c r="HH299" i="1"/>
  <c r="HH291" i="1"/>
  <c r="HH283" i="1"/>
  <c r="HH275" i="1"/>
  <c r="HH267" i="1"/>
  <c r="HH259" i="1"/>
  <c r="HH251" i="1"/>
  <c r="HH243" i="1"/>
  <c r="HH235" i="1"/>
  <c r="HH227" i="1"/>
  <c r="HH219" i="1"/>
  <c r="HH211" i="1"/>
  <c r="HH203" i="1"/>
  <c r="HH195" i="1"/>
  <c r="HH187" i="1"/>
  <c r="HH179" i="1"/>
  <c r="HH171" i="1"/>
  <c r="HH163" i="1"/>
  <c r="HH155" i="1"/>
  <c r="HH147" i="1"/>
  <c r="HH139" i="1"/>
  <c r="HH131" i="1"/>
  <c r="HH123" i="1"/>
  <c r="HH115" i="1"/>
  <c r="HH107" i="1"/>
  <c r="HH99" i="1"/>
  <c r="HH91" i="1"/>
  <c r="HH83" i="1"/>
  <c r="HH75" i="1"/>
  <c r="HH67" i="1"/>
  <c r="HH59" i="1"/>
  <c r="HH51" i="1"/>
  <c r="HH43" i="1"/>
  <c r="HH35" i="1"/>
  <c r="HH27" i="1"/>
  <c r="HH19" i="1"/>
  <c r="HH11" i="1"/>
  <c r="HH306" i="1"/>
  <c r="HH298" i="1"/>
  <c r="HH290" i="1"/>
  <c r="HH282" i="1"/>
  <c r="HH274" i="1"/>
  <c r="HH266" i="1"/>
  <c r="HH258" i="1"/>
  <c r="HH250" i="1"/>
  <c r="HH242" i="1"/>
  <c r="HH234" i="1"/>
  <c r="HH226" i="1"/>
  <c r="HH218" i="1"/>
  <c r="HH210" i="1"/>
  <c r="HH202" i="1"/>
  <c r="HH194" i="1"/>
  <c r="HH186" i="1"/>
  <c r="HH178" i="1"/>
  <c r="HH170" i="1"/>
  <c r="HH162" i="1"/>
  <c r="HH154" i="1"/>
  <c r="HH146" i="1"/>
  <c r="HH138" i="1"/>
  <c r="HH130" i="1"/>
  <c r="HH122" i="1"/>
  <c r="HH114" i="1"/>
  <c r="HH106" i="1"/>
  <c r="HH98" i="1"/>
  <c r="HH90" i="1"/>
  <c r="HH82" i="1"/>
  <c r="HH74" i="1"/>
  <c r="HH66" i="1"/>
  <c r="HH58" i="1"/>
  <c r="HH50" i="1"/>
  <c r="HH42" i="1"/>
  <c r="HH34" i="1"/>
  <c r="HH26" i="1"/>
  <c r="HH18" i="1"/>
  <c r="HH10" i="1"/>
  <c r="HH305" i="1"/>
  <c r="HH297" i="1"/>
  <c r="HH289" i="1"/>
  <c r="HH281" i="1"/>
  <c r="HH273" i="1"/>
  <c r="HH265" i="1"/>
  <c r="HH257" i="1"/>
  <c r="HH249" i="1"/>
  <c r="HH241" i="1"/>
  <c r="HH233" i="1"/>
  <c r="HH225" i="1"/>
  <c r="HH217" i="1"/>
  <c r="HH209" i="1"/>
  <c r="HH201" i="1"/>
  <c r="HH192" i="1"/>
  <c r="HH185" i="1"/>
  <c r="HH177" i="1"/>
  <c r="HH169" i="1"/>
  <c r="HH161" i="1"/>
  <c r="HH153" i="1"/>
  <c r="HH145" i="1"/>
  <c r="HH137" i="1"/>
  <c r="HH129" i="1"/>
  <c r="HH121" i="1"/>
  <c r="HH113" i="1"/>
  <c r="HH105" i="1"/>
  <c r="HH97" i="1"/>
  <c r="HH89" i="1"/>
  <c r="HH81" i="1"/>
  <c r="HH73" i="1"/>
  <c r="HH65" i="1"/>
  <c r="HH57" i="1"/>
  <c r="HH49" i="1"/>
  <c r="HH41" i="1"/>
  <c r="HH33" i="1"/>
  <c r="HH25" i="1"/>
  <c r="HH17" i="1"/>
  <c r="HH9" i="1"/>
  <c r="HH304" i="1"/>
  <c r="HH296" i="1"/>
  <c r="HH288" i="1"/>
  <c r="HH280" i="1"/>
  <c r="HH272" i="1"/>
  <c r="HH264" i="1"/>
  <c r="HH256" i="1"/>
  <c r="HH248" i="1"/>
  <c r="HH240" i="1"/>
  <c r="HH232" i="1"/>
  <c r="HH224" i="1"/>
  <c r="HH216" i="1"/>
  <c r="HH208" i="1"/>
  <c r="HH200" i="1"/>
  <c r="HH191" i="1"/>
  <c r="HH184" i="1"/>
  <c r="HH176" i="1"/>
  <c r="HH168" i="1"/>
  <c r="HH160" i="1"/>
  <c r="HH152" i="1"/>
  <c r="HH144" i="1"/>
  <c r="HH136" i="1"/>
  <c r="HH128" i="1"/>
  <c r="HH120" i="1"/>
  <c r="HH112" i="1"/>
  <c r="HH104" i="1"/>
  <c r="HH96" i="1"/>
  <c r="HH88" i="1"/>
  <c r="HH80" i="1"/>
  <c r="HH72" i="1"/>
  <c r="HH64" i="1"/>
  <c r="HH56" i="1"/>
  <c r="HH48" i="1"/>
  <c r="HH40" i="1"/>
  <c r="HH32" i="1"/>
  <c r="HH24" i="1"/>
  <c r="HH16" i="1"/>
  <c r="HH8" i="1"/>
  <c r="HH303" i="1"/>
  <c r="HH295" i="1"/>
  <c r="HH287" i="1"/>
  <c r="HH279" i="1"/>
  <c r="HH271" i="1"/>
  <c r="HH263" i="1"/>
  <c r="HH255" i="1"/>
  <c r="HH247" i="1"/>
  <c r="HH239" i="1"/>
  <c r="HH231" i="1"/>
  <c r="HH223" i="1"/>
  <c r="HH215" i="1"/>
  <c r="HH207" i="1"/>
  <c r="HH199" i="1"/>
  <c r="HH190" i="1"/>
  <c r="HH183" i="1"/>
  <c r="HH175" i="1"/>
  <c r="HH167" i="1"/>
  <c r="HH159" i="1"/>
  <c r="HH151" i="1"/>
  <c r="HH143" i="1"/>
  <c r="HH135" i="1"/>
  <c r="HH127" i="1"/>
  <c r="HH119" i="1"/>
  <c r="HH111" i="1"/>
  <c r="HH103" i="1"/>
  <c r="HH95" i="1"/>
  <c r="HH87" i="1"/>
  <c r="HH79" i="1"/>
  <c r="HH71" i="1"/>
  <c r="HH63" i="1"/>
  <c r="HH55" i="1"/>
  <c r="HH47" i="1"/>
  <c r="HH39" i="1"/>
  <c r="HH31" i="1"/>
  <c r="HH23" i="1"/>
  <c r="HH15" i="1"/>
  <c r="HH7" i="1"/>
  <c r="HH302" i="1"/>
  <c r="HH294" i="1"/>
  <c r="HH286" i="1"/>
  <c r="HH278" i="1"/>
  <c r="HH270" i="1"/>
  <c r="HH262" i="1"/>
  <c r="HH254" i="1"/>
  <c r="HH246" i="1"/>
  <c r="HH238" i="1"/>
  <c r="HH230" i="1"/>
  <c r="HH222" i="1"/>
  <c r="HH214" i="1"/>
  <c r="HH206" i="1"/>
  <c r="HH198" i="1"/>
  <c r="HH193" i="1"/>
  <c r="HH182" i="1"/>
  <c r="HH174" i="1"/>
  <c r="HH166" i="1"/>
  <c r="HH158" i="1"/>
  <c r="HH150" i="1"/>
  <c r="HH142" i="1"/>
  <c r="HH134" i="1"/>
  <c r="HH126" i="1"/>
  <c r="HH118" i="1"/>
  <c r="HH110" i="1"/>
  <c r="HH102" i="1"/>
  <c r="HH94" i="1"/>
  <c r="HH86" i="1"/>
  <c r="HH78" i="1"/>
  <c r="HH70" i="1"/>
  <c r="HH62" i="1"/>
  <c r="HH54" i="1"/>
  <c r="HH46" i="1"/>
  <c r="HH38" i="1"/>
  <c r="HH30" i="1"/>
  <c r="HH22" i="1"/>
  <c r="HH14" i="1"/>
  <c r="HH6" i="1"/>
  <c r="HH301" i="1"/>
  <c r="HH293" i="1"/>
  <c r="HH285" i="1"/>
  <c r="HH277" i="1"/>
  <c r="HH269" i="1"/>
  <c r="HH261" i="1"/>
  <c r="HH253" i="1"/>
  <c r="HH245" i="1"/>
  <c r="HH237" i="1"/>
  <c r="HH229" i="1"/>
  <c r="HH221" i="1"/>
  <c r="HH213" i="1"/>
  <c r="HH205" i="1"/>
  <c r="HH197" i="1"/>
  <c r="HH189" i="1"/>
  <c r="HH181" i="1"/>
  <c r="HH173" i="1"/>
  <c r="HH165" i="1"/>
  <c r="HH157" i="1"/>
  <c r="HH149" i="1"/>
  <c r="HH141" i="1"/>
  <c r="HH133" i="1"/>
  <c r="HH125" i="1"/>
  <c r="HH117" i="1"/>
  <c r="HH109" i="1"/>
  <c r="HH101" i="1"/>
  <c r="HH93" i="1"/>
  <c r="HH85" i="1"/>
  <c r="HH77" i="1"/>
  <c r="HH69" i="1"/>
  <c r="HH61" i="1"/>
  <c r="HH53" i="1"/>
  <c r="HH45" i="1"/>
  <c r="HH37" i="1"/>
  <c r="HH29" i="1"/>
  <c r="HH21" i="1"/>
  <c r="HH13" i="1"/>
  <c r="HP149" i="1"/>
  <c r="HP302" i="1"/>
  <c r="HP294" i="1"/>
  <c r="HP286" i="1"/>
  <c r="HP278" i="1"/>
  <c r="HP270" i="1"/>
  <c r="HP262" i="1"/>
  <c r="HP254" i="1"/>
  <c r="HP246" i="1"/>
  <c r="HP238" i="1"/>
  <c r="HP230" i="1"/>
  <c r="HP222" i="1"/>
  <c r="HP214" i="1"/>
  <c r="HP206" i="1"/>
  <c r="HP198" i="1"/>
  <c r="HP193" i="1"/>
  <c r="HP182" i="1"/>
  <c r="HP174" i="1"/>
  <c r="HP166" i="1"/>
  <c r="HP158" i="1"/>
  <c r="HP150" i="1"/>
  <c r="HP142" i="1"/>
  <c r="HP134" i="1"/>
  <c r="HP126" i="1"/>
  <c r="HP118" i="1"/>
  <c r="HP110" i="1"/>
  <c r="HP102" i="1"/>
  <c r="HP94" i="1"/>
  <c r="HP86" i="1"/>
  <c r="HP78" i="1"/>
  <c r="HP70" i="1"/>
  <c r="HP62" i="1"/>
  <c r="HP54" i="1"/>
  <c r="HP46" i="1"/>
  <c r="HP38" i="1"/>
  <c r="HP30" i="1"/>
  <c r="HP22" i="1"/>
  <c r="HP14" i="1"/>
  <c r="HP6" i="1"/>
  <c r="HP85" i="1"/>
  <c r="HP301" i="1"/>
  <c r="HP293" i="1"/>
  <c r="HP285" i="1"/>
  <c r="HP269" i="1"/>
  <c r="HP261" i="1"/>
  <c r="HP253" i="1"/>
  <c r="HP245" i="1"/>
  <c r="HP237" i="1"/>
  <c r="HP229" i="1"/>
  <c r="HP221" i="1"/>
  <c r="HP205" i="1"/>
  <c r="HP197" i="1"/>
  <c r="HP189" i="1"/>
  <c r="HP181" i="1"/>
  <c r="HP173" i="1"/>
  <c r="HP165" i="1"/>
  <c r="HP157" i="1"/>
  <c r="HP141" i="1"/>
  <c r="HP133" i="1"/>
  <c r="HP125" i="1"/>
  <c r="HP117" i="1"/>
  <c r="HP109" i="1"/>
  <c r="HP101" i="1"/>
  <c r="HP93" i="1"/>
  <c r="HP77" i="1"/>
  <c r="HP69" i="1"/>
  <c r="HP61" i="1"/>
  <c r="HP53" i="1"/>
  <c r="HP45" i="1"/>
  <c r="HP37" i="1"/>
  <c r="HP29" i="1"/>
  <c r="HP13" i="1"/>
  <c r="HN187" i="1"/>
  <c r="HN179" i="1"/>
  <c r="HN171" i="1"/>
  <c r="HN163" i="1"/>
  <c r="HN123" i="1"/>
  <c r="HP277" i="1"/>
  <c r="HP213" i="1"/>
  <c r="HP300" i="1"/>
  <c r="HP292" i="1"/>
  <c r="HP284" i="1"/>
  <c r="HP276" i="1"/>
  <c r="HP268" i="1"/>
  <c r="HP260" i="1"/>
  <c r="HP252" i="1"/>
  <c r="HP244" i="1"/>
  <c r="HP236" i="1"/>
  <c r="HP228" i="1"/>
  <c r="HP220" i="1"/>
  <c r="HP212" i="1"/>
  <c r="HP204" i="1"/>
  <c r="HP196" i="1"/>
  <c r="HP188" i="1"/>
  <c r="HP180" i="1"/>
  <c r="HP172" i="1"/>
  <c r="HP164" i="1"/>
  <c r="HP156" i="1"/>
  <c r="HP148" i="1"/>
  <c r="HP140" i="1"/>
  <c r="HP132" i="1"/>
  <c r="HP124" i="1"/>
  <c r="HP116" i="1"/>
  <c r="HP108" i="1"/>
  <c r="HP100" i="1"/>
  <c r="HP92" i="1"/>
  <c r="HP84" i="1"/>
  <c r="HP76" i="1"/>
  <c r="HP68" i="1"/>
  <c r="HP60" i="1"/>
  <c r="HP52" i="1"/>
  <c r="HP44" i="1"/>
  <c r="HP36" i="1"/>
  <c r="HP28" i="1"/>
  <c r="HP20" i="1"/>
  <c r="HP12" i="1"/>
  <c r="HP5" i="1"/>
  <c r="HP299" i="1"/>
  <c r="HP291" i="1"/>
  <c r="HP283" i="1"/>
  <c r="HP275" i="1"/>
  <c r="HP267" i="1"/>
  <c r="HP259" i="1"/>
  <c r="HP251" i="1"/>
  <c r="HP243" i="1"/>
  <c r="HP235" i="1"/>
  <c r="HP227" i="1"/>
  <c r="HP219" i="1"/>
  <c r="HP211" i="1"/>
  <c r="HP203" i="1"/>
  <c r="HP195" i="1"/>
  <c r="HP187" i="1"/>
  <c r="HP179" i="1"/>
  <c r="HP171" i="1"/>
  <c r="HP163" i="1"/>
  <c r="HP155" i="1"/>
  <c r="HP147" i="1"/>
  <c r="HP139" i="1"/>
  <c r="HP131" i="1"/>
  <c r="HP123" i="1"/>
  <c r="HP115" i="1"/>
  <c r="HP107" i="1"/>
  <c r="HP99" i="1"/>
  <c r="HP91" i="1"/>
  <c r="HP83" i="1"/>
  <c r="HP75" i="1"/>
  <c r="HP67" i="1"/>
  <c r="HP59" i="1"/>
  <c r="HP51" i="1"/>
  <c r="HP43" i="1"/>
  <c r="HP35" i="1"/>
  <c r="HP27" i="1"/>
  <c r="HP19" i="1"/>
  <c r="HP11" i="1"/>
  <c r="HN115" i="1"/>
  <c r="HN107" i="1"/>
  <c r="HN83" i="1"/>
  <c r="HN75" i="1"/>
  <c r="HN67" i="1"/>
  <c r="HP306" i="1"/>
  <c r="HP298" i="1"/>
  <c r="HP290" i="1"/>
  <c r="HP282" i="1"/>
  <c r="HP274" i="1"/>
  <c r="HP266" i="1"/>
  <c r="HP258" i="1"/>
  <c r="HP250" i="1"/>
  <c r="HP242" i="1"/>
  <c r="HP234" i="1"/>
  <c r="HP226" i="1"/>
  <c r="HP218" i="1"/>
  <c r="HP210" i="1"/>
  <c r="HP202" i="1"/>
  <c r="HP194" i="1"/>
  <c r="HP186" i="1"/>
  <c r="HP178" i="1"/>
  <c r="HP170" i="1"/>
  <c r="HP162" i="1"/>
  <c r="HP154" i="1"/>
  <c r="HP146" i="1"/>
  <c r="HP138" i="1"/>
  <c r="HP130" i="1"/>
  <c r="HP122" i="1"/>
  <c r="HP114" i="1"/>
  <c r="HP106" i="1"/>
  <c r="HP98" i="1"/>
  <c r="HP90" i="1"/>
  <c r="HP82" i="1"/>
  <c r="HP74" i="1"/>
  <c r="HP66" i="1"/>
  <c r="HP58" i="1"/>
  <c r="HP50" i="1"/>
  <c r="HP42" i="1"/>
  <c r="HP34" i="1"/>
  <c r="HP26" i="1"/>
  <c r="HP18" i="1"/>
  <c r="HP10" i="1"/>
  <c r="HP305" i="1"/>
  <c r="HP297" i="1"/>
  <c r="HP289" i="1"/>
  <c r="HP281" i="1"/>
  <c r="HP273" i="1"/>
  <c r="HP265" i="1"/>
  <c r="HP257" i="1"/>
  <c r="HP249" i="1"/>
  <c r="HP241" i="1"/>
  <c r="HP233" i="1"/>
  <c r="HP225" i="1"/>
  <c r="HP217" i="1"/>
  <c r="HP209" i="1"/>
  <c r="HP201" i="1"/>
  <c r="HP192" i="1"/>
  <c r="HP185" i="1"/>
  <c r="HP177" i="1"/>
  <c r="HP169" i="1"/>
  <c r="HP161" i="1"/>
  <c r="HP153" i="1"/>
  <c r="HP145" i="1"/>
  <c r="HP137" i="1"/>
  <c r="HP129" i="1"/>
  <c r="HP121" i="1"/>
  <c r="HP113" i="1"/>
  <c r="HP105" i="1"/>
  <c r="HP97" i="1"/>
  <c r="HP89" i="1"/>
  <c r="HP81" i="1"/>
  <c r="HP73" i="1"/>
  <c r="HP65" i="1"/>
  <c r="HP57" i="1"/>
  <c r="HP49" i="1"/>
  <c r="HP41" i="1"/>
  <c r="HP33" i="1"/>
  <c r="HP25" i="1"/>
  <c r="HP17" i="1"/>
  <c r="HP9" i="1"/>
  <c r="HP304" i="1"/>
  <c r="HP296" i="1"/>
  <c r="HP288" i="1"/>
  <c r="HP280" i="1"/>
  <c r="HP272" i="1"/>
  <c r="HP264" i="1"/>
  <c r="HP256" i="1"/>
  <c r="HP248" i="1"/>
  <c r="HP240" i="1"/>
  <c r="HP232" i="1"/>
  <c r="HP224" i="1"/>
  <c r="HP216" i="1"/>
  <c r="HP208" i="1"/>
  <c r="HP200" i="1"/>
  <c r="HP191" i="1"/>
  <c r="HP184" i="1"/>
  <c r="HP176" i="1"/>
  <c r="HP168" i="1"/>
  <c r="HP160" i="1"/>
  <c r="HP152" i="1"/>
  <c r="HP144" i="1"/>
  <c r="HP136" i="1"/>
  <c r="HP128" i="1"/>
  <c r="HP120" i="1"/>
  <c r="HP112" i="1"/>
  <c r="HP104" i="1"/>
  <c r="HP96" i="1"/>
  <c r="HP88" i="1"/>
  <c r="HP80" i="1"/>
  <c r="HP72" i="1"/>
  <c r="HP64" i="1"/>
  <c r="HP56" i="1"/>
  <c r="HP48" i="1"/>
  <c r="HP40" i="1"/>
  <c r="HP32" i="1"/>
  <c r="HP24" i="1"/>
  <c r="HP16" i="1"/>
  <c r="HP8" i="1"/>
  <c r="HP303" i="1"/>
  <c r="HP295" i="1"/>
  <c r="HP287" i="1"/>
  <c r="HP279" i="1"/>
  <c r="HP271" i="1"/>
  <c r="HP263" i="1"/>
  <c r="HP255" i="1"/>
  <c r="HP247" i="1"/>
  <c r="HP239" i="1"/>
  <c r="HP231" i="1"/>
  <c r="HP223" i="1"/>
  <c r="HP215" i="1"/>
  <c r="HP207" i="1"/>
  <c r="HP199" i="1"/>
  <c r="HP190" i="1"/>
  <c r="HP183" i="1"/>
  <c r="HP175" i="1"/>
  <c r="HP167" i="1"/>
  <c r="HP159" i="1"/>
  <c r="HP151" i="1"/>
  <c r="HP143" i="1"/>
  <c r="HP135" i="1"/>
  <c r="HP127" i="1"/>
  <c r="HP119" i="1"/>
  <c r="HP111" i="1"/>
  <c r="HP103" i="1"/>
  <c r="HP95" i="1"/>
  <c r="HP87" i="1"/>
  <c r="HP79" i="1"/>
  <c r="HP71" i="1"/>
  <c r="HP63" i="1"/>
  <c r="HP55" i="1"/>
  <c r="HP47" i="1"/>
  <c r="HP39" i="1"/>
  <c r="HP31" i="1"/>
  <c r="HP23" i="1"/>
  <c r="HP15" i="1"/>
  <c r="HP7" i="1"/>
  <c r="HR261" i="1"/>
  <c r="HR197" i="1"/>
  <c r="HR133" i="1"/>
  <c r="HR69" i="1"/>
  <c r="HZ21" i="1"/>
  <c r="HT21" i="1"/>
  <c r="HN283" i="1"/>
  <c r="HN275" i="1"/>
  <c r="HN235" i="1"/>
  <c r="HT277" i="1"/>
  <c r="HT213" i="1"/>
  <c r="HT85" i="1"/>
  <c r="HT149" i="1"/>
  <c r="HR301" i="1"/>
  <c r="HR293" i="1"/>
  <c r="HR285" i="1"/>
  <c r="HR277" i="1"/>
  <c r="HR269" i="1"/>
  <c r="HR253" i="1"/>
  <c r="HR245" i="1"/>
  <c r="HR237" i="1"/>
  <c r="HR229" i="1"/>
  <c r="HR221" i="1"/>
  <c r="HR213" i="1"/>
  <c r="HR205" i="1"/>
  <c r="HR189" i="1"/>
  <c r="HR181" i="1"/>
  <c r="HR173" i="1"/>
  <c r="HR165" i="1"/>
  <c r="HR157" i="1"/>
  <c r="HR149" i="1"/>
  <c r="HR141" i="1"/>
  <c r="HR125" i="1"/>
  <c r="HR117" i="1"/>
  <c r="HR109" i="1"/>
  <c r="HR101" i="1"/>
  <c r="HR93" i="1"/>
  <c r="HR85" i="1"/>
  <c r="HR77" i="1"/>
  <c r="HR61" i="1"/>
  <c r="HR53" i="1"/>
  <c r="HR45" i="1"/>
  <c r="HR37" i="1"/>
  <c r="HR29" i="1"/>
  <c r="HR21" i="1"/>
  <c r="HR13" i="1"/>
  <c r="HT5" i="1"/>
  <c r="HT299" i="1"/>
  <c r="HT291" i="1"/>
  <c r="HT283" i="1"/>
  <c r="HT275" i="1"/>
  <c r="HT267" i="1"/>
  <c r="HT259" i="1"/>
  <c r="HT251" i="1"/>
  <c r="HT243" i="1"/>
  <c r="HT235" i="1"/>
  <c r="HT227" i="1"/>
  <c r="HT219" i="1"/>
  <c r="HT211" i="1"/>
  <c r="HT203" i="1"/>
  <c r="HT195" i="1"/>
  <c r="HT187" i="1"/>
  <c r="HT179" i="1"/>
  <c r="HT171" i="1"/>
  <c r="HT163" i="1"/>
  <c r="HT155" i="1"/>
  <c r="HT147" i="1"/>
  <c r="HT139" i="1"/>
  <c r="HT131" i="1"/>
  <c r="HT123" i="1"/>
  <c r="HT115" i="1"/>
  <c r="HT107" i="1"/>
  <c r="HT99" i="1"/>
  <c r="HT91" i="1"/>
  <c r="HT83" i="1"/>
  <c r="HT75" i="1"/>
  <c r="HT67" i="1"/>
  <c r="HR300" i="1"/>
  <c r="HR292" i="1"/>
  <c r="HR284" i="1"/>
  <c r="HR276" i="1"/>
  <c r="HR268" i="1"/>
  <c r="HR260" i="1"/>
  <c r="HR252" i="1"/>
  <c r="HR244" i="1"/>
  <c r="HR236" i="1"/>
  <c r="HR228" i="1"/>
  <c r="HR220" i="1"/>
  <c r="HR212" i="1"/>
  <c r="HR204" i="1"/>
  <c r="HR196" i="1"/>
  <c r="HR188" i="1"/>
  <c r="HR180" i="1"/>
  <c r="HR172" i="1"/>
  <c r="HR164" i="1"/>
  <c r="HR156" i="1"/>
  <c r="HR148" i="1"/>
  <c r="HR140" i="1"/>
  <c r="HR132" i="1"/>
  <c r="HR124" i="1"/>
  <c r="HR116" i="1"/>
  <c r="HR108" i="1"/>
  <c r="HR100" i="1"/>
  <c r="HR92" i="1"/>
  <c r="HR84" i="1"/>
  <c r="HR76" i="1"/>
  <c r="HR68" i="1"/>
  <c r="HR60" i="1"/>
  <c r="HR52" i="1"/>
  <c r="HR44" i="1"/>
  <c r="HR36" i="1"/>
  <c r="HR28" i="1"/>
  <c r="HR20" i="1"/>
  <c r="HR12" i="1"/>
  <c r="HT306" i="1"/>
  <c r="HT298" i="1"/>
  <c r="HT290" i="1"/>
  <c r="HT282" i="1"/>
  <c r="HT274" i="1"/>
  <c r="HT266" i="1"/>
  <c r="HT258" i="1"/>
  <c r="HT250" i="1"/>
  <c r="HT242" i="1"/>
  <c r="HT234" i="1"/>
  <c r="HT226" i="1"/>
  <c r="HT218" i="1"/>
  <c r="HT210" i="1"/>
  <c r="HT202" i="1"/>
  <c r="HT194" i="1"/>
  <c r="HT186" i="1"/>
  <c r="HT178" i="1"/>
  <c r="HT170" i="1"/>
  <c r="HT162" i="1"/>
  <c r="HT154" i="1"/>
  <c r="HT146" i="1"/>
  <c r="HT138" i="1"/>
  <c r="HT130" i="1"/>
  <c r="HT122" i="1"/>
  <c r="HT114" i="1"/>
  <c r="HT106" i="1"/>
  <c r="HT98" i="1"/>
  <c r="HT90" i="1"/>
  <c r="HT82" i="1"/>
  <c r="HT74" i="1"/>
  <c r="HT66" i="1"/>
  <c r="HT58" i="1"/>
  <c r="HT50" i="1"/>
  <c r="HT42" i="1"/>
  <c r="HT34" i="1"/>
  <c r="HT26" i="1"/>
  <c r="HT18" i="1"/>
  <c r="HT10" i="1"/>
  <c r="HR5" i="1"/>
  <c r="HR299" i="1"/>
  <c r="HR291" i="1"/>
  <c r="HR283" i="1"/>
  <c r="HR275" i="1"/>
  <c r="HR267" i="1"/>
  <c r="HR259" i="1"/>
  <c r="HR251" i="1"/>
  <c r="HR243" i="1"/>
  <c r="HR235" i="1"/>
  <c r="HR227" i="1"/>
  <c r="HR219" i="1"/>
  <c r="HR211" i="1"/>
  <c r="HR203" i="1"/>
  <c r="HR195" i="1"/>
  <c r="HR187" i="1"/>
  <c r="HR179" i="1"/>
  <c r="HR171" i="1"/>
  <c r="HR163" i="1"/>
  <c r="HR155" i="1"/>
  <c r="HR147" i="1"/>
  <c r="HR139" i="1"/>
  <c r="HR131" i="1"/>
  <c r="HR123" i="1"/>
  <c r="HR115" i="1"/>
  <c r="HR107" i="1"/>
  <c r="HR99" i="1"/>
  <c r="HR91" i="1"/>
  <c r="HR83" i="1"/>
  <c r="HR75" i="1"/>
  <c r="HR67" i="1"/>
  <c r="HR59" i="1"/>
  <c r="HR51" i="1"/>
  <c r="HR43" i="1"/>
  <c r="HR35" i="1"/>
  <c r="HR27" i="1"/>
  <c r="HR19" i="1"/>
  <c r="HR11" i="1"/>
  <c r="HT305" i="1"/>
  <c r="HT297" i="1"/>
  <c r="HT289" i="1"/>
  <c r="HT281" i="1"/>
  <c r="HT273" i="1"/>
  <c r="HT265" i="1"/>
  <c r="HT257" i="1"/>
  <c r="HT249" i="1"/>
  <c r="HT241" i="1"/>
  <c r="HT233" i="1"/>
  <c r="HT225" i="1"/>
  <c r="HT217" i="1"/>
  <c r="HT209" i="1"/>
  <c r="HT201" i="1"/>
  <c r="HT192" i="1"/>
  <c r="HT185" i="1"/>
  <c r="HT177" i="1"/>
  <c r="HT169" i="1"/>
  <c r="HT161" i="1"/>
  <c r="HT153" i="1"/>
  <c r="HT145" i="1"/>
  <c r="HT137" i="1"/>
  <c r="HT129" i="1"/>
  <c r="HT121" i="1"/>
  <c r="HT113" i="1"/>
  <c r="HT105" i="1"/>
  <c r="HT97" i="1"/>
  <c r="HT89" i="1"/>
  <c r="HT81" i="1"/>
  <c r="HT73" i="1"/>
  <c r="HT65" i="1"/>
  <c r="HT57" i="1"/>
  <c r="HT49" i="1"/>
  <c r="HT41" i="1"/>
  <c r="HT33" i="1"/>
  <c r="HT25" i="1"/>
  <c r="HT17" i="1"/>
  <c r="HT9" i="1"/>
  <c r="HR306" i="1"/>
  <c r="HR298" i="1"/>
  <c r="HR290" i="1"/>
  <c r="HR282" i="1"/>
  <c r="HR274" i="1"/>
  <c r="HR266" i="1"/>
  <c r="HR258" i="1"/>
  <c r="HR250" i="1"/>
  <c r="HR242" i="1"/>
  <c r="HR234" i="1"/>
  <c r="HR226" i="1"/>
  <c r="HR218" i="1"/>
  <c r="HR210" i="1"/>
  <c r="HR202" i="1"/>
  <c r="HR194" i="1"/>
  <c r="HR186" i="1"/>
  <c r="HR178" i="1"/>
  <c r="HR170" i="1"/>
  <c r="HR162" i="1"/>
  <c r="HR154" i="1"/>
  <c r="HR146" i="1"/>
  <c r="HR138" i="1"/>
  <c r="HR130" i="1"/>
  <c r="HR122" i="1"/>
  <c r="HR114" i="1"/>
  <c r="HR106" i="1"/>
  <c r="HR98" i="1"/>
  <c r="HR90" i="1"/>
  <c r="HR82" i="1"/>
  <c r="HR74" i="1"/>
  <c r="HR66" i="1"/>
  <c r="HR58" i="1"/>
  <c r="HR50" i="1"/>
  <c r="HR42" i="1"/>
  <c r="HR34" i="1"/>
  <c r="HR26" i="1"/>
  <c r="HR18" i="1"/>
  <c r="HR10" i="1"/>
  <c r="HT304" i="1"/>
  <c r="HT296" i="1"/>
  <c r="HT288" i="1"/>
  <c r="HT280" i="1"/>
  <c r="HT272" i="1"/>
  <c r="HT264" i="1"/>
  <c r="HT256" i="1"/>
  <c r="HT248" i="1"/>
  <c r="HT240" i="1"/>
  <c r="HT232" i="1"/>
  <c r="HT224" i="1"/>
  <c r="HT216" i="1"/>
  <c r="HT208" i="1"/>
  <c r="HT200" i="1"/>
  <c r="HT191" i="1"/>
  <c r="HT184" i="1"/>
  <c r="HT176" i="1"/>
  <c r="HT168" i="1"/>
  <c r="HT160" i="1"/>
  <c r="HT152" i="1"/>
  <c r="HT144" i="1"/>
  <c r="HT136" i="1"/>
  <c r="HT128" i="1"/>
  <c r="HT120" i="1"/>
  <c r="HR305" i="1"/>
  <c r="HR297" i="1"/>
  <c r="HR289" i="1"/>
  <c r="HR281" i="1"/>
  <c r="HR273" i="1"/>
  <c r="HR265" i="1"/>
  <c r="HR257" i="1"/>
  <c r="HR249" i="1"/>
  <c r="HR241" i="1"/>
  <c r="HR233" i="1"/>
  <c r="HR225" i="1"/>
  <c r="HR217" i="1"/>
  <c r="HR209" i="1"/>
  <c r="HR201" i="1"/>
  <c r="HR192" i="1"/>
  <c r="HR185" i="1"/>
  <c r="HR177" i="1"/>
  <c r="HR169" i="1"/>
  <c r="HR161" i="1"/>
  <c r="HR153" i="1"/>
  <c r="HR145" i="1"/>
  <c r="HR137" i="1"/>
  <c r="HR129" i="1"/>
  <c r="HR121" i="1"/>
  <c r="HR113" i="1"/>
  <c r="HR105" i="1"/>
  <c r="HR97" i="1"/>
  <c r="HR89" i="1"/>
  <c r="HR81" i="1"/>
  <c r="HR73" i="1"/>
  <c r="HR65" i="1"/>
  <c r="HR57" i="1"/>
  <c r="HR49" i="1"/>
  <c r="HR41" i="1"/>
  <c r="HR33" i="1"/>
  <c r="HR25" i="1"/>
  <c r="HR17" i="1"/>
  <c r="HR9" i="1"/>
  <c r="HT303" i="1"/>
  <c r="HT295" i="1"/>
  <c r="HT287" i="1"/>
  <c r="HT279" i="1"/>
  <c r="HT271" i="1"/>
  <c r="HT263" i="1"/>
  <c r="HT255" i="1"/>
  <c r="HT247" i="1"/>
  <c r="HT239" i="1"/>
  <c r="HT231" i="1"/>
  <c r="HT223" i="1"/>
  <c r="HT215" i="1"/>
  <c r="HT207" i="1"/>
  <c r="HT199" i="1"/>
  <c r="HT190" i="1"/>
  <c r="HT183" i="1"/>
  <c r="HT175" i="1"/>
  <c r="HT167" i="1"/>
  <c r="HT159" i="1"/>
  <c r="HT151" i="1"/>
  <c r="HT143" i="1"/>
  <c r="HT135" i="1"/>
  <c r="HT127" i="1"/>
  <c r="HT119" i="1"/>
  <c r="HT111" i="1"/>
  <c r="HT103" i="1"/>
  <c r="HT95" i="1"/>
  <c r="HT87" i="1"/>
  <c r="HT79" i="1"/>
  <c r="HT71" i="1"/>
  <c r="HT63" i="1"/>
  <c r="HT55" i="1"/>
  <c r="HN59" i="1"/>
  <c r="HN51" i="1"/>
  <c r="HN43" i="1"/>
  <c r="HN35" i="1"/>
  <c r="HR304" i="1"/>
  <c r="HR296" i="1"/>
  <c r="HR288" i="1"/>
  <c r="HR280" i="1"/>
  <c r="HR272" i="1"/>
  <c r="HR264" i="1"/>
  <c r="HR256" i="1"/>
  <c r="HR248" i="1"/>
  <c r="HR240" i="1"/>
  <c r="HR232" i="1"/>
  <c r="HR224" i="1"/>
  <c r="HR216" i="1"/>
  <c r="HR208" i="1"/>
  <c r="HR200" i="1"/>
  <c r="HR191" i="1"/>
  <c r="HR184" i="1"/>
  <c r="HR176" i="1"/>
  <c r="HR168" i="1"/>
  <c r="HR160" i="1"/>
  <c r="HR152" i="1"/>
  <c r="HR144" i="1"/>
  <c r="HR136" i="1"/>
  <c r="HR128" i="1"/>
  <c r="HR120" i="1"/>
  <c r="HR112" i="1"/>
  <c r="HR104" i="1"/>
  <c r="HR96" i="1"/>
  <c r="HR88" i="1"/>
  <c r="HR80" i="1"/>
  <c r="HR72" i="1"/>
  <c r="HR64" i="1"/>
  <c r="HR56" i="1"/>
  <c r="HR48" i="1"/>
  <c r="HR40" i="1"/>
  <c r="HR32" i="1"/>
  <c r="HR24" i="1"/>
  <c r="HR16" i="1"/>
  <c r="HR8" i="1"/>
  <c r="HT302" i="1"/>
  <c r="HT294" i="1"/>
  <c r="HT286" i="1"/>
  <c r="HT278" i="1"/>
  <c r="HT270" i="1"/>
  <c r="HT262" i="1"/>
  <c r="HT254" i="1"/>
  <c r="HT246" i="1"/>
  <c r="HT238" i="1"/>
  <c r="HT230" i="1"/>
  <c r="HT222" i="1"/>
  <c r="HT214" i="1"/>
  <c r="HT206" i="1"/>
  <c r="HT198" i="1"/>
  <c r="HT193" i="1"/>
  <c r="HT182" i="1"/>
  <c r="HT174" i="1"/>
  <c r="HT166" i="1"/>
  <c r="HT158" i="1"/>
  <c r="HT150" i="1"/>
  <c r="HT142" i="1"/>
  <c r="HT134" i="1"/>
  <c r="HT126" i="1"/>
  <c r="HT118" i="1"/>
  <c r="HT110" i="1"/>
  <c r="HT102" i="1"/>
  <c r="HT94" i="1"/>
  <c r="HT86" i="1"/>
  <c r="HT78" i="1"/>
  <c r="HT70" i="1"/>
  <c r="HT62" i="1"/>
  <c r="HT54" i="1"/>
  <c r="HT46" i="1"/>
  <c r="HT38" i="1"/>
  <c r="HT30" i="1"/>
  <c r="HT22" i="1"/>
  <c r="HT14" i="1"/>
  <c r="HT6" i="1"/>
  <c r="HR303" i="1"/>
  <c r="HR295" i="1"/>
  <c r="HR287" i="1"/>
  <c r="HR279" i="1"/>
  <c r="HR271" i="1"/>
  <c r="HR263" i="1"/>
  <c r="HR255" i="1"/>
  <c r="HR247" i="1"/>
  <c r="HR239" i="1"/>
  <c r="HR231" i="1"/>
  <c r="HR223" i="1"/>
  <c r="HR215" i="1"/>
  <c r="HR207" i="1"/>
  <c r="HR199" i="1"/>
  <c r="HR190" i="1"/>
  <c r="HR183" i="1"/>
  <c r="HR175" i="1"/>
  <c r="HR167" i="1"/>
  <c r="HR159" i="1"/>
  <c r="HR151" i="1"/>
  <c r="HR143" i="1"/>
  <c r="HR135" i="1"/>
  <c r="HR127" i="1"/>
  <c r="HR119" i="1"/>
  <c r="HR111" i="1"/>
  <c r="HR103" i="1"/>
  <c r="HR95" i="1"/>
  <c r="HR87" i="1"/>
  <c r="HR79" i="1"/>
  <c r="HR71" i="1"/>
  <c r="HR63" i="1"/>
  <c r="HR55" i="1"/>
  <c r="HR47" i="1"/>
  <c r="HR39" i="1"/>
  <c r="HR31" i="1"/>
  <c r="HR23" i="1"/>
  <c r="HR15" i="1"/>
  <c r="HR7" i="1"/>
  <c r="HT301" i="1"/>
  <c r="HT293" i="1"/>
  <c r="HT285" i="1"/>
  <c r="HT269" i="1"/>
  <c r="HT261" i="1"/>
  <c r="HT253" i="1"/>
  <c r="HT245" i="1"/>
  <c r="HT237" i="1"/>
  <c r="HT229" i="1"/>
  <c r="HT221" i="1"/>
  <c r="HT205" i="1"/>
  <c r="HT197" i="1"/>
  <c r="HT189" i="1"/>
  <c r="HT181" i="1"/>
  <c r="HT173" i="1"/>
  <c r="HT165" i="1"/>
  <c r="HT157" i="1"/>
  <c r="HT141" i="1"/>
  <c r="HT133" i="1"/>
  <c r="HT125" i="1"/>
  <c r="HT117" i="1"/>
  <c r="HT109" i="1"/>
  <c r="HT101" i="1"/>
  <c r="HT93" i="1"/>
  <c r="HT77" i="1"/>
  <c r="HT69" i="1"/>
  <c r="HT61" i="1"/>
  <c r="HT53" i="1"/>
  <c r="HT45" i="1"/>
  <c r="HT37" i="1"/>
  <c r="HT29" i="1"/>
  <c r="HT13" i="1"/>
  <c r="HR302" i="1"/>
  <c r="HR294" i="1"/>
  <c r="HR286" i="1"/>
  <c r="HR278" i="1"/>
  <c r="HR270" i="1"/>
  <c r="HR262" i="1"/>
  <c r="HR254" i="1"/>
  <c r="HR246" i="1"/>
  <c r="HR238" i="1"/>
  <c r="HR230" i="1"/>
  <c r="HR222" i="1"/>
  <c r="HR214" i="1"/>
  <c r="HR206" i="1"/>
  <c r="HR198" i="1"/>
  <c r="HR193" i="1"/>
  <c r="HR182" i="1"/>
  <c r="HR174" i="1"/>
  <c r="HR166" i="1"/>
  <c r="HR158" i="1"/>
  <c r="HR150" i="1"/>
  <c r="HR142" i="1"/>
  <c r="HR134" i="1"/>
  <c r="HR126" i="1"/>
  <c r="HR118" i="1"/>
  <c r="HR110" i="1"/>
  <c r="HR102" i="1"/>
  <c r="HR94" i="1"/>
  <c r="HR86" i="1"/>
  <c r="HR78" i="1"/>
  <c r="HR70" i="1"/>
  <c r="HR62" i="1"/>
  <c r="HR54" i="1"/>
  <c r="HR46" i="1"/>
  <c r="HR38" i="1"/>
  <c r="HR30" i="1"/>
  <c r="HR22" i="1"/>
  <c r="HR14" i="1"/>
  <c r="HR6" i="1"/>
  <c r="HT300" i="1"/>
  <c r="HT292" i="1"/>
  <c r="HT284" i="1"/>
  <c r="HT276" i="1"/>
  <c r="HT268" i="1"/>
  <c r="HT260" i="1"/>
  <c r="HT252" i="1"/>
  <c r="HT244" i="1"/>
  <c r="HT236" i="1"/>
  <c r="HT228" i="1"/>
  <c r="HT220" i="1"/>
  <c r="HT212" i="1"/>
  <c r="HT204" i="1"/>
  <c r="HT196" i="1"/>
  <c r="HT188" i="1"/>
  <c r="HT180" i="1"/>
  <c r="HT172" i="1"/>
  <c r="HT164" i="1"/>
  <c r="HT156" i="1"/>
  <c r="HT148" i="1"/>
  <c r="HT140" i="1"/>
  <c r="HT132" i="1"/>
  <c r="HT124" i="1"/>
  <c r="HT116" i="1"/>
  <c r="HT108" i="1"/>
  <c r="HT100" i="1"/>
  <c r="HT92" i="1"/>
  <c r="HT84" i="1"/>
  <c r="HT76" i="1"/>
  <c r="HT68" i="1"/>
  <c r="HT60" i="1"/>
  <c r="HT52" i="1"/>
  <c r="HT44" i="1"/>
  <c r="HT36" i="1"/>
  <c r="HT28" i="1"/>
  <c r="HT20" i="1"/>
  <c r="HT12" i="1"/>
  <c r="HT112" i="1"/>
  <c r="HT104" i="1"/>
  <c r="HT96" i="1"/>
  <c r="HT88" i="1"/>
  <c r="HT80" i="1"/>
  <c r="HT72" i="1"/>
  <c r="HT64" i="1"/>
  <c r="HT56" i="1"/>
  <c r="HT48" i="1"/>
  <c r="HT40" i="1"/>
  <c r="HT32" i="1"/>
  <c r="HT24" i="1"/>
  <c r="HT16" i="1"/>
  <c r="HT8" i="1"/>
  <c r="HT47" i="1"/>
  <c r="HT39" i="1"/>
  <c r="HT31" i="1"/>
  <c r="HT23" i="1"/>
  <c r="HT15" i="1"/>
  <c r="HT7" i="1"/>
  <c r="HV301" i="1"/>
  <c r="HV293" i="1"/>
  <c r="HV285" i="1"/>
  <c r="HV277" i="1"/>
  <c r="HV269" i="1"/>
  <c r="HV261" i="1"/>
  <c r="HV253" i="1"/>
  <c r="HV245" i="1"/>
  <c r="HV237" i="1"/>
  <c r="HV229" i="1"/>
  <c r="HV221" i="1"/>
  <c r="HV213" i="1"/>
  <c r="HV205" i="1"/>
  <c r="HV197" i="1"/>
  <c r="HV189" i="1"/>
  <c r="HV181" i="1"/>
  <c r="HV173" i="1"/>
  <c r="HV165" i="1"/>
  <c r="HV157" i="1"/>
  <c r="HV149" i="1"/>
  <c r="HV141" i="1"/>
  <c r="HV133" i="1"/>
  <c r="HV125" i="1"/>
  <c r="HV117" i="1"/>
  <c r="HV109" i="1"/>
  <c r="HV101" i="1"/>
  <c r="HV93" i="1"/>
  <c r="HV85" i="1"/>
  <c r="HV77" i="1"/>
  <c r="HV69" i="1"/>
  <c r="HV61" i="1"/>
  <c r="HV53" i="1"/>
  <c r="HV45" i="1"/>
  <c r="HV37" i="1"/>
  <c r="HV29" i="1"/>
  <c r="HV21" i="1"/>
  <c r="HV13" i="1"/>
  <c r="HT59" i="1"/>
  <c r="HT51" i="1"/>
  <c r="HT43" i="1"/>
  <c r="HT35" i="1"/>
  <c r="HT27" i="1"/>
  <c r="HT19" i="1"/>
  <c r="HT11" i="1"/>
  <c r="HV300" i="1"/>
  <c r="HV292" i="1"/>
  <c r="HV284" i="1"/>
  <c r="HV276" i="1"/>
  <c r="HV268" i="1"/>
  <c r="HV260" i="1"/>
  <c r="HV252" i="1"/>
  <c r="HV244" i="1"/>
  <c r="HV236" i="1"/>
  <c r="HV228" i="1"/>
  <c r="HV220" i="1"/>
  <c r="HV212" i="1"/>
  <c r="HV204" i="1"/>
  <c r="HV196" i="1"/>
  <c r="HV188" i="1"/>
  <c r="HV180" i="1"/>
  <c r="HV172" i="1"/>
  <c r="HV164" i="1"/>
  <c r="HV156" i="1"/>
  <c r="HV148" i="1"/>
  <c r="HV140" i="1"/>
  <c r="HV132" i="1"/>
  <c r="HV124" i="1"/>
  <c r="HV116" i="1"/>
  <c r="HV108" i="1"/>
  <c r="HV100" i="1"/>
  <c r="HV92" i="1"/>
  <c r="HV84" i="1"/>
  <c r="HV76" i="1"/>
  <c r="HV68" i="1"/>
  <c r="HV60" i="1"/>
  <c r="HV52" i="1"/>
  <c r="HV44" i="1"/>
  <c r="HV36" i="1"/>
  <c r="HV28" i="1"/>
  <c r="HV20" i="1"/>
  <c r="HV12" i="1"/>
  <c r="HV5" i="1"/>
  <c r="HV299" i="1"/>
  <c r="HV291" i="1"/>
  <c r="HV283" i="1"/>
  <c r="HV275" i="1"/>
  <c r="HV267" i="1"/>
  <c r="HV259" i="1"/>
  <c r="HV251" i="1"/>
  <c r="HV243" i="1"/>
  <c r="HV235" i="1"/>
  <c r="HV227" i="1"/>
  <c r="HV219" i="1"/>
  <c r="HV211" i="1"/>
  <c r="HV203" i="1"/>
  <c r="HV195" i="1"/>
  <c r="HV187" i="1"/>
  <c r="HV179" i="1"/>
  <c r="HV171" i="1"/>
  <c r="HV163" i="1"/>
  <c r="HV155" i="1"/>
  <c r="HV147" i="1"/>
  <c r="HV139" i="1"/>
  <c r="HV131" i="1"/>
  <c r="HV123" i="1"/>
  <c r="HV115" i="1"/>
  <c r="HV107" i="1"/>
  <c r="HV99" i="1"/>
  <c r="HV91" i="1"/>
  <c r="HV83" i="1"/>
  <c r="HV75" i="1"/>
  <c r="HV67" i="1"/>
  <c r="HV59" i="1"/>
  <c r="HV51" i="1"/>
  <c r="HV43" i="1"/>
  <c r="HV35" i="1"/>
  <c r="HV27" i="1"/>
  <c r="HV19" i="1"/>
  <c r="HV11" i="1"/>
  <c r="HV306" i="1"/>
  <c r="HV298" i="1"/>
  <c r="HV290" i="1"/>
  <c r="HV282" i="1"/>
  <c r="HV274" i="1"/>
  <c r="HV266" i="1"/>
  <c r="HV258" i="1"/>
  <c r="HV250" i="1"/>
  <c r="HV242" i="1"/>
  <c r="HV234" i="1"/>
  <c r="HV226" i="1"/>
  <c r="HV218" i="1"/>
  <c r="HV210" i="1"/>
  <c r="HV202" i="1"/>
  <c r="HV194" i="1"/>
  <c r="HV186" i="1"/>
  <c r="HV178" i="1"/>
  <c r="HV170" i="1"/>
  <c r="HV162" i="1"/>
  <c r="HV154" i="1"/>
  <c r="HV146" i="1"/>
  <c r="HV138" i="1"/>
  <c r="HV130" i="1"/>
  <c r="HV122" i="1"/>
  <c r="HV114" i="1"/>
  <c r="HV106" i="1"/>
  <c r="HV98" i="1"/>
  <c r="HV90" i="1"/>
  <c r="HV82" i="1"/>
  <c r="HV74" i="1"/>
  <c r="HV66" i="1"/>
  <c r="HV58" i="1"/>
  <c r="HV50" i="1"/>
  <c r="HV42" i="1"/>
  <c r="HV34" i="1"/>
  <c r="HV26" i="1"/>
  <c r="HV18" i="1"/>
  <c r="HV10" i="1"/>
  <c r="HV305" i="1"/>
  <c r="HV297" i="1"/>
  <c r="HV289" i="1"/>
  <c r="HV281" i="1"/>
  <c r="HV273" i="1"/>
  <c r="HV265" i="1"/>
  <c r="HV257" i="1"/>
  <c r="HV249" i="1"/>
  <c r="HV241" i="1"/>
  <c r="HV233" i="1"/>
  <c r="HV225" i="1"/>
  <c r="HV217" i="1"/>
  <c r="HV209" i="1"/>
  <c r="HV201" i="1"/>
  <c r="HV192" i="1"/>
  <c r="HV185" i="1"/>
  <c r="HV177" i="1"/>
  <c r="HV169" i="1"/>
  <c r="HV161" i="1"/>
  <c r="HV153" i="1"/>
  <c r="HV145" i="1"/>
  <c r="HV137" i="1"/>
  <c r="HV129" i="1"/>
  <c r="HV121" i="1"/>
  <c r="HV113" i="1"/>
  <c r="HV105" i="1"/>
  <c r="HV97" i="1"/>
  <c r="HV89" i="1"/>
  <c r="HV81" i="1"/>
  <c r="HV73" i="1"/>
  <c r="HV65" i="1"/>
  <c r="HV57" i="1"/>
  <c r="HV49" i="1"/>
  <c r="HV41" i="1"/>
  <c r="HV33" i="1"/>
  <c r="HV25" i="1"/>
  <c r="HV17" i="1"/>
  <c r="HV9" i="1"/>
  <c r="HV304" i="1"/>
  <c r="HV296" i="1"/>
  <c r="HV288" i="1"/>
  <c r="HV280" i="1"/>
  <c r="HV272" i="1"/>
  <c r="HV264" i="1"/>
  <c r="HV256" i="1"/>
  <c r="HV248" i="1"/>
  <c r="HV240" i="1"/>
  <c r="HV232" i="1"/>
  <c r="HV224" i="1"/>
  <c r="HV216" i="1"/>
  <c r="HV208" i="1"/>
  <c r="HV200" i="1"/>
  <c r="HV191" i="1"/>
  <c r="HV184" i="1"/>
  <c r="HV176" i="1"/>
  <c r="HV168" i="1"/>
  <c r="HV160" i="1"/>
  <c r="HV152" i="1"/>
  <c r="HV144" i="1"/>
  <c r="HV136" i="1"/>
  <c r="HV128" i="1"/>
  <c r="HV120" i="1"/>
  <c r="HV112" i="1"/>
  <c r="HV104" i="1"/>
  <c r="HV96" i="1"/>
  <c r="HV88" i="1"/>
  <c r="HV80" i="1"/>
  <c r="HV72" i="1"/>
  <c r="HV64" i="1"/>
  <c r="HV56" i="1"/>
  <c r="HV48" i="1"/>
  <c r="HV40" i="1"/>
  <c r="HV32" i="1"/>
  <c r="HV24" i="1"/>
  <c r="HV16" i="1"/>
  <c r="HV8" i="1"/>
  <c r="HV303" i="1"/>
  <c r="HV295" i="1"/>
  <c r="HV287" i="1"/>
  <c r="HV279" i="1"/>
  <c r="HV271" i="1"/>
  <c r="HV263" i="1"/>
  <c r="HV255" i="1"/>
  <c r="HV247" i="1"/>
  <c r="HV239" i="1"/>
  <c r="HV231" i="1"/>
  <c r="HV223" i="1"/>
  <c r="HV215" i="1"/>
  <c r="HV207" i="1"/>
  <c r="HV199" i="1"/>
  <c r="HV190" i="1"/>
  <c r="HV183" i="1"/>
  <c r="HV175" i="1"/>
  <c r="HV167" i="1"/>
  <c r="HV159" i="1"/>
  <c r="HV151" i="1"/>
  <c r="HV143" i="1"/>
  <c r="HV135" i="1"/>
  <c r="HV127" i="1"/>
  <c r="HV119" i="1"/>
  <c r="HV111" i="1"/>
  <c r="HV103" i="1"/>
  <c r="HV95" i="1"/>
  <c r="HV87" i="1"/>
  <c r="HV79" i="1"/>
  <c r="HV71" i="1"/>
  <c r="HV63" i="1"/>
  <c r="HV55" i="1"/>
  <c r="HV47" i="1"/>
  <c r="HV39" i="1"/>
  <c r="HV31" i="1"/>
  <c r="HV23" i="1"/>
  <c r="HV15" i="1"/>
  <c r="HV7" i="1"/>
  <c r="HV302" i="1"/>
  <c r="HV294" i="1"/>
  <c r="HV286" i="1"/>
  <c r="HV278" i="1"/>
  <c r="HV270" i="1"/>
  <c r="HV262" i="1"/>
  <c r="HV254" i="1"/>
  <c r="HV246" i="1"/>
  <c r="HV238" i="1"/>
  <c r="HV230" i="1"/>
  <c r="HV222" i="1"/>
  <c r="HV214" i="1"/>
  <c r="HV206" i="1"/>
  <c r="HV198" i="1"/>
  <c r="HV193" i="1"/>
  <c r="HV182" i="1"/>
  <c r="HV174" i="1"/>
  <c r="HV166" i="1"/>
  <c r="HV158" i="1"/>
  <c r="HV150" i="1"/>
  <c r="HV142" i="1"/>
  <c r="HV134" i="1"/>
  <c r="HV126" i="1"/>
  <c r="HV118" i="1"/>
  <c r="HV110" i="1"/>
  <c r="HV102" i="1"/>
  <c r="HV94" i="1"/>
  <c r="HV86" i="1"/>
  <c r="HV78" i="1"/>
  <c r="HV70" i="1"/>
  <c r="HV62" i="1"/>
  <c r="HV54" i="1"/>
  <c r="HV46" i="1"/>
  <c r="HV38" i="1"/>
  <c r="HV30" i="1"/>
  <c r="HV22" i="1"/>
  <c r="HV14" i="1"/>
  <c r="HV6" i="1"/>
  <c r="HX5" i="1"/>
  <c r="HX299" i="1"/>
  <c r="HX291" i="1"/>
  <c r="HX283" i="1"/>
  <c r="HX275" i="1"/>
  <c r="HX267" i="1"/>
  <c r="HX259" i="1"/>
  <c r="HX251" i="1"/>
  <c r="HX243" i="1"/>
  <c r="HX235" i="1"/>
  <c r="HX227" i="1"/>
  <c r="HX219" i="1"/>
  <c r="HX211" i="1"/>
  <c r="HX203" i="1"/>
  <c r="HX195" i="1"/>
  <c r="HX187" i="1"/>
  <c r="HX179" i="1"/>
  <c r="HX171" i="1"/>
  <c r="HX163" i="1"/>
  <c r="HX155" i="1"/>
  <c r="HX147" i="1"/>
  <c r="HX139" i="1"/>
  <c r="HX131" i="1"/>
  <c r="HX123" i="1"/>
  <c r="HX115" i="1"/>
  <c r="HX107" i="1"/>
  <c r="HX99" i="1"/>
  <c r="HX91" i="1"/>
  <c r="HX83" i="1"/>
  <c r="HX75" i="1"/>
  <c r="HX67" i="1"/>
  <c r="HX59" i="1"/>
  <c r="HX51" i="1"/>
  <c r="HX43" i="1"/>
  <c r="HX35" i="1"/>
  <c r="HX27" i="1"/>
  <c r="HX19" i="1"/>
  <c r="HX11" i="1"/>
  <c r="HX306" i="1"/>
  <c r="HX298" i="1"/>
  <c r="HX290" i="1"/>
  <c r="HX282" i="1"/>
  <c r="HX274" i="1"/>
  <c r="HX266" i="1"/>
  <c r="HX258" i="1"/>
  <c r="HX250" i="1"/>
  <c r="HX242" i="1"/>
  <c r="HX234" i="1"/>
  <c r="HX226" i="1"/>
  <c r="HX218" i="1"/>
  <c r="HX210" i="1"/>
  <c r="HX202" i="1"/>
  <c r="HX194" i="1"/>
  <c r="HX186" i="1"/>
  <c r="HX178" i="1"/>
  <c r="HX170" i="1"/>
  <c r="HX162" i="1"/>
  <c r="HX154" i="1"/>
  <c r="HX146" i="1"/>
  <c r="HX138" i="1"/>
  <c r="HX130" i="1"/>
  <c r="HX122" i="1"/>
  <c r="HX114" i="1"/>
  <c r="HX106" i="1"/>
  <c r="HX98" i="1"/>
  <c r="HX90" i="1"/>
  <c r="HX82" i="1"/>
  <c r="HX74" i="1"/>
  <c r="HX66" i="1"/>
  <c r="HX58" i="1"/>
  <c r="HX50" i="1"/>
  <c r="HX42" i="1"/>
  <c r="HX34" i="1"/>
  <c r="HX26" i="1"/>
  <c r="HX18" i="1"/>
  <c r="HX10" i="1"/>
  <c r="HX305" i="1"/>
  <c r="HX297" i="1"/>
  <c r="HX289" i="1"/>
  <c r="HX281" i="1"/>
  <c r="HX273" i="1"/>
  <c r="HX265" i="1"/>
  <c r="HX257" i="1"/>
  <c r="HX249" i="1"/>
  <c r="HX241" i="1"/>
  <c r="HX233" i="1"/>
  <c r="HX225" i="1"/>
  <c r="HX217" i="1"/>
  <c r="HX209" i="1"/>
  <c r="HX201" i="1"/>
  <c r="HX192" i="1"/>
  <c r="HX185" i="1"/>
  <c r="HX177" i="1"/>
  <c r="HX169" i="1"/>
  <c r="HX161" i="1"/>
  <c r="HX153" i="1"/>
  <c r="HX145" i="1"/>
  <c r="HX137" i="1"/>
  <c r="HX129" i="1"/>
  <c r="HX121" i="1"/>
  <c r="HX113" i="1"/>
  <c r="HX105" i="1"/>
  <c r="HX97" i="1"/>
  <c r="HX89" i="1"/>
  <c r="HX81" i="1"/>
  <c r="HX73" i="1"/>
  <c r="HX65" i="1"/>
  <c r="HX57" i="1"/>
  <c r="HX49" i="1"/>
  <c r="HX41" i="1"/>
  <c r="HX33" i="1"/>
  <c r="HX25" i="1"/>
  <c r="HX17" i="1"/>
  <c r="HX9" i="1"/>
  <c r="HX304" i="1"/>
  <c r="HX296" i="1"/>
  <c r="HX288" i="1"/>
  <c r="HX280" i="1"/>
  <c r="HX272" i="1"/>
  <c r="HX264" i="1"/>
  <c r="HX256" i="1"/>
  <c r="HX248" i="1"/>
  <c r="HX240" i="1"/>
  <c r="HX232" i="1"/>
  <c r="HX224" i="1"/>
  <c r="HX216" i="1"/>
  <c r="HX208" i="1"/>
  <c r="HX200" i="1"/>
  <c r="HX191" i="1"/>
  <c r="HX184" i="1"/>
  <c r="HX176" i="1"/>
  <c r="HX168" i="1"/>
  <c r="HX160" i="1"/>
  <c r="HX152" i="1"/>
  <c r="HX144" i="1"/>
  <c r="HX136" i="1"/>
  <c r="HX128" i="1"/>
  <c r="HX120" i="1"/>
  <c r="HX112" i="1"/>
  <c r="HX104" i="1"/>
  <c r="HX96" i="1"/>
  <c r="HX88" i="1"/>
  <c r="HX80" i="1"/>
  <c r="HX72" i="1"/>
  <c r="HX64" i="1"/>
  <c r="HX56" i="1"/>
  <c r="HX48" i="1"/>
  <c r="HX40" i="1"/>
  <c r="HX32" i="1"/>
  <c r="HX24" i="1"/>
  <c r="HX16" i="1"/>
  <c r="HX8" i="1"/>
  <c r="HX303" i="1"/>
  <c r="HX295" i="1"/>
  <c r="HX287" i="1"/>
  <c r="HX279" i="1"/>
  <c r="HX271" i="1"/>
  <c r="HX263" i="1"/>
  <c r="HX255" i="1"/>
  <c r="HX247" i="1"/>
  <c r="HX239" i="1"/>
  <c r="HX231" i="1"/>
  <c r="HX223" i="1"/>
  <c r="HX215" i="1"/>
  <c r="HX207" i="1"/>
  <c r="HX199" i="1"/>
  <c r="HX190" i="1"/>
  <c r="HX183" i="1"/>
  <c r="HX175" i="1"/>
  <c r="HX167" i="1"/>
  <c r="HX159" i="1"/>
  <c r="HX151" i="1"/>
  <c r="HX143" i="1"/>
  <c r="HX135" i="1"/>
  <c r="HX127" i="1"/>
  <c r="HX119" i="1"/>
  <c r="HX111" i="1"/>
  <c r="HX103" i="1"/>
  <c r="HX95" i="1"/>
  <c r="HX87" i="1"/>
  <c r="HX79" i="1"/>
  <c r="HX71" i="1"/>
  <c r="HX63" i="1"/>
  <c r="HX55" i="1"/>
  <c r="HX47" i="1"/>
  <c r="HX39" i="1"/>
  <c r="HX31" i="1"/>
  <c r="HX23" i="1"/>
  <c r="HX15" i="1"/>
  <c r="HX7" i="1"/>
  <c r="HX302" i="1"/>
  <c r="HX294" i="1"/>
  <c r="HX286" i="1"/>
  <c r="HX278" i="1"/>
  <c r="HX270" i="1"/>
  <c r="HX262" i="1"/>
  <c r="HX254" i="1"/>
  <c r="HX246" i="1"/>
  <c r="HX238" i="1"/>
  <c r="HX230" i="1"/>
  <c r="HX222" i="1"/>
  <c r="HX214" i="1"/>
  <c r="HX206" i="1"/>
  <c r="HX198" i="1"/>
  <c r="HX193" i="1"/>
  <c r="HX182" i="1"/>
  <c r="HX174" i="1"/>
  <c r="HX166" i="1"/>
  <c r="HX158" i="1"/>
  <c r="HX150" i="1"/>
  <c r="HX142" i="1"/>
  <c r="HX134" i="1"/>
  <c r="HX126" i="1"/>
  <c r="HX118" i="1"/>
  <c r="HX110" i="1"/>
  <c r="HX102" i="1"/>
  <c r="HX94" i="1"/>
  <c r="HX86" i="1"/>
  <c r="HX78" i="1"/>
  <c r="HX70" i="1"/>
  <c r="HX62" i="1"/>
  <c r="HX54" i="1"/>
  <c r="HX46" i="1"/>
  <c r="HX38" i="1"/>
  <c r="HX30" i="1"/>
  <c r="HX22" i="1"/>
  <c r="HX14" i="1"/>
  <c r="HX6" i="1"/>
  <c r="HX300" i="1"/>
  <c r="HX292" i="1"/>
  <c r="HX284" i="1"/>
  <c r="HX276" i="1"/>
  <c r="HX268" i="1"/>
  <c r="HX260" i="1"/>
  <c r="HX252" i="1"/>
  <c r="HX244" i="1"/>
  <c r="HX236" i="1"/>
  <c r="HX228" i="1"/>
  <c r="HX220" i="1"/>
  <c r="HX212" i="1"/>
  <c r="HX204" i="1"/>
  <c r="HX196" i="1"/>
  <c r="HX188" i="1"/>
  <c r="HX180" i="1"/>
  <c r="HX172" i="1"/>
  <c r="HX164" i="1"/>
  <c r="HX156" i="1"/>
  <c r="HX148" i="1"/>
  <c r="HX140" i="1"/>
  <c r="HX132" i="1"/>
  <c r="HX124" i="1"/>
  <c r="HX116" i="1"/>
  <c r="HX108" i="1"/>
  <c r="HX100" i="1"/>
  <c r="HX92" i="1"/>
  <c r="HX84" i="1"/>
  <c r="HX76" i="1"/>
  <c r="HX68" i="1"/>
  <c r="HX60" i="1"/>
  <c r="HX52" i="1"/>
  <c r="HX44" i="1"/>
  <c r="HX36" i="1"/>
  <c r="HX28" i="1"/>
  <c r="HX20" i="1"/>
  <c r="HX12" i="1"/>
  <c r="HZ305" i="1"/>
  <c r="HZ297" i="1"/>
  <c r="HZ289" i="1"/>
  <c r="HZ281" i="1"/>
  <c r="HZ273" i="1"/>
  <c r="HZ265" i="1"/>
  <c r="HZ257" i="1"/>
  <c r="HZ249" i="1"/>
  <c r="HZ241" i="1"/>
  <c r="HZ233" i="1"/>
  <c r="HZ225" i="1"/>
  <c r="HZ217" i="1"/>
  <c r="HZ209" i="1"/>
  <c r="HZ201" i="1"/>
  <c r="HZ192" i="1"/>
  <c r="HZ185" i="1"/>
  <c r="HZ177" i="1"/>
  <c r="HZ169" i="1"/>
  <c r="HZ161" i="1"/>
  <c r="HZ153" i="1"/>
  <c r="HZ145" i="1"/>
  <c r="HZ137" i="1"/>
  <c r="HZ129" i="1"/>
  <c r="HZ121" i="1"/>
  <c r="HZ113" i="1"/>
  <c r="HZ105" i="1"/>
  <c r="HZ97" i="1"/>
  <c r="HZ89" i="1"/>
  <c r="HZ81" i="1"/>
  <c r="HZ73" i="1"/>
  <c r="HZ65" i="1"/>
  <c r="HZ57" i="1"/>
  <c r="HZ49" i="1"/>
  <c r="HZ41" i="1"/>
  <c r="HZ33" i="1"/>
  <c r="HZ25" i="1"/>
  <c r="HZ17" i="1"/>
  <c r="HZ9" i="1"/>
  <c r="HZ304" i="1"/>
  <c r="HZ296" i="1"/>
  <c r="HZ288" i="1"/>
  <c r="HZ280" i="1"/>
  <c r="HZ272" i="1"/>
  <c r="HZ264" i="1"/>
  <c r="HZ256" i="1"/>
  <c r="HZ248" i="1"/>
  <c r="HZ240" i="1"/>
  <c r="HZ232" i="1"/>
  <c r="HZ224" i="1"/>
  <c r="HZ216" i="1"/>
  <c r="HZ208" i="1"/>
  <c r="HZ200" i="1"/>
  <c r="HZ191" i="1"/>
  <c r="HZ184" i="1"/>
  <c r="HZ176" i="1"/>
  <c r="HZ168" i="1"/>
  <c r="HZ160" i="1"/>
  <c r="HZ152" i="1"/>
  <c r="HZ144" i="1"/>
  <c r="HZ136" i="1"/>
  <c r="HZ128" i="1"/>
  <c r="HZ120" i="1"/>
  <c r="HZ112" i="1"/>
  <c r="HZ104" i="1"/>
  <c r="HZ96" i="1"/>
  <c r="HZ88" i="1"/>
  <c r="HZ80" i="1"/>
  <c r="HZ72" i="1"/>
  <c r="HZ64" i="1"/>
  <c r="HZ56" i="1"/>
  <c r="HZ48" i="1"/>
  <c r="HZ40" i="1"/>
  <c r="HZ32" i="1"/>
  <c r="HZ24" i="1"/>
  <c r="HZ16" i="1"/>
  <c r="HZ8" i="1"/>
  <c r="HZ303" i="1"/>
  <c r="HZ295" i="1"/>
  <c r="HZ287" i="1"/>
  <c r="HZ279" i="1"/>
  <c r="HZ271" i="1"/>
  <c r="HZ263" i="1"/>
  <c r="HZ255" i="1"/>
  <c r="HZ247" i="1"/>
  <c r="HZ239" i="1"/>
  <c r="HZ231" i="1"/>
  <c r="HZ223" i="1"/>
  <c r="HZ215" i="1"/>
  <c r="HZ207" i="1"/>
  <c r="HZ199" i="1"/>
  <c r="HZ190" i="1"/>
  <c r="HZ183" i="1"/>
  <c r="HZ175" i="1"/>
  <c r="HZ167" i="1"/>
  <c r="HZ159" i="1"/>
  <c r="HZ151" i="1"/>
  <c r="HZ143" i="1"/>
  <c r="HZ135" i="1"/>
  <c r="HZ127" i="1"/>
  <c r="HZ119" i="1"/>
  <c r="HZ111" i="1"/>
  <c r="HZ103" i="1"/>
  <c r="HZ95" i="1"/>
  <c r="HZ87" i="1"/>
  <c r="HZ79" i="1"/>
  <c r="HZ71" i="1"/>
  <c r="HZ63" i="1"/>
  <c r="HZ55" i="1"/>
  <c r="HZ47" i="1"/>
  <c r="HZ39" i="1"/>
  <c r="HZ31" i="1"/>
  <c r="HZ23" i="1"/>
  <c r="HZ15" i="1"/>
  <c r="HZ7" i="1"/>
  <c r="HZ302" i="1"/>
  <c r="HZ294" i="1"/>
  <c r="HZ286" i="1"/>
  <c r="HZ278" i="1"/>
  <c r="HZ270" i="1"/>
  <c r="HZ262" i="1"/>
  <c r="HZ254" i="1"/>
  <c r="HZ246" i="1"/>
  <c r="HZ238" i="1"/>
  <c r="HZ230" i="1"/>
  <c r="HZ222" i="1"/>
  <c r="HZ214" i="1"/>
  <c r="HZ206" i="1"/>
  <c r="HZ198" i="1"/>
  <c r="HZ193" i="1"/>
  <c r="HZ182" i="1"/>
  <c r="HZ174" i="1"/>
  <c r="HZ166" i="1"/>
  <c r="HZ158" i="1"/>
  <c r="HZ150" i="1"/>
  <c r="HZ142" i="1"/>
  <c r="HZ134" i="1"/>
  <c r="HZ126" i="1"/>
  <c r="HZ118" i="1"/>
  <c r="HZ110" i="1"/>
  <c r="HZ102" i="1"/>
  <c r="HZ94" i="1"/>
  <c r="HZ86" i="1"/>
  <c r="HZ78" i="1"/>
  <c r="HZ70" i="1"/>
  <c r="HZ62" i="1"/>
  <c r="HZ54" i="1"/>
  <c r="HZ46" i="1"/>
  <c r="HZ38" i="1"/>
  <c r="HZ30" i="1"/>
  <c r="HZ22" i="1"/>
  <c r="HZ14" i="1"/>
  <c r="HZ6" i="1"/>
  <c r="HZ300" i="1"/>
  <c r="HZ292" i="1"/>
  <c r="HZ284" i="1"/>
  <c r="HZ276" i="1"/>
  <c r="HZ268" i="1"/>
  <c r="HZ260" i="1"/>
  <c r="HZ252" i="1"/>
  <c r="HZ244" i="1"/>
  <c r="HZ236" i="1"/>
  <c r="HZ228" i="1"/>
  <c r="HZ220" i="1"/>
  <c r="HZ212" i="1"/>
  <c r="HZ204" i="1"/>
  <c r="HZ196" i="1"/>
  <c r="HZ188" i="1"/>
  <c r="HZ180" i="1"/>
  <c r="HZ172" i="1"/>
  <c r="HZ164" i="1"/>
  <c r="HZ156" i="1"/>
  <c r="HZ148" i="1"/>
  <c r="HZ140" i="1"/>
  <c r="HZ132" i="1"/>
  <c r="HZ124" i="1"/>
  <c r="HZ116" i="1"/>
  <c r="HZ108" i="1"/>
  <c r="HZ100" i="1"/>
  <c r="HZ92" i="1"/>
  <c r="HZ84" i="1"/>
  <c r="HZ76" i="1"/>
  <c r="HZ68" i="1"/>
  <c r="HZ60" i="1"/>
  <c r="HZ52" i="1"/>
  <c r="HZ44" i="1"/>
  <c r="HZ36" i="1"/>
  <c r="HZ28" i="1"/>
  <c r="HZ20" i="1"/>
  <c r="HZ12" i="1"/>
  <c r="HZ5" i="1"/>
  <c r="HZ299" i="1"/>
  <c r="HZ291" i="1"/>
  <c r="HZ283" i="1"/>
  <c r="HZ275" i="1"/>
  <c r="HZ267" i="1"/>
  <c r="HZ259" i="1"/>
  <c r="HZ251" i="1"/>
  <c r="HZ243" i="1"/>
  <c r="HZ235" i="1"/>
  <c r="HZ227" i="1"/>
  <c r="HZ219" i="1"/>
  <c r="HZ211" i="1"/>
  <c r="HZ203" i="1"/>
  <c r="HZ195" i="1"/>
  <c r="HZ187" i="1"/>
  <c r="HZ179" i="1"/>
  <c r="HZ171" i="1"/>
  <c r="HZ163" i="1"/>
  <c r="HZ155" i="1"/>
  <c r="HZ147" i="1"/>
  <c r="HZ139" i="1"/>
  <c r="HZ131" i="1"/>
  <c r="HZ123" i="1"/>
  <c r="HZ115" i="1"/>
  <c r="HZ107" i="1"/>
  <c r="HZ99" i="1"/>
  <c r="HZ91" i="1"/>
  <c r="HZ83" i="1"/>
  <c r="HZ75" i="1"/>
  <c r="HZ67" i="1"/>
  <c r="HZ59" i="1"/>
  <c r="HZ51" i="1"/>
  <c r="HZ43" i="1"/>
  <c r="HZ35" i="1"/>
  <c r="HZ27" i="1"/>
  <c r="HZ19" i="1"/>
  <c r="HZ11" i="1"/>
  <c r="HZ306" i="1"/>
  <c r="HZ298" i="1"/>
  <c r="HZ290" i="1"/>
  <c r="HZ282" i="1"/>
  <c r="HZ274" i="1"/>
  <c r="HZ266" i="1"/>
  <c r="HZ258" i="1"/>
  <c r="HZ250" i="1"/>
  <c r="HZ242" i="1"/>
  <c r="HZ234" i="1"/>
  <c r="HZ226" i="1"/>
  <c r="HZ218" i="1"/>
  <c r="HZ210" i="1"/>
  <c r="HZ202" i="1"/>
  <c r="HZ194" i="1"/>
  <c r="HZ186" i="1"/>
  <c r="HZ178" i="1"/>
  <c r="HZ170" i="1"/>
  <c r="HZ162" i="1"/>
  <c r="HZ154" i="1"/>
  <c r="HZ146" i="1"/>
  <c r="HZ138" i="1"/>
  <c r="HZ130" i="1"/>
  <c r="HZ122" i="1"/>
  <c r="HZ114" i="1"/>
  <c r="HZ106" i="1"/>
  <c r="HZ98" i="1"/>
  <c r="HZ90" i="1"/>
  <c r="HZ82" i="1"/>
  <c r="HZ74" i="1"/>
  <c r="HZ66" i="1"/>
  <c r="HZ58" i="1"/>
  <c r="HZ50" i="1"/>
  <c r="HZ42" i="1"/>
  <c r="HZ34" i="1"/>
  <c r="HZ26" i="1"/>
  <c r="HZ18" i="1"/>
  <c r="HZ10" i="1"/>
  <c r="HX301" i="1"/>
  <c r="HX293" i="1"/>
  <c r="HX285" i="1"/>
  <c r="HX277" i="1"/>
  <c r="HX269" i="1"/>
  <c r="HX261" i="1"/>
  <c r="HX253" i="1"/>
  <c r="HX245" i="1"/>
  <c r="HX237" i="1"/>
  <c r="HX229" i="1"/>
  <c r="HX221" i="1"/>
  <c r="HX213" i="1"/>
  <c r="HX205" i="1"/>
  <c r="HX197" i="1"/>
  <c r="HX189" i="1"/>
  <c r="HX181" i="1"/>
  <c r="HX173" i="1"/>
  <c r="HX165" i="1"/>
  <c r="HX157" i="1"/>
  <c r="HX149" i="1"/>
  <c r="HX141" i="1"/>
  <c r="HX133" i="1"/>
  <c r="HX125" i="1"/>
  <c r="HX117" i="1"/>
  <c r="HX109" i="1"/>
  <c r="HX101" i="1"/>
  <c r="HX93" i="1"/>
  <c r="HX85" i="1"/>
  <c r="HX77" i="1"/>
  <c r="HX69" i="1"/>
  <c r="HX61" i="1"/>
  <c r="HX53" i="1"/>
  <c r="HX45" i="1"/>
  <c r="HX37" i="1"/>
  <c r="HX29" i="1"/>
  <c r="HX21" i="1"/>
  <c r="HX13" i="1"/>
  <c r="IF303" i="1"/>
  <c r="IF295" i="1"/>
  <c r="IF287" i="1"/>
  <c r="IF279" i="1"/>
  <c r="IF271" i="1"/>
  <c r="IF263" i="1"/>
  <c r="IF255" i="1"/>
  <c r="IF247" i="1"/>
  <c r="IF239" i="1"/>
  <c r="IF231" i="1"/>
  <c r="IF223" i="1"/>
  <c r="IF215" i="1"/>
  <c r="IF207" i="1"/>
  <c r="IF199" i="1"/>
  <c r="IF190" i="1"/>
  <c r="IF183" i="1"/>
  <c r="IF175" i="1"/>
  <c r="IF167" i="1"/>
  <c r="IF159" i="1"/>
  <c r="IF151" i="1"/>
  <c r="IF143" i="1"/>
  <c r="IF135" i="1"/>
  <c r="IF127" i="1"/>
  <c r="IF119" i="1"/>
  <c r="IF111" i="1"/>
  <c r="IF103" i="1"/>
  <c r="IF95" i="1"/>
  <c r="IF87" i="1"/>
  <c r="IF79" i="1"/>
  <c r="IF71" i="1"/>
  <c r="IF63" i="1"/>
  <c r="IF55" i="1"/>
  <c r="IF47" i="1"/>
  <c r="IF39" i="1"/>
  <c r="IF31" i="1"/>
  <c r="IF23" i="1"/>
  <c r="IF15" i="1"/>
  <c r="IF7" i="1"/>
  <c r="IF302" i="1"/>
  <c r="IF294" i="1"/>
  <c r="IF286" i="1"/>
  <c r="IF278" i="1"/>
  <c r="IF270" i="1"/>
  <c r="IF262" i="1"/>
  <c r="IF254" i="1"/>
  <c r="IF246" i="1"/>
  <c r="IF238" i="1"/>
  <c r="IF230" i="1"/>
  <c r="IF222" i="1"/>
  <c r="IF214" i="1"/>
  <c r="IF206" i="1"/>
  <c r="IF198" i="1"/>
  <c r="IF193" i="1"/>
  <c r="IF182" i="1"/>
  <c r="IF174" i="1"/>
  <c r="IF166" i="1"/>
  <c r="IF158" i="1"/>
  <c r="IF150" i="1"/>
  <c r="IF142" i="1"/>
  <c r="IF134" i="1"/>
  <c r="IF126" i="1"/>
  <c r="IF118" i="1"/>
  <c r="IF110" i="1"/>
  <c r="IF102" i="1"/>
  <c r="IF94" i="1"/>
  <c r="IF86" i="1"/>
  <c r="IF78" i="1"/>
  <c r="IF70" i="1"/>
  <c r="IF62" i="1"/>
  <c r="IF54" i="1"/>
  <c r="IF46" i="1"/>
  <c r="IF38" i="1"/>
  <c r="IF30" i="1"/>
  <c r="IF22" i="1"/>
  <c r="IF14" i="1"/>
  <c r="IF6" i="1"/>
  <c r="IF301" i="1"/>
  <c r="IF293" i="1"/>
  <c r="IF285" i="1"/>
  <c r="IF277" i="1"/>
  <c r="IF269" i="1"/>
  <c r="IF261" i="1"/>
  <c r="IF253" i="1"/>
  <c r="IF245" i="1"/>
  <c r="IF237" i="1"/>
  <c r="IF229" i="1"/>
  <c r="IF221" i="1"/>
  <c r="IF213" i="1"/>
  <c r="IF205" i="1"/>
  <c r="IF197" i="1"/>
  <c r="IF189" i="1"/>
  <c r="IF181" i="1"/>
  <c r="IF173" i="1"/>
  <c r="IF165" i="1"/>
  <c r="IF157" i="1"/>
  <c r="IF149" i="1"/>
  <c r="IF141" i="1"/>
  <c r="IF133" i="1"/>
  <c r="IF125" i="1"/>
  <c r="IF117" i="1"/>
  <c r="IF109" i="1"/>
  <c r="IF101" i="1"/>
  <c r="IF93" i="1"/>
  <c r="IF85" i="1"/>
  <c r="IF77" i="1"/>
  <c r="IF69" i="1"/>
  <c r="IF61" i="1"/>
  <c r="IF53" i="1"/>
  <c r="IF45" i="1"/>
  <c r="IF37" i="1"/>
  <c r="IF29" i="1"/>
  <c r="IF21" i="1"/>
  <c r="IF13" i="1"/>
  <c r="IF299" i="1"/>
  <c r="IF291" i="1"/>
  <c r="IF283" i="1"/>
  <c r="IF275" i="1"/>
  <c r="IF267" i="1"/>
  <c r="IF259" i="1"/>
  <c r="IF251" i="1"/>
  <c r="IF243" i="1"/>
  <c r="IF235" i="1"/>
  <c r="IF227" i="1"/>
  <c r="IF219" i="1"/>
  <c r="IF211" i="1"/>
  <c r="IF203" i="1"/>
  <c r="IF195" i="1"/>
  <c r="IF187" i="1"/>
  <c r="IF179" i="1"/>
  <c r="IF171" i="1"/>
  <c r="IF163" i="1"/>
  <c r="IF155" i="1"/>
  <c r="IF147" i="1"/>
  <c r="IF139" i="1"/>
  <c r="IF131" i="1"/>
  <c r="IF123" i="1"/>
  <c r="IF115" i="1"/>
  <c r="IF107" i="1"/>
  <c r="IF99" i="1"/>
  <c r="IF91" i="1"/>
  <c r="IF83" i="1"/>
  <c r="IF75" i="1"/>
  <c r="IF67" i="1"/>
  <c r="IF59" i="1"/>
  <c r="IF51" i="1"/>
  <c r="IF43" i="1"/>
  <c r="IF35" i="1"/>
  <c r="IF27" i="1"/>
  <c r="IF19" i="1"/>
  <c r="IF11" i="1"/>
  <c r="IF306" i="1"/>
  <c r="IF298" i="1"/>
  <c r="IF290" i="1"/>
  <c r="IF282" i="1"/>
  <c r="IF274" i="1"/>
  <c r="IF266" i="1"/>
  <c r="IF258" i="1"/>
  <c r="IF250" i="1"/>
  <c r="IF242" i="1"/>
  <c r="IF234" i="1"/>
  <c r="IF226" i="1"/>
  <c r="IF218" i="1"/>
  <c r="IF210" i="1"/>
  <c r="IF202" i="1"/>
  <c r="IF194" i="1"/>
  <c r="IF186" i="1"/>
  <c r="IF178" i="1"/>
  <c r="IF170" i="1"/>
  <c r="IF162" i="1"/>
  <c r="IF154" i="1"/>
  <c r="IF146" i="1"/>
  <c r="IF138" i="1"/>
  <c r="IF130" i="1"/>
  <c r="IF122" i="1"/>
  <c r="IF114" i="1"/>
  <c r="IF106" i="1"/>
  <c r="IF98" i="1"/>
  <c r="IF90" i="1"/>
  <c r="IF82" i="1"/>
  <c r="IF74" i="1"/>
  <c r="IF66" i="1"/>
  <c r="IF58" i="1"/>
  <c r="IF50" i="1"/>
  <c r="IF42" i="1"/>
  <c r="IF34" i="1"/>
  <c r="IF26" i="1"/>
  <c r="IF18" i="1"/>
  <c r="IF10" i="1"/>
  <c r="IF305" i="1"/>
  <c r="IF297" i="1"/>
  <c r="IF289" i="1"/>
  <c r="IF281" i="1"/>
  <c r="IF273" i="1"/>
  <c r="IF265" i="1"/>
  <c r="IF257" i="1"/>
  <c r="IF249" i="1"/>
  <c r="IF241" i="1"/>
  <c r="IF233" i="1"/>
  <c r="IF225" i="1"/>
  <c r="IF217" i="1"/>
  <c r="IF209" i="1"/>
  <c r="IF201" i="1"/>
  <c r="IF192" i="1"/>
  <c r="IF185" i="1"/>
  <c r="IF177" i="1"/>
  <c r="IF169" i="1"/>
  <c r="IF161" i="1"/>
  <c r="IF153" i="1"/>
  <c r="IF145" i="1"/>
  <c r="IF137" i="1"/>
  <c r="IF129" i="1"/>
  <c r="IF121" i="1"/>
  <c r="IF113" i="1"/>
  <c r="IF105" i="1"/>
  <c r="IF97" i="1"/>
  <c r="IF89" i="1"/>
  <c r="IF81" i="1"/>
  <c r="IF73" i="1"/>
  <c r="IF65" i="1"/>
  <c r="IF57" i="1"/>
  <c r="IF49" i="1"/>
  <c r="IF41" i="1"/>
  <c r="IF33" i="1"/>
  <c r="IF25" i="1"/>
  <c r="IF17" i="1"/>
  <c r="IF9" i="1"/>
  <c r="IF304" i="1"/>
  <c r="IF296" i="1"/>
  <c r="IF288" i="1"/>
  <c r="IF280" i="1"/>
  <c r="IF272" i="1"/>
  <c r="IF264" i="1"/>
  <c r="IF256" i="1"/>
  <c r="IF248" i="1"/>
  <c r="IF240" i="1"/>
  <c r="IF232" i="1"/>
  <c r="IF224" i="1"/>
  <c r="IF216" i="1"/>
  <c r="IF208" i="1"/>
  <c r="IF200" i="1"/>
  <c r="IF191" i="1"/>
  <c r="IF184" i="1"/>
  <c r="IF176" i="1"/>
  <c r="IF168" i="1"/>
  <c r="IF160" i="1"/>
  <c r="IF152" i="1"/>
  <c r="IF144" i="1"/>
  <c r="IF136" i="1"/>
  <c r="IF128" i="1"/>
  <c r="IF120" i="1"/>
  <c r="IF112" i="1"/>
  <c r="IF104" i="1"/>
  <c r="IF96" i="1"/>
  <c r="IF88" i="1"/>
  <c r="IF80" i="1"/>
  <c r="IF72" i="1"/>
  <c r="IF64" i="1"/>
  <c r="IF56" i="1"/>
  <c r="IF48" i="1"/>
  <c r="IF40" i="1"/>
  <c r="IF32" i="1"/>
  <c r="IF24" i="1"/>
  <c r="IF16" i="1"/>
  <c r="IF8" i="1"/>
  <c r="HN301" i="1"/>
  <c r="HN279" i="1"/>
  <c r="HN271" i="1"/>
  <c r="HN262" i="1"/>
  <c r="HN253" i="1"/>
  <c r="HN239" i="1"/>
  <c r="HN202" i="1"/>
  <c r="HN191" i="1"/>
  <c r="HN184" i="1"/>
  <c r="HN176" i="1"/>
  <c r="HN168" i="1"/>
  <c r="HN157" i="1"/>
  <c r="HN130" i="1"/>
  <c r="HN120" i="1"/>
  <c r="HN112" i="1"/>
  <c r="HN80" i="1"/>
  <c r="HN72" i="1"/>
  <c r="HN63" i="1"/>
  <c r="HN55" i="1"/>
  <c r="HN47" i="1"/>
  <c r="HN39" i="1"/>
  <c r="HN30" i="1"/>
  <c r="HN22" i="1"/>
  <c r="HN14" i="1"/>
  <c r="HN211" i="1"/>
  <c r="HN91" i="1"/>
  <c r="HN300" i="1"/>
  <c r="HN290" i="1"/>
  <c r="HN278" i="1"/>
  <c r="HN269" i="1"/>
  <c r="HN261" i="1"/>
  <c r="HN238" i="1"/>
  <c r="HN210" i="1"/>
  <c r="HN201" i="1"/>
  <c r="HN190" i="1"/>
  <c r="HN183" i="1"/>
  <c r="HN175" i="1"/>
  <c r="HN167" i="1"/>
  <c r="HN156" i="1"/>
  <c r="HN129" i="1"/>
  <c r="HN119" i="1"/>
  <c r="HN111" i="1"/>
  <c r="HN90" i="1"/>
  <c r="HN79" i="1"/>
  <c r="HN71" i="1"/>
  <c r="HN62" i="1"/>
  <c r="HN54" i="1"/>
  <c r="HN46" i="1"/>
  <c r="HN38" i="1"/>
  <c r="HN29" i="1"/>
  <c r="HN21" i="1"/>
  <c r="HN13" i="1"/>
  <c r="HN228" i="1"/>
  <c r="HN140" i="1"/>
  <c r="HN289" i="1"/>
  <c r="HN277" i="1"/>
  <c r="HN268" i="1"/>
  <c r="HN260" i="1"/>
  <c r="HN247" i="1"/>
  <c r="HN237" i="1"/>
  <c r="HN226" i="1"/>
  <c r="HN218" i="1"/>
  <c r="HN209" i="1"/>
  <c r="HN200" i="1"/>
  <c r="HN193" i="1"/>
  <c r="HN182" i="1"/>
  <c r="HN174" i="1"/>
  <c r="HN166" i="1"/>
  <c r="HN146" i="1"/>
  <c r="HN138" i="1"/>
  <c r="HN128" i="1"/>
  <c r="HN118" i="1"/>
  <c r="HN110" i="1"/>
  <c r="HN89" i="1"/>
  <c r="HN78" i="1"/>
  <c r="HN70" i="1"/>
  <c r="HN61" i="1"/>
  <c r="HN53" i="1"/>
  <c r="HN45" i="1"/>
  <c r="HN37" i="1"/>
  <c r="HN28" i="1"/>
  <c r="HN20" i="1"/>
  <c r="HN12" i="1"/>
  <c r="HN292" i="1"/>
  <c r="HN220" i="1"/>
  <c r="HN148" i="1"/>
  <c r="HN298" i="1"/>
  <c r="HN284" i="1"/>
  <c r="HN276" i="1"/>
  <c r="HN246" i="1"/>
  <c r="HN236" i="1"/>
  <c r="HN225" i="1"/>
  <c r="HN217" i="1"/>
  <c r="HN208" i="1"/>
  <c r="HN199" i="1"/>
  <c r="HN189" i="1"/>
  <c r="HN181" i="1"/>
  <c r="HN173" i="1"/>
  <c r="HN165" i="1"/>
  <c r="HN154" i="1"/>
  <c r="HN145" i="1"/>
  <c r="HN137" i="1"/>
  <c r="HN127" i="1"/>
  <c r="HN117" i="1"/>
  <c r="HN109" i="1"/>
  <c r="HN87" i="1"/>
  <c r="HN77" i="1"/>
  <c r="HN69" i="1"/>
  <c r="HN60" i="1"/>
  <c r="HN52" i="1"/>
  <c r="HN44" i="1"/>
  <c r="HN36" i="1"/>
  <c r="HN306" i="1"/>
  <c r="HN297" i="1"/>
  <c r="HN266" i="1"/>
  <c r="HN257" i="1"/>
  <c r="HN245" i="1"/>
  <c r="HN224" i="1"/>
  <c r="HN216" i="1"/>
  <c r="HN207" i="1"/>
  <c r="HN198" i="1"/>
  <c r="HN188" i="1"/>
  <c r="HN180" i="1"/>
  <c r="HN172" i="1"/>
  <c r="HN164" i="1"/>
  <c r="HN152" i="1"/>
  <c r="HN144" i="1"/>
  <c r="HN136" i="1"/>
  <c r="HN125" i="1"/>
  <c r="HN116" i="1"/>
  <c r="HN108" i="1"/>
  <c r="HN84" i="1"/>
  <c r="HN76" i="1"/>
  <c r="HN68" i="1"/>
  <c r="HN26" i="1"/>
  <c r="HN18" i="1"/>
  <c r="HN10" i="1"/>
  <c r="HN305" i="1"/>
  <c r="HN296" i="1"/>
  <c r="HN282" i="1"/>
  <c r="HN274" i="1"/>
  <c r="HN265" i="1"/>
  <c r="HN256" i="1"/>
  <c r="HN242" i="1"/>
  <c r="HN234" i="1"/>
  <c r="HN223" i="1"/>
  <c r="HN215" i="1"/>
  <c r="HN205" i="1"/>
  <c r="HN197" i="1"/>
  <c r="HN151" i="1"/>
  <c r="HN143" i="1"/>
  <c r="HN135" i="1"/>
  <c r="HN58" i="1"/>
  <c r="HN50" i="1"/>
  <c r="HN42" i="1"/>
  <c r="HN34" i="1"/>
  <c r="HN25" i="1"/>
  <c r="HN17" i="1"/>
  <c r="HN9" i="1"/>
  <c r="HN304" i="1"/>
  <c r="HN295" i="1"/>
  <c r="HN281" i="1"/>
  <c r="HN273" i="1"/>
  <c r="HN264" i="1"/>
  <c r="HN255" i="1"/>
  <c r="HN241" i="1"/>
  <c r="HN230" i="1"/>
  <c r="HN222" i="1"/>
  <c r="HN214" i="1"/>
  <c r="HN204" i="1"/>
  <c r="HN196" i="1"/>
  <c r="HN186" i="1"/>
  <c r="HN178" i="1"/>
  <c r="HN170" i="1"/>
  <c r="HN160" i="1"/>
  <c r="HN150" i="1"/>
  <c r="HN142" i="1"/>
  <c r="HN132" i="1"/>
  <c r="HN122" i="1"/>
  <c r="HN114" i="1"/>
  <c r="HN93" i="1"/>
  <c r="HN82" i="1"/>
  <c r="HN74" i="1"/>
  <c r="HN66" i="1"/>
  <c r="HN57" i="1"/>
  <c r="HN49" i="1"/>
  <c r="HN41" i="1"/>
  <c r="HN33" i="1"/>
  <c r="HN24" i="1"/>
  <c r="HN16" i="1"/>
  <c r="HN8" i="1"/>
  <c r="HN303" i="1"/>
  <c r="HN294" i="1"/>
  <c r="HN280" i="1"/>
  <c r="HN272" i="1"/>
  <c r="HN263" i="1"/>
  <c r="HN254" i="1"/>
  <c r="HN240" i="1"/>
  <c r="HN229" i="1"/>
  <c r="HN221" i="1"/>
  <c r="HN212" i="1"/>
  <c r="HN194" i="1"/>
  <c r="HN185" i="1"/>
  <c r="HN177" i="1"/>
  <c r="HN169" i="1"/>
  <c r="HN159" i="1"/>
  <c r="HN149" i="1"/>
  <c r="HN141" i="1"/>
  <c r="HN121" i="1"/>
  <c r="HN113" i="1"/>
  <c r="HN92" i="1"/>
  <c r="HN81" i="1"/>
  <c r="HN73" i="1"/>
  <c r="HN65" i="1"/>
  <c r="HN56" i="1"/>
  <c r="HN48" i="1"/>
  <c r="HN40" i="1"/>
  <c r="HN32" i="1"/>
  <c r="HN23" i="1"/>
  <c r="HN15" i="1"/>
  <c r="HN7" i="1"/>
  <c r="DE6" i="1"/>
  <c r="DE7" i="1"/>
  <c r="DE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30" i="1"/>
  <c r="DE31" i="1"/>
  <c r="DE32" i="1"/>
  <c r="DE33" i="1"/>
  <c r="DE34" i="1"/>
  <c r="DE35" i="1"/>
  <c r="DE36" i="1"/>
  <c r="DE37" i="1"/>
  <c r="DE38" i="1"/>
  <c r="DE39" i="1"/>
  <c r="DE40" i="1"/>
  <c r="DE41" i="1"/>
  <c r="DE42" i="1"/>
  <c r="DE43" i="1"/>
  <c r="DE44" i="1"/>
  <c r="DE45" i="1"/>
  <c r="DE46" i="1"/>
  <c r="DE47" i="1"/>
  <c r="DE48" i="1"/>
  <c r="DE49" i="1"/>
  <c r="DE50" i="1"/>
  <c r="DE51" i="1"/>
  <c r="DE52" i="1"/>
  <c r="DE53" i="1"/>
  <c r="DE54" i="1"/>
  <c r="DE55" i="1"/>
  <c r="DE56" i="1"/>
  <c r="DE57" i="1"/>
  <c r="DE58" i="1"/>
  <c r="DE59" i="1"/>
  <c r="DE60" i="1"/>
  <c r="DE61" i="1"/>
  <c r="DE62" i="1"/>
  <c r="DE63" i="1"/>
  <c r="DE64" i="1"/>
  <c r="DE65" i="1"/>
  <c r="DE66" i="1"/>
  <c r="DE67" i="1"/>
  <c r="DE68" i="1"/>
  <c r="DE69" i="1"/>
  <c r="DE70" i="1"/>
  <c r="DE71" i="1"/>
  <c r="DE72" i="1"/>
  <c r="DE73" i="1"/>
  <c r="DE74" i="1"/>
  <c r="DE75" i="1"/>
  <c r="DE76" i="1"/>
  <c r="DE77" i="1"/>
  <c r="DE78" i="1"/>
  <c r="DE79" i="1"/>
  <c r="DE80" i="1"/>
  <c r="DE81" i="1"/>
  <c r="DE82" i="1"/>
  <c r="DE83" i="1"/>
  <c r="DE84" i="1"/>
  <c r="DE85" i="1"/>
  <c r="DE86" i="1"/>
  <c r="DE87" i="1"/>
  <c r="DE88" i="1"/>
  <c r="DE89" i="1"/>
  <c r="DE90" i="1"/>
  <c r="DE91" i="1"/>
  <c r="DE92" i="1"/>
  <c r="DE93" i="1"/>
  <c r="DE94" i="1"/>
  <c r="DE95" i="1"/>
  <c r="DE96" i="1"/>
  <c r="DE97" i="1"/>
  <c r="DE98" i="1"/>
  <c r="DE99" i="1"/>
  <c r="DE100" i="1"/>
  <c r="DE101" i="1"/>
  <c r="DE102" i="1"/>
  <c r="DE103" i="1"/>
  <c r="DE104" i="1"/>
  <c r="DE105" i="1"/>
  <c r="DE106" i="1"/>
  <c r="DE107" i="1"/>
  <c r="DE108" i="1"/>
  <c r="DE109" i="1"/>
  <c r="DE110" i="1"/>
  <c r="DE111" i="1"/>
  <c r="DE112" i="1"/>
  <c r="DE113" i="1"/>
  <c r="DE114" i="1"/>
  <c r="DE115" i="1"/>
  <c r="DE116" i="1"/>
  <c r="DE117" i="1"/>
  <c r="DE118" i="1"/>
  <c r="DE119" i="1"/>
  <c r="DE120" i="1"/>
  <c r="DE121" i="1"/>
  <c r="DE122" i="1"/>
  <c r="DE123" i="1"/>
  <c r="DE124" i="1"/>
  <c r="DE125" i="1"/>
  <c r="DE126" i="1"/>
  <c r="DE127" i="1"/>
  <c r="DE128" i="1"/>
  <c r="DE129" i="1"/>
  <c r="DE130" i="1"/>
  <c r="DE131" i="1"/>
  <c r="DE132" i="1"/>
  <c r="DE133" i="1"/>
  <c r="DE134" i="1"/>
  <c r="DE135" i="1"/>
  <c r="DE136" i="1"/>
  <c r="DE137" i="1"/>
  <c r="DE138" i="1"/>
  <c r="DE139" i="1"/>
  <c r="DE140" i="1"/>
  <c r="DE141" i="1"/>
  <c r="DE142" i="1"/>
  <c r="DE143" i="1"/>
  <c r="DE144" i="1"/>
  <c r="DE145" i="1"/>
  <c r="DE146" i="1"/>
  <c r="DE147" i="1"/>
  <c r="DE148" i="1"/>
  <c r="DE149" i="1"/>
  <c r="DE150" i="1"/>
  <c r="DE151" i="1"/>
  <c r="DE152" i="1"/>
  <c r="DE153" i="1"/>
  <c r="DE154" i="1"/>
  <c r="DE155" i="1"/>
  <c r="DE156" i="1"/>
  <c r="DE157" i="1"/>
  <c r="DE158" i="1"/>
  <c r="DE159" i="1"/>
  <c r="DE160" i="1"/>
  <c r="DE161" i="1"/>
  <c r="DE162" i="1"/>
  <c r="DE163" i="1"/>
  <c r="DE164" i="1"/>
  <c r="DE165" i="1"/>
  <c r="DE166" i="1"/>
  <c r="DE167" i="1"/>
  <c r="DE168" i="1"/>
  <c r="DE169" i="1"/>
  <c r="DE170" i="1"/>
  <c r="DE171" i="1"/>
  <c r="DE172" i="1"/>
  <c r="DE173" i="1"/>
  <c r="DE174" i="1"/>
  <c r="DE175" i="1"/>
  <c r="DE176" i="1"/>
  <c r="DE177" i="1"/>
  <c r="DE178" i="1"/>
  <c r="DE179" i="1"/>
  <c r="DE180" i="1"/>
  <c r="DE181" i="1"/>
  <c r="DE182" i="1"/>
  <c r="DE183" i="1"/>
  <c r="DE184" i="1"/>
  <c r="DE185" i="1"/>
  <c r="DE186" i="1"/>
  <c r="DE187" i="1"/>
  <c r="DE188" i="1"/>
  <c r="DE189" i="1"/>
  <c r="DE193" i="1"/>
  <c r="DE190" i="1"/>
  <c r="DE191" i="1"/>
  <c r="DE192" i="1"/>
  <c r="DE194" i="1"/>
  <c r="DE195" i="1"/>
  <c r="DE196" i="1"/>
  <c r="DE197" i="1"/>
  <c r="DE198" i="1"/>
  <c r="DE199" i="1"/>
  <c r="DE200" i="1"/>
  <c r="DE201" i="1"/>
  <c r="DE202" i="1"/>
  <c r="DE203" i="1"/>
  <c r="DE204" i="1"/>
  <c r="DE205" i="1"/>
  <c r="DE206" i="1"/>
  <c r="DE207" i="1"/>
  <c r="DE208" i="1"/>
  <c r="DE209" i="1"/>
  <c r="DE210" i="1"/>
  <c r="DE211" i="1"/>
  <c r="DE212" i="1"/>
  <c r="DE213" i="1"/>
  <c r="DE214" i="1"/>
  <c r="DE215" i="1"/>
  <c r="DE216" i="1"/>
  <c r="DE217" i="1"/>
  <c r="DE218" i="1"/>
  <c r="DE219" i="1"/>
  <c r="DE220" i="1"/>
  <c r="DE221" i="1"/>
  <c r="DE222" i="1"/>
  <c r="DE223" i="1"/>
  <c r="DE224" i="1"/>
  <c r="DE225" i="1"/>
  <c r="DE226" i="1"/>
  <c r="DE227" i="1"/>
  <c r="DE228" i="1"/>
  <c r="DE229" i="1"/>
  <c r="DE230" i="1"/>
  <c r="DE231" i="1"/>
  <c r="DE232" i="1"/>
  <c r="DE233" i="1"/>
  <c r="DE234" i="1"/>
  <c r="DE235" i="1"/>
  <c r="DE236" i="1"/>
  <c r="DE237" i="1"/>
  <c r="DE238" i="1"/>
  <c r="DE239" i="1"/>
  <c r="DE240" i="1"/>
  <c r="DE241" i="1"/>
  <c r="DE242" i="1"/>
  <c r="DE243" i="1"/>
  <c r="DE244" i="1"/>
  <c r="DE245" i="1"/>
  <c r="DE246" i="1"/>
  <c r="DE247" i="1"/>
  <c r="DE248" i="1"/>
  <c r="DE249" i="1"/>
  <c r="DE250" i="1"/>
  <c r="DE251" i="1"/>
  <c r="DE252" i="1"/>
  <c r="DE253" i="1"/>
  <c r="DE254" i="1"/>
  <c r="DE255" i="1"/>
  <c r="DE256" i="1"/>
  <c r="DE257" i="1"/>
  <c r="DE258" i="1"/>
  <c r="DE259" i="1"/>
  <c r="DE260" i="1"/>
  <c r="DE261" i="1"/>
  <c r="DE262" i="1"/>
  <c r="DE263" i="1"/>
  <c r="DE264" i="1"/>
  <c r="DE265" i="1"/>
  <c r="DE266" i="1"/>
  <c r="DE267" i="1"/>
  <c r="DE268" i="1"/>
  <c r="DE269" i="1"/>
  <c r="DE270" i="1"/>
  <c r="DE271" i="1"/>
  <c r="DE272" i="1"/>
  <c r="DE273" i="1"/>
  <c r="DE274" i="1"/>
  <c r="DE275" i="1"/>
  <c r="DE276" i="1"/>
  <c r="DE277" i="1"/>
  <c r="DE278" i="1"/>
  <c r="DE279" i="1"/>
  <c r="DE280" i="1"/>
  <c r="DE281" i="1"/>
  <c r="DE282" i="1"/>
  <c r="DE283" i="1"/>
  <c r="DE284" i="1"/>
  <c r="DE285" i="1"/>
  <c r="DE286" i="1"/>
  <c r="DE287" i="1"/>
  <c r="DE288" i="1"/>
  <c r="DE289" i="1"/>
  <c r="DE290" i="1"/>
  <c r="DE291" i="1"/>
  <c r="DE292" i="1"/>
  <c r="DE293" i="1"/>
  <c r="DE294" i="1"/>
  <c r="DE295" i="1"/>
  <c r="DE296" i="1"/>
  <c r="DE297" i="1"/>
  <c r="DE298" i="1"/>
  <c r="DE299" i="1"/>
  <c r="DE300" i="1"/>
  <c r="DE301" i="1"/>
  <c r="DE302" i="1"/>
  <c r="DE303" i="1"/>
  <c r="DE304" i="1"/>
  <c r="DE305" i="1"/>
  <c r="DE306" i="1"/>
  <c r="DE5" i="1"/>
  <c r="DB6" i="1"/>
  <c r="DB7" i="1"/>
  <c r="DB8" i="1"/>
  <c r="DB9" i="1"/>
  <c r="DB10" i="1"/>
  <c r="DB11" i="1"/>
  <c r="DB12" i="1"/>
  <c r="DB13" i="1"/>
  <c r="DB14" i="1"/>
  <c r="DB15" i="1"/>
  <c r="DB16" i="1"/>
  <c r="DB17" i="1"/>
  <c r="DB18" i="1"/>
  <c r="DB19" i="1"/>
  <c r="DB20" i="1"/>
  <c r="DB21" i="1"/>
  <c r="DB22" i="1"/>
  <c r="DB23" i="1"/>
  <c r="DB24" i="1"/>
  <c r="DB25" i="1"/>
  <c r="DB26" i="1"/>
  <c r="DB27" i="1"/>
  <c r="DB28" i="1"/>
  <c r="DB29" i="1"/>
  <c r="DB30" i="1"/>
  <c r="DB31" i="1"/>
  <c r="DB32" i="1"/>
  <c r="DB33" i="1"/>
  <c r="DB34" i="1"/>
  <c r="DB35" i="1"/>
  <c r="DB36" i="1"/>
  <c r="DB37" i="1"/>
  <c r="DB38" i="1"/>
  <c r="DB39" i="1"/>
  <c r="DB40" i="1"/>
  <c r="DB41" i="1"/>
  <c r="DB42" i="1"/>
  <c r="DB43" i="1"/>
  <c r="DB44" i="1"/>
  <c r="DB45" i="1"/>
  <c r="DB46" i="1"/>
  <c r="DB47" i="1"/>
  <c r="DB48" i="1"/>
  <c r="DB49" i="1"/>
  <c r="DB50" i="1"/>
  <c r="DB51" i="1"/>
  <c r="DB52" i="1"/>
  <c r="DB53" i="1"/>
  <c r="DB54" i="1"/>
  <c r="DB55" i="1"/>
  <c r="DB56" i="1"/>
  <c r="DB57" i="1"/>
  <c r="DB58" i="1"/>
  <c r="DB59" i="1"/>
  <c r="DB60" i="1"/>
  <c r="DB61" i="1"/>
  <c r="DB62" i="1"/>
  <c r="DB63" i="1"/>
  <c r="DB64" i="1"/>
  <c r="DB65" i="1"/>
  <c r="DB66" i="1"/>
  <c r="DB67" i="1"/>
  <c r="DB68" i="1"/>
  <c r="DB69" i="1"/>
  <c r="DB70" i="1"/>
  <c r="DB71" i="1"/>
  <c r="DB72" i="1"/>
  <c r="DB73" i="1"/>
  <c r="DB74" i="1"/>
  <c r="DB75" i="1"/>
  <c r="DB76" i="1"/>
  <c r="DB77" i="1"/>
  <c r="DB78" i="1"/>
  <c r="DB79" i="1"/>
  <c r="DB80" i="1"/>
  <c r="DB81" i="1"/>
  <c r="DB82" i="1"/>
  <c r="DB83" i="1"/>
  <c r="DB84" i="1"/>
  <c r="DB85" i="1"/>
  <c r="DB86" i="1"/>
  <c r="DB87" i="1"/>
  <c r="DB88" i="1"/>
  <c r="DB89" i="1"/>
  <c r="DB90" i="1"/>
  <c r="DB91" i="1"/>
  <c r="DB92" i="1"/>
  <c r="DB93" i="1"/>
  <c r="DB94" i="1"/>
  <c r="DB95" i="1"/>
  <c r="DB96" i="1"/>
  <c r="DB97" i="1"/>
  <c r="DB98" i="1"/>
  <c r="DB99" i="1"/>
  <c r="DB100" i="1"/>
  <c r="DB101" i="1"/>
  <c r="DB102" i="1"/>
  <c r="DB103" i="1"/>
  <c r="DB104" i="1"/>
  <c r="DB105" i="1"/>
  <c r="DB106" i="1"/>
  <c r="DB107" i="1"/>
  <c r="DB108" i="1"/>
  <c r="DB109" i="1"/>
  <c r="DB110" i="1"/>
  <c r="DB111" i="1"/>
  <c r="DB112" i="1"/>
  <c r="DB113" i="1"/>
  <c r="DB114" i="1"/>
  <c r="DB115" i="1"/>
  <c r="DB116" i="1"/>
  <c r="DB117" i="1"/>
  <c r="DB118" i="1"/>
  <c r="DB119" i="1"/>
  <c r="DB120" i="1"/>
  <c r="DB121" i="1"/>
  <c r="DB122" i="1"/>
  <c r="DB123" i="1"/>
  <c r="DB124" i="1"/>
  <c r="DB125" i="1"/>
  <c r="DB126" i="1"/>
  <c r="DB127" i="1"/>
  <c r="DB128" i="1"/>
  <c r="DB129" i="1"/>
  <c r="DB130" i="1"/>
  <c r="DB131" i="1"/>
  <c r="DB132" i="1"/>
  <c r="DB133" i="1"/>
  <c r="DB134" i="1"/>
  <c r="DB135" i="1"/>
  <c r="DB136" i="1"/>
  <c r="DB137" i="1"/>
  <c r="DB138" i="1"/>
  <c r="DB139" i="1"/>
  <c r="DB140" i="1"/>
  <c r="DB141" i="1"/>
  <c r="DB142" i="1"/>
  <c r="DB143" i="1"/>
  <c r="DB144" i="1"/>
  <c r="DB145" i="1"/>
  <c r="DB146" i="1"/>
  <c r="DB147" i="1"/>
  <c r="DB148" i="1"/>
  <c r="DB149" i="1"/>
  <c r="DB150" i="1"/>
  <c r="DB151" i="1"/>
  <c r="DB152" i="1"/>
  <c r="DB153" i="1"/>
  <c r="DB154" i="1"/>
  <c r="DB155" i="1"/>
  <c r="DB156" i="1"/>
  <c r="DB157" i="1"/>
  <c r="DB158" i="1"/>
  <c r="DB159" i="1"/>
  <c r="DB160" i="1"/>
  <c r="DB161" i="1"/>
  <c r="DB162" i="1"/>
  <c r="DB163" i="1"/>
  <c r="DB164" i="1"/>
  <c r="DB165" i="1"/>
  <c r="DB166" i="1"/>
  <c r="DB167" i="1"/>
  <c r="DB168" i="1"/>
  <c r="DB169" i="1"/>
  <c r="DB170" i="1"/>
  <c r="DB171" i="1"/>
  <c r="DB172" i="1"/>
  <c r="DB173" i="1"/>
  <c r="DB174" i="1"/>
  <c r="DB175" i="1"/>
  <c r="DB176" i="1"/>
  <c r="DB177" i="1"/>
  <c r="DB178" i="1"/>
  <c r="DB179" i="1"/>
  <c r="DB180" i="1"/>
  <c r="DB181" i="1"/>
  <c r="DB182" i="1"/>
  <c r="DB183" i="1"/>
  <c r="DB184" i="1"/>
  <c r="DB185" i="1"/>
  <c r="DB186" i="1"/>
  <c r="DB187" i="1"/>
  <c r="DB188" i="1"/>
  <c r="DB189" i="1"/>
  <c r="DB193" i="1"/>
  <c r="DB190" i="1"/>
  <c r="DB191" i="1"/>
  <c r="DB192" i="1"/>
  <c r="DB194" i="1"/>
  <c r="DB195" i="1"/>
  <c r="DB196" i="1"/>
  <c r="DB197" i="1"/>
  <c r="DB198" i="1"/>
  <c r="DB199" i="1"/>
  <c r="DB200" i="1"/>
  <c r="DB201" i="1"/>
  <c r="DB202" i="1"/>
  <c r="DB203" i="1"/>
  <c r="DB204" i="1"/>
  <c r="DB205" i="1"/>
  <c r="DB206" i="1"/>
  <c r="DB207" i="1"/>
  <c r="DB208" i="1"/>
  <c r="DB209" i="1"/>
  <c r="DB210" i="1"/>
  <c r="DB211" i="1"/>
  <c r="DB212" i="1"/>
  <c r="DB213" i="1"/>
  <c r="DB214" i="1"/>
  <c r="DB215" i="1"/>
  <c r="DB216" i="1"/>
  <c r="DB217" i="1"/>
  <c r="DB218" i="1"/>
  <c r="DB219" i="1"/>
  <c r="DB220" i="1"/>
  <c r="DB221" i="1"/>
  <c r="DB222" i="1"/>
  <c r="DB223" i="1"/>
  <c r="DB224" i="1"/>
  <c r="DB225" i="1"/>
  <c r="DB226" i="1"/>
  <c r="DB227" i="1"/>
  <c r="DB228" i="1"/>
  <c r="DB229" i="1"/>
  <c r="DB230" i="1"/>
  <c r="DB231" i="1"/>
  <c r="DB232" i="1"/>
  <c r="DB233" i="1"/>
  <c r="DB234" i="1"/>
  <c r="DB235" i="1"/>
  <c r="DB236" i="1"/>
  <c r="DB237" i="1"/>
  <c r="DB238" i="1"/>
  <c r="DB239" i="1"/>
  <c r="DB240" i="1"/>
  <c r="DB241" i="1"/>
  <c r="DB242" i="1"/>
  <c r="DB243" i="1"/>
  <c r="DB244" i="1"/>
  <c r="DB245" i="1"/>
  <c r="DB246" i="1"/>
  <c r="DB247" i="1"/>
  <c r="DB248" i="1"/>
  <c r="DB249" i="1"/>
  <c r="DB250" i="1"/>
  <c r="DB251" i="1"/>
  <c r="DB252" i="1"/>
  <c r="DB253" i="1"/>
  <c r="DB254" i="1"/>
  <c r="DB255" i="1"/>
  <c r="DB256" i="1"/>
  <c r="DB257" i="1"/>
  <c r="DB258" i="1"/>
  <c r="DB259" i="1"/>
  <c r="DB260" i="1"/>
  <c r="DB261" i="1"/>
  <c r="DB262" i="1"/>
  <c r="DB263" i="1"/>
  <c r="DB264" i="1"/>
  <c r="DB265" i="1"/>
  <c r="DB267" i="1"/>
  <c r="DB268" i="1"/>
  <c r="DB269" i="1"/>
  <c r="DB270" i="1"/>
  <c r="DB271" i="1"/>
  <c r="DB272" i="1"/>
  <c r="DB273" i="1"/>
  <c r="DB274" i="1"/>
  <c r="DB275" i="1"/>
  <c r="DB276" i="1"/>
  <c r="DB277" i="1"/>
  <c r="DB278" i="1"/>
  <c r="DB279" i="1"/>
  <c r="DB280" i="1"/>
  <c r="DB281" i="1"/>
  <c r="DB282" i="1"/>
  <c r="DB283" i="1"/>
  <c r="DB284" i="1"/>
  <c r="DB285" i="1"/>
  <c r="DB286" i="1"/>
  <c r="DB287" i="1"/>
  <c r="DB288" i="1"/>
  <c r="DB289" i="1"/>
  <c r="DB290" i="1"/>
  <c r="DB291" i="1"/>
  <c r="DB292" i="1"/>
  <c r="DB293" i="1"/>
  <c r="DB294" i="1"/>
  <c r="DB295" i="1"/>
  <c r="DB296" i="1"/>
  <c r="DB297" i="1"/>
  <c r="DB298" i="1"/>
  <c r="DB299" i="1"/>
  <c r="DB300" i="1"/>
  <c r="DB301" i="1"/>
  <c r="DB302" i="1"/>
  <c r="DB303" i="1"/>
  <c r="DB304" i="1"/>
  <c r="DB305" i="1"/>
  <c r="DB306" i="1"/>
  <c r="DB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3" i="1"/>
  <c r="H190" i="1"/>
  <c r="H191" i="1"/>
  <c r="H192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3" i="1"/>
  <c r="E190" i="1"/>
  <c r="E191" i="1"/>
  <c r="E192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3" i="1"/>
  <c r="D190" i="1"/>
  <c r="D191" i="1"/>
  <c r="D192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3" i="1"/>
  <c r="C190" i="1"/>
  <c r="C191" i="1"/>
  <c r="C192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5" i="1"/>
  <c r="CP6" i="1" l="1"/>
  <c r="CP7" i="1"/>
  <c r="CP8" i="1"/>
  <c r="CP9" i="1"/>
  <c r="CP10" i="1"/>
  <c r="CP11" i="1"/>
  <c r="CP12" i="1"/>
  <c r="CP13" i="1"/>
  <c r="CP14" i="1"/>
  <c r="CP15" i="1"/>
  <c r="CP16" i="1"/>
  <c r="CP17" i="1"/>
  <c r="CP18" i="1"/>
  <c r="CP19" i="1"/>
  <c r="CP20" i="1"/>
  <c r="CP21" i="1"/>
  <c r="CP22" i="1"/>
  <c r="CP23" i="1"/>
  <c r="CP24" i="1"/>
  <c r="CP25" i="1"/>
  <c r="CP26" i="1"/>
  <c r="CP27" i="1"/>
  <c r="CP28" i="1"/>
  <c r="CP29" i="1"/>
  <c r="CP30" i="1"/>
  <c r="CP31" i="1"/>
  <c r="CP32" i="1"/>
  <c r="CP33" i="1"/>
  <c r="CP34" i="1"/>
  <c r="CP35" i="1"/>
  <c r="CP36" i="1"/>
  <c r="CP37" i="1"/>
  <c r="CP38" i="1"/>
  <c r="CP39" i="1"/>
  <c r="CP40" i="1"/>
  <c r="CP41" i="1"/>
  <c r="CP42" i="1"/>
  <c r="CP43" i="1"/>
  <c r="CP44" i="1"/>
  <c r="CP45" i="1"/>
  <c r="CP46" i="1"/>
  <c r="CP47" i="1"/>
  <c r="CP48" i="1"/>
  <c r="CP49" i="1"/>
  <c r="CP50" i="1"/>
  <c r="CP51" i="1"/>
  <c r="CP52" i="1"/>
  <c r="CP53" i="1"/>
  <c r="CP54" i="1"/>
  <c r="CP55" i="1"/>
  <c r="CP56" i="1"/>
  <c r="CP57" i="1"/>
  <c r="CP58" i="1"/>
  <c r="CP59" i="1"/>
  <c r="CP60" i="1"/>
  <c r="CP61" i="1"/>
  <c r="CP62" i="1"/>
  <c r="CP63" i="1"/>
  <c r="CP64" i="1"/>
  <c r="CP65" i="1"/>
  <c r="CP66" i="1"/>
  <c r="CP67" i="1"/>
  <c r="CP68" i="1"/>
  <c r="CP69" i="1"/>
  <c r="CP70" i="1"/>
  <c r="CP71" i="1"/>
  <c r="CP72" i="1"/>
  <c r="CP73" i="1"/>
  <c r="CP74" i="1"/>
  <c r="CP75" i="1"/>
  <c r="CP76" i="1"/>
  <c r="CP77" i="1"/>
  <c r="CP78" i="1"/>
  <c r="CP79" i="1"/>
  <c r="CP80" i="1"/>
  <c r="CP81" i="1"/>
  <c r="CP82" i="1"/>
  <c r="CP83" i="1"/>
  <c r="CP84" i="1"/>
  <c r="CP85" i="1"/>
  <c r="CP86" i="1"/>
  <c r="CP87" i="1"/>
  <c r="CP88" i="1"/>
  <c r="CP89" i="1"/>
  <c r="CP90" i="1"/>
  <c r="CP91" i="1"/>
  <c r="CP92" i="1"/>
  <c r="CP93" i="1"/>
  <c r="CP94" i="1"/>
  <c r="CP95" i="1"/>
  <c r="CP96" i="1"/>
  <c r="CP97" i="1"/>
  <c r="CP98" i="1"/>
  <c r="CP99" i="1"/>
  <c r="CP100" i="1"/>
  <c r="CP101" i="1"/>
  <c r="CP102" i="1"/>
  <c r="CP103" i="1"/>
  <c r="CP104" i="1"/>
  <c r="CP105" i="1"/>
  <c r="CP106" i="1"/>
  <c r="CP107" i="1"/>
  <c r="CP108" i="1"/>
  <c r="CP109" i="1"/>
  <c r="CP110" i="1"/>
  <c r="CP111" i="1"/>
  <c r="CP112" i="1"/>
  <c r="CP113" i="1"/>
  <c r="CP114" i="1"/>
  <c r="CP115" i="1"/>
  <c r="CP116" i="1"/>
  <c r="CP117" i="1"/>
  <c r="CP118" i="1"/>
  <c r="CP119" i="1"/>
  <c r="CP120" i="1"/>
  <c r="CP121" i="1"/>
  <c r="CP122" i="1"/>
  <c r="CP123" i="1"/>
  <c r="CP124" i="1"/>
  <c r="CP125" i="1"/>
  <c r="CP126" i="1"/>
  <c r="CP127" i="1"/>
  <c r="CP128" i="1"/>
  <c r="CP129" i="1"/>
  <c r="CP130" i="1"/>
  <c r="CP131" i="1"/>
  <c r="CP132" i="1"/>
  <c r="CP133" i="1"/>
  <c r="CP134" i="1"/>
  <c r="CP135" i="1"/>
  <c r="CP136" i="1"/>
  <c r="CP137" i="1"/>
  <c r="CP138" i="1"/>
  <c r="CP139" i="1"/>
  <c r="CP140" i="1"/>
  <c r="CP141" i="1"/>
  <c r="CP142" i="1"/>
  <c r="CP143" i="1"/>
  <c r="CP144" i="1"/>
  <c r="CP145" i="1"/>
  <c r="CP146" i="1"/>
  <c r="CP147" i="1"/>
  <c r="CP148" i="1"/>
  <c r="CP149" i="1"/>
  <c r="CP150" i="1"/>
  <c r="CP151" i="1"/>
  <c r="CP152" i="1"/>
  <c r="CP153" i="1"/>
  <c r="CP154" i="1"/>
  <c r="CP155" i="1"/>
  <c r="CP156" i="1"/>
  <c r="CP157" i="1"/>
  <c r="CP158" i="1"/>
  <c r="CP159" i="1"/>
  <c r="CP160" i="1"/>
  <c r="CP161" i="1"/>
  <c r="CP162" i="1"/>
  <c r="CP163" i="1"/>
  <c r="CP164" i="1"/>
  <c r="CP165" i="1"/>
  <c r="CP166" i="1"/>
  <c r="CP167" i="1"/>
  <c r="CP168" i="1"/>
  <c r="CP169" i="1"/>
  <c r="CP170" i="1"/>
  <c r="CP171" i="1"/>
  <c r="CP172" i="1"/>
  <c r="CP173" i="1"/>
  <c r="CP174" i="1"/>
  <c r="CP175" i="1"/>
  <c r="CP176" i="1"/>
  <c r="CP177" i="1"/>
  <c r="CP178" i="1"/>
  <c r="CP179" i="1"/>
  <c r="CP180" i="1"/>
  <c r="CP181" i="1"/>
  <c r="CP182" i="1"/>
  <c r="CP183" i="1"/>
  <c r="CP184" i="1"/>
  <c r="CP185" i="1"/>
  <c r="CP186" i="1"/>
  <c r="CP187" i="1"/>
  <c r="CP188" i="1"/>
  <c r="CP189" i="1"/>
  <c r="CP193" i="1"/>
  <c r="CP190" i="1"/>
  <c r="CP191" i="1"/>
  <c r="CP192" i="1"/>
  <c r="CP194" i="1"/>
  <c r="CP195" i="1"/>
  <c r="CP196" i="1"/>
  <c r="CP197" i="1"/>
  <c r="CP198" i="1"/>
  <c r="CP199" i="1"/>
  <c r="CP200" i="1"/>
  <c r="CP201" i="1"/>
  <c r="CP202" i="1"/>
  <c r="CP203" i="1"/>
  <c r="CP204" i="1"/>
  <c r="CP205" i="1"/>
  <c r="CP206" i="1"/>
  <c r="CP207" i="1"/>
  <c r="CP208" i="1"/>
  <c r="CP209" i="1"/>
  <c r="CP210" i="1"/>
  <c r="CP211" i="1"/>
  <c r="CP212" i="1"/>
  <c r="CP213" i="1"/>
  <c r="CP214" i="1"/>
  <c r="CP215" i="1"/>
  <c r="CP216" i="1"/>
  <c r="CP217" i="1"/>
  <c r="CP218" i="1"/>
  <c r="CP219" i="1"/>
  <c r="CP220" i="1"/>
  <c r="CP221" i="1"/>
  <c r="CP222" i="1"/>
  <c r="CP223" i="1"/>
  <c r="CP224" i="1"/>
  <c r="CP225" i="1"/>
  <c r="CP226" i="1"/>
  <c r="CP227" i="1"/>
  <c r="CP228" i="1"/>
  <c r="CP229" i="1"/>
  <c r="CP230" i="1"/>
  <c r="CP231" i="1"/>
  <c r="CP232" i="1"/>
  <c r="CP233" i="1"/>
  <c r="CP234" i="1"/>
  <c r="CP235" i="1"/>
  <c r="CP236" i="1"/>
  <c r="CP237" i="1"/>
  <c r="CP238" i="1"/>
  <c r="CP239" i="1"/>
  <c r="CP240" i="1"/>
  <c r="CP241" i="1"/>
  <c r="CP242" i="1"/>
  <c r="CP243" i="1"/>
  <c r="CP244" i="1"/>
  <c r="CP245" i="1"/>
  <c r="CP246" i="1"/>
  <c r="CP247" i="1"/>
  <c r="CP248" i="1"/>
  <c r="CP249" i="1"/>
  <c r="CP250" i="1"/>
  <c r="CP251" i="1"/>
  <c r="CP252" i="1"/>
  <c r="CP253" i="1"/>
  <c r="CP254" i="1"/>
  <c r="CP255" i="1"/>
  <c r="CP256" i="1"/>
  <c r="CP257" i="1"/>
  <c r="CP258" i="1"/>
  <c r="CP259" i="1"/>
  <c r="CP260" i="1"/>
  <c r="CP261" i="1"/>
  <c r="CP262" i="1"/>
  <c r="CP263" i="1"/>
  <c r="CP264" i="1"/>
  <c r="CP265" i="1"/>
  <c r="CP266" i="1"/>
  <c r="CP267" i="1"/>
  <c r="CP268" i="1"/>
  <c r="CP269" i="1"/>
  <c r="CP270" i="1"/>
  <c r="CP271" i="1"/>
  <c r="CP272" i="1"/>
  <c r="CP273" i="1"/>
  <c r="CP274" i="1"/>
  <c r="CP275" i="1"/>
  <c r="CP276" i="1"/>
  <c r="CP277" i="1"/>
  <c r="CP278" i="1"/>
  <c r="CP279" i="1"/>
  <c r="CP280" i="1"/>
  <c r="CP281" i="1"/>
  <c r="CP282" i="1"/>
  <c r="CP283" i="1"/>
  <c r="CP284" i="1"/>
  <c r="CP285" i="1"/>
  <c r="CP286" i="1"/>
  <c r="CP287" i="1"/>
  <c r="CP288" i="1"/>
  <c r="CP289" i="1"/>
  <c r="CP290" i="1"/>
  <c r="CP291" i="1"/>
  <c r="CP292" i="1"/>
  <c r="CP293" i="1"/>
  <c r="CP294" i="1"/>
  <c r="CP295" i="1"/>
  <c r="CP296" i="1"/>
  <c r="CP297" i="1"/>
  <c r="CP298" i="1"/>
  <c r="CP299" i="1"/>
  <c r="CP300" i="1"/>
  <c r="CP301" i="1"/>
  <c r="CP302" i="1"/>
  <c r="CP303" i="1"/>
  <c r="CP304" i="1"/>
  <c r="CP305" i="1"/>
  <c r="CP306" i="1"/>
  <c r="CP5" i="1"/>
  <c r="CN6" i="1" l="1"/>
  <c r="CN7" i="1"/>
  <c r="CN8" i="1"/>
  <c r="CN9" i="1"/>
  <c r="CN10" i="1"/>
  <c r="CN11" i="1"/>
  <c r="CN12" i="1"/>
  <c r="CN13" i="1"/>
  <c r="CN14" i="1"/>
  <c r="CN15" i="1"/>
  <c r="CN16" i="1"/>
  <c r="CN17" i="1"/>
  <c r="CN18" i="1"/>
  <c r="CN19" i="1"/>
  <c r="CN20" i="1"/>
  <c r="CN21" i="1"/>
  <c r="CN22" i="1"/>
  <c r="CN23" i="1"/>
  <c r="CN24" i="1"/>
  <c r="CN25" i="1"/>
  <c r="CN26" i="1"/>
  <c r="CN27" i="1"/>
  <c r="CN28" i="1"/>
  <c r="CN29" i="1"/>
  <c r="CN30" i="1"/>
  <c r="CN31" i="1"/>
  <c r="CN32" i="1"/>
  <c r="CN33" i="1"/>
  <c r="CN34" i="1"/>
  <c r="CN35" i="1"/>
  <c r="CN36" i="1"/>
  <c r="CN37" i="1"/>
  <c r="CN38" i="1"/>
  <c r="CN39" i="1"/>
  <c r="CN40" i="1"/>
  <c r="CN41" i="1"/>
  <c r="CN42" i="1"/>
  <c r="CN43" i="1"/>
  <c r="CN44" i="1"/>
  <c r="CN45" i="1"/>
  <c r="CN46" i="1"/>
  <c r="CN47" i="1"/>
  <c r="CN48" i="1"/>
  <c r="CN49" i="1"/>
  <c r="CN50" i="1"/>
  <c r="CN51" i="1"/>
  <c r="CN52" i="1"/>
  <c r="CN53" i="1"/>
  <c r="CN54" i="1"/>
  <c r="CN55" i="1"/>
  <c r="CN56" i="1"/>
  <c r="CN57" i="1"/>
  <c r="CN58" i="1"/>
  <c r="CN59" i="1"/>
  <c r="CN60" i="1"/>
  <c r="CN61" i="1"/>
  <c r="CN62" i="1"/>
  <c r="CN63" i="1"/>
  <c r="CN64" i="1"/>
  <c r="CN65" i="1"/>
  <c r="CN66" i="1"/>
  <c r="CN67" i="1"/>
  <c r="CN68" i="1"/>
  <c r="CN69" i="1"/>
  <c r="CN70" i="1"/>
  <c r="CN71" i="1"/>
  <c r="CN72" i="1"/>
  <c r="CN73" i="1"/>
  <c r="CN74" i="1"/>
  <c r="CN75" i="1"/>
  <c r="CN76" i="1"/>
  <c r="CN77" i="1"/>
  <c r="CN78" i="1"/>
  <c r="CN79" i="1"/>
  <c r="CN80" i="1"/>
  <c r="CN81" i="1"/>
  <c r="CN82" i="1"/>
  <c r="CN83" i="1"/>
  <c r="CN84" i="1"/>
  <c r="CN85" i="1"/>
  <c r="CN86" i="1"/>
  <c r="CN87" i="1"/>
  <c r="CN88" i="1"/>
  <c r="CN89" i="1"/>
  <c r="CN90" i="1"/>
  <c r="CN91" i="1"/>
  <c r="CN92" i="1"/>
  <c r="CN93" i="1"/>
  <c r="CN94" i="1"/>
  <c r="CN95" i="1"/>
  <c r="CN96" i="1"/>
  <c r="CN97" i="1"/>
  <c r="CN98" i="1"/>
  <c r="CN99" i="1"/>
  <c r="CN100" i="1"/>
  <c r="CN101" i="1"/>
  <c r="CN102" i="1"/>
  <c r="CN103" i="1"/>
  <c r="CN104" i="1"/>
  <c r="CN105" i="1"/>
  <c r="CN106" i="1"/>
  <c r="CN107" i="1"/>
  <c r="CN108" i="1"/>
  <c r="CN109" i="1"/>
  <c r="CN110" i="1"/>
  <c r="CN111" i="1"/>
  <c r="CN112" i="1"/>
  <c r="CN113" i="1"/>
  <c r="CN114" i="1"/>
  <c r="CN115" i="1"/>
  <c r="CN116" i="1"/>
  <c r="CN117" i="1"/>
  <c r="CN118" i="1"/>
  <c r="CN119" i="1"/>
  <c r="CN120" i="1"/>
  <c r="CN121" i="1"/>
  <c r="CN122" i="1"/>
  <c r="CN123" i="1"/>
  <c r="CN124" i="1"/>
  <c r="CN125" i="1"/>
  <c r="CN126" i="1"/>
  <c r="CN127" i="1"/>
  <c r="CN128" i="1"/>
  <c r="CN129" i="1"/>
  <c r="CN130" i="1"/>
  <c r="CN131" i="1"/>
  <c r="CN132" i="1"/>
  <c r="CN133" i="1"/>
  <c r="CN134" i="1"/>
  <c r="CN135" i="1"/>
  <c r="CN136" i="1"/>
  <c r="CN137" i="1"/>
  <c r="CN138" i="1"/>
  <c r="CN139" i="1"/>
  <c r="CN140" i="1"/>
  <c r="CN141" i="1"/>
  <c r="CN142" i="1"/>
  <c r="CN143" i="1"/>
  <c r="CN144" i="1"/>
  <c r="CN145" i="1"/>
  <c r="CN146" i="1"/>
  <c r="CN147" i="1"/>
  <c r="CN148" i="1"/>
  <c r="CN149" i="1"/>
  <c r="CN150" i="1"/>
  <c r="CN151" i="1"/>
  <c r="CN152" i="1"/>
  <c r="CN153" i="1"/>
  <c r="CN154" i="1"/>
  <c r="CN155" i="1"/>
  <c r="CN156" i="1"/>
  <c r="CN157" i="1"/>
  <c r="CN158" i="1"/>
  <c r="CN159" i="1"/>
  <c r="CN160" i="1"/>
  <c r="CN161" i="1"/>
  <c r="CN162" i="1"/>
  <c r="CN163" i="1"/>
  <c r="CN164" i="1"/>
  <c r="CN165" i="1"/>
  <c r="CN166" i="1"/>
  <c r="CN167" i="1"/>
  <c r="CN168" i="1"/>
  <c r="CN169" i="1"/>
  <c r="CN170" i="1"/>
  <c r="CN171" i="1"/>
  <c r="CN172" i="1"/>
  <c r="CN173" i="1"/>
  <c r="CN174" i="1"/>
  <c r="CN175" i="1"/>
  <c r="CN176" i="1"/>
  <c r="CN177" i="1"/>
  <c r="CN178" i="1"/>
  <c r="CN179" i="1"/>
  <c r="CN180" i="1"/>
  <c r="CN181" i="1"/>
  <c r="CN182" i="1"/>
  <c r="CN183" i="1"/>
  <c r="CN184" i="1"/>
  <c r="CN185" i="1"/>
  <c r="CN186" i="1"/>
  <c r="CN187" i="1"/>
  <c r="CN188" i="1"/>
  <c r="CN189" i="1"/>
  <c r="CN193" i="1"/>
  <c r="CN190" i="1"/>
  <c r="CN191" i="1"/>
  <c r="CN192" i="1"/>
  <c r="CN194" i="1"/>
  <c r="CN195" i="1"/>
  <c r="CN196" i="1"/>
  <c r="CN197" i="1"/>
  <c r="CN198" i="1"/>
  <c r="CN199" i="1"/>
  <c r="CN200" i="1"/>
  <c r="CN201" i="1"/>
  <c r="CN202" i="1"/>
  <c r="CN203" i="1"/>
  <c r="CN204" i="1"/>
  <c r="CN205" i="1"/>
  <c r="CN206" i="1"/>
  <c r="CN207" i="1"/>
  <c r="CN208" i="1"/>
  <c r="CN209" i="1"/>
  <c r="CN210" i="1"/>
  <c r="CN211" i="1"/>
  <c r="CN212" i="1"/>
  <c r="CN213" i="1"/>
  <c r="CN214" i="1"/>
  <c r="CN215" i="1"/>
  <c r="CN216" i="1"/>
  <c r="CN217" i="1"/>
  <c r="CN218" i="1"/>
  <c r="CN219" i="1"/>
  <c r="CN220" i="1"/>
  <c r="CN221" i="1"/>
  <c r="CN222" i="1"/>
  <c r="CN223" i="1"/>
  <c r="CN224" i="1"/>
  <c r="CN225" i="1"/>
  <c r="CN226" i="1"/>
  <c r="CN227" i="1"/>
  <c r="CN228" i="1"/>
  <c r="CN229" i="1"/>
  <c r="CN230" i="1"/>
  <c r="CN231" i="1"/>
  <c r="CN232" i="1"/>
  <c r="CN233" i="1"/>
  <c r="CN234" i="1"/>
  <c r="CN235" i="1"/>
  <c r="CN236" i="1"/>
  <c r="CN237" i="1"/>
  <c r="CN238" i="1"/>
  <c r="CN239" i="1"/>
  <c r="CN240" i="1"/>
  <c r="CN241" i="1"/>
  <c r="CN242" i="1"/>
  <c r="CN243" i="1"/>
  <c r="CN244" i="1"/>
  <c r="CN245" i="1"/>
  <c r="CN246" i="1"/>
  <c r="CN247" i="1"/>
  <c r="CN248" i="1"/>
  <c r="CN249" i="1"/>
  <c r="CN250" i="1"/>
  <c r="CN251" i="1"/>
  <c r="CN252" i="1"/>
  <c r="CN253" i="1"/>
  <c r="CN254" i="1"/>
  <c r="CN255" i="1"/>
  <c r="CN256" i="1"/>
  <c r="CN257" i="1"/>
  <c r="CN258" i="1"/>
  <c r="CN259" i="1"/>
  <c r="CN260" i="1"/>
  <c r="CN261" i="1"/>
  <c r="CN262" i="1"/>
  <c r="CN263" i="1"/>
  <c r="CN264" i="1"/>
  <c r="CN265" i="1"/>
  <c r="CN266" i="1"/>
  <c r="CN267" i="1"/>
  <c r="CN268" i="1"/>
  <c r="CN269" i="1"/>
  <c r="CN270" i="1"/>
  <c r="CN271" i="1"/>
  <c r="CN272" i="1"/>
  <c r="CN273" i="1"/>
  <c r="CN274" i="1"/>
  <c r="CN275" i="1"/>
  <c r="CN276" i="1"/>
  <c r="CN277" i="1"/>
  <c r="CN278" i="1"/>
  <c r="CN279" i="1"/>
  <c r="CN280" i="1"/>
  <c r="CN281" i="1"/>
  <c r="CN282" i="1"/>
  <c r="CN283" i="1"/>
  <c r="CN284" i="1"/>
  <c r="CN285" i="1"/>
  <c r="CN286" i="1"/>
  <c r="CN287" i="1"/>
  <c r="CN288" i="1"/>
  <c r="CN289" i="1"/>
  <c r="CN290" i="1"/>
  <c r="CN291" i="1"/>
  <c r="CN292" i="1"/>
  <c r="CN293" i="1"/>
  <c r="CN294" i="1"/>
  <c r="CN295" i="1"/>
  <c r="CN296" i="1"/>
  <c r="CN297" i="1"/>
  <c r="CN298" i="1"/>
  <c r="CN299" i="1"/>
  <c r="CN300" i="1"/>
  <c r="CN301" i="1"/>
  <c r="CN302" i="1"/>
  <c r="CN303" i="1"/>
  <c r="CN304" i="1"/>
  <c r="CN305" i="1"/>
  <c r="CN306" i="1"/>
  <c r="CN5" i="1"/>
  <c r="CS6" i="1" l="1"/>
  <c r="CS7" i="1"/>
  <c r="CS8" i="1"/>
  <c r="CS9" i="1"/>
  <c r="CS10" i="1"/>
  <c r="CS11" i="1"/>
  <c r="CS12" i="1"/>
  <c r="CS13" i="1"/>
  <c r="CS14" i="1"/>
  <c r="CS15" i="1"/>
  <c r="CS16" i="1"/>
  <c r="CS17" i="1"/>
  <c r="CS18" i="1"/>
  <c r="CS19" i="1"/>
  <c r="CS20" i="1"/>
  <c r="CS21" i="1"/>
  <c r="CS22" i="1"/>
  <c r="CS23" i="1"/>
  <c r="CS24" i="1"/>
  <c r="CS25" i="1"/>
  <c r="CS26" i="1"/>
  <c r="CS27" i="1"/>
  <c r="CS28" i="1"/>
  <c r="CS29" i="1"/>
  <c r="CS30" i="1"/>
  <c r="CS31" i="1"/>
  <c r="CS32" i="1"/>
  <c r="CS33" i="1"/>
  <c r="CS34" i="1"/>
  <c r="CS35" i="1"/>
  <c r="CS36" i="1"/>
  <c r="CS37" i="1"/>
  <c r="CS38" i="1"/>
  <c r="CS39" i="1"/>
  <c r="CS40" i="1"/>
  <c r="CS41" i="1"/>
  <c r="CS42" i="1"/>
  <c r="CS43" i="1"/>
  <c r="CS44" i="1"/>
  <c r="CS45" i="1"/>
  <c r="CS46" i="1"/>
  <c r="CS47" i="1"/>
  <c r="CS48" i="1"/>
  <c r="CS49" i="1"/>
  <c r="CS50" i="1"/>
  <c r="CS51" i="1"/>
  <c r="CS52" i="1"/>
  <c r="CS53" i="1"/>
  <c r="CS54" i="1"/>
  <c r="CS55" i="1"/>
  <c r="CS56" i="1"/>
  <c r="CS57" i="1"/>
  <c r="CS58" i="1"/>
  <c r="CS59" i="1"/>
  <c r="CS60" i="1"/>
  <c r="CS61" i="1"/>
  <c r="CS62" i="1"/>
  <c r="CS63" i="1"/>
  <c r="CS64" i="1"/>
  <c r="CS65" i="1"/>
  <c r="CS66" i="1"/>
  <c r="CS67" i="1"/>
  <c r="CS68" i="1"/>
  <c r="CS69" i="1"/>
  <c r="CS70" i="1"/>
  <c r="CS71" i="1"/>
  <c r="CS72" i="1"/>
  <c r="CS73" i="1"/>
  <c r="CS74" i="1"/>
  <c r="CS75" i="1"/>
  <c r="CS76" i="1"/>
  <c r="CS77" i="1"/>
  <c r="CS78" i="1"/>
  <c r="CS79" i="1"/>
  <c r="CS80" i="1"/>
  <c r="CS81" i="1"/>
  <c r="CS82" i="1"/>
  <c r="CS83" i="1"/>
  <c r="CS84" i="1"/>
  <c r="CS85" i="1"/>
  <c r="CS86" i="1"/>
  <c r="CS87" i="1"/>
  <c r="CS88" i="1"/>
  <c r="CS89" i="1"/>
  <c r="CS90" i="1"/>
  <c r="CS91" i="1"/>
  <c r="CS92" i="1"/>
  <c r="CS93" i="1"/>
  <c r="CS94" i="1"/>
  <c r="CS95" i="1"/>
  <c r="CS96" i="1"/>
  <c r="CS97" i="1"/>
  <c r="CS98" i="1"/>
  <c r="CS99" i="1"/>
  <c r="CS100" i="1"/>
  <c r="CS101" i="1"/>
  <c r="CS102" i="1"/>
  <c r="CS103" i="1"/>
  <c r="CS104" i="1"/>
  <c r="CS105" i="1"/>
  <c r="CS106" i="1"/>
  <c r="CS107" i="1"/>
  <c r="CS108" i="1"/>
  <c r="CS109" i="1"/>
  <c r="CS110" i="1"/>
  <c r="CS111" i="1"/>
  <c r="CS112" i="1"/>
  <c r="CS113" i="1"/>
  <c r="CS114" i="1"/>
  <c r="CS115" i="1"/>
  <c r="CS116" i="1"/>
  <c r="CS117" i="1"/>
  <c r="CS118" i="1"/>
  <c r="CS119" i="1"/>
  <c r="CS120" i="1"/>
  <c r="CS121" i="1"/>
  <c r="CS122" i="1"/>
  <c r="CS123" i="1"/>
  <c r="CS124" i="1"/>
  <c r="CS125" i="1"/>
  <c r="CS126" i="1"/>
  <c r="CS127" i="1"/>
  <c r="CS128" i="1"/>
  <c r="CS129" i="1"/>
  <c r="CS130" i="1"/>
  <c r="CS131" i="1"/>
  <c r="CS132" i="1"/>
  <c r="CS133" i="1"/>
  <c r="CS134" i="1"/>
  <c r="CS135" i="1"/>
  <c r="CS136" i="1"/>
  <c r="CS137" i="1"/>
  <c r="CS138" i="1"/>
  <c r="CS139" i="1"/>
  <c r="CS140" i="1"/>
  <c r="CS141" i="1"/>
  <c r="CS142" i="1"/>
  <c r="CS143" i="1"/>
  <c r="CS144" i="1"/>
  <c r="CS145" i="1"/>
  <c r="CS146" i="1"/>
  <c r="CS147" i="1"/>
  <c r="CS148" i="1"/>
  <c r="CS149" i="1"/>
  <c r="CS150" i="1"/>
  <c r="CS151" i="1"/>
  <c r="CS152" i="1"/>
  <c r="CS153" i="1"/>
  <c r="CS154" i="1"/>
  <c r="CS155" i="1"/>
  <c r="CS156" i="1"/>
  <c r="CS157" i="1"/>
  <c r="CS158" i="1"/>
  <c r="CS159" i="1"/>
  <c r="CS160" i="1"/>
  <c r="CS161" i="1"/>
  <c r="CS162" i="1"/>
  <c r="CS163" i="1"/>
  <c r="CS164" i="1"/>
  <c r="CS165" i="1"/>
  <c r="CS166" i="1"/>
  <c r="CS167" i="1"/>
  <c r="CS168" i="1"/>
  <c r="CS169" i="1"/>
  <c r="CS170" i="1"/>
  <c r="CS171" i="1"/>
  <c r="CS172" i="1"/>
  <c r="CS173" i="1"/>
  <c r="CS174" i="1"/>
  <c r="CS175" i="1"/>
  <c r="CS176" i="1"/>
  <c r="CS177" i="1"/>
  <c r="CS178" i="1"/>
  <c r="CS179" i="1"/>
  <c r="CS180" i="1"/>
  <c r="CS181" i="1"/>
  <c r="CS182" i="1"/>
  <c r="CS183" i="1"/>
  <c r="CS184" i="1"/>
  <c r="CS185" i="1"/>
  <c r="CS186" i="1"/>
  <c r="CS187" i="1"/>
  <c r="CS188" i="1"/>
  <c r="CS189" i="1"/>
  <c r="CS193" i="1"/>
  <c r="CS190" i="1"/>
  <c r="CS191" i="1"/>
  <c r="CS192" i="1"/>
  <c r="CS194" i="1"/>
  <c r="CS195" i="1"/>
  <c r="CS196" i="1"/>
  <c r="CS197" i="1"/>
  <c r="CS198" i="1"/>
  <c r="CS199" i="1"/>
  <c r="CS200" i="1"/>
  <c r="CS201" i="1"/>
  <c r="CS202" i="1"/>
  <c r="CS203" i="1"/>
  <c r="CS204" i="1"/>
  <c r="CS205" i="1"/>
  <c r="CS206" i="1"/>
  <c r="CS207" i="1"/>
  <c r="CS208" i="1"/>
  <c r="CS209" i="1"/>
  <c r="CS210" i="1"/>
  <c r="CS211" i="1"/>
  <c r="CS212" i="1"/>
  <c r="CS213" i="1"/>
  <c r="CS214" i="1"/>
  <c r="CS215" i="1"/>
  <c r="CS216" i="1"/>
  <c r="CS217" i="1"/>
  <c r="CS218" i="1"/>
  <c r="CS219" i="1"/>
  <c r="CS220" i="1"/>
  <c r="CS221" i="1"/>
  <c r="CS222" i="1"/>
  <c r="CS223" i="1"/>
  <c r="CS224" i="1"/>
  <c r="CS225" i="1"/>
  <c r="CS226" i="1"/>
  <c r="CS227" i="1"/>
  <c r="CS228" i="1"/>
  <c r="CS229" i="1"/>
  <c r="CS230" i="1"/>
  <c r="CS231" i="1"/>
  <c r="CS232" i="1"/>
  <c r="CS233" i="1"/>
  <c r="CS234" i="1"/>
  <c r="CS235" i="1"/>
  <c r="CS236" i="1"/>
  <c r="CS237" i="1"/>
  <c r="CS238" i="1"/>
  <c r="CS239" i="1"/>
  <c r="CS240" i="1"/>
  <c r="CS241" i="1"/>
  <c r="CS242" i="1"/>
  <c r="CS243" i="1"/>
  <c r="CS244" i="1"/>
  <c r="CS245" i="1"/>
  <c r="CS246" i="1"/>
  <c r="CS247" i="1"/>
  <c r="CS248" i="1"/>
  <c r="CS249" i="1"/>
  <c r="CS250" i="1"/>
  <c r="CS251" i="1"/>
  <c r="CS252" i="1"/>
  <c r="CS253" i="1"/>
  <c r="CS254" i="1"/>
  <c r="CS255" i="1"/>
  <c r="CS256" i="1"/>
  <c r="CS257" i="1"/>
  <c r="CS258" i="1"/>
  <c r="CS259" i="1"/>
  <c r="CS260" i="1"/>
  <c r="CS261" i="1"/>
  <c r="CS262" i="1"/>
  <c r="CS263" i="1"/>
  <c r="CS264" i="1"/>
  <c r="CS265" i="1"/>
  <c r="CS266" i="1"/>
  <c r="CS267" i="1"/>
  <c r="CS268" i="1"/>
  <c r="CS269" i="1"/>
  <c r="CS270" i="1"/>
  <c r="CS271" i="1"/>
  <c r="CS272" i="1"/>
  <c r="CS273" i="1"/>
  <c r="CS274" i="1"/>
  <c r="CS275" i="1"/>
  <c r="CS276" i="1"/>
  <c r="CS277" i="1"/>
  <c r="CS278" i="1"/>
  <c r="CS279" i="1"/>
  <c r="CS280" i="1"/>
  <c r="CS281" i="1"/>
  <c r="CS282" i="1"/>
  <c r="CS283" i="1"/>
  <c r="CS284" i="1"/>
  <c r="CS285" i="1"/>
  <c r="CS286" i="1"/>
  <c r="CS287" i="1"/>
  <c r="CS288" i="1"/>
  <c r="CS289" i="1"/>
  <c r="CS290" i="1"/>
  <c r="CS291" i="1"/>
  <c r="CS292" i="1"/>
  <c r="CS293" i="1"/>
  <c r="CS294" i="1"/>
  <c r="CS295" i="1"/>
  <c r="CS296" i="1"/>
  <c r="CS297" i="1"/>
  <c r="CS298" i="1"/>
  <c r="CS299" i="1"/>
  <c r="CS300" i="1"/>
  <c r="CS301" i="1"/>
  <c r="CS302" i="1"/>
  <c r="CS303" i="1"/>
  <c r="CS304" i="1"/>
  <c r="CS305" i="1"/>
  <c r="CS306" i="1"/>
  <c r="CS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Amin, Jinil</author>
  </authors>
  <commentList>
    <comment ref="A349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Amin, Jinil:</t>
        </r>
        <r>
          <rPr>
            <sz val="9"/>
            <color indexed="81"/>
            <rFont val="Tahoma"/>
            <family val="2"/>
          </rPr>
          <t xml:space="preserve">
it was 530 , but it should be 360
</t>
        </r>
      </text>
    </comment>
  </commentList>
</comments>
</file>

<file path=xl/sharedStrings.xml><?xml version="1.0" encoding="utf-8"?>
<sst xmlns="http://schemas.openxmlformats.org/spreadsheetml/2006/main" count="35599" uniqueCount="3116">
  <si>
    <t>PACT PLANNING DATASET TEMPLATE</t>
  </si>
  <si>
    <t>Population by Gender</t>
  </si>
  <si>
    <t>Population by Age</t>
  </si>
  <si>
    <t>Population by Race/Ethnicity</t>
  </si>
  <si>
    <t>Disability</t>
  </si>
  <si>
    <t>Rent (by Rent Classification i.e. 30% income, etc.)</t>
  </si>
  <si>
    <t>Household Gross Income</t>
  </si>
  <si>
    <t>Working Families</t>
  </si>
  <si>
    <t>Public Assistance Families</t>
  </si>
  <si>
    <t>Fixed Income Families</t>
  </si>
  <si>
    <t xml:space="preserve">Households by AMI Levels </t>
  </si>
  <si>
    <t xml:space="preserve"> Over Income (&gt;120%AMI)</t>
  </si>
  <si>
    <t>Flat Rent</t>
  </si>
  <si>
    <t>Below Poverty</t>
  </si>
  <si>
    <t xml:space="preserve"> Population  under 6</t>
  </si>
  <si>
    <t>Over  /Under Occupied (Section 8 standards)</t>
  </si>
  <si>
    <t>Property Management</t>
  </si>
  <si>
    <t>Unique Identifier (TDS+X)</t>
  </si>
  <si>
    <t>Geographical Borough</t>
  </si>
  <si>
    <t>Management Jurisdiction (NYCHA Borough Group)</t>
  </si>
  <si>
    <t>Consolidated Name</t>
  </si>
  <si>
    <t>Consolidated TDS #</t>
  </si>
  <si>
    <t>Development Name</t>
  </si>
  <si>
    <t>TDS#</t>
  </si>
  <si>
    <t>AMP # (HUD identifier)</t>
  </si>
  <si>
    <t>Total Households</t>
  </si>
  <si>
    <t>Total Population</t>
  </si>
  <si>
    <t>Average Family Size</t>
  </si>
  <si>
    <t xml:space="preserve">Average Tenure </t>
  </si>
  <si>
    <t>Male Population</t>
  </si>
  <si>
    <t>Female Population</t>
  </si>
  <si>
    <t>Population Under 5</t>
  </si>
  <si>
    <t>Population 5 to 9</t>
  </si>
  <si>
    <t>Population 10 to 14</t>
  </si>
  <si>
    <t>Population 15 to 19</t>
  </si>
  <si>
    <t>Population 20 to 24</t>
  </si>
  <si>
    <t>Population 25 to 34</t>
  </si>
  <si>
    <t>Population 35 to 44</t>
  </si>
  <si>
    <t>Population 45 to 54</t>
  </si>
  <si>
    <t>Population 55 to 59</t>
  </si>
  <si>
    <t>Population 60 to 64</t>
  </si>
  <si>
    <t>Population 65 to 74</t>
  </si>
  <si>
    <t>Population 75 to 84</t>
  </si>
  <si>
    <t>Population 85 and over</t>
  </si>
  <si>
    <t>Population Under 18</t>
  </si>
  <si>
    <t>Population 62 and over</t>
  </si>
  <si>
    <t>Population 65 and over</t>
  </si>
  <si>
    <t>White</t>
  </si>
  <si>
    <t xml:space="preserve">Black </t>
  </si>
  <si>
    <t>Hispanic</t>
  </si>
  <si>
    <t>Asian</t>
  </si>
  <si>
    <t>Other</t>
  </si>
  <si>
    <t>Population With Any Types of Disabilities</t>
  </si>
  <si>
    <t>Mobility Impaired Population</t>
  </si>
  <si>
    <t>Visually Impaired Population</t>
  </si>
  <si>
    <t>Hearing Impaired Population</t>
  </si>
  <si>
    <t>Mentally Impaired Population</t>
  </si>
  <si>
    <t xml:space="preserve">Average Monthly Gross Rent  </t>
  </si>
  <si>
    <t>Median Monthly Gross Rent</t>
  </si>
  <si>
    <t>$0 to $99</t>
  </si>
  <si>
    <t>$100 to $199</t>
  </si>
  <si>
    <t>$200 to $299</t>
  </si>
  <si>
    <t>$300 to $399</t>
  </si>
  <si>
    <t>$400 to $499</t>
  </si>
  <si>
    <t>$500 to $599</t>
  </si>
  <si>
    <t>$600 to $699</t>
  </si>
  <si>
    <t>$700 to $799</t>
  </si>
  <si>
    <t>$800 to $899</t>
  </si>
  <si>
    <t>$900 to $999</t>
  </si>
  <si>
    <t>$1,000 and above</t>
  </si>
  <si>
    <t>Average Household Income</t>
  </si>
  <si>
    <t>Median Household Income</t>
  </si>
  <si>
    <t>$1 to $4,999</t>
  </si>
  <si>
    <t>$5,000 to $9,999</t>
  </si>
  <si>
    <t>$10,000 to $14,999</t>
  </si>
  <si>
    <t>$15,000 to $19,999</t>
  </si>
  <si>
    <t>$20,000 to $24,999</t>
  </si>
  <si>
    <t>$25,000 to $29,999</t>
  </si>
  <si>
    <t>$30,000 to $34,999</t>
  </si>
  <si>
    <t>$35,000 to $39,999</t>
  </si>
  <si>
    <t>$40,000 to $44,999</t>
  </si>
  <si>
    <t>$45,000 to $49,999</t>
  </si>
  <si>
    <t>$50,000 to $54,999</t>
  </si>
  <si>
    <t>$55,000 to $59,999</t>
  </si>
  <si>
    <t>$60,000 to $64,999</t>
  </si>
  <si>
    <t>$65,000 to $69,999</t>
  </si>
  <si>
    <t>$70,000 to $74,999</t>
  </si>
  <si>
    <t>$75,000 to $79,999</t>
  </si>
  <si>
    <t>$80,000 to $84,999</t>
  </si>
  <si>
    <t>$85,000 to $89,999</t>
  </si>
  <si>
    <t>$90,000 to $94,999</t>
  </si>
  <si>
    <t>$95,000 to $99,999</t>
  </si>
  <si>
    <t>$100,000 and above</t>
  </si>
  <si>
    <t>Total Working Families</t>
  </si>
  <si>
    <t>Total Public Assistance Families</t>
  </si>
  <si>
    <t>Total Fixed Income Families</t>
  </si>
  <si>
    <t>0-30% AMI</t>
  </si>
  <si>
    <t>31-50% AMI</t>
  </si>
  <si>
    <t>51-80% AMI</t>
  </si>
  <si>
    <t>81-120% AMI</t>
  </si>
  <si>
    <t>121-165% AMI</t>
  </si>
  <si>
    <t># households over income</t>
  </si>
  <si>
    <t>% households over income</t>
  </si>
  <si>
    <t># households paying flat rent</t>
  </si>
  <si>
    <t>% households paying flat rent</t>
  </si>
  <si>
    <t>Total Households Below Poverty</t>
  </si>
  <si>
    <t>Population Child under 6 (for lead)</t>
  </si>
  <si>
    <t xml:space="preserve">% Population Child under 6 </t>
  </si>
  <si>
    <t>#  households over housed</t>
  </si>
  <si>
    <t>% households over housed</t>
  </si>
  <si>
    <t># households under housed</t>
  </si>
  <si>
    <t>% households under housed</t>
  </si>
  <si>
    <t>#  senior households over housed</t>
  </si>
  <si>
    <t>% senior households over housed</t>
  </si>
  <si>
    <t># senior households under housed</t>
  </si>
  <si>
    <t>% senior households under housed</t>
  </si>
  <si>
    <t>Regional Asset Manager (RAM)</t>
  </si>
  <si>
    <t>Private Management Flag</t>
  </si>
  <si>
    <t># Open Transfer Requests</t>
  </si>
  <si>
    <t># TOTAL EVICTIONS (2017-2019)</t>
  </si>
  <si>
    <t>CONGRESSIONAL DISTRICT</t>
  </si>
  <si>
    <t>CONGRESSIONAL REPRESENTATIVE</t>
  </si>
  <si>
    <t>ASSEMBLY DISTRICT</t>
  </si>
  <si>
    <t>STATE ASSEMBLY REPRESENTATIVE</t>
  </si>
  <si>
    <t>STATE SENATE DISTRICT</t>
  </si>
  <si>
    <t>STATE SENATE REPRESENTATIVE</t>
  </si>
  <si>
    <t>CITY COUNCIL DISTRICT</t>
  </si>
  <si>
    <t>CITY COUNCIL REPRESENTATIVE</t>
  </si>
  <si>
    <t>Community District</t>
  </si>
  <si>
    <t>Rate of Asthma Hospitalization</t>
  </si>
  <si>
    <t xml:space="preserve">% residents with High School Education </t>
  </si>
  <si>
    <t>Crime Rate</t>
  </si>
  <si>
    <t>MAP site flag</t>
  </si>
  <si>
    <t>Active Resident Association Flag</t>
  </si>
  <si>
    <t>REES (CEP) zone</t>
  </si>
  <si>
    <t>TA President Name</t>
  </si>
  <si>
    <t>RAD/ PACT  Year</t>
  </si>
  <si>
    <t>Senior Development Flag</t>
  </si>
  <si>
    <t># TOTAL UNITS DEC 2019</t>
  </si>
  <si>
    <t># TOTAL OCCUPIED DEC 2019</t>
  </si>
  <si>
    <t># TOTAL VACANT AVAILABLE DEC 2019</t>
  </si>
  <si>
    <t># TOTAL OFF RENT ROLL DEC 2019</t>
  </si>
  <si>
    <t># 0 BEDROOM DEC 2019</t>
  </si>
  <si>
    <t># 1 BEDROOM DEC 2019</t>
  </si>
  <si>
    <t># 2 BEDROOM DEC 2019</t>
  </si>
  <si>
    <t># 3 BEDROOM DEC 2019</t>
  </si>
  <si>
    <t># 4 BEDROOM DEC 2019</t>
  </si>
  <si>
    <t># 5 BEDROOM DEC 2019</t>
  </si>
  <si>
    <t># 6 BEDROOM DEC 2019</t>
  </si>
  <si>
    <t># 7 BEDROOM DEC 2019</t>
  </si>
  <si>
    <t>Total Residential Buildings</t>
  </si>
  <si>
    <t xml:space="preserve">Total Non Residential Buildings </t>
  </si>
  <si>
    <t>Program</t>
  </si>
  <si>
    <t>Method</t>
  </si>
  <si>
    <t xml:space="preserve">Construction Date </t>
  </si>
  <si>
    <t>Age of the Building</t>
  </si>
  <si>
    <t xml:space="preserve"># of Stories </t>
  </si>
  <si>
    <t>Building Coverage Square footage</t>
  </si>
  <si>
    <t>Property Acreage</t>
  </si>
  <si>
    <t>Open Space Ratio</t>
  </si>
  <si>
    <t># TOTAL BOLIERS DEC 2019</t>
  </si>
  <si>
    <t># TOTAL ELEVATORS DEC 2019</t>
  </si>
  <si>
    <t>SHEETROCK STATUS FLAG</t>
  </si>
  <si>
    <t>Hurricane Zone</t>
  </si>
  <si>
    <t>100 year Flood Plain (2007 Effective FIRM)</t>
  </si>
  <si>
    <t>100 year Flood Plain (2015 Preliminary FIRM)</t>
  </si>
  <si>
    <t>Scattered Site Flag</t>
  </si>
  <si>
    <t>LLC FLAG</t>
  </si>
  <si>
    <t>SANDY DEVELOPMENT FLAG</t>
  </si>
  <si>
    <t>Stabilization Development Flag</t>
  </si>
  <si>
    <t>BOILERS MANAGED BY 3RD PARTY VENDOR FLAG</t>
  </si>
  <si>
    <t>Electricity Paid By Residents</t>
  </si>
  <si>
    <t>Opportunity Zone</t>
  </si>
  <si>
    <t>Census Tract</t>
  </si>
  <si>
    <t>NTA</t>
  </si>
  <si>
    <t>PUMA</t>
  </si>
  <si>
    <t>School District</t>
  </si>
  <si>
    <t>Police Precinct</t>
  </si>
  <si>
    <t>Greenthumb site</t>
  </si>
  <si>
    <t>NYCHA FARMS SITE FLAG</t>
  </si>
  <si>
    <t>Solar Site</t>
  </si>
  <si>
    <t>Green Infrastructure site</t>
  </si>
  <si>
    <t># Playgrounds</t>
  </si>
  <si>
    <t xml:space="preserve">$ Total 5 Yrs. PNA </t>
  </si>
  <si>
    <t>$ Total 5 Yrs. PNA per unit</t>
  </si>
  <si>
    <t>Elevators PNA Rating</t>
  </si>
  <si>
    <t>Boilers PNA Rating</t>
  </si>
  <si>
    <t># Planned  Capital Projects</t>
  </si>
  <si>
    <t>$ Amount Planned Capital Projects</t>
  </si>
  <si>
    <t># Completed Capital Projects (since 2017)</t>
  </si>
  <si>
    <t>$ Amount Completed Capital Projects</t>
  </si>
  <si>
    <t># Active Capital Projects (since 2017)</t>
  </si>
  <si>
    <t>$ Amount Active Capital Projects</t>
  </si>
  <si>
    <t xml:space="preserve"># of Active Projects </t>
  </si>
  <si>
    <t>Comprehensive Modernization Flag</t>
  </si>
  <si>
    <t>EPC Status</t>
  </si>
  <si>
    <t xml:space="preserve">EPC Category </t>
  </si>
  <si>
    <t>Bond Fund Flag</t>
  </si>
  <si>
    <t xml:space="preserve">SURPLUS/(DEFICIT) Per unit </t>
  </si>
  <si>
    <t>Top-20% Deficit Per unit Flag</t>
  </si>
  <si>
    <t>RENT CUMMULATIVE COLLECTION RATE % DEC 2019</t>
  </si>
  <si>
    <t>RENT DELINQUENT RATE % DEC 2019</t>
  </si>
  <si>
    <t>Electricity Cost Per unit</t>
  </si>
  <si>
    <t>Gas Cost Per unit</t>
  </si>
  <si>
    <t>Management Cost Per unit</t>
  </si>
  <si>
    <t>Net Operating Income</t>
  </si>
  <si>
    <t>COMMERCIAL SPACE SQ FT.</t>
  </si>
  <si>
    <t>COMMERCIAL SPACE VACANCY RATE</t>
  </si>
  <si>
    <t>COMMERCIAL SPACE RENT</t>
  </si>
  <si>
    <t>OBSOLESCENCES FLAG</t>
  </si>
  <si>
    <t>(2020 CAPITAL NEED / TDC LIMIT ) OBSOLESCENE %</t>
  </si>
  <si>
    <t>TOTAL CLOSED MOLD PARENT WORK ORDERS (2017-2019)</t>
  </si>
  <si>
    <t>3 YRS AVG. CLOSED MOLD WORK ORDERS PER UNIT</t>
  </si>
  <si>
    <t>TOTAL OPEN MOLD PARENT WORK ORDERS (AS OF 03.18.20)</t>
  </si>
  <si>
    <t>TOTAL OPEN MOLD WORK ORDERS PER UNIT</t>
  </si>
  <si>
    <t>TOTAL CLOSED LEAKS WORK ORDERS (2017-2019)</t>
  </si>
  <si>
    <t>3 YRS AVG. CLOSED LEAKS WORK ORDERS PER UNIT</t>
  </si>
  <si>
    <t>TOTAL OPEN LEAKS WORK ORDERS (AS OF 03.18.20)</t>
  </si>
  <si>
    <t>TOTAL OPEN LEAKS WORK ORDERS PER UNIT</t>
  </si>
  <si>
    <t>TOTAL CLOSED PEST WORK ORDERS (2017-2019)</t>
  </si>
  <si>
    <t>3 YRS AVG. CLOSED PEST WORK ORDERS PER UNIT</t>
  </si>
  <si>
    <t>TOTAL OPEN PEST WORK ORDERS (AS OF 03.18.20)</t>
  </si>
  <si>
    <t>TOTAL OPEN PEST WORK ORDERS PER UNIT</t>
  </si>
  <si>
    <t>TOTAL CLOSED NOHEAT WORK ORDERS (2017-2019)</t>
  </si>
  <si>
    <t>3 YRS AVG. CLOSED NO HEAT WORK ORDERS PER UNIT</t>
  </si>
  <si>
    <t>TOTAL CLOSED NOHOTWATER WORK ORDERS (2017-2019)</t>
  </si>
  <si>
    <t>3 YRS AVG. CLOSED NO HOT WATER WORK ORDERS PER UNIT</t>
  </si>
  <si>
    <t xml:space="preserve"># TOTAL HEAT OUTAGES (OCT2017-MAY2018 , OCT2018-MAY2019) </t>
  </si>
  <si>
    <t>2 HEATING SEASON AVG. HEAT OUTAGES</t>
  </si>
  <si>
    <t xml:space="preserve"># TOTAL HOT WATER OUTAGES (OCT2017-MAY2018 , OCT2018-MAY2019) </t>
  </si>
  <si>
    <t>2 HEATING SEASON AVG. HOTWATER OUTAGES</t>
  </si>
  <si>
    <t># TOTAL ELEVATOR OUTAGES (2017-2019)</t>
  </si>
  <si>
    <t># TOTAL ELEVATOR OUTAGES PER CAR</t>
  </si>
  <si>
    <t>TOTAL CLOSED MAINTENANCE WORK ORDERS (2017-2019)</t>
  </si>
  <si>
    <t>3 YRS AVG. CLOSED MAINTENANCE WORK ORDERS PER UNIT</t>
  </si>
  <si>
    <t>TOTAL OPEN MAINTENANCE WORK ORDERS (AS OF 03.18.20)</t>
  </si>
  <si>
    <t>TOTAL OPEN MAINTENANCE WORK ORDERS PER UNIT</t>
  </si>
  <si>
    <t>TOTAL CLOSED SKILLED TRADES WORK ORDERS (2017-2019)</t>
  </si>
  <si>
    <t>3 YRS AVG. CLOSED SKILLED TRADE WORK ORDERS PER UNIT</t>
  </si>
  <si>
    <t>TOTAL OPEN SKILLED TRADES WORK ORDERS (AS OF 03.18.20)</t>
  </si>
  <si>
    <t>TOTAL OPEN SKILLED TRADE WORK ORDERS PER UNIT</t>
  </si>
  <si>
    <t>TOTAL CLOSED VENDOR WORK ORDERS (2017-2019)</t>
  </si>
  <si>
    <t>3 YRS AVG. CLOSED VENDOR WORK ORDERS PER UNIT</t>
  </si>
  <si>
    <t>TOTAL OPEN VENDOR WORK ORDERS (AS OF 03.18.20)</t>
  </si>
  <si>
    <t>TOTAL OPEN VENDOR WORK ORDERS PER UNIT</t>
  </si>
  <si>
    <t xml:space="preserve">XRF Testing Results (% units  tested with Positive Component) </t>
  </si>
  <si>
    <t xml:space="preserve">XRF Testing Results (% of Units Child Under Six Positive) </t>
  </si>
  <si>
    <t xml:space="preserve">XRF Testing Results (Average # of Positive Components) </t>
  </si>
  <si>
    <t>HUD REAC (PHAS) Score</t>
  </si>
  <si>
    <t># TOTAL OPEN VIOLATION WORK ORDERS (AS OF 03.18.20)</t>
  </si>
  <si>
    <t># TOTAL OPEN VIOLATION WORK ORDERS PER UNIT</t>
  </si>
  <si>
    <t># Maintenance Workers</t>
  </si>
  <si>
    <t xml:space="preserve"># Caretakers </t>
  </si>
  <si>
    <t># Maintenance Workers per 100 units</t>
  </si>
  <si>
    <t># Caretakers per 100 units</t>
  </si>
  <si>
    <t>180-X</t>
  </si>
  <si>
    <t>Bronx</t>
  </si>
  <si>
    <t>1010 EAST 178TH STREET</t>
  </si>
  <si>
    <t>15</t>
  </si>
  <si>
    <t>José E. Serrano</t>
  </si>
  <si>
    <t>87</t>
  </si>
  <si>
    <t>Karines Reyes</t>
  </si>
  <si>
    <t>32</t>
  </si>
  <si>
    <t>Luis R. Sepúlveda</t>
  </si>
  <si>
    <t>Ritchie J. Torres</t>
  </si>
  <si>
    <t>BRONX, 6</t>
  </si>
  <si>
    <t>Bronx Zone 3</t>
  </si>
  <si>
    <t/>
  </si>
  <si>
    <t>FEDERAL</t>
  </si>
  <si>
    <t>CONVENTIONAL</t>
  </si>
  <si>
    <t>21</t>
  </si>
  <si>
    <t>6</t>
  </si>
  <si>
    <t>YES</t>
  </si>
  <si>
    <t>OPPORTUNITY ZONE</t>
  </si>
  <si>
    <t xml:space="preserve"> 361  </t>
  </si>
  <si>
    <t>BX17</t>
  </si>
  <si>
    <t>048</t>
  </si>
  <si>
    <t>242-X</t>
  </si>
  <si>
    <t>Brooklyn</t>
  </si>
  <si>
    <t>104-14 TAPSCOTT STREET</t>
  </si>
  <si>
    <t>09</t>
  </si>
  <si>
    <t>Yvette Clarke</t>
  </si>
  <si>
    <t>55</t>
  </si>
  <si>
    <t>Latrice Walker</t>
  </si>
  <si>
    <t>20</t>
  </si>
  <si>
    <t>Zellnor Myrie</t>
  </si>
  <si>
    <t>41</t>
  </si>
  <si>
    <t>Alicka Ampry-Samuel</t>
  </si>
  <si>
    <t>BROOKLYN, 16</t>
  </si>
  <si>
    <t>Brooklyn Zone 7</t>
  </si>
  <si>
    <t>TURNKEY</t>
  </si>
  <si>
    <t>4</t>
  </si>
  <si>
    <t xml:space="preserve"> 900  </t>
  </si>
  <si>
    <t>BK81</t>
  </si>
  <si>
    <t>073</t>
  </si>
  <si>
    <t>233-X</t>
  </si>
  <si>
    <t>1162-1176 WASHINGTON AVENUE</t>
  </si>
  <si>
    <t>79</t>
  </si>
  <si>
    <t>Michael Blake</t>
  </si>
  <si>
    <t>16</t>
  </si>
  <si>
    <t>Vanessa L. Gibson</t>
  </si>
  <si>
    <t>BRONX, 3</t>
  </si>
  <si>
    <t>Bronx Zone 2</t>
  </si>
  <si>
    <t xml:space="preserve"> 145  </t>
  </si>
  <si>
    <t>BX01</t>
  </si>
  <si>
    <t>042</t>
  </si>
  <si>
    <t>154-X</t>
  </si>
  <si>
    <t>Manhattan</t>
  </si>
  <si>
    <t>131 SAINT NICHOLAS AVENUE</t>
  </si>
  <si>
    <t>13</t>
  </si>
  <si>
    <t>Adriano Espaillat</t>
  </si>
  <si>
    <t>70</t>
  </si>
  <si>
    <t>Inez E. Dickens</t>
  </si>
  <si>
    <t>30</t>
  </si>
  <si>
    <t>Brian A. Benjamin</t>
  </si>
  <si>
    <t>Bill Perkins</t>
  </si>
  <si>
    <t>MANHATTAN, 10</t>
  </si>
  <si>
    <t>Manhattan Zone 12</t>
  </si>
  <si>
    <t>17</t>
  </si>
  <si>
    <t xml:space="preserve"> 218  </t>
  </si>
  <si>
    <t>MN11</t>
  </si>
  <si>
    <t>028</t>
  </si>
  <si>
    <t>214-X</t>
  </si>
  <si>
    <t>1471 WATSON AVENUE</t>
  </si>
  <si>
    <t>85</t>
  </si>
  <si>
    <t>Marcos A. Crespo</t>
  </si>
  <si>
    <t>Rafael Salamanca Jr</t>
  </si>
  <si>
    <t>BRONX, 9</t>
  </si>
  <si>
    <t>Bronx Zone 4</t>
  </si>
  <si>
    <t xml:space="preserve">  52  </t>
  </si>
  <si>
    <t>BX55</t>
  </si>
  <si>
    <t>043</t>
  </si>
  <si>
    <t>359-X</t>
  </si>
  <si>
    <t>154 WEST 84TH STREET</t>
  </si>
  <si>
    <t>10</t>
  </si>
  <si>
    <t>Jerrold Nadler</t>
  </si>
  <si>
    <t>69</t>
  </si>
  <si>
    <t>Daniel J. O'Donnell</t>
  </si>
  <si>
    <t>29</t>
  </si>
  <si>
    <t>José M. Serrano</t>
  </si>
  <si>
    <t>06</t>
  </si>
  <si>
    <t>Helen Rosenthal</t>
  </si>
  <si>
    <t>MANHATTAN, 7</t>
  </si>
  <si>
    <t>Manhattan Zone 11</t>
  </si>
  <si>
    <t>7</t>
  </si>
  <si>
    <t xml:space="preserve"> 169  </t>
  </si>
  <si>
    <t>MN12</t>
  </si>
  <si>
    <t>020</t>
  </si>
  <si>
    <t>156-X</t>
  </si>
  <si>
    <t>303 VERNON AVENUE</t>
  </si>
  <si>
    <t>08</t>
  </si>
  <si>
    <t>Hakeem Jeffries</t>
  </si>
  <si>
    <t>54</t>
  </si>
  <si>
    <t>Erik M. Dilan</t>
  </si>
  <si>
    <t>18</t>
  </si>
  <si>
    <t>Julia Salazar</t>
  </si>
  <si>
    <t>36</t>
  </si>
  <si>
    <t>Robert E. Cornegy, Jr.</t>
  </si>
  <si>
    <t>BROOKLYN, 3</t>
  </si>
  <si>
    <t>Brooklyn Zone 5</t>
  </si>
  <si>
    <t>24</t>
  </si>
  <si>
    <t xml:space="preserve"> 283  </t>
  </si>
  <si>
    <t>BK35</t>
  </si>
  <si>
    <t>079</t>
  </si>
  <si>
    <t>203-X</t>
  </si>
  <si>
    <t>335 EAST 111TH STREET</t>
  </si>
  <si>
    <t>68</t>
  </si>
  <si>
    <t>Robert J. Rodriguez</t>
  </si>
  <si>
    <t>Diana Ayala</t>
  </si>
  <si>
    <t>MANHATTAN, 11</t>
  </si>
  <si>
    <t>Manhattan Zone 13</t>
  </si>
  <si>
    <t>3</t>
  </si>
  <si>
    <t>AE (PARTIAL)</t>
  </si>
  <si>
    <t xml:space="preserve"> 180  </t>
  </si>
  <si>
    <t>MN34</t>
  </si>
  <si>
    <t>023</t>
  </si>
  <si>
    <t>185-X</t>
  </si>
  <si>
    <t>344 EAST 28TH STREET</t>
  </si>
  <si>
    <t>12</t>
  </si>
  <si>
    <t>Carolyn B. Maloney</t>
  </si>
  <si>
    <t>74</t>
  </si>
  <si>
    <t>Harvey Epstein</t>
  </si>
  <si>
    <t>27</t>
  </si>
  <si>
    <t>Brad Hoylman</t>
  </si>
  <si>
    <t>02</t>
  </si>
  <si>
    <t>Carlina Rivera</t>
  </si>
  <si>
    <t>MANHATTAN, 6</t>
  </si>
  <si>
    <t>Manhattan Zone 10</t>
  </si>
  <si>
    <t>MIXED FINANCE/LLC2</t>
  </si>
  <si>
    <t>26</t>
  </si>
  <si>
    <t>5</t>
  </si>
  <si>
    <t xml:space="preserve">  66  </t>
  </si>
  <si>
    <t>MN20</t>
  </si>
  <si>
    <t>013</t>
  </si>
  <si>
    <t>265-X</t>
  </si>
  <si>
    <t>45 ALLEN STREET</t>
  </si>
  <si>
    <t>07</t>
  </si>
  <si>
    <t>Nydia Velázquez</t>
  </si>
  <si>
    <t>65</t>
  </si>
  <si>
    <t>Yuh-Line Niou</t>
  </si>
  <si>
    <t>Brian Kavanagh</t>
  </si>
  <si>
    <t>01</t>
  </si>
  <si>
    <t>Margaret Chin</t>
  </si>
  <si>
    <t>MANHATTAN, 3</t>
  </si>
  <si>
    <t>14</t>
  </si>
  <si>
    <t xml:space="preserve">  16  </t>
  </si>
  <si>
    <t>MN27</t>
  </si>
  <si>
    <t>005</t>
  </si>
  <si>
    <t>150-X</t>
  </si>
  <si>
    <t>830 AMSTERDAM AVENUE</t>
  </si>
  <si>
    <t>Mark Levine</t>
  </si>
  <si>
    <t xml:space="preserve"> 187  </t>
  </si>
  <si>
    <t>024</t>
  </si>
  <si>
    <t>118-X</t>
  </si>
  <si>
    <t>ADAMS</t>
  </si>
  <si>
    <t>84</t>
  </si>
  <si>
    <t>Carmen E. Arroyo</t>
  </si>
  <si>
    <t>BRONX, 1</t>
  </si>
  <si>
    <t>Bronx Zone 1</t>
  </si>
  <si>
    <t>15-21</t>
  </si>
  <si>
    <t xml:space="preserve">  79  </t>
  </si>
  <si>
    <t>BX34</t>
  </si>
  <si>
    <t>7, 8</t>
  </si>
  <si>
    <t>040</t>
  </si>
  <si>
    <t>031-X</t>
  </si>
  <si>
    <t>ALBANY</t>
  </si>
  <si>
    <t>56</t>
  </si>
  <si>
    <t>Tremaine Wright</t>
  </si>
  <si>
    <t>25</t>
  </si>
  <si>
    <t>Velmanette Montgomery</t>
  </si>
  <si>
    <t>BROOKLYN, 8</t>
  </si>
  <si>
    <t>Brooklyn Zone 6</t>
  </si>
  <si>
    <t xml:space="preserve"> 343  </t>
  </si>
  <si>
    <t>BK61</t>
  </si>
  <si>
    <t>16, 17</t>
  </si>
  <si>
    <t>077</t>
  </si>
  <si>
    <t>085-X</t>
  </si>
  <si>
    <t>ALBANY II</t>
  </si>
  <si>
    <t>13-14</t>
  </si>
  <si>
    <t>022-X</t>
  </si>
  <si>
    <t>AMSTERDAM</t>
  </si>
  <si>
    <t>67</t>
  </si>
  <si>
    <t>Linda B. Rosenthal</t>
  </si>
  <si>
    <t>31</t>
  </si>
  <si>
    <t>Robert Jackson</t>
  </si>
  <si>
    <t>6-13</t>
  </si>
  <si>
    <t xml:space="preserve"> 151  </t>
  </si>
  <si>
    <t>MN14</t>
  </si>
  <si>
    <t>187-X</t>
  </si>
  <si>
    <t>AMSTERDAM ADDITION</t>
  </si>
  <si>
    <t>MIXED FINANCE/LLC1</t>
  </si>
  <si>
    <t>026-X</t>
  </si>
  <si>
    <t>Queens</t>
  </si>
  <si>
    <t>ASTORIA</t>
  </si>
  <si>
    <t>37</t>
  </si>
  <si>
    <t>Catherine Nolan</t>
  </si>
  <si>
    <t>Michael Gianaris</t>
  </si>
  <si>
    <t>22</t>
  </si>
  <si>
    <t>Costa Constantinides</t>
  </si>
  <si>
    <t>QUEENS, 1</t>
  </si>
  <si>
    <t>Queens Zone 14</t>
  </si>
  <si>
    <t>6-7</t>
  </si>
  <si>
    <t>2</t>
  </si>
  <si>
    <t xml:space="preserve">  87  </t>
  </si>
  <si>
    <t>QN71</t>
  </si>
  <si>
    <t>114</t>
  </si>
  <si>
    <t>256-X</t>
  </si>
  <si>
    <t>ATLANTIC TERMINAL SITE 4B</t>
  </si>
  <si>
    <t>57</t>
  </si>
  <si>
    <t>Walter T. Mosley</t>
  </si>
  <si>
    <t>35</t>
  </si>
  <si>
    <t>Laurie A. Cumbo</t>
  </si>
  <si>
    <t>BROOKLYN, 2</t>
  </si>
  <si>
    <t xml:space="preserve"> 179  </t>
  </si>
  <si>
    <t>BK68</t>
  </si>
  <si>
    <t>088</t>
  </si>
  <si>
    <t>125-X</t>
  </si>
  <si>
    <t>AUDUBON</t>
  </si>
  <si>
    <t>71</t>
  </si>
  <si>
    <t>Al Taylor</t>
  </si>
  <si>
    <t>MANHATTAN, 9</t>
  </si>
  <si>
    <t xml:space="preserve"> 23501</t>
  </si>
  <si>
    <t>MN04</t>
  </si>
  <si>
    <t>030</t>
  </si>
  <si>
    <t>202-X</t>
  </si>
  <si>
    <t>BAILEY AVENUE-WEST 193RD STREET</t>
  </si>
  <si>
    <t>86</t>
  </si>
  <si>
    <t>Victor M. Pichardo</t>
  </si>
  <si>
    <t>33</t>
  </si>
  <si>
    <t>Gustavo Rivera</t>
  </si>
  <si>
    <t>Fernando Cabrera</t>
  </si>
  <si>
    <t>BRONX, 7</t>
  </si>
  <si>
    <t xml:space="preserve"> 269  </t>
  </si>
  <si>
    <t>BX30</t>
  </si>
  <si>
    <t>052</t>
  </si>
  <si>
    <t>091-X</t>
  </si>
  <si>
    <t>BAISLEY PARK</t>
  </si>
  <si>
    <t>05</t>
  </si>
  <si>
    <t>Gregory W. Meeks</t>
  </si>
  <si>
    <t>Vivian E. Cook</t>
  </si>
  <si>
    <t>10, 14</t>
  </si>
  <si>
    <t>James Sanders Jr., Leroy Comrie</t>
  </si>
  <si>
    <t>28</t>
  </si>
  <si>
    <t>Adrienne E. Adams</t>
  </si>
  <si>
    <t>QUEENS, 12</t>
  </si>
  <si>
    <t>Queens Zone 9</t>
  </si>
  <si>
    <t>8</t>
  </si>
  <si>
    <t xml:space="preserve"> 278  </t>
  </si>
  <si>
    <t>QN76</t>
  </si>
  <si>
    <t>113</t>
  </si>
  <si>
    <t>060-X</t>
  </si>
  <si>
    <t>BARUCH</t>
  </si>
  <si>
    <t>7-13-14</t>
  </si>
  <si>
    <t>1</t>
  </si>
  <si>
    <t xml:space="preserve">  1002</t>
  </si>
  <si>
    <t>MN28</t>
  </si>
  <si>
    <t>007</t>
  </si>
  <si>
    <t>198-X</t>
  </si>
  <si>
    <t>BARUCH HOUSES ADDITION</t>
  </si>
  <si>
    <t>EXCLUSIVELY</t>
  </si>
  <si>
    <t>23</t>
  </si>
  <si>
    <t>092-X</t>
  </si>
  <si>
    <t>BAY VIEW</t>
  </si>
  <si>
    <t>59</t>
  </si>
  <si>
    <t>Jaime R. Williams</t>
  </si>
  <si>
    <t>19</t>
  </si>
  <si>
    <t>Roxanne J. Persaud</t>
  </si>
  <si>
    <t>46</t>
  </si>
  <si>
    <t>Alan N. Maisel</t>
  </si>
  <si>
    <t>BROOKLYN, 18</t>
  </si>
  <si>
    <t>Brooklyn Zone 8</t>
  </si>
  <si>
    <t xml:space="preserve">1034  </t>
  </si>
  <si>
    <t>BK50</t>
  </si>
  <si>
    <t>069</t>
  </si>
  <si>
    <t>165-X</t>
  </si>
  <si>
    <t>BEACH 41ST STREET-BEACH CHANNEL DRIVE</t>
  </si>
  <si>
    <t>Vacant</t>
  </si>
  <si>
    <t>James Sanders Jr.</t>
  </si>
  <si>
    <t>Donovan J. Richards</t>
  </si>
  <si>
    <t>QUEENS, 14</t>
  </si>
  <si>
    <t xml:space="preserve"> 97203</t>
  </si>
  <si>
    <t>QN12</t>
  </si>
  <si>
    <t>101</t>
  </si>
  <si>
    <t>311-X</t>
  </si>
  <si>
    <t>BEDFORD-STUYVESANT REHAB</t>
  </si>
  <si>
    <t>4-6</t>
  </si>
  <si>
    <t>345-X</t>
  </si>
  <si>
    <t>BELMONT-SUTTER AREA</t>
  </si>
  <si>
    <t>60</t>
  </si>
  <si>
    <t>Charles Barron</t>
  </si>
  <si>
    <t>42</t>
  </si>
  <si>
    <t>Inez Barron</t>
  </si>
  <si>
    <t>BROOKLYN, 5</t>
  </si>
  <si>
    <t xml:space="preserve">1162  </t>
  </si>
  <si>
    <t>BK82</t>
  </si>
  <si>
    <t>075</t>
  </si>
  <si>
    <t>052-X</t>
  </si>
  <si>
    <t>Staten Island</t>
  </si>
  <si>
    <t>BERRY</t>
  </si>
  <si>
    <t>11</t>
  </si>
  <si>
    <t>Max Rose</t>
  </si>
  <si>
    <t>63</t>
  </si>
  <si>
    <t>Michael Cusick</t>
  </si>
  <si>
    <t>Andrew J. Lanza</t>
  </si>
  <si>
    <t>50</t>
  </si>
  <si>
    <t>Steven Matteo</t>
  </si>
  <si>
    <t>STATEN ISLAND, 2</t>
  </si>
  <si>
    <t>Staten Island Zone 15</t>
  </si>
  <si>
    <t xml:space="preserve"> 11401</t>
  </si>
  <si>
    <t>SI36</t>
  </si>
  <si>
    <t>122</t>
  </si>
  <si>
    <t>160-X</t>
  </si>
  <si>
    <t>BETHUNE GARDENS</t>
  </si>
  <si>
    <t>MANHATTAN, 12</t>
  </si>
  <si>
    <t xml:space="preserve"> 239  </t>
  </si>
  <si>
    <t>MN36</t>
  </si>
  <si>
    <t>033</t>
  </si>
  <si>
    <t>054-X</t>
  </si>
  <si>
    <t>BLAND</t>
  </si>
  <si>
    <t>Grace Meng</t>
  </si>
  <si>
    <t>40</t>
  </si>
  <si>
    <t>Ron Kim</t>
  </si>
  <si>
    <t>John C. Liu</t>
  </si>
  <si>
    <t>Peter Koo</t>
  </si>
  <si>
    <t>QUEENS, 7</t>
  </si>
  <si>
    <t xml:space="preserve"> 871  </t>
  </si>
  <si>
    <t>QN22</t>
  </si>
  <si>
    <t>109</t>
  </si>
  <si>
    <t>243-X</t>
  </si>
  <si>
    <t>BORINQUEN PLAZA I</t>
  </si>
  <si>
    <t>53</t>
  </si>
  <si>
    <t>Maritza Davila</t>
  </si>
  <si>
    <t>34</t>
  </si>
  <si>
    <t>Antonio Reynoso</t>
  </si>
  <si>
    <t>BROOKLYN, 1</t>
  </si>
  <si>
    <t>PARTIALLY (2 BUILDINGS)</t>
  </si>
  <si>
    <t xml:space="preserve"> 491, 493</t>
  </si>
  <si>
    <t>BK78/BK90</t>
  </si>
  <si>
    <t>4001, 4002</t>
  </si>
  <si>
    <t>090</t>
  </si>
  <si>
    <t>271-X</t>
  </si>
  <si>
    <t>BORINQUEN PLAZA II</t>
  </si>
  <si>
    <t xml:space="preserve"> 493  </t>
  </si>
  <si>
    <t>BK78</t>
  </si>
  <si>
    <t>189-X</t>
  </si>
  <si>
    <t>BOSTON ROAD PLAZA</t>
  </si>
  <si>
    <t>Alexandria Ocasio-Cortez</t>
  </si>
  <si>
    <t>80</t>
  </si>
  <si>
    <t>Nathalia Fernandez</t>
  </si>
  <si>
    <t>Alessandra Biaggi</t>
  </si>
  <si>
    <t>Mark Gjonaj</t>
  </si>
  <si>
    <t>BRONX, 11</t>
  </si>
  <si>
    <t xml:space="preserve"> 330  </t>
  </si>
  <si>
    <t>BX07</t>
  </si>
  <si>
    <t>049</t>
  </si>
  <si>
    <t>138-X</t>
  </si>
  <si>
    <t>BOSTON SECOR</t>
  </si>
  <si>
    <t>Eliot Engel</t>
  </si>
  <si>
    <t>83</t>
  </si>
  <si>
    <t>Carl E. Heastie</t>
  </si>
  <si>
    <t>Jammal T. Bailey</t>
  </si>
  <si>
    <t>Andy King</t>
  </si>
  <si>
    <t>BRONX, 12</t>
  </si>
  <si>
    <t>13-14-17-18</t>
  </si>
  <si>
    <t xml:space="preserve"> 46202</t>
  </si>
  <si>
    <t>BX13</t>
  </si>
  <si>
    <t>047</t>
  </si>
  <si>
    <t>046-X</t>
  </si>
  <si>
    <t>BOULEVARD</t>
  </si>
  <si>
    <t>6-14</t>
  </si>
  <si>
    <t>1106 ,1110</t>
  </si>
  <si>
    <t>346-X</t>
  </si>
  <si>
    <t>BOYNTON AVENUE REHAB</t>
  </si>
  <si>
    <t>Ruben Diaz, Sr.</t>
  </si>
  <si>
    <t xml:space="preserve">  5001</t>
  </si>
  <si>
    <t>264-X</t>
  </si>
  <si>
    <t>BRACETTI PLAZA</t>
  </si>
  <si>
    <t xml:space="preserve">  2601</t>
  </si>
  <si>
    <t>009</t>
  </si>
  <si>
    <t>056-X</t>
  </si>
  <si>
    <t>BREUKELEN</t>
  </si>
  <si>
    <t>58, 60</t>
  </si>
  <si>
    <t>N. Nick Perry, Charles Barron</t>
  </si>
  <si>
    <t>3-7</t>
  </si>
  <si>
    <t xml:space="preserve"> 982  </t>
  </si>
  <si>
    <t>18, 19</t>
  </si>
  <si>
    <t>069, 075</t>
  </si>
  <si>
    <t>065-X</t>
  </si>
  <si>
    <t>BREVOORT</t>
  </si>
  <si>
    <t xml:space="preserve"> 381  </t>
  </si>
  <si>
    <t>081</t>
  </si>
  <si>
    <t>032-X</t>
  </si>
  <si>
    <t>BRONX RIVER</t>
  </si>
  <si>
    <t xml:space="preserve">  62  </t>
  </si>
  <si>
    <t>BX08</t>
  </si>
  <si>
    <t>157-X</t>
  </si>
  <si>
    <t>BRONX RIVER ADDITION</t>
  </si>
  <si>
    <t>5, 6</t>
  </si>
  <si>
    <t xml:space="preserve">  56,   62</t>
  </si>
  <si>
    <t>325-X</t>
  </si>
  <si>
    <t>BROWN</t>
  </si>
  <si>
    <t xml:space="preserve"> 363  </t>
  </si>
  <si>
    <t>BK79</t>
  </si>
  <si>
    <t>016-X</t>
  </si>
  <si>
    <t>BROWNSVILLE</t>
  </si>
  <si>
    <t>3-6-7</t>
  </si>
  <si>
    <t xml:space="preserve"> 912  </t>
  </si>
  <si>
    <t>235-X</t>
  </si>
  <si>
    <t>BRYANT AVENUE-EAST 174TH STREET</t>
  </si>
  <si>
    <t xml:space="preserve"> 161  </t>
  </si>
  <si>
    <t>BX75</t>
  </si>
  <si>
    <t>086-X</t>
  </si>
  <si>
    <t>BUSHWICK</t>
  </si>
  <si>
    <t>13-20</t>
  </si>
  <si>
    <t xml:space="preserve"> 489  </t>
  </si>
  <si>
    <t>14, 32</t>
  </si>
  <si>
    <t>113-X</t>
  </si>
  <si>
    <t>BUTLER</t>
  </si>
  <si>
    <t xml:space="preserve"> 14701, 14702</t>
  </si>
  <si>
    <t>286-X</t>
  </si>
  <si>
    <t>CAMPOS PLAZA II</t>
  </si>
  <si>
    <t>9-17</t>
  </si>
  <si>
    <t xml:space="preserve">  28  </t>
  </si>
  <si>
    <t>166-X</t>
  </si>
  <si>
    <t>CAREY GARDENS</t>
  </si>
  <si>
    <t>Mathylde Frontus</t>
  </si>
  <si>
    <t>Diane J. Savino</t>
  </si>
  <si>
    <t>47</t>
  </si>
  <si>
    <t>Mark Treyger</t>
  </si>
  <si>
    <t>BROOKLYN, 13</t>
  </si>
  <si>
    <t>15-17</t>
  </si>
  <si>
    <t>AE (ENTIRE)</t>
  </si>
  <si>
    <t xml:space="preserve"> 326  </t>
  </si>
  <si>
    <t>BK21</t>
  </si>
  <si>
    <t>060</t>
  </si>
  <si>
    <t>164-X</t>
  </si>
  <si>
    <t>CARLETON MANOR</t>
  </si>
  <si>
    <t xml:space="preserve"> 954  </t>
  </si>
  <si>
    <t>100</t>
  </si>
  <si>
    <t>058-X</t>
  </si>
  <si>
    <t>CARVER</t>
  </si>
  <si>
    <t>6-15</t>
  </si>
  <si>
    <t>4 (BLDGS#7-13 ARE IN ZONE 4; BLDGS#1-6 ARE NOT IN HURRICANE ZONE)</t>
  </si>
  <si>
    <t xml:space="preserve"> 168  </t>
  </si>
  <si>
    <t>MN33</t>
  </si>
  <si>
    <t>206-X</t>
  </si>
  <si>
    <t>CASSIDY-LAFAYETTE</t>
  </si>
  <si>
    <t>61</t>
  </si>
  <si>
    <t>Charles D. Fall</t>
  </si>
  <si>
    <t>49</t>
  </si>
  <si>
    <t>Deborah Rose</t>
  </si>
  <si>
    <t>STATEN ISLAND, 1</t>
  </si>
  <si>
    <t xml:space="preserve">  81  </t>
  </si>
  <si>
    <t>SI22</t>
  </si>
  <si>
    <t>120</t>
  </si>
  <si>
    <t>080-X</t>
  </si>
  <si>
    <t>CASTLE HILL</t>
  </si>
  <si>
    <t>12-20</t>
  </si>
  <si>
    <t xml:space="preserve">  86 ,  90</t>
  </si>
  <si>
    <t>BX09</t>
  </si>
  <si>
    <t>134-X</t>
  </si>
  <si>
    <t>CHELSEA</t>
  </si>
  <si>
    <t>75</t>
  </si>
  <si>
    <t>Richard N. Gottfried</t>
  </si>
  <si>
    <t>03</t>
  </si>
  <si>
    <t>Corey Johnson</t>
  </si>
  <si>
    <t>MANHATTAN, 4</t>
  </si>
  <si>
    <t xml:space="preserve">  93  </t>
  </si>
  <si>
    <t>MN13</t>
  </si>
  <si>
    <t>010</t>
  </si>
  <si>
    <t>176-X</t>
  </si>
  <si>
    <t>CHELSEA ADDITION</t>
  </si>
  <si>
    <t xml:space="preserve">  97  </t>
  </si>
  <si>
    <t>334-X</t>
  </si>
  <si>
    <t>CLAREMONT PARKWAY-FRANKLIN AVENUE</t>
  </si>
  <si>
    <t>PARTIALLY (1 BUILDING)</t>
  </si>
  <si>
    <t xml:space="preserve"> 149, 169</t>
  </si>
  <si>
    <t>BX01/BX35</t>
  </si>
  <si>
    <t>307-X</t>
  </si>
  <si>
    <t>CLAREMONT REHAB (GROUP 2)</t>
  </si>
  <si>
    <t>77</t>
  </si>
  <si>
    <t>Latoya Joyner</t>
  </si>
  <si>
    <t>BRONX, 4</t>
  </si>
  <si>
    <t>5-6</t>
  </si>
  <si>
    <t xml:space="preserve"> 175, 17701</t>
  </si>
  <si>
    <t>BX14</t>
  </si>
  <si>
    <t>044</t>
  </si>
  <si>
    <t>308-X</t>
  </si>
  <si>
    <t>CLAREMONT REHAB (GROUP 3)</t>
  </si>
  <si>
    <t xml:space="preserve"> 175  </t>
  </si>
  <si>
    <t>335-X</t>
  </si>
  <si>
    <t>CLAREMONT REHAB (GROUP 4)</t>
  </si>
  <si>
    <t>4-5</t>
  </si>
  <si>
    <t>336-X</t>
  </si>
  <si>
    <t>CLAREMONT REHAB (GROUP 5)</t>
  </si>
  <si>
    <t>011-X</t>
  </si>
  <si>
    <t>CLASON POINT GARDENS</t>
  </si>
  <si>
    <t>4, 5</t>
  </si>
  <si>
    <t xml:space="preserve">  20 ,  46</t>
  </si>
  <si>
    <t>123-X</t>
  </si>
  <si>
    <t>CLINTON</t>
  </si>
  <si>
    <t>9-18</t>
  </si>
  <si>
    <t xml:space="preserve"> 166 , 172</t>
  </si>
  <si>
    <t>236-X</t>
  </si>
  <si>
    <t>COLLEGE AVENUE-EAST 165TH STREET</t>
  </si>
  <si>
    <t>094-X</t>
  </si>
  <si>
    <t>CONEY ISLAND</t>
  </si>
  <si>
    <t xml:space="preserve"> 340  </t>
  </si>
  <si>
    <t>239-X</t>
  </si>
  <si>
    <t>CONEY ISLAND I (SITE 1B)</t>
  </si>
  <si>
    <t>238-X</t>
  </si>
  <si>
    <t>CONEY ISLAND I (SITE 8)</t>
  </si>
  <si>
    <t xml:space="preserve"> 342  </t>
  </si>
  <si>
    <t>216-X</t>
  </si>
  <si>
    <t>CONEY ISLAND I (SITES 4 &amp; 5)</t>
  </si>
  <si>
    <t>232-X</t>
  </si>
  <si>
    <t>CONLON LIHFE TOWER</t>
  </si>
  <si>
    <t>Alicia Hyndman</t>
  </si>
  <si>
    <t>Leroy Comrie</t>
  </si>
  <si>
    <t>I. Daneek Miller</t>
  </si>
  <si>
    <t xml:space="preserve"> 444  </t>
  </si>
  <si>
    <t>QN61</t>
  </si>
  <si>
    <t>103</t>
  </si>
  <si>
    <t>069-X</t>
  </si>
  <si>
    <t>COOPER PARK</t>
  </si>
  <si>
    <t>Joseph R. Lentol</t>
  </si>
  <si>
    <t xml:space="preserve"> 449  </t>
  </si>
  <si>
    <t>BK90</t>
  </si>
  <si>
    <t>094</t>
  </si>
  <si>
    <t>199-X</t>
  </si>
  <si>
    <t>CORSI HOUSES</t>
  </si>
  <si>
    <t xml:space="preserve"> 188  </t>
  </si>
  <si>
    <t>025</t>
  </si>
  <si>
    <t>312-X</t>
  </si>
  <si>
    <t>CROWN HEIGHTS</t>
  </si>
  <si>
    <t>08, 09</t>
  </si>
  <si>
    <t>Hakeem Jeffries, Yvette Clarke</t>
  </si>
  <si>
    <t>55, 56</t>
  </si>
  <si>
    <t>Latrice Walker, Tremaine Wright</t>
  </si>
  <si>
    <t>20, 25</t>
  </si>
  <si>
    <t>Zellnor Myrie, Velmanette Montgomery</t>
  </si>
  <si>
    <t xml:space="preserve"> 307 , 359</t>
  </si>
  <si>
    <t>070-X</t>
  </si>
  <si>
    <t>CYPRESS HILLS</t>
  </si>
  <si>
    <t>Julia Salazar, Roxanne J. Persaud</t>
  </si>
  <si>
    <t xml:space="preserve">1210  </t>
  </si>
  <si>
    <t>190-X</t>
  </si>
  <si>
    <t>DAVIDSON</t>
  </si>
  <si>
    <t>PARTIALLY (1 STAIRHALL)</t>
  </si>
  <si>
    <t xml:space="preserve"> 131  </t>
  </si>
  <si>
    <t>BX33</t>
  </si>
  <si>
    <t>155-X</t>
  </si>
  <si>
    <t>DE HOSTOS APARTMENTS</t>
  </si>
  <si>
    <t>148-X</t>
  </si>
  <si>
    <t>DOUGLASS ADDITION</t>
  </si>
  <si>
    <t xml:space="preserve"> 191  </t>
  </si>
  <si>
    <t>082-X</t>
  </si>
  <si>
    <t>DOUGLASS I</t>
  </si>
  <si>
    <t>5-9-12-17-20</t>
  </si>
  <si>
    <t xml:space="preserve"> 189  </t>
  </si>
  <si>
    <t>582-X</t>
  </si>
  <si>
    <t>DOUGLASS II</t>
  </si>
  <si>
    <t>9-12-17-18-20</t>
  </si>
  <si>
    <t>111-X</t>
  </si>
  <si>
    <t>DREW-HAMILTON</t>
  </si>
  <si>
    <t xml:space="preserve"> 230 , 232</t>
  </si>
  <si>
    <t>MN03</t>
  </si>
  <si>
    <t>032</t>
  </si>
  <si>
    <t>041-X</t>
  </si>
  <si>
    <t>DYCKMAN</t>
  </si>
  <si>
    <t>72</t>
  </si>
  <si>
    <t>Carmen N. De La Rosa</t>
  </si>
  <si>
    <t>Ydanis Rodriguez</t>
  </si>
  <si>
    <t xml:space="preserve"> 299  </t>
  </si>
  <si>
    <t>MN01</t>
  </si>
  <si>
    <t>034</t>
  </si>
  <si>
    <t>224-X</t>
  </si>
  <si>
    <t>EAGLE AVENUE-EAST 163RD STREET</t>
  </si>
  <si>
    <t xml:space="preserve"> 141  </t>
  </si>
  <si>
    <t>BX35</t>
  </si>
  <si>
    <t>237-X</t>
  </si>
  <si>
    <t>EAST 152ND STREET-COURTLANDT AVENUE</t>
  </si>
  <si>
    <t>11-14</t>
  </si>
  <si>
    <t xml:space="preserve">  67  </t>
  </si>
  <si>
    <t>304-X</t>
  </si>
  <si>
    <t>EAST 165TH STREET-BRYANT AVENUE</t>
  </si>
  <si>
    <t>BRONX, 2</t>
  </si>
  <si>
    <t xml:space="preserve"> 119, 12102</t>
  </si>
  <si>
    <t>BX27</t>
  </si>
  <si>
    <t>041</t>
  </si>
  <si>
    <t>338-X</t>
  </si>
  <si>
    <t>EAST 173RD STREET-VYSE AVENUE</t>
  </si>
  <si>
    <t xml:space="preserve"> 157  </t>
  </si>
  <si>
    <t>208-X</t>
  </si>
  <si>
    <t>EAST 180TH STREET-MONTEREY AVENUE</t>
  </si>
  <si>
    <t xml:space="preserve"> 37504</t>
  </si>
  <si>
    <t>263-X</t>
  </si>
  <si>
    <t>EAST NEW YORK CITY LINE</t>
  </si>
  <si>
    <t>1116,1118,1194</t>
  </si>
  <si>
    <t>009-X</t>
  </si>
  <si>
    <t>EAST RIVER</t>
  </si>
  <si>
    <t>6-10-11</t>
  </si>
  <si>
    <t xml:space="preserve"> 162  </t>
  </si>
  <si>
    <t>034-X</t>
  </si>
  <si>
    <t>EASTCHESTER GARDENS</t>
  </si>
  <si>
    <t>7-8</t>
  </si>
  <si>
    <t xml:space="preserve"> 348  </t>
  </si>
  <si>
    <t>BX31</t>
  </si>
  <si>
    <t>057-X</t>
  </si>
  <si>
    <t>EDENWALD</t>
  </si>
  <si>
    <t>3-14</t>
  </si>
  <si>
    <t xml:space="preserve"> 458  </t>
  </si>
  <si>
    <t>BX03</t>
  </si>
  <si>
    <t>015-X</t>
  </si>
  <si>
    <t>ELLIOTT</t>
  </si>
  <si>
    <t>27, 31</t>
  </si>
  <si>
    <t>Brad Hoylman, Robert Jackson</t>
  </si>
  <si>
    <t>11-12</t>
  </si>
  <si>
    <t xml:space="preserve">  93,  97</t>
  </si>
  <si>
    <t>029-X</t>
  </si>
  <si>
    <t>FARRAGUT</t>
  </si>
  <si>
    <t>4 (BLDGS#1-6,8 ARE IN ZONE 4; BLDGS#7,9-10 ARE NOT IN HURRICANE ZONE)</t>
  </si>
  <si>
    <t xml:space="preserve">  23  </t>
  </si>
  <si>
    <t>BK38</t>
  </si>
  <si>
    <t>084</t>
  </si>
  <si>
    <t>205-X</t>
  </si>
  <si>
    <t>FENIMORE-LEFFERTS</t>
  </si>
  <si>
    <t>43</t>
  </si>
  <si>
    <t>Diana C. Richardson</t>
  </si>
  <si>
    <t>40, 41</t>
  </si>
  <si>
    <t>Mathieu Eugene, Alicka Ampry-Samuel</t>
  </si>
  <si>
    <t>BROOKLYN, 9</t>
  </si>
  <si>
    <t xml:space="preserve"> 804, 87401</t>
  </si>
  <si>
    <t>BK60</t>
  </si>
  <si>
    <t>071</t>
  </si>
  <si>
    <t>209-X</t>
  </si>
  <si>
    <t>FHA REPOSSESSED HOUSES (GROUP I)</t>
  </si>
  <si>
    <t>N/A</t>
  </si>
  <si>
    <t>1-2</t>
  </si>
  <si>
    <t>1, 4, 5, 6</t>
  </si>
  <si>
    <t>212-X</t>
  </si>
  <si>
    <t>FHA REPOSSESSED HOUSES (GROUP II)</t>
  </si>
  <si>
    <t>Bronx Zone 4, Queens Zone 9</t>
  </si>
  <si>
    <t>1-2-3</t>
  </si>
  <si>
    <t>4, 5, 6</t>
  </si>
  <si>
    <t>213-X</t>
  </si>
  <si>
    <t>FHA REPOSSESSED HOUSES (GROUP III)</t>
  </si>
  <si>
    <t>Bronx Zone 3, Brooklyn Zone 7, Queens Zone 9</t>
  </si>
  <si>
    <t>226-X</t>
  </si>
  <si>
    <t>FHA REPOSSESSED HOUSES (GROUP IV)</t>
  </si>
  <si>
    <t>Bronx Zone 4, Brooklyn Zone 8, Queens Zone 9</t>
  </si>
  <si>
    <t>283-X</t>
  </si>
  <si>
    <t>FHA REPOSSESSED HOUSES (GROUP IX)</t>
  </si>
  <si>
    <t>Brooklyn Zones 6, 7, 8, Queens Zone 9</t>
  </si>
  <si>
    <t>1-1.5-2-2.5-3</t>
  </si>
  <si>
    <t>3, 4, 5, 6</t>
  </si>
  <si>
    <t>260-X</t>
  </si>
  <si>
    <t>FHA REPOSSESSED HOUSES (GROUP V)</t>
  </si>
  <si>
    <t>Brooklyn Zone 7, Queens Zone 9</t>
  </si>
  <si>
    <t>3, 5, 6</t>
  </si>
  <si>
    <t>273-X</t>
  </si>
  <si>
    <t>FHA REPOSSESSED HOUSES (GROUP VI)</t>
  </si>
  <si>
    <t>1-1.5-2-2.5</t>
  </si>
  <si>
    <t>274-X</t>
  </si>
  <si>
    <t>FHA REPOSSESSED HOUSES (GROUP VII)</t>
  </si>
  <si>
    <t>3, 5</t>
  </si>
  <si>
    <t>275-X</t>
  </si>
  <si>
    <t>FHA REPOSSESSED HOUSES (GROUP VIII)</t>
  </si>
  <si>
    <t>284-X</t>
  </si>
  <si>
    <t>FHA REPOSSESSED HOUSES (GROUP X)</t>
  </si>
  <si>
    <t>1, 3, 5, 6</t>
  </si>
  <si>
    <t>207-X</t>
  </si>
  <si>
    <t>FIORENTINO PLAZA</t>
  </si>
  <si>
    <t xml:space="preserve">1152  </t>
  </si>
  <si>
    <t>001-X</t>
  </si>
  <si>
    <t>FIRST HOUSES</t>
  </si>
  <si>
    <t xml:space="preserve">  3002</t>
  </si>
  <si>
    <t>MN22</t>
  </si>
  <si>
    <t>059-X</t>
  </si>
  <si>
    <t>FOREST</t>
  </si>
  <si>
    <t>9-10-14</t>
  </si>
  <si>
    <t xml:space="preserve"> 133, 135</t>
  </si>
  <si>
    <t>8, 12</t>
  </si>
  <si>
    <t>197-X</t>
  </si>
  <si>
    <t>FORT INDEPENDENCE STREET-HEATH AVENUE</t>
  </si>
  <si>
    <t>81</t>
  </si>
  <si>
    <t>Jeffrey Dinowitz</t>
  </si>
  <si>
    <t>BRONX, 8</t>
  </si>
  <si>
    <t xml:space="preserve"> 277  </t>
  </si>
  <si>
    <t>BX28</t>
  </si>
  <si>
    <t>050</t>
  </si>
  <si>
    <t>309-X</t>
  </si>
  <si>
    <t>FORT WASHINGTON AVENUE REHAB</t>
  </si>
  <si>
    <t xml:space="preserve"> 247  </t>
  </si>
  <si>
    <t>136-X</t>
  </si>
  <si>
    <t>FULTON</t>
  </si>
  <si>
    <t>6-25</t>
  </si>
  <si>
    <t xml:space="preserve">  83,  89</t>
  </si>
  <si>
    <t>252-X</t>
  </si>
  <si>
    <t>GARVEY (GROUP A)</t>
  </si>
  <si>
    <t>2, 6-14</t>
  </si>
  <si>
    <t xml:space="preserve"> 902  </t>
  </si>
  <si>
    <t>225-X</t>
  </si>
  <si>
    <t>GLEBE AVENUE-WESTCHESTER AVENUE</t>
  </si>
  <si>
    <t>BRONX, 10</t>
  </si>
  <si>
    <t xml:space="preserve"> 20601</t>
  </si>
  <si>
    <t>BX59</t>
  </si>
  <si>
    <t>045</t>
  </si>
  <si>
    <t>171-X</t>
  </si>
  <si>
    <t>GLENMORE PLAZA</t>
  </si>
  <si>
    <t>10-18-24</t>
  </si>
  <si>
    <t xml:space="preserve"> 906, 908</t>
  </si>
  <si>
    <t>044-X</t>
  </si>
  <si>
    <t>GLENWOOD</t>
  </si>
  <si>
    <t>Kevin S. Parker</t>
  </si>
  <si>
    <t>45</t>
  </si>
  <si>
    <t>Farah N. Louis</t>
  </si>
  <si>
    <t xml:space="preserve"> 94402</t>
  </si>
  <si>
    <t>BK58</t>
  </si>
  <si>
    <t>063</t>
  </si>
  <si>
    <t>100-X</t>
  </si>
  <si>
    <t>GOMPERS</t>
  </si>
  <si>
    <t xml:space="preserve">  2201</t>
  </si>
  <si>
    <t>025-X</t>
  </si>
  <si>
    <t>GOWANUS</t>
  </si>
  <si>
    <t>52</t>
  </si>
  <si>
    <t>Jo Anne Simon</t>
  </si>
  <si>
    <t>Stephen T. Levin</t>
  </si>
  <si>
    <t>BROOKLYN, 6</t>
  </si>
  <si>
    <t>4-6-9-13-14</t>
  </si>
  <si>
    <t xml:space="preserve">  71  </t>
  </si>
  <si>
    <t>076</t>
  </si>
  <si>
    <t>281-X</t>
  </si>
  <si>
    <t>GRAMPION</t>
  </si>
  <si>
    <t xml:space="preserve"> 220  </t>
  </si>
  <si>
    <t>087-X</t>
  </si>
  <si>
    <t>GRANT</t>
  </si>
  <si>
    <t>13-21</t>
  </si>
  <si>
    <t xml:space="preserve"> 20901, 211</t>
  </si>
  <si>
    <t>MN09</t>
  </si>
  <si>
    <t>026</t>
  </si>
  <si>
    <t>068-X</t>
  </si>
  <si>
    <t>GRAVESEND</t>
  </si>
  <si>
    <t>040-X</t>
  </si>
  <si>
    <t>GUN HILL</t>
  </si>
  <si>
    <t xml:space="preserve"> 374  </t>
  </si>
  <si>
    <t>BX44</t>
  </si>
  <si>
    <t>142-X</t>
  </si>
  <si>
    <t>HABER</t>
  </si>
  <si>
    <t xml:space="preserve"> 352  </t>
  </si>
  <si>
    <t>075-X</t>
  </si>
  <si>
    <t>HAMMEL</t>
  </si>
  <si>
    <t xml:space="preserve"> 94202</t>
  </si>
  <si>
    <t>262-X</t>
  </si>
  <si>
    <t>HARBORVIEW TERRACE</t>
  </si>
  <si>
    <t>14-15</t>
  </si>
  <si>
    <t xml:space="preserve"> 135  </t>
  </si>
  <si>
    <t>MN15</t>
  </si>
  <si>
    <t>018</t>
  </si>
  <si>
    <t>003-X</t>
  </si>
  <si>
    <t>HARLEM RIVER</t>
  </si>
  <si>
    <t xml:space="preserve"> 236  </t>
  </si>
  <si>
    <t>147-X</t>
  </si>
  <si>
    <t>HARLEM RIVER II</t>
  </si>
  <si>
    <t>347-X</t>
  </si>
  <si>
    <t>HARRISON AVENUE REHAB (GROUP A)</t>
  </si>
  <si>
    <t>BRONX, 5</t>
  </si>
  <si>
    <t xml:space="preserve"> 243  </t>
  </si>
  <si>
    <t>BX36</t>
  </si>
  <si>
    <t>046</t>
  </si>
  <si>
    <t>547-X</t>
  </si>
  <si>
    <t>HARRISON AVENUE REHAB (GROUP B)</t>
  </si>
  <si>
    <t>184-X</t>
  </si>
  <si>
    <t>HERNANDEZ</t>
  </si>
  <si>
    <t xml:space="preserve">  3601</t>
  </si>
  <si>
    <t>078-X</t>
  </si>
  <si>
    <t>HIGHBRIDGE GARDENS</t>
  </si>
  <si>
    <t xml:space="preserve"> 193  </t>
  </si>
  <si>
    <t>BX26</t>
  </si>
  <si>
    <t>215-X</t>
  </si>
  <si>
    <t>HOE AVENUE-EAST 173RD STREET</t>
  </si>
  <si>
    <t>159-X</t>
  </si>
  <si>
    <t>HOLMES TOWERS</t>
  </si>
  <si>
    <t>Liz Krueger</t>
  </si>
  <si>
    <t>Ben Kallos</t>
  </si>
  <si>
    <t>MANHATTAN, 8</t>
  </si>
  <si>
    <t xml:space="preserve"> 152  </t>
  </si>
  <si>
    <t>MN32</t>
  </si>
  <si>
    <t>019</t>
  </si>
  <si>
    <t>072-X</t>
  </si>
  <si>
    <t>HOWARD</t>
  </si>
  <si>
    <t>7-13</t>
  </si>
  <si>
    <t xml:space="preserve"> 906  </t>
  </si>
  <si>
    <t>339-X</t>
  </si>
  <si>
    <t>HOWARD AVENUE</t>
  </si>
  <si>
    <t>365-X</t>
  </si>
  <si>
    <t>HOWARD AVENUE-PARK PLACE</t>
  </si>
  <si>
    <t xml:space="preserve"> 361, 363</t>
  </si>
  <si>
    <t>17, 23</t>
  </si>
  <si>
    <t>168-X</t>
  </si>
  <si>
    <t>HUGHES APARTMENTS</t>
  </si>
  <si>
    <t>367-X</t>
  </si>
  <si>
    <t>HUNTS POINT AVENUE REHAB</t>
  </si>
  <si>
    <t>32, 34</t>
  </si>
  <si>
    <t>Luis R. Sepúlveda, Alessandra Biaggi</t>
  </si>
  <si>
    <t xml:space="preserve">  93, 11502</t>
  </si>
  <si>
    <t>109-X</t>
  </si>
  <si>
    <t>HYLAN</t>
  </si>
  <si>
    <t>014-X</t>
  </si>
  <si>
    <t>INGERSOLL</t>
  </si>
  <si>
    <t>6-11</t>
  </si>
  <si>
    <t xml:space="preserve">  15,  2901, 211</t>
  </si>
  <si>
    <t>BK38/BK68</t>
  </si>
  <si>
    <t>316-X</t>
  </si>
  <si>
    <t>INTERNATIONAL TOWER</t>
  </si>
  <si>
    <t xml:space="preserve"> 460  </t>
  </si>
  <si>
    <t>139-X</t>
  </si>
  <si>
    <t>ISAACS</t>
  </si>
  <si>
    <t>120-X</t>
  </si>
  <si>
    <t>JACKSON</t>
  </si>
  <si>
    <t xml:space="preserve">  69  </t>
  </si>
  <si>
    <t>064-X</t>
  </si>
  <si>
    <t>JEFFERSON</t>
  </si>
  <si>
    <t>017-X</t>
  </si>
  <si>
    <t>JOHNSON</t>
  </si>
  <si>
    <t xml:space="preserve"> 182  </t>
  </si>
  <si>
    <t>030-X</t>
  </si>
  <si>
    <t>KING TOWERS</t>
  </si>
  <si>
    <t xml:space="preserve"> 186  </t>
  </si>
  <si>
    <t>010-X</t>
  </si>
  <si>
    <t>KINGSBOROUGH</t>
  </si>
  <si>
    <t>BROOKLYN, 8, 16</t>
  </si>
  <si>
    <t xml:space="preserve"> 303, 307</t>
  </si>
  <si>
    <t>BK61/BK79</t>
  </si>
  <si>
    <t>4006, 4007</t>
  </si>
  <si>
    <t>073, 077</t>
  </si>
  <si>
    <t>161-X</t>
  </si>
  <si>
    <t>KINGSBOROUGH EXTENSION</t>
  </si>
  <si>
    <t xml:space="preserve"> 307  </t>
  </si>
  <si>
    <t>076-X</t>
  </si>
  <si>
    <t>LA GUARDIA</t>
  </si>
  <si>
    <t xml:space="preserve">   201,   6</t>
  </si>
  <si>
    <t>1, 2</t>
  </si>
  <si>
    <t>152-X</t>
  </si>
  <si>
    <t>LA GUARDIA ADDITION</t>
  </si>
  <si>
    <t xml:space="preserve">   6  </t>
  </si>
  <si>
    <t>122-X</t>
  </si>
  <si>
    <t>LAFAYETTE</t>
  </si>
  <si>
    <t>13-15-20</t>
  </si>
  <si>
    <t xml:space="preserve"> 233  </t>
  </si>
  <si>
    <t>BK75</t>
  </si>
  <si>
    <t>13, 14</t>
  </si>
  <si>
    <t>186-X</t>
  </si>
  <si>
    <t>LATIMER GARDENS</t>
  </si>
  <si>
    <t xml:space="preserve"> 88901</t>
  </si>
  <si>
    <t>201-X</t>
  </si>
  <si>
    <t>LEAVITT STREET-34TH AVENUE</t>
  </si>
  <si>
    <t>101-X</t>
  </si>
  <si>
    <t>LEHMAN VILLAGE</t>
  </si>
  <si>
    <t xml:space="preserve"> 17401</t>
  </si>
  <si>
    <t>348-X</t>
  </si>
  <si>
    <t>LENOX ROAD-ROCKAWAY PARKWAY</t>
  </si>
  <si>
    <t>55, 58</t>
  </si>
  <si>
    <t>Latrice Walker, N. Nick Perry</t>
  </si>
  <si>
    <t>BROOKLYN, 17</t>
  </si>
  <si>
    <t xml:space="preserve"> 890  </t>
  </si>
  <si>
    <t>BK96</t>
  </si>
  <si>
    <t>18, 23</t>
  </si>
  <si>
    <t>067</t>
  </si>
  <si>
    <t>050-X</t>
  </si>
  <si>
    <t>LEXINGTON</t>
  </si>
  <si>
    <t xml:space="preserve"> 166  </t>
  </si>
  <si>
    <t>020-X</t>
  </si>
  <si>
    <t>LINCOLN</t>
  </si>
  <si>
    <t>2, 4</t>
  </si>
  <si>
    <t xml:space="preserve"> 210  </t>
  </si>
  <si>
    <t>095-X</t>
  </si>
  <si>
    <t>LINDEN</t>
  </si>
  <si>
    <t>8-14</t>
  </si>
  <si>
    <t xml:space="preserve">1106  </t>
  </si>
  <si>
    <t>276-X</t>
  </si>
  <si>
    <t>LONG ISLAND BAPTIST HOUSES</t>
  </si>
  <si>
    <t>6 (BLDGS#2-3 IN HURRICANE ZONE 6; BLDGS#1,4 ARE NOT IN HURRICANE ZONE)</t>
  </si>
  <si>
    <t>1134,1156</t>
  </si>
  <si>
    <t>BK85</t>
  </si>
  <si>
    <t>362-X</t>
  </si>
  <si>
    <t>LONGFELLOW AVENUE REHAB</t>
  </si>
  <si>
    <t xml:space="preserve"> 12102</t>
  </si>
  <si>
    <t>169-X</t>
  </si>
  <si>
    <t>LOW HOUSES</t>
  </si>
  <si>
    <t>19, 20</t>
  </si>
  <si>
    <t>Roxanne J. Persaud, Zellnor Myrie</t>
  </si>
  <si>
    <t>17-18</t>
  </si>
  <si>
    <t xml:space="preserve"> 908  </t>
  </si>
  <si>
    <t>326-X</t>
  </si>
  <si>
    <t>LOWER EAST SIDE I INFILL</t>
  </si>
  <si>
    <t>4-9</t>
  </si>
  <si>
    <t xml:space="preserve">  18,  3601</t>
  </si>
  <si>
    <t>337-X</t>
  </si>
  <si>
    <t>LOWER EAST SIDE II</t>
  </si>
  <si>
    <t>364-X</t>
  </si>
  <si>
    <t>LOWER EAST SIDE III</t>
  </si>
  <si>
    <t xml:space="preserve">  2602</t>
  </si>
  <si>
    <t>292-X</t>
  </si>
  <si>
    <t>LOWER EAST SIDE REHAB (GROUP 5)</t>
  </si>
  <si>
    <t>081-X</t>
  </si>
  <si>
    <t>MANHATTANVILLE</t>
  </si>
  <si>
    <t>30, 31</t>
  </si>
  <si>
    <t>Brian A. Benjamin, Robert Jackson</t>
  </si>
  <si>
    <t xml:space="preserve"> 219  </t>
  </si>
  <si>
    <t>MN06</t>
  </si>
  <si>
    <t>296-X</t>
  </si>
  <si>
    <t>MANHATTANVILLE REHAB (GROUP 2)</t>
  </si>
  <si>
    <t xml:space="preserve"> 22301</t>
  </si>
  <si>
    <t>297-X</t>
  </si>
  <si>
    <t>MANHATTANVILLE REHAB (GROUP 3)</t>
  </si>
  <si>
    <t>049-X</t>
  </si>
  <si>
    <t>MARBLE HILL</t>
  </si>
  <si>
    <t>72, 81</t>
  </si>
  <si>
    <t>Carmen N. De La Rosa, Jeffrey Dinowitz</t>
  </si>
  <si>
    <t>31, 33</t>
  </si>
  <si>
    <t>Robert Jackson, Gustavo Rivera</t>
  </si>
  <si>
    <t>10, 11, 14</t>
  </si>
  <si>
    <t>Ydanis Rodriguez, Andrew Cohen, Fernando Cabrera</t>
  </si>
  <si>
    <t xml:space="preserve"> 283, 289, 309</t>
  </si>
  <si>
    <t>BX29/MN01</t>
  </si>
  <si>
    <t>3701, 3801</t>
  </si>
  <si>
    <t>021-X</t>
  </si>
  <si>
    <t>MARCY</t>
  </si>
  <si>
    <t xml:space="preserve"> 255  </t>
  </si>
  <si>
    <t>077-X</t>
  </si>
  <si>
    <t>MARINER'S HARBOR</t>
  </si>
  <si>
    <t>3-6</t>
  </si>
  <si>
    <t>5 (BLDGS#13-22 ARE IN ZONE 5; BLDGS#1-12 ARE NOT IN HURRICANE ZONE)</t>
  </si>
  <si>
    <t xml:space="preserve"> 31901</t>
  </si>
  <si>
    <t>SI12</t>
  </si>
  <si>
    <t>121</t>
  </si>
  <si>
    <t>083-X</t>
  </si>
  <si>
    <t>MARLBORO</t>
  </si>
  <si>
    <t>45, 47</t>
  </si>
  <si>
    <t>Steven Cymbrowitz, William Colton</t>
  </si>
  <si>
    <t>7-16</t>
  </si>
  <si>
    <t xml:space="preserve"> 382  </t>
  </si>
  <si>
    <t>BK26</t>
  </si>
  <si>
    <t>344-X</t>
  </si>
  <si>
    <t>MARSHALL PLAZA</t>
  </si>
  <si>
    <t xml:space="preserve"> 241  </t>
  </si>
  <si>
    <t>103-X</t>
  </si>
  <si>
    <t>MCKINLEY</t>
  </si>
  <si>
    <t xml:space="preserve"> 133, 185</t>
  </si>
  <si>
    <t>028-X</t>
  </si>
  <si>
    <t>MELROSE</t>
  </si>
  <si>
    <t>79, 84</t>
  </si>
  <si>
    <t>Michael Blake, Carmen E. Arroyo</t>
  </si>
  <si>
    <t xml:space="preserve">  61,  67</t>
  </si>
  <si>
    <t>183-X</t>
  </si>
  <si>
    <t>MELTZER TOWER</t>
  </si>
  <si>
    <t>181-X</t>
  </si>
  <si>
    <t>METRO NORTH PLAZA</t>
  </si>
  <si>
    <t>7-8-11</t>
  </si>
  <si>
    <t xml:space="preserve"> 164  </t>
  </si>
  <si>
    <t>191-X</t>
  </si>
  <si>
    <t>MIDDLETOWN PLAZA</t>
  </si>
  <si>
    <t>82</t>
  </si>
  <si>
    <t>Michael Benedetto</t>
  </si>
  <si>
    <t xml:space="preserve"> 26602</t>
  </si>
  <si>
    <t>BX10</t>
  </si>
  <si>
    <t>084-X</t>
  </si>
  <si>
    <t>MILL BROOK</t>
  </si>
  <si>
    <t xml:space="preserve">  25,  2701</t>
  </si>
  <si>
    <t>BX39</t>
  </si>
  <si>
    <t>132-X</t>
  </si>
  <si>
    <t>MILL BROOK EXTENSION</t>
  </si>
  <si>
    <t xml:space="preserve">  2701</t>
  </si>
  <si>
    <t>145-X</t>
  </si>
  <si>
    <t>MITCHEL</t>
  </si>
  <si>
    <t>17-19-20</t>
  </si>
  <si>
    <t>088-X</t>
  </si>
  <si>
    <t>MONROE</t>
  </si>
  <si>
    <t>8-14-15</t>
  </si>
  <si>
    <t xml:space="preserve">  42  </t>
  </si>
  <si>
    <t>129-X</t>
  </si>
  <si>
    <t>MOORE</t>
  </si>
  <si>
    <t xml:space="preserve">  35  </t>
  </si>
  <si>
    <t>102-X</t>
  </si>
  <si>
    <t>MORRIS I</t>
  </si>
  <si>
    <t>16-20</t>
  </si>
  <si>
    <t xml:space="preserve"> 14701</t>
  </si>
  <si>
    <t>502-X</t>
  </si>
  <si>
    <t>MORRIS II</t>
  </si>
  <si>
    <t xml:space="preserve"> 14702</t>
  </si>
  <si>
    <t>277-X</t>
  </si>
  <si>
    <t>MORRIS PARK SENIOR CITIZENS HOME</t>
  </si>
  <si>
    <t>9</t>
  </si>
  <si>
    <t xml:space="preserve"> 198  </t>
  </si>
  <si>
    <t>130-X</t>
  </si>
  <si>
    <t>MORRISANIA</t>
  </si>
  <si>
    <t>267-X</t>
  </si>
  <si>
    <t>MORRISANIA AIR RIGHTS</t>
  </si>
  <si>
    <t>Vanessa L. Gibson, Rafael Salamanca Jr</t>
  </si>
  <si>
    <t>BRONX, 3, 4</t>
  </si>
  <si>
    <t>19-23-29</t>
  </si>
  <si>
    <t xml:space="preserve"> 141, 173</t>
  </si>
  <si>
    <t>BX14/BX35</t>
  </si>
  <si>
    <t>3705, 3708</t>
  </si>
  <si>
    <t>7, 9</t>
  </si>
  <si>
    <t>042, 044</t>
  </si>
  <si>
    <t>121-X</t>
  </si>
  <si>
    <t>MOTT HAVEN</t>
  </si>
  <si>
    <t>20-22</t>
  </si>
  <si>
    <t xml:space="preserve">  39,  41</t>
  </si>
  <si>
    <t>314-X</t>
  </si>
  <si>
    <t>NEW LANE AREA</t>
  </si>
  <si>
    <t>64</t>
  </si>
  <si>
    <t>Nicole Malliotakis</t>
  </si>
  <si>
    <t>VE, AE (PARTIAL)</t>
  </si>
  <si>
    <t>SI37</t>
  </si>
  <si>
    <t>043-X</t>
  </si>
  <si>
    <t>NOSTRAND</t>
  </si>
  <si>
    <t>Helene E. Weinstein</t>
  </si>
  <si>
    <t>BROOKLYN, 15</t>
  </si>
  <si>
    <t xml:space="preserve"> 572  </t>
  </si>
  <si>
    <t>BK17</t>
  </si>
  <si>
    <t>061</t>
  </si>
  <si>
    <t>051-X</t>
  </si>
  <si>
    <t>OCEAN BAY APARTMENTS (OCEANSIDE)</t>
  </si>
  <si>
    <t xml:space="preserve"> 369  </t>
  </si>
  <si>
    <t>162-X</t>
  </si>
  <si>
    <t>OCEAN HILL APARTMENTS</t>
  </si>
  <si>
    <t xml:space="preserve"> 303  </t>
  </si>
  <si>
    <t>313-X</t>
  </si>
  <si>
    <t>OCEAN HILL-BROWNSVILLE</t>
  </si>
  <si>
    <t>15-16</t>
  </si>
  <si>
    <t>172-X</t>
  </si>
  <si>
    <t>O'DWYER GARDENS</t>
  </si>
  <si>
    <t xml:space="preserve"> 97204</t>
  </si>
  <si>
    <t>204-X</t>
  </si>
  <si>
    <t>PARK AVENUE-EAST 122ND, 123RD STREETS</t>
  </si>
  <si>
    <t xml:space="preserve"> 196  </t>
  </si>
  <si>
    <t>351-X</t>
  </si>
  <si>
    <t>PARK ROCK REHAB</t>
  </si>
  <si>
    <t xml:space="preserve"> 347, 349</t>
  </si>
  <si>
    <t>047-X</t>
  </si>
  <si>
    <t>PARKSIDE</t>
  </si>
  <si>
    <t>6-7-14-15</t>
  </si>
  <si>
    <t xml:space="preserve"> 336  </t>
  </si>
  <si>
    <t>024-X</t>
  </si>
  <si>
    <t>PATTERSON</t>
  </si>
  <si>
    <t xml:space="preserve">  51  </t>
  </si>
  <si>
    <t>039-X</t>
  </si>
  <si>
    <t>PELHAM PARKWAY</t>
  </si>
  <si>
    <t xml:space="preserve"> 324  </t>
  </si>
  <si>
    <t>194-X</t>
  </si>
  <si>
    <t>PENNSYLVANIA AVENUE-WORTMAN AVENUE</t>
  </si>
  <si>
    <t>8-16</t>
  </si>
  <si>
    <t xml:space="preserve">1104  </t>
  </si>
  <si>
    <t>089-X</t>
  </si>
  <si>
    <t>PINK</t>
  </si>
  <si>
    <t xml:space="preserve">1214  </t>
  </si>
  <si>
    <t>149-X</t>
  </si>
  <si>
    <t>POLO GROUNDS TOWERS</t>
  </si>
  <si>
    <t xml:space="preserve"> 24302</t>
  </si>
  <si>
    <t>053-X</t>
  </si>
  <si>
    <t>POMONOK</t>
  </si>
  <si>
    <t>Daniel Rosenthal</t>
  </si>
  <si>
    <t>Toby Ann Stavisky</t>
  </si>
  <si>
    <t>Rory I. Lancman</t>
  </si>
  <si>
    <t>QUEENS, 8</t>
  </si>
  <si>
    <t>3-7-8</t>
  </si>
  <si>
    <t>122702</t>
  </si>
  <si>
    <t>QN38</t>
  </si>
  <si>
    <t>107</t>
  </si>
  <si>
    <t>340-X</t>
  </si>
  <si>
    <t>PUBLIC SCHOOL 139 (CONVERSION)</t>
  </si>
  <si>
    <t xml:space="preserve"> 230  </t>
  </si>
  <si>
    <t>505-X</t>
  </si>
  <si>
    <t>QUEENSBRIDGE NORTH</t>
  </si>
  <si>
    <t>Jimmy Van Bramer</t>
  </si>
  <si>
    <t xml:space="preserve">  25  </t>
  </si>
  <si>
    <t>QN68</t>
  </si>
  <si>
    <t>005-X</t>
  </si>
  <si>
    <t>QUEENSBRIDGE SOUTH</t>
  </si>
  <si>
    <t>352-X</t>
  </si>
  <si>
    <t>RALPH AVENUE REHAB</t>
  </si>
  <si>
    <t>245-X</t>
  </si>
  <si>
    <t>RANDALL AVENUE-BALCOM AVENUE</t>
  </si>
  <si>
    <t xml:space="preserve"> 144  </t>
  </si>
  <si>
    <t>BX52</t>
  </si>
  <si>
    <t>037-X</t>
  </si>
  <si>
    <t>RANGEL</t>
  </si>
  <si>
    <t>048-X</t>
  </si>
  <si>
    <t>RAVENSWOOD</t>
  </si>
  <si>
    <t xml:space="preserve">  43,  47</t>
  </si>
  <si>
    <t>QN68/QN70</t>
  </si>
  <si>
    <t>004-X</t>
  </si>
  <si>
    <t>RED HOOK EAST</t>
  </si>
  <si>
    <t>51</t>
  </si>
  <si>
    <t>Félix W. Ortiz</t>
  </si>
  <si>
    <t>38</t>
  </si>
  <si>
    <t>Carlos Menchaca</t>
  </si>
  <si>
    <t>2-6</t>
  </si>
  <si>
    <t xml:space="preserve">  85  </t>
  </si>
  <si>
    <t>BK33</t>
  </si>
  <si>
    <t>079-X</t>
  </si>
  <si>
    <t>RED HOOK WEST</t>
  </si>
  <si>
    <t>3-6-14</t>
  </si>
  <si>
    <t>055-X</t>
  </si>
  <si>
    <t>REDFERN</t>
  </si>
  <si>
    <t>103201</t>
  </si>
  <si>
    <t>QN15</t>
  </si>
  <si>
    <t>143-X</t>
  </si>
  <si>
    <t>REHAB PROGRAM (COLLEGE POINT)</t>
  </si>
  <si>
    <t>Paul Vallone</t>
  </si>
  <si>
    <t xml:space="preserve"> 925  </t>
  </si>
  <si>
    <t>QN23</t>
  </si>
  <si>
    <t>515-X</t>
  </si>
  <si>
    <t>REHAB PROGRAM (DOUGLASS REHABS)</t>
  </si>
  <si>
    <t xml:space="preserve"> 187, 191</t>
  </si>
  <si>
    <t>516-X</t>
  </si>
  <si>
    <t>REHAB PROGRAM (TAFT REHABS)</t>
  </si>
  <si>
    <t>6 (BLDG#4 IN HURRICANE ZONE 6; BLDGS#1-3 ARE NOT IN HURRICANE ZONE)</t>
  </si>
  <si>
    <t xml:space="preserve"> 200, 216, 218</t>
  </si>
  <si>
    <t>517-X</t>
  </si>
  <si>
    <t>REHAB PROGRAM (WISE REHAB)</t>
  </si>
  <si>
    <t xml:space="preserve"> 177  </t>
  </si>
  <si>
    <t>167-X</t>
  </si>
  <si>
    <t>REID APARTMENTS</t>
  </si>
  <si>
    <t xml:space="preserve"> 87401</t>
  </si>
  <si>
    <t>117-X</t>
  </si>
  <si>
    <t>RICHMOND TERRACE</t>
  </si>
  <si>
    <t xml:space="preserve">   7,   9,  81</t>
  </si>
  <si>
    <t>018-X</t>
  </si>
  <si>
    <t>RIIS</t>
  </si>
  <si>
    <t>6-13-14</t>
  </si>
  <si>
    <t xml:space="preserve">  24  </t>
  </si>
  <si>
    <t>019-X</t>
  </si>
  <si>
    <t>RIIS II</t>
  </si>
  <si>
    <t>218-X</t>
  </si>
  <si>
    <t>ROBBINS PLAZA</t>
  </si>
  <si>
    <t>76</t>
  </si>
  <si>
    <t>Rebecca A. Seawright</t>
  </si>
  <si>
    <t xml:space="preserve"> 126  </t>
  </si>
  <si>
    <t>MN31</t>
  </si>
  <si>
    <t>241-X</t>
  </si>
  <si>
    <t>ROBINSON</t>
  </si>
  <si>
    <t xml:space="preserve"> 242  </t>
  </si>
  <si>
    <t>135-X</t>
  </si>
  <si>
    <t>ROOSEVELT I</t>
  </si>
  <si>
    <t>54, 56</t>
  </si>
  <si>
    <t>Erik M. Dilan, Tremaine Wright</t>
  </si>
  <si>
    <t>14-15-18</t>
  </si>
  <si>
    <t xml:space="preserve"> 281, 289</t>
  </si>
  <si>
    <t>177-X</t>
  </si>
  <si>
    <t>ROOSEVELT II</t>
  </si>
  <si>
    <t xml:space="preserve"> 287  </t>
  </si>
  <si>
    <t>099-X</t>
  </si>
  <si>
    <t>RUTGERS</t>
  </si>
  <si>
    <t>282-X</t>
  </si>
  <si>
    <t>RUTLAND TOWERS</t>
  </si>
  <si>
    <t>58</t>
  </si>
  <si>
    <t>N. Nick Perry</t>
  </si>
  <si>
    <t xml:space="preserve"> 882  </t>
  </si>
  <si>
    <t>280-X</t>
  </si>
  <si>
    <t>SACK WERN</t>
  </si>
  <si>
    <t xml:space="preserve">  20,  38</t>
  </si>
  <si>
    <t>093-X</t>
  </si>
  <si>
    <t>SAINT MARY'S PARK</t>
  </si>
  <si>
    <t>29, 32</t>
  </si>
  <si>
    <t>José M. Serrano, Luis R. Sepúlveda</t>
  </si>
  <si>
    <t xml:space="preserve">  73,  75</t>
  </si>
  <si>
    <t>038-X</t>
  </si>
  <si>
    <t>SAINT NICHOLAS</t>
  </si>
  <si>
    <t xml:space="preserve"> 224  </t>
  </si>
  <si>
    <t>377-X</t>
  </si>
  <si>
    <t>SAMUEL (CITY)</t>
  </si>
  <si>
    <t>70, 71</t>
  </si>
  <si>
    <t>Inez E. Dickens, Al Taylor</t>
  </si>
  <si>
    <t>5-6-7</t>
  </si>
  <si>
    <t>3, 4, 5</t>
  </si>
  <si>
    <t xml:space="preserve"> 230, 232, 234</t>
  </si>
  <si>
    <t>389-X</t>
  </si>
  <si>
    <t>SAMUEL (MHOP) I</t>
  </si>
  <si>
    <t>MHOP</t>
  </si>
  <si>
    <t>398-X</t>
  </si>
  <si>
    <t>SAMUEL (MHOP) II</t>
  </si>
  <si>
    <t>399-X</t>
  </si>
  <si>
    <t>SAMUEL (MHOP) III</t>
  </si>
  <si>
    <t xml:space="preserve"> 232  </t>
  </si>
  <si>
    <t>158-X</t>
  </si>
  <si>
    <t>SARATOGA VILLAGE</t>
  </si>
  <si>
    <t xml:space="preserve"> 373  </t>
  </si>
  <si>
    <t>045-X</t>
  </si>
  <si>
    <t>SEDGWICK</t>
  </si>
  <si>
    <t xml:space="preserve"> 20501</t>
  </si>
  <si>
    <t>192-X</t>
  </si>
  <si>
    <t>SEWARD PARK EXTENSION</t>
  </si>
  <si>
    <t>6 (BLDGS#2,4 ARE IN HURRICANE ZONE 6; BLDGS#1,3 ARE NOT IN HURRICANE ZONE)</t>
  </si>
  <si>
    <t xml:space="preserve">  1402,  18</t>
  </si>
  <si>
    <t>MN27/MN28</t>
  </si>
  <si>
    <t>036-X</t>
  </si>
  <si>
    <t>SHEEPSHEAD BAY</t>
  </si>
  <si>
    <t>279-X</t>
  </si>
  <si>
    <t>SHELTON HOUSE</t>
  </si>
  <si>
    <t xml:space="preserve"> 44601</t>
  </si>
  <si>
    <t>027-X</t>
  </si>
  <si>
    <t>SMITH</t>
  </si>
  <si>
    <t>067-X</t>
  </si>
  <si>
    <t>SOTOMAYOR HOUSES</t>
  </si>
  <si>
    <t xml:space="preserve">  44  </t>
  </si>
  <si>
    <t>071-X</t>
  </si>
  <si>
    <t>SOUNDVIEW</t>
  </si>
  <si>
    <t xml:space="preserve">  20  </t>
  </si>
  <si>
    <t>035-X</t>
  </si>
  <si>
    <t>SOUTH BEACH</t>
  </si>
  <si>
    <t xml:space="preserve">  64  </t>
  </si>
  <si>
    <t>SI14</t>
  </si>
  <si>
    <t>305-X</t>
  </si>
  <si>
    <t>SOUTH BRONX AREA (SITE 402)</t>
  </si>
  <si>
    <t xml:space="preserve">  75  </t>
  </si>
  <si>
    <t>008-X</t>
  </si>
  <si>
    <t>SOUTH JAMAICA I</t>
  </si>
  <si>
    <t>3-4</t>
  </si>
  <si>
    <t xml:space="preserve"> 254  </t>
  </si>
  <si>
    <t>QN01</t>
  </si>
  <si>
    <t>066-X</t>
  </si>
  <si>
    <t>SOUTH JAMAICA II</t>
  </si>
  <si>
    <t xml:space="preserve"> 254, 260</t>
  </si>
  <si>
    <t>559-X</t>
  </si>
  <si>
    <t>STANTON STREET</t>
  </si>
  <si>
    <t>114-X</t>
  </si>
  <si>
    <t>STAPLETON</t>
  </si>
  <si>
    <t>1, 8</t>
  </si>
  <si>
    <t xml:space="preserve">  29  </t>
  </si>
  <si>
    <t>353-X</t>
  </si>
  <si>
    <t>STEBBINS AVENUE-HEWITT PLACE</t>
  </si>
  <si>
    <t>366-X</t>
  </si>
  <si>
    <t>STERLING PLACE REHABS (SAINT JOHNS-STERLING)</t>
  </si>
  <si>
    <t>36, 41</t>
  </si>
  <si>
    <t>Robert E. Cornegy, Jr., Alicka Ampry-Samuel</t>
  </si>
  <si>
    <t xml:space="preserve"> 347, 349, 359</t>
  </si>
  <si>
    <t>368-X</t>
  </si>
  <si>
    <t>STERLING PLACE REHABS (STERLING-BUFFALO)</t>
  </si>
  <si>
    <t xml:space="preserve"> 349, 357, 359</t>
  </si>
  <si>
    <t>153-X</t>
  </si>
  <si>
    <t>STRAUS</t>
  </si>
  <si>
    <t>19-20</t>
  </si>
  <si>
    <t>221-X</t>
  </si>
  <si>
    <t>STUYVESANT GARDENS I</t>
  </si>
  <si>
    <t xml:space="preserve"> 293  </t>
  </si>
  <si>
    <t>333-X</t>
  </si>
  <si>
    <t>STUYVESANT GARDENS II</t>
  </si>
  <si>
    <t>073-X</t>
  </si>
  <si>
    <t>SUMNER</t>
  </si>
  <si>
    <t>7-12</t>
  </si>
  <si>
    <t xml:space="preserve"> 28502</t>
  </si>
  <si>
    <t>170-X</t>
  </si>
  <si>
    <t>SURFSIDE GARDENS</t>
  </si>
  <si>
    <t xml:space="preserve"> 328, 342</t>
  </si>
  <si>
    <t>369-X</t>
  </si>
  <si>
    <t>SUTTER AVENUE-UNION STREET</t>
  </si>
  <si>
    <t>097-X</t>
  </si>
  <si>
    <t>TAFT</t>
  </si>
  <si>
    <t>Diana Ayala, Bill Perkins</t>
  </si>
  <si>
    <t xml:space="preserve"> 184  </t>
  </si>
  <si>
    <t>354-X</t>
  </si>
  <si>
    <t>TAPSCOTT STREET REHAB</t>
  </si>
  <si>
    <t xml:space="preserve"> 892, 900</t>
  </si>
  <si>
    <t>234-X</t>
  </si>
  <si>
    <t>TAYLOR STREET-WYTHE AVENUE</t>
  </si>
  <si>
    <t>8-11-12-13</t>
  </si>
  <si>
    <t xml:space="preserve"> 545  </t>
  </si>
  <si>
    <t>BK72</t>
  </si>
  <si>
    <t>223-X</t>
  </si>
  <si>
    <t>TELLER AVENUE-EAST 166TH STREET</t>
  </si>
  <si>
    <t>268-X</t>
  </si>
  <si>
    <t>THOMAS APARTMENTS</t>
  </si>
  <si>
    <t>063-X</t>
  </si>
  <si>
    <t>THROGGS NECK</t>
  </si>
  <si>
    <t>193-X</t>
  </si>
  <si>
    <t>THROGGS NECK ADDITION</t>
  </si>
  <si>
    <t>8-11</t>
  </si>
  <si>
    <t>096-X</t>
  </si>
  <si>
    <t>TILDEN</t>
  </si>
  <si>
    <t>042-X</t>
  </si>
  <si>
    <t>TODT HILL</t>
  </si>
  <si>
    <t xml:space="preserve"> 173  </t>
  </si>
  <si>
    <t>SI05</t>
  </si>
  <si>
    <t>131-X</t>
  </si>
  <si>
    <t>TOMPKINS</t>
  </si>
  <si>
    <t xml:space="preserve"> 25902</t>
  </si>
  <si>
    <t>287-X</t>
  </si>
  <si>
    <t>TWIN PARKS EAST (SITE 9)</t>
  </si>
  <si>
    <t xml:space="preserve"> 371  </t>
  </si>
  <si>
    <t>266-X</t>
  </si>
  <si>
    <t>TWO BRIDGES URA (SITE 7)</t>
  </si>
  <si>
    <t xml:space="preserve">   201</t>
  </si>
  <si>
    <t>342-X</t>
  </si>
  <si>
    <t>UNION AVENUE-EAST 163RD STREET</t>
  </si>
  <si>
    <t xml:space="preserve"> 12901</t>
  </si>
  <si>
    <t>356-X</t>
  </si>
  <si>
    <t>UNION AVENUE-EAST 166TH STREET</t>
  </si>
  <si>
    <t>240-X</t>
  </si>
  <si>
    <t>UNITY PLAZA (SITES 17,24,25A)</t>
  </si>
  <si>
    <t xml:space="preserve">1156  </t>
  </si>
  <si>
    <t>261-X</t>
  </si>
  <si>
    <t>UNITY PLAZA (SITES 4-27)</t>
  </si>
  <si>
    <t>341-X</t>
  </si>
  <si>
    <t>UNIVERSITY AVENUE REHAB</t>
  </si>
  <si>
    <t xml:space="preserve"> 24501</t>
  </si>
  <si>
    <t>343-X</t>
  </si>
  <si>
    <t>UPACA (SITE 5)</t>
  </si>
  <si>
    <t>355-X</t>
  </si>
  <si>
    <t>UPACA (SITE 6)</t>
  </si>
  <si>
    <t>061-X</t>
  </si>
  <si>
    <t>VAN DYKE I</t>
  </si>
  <si>
    <t xml:space="preserve"> 910  </t>
  </si>
  <si>
    <t>146-X</t>
  </si>
  <si>
    <t>VAN DYKE II</t>
  </si>
  <si>
    <t>315-X</t>
  </si>
  <si>
    <t>VANDALIA AVENUE</t>
  </si>
  <si>
    <t>105804</t>
  </si>
  <si>
    <t>BK93</t>
  </si>
  <si>
    <t>006-X</t>
  </si>
  <si>
    <t>VLADECK</t>
  </si>
  <si>
    <t>4 (BLDGS#1-18 ARE IN HURRICANE ZONE 4; BLDGS#19-20 ARE NOT IN HURRICANE ZONE)</t>
  </si>
  <si>
    <t xml:space="preserve">   202</t>
  </si>
  <si>
    <t>007-X</t>
  </si>
  <si>
    <t>VLADECK II</t>
  </si>
  <si>
    <t>074-X</t>
  </si>
  <si>
    <t>WAGNER</t>
  </si>
  <si>
    <t xml:space="preserve"> 192, 194, 242</t>
  </si>
  <si>
    <t>023-X</t>
  </si>
  <si>
    <t>WALD</t>
  </si>
  <si>
    <t>062-X</t>
  </si>
  <si>
    <t>WASHINGTON</t>
  </si>
  <si>
    <t>2, 12-14</t>
  </si>
  <si>
    <t>3, 4</t>
  </si>
  <si>
    <t xml:space="preserve"> 15602, 164</t>
  </si>
  <si>
    <t>293-X</t>
  </si>
  <si>
    <t>WASHINGTON HEIGHTS REHAB (GROUPS 1&amp;2)</t>
  </si>
  <si>
    <t xml:space="preserve"> 261  </t>
  </si>
  <si>
    <t>523-X</t>
  </si>
  <si>
    <t>WASHINGTON HEIGHTS REHAB PHASE III (FORT WASHINGTON)</t>
  </si>
  <si>
    <t>71, 72</t>
  </si>
  <si>
    <t>Al Taylor, Carmen N. De La Rosa</t>
  </si>
  <si>
    <t>07, 10</t>
  </si>
  <si>
    <t>Mark Levine, Ydanis Rodriguez</t>
  </si>
  <si>
    <t xml:space="preserve"> 24301</t>
  </si>
  <si>
    <t>329-X</t>
  </si>
  <si>
    <t>WASHINGTON HEIGHTS REHAB PHASE III (HARLEM RIVER)</t>
  </si>
  <si>
    <t xml:space="preserve"> 241</t>
  </si>
  <si>
    <t>330-X</t>
  </si>
  <si>
    <t>WASHINGTON HEIGHTS REHAB PHASE IV (C)</t>
  </si>
  <si>
    <t>331-X</t>
  </si>
  <si>
    <t>WASHINGTON HEIGHTS REHAB PHASE IV (D)</t>
  </si>
  <si>
    <t>141-X</t>
  </si>
  <si>
    <t>WEBSTER</t>
  </si>
  <si>
    <t>116-X</t>
  </si>
  <si>
    <t>WEST BRIGHTON I</t>
  </si>
  <si>
    <t xml:space="preserve"> 13301</t>
  </si>
  <si>
    <t>175-X</t>
  </si>
  <si>
    <t>WEST BRIGHTON II</t>
  </si>
  <si>
    <t>360-X</t>
  </si>
  <si>
    <t>WEST FARMS ROAD REHAB</t>
  </si>
  <si>
    <t>BRONX, 2, 3</t>
  </si>
  <si>
    <t xml:space="preserve"> 123, 12701</t>
  </si>
  <si>
    <t>BX27/BX75</t>
  </si>
  <si>
    <t>3705, 3710</t>
  </si>
  <si>
    <t>041, 042</t>
  </si>
  <si>
    <t>526-X</t>
  </si>
  <si>
    <t>WEST FARMS SQUARE CONVENTIONAL</t>
  </si>
  <si>
    <t xml:space="preserve"> 12101</t>
  </si>
  <si>
    <t>246-X</t>
  </si>
  <si>
    <t>WEST TREMONT AVENUE-SEDGWICK AVENUE AREA</t>
  </si>
  <si>
    <t xml:space="preserve"> 20502</t>
  </si>
  <si>
    <t>124-X</t>
  </si>
  <si>
    <t>WHITE</t>
  </si>
  <si>
    <t xml:space="preserve"> 170  </t>
  </si>
  <si>
    <t>514-X</t>
  </si>
  <si>
    <t>WHITMAN</t>
  </si>
  <si>
    <t xml:space="preserve">  2901, 18501</t>
  </si>
  <si>
    <t>002-X</t>
  </si>
  <si>
    <t>WILLIAMSBURG</t>
  </si>
  <si>
    <t xml:space="preserve"> 493, 505</t>
  </si>
  <si>
    <t>112-X</t>
  </si>
  <si>
    <t>WILSON</t>
  </si>
  <si>
    <t>127-X</t>
  </si>
  <si>
    <t>WISE TOWERS</t>
  </si>
  <si>
    <t>033-X</t>
  </si>
  <si>
    <t>WOODSIDE</t>
  </si>
  <si>
    <t>Brian Barnwell</t>
  </si>
  <si>
    <t>Jessica Ramos</t>
  </si>
  <si>
    <t xml:space="preserve"> 163  </t>
  </si>
  <si>
    <t>QN70</t>
  </si>
  <si>
    <t>182-X</t>
  </si>
  <si>
    <t>WOODSON</t>
  </si>
  <si>
    <t>10-25</t>
  </si>
  <si>
    <t>178-X</t>
  </si>
  <si>
    <t>WSUR (BROWNSTONES)</t>
  </si>
  <si>
    <t>3-4-6</t>
  </si>
  <si>
    <t xml:space="preserve"> 173, 177</t>
  </si>
  <si>
    <t>151-X</t>
  </si>
  <si>
    <t>WSUR (SITE A) 120 WEST 94TH STREET</t>
  </si>
  <si>
    <t>173-X</t>
  </si>
  <si>
    <t>WSUR (SITE B) 74 WEST 92ND STREET</t>
  </si>
  <si>
    <t>174-X</t>
  </si>
  <si>
    <t>WSUR (SITE C) 589 AMSTERDAM AVENUE</t>
  </si>
  <si>
    <t>163-X</t>
  </si>
  <si>
    <t>WYCKOFF GARDENS</t>
  </si>
  <si>
    <t xml:space="preserve"> 127  </t>
  </si>
  <si>
    <t>078</t>
  </si>
  <si>
    <t>TDS #</t>
  </si>
  <si>
    <t>Qualitative Assigned</t>
  </si>
  <si>
    <t>Overview - Initial when complete</t>
  </si>
  <si>
    <t>Analysis - Initial when complete</t>
  </si>
  <si>
    <t>Comments</t>
  </si>
  <si>
    <t>Williamsburg</t>
  </si>
  <si>
    <t>SO</t>
  </si>
  <si>
    <t>HW</t>
  </si>
  <si>
    <t>Harlem River</t>
  </si>
  <si>
    <t>Hannah</t>
  </si>
  <si>
    <t>7/1/2020 Reached out for interview to Risha Barnett to  get waste info CTDS #3 - HW</t>
  </si>
  <si>
    <t>Red Hook East</t>
  </si>
  <si>
    <t>Sola</t>
  </si>
  <si>
    <t>Queens-Staten Island</t>
  </si>
  <si>
    <t>Queensbridge South</t>
  </si>
  <si>
    <t>Vladeck Combined</t>
  </si>
  <si>
    <t>South Jamaica</t>
  </si>
  <si>
    <t>NGO1</t>
  </si>
  <si>
    <t>East River</t>
  </si>
  <si>
    <t xml:space="preserve">7/1/2020 Reached out for interview  to Danny Matos to get waste info CTDS #9 - HW. He responded, won't be in on 7/2 but I can speak with SOG - will call at 11:00 AM. Couldn't get in contact. Emailed again to see if there was a better time next week. </t>
  </si>
  <si>
    <t>Kingsborough</t>
  </si>
  <si>
    <t>Ingersoll</t>
  </si>
  <si>
    <t>OO</t>
  </si>
  <si>
    <t>Brownsville</t>
  </si>
  <si>
    <t>Johnson</t>
  </si>
  <si>
    <t>Riis</t>
  </si>
  <si>
    <t>Lincoln</t>
  </si>
  <si>
    <t>7/1/2020 Reached out for interview to Kathie Shoulders to  get waste info CTDS #20 - HW - Set Up.</t>
  </si>
  <si>
    <t>Marcy</t>
  </si>
  <si>
    <t>Mixed Finance</t>
  </si>
  <si>
    <t>Amsterdam</t>
  </si>
  <si>
    <t>Wald</t>
  </si>
  <si>
    <t>Patterson</t>
  </si>
  <si>
    <t>7/6/2020 Sent Questionnaire</t>
  </si>
  <si>
    <t>Gowanus</t>
  </si>
  <si>
    <t>Astoria</t>
  </si>
  <si>
    <t>Smith</t>
  </si>
  <si>
    <t>Melrose</t>
  </si>
  <si>
    <t>Farragut</t>
  </si>
  <si>
    <t>King Towers</t>
  </si>
  <si>
    <t>Albany</t>
  </si>
  <si>
    <t>Bronx River</t>
  </si>
  <si>
    <t>Woodside</t>
  </si>
  <si>
    <t>Eastchester Gardens</t>
  </si>
  <si>
    <t>South Beach</t>
  </si>
  <si>
    <t>Sheepshead Bay</t>
  </si>
  <si>
    <t>Rangel</t>
  </si>
  <si>
    <t>Saint Nicholas</t>
  </si>
  <si>
    <t>Pelham Parkway</t>
  </si>
  <si>
    <t>Gun Hill</t>
  </si>
  <si>
    <t>Dyckman</t>
  </si>
  <si>
    <t>Todt Hill</t>
  </si>
  <si>
    <t>Glenwood</t>
  </si>
  <si>
    <t>Sedgwick</t>
  </si>
  <si>
    <t>Boulevard</t>
  </si>
  <si>
    <t>Parkside</t>
  </si>
  <si>
    <t>Ravenswood</t>
  </si>
  <si>
    <t>Marble Hill</t>
  </si>
  <si>
    <t>Berry</t>
  </si>
  <si>
    <t>Pomonok</t>
  </si>
  <si>
    <t>Redfern</t>
  </si>
  <si>
    <t>Breukelen</t>
  </si>
  <si>
    <t>Edenwald</t>
  </si>
  <si>
    <t>Carver</t>
  </si>
  <si>
    <t>Forest</t>
  </si>
  <si>
    <t>Baruch</t>
  </si>
  <si>
    <t>Van Dyke I</t>
  </si>
  <si>
    <t>Washington</t>
  </si>
  <si>
    <t>Throggs Neck</t>
  </si>
  <si>
    <t>Jefferson</t>
  </si>
  <si>
    <t>Brevoort</t>
  </si>
  <si>
    <t>Sotomayor</t>
  </si>
  <si>
    <t>Cooper Park</t>
  </si>
  <si>
    <t>Cypress Hills</t>
  </si>
  <si>
    <t>Soundview</t>
  </si>
  <si>
    <t>Howard</t>
  </si>
  <si>
    <t>Sumner</t>
  </si>
  <si>
    <t>Wagner</t>
  </si>
  <si>
    <t>Hammel</t>
  </si>
  <si>
    <t>La Guardia</t>
  </si>
  <si>
    <t>Mariner's Harbor</t>
  </si>
  <si>
    <t>Highbridge Gardens</t>
  </si>
  <si>
    <t>Red Hook West</t>
  </si>
  <si>
    <t>Castle Hill</t>
  </si>
  <si>
    <t>Manhattanville</t>
  </si>
  <si>
    <t>Douglass</t>
  </si>
  <si>
    <t>Marlboro</t>
  </si>
  <si>
    <t>Mill Brook</t>
  </si>
  <si>
    <t>Bushwick</t>
  </si>
  <si>
    <t>Grant</t>
  </si>
  <si>
    <t>Monroe</t>
  </si>
  <si>
    <t>Pink</t>
  </si>
  <si>
    <t>Baisley Park</t>
  </si>
  <si>
    <t>Bay View</t>
  </si>
  <si>
    <t>Saint Mary's Park</t>
  </si>
  <si>
    <t>Linden</t>
  </si>
  <si>
    <t>Tilden</t>
  </si>
  <si>
    <t>Taft</t>
  </si>
  <si>
    <t>Rutgers</t>
  </si>
  <si>
    <t>Gompers</t>
  </si>
  <si>
    <t>Lehman Village</t>
  </si>
  <si>
    <t>Morris</t>
  </si>
  <si>
    <t>Drew Hamilton</t>
  </si>
  <si>
    <t>Wilson</t>
  </si>
  <si>
    <t>Butler</t>
  </si>
  <si>
    <t>Stapleton</t>
  </si>
  <si>
    <t>West Brighton</t>
  </si>
  <si>
    <t>Richmond Terrace</t>
  </si>
  <si>
    <t>Adams</t>
  </si>
  <si>
    <t>Mott Haven</t>
  </si>
  <si>
    <t>Lafayette Gardens</t>
  </si>
  <si>
    <t>Clinton</t>
  </si>
  <si>
    <t>Wise Towers</t>
  </si>
  <si>
    <t>Tompkins</t>
  </si>
  <si>
    <t>Chelsea</t>
  </si>
  <si>
    <t>Roosevelt</t>
  </si>
  <si>
    <t>Fulton</t>
  </si>
  <si>
    <t>Boston Secor</t>
  </si>
  <si>
    <t>Isaacs</t>
  </si>
  <si>
    <t>Webster</t>
  </si>
  <si>
    <t>Mitchel</t>
  </si>
  <si>
    <t>Polo Grounds Towers</t>
  </si>
  <si>
    <t>Straus</t>
  </si>
  <si>
    <t>Ocean Hill</t>
  </si>
  <si>
    <t>Wyckoff Gardens</t>
  </si>
  <si>
    <t>Beach 41st Street</t>
  </si>
  <si>
    <t>Carey Gardens</t>
  </si>
  <si>
    <t>Reid Apartments</t>
  </si>
  <si>
    <t>Langston Hughes Apts</t>
  </si>
  <si>
    <t>Seth Low Houses</t>
  </si>
  <si>
    <t>Surfside Gardens</t>
  </si>
  <si>
    <t>O'Dwyer Gardens</t>
  </si>
  <si>
    <t>Woodson</t>
  </si>
  <si>
    <t>Latimer Gardens</t>
  </si>
  <si>
    <t>Penn-Wortman</t>
  </si>
  <si>
    <t>Fort Independence</t>
  </si>
  <si>
    <t>Stuyvesant Gardens</t>
  </si>
  <si>
    <t>Taylor St - Wythe Ave</t>
  </si>
  <si>
    <t>Jackie Robinson</t>
  </si>
  <si>
    <t>Borinquen Plaza</t>
  </si>
  <si>
    <t>Marcus Garvey</t>
  </si>
  <si>
    <t>Unity Plaza</t>
  </si>
  <si>
    <t>Morrisania Air Rights</t>
  </si>
  <si>
    <t>Sack Wern</t>
  </si>
  <si>
    <t>Claremont Consolidated</t>
  </si>
  <si>
    <t>Fort Washington Ave Rehab</t>
  </si>
  <si>
    <t>Lower East Side</t>
  </si>
  <si>
    <t>Private Mgmt</t>
  </si>
  <si>
    <t>Kraus Management (BX 3)</t>
  </si>
  <si>
    <t>Union Avenue Consolidated</t>
  </si>
  <si>
    <t>Park Rock Consolidation</t>
  </si>
  <si>
    <t>Kraus Management (MB 1)</t>
  </si>
  <si>
    <t>Frederick Samuel Apartments</t>
  </si>
  <si>
    <t>Queensbridge North</t>
  </si>
  <si>
    <t>Whitman</t>
  </si>
  <si>
    <t>Building Management Associates (BX 1)</t>
  </si>
  <si>
    <t xml:space="preserve">PACT PLANNING DATASET TEMPLATE </t>
  </si>
  <si>
    <t>Management cost = Total Expense - (Fuel + Water + Electricity + Gas + Insurance)</t>
  </si>
  <si>
    <t># OPEN TRANSFER REQUEST</t>
  </si>
  <si>
    <t>Building Coverage Square Footage (Calculated in GIS)</t>
  </si>
  <si>
    <t>Property Square Footage (Calculated in GIS)</t>
  </si>
  <si>
    <t>Open Space Square Footage (Calculated in GIS)</t>
  </si>
  <si>
    <t>Open Space Ratio (Calculated in GIS)</t>
  </si>
  <si>
    <t># TOTAL BOILERS DEC 2019</t>
  </si>
  <si>
    <t>SOLAR SITE</t>
  </si>
  <si>
    <t>GREEN INFRASTRUCTURE SITE</t>
  </si>
  <si>
    <t xml:space="preserve">$ TOTAL 5 YRS. PNA </t>
  </si>
  <si>
    <t>$ TOTAL 5 YRS. PNA PER UNIT</t>
  </si>
  <si>
    <t>ELEVATORS PNA RATING</t>
  </si>
  <si>
    <t>BOILERS PNA RATING</t>
  </si>
  <si>
    <t># PLANNED  CAPITAL PROJECTS</t>
  </si>
  <si>
    <t>$ AMOUNT PLANNED CAPITAL PROJECTS</t>
  </si>
  <si>
    <t># COMPLETED CAPITAL PROJECTS (SINCE 2017)</t>
  </si>
  <si>
    <t>$ AMOUNT COMPLETED CAPITAL PROJECTS</t>
  </si>
  <si>
    <t># ACTIVE CAPITAL PROJECTS (SINCE 2017)</t>
  </si>
  <si>
    <t>$ AMOUNT ACTIVE CAPITAL PROJECTS</t>
  </si>
  <si>
    <t>COMPREHENSIVE MODERNIZATION FLAG</t>
  </si>
  <si>
    <t>EPC STATUS</t>
  </si>
  <si>
    <t>BOND FUND FLAG</t>
  </si>
  <si>
    <t>$ RENTAL INCOME</t>
  </si>
  <si>
    <t>$ RENTAL INCOME PER UNIT</t>
  </si>
  <si>
    <t>$ TOTAL EXPENSE</t>
  </si>
  <si>
    <t>$ TOTAL EXPENSE PER UNIT</t>
  </si>
  <si>
    <t>$ TOTAL FUEL COST</t>
  </si>
  <si>
    <t xml:space="preserve">$ TOTAL FUEL COST PER UNIT </t>
  </si>
  <si>
    <t>$ TOTAL WATER COST</t>
  </si>
  <si>
    <t>$ TOTAL WATER COST PER UNIT</t>
  </si>
  <si>
    <t>$ TOTAL ELECTRICITY COST</t>
  </si>
  <si>
    <t>$ TOTAL ELECTRICITY COST PER UNIT</t>
  </si>
  <si>
    <t>$ TOTAL GAS COST</t>
  </si>
  <si>
    <t>$ TOTAL GAS COST PER UNIT</t>
  </si>
  <si>
    <t>$ TOTAL INSURANCE COST</t>
  </si>
  <si>
    <t>$ TOTAL INSURANCE COST PER UNIT</t>
  </si>
  <si>
    <t>$ TOTAL MANAGEMENT COST</t>
  </si>
  <si>
    <t>$ TOTAL MANAGEMENT COST PER UNIT</t>
  </si>
  <si>
    <t xml:space="preserve">SURPLUS/(DEFICIT) </t>
  </si>
  <si>
    <t>SURPLUS/(DEFICIT) PER UNIT</t>
  </si>
  <si>
    <t>(2020 CAPITAL NEED / TDC LIMIT ) OBSOLESCENCE %</t>
  </si>
  <si>
    <t>TOTAL CLOSED MOLD WORK ORDERS (2017-2019)</t>
  </si>
  <si>
    <t>TOTAL OPEN MOLD WORK ORDERS (AS OF 03.24.20)</t>
  </si>
  <si>
    <t>TOTAL OPEN LEAKS WORK ORDERS (AS OF 03.24.20)</t>
  </si>
  <si>
    <t>TOTAL OPEN PEST WORK ORDERS (AS OF 03.24.20)</t>
  </si>
  <si>
    <t>3 YRS AVG. ELEVATOR OUTAGES</t>
  </si>
  <si>
    <t># ELEVATOR OUTAGES PER CAR PER MONTH</t>
  </si>
  <si>
    <t>TOTAL OPEN MAINTENANCE WORK ORDERS (AS OF 03.24.20)</t>
  </si>
  <si>
    <t>TOTAL OPEN SKILLED TRADES WORK ORDERS (AS OF 03.24.20)</t>
  </si>
  <si>
    <t>TOTAL OPEN VENDOR WORK ORDERS (AS OF 03.24.20)</t>
  </si>
  <si>
    <t xml:space="preserve">XRF TESTING RESULTS (# UNITS TESTED) </t>
  </si>
  <si>
    <t xml:space="preserve">XRF TESTING RESULTS (# UNITS WITH RESULTS) </t>
  </si>
  <si>
    <t xml:space="preserve">XRF TESTING RESULTS (# UNITS CU 6 WITH RESULTS) </t>
  </si>
  <si>
    <t>XRF TESTING RESULTS (# UNITS W/ POSITIVE RESULTS)</t>
  </si>
  <si>
    <t xml:space="preserve">XRF TESTING RESULTS (# OF CU 6 UNITS WITH POSITIVE RESULTS) </t>
  </si>
  <si>
    <t>XRF TESTING RESULTS (% UNITS W/ POSITIVE RESULTS)</t>
  </si>
  <si>
    <t xml:space="preserve">XRF TESTING RESULTS (% OF CU 6 UNITS POSITIVE) </t>
  </si>
  <si>
    <t xml:space="preserve">XRF TESTING RESULTS (AVERAGE NO. OF POSITIVE COMPONENTS PER UNITS) </t>
  </si>
  <si>
    <t># TOTAL OPEN VIOLATION WORK ORDERS (AS OF 03.24.20)</t>
  </si>
  <si>
    <t># MAINTENANCE WORKERS</t>
  </si>
  <si>
    <t># CARETAKER WORKERS</t>
  </si>
  <si>
    <t># MAINTENANCE WORKERS PER 100 UNITS</t>
  </si>
  <si>
    <t># CARETAKER WORKERS PER 100 UNITS</t>
  </si>
  <si>
    <t>Managing Development Flag</t>
  </si>
  <si>
    <t>Section 504 Units as of 1/14/2020</t>
  </si>
  <si>
    <t>Percent Section 504 Units (% of Total Units)</t>
  </si>
  <si>
    <t>Historic Designation</t>
  </si>
  <si>
    <t>NY005011330</t>
  </si>
  <si>
    <t>Theresa Bethea</t>
  </si>
  <si>
    <t>TBD</t>
  </si>
  <si>
    <t>No</t>
  </si>
  <si>
    <t>SHARON MYERS</t>
  </si>
  <si>
    <t>-</t>
  </si>
  <si>
    <t>Yes</t>
  </si>
  <si>
    <t>NY005013080</t>
  </si>
  <si>
    <t>Kim Theodore</t>
  </si>
  <si>
    <t>NO</t>
  </si>
  <si>
    <t>NY005010670</t>
  </si>
  <si>
    <t>Alex Tolozano</t>
  </si>
  <si>
    <t>CARMEN HERNANDEZ</t>
  </si>
  <si>
    <t>NY005001180</t>
  </si>
  <si>
    <t>RONALD TOPPING</t>
  </si>
  <si>
    <t>NY005012020</t>
  </si>
  <si>
    <t>TIESHA JONES</t>
  </si>
  <si>
    <t>NY005010390</t>
  </si>
  <si>
    <t>LAURENNE TALBERT</t>
  </si>
  <si>
    <t>NY005011380</t>
  </si>
  <si>
    <t>EMMA MILLER</t>
  </si>
  <si>
    <t>NY005010320</t>
  </si>
  <si>
    <t>JULIETTE EDWARDS</t>
  </si>
  <si>
    <t>NORMA SAUNDERS</t>
  </si>
  <si>
    <t>NGEM</t>
  </si>
  <si>
    <t>n/a</t>
  </si>
  <si>
    <t>NY005015300</t>
  </si>
  <si>
    <t>Tracey Williams</t>
  </si>
  <si>
    <t>VAUGHN REID</t>
  </si>
  <si>
    <t>NY005001130</t>
  </si>
  <si>
    <t>CORNELL NOLTON</t>
  </si>
  <si>
    <t>NY005020800</t>
  </si>
  <si>
    <t>Carl Walton</t>
  </si>
  <si>
    <t>ROXANNE REID</t>
  </si>
  <si>
    <t>LLC1</t>
  </si>
  <si>
    <t>NY005013420</t>
  </si>
  <si>
    <t>GLORIA TULL/TRUDY POGUE</t>
  </si>
  <si>
    <t>MARIA FORBES</t>
  </si>
  <si>
    <t>1789.0</t>
  </si>
  <si>
    <t>MIGUEL PETERSON</t>
  </si>
  <si>
    <t>AUDREY HENRY</t>
  </si>
  <si>
    <t>3319.0</t>
  </si>
  <si>
    <t>NY005012800</t>
  </si>
  <si>
    <t>GERALDINE HOPPER</t>
  </si>
  <si>
    <t>NY005000590</t>
  </si>
  <si>
    <t>NY005010280</t>
  </si>
  <si>
    <t>NY005012270</t>
  </si>
  <si>
    <t>GIL SIMMONS</t>
  </si>
  <si>
    <t>NY005010340</t>
  </si>
  <si>
    <t>KEITH RAMSEY</t>
  </si>
  <si>
    <t>NY005000570</t>
  </si>
  <si>
    <t>WALTER McNEIL</t>
  </si>
  <si>
    <t>ERIC FARMER</t>
  </si>
  <si>
    <t>BARBARA LAURAY</t>
  </si>
  <si>
    <t>NY005010470</t>
  </si>
  <si>
    <t>ROBERT HALL</t>
  </si>
  <si>
    <t>NY005013410</t>
  </si>
  <si>
    <t>NY005000780</t>
  </si>
  <si>
    <t>NORMAN McGILL</t>
  </si>
  <si>
    <t>yes</t>
  </si>
  <si>
    <t>NY005012670</t>
  </si>
  <si>
    <t>DANIEL BARBER</t>
  </si>
  <si>
    <t>NY005020490</t>
  </si>
  <si>
    <t>MAURICE EDWARDS</t>
  </si>
  <si>
    <t>WALLACE DIAMOND</t>
  </si>
  <si>
    <t>CASSANDRA BOWLIN</t>
  </si>
  <si>
    <t>MARILYN OLIVER</t>
  </si>
  <si>
    <t>NY005010840</t>
  </si>
  <si>
    <t>PRINCELLA JAMISON</t>
  </si>
  <si>
    <t>NY005011450</t>
  </si>
  <si>
    <t>PAMELA SMITH</t>
  </si>
  <si>
    <t>NY005000880</t>
  </si>
  <si>
    <t>MIRIAM SANCHEZ</t>
  </si>
  <si>
    <t>NY005010930</t>
  </si>
  <si>
    <t>ROSA PINERO</t>
  </si>
  <si>
    <t>NY005011020</t>
  </si>
  <si>
    <t>KAJARA BOYD</t>
  </si>
  <si>
    <t>NY005011410</t>
  </si>
  <si>
    <t>GWENDOLYN PRIMUS</t>
  </si>
  <si>
    <t>CHANEY YELVERTON</t>
  </si>
  <si>
    <t>NY005001210</t>
  </si>
  <si>
    <t>JOHN JOHNSON</t>
  </si>
  <si>
    <t>LILITHE LOZANO</t>
  </si>
  <si>
    <t>NY005000240</t>
  </si>
  <si>
    <t>PATRICIA SIMPSON</t>
  </si>
  <si>
    <t>OSCAR GRANT</t>
  </si>
  <si>
    <t>NY005010630</t>
  </si>
  <si>
    <t>JESUS TIRADO</t>
  </si>
  <si>
    <t>LORETTA MASTERSON</t>
  </si>
  <si>
    <t>NY005020930</t>
  </si>
  <si>
    <t>DANA ELDEN</t>
  </si>
  <si>
    <t>NY005010450</t>
  </si>
  <si>
    <t>LUCILLE WHITE</t>
  </si>
  <si>
    <t>JENNIFER VILLARONGA</t>
  </si>
  <si>
    <t>NY005000710</t>
  </si>
  <si>
    <t>ANNE JOHNSON</t>
  </si>
  <si>
    <t>GRACE MALDANADO</t>
  </si>
  <si>
    <t>RAYMOND SERRANO</t>
  </si>
  <si>
    <t>ELSIE DEANS</t>
  </si>
  <si>
    <t>MONIQUE JOHNSON</t>
  </si>
  <si>
    <t>yes (parking lot canopies only)</t>
  </si>
  <si>
    <t>QUEEN McFARLAND</t>
  </si>
  <si>
    <t>960.0</t>
  </si>
  <si>
    <t>WILLIAM CROSS</t>
  </si>
  <si>
    <t>5805.0</t>
  </si>
  <si>
    <t>NY005015310</t>
  </si>
  <si>
    <t>NY005011670</t>
  </si>
  <si>
    <t>Gerard Middleton</t>
  </si>
  <si>
    <t>NY005010730</t>
  </si>
  <si>
    <t>Alicia Maynard</t>
  </si>
  <si>
    <t>VANESSA GUMBS</t>
  </si>
  <si>
    <t>GSH</t>
  </si>
  <si>
    <t>NY005010310</t>
  </si>
  <si>
    <t>JOANN CAMPBELL</t>
  </si>
  <si>
    <t>NY005011630</t>
  </si>
  <si>
    <t>Alverista Hall</t>
  </si>
  <si>
    <t>NY005020920</t>
  </si>
  <si>
    <t>Jacqueline Hipps</t>
  </si>
  <si>
    <t>SHERYL BOYCE</t>
  </si>
  <si>
    <t>CASSANDRA HARRELL</t>
  </si>
  <si>
    <t>NY005010460</t>
  </si>
  <si>
    <t>NY005012430</t>
  </si>
  <si>
    <t>ELOISE ROWE</t>
  </si>
  <si>
    <t>NY005020460</t>
  </si>
  <si>
    <t>CLARA WOODS</t>
  </si>
  <si>
    <t>LLC2</t>
  </si>
  <si>
    <t>NY005000560</t>
  </si>
  <si>
    <t>RUDOLPH CHASE</t>
  </si>
  <si>
    <t>NY005000650</t>
  </si>
  <si>
    <t>SHIRLEY WILLIAMS</t>
  </si>
  <si>
    <t>NY005012520</t>
  </si>
  <si>
    <t>Michael Iezza</t>
  </si>
  <si>
    <t>ERNEST FOLES</t>
  </si>
  <si>
    <t>NY005000160</t>
  </si>
  <si>
    <t>Andrew Korbul Jr.</t>
  </si>
  <si>
    <t>KARRIE SCARBORO</t>
  </si>
  <si>
    <t>NY005020860</t>
  </si>
  <si>
    <t>Anthony Dingle</t>
  </si>
  <si>
    <t>LOHOMA SHIPMAN</t>
  </si>
  <si>
    <t>NY005011660</t>
  </si>
  <si>
    <t>SHIRLEY AIKENS</t>
  </si>
  <si>
    <t>NY005011700</t>
  </si>
  <si>
    <t>LAURETTA BRUMFIELD</t>
  </si>
  <si>
    <t>WANDA FELICIANO</t>
  </si>
  <si>
    <t>NY005011720</t>
  </si>
  <si>
    <t>FELICIA JACKSON</t>
  </si>
  <si>
    <t>NY005000690</t>
  </si>
  <si>
    <t>DEBRA BENDERS</t>
  </si>
  <si>
    <t>NY005013510</t>
  </si>
  <si>
    <t>DESIREE GREEN</t>
  </si>
  <si>
    <t>NY005010700</t>
  </si>
  <si>
    <t>DWAYNE FAISON</t>
  </si>
  <si>
    <t>NY005000290</t>
  </si>
  <si>
    <t>MARY ANDREWS</t>
  </si>
  <si>
    <t>LEONARD JONES</t>
  </si>
  <si>
    <t>NY005012610</t>
  </si>
  <si>
    <t>HELEN JOHNSON</t>
  </si>
  <si>
    <t>JEROME BOLDEN</t>
  </si>
  <si>
    <t>NY005011690</t>
  </si>
  <si>
    <t>MIRIAM ROBERTSON</t>
  </si>
  <si>
    <t>NY005000440</t>
  </si>
  <si>
    <t>HATTIE HIGHTOWER</t>
  </si>
  <si>
    <t>NY005000250</t>
  </si>
  <si>
    <t>EDWARD TYRE</t>
  </si>
  <si>
    <t>DEBORAH CARTER</t>
  </si>
  <si>
    <t>LINDA HARRISON</t>
  </si>
  <si>
    <t>NY005000720</t>
  </si>
  <si>
    <t>NAOMI JOHNSON</t>
  </si>
  <si>
    <t>ROSE CLIFTON</t>
  </si>
  <si>
    <t>NY005011680</t>
  </si>
  <si>
    <t>CIPRIAN NOEL</t>
  </si>
  <si>
    <t>NY005010860</t>
  </si>
  <si>
    <t>AUDREY FRASER</t>
  </si>
  <si>
    <t>NY005000140</t>
  </si>
  <si>
    <t>DAROLD BURGESS</t>
  </si>
  <si>
    <t>NY005010100</t>
  </si>
  <si>
    <t>MICHAEL GAINES</t>
  </si>
  <si>
    <t>NY005001220</t>
  </si>
  <si>
    <t>TYREE STANBACK</t>
  </si>
  <si>
    <t>NY005020950</t>
  </si>
  <si>
    <t>PHYLLIS BROCKETT</t>
  </si>
  <si>
    <t>ARTHUR WARREN</t>
  </si>
  <si>
    <t>REGINALD BOWMAN</t>
  </si>
  <si>
    <t>NY005000210</t>
  </si>
  <si>
    <t>NAOMI COLON</t>
  </si>
  <si>
    <t>NY005020830</t>
  </si>
  <si>
    <t>BETTY JAMES</t>
  </si>
  <si>
    <t>NY005010360</t>
  </si>
  <si>
    <t>BARBARA McFADDEN</t>
  </si>
  <si>
    <t>NY005011620</t>
  </si>
  <si>
    <t>EVELYN SANCHEZ</t>
  </si>
  <si>
    <t>SHEILA SMALLS</t>
  </si>
  <si>
    <t>NY005011940</t>
  </si>
  <si>
    <t>NY005000890</t>
  </si>
  <si>
    <t>KAREN CALDWELL</t>
  </si>
  <si>
    <t>CHRISTINE RICHARDS</t>
  </si>
  <si>
    <t>NY005000040</t>
  </si>
  <si>
    <t>FRANCES BROWN</t>
  </si>
  <si>
    <t>2623.0</t>
  </si>
  <si>
    <t>NY005000790</t>
  </si>
  <si>
    <t>LILLIE MARSHALL</t>
  </si>
  <si>
    <t>SERINA LEZAMA</t>
  </si>
  <si>
    <t>NY005011350</t>
  </si>
  <si>
    <t>VERNONA BRADHAM</t>
  </si>
  <si>
    <t>JENNIFER BARBOUR</t>
  </si>
  <si>
    <t>CONRAD COX</t>
  </si>
  <si>
    <t>NY005012210</t>
  </si>
  <si>
    <t>SANDRA WORLD</t>
  </si>
  <si>
    <t>ADORN DUBOISE</t>
  </si>
  <si>
    <t>ROBERT SANTIAGO</t>
  </si>
  <si>
    <t>NY005012340</t>
  </si>
  <si>
    <t>MARIE BOONE</t>
  </si>
  <si>
    <t>NY005011310</t>
  </si>
  <si>
    <t>GLORIA JOHNSON</t>
  </si>
  <si>
    <t>CYNTHIA WHITAKER</t>
  </si>
  <si>
    <t>NY005000610</t>
  </si>
  <si>
    <t>LISA KENNER</t>
  </si>
  <si>
    <t>MARGARITA MELENDEZ</t>
  </si>
  <si>
    <t>MILDRED CARUSILO</t>
  </si>
  <si>
    <t>NY005005140</t>
  </si>
  <si>
    <t>ISABELLE LEE</t>
  </si>
  <si>
    <t>18266.0</t>
  </si>
  <si>
    <t>NY005000020</t>
  </si>
  <si>
    <t>LAVONNE McLAMB</t>
  </si>
  <si>
    <t>41832.0</t>
  </si>
  <si>
    <t>INDIVIDUAL LANDMARK</t>
  </si>
  <si>
    <t>DIANE JOHNSON</t>
  </si>
  <si>
    <t>VALERIE BELL</t>
  </si>
  <si>
    <t>NY005010220</t>
  </si>
  <si>
    <t>MARGARITA CURET</t>
  </si>
  <si>
    <t>NY005021870</t>
  </si>
  <si>
    <t>PATRICIA RYAN</t>
  </si>
  <si>
    <t>MARIA GUZMAN</t>
  </si>
  <si>
    <t>NY005010600</t>
  </si>
  <si>
    <t>Brenda Allen</t>
  </si>
  <si>
    <t>EDWARD JACOBS</t>
  </si>
  <si>
    <t>NY005000580</t>
  </si>
  <si>
    <t>Miguel Molina</t>
  </si>
  <si>
    <t>SHAUN COMMODORE</t>
  </si>
  <si>
    <t>2947.0</t>
  </si>
  <si>
    <t>NY005021340</t>
  </si>
  <si>
    <t>DARLENE WATERS</t>
  </si>
  <si>
    <t>NY005011340</t>
  </si>
  <si>
    <t>NY005001230</t>
  </si>
  <si>
    <t>Albert Suggs</t>
  </si>
  <si>
    <t>LUIS TORRES</t>
  </si>
  <si>
    <t>NY005010820</t>
  </si>
  <si>
    <t>CARMEN QUINONES</t>
  </si>
  <si>
    <t>NY005021110</t>
  </si>
  <si>
    <t>WAYNE BREAMFIELD</t>
  </si>
  <si>
    <t>8848.0</t>
  </si>
  <si>
    <t>NY005011110</t>
  </si>
  <si>
    <t>AUDREY CLEMMONS</t>
  </si>
  <si>
    <t>NY005000410</t>
  </si>
  <si>
    <t>NATHANIEL GREEN</t>
  </si>
  <si>
    <t>NY005010090</t>
  </si>
  <si>
    <t>Tasha Turner</t>
  </si>
  <si>
    <t>THERESA RICHARDSON</t>
  </si>
  <si>
    <t>NY005013090</t>
  </si>
  <si>
    <t>OLGA LAURIANO</t>
  </si>
  <si>
    <t>5160.0</t>
  </si>
  <si>
    <t>MARGARITA DURAN</t>
  </si>
  <si>
    <t>1210.0</t>
  </si>
  <si>
    <t>NY005023770</t>
  </si>
  <si>
    <t>DIANE BLACKWELL</t>
  </si>
  <si>
    <t>19390.0</t>
  </si>
  <si>
    <t>NY005001360</t>
  </si>
  <si>
    <t>Demetrice Gadson</t>
  </si>
  <si>
    <t>MIGUEL ACEVEDO</t>
  </si>
  <si>
    <t>NY005011000</t>
  </si>
  <si>
    <t>MARY GIST</t>
  </si>
  <si>
    <t>DORETTA WALKER</t>
  </si>
  <si>
    <t>FELICIA GORDON</t>
  </si>
  <si>
    <t>DELORES MORALES</t>
  </si>
  <si>
    <t>DEBORAH GIVENS</t>
  </si>
  <si>
    <t>NY005000870</t>
  </si>
  <si>
    <t>CARLTON DAVIS jr.</t>
  </si>
  <si>
    <t>NY005010030</t>
  </si>
  <si>
    <t>BETTYE ROLLE</t>
  </si>
  <si>
    <t>JOSE MARTINEZ</t>
  </si>
  <si>
    <t>MICHELLE SHELLEY-GRANT</t>
  </si>
  <si>
    <t>11720.0</t>
  </si>
  <si>
    <t>HENRY COAXUM</t>
  </si>
  <si>
    <t>VENUS WILLIAMS</t>
  </si>
  <si>
    <t>NY005011390</t>
  </si>
  <si>
    <t>SANDRA PEREZ</t>
  </si>
  <si>
    <t>ROSEMARY BERGIN</t>
  </si>
  <si>
    <t>NY005012410</t>
  </si>
  <si>
    <t>CHARLES LOCKETT</t>
  </si>
  <si>
    <t>CYNTHIA PEREZ</t>
  </si>
  <si>
    <t>BIRDIE GLENN</t>
  </si>
  <si>
    <t>CAROLYN WEBB</t>
  </si>
  <si>
    <t>MARIA PACHECO</t>
  </si>
  <si>
    <t>NY005010640</t>
  </si>
  <si>
    <t>ALLIE EASON</t>
  </si>
  <si>
    <t>ABIGAIL JAVIER</t>
  </si>
  <si>
    <t>NY005000170</t>
  </si>
  <si>
    <t>ETHEL VELEZ</t>
  </si>
  <si>
    <t>NY005010300</t>
  </si>
  <si>
    <t>LEONA SHOEMAKER</t>
  </si>
  <si>
    <t>NY005013590</t>
  </si>
  <si>
    <t>SABURA RASID ABDUL</t>
  </si>
  <si>
    <t>NY005013170</t>
  </si>
  <si>
    <t>AIMEE BOOKMAN</t>
  </si>
  <si>
    <t>HISTORIC DISTRICT</t>
  </si>
  <si>
    <t>CHARLENE FULLER</t>
  </si>
  <si>
    <t>4692.0</t>
  </si>
  <si>
    <t>CARNETTA CLARK</t>
  </si>
  <si>
    <t>SONNY TORRES</t>
  </si>
  <si>
    <t>NY005010760</t>
  </si>
  <si>
    <t>FELICIA CRUICKSHANK</t>
  </si>
  <si>
    <t>FAI CHAN</t>
  </si>
  <si>
    <t>KENNETH McINTOSH</t>
  </si>
  <si>
    <t>NY005001010</t>
  </si>
  <si>
    <t>PATRICIA BURNS</t>
  </si>
  <si>
    <t>NY005000200</t>
  </si>
  <si>
    <t>LEA POTTER</t>
  </si>
  <si>
    <t>NY005012920</t>
  </si>
  <si>
    <t>THERESE MITCHELL</t>
  </si>
  <si>
    <t>NY005012570</t>
  </si>
  <si>
    <t>PATRICIA TROCHE</t>
  </si>
  <si>
    <t>HEYWARD WALKER</t>
  </si>
  <si>
    <t>11547.0</t>
  </si>
  <si>
    <t>LINDA RHODES</t>
  </si>
  <si>
    <t>3834.0</t>
  </si>
  <si>
    <t>NY005020810</t>
  </si>
  <si>
    <t>EMMA MOSES-BARRICELLI</t>
  </si>
  <si>
    <t>NY005010810</t>
  </si>
  <si>
    <t>1184.0</t>
  </si>
  <si>
    <t>NY005001490</t>
  </si>
  <si>
    <t>RHONDA BENNETT</t>
  </si>
  <si>
    <t>12332.0</t>
  </si>
  <si>
    <t>NY005000370</t>
  </si>
  <si>
    <t>BERNADETTE McNEAR</t>
  </si>
  <si>
    <t>6482.0</t>
  </si>
  <si>
    <t>NY005010180</t>
  </si>
  <si>
    <t>MERCEDES HARVELL</t>
  </si>
  <si>
    <t>NY005020990</t>
  </si>
  <si>
    <t>MICHAEL STEELE</t>
  </si>
  <si>
    <t>NY005000380</t>
  </si>
  <si>
    <t>TYRONE BALL</t>
  </si>
  <si>
    <t>NY005000270</t>
  </si>
  <si>
    <t>AXIA TORRES</t>
  </si>
  <si>
    <t>AE, VE (PARTIAL)</t>
  </si>
  <si>
    <t>13534.0</t>
  </si>
  <si>
    <t>NY005021850</t>
  </si>
  <si>
    <t>MELANIE AUCELLO</t>
  </si>
  <si>
    <t>NY005011530</t>
  </si>
  <si>
    <t>DALIAH FARRER</t>
  </si>
  <si>
    <t>NY005010970</t>
  </si>
  <si>
    <t>GLORIA WRIGHT</t>
  </si>
  <si>
    <t>BEVERLY MacFARLANE</t>
  </si>
  <si>
    <t>20411.0</t>
  </si>
  <si>
    <t>NY005010060</t>
  </si>
  <si>
    <t>NANCY ORTIZ</t>
  </si>
  <si>
    <t>NY005010740</t>
  </si>
  <si>
    <t>JANET SEABROOKS</t>
  </si>
  <si>
    <t>NY005000230</t>
  </si>
  <si>
    <t>FREDDINA FULTON</t>
  </si>
  <si>
    <t>NY005010620</t>
  </si>
  <si>
    <t>CHRISTINA JOHNSON</t>
  </si>
  <si>
    <t>CLAUDIA PEREZ</t>
  </si>
  <si>
    <t>9860.0</t>
  </si>
  <si>
    <t>STANLEY JOHNSON</t>
  </si>
  <si>
    <t>WILLIAM BETANCOURT</t>
  </si>
  <si>
    <t>JOYCE MAJORS</t>
  </si>
  <si>
    <t>NY005011270</t>
  </si>
  <si>
    <t>RAMONA MINOR</t>
  </si>
  <si>
    <t>VENUS PERELES</t>
  </si>
  <si>
    <t>ALICE FOX</t>
  </si>
  <si>
    <t>NY005021270</t>
  </si>
  <si>
    <t>ERENSTO CARRERA</t>
  </si>
  <si>
    <t>CYNTHIA TIBBS</t>
  </si>
  <si>
    <t>STARRLYN FIKARIS</t>
  </si>
  <si>
    <t>NY005000260</t>
  </si>
  <si>
    <t>Neche Coriolan</t>
  </si>
  <si>
    <t>CLAUDIA COGER</t>
  </si>
  <si>
    <t>NY005010910</t>
  </si>
  <si>
    <t>Neagia Drew</t>
  </si>
  <si>
    <t>ROBERT HOGAN</t>
  </si>
  <si>
    <t>NY005001650</t>
  </si>
  <si>
    <t>Carlos Falu</t>
  </si>
  <si>
    <t>EUGENIA GIBSON</t>
  </si>
  <si>
    <t>yes (including parking lot canopies)</t>
  </si>
  <si>
    <t>NY005011860</t>
  </si>
  <si>
    <t>MIGDALIA VARGAS</t>
  </si>
  <si>
    <t>NY005010750</t>
  </si>
  <si>
    <t>JOYCE HUTTON</t>
  </si>
  <si>
    <t>NY005012090</t>
  </si>
  <si>
    <t>Not in PNA</t>
  </si>
  <si>
    <t>BELINDA DAVIS</t>
  </si>
  <si>
    <t>ADDIE WILLIAMS</t>
  </si>
  <si>
    <t>KAREN ANGLERO</t>
  </si>
  <si>
    <t>NY005010980</t>
  </si>
  <si>
    <t>DORIS McLAUGHLIN</t>
  </si>
  <si>
    <t>NY005000530</t>
  </si>
  <si>
    <t>TAMIKA WILLIAMS</t>
  </si>
  <si>
    <t>NY005005050</t>
  </si>
  <si>
    <t>yes- lease signed</t>
  </si>
  <si>
    <t>10667.0</t>
  </si>
  <si>
    <t>NY005000050</t>
  </si>
  <si>
    <t>8749.0</t>
  </si>
  <si>
    <t>NY005000480</t>
  </si>
  <si>
    <t>CAROL WILKINS</t>
  </si>
  <si>
    <t>9532.0</t>
  </si>
  <si>
    <t>NY005000550</t>
  </si>
  <si>
    <t>MAGGIE LARKINS</t>
  </si>
  <si>
    <t>NEVA HARPER</t>
  </si>
  <si>
    <t>NY005010080</t>
  </si>
  <si>
    <t>MANUEL MARTINEZ</t>
  </si>
  <si>
    <t>NY005000330</t>
  </si>
  <si>
    <t>ANN COTTON-MORRIS</t>
  </si>
  <si>
    <t>NY005000520</t>
  </si>
  <si>
    <t>CLIFTON CREQUE</t>
  </si>
  <si>
    <t>NY005011170</t>
  </si>
  <si>
    <t>BRENDA HARRIS</t>
  </si>
  <si>
    <t>NY005000770</t>
  </si>
  <si>
    <t>BRENDA CHARLES</t>
  </si>
  <si>
    <t>NY005010350</t>
  </si>
  <si>
    <t>CHARLES AYR</t>
  </si>
  <si>
    <t>VE (PARTIAL)</t>
  </si>
  <si>
    <t xml:space="preserve">yes  </t>
  </si>
  <si>
    <t>BARBARA SHIEL</t>
  </si>
  <si>
    <t>SCHERISCE LEWIS-CLINTON</t>
  </si>
  <si>
    <t>NY005021140</t>
  </si>
  <si>
    <t>GERALDINE PARKER</t>
  </si>
  <si>
    <t>DOREEN WILLIAMS</t>
  </si>
  <si>
    <t>NY005010130</t>
  </si>
  <si>
    <t>SHEKINA BUTLER</t>
  </si>
  <si>
    <t>Development</t>
  </si>
  <si>
    <t>U ID #</t>
  </si>
  <si>
    <t>Total units tested</t>
  </si>
  <si>
    <t xml:space="preserve"># of Units with Results </t>
  </si>
  <si>
    <t xml:space="preserve"># of Units CU 6   with Results </t>
  </si>
  <si>
    <t># of Units with Positive Results</t>
  </si>
  <si>
    <t># of CU 6 Units with Positive Results</t>
  </si>
  <si>
    <t xml:space="preserve">% of Units Positive </t>
  </si>
  <si>
    <t xml:space="preserve">% of Units CU 6 Positive </t>
  </si>
  <si>
    <t>Average No. of Positive Components per Unit</t>
  </si>
  <si>
    <t>572 WARREN STREET</t>
  </si>
  <si>
    <t>196-X</t>
  </si>
  <si>
    <t>ARMSTRONG I</t>
  </si>
  <si>
    <t>210-X</t>
  </si>
  <si>
    <t>ARMSTRONG II</t>
  </si>
  <si>
    <t>228-X</t>
  </si>
  <si>
    <t>WILLIAMS PLAZA</t>
  </si>
  <si>
    <t>128-X</t>
  </si>
  <si>
    <t>INDEPENDENCE</t>
  </si>
  <si>
    <t>140-X</t>
  </si>
  <si>
    <t>MARCY AVENUE-GREENE AVENUE SITE A</t>
  </si>
  <si>
    <t>363-X</t>
  </si>
  <si>
    <t>UNITY PLAZA (SITES 17-24-25A)2</t>
  </si>
  <si>
    <t>BMA</t>
  </si>
  <si>
    <t>530-X</t>
  </si>
  <si>
    <t>MORRIS</t>
  </si>
  <si>
    <t>ST. MARY'S PARK</t>
  </si>
  <si>
    <t>CLASON POINT</t>
  </si>
  <si>
    <t>PARK AVENUE-EAST 122ND (123RD STREET)</t>
  </si>
  <si>
    <t>REHAB PROGRAM (TAFT REHABS).</t>
  </si>
  <si>
    <t>LEHMAN</t>
  </si>
  <si>
    <t>WEEKSVILLE GARDENS</t>
  </si>
  <si>
    <t>229-X</t>
  </si>
  <si>
    <t>JUSTICE SONIA SOTOMAYOR HOUSES</t>
  </si>
  <si>
    <t>BERRY STREET-SOUTH 9TH STREET</t>
  </si>
  <si>
    <t>357-X</t>
  </si>
  <si>
    <t>WASHINGTON HEIGHTS REHAB PHASE III</t>
  </si>
  <si>
    <t>MARCY AVENUE-GREENE AVENUE SITE B</t>
  </si>
  <si>
    <t>358-X</t>
  </si>
  <si>
    <t>SACKWERN</t>
  </si>
  <si>
    <t>REHAB PROGRAM (DOUGLASS REHABS).</t>
  </si>
  <si>
    <t>CONLON LIHFE TOWERS</t>
  </si>
  <si>
    <t>ELLIOT</t>
  </si>
  <si>
    <t>U ID X</t>
  </si>
  <si>
    <t xml:space="preserve"># Active Capital Projects </t>
  </si>
  <si>
    <t>Comprehensive Modernization Planned</t>
  </si>
  <si>
    <t>WEST TREMONT AVENUE-SEDGWICK AVENUE</t>
  </si>
  <si>
    <t>SOTOMAYOR</t>
  </si>
  <si>
    <t>WASHINGTON HEIGHTS REHAB PHASE III (Fort Washington)</t>
  </si>
  <si>
    <t>WASHINGTON HEIGHTS REHAB PHASE III (Harlem River)</t>
  </si>
  <si>
    <t>BEACH 41ST STREET</t>
  </si>
  <si>
    <t>UID</t>
  </si>
  <si>
    <t>Selected Project</t>
  </si>
  <si>
    <t>Count of Case#</t>
  </si>
  <si>
    <t>HARLEM RIVER I</t>
  </si>
  <si>
    <t>VLADECK I</t>
  </si>
  <si>
    <t>RIIS FEDERAL</t>
  </si>
  <si>
    <t>EASTCHESTER</t>
  </si>
  <si>
    <t>JUSTICE SONIA SOTOMAYOR</t>
  </si>
  <si>
    <t>LAGUARDIA</t>
  </si>
  <si>
    <t>DOUGLASS</t>
  </si>
  <si>
    <t>BAYVIEW</t>
  </si>
  <si>
    <t>MC KINLEY</t>
  </si>
  <si>
    <t>DREW HAMILTON</t>
  </si>
  <si>
    <t>LAFAYETTE GARDENS</t>
  </si>
  <si>
    <t>AUDUBON APARTMENTS</t>
  </si>
  <si>
    <t>BOSTON-SECOR</t>
  </si>
  <si>
    <t>LAGUARDIA ADDITION</t>
  </si>
  <si>
    <t>KINGSBOROUGH EXT.</t>
  </si>
  <si>
    <t>OCEAN HILL</t>
  </si>
  <si>
    <t>REID</t>
  </si>
  <si>
    <t>LANGSTON HUGHES</t>
  </si>
  <si>
    <t>SETH LOW</t>
  </si>
  <si>
    <t>WSUR REHABS</t>
  </si>
  <si>
    <t>MELTZER</t>
  </si>
  <si>
    <t>344 E. 28TH ST.</t>
  </si>
  <si>
    <t>PENNSYLVANIA-WORTMAN</t>
  </si>
  <si>
    <t>FORT INDEPENDENCE</t>
  </si>
  <si>
    <t>BARUCH ADDITION</t>
  </si>
  <si>
    <t>CORSI</t>
  </si>
  <si>
    <t>LEAVITT ST. 34TH AVE</t>
  </si>
  <si>
    <t>EAST 180 STREET &amp; MONTEREY AVENUE</t>
  </si>
  <si>
    <t>FHA REPOSSESSED HOUSES</t>
  </si>
  <si>
    <t>ARMSTRONG I 3-69A</t>
  </si>
  <si>
    <t>2125 GLEBE AVE.</t>
  </si>
  <si>
    <t>CONLON-LIHFE TOWERS</t>
  </si>
  <si>
    <t>TAYLOR WYTHE</t>
  </si>
  <si>
    <t>COLLEGE AVE-E.165 ST</t>
  </si>
  <si>
    <t>JACKIE ROBINSON</t>
  </si>
  <si>
    <t>RANDALL BALCOM</t>
  </si>
  <si>
    <t>WEST TREMONT-SEDGWICK</t>
  </si>
  <si>
    <t>MARCUS GARVEY</t>
  </si>
  <si>
    <t>UNITY PLAZA</t>
  </si>
  <si>
    <t>SONDRA THOMAS APARTMENTS</t>
  </si>
  <si>
    <t>SACK-WERN</t>
  </si>
  <si>
    <t>TWIN PARKS EAST</t>
  </si>
  <si>
    <t>WASH HTS REHABS I &amp; II</t>
  </si>
  <si>
    <t>MANHATTANVILLE II</t>
  </si>
  <si>
    <t>CLAREMONT REHAB III</t>
  </si>
  <si>
    <t>FORT WASHINGTON</t>
  </si>
  <si>
    <t>NEW LANE SHORES</t>
  </si>
  <si>
    <t>VANDALIA</t>
  </si>
  <si>
    <t>317-X</t>
  </si>
  <si>
    <t>METRO NORTH APTS</t>
  </si>
  <si>
    <t>P.S. 139</t>
  </si>
  <si>
    <t>UNIVERSITY AVENUE REHAB.</t>
  </si>
  <si>
    <t>UNION AVENUE &amp; EAST 163 STREET</t>
  </si>
  <si>
    <t>UPACA SITE 5</t>
  </si>
  <si>
    <t>BELMONT SUTTER</t>
  </si>
  <si>
    <t>PARK ROCK CONSOLIDATED</t>
  </si>
  <si>
    <t>DOME SITE</t>
  </si>
  <si>
    <t>MARCY/GREENE AVE</t>
  </si>
  <si>
    <t>FREDERICK E. SAMUEL APTS.</t>
  </si>
  <si>
    <t>DOUGLASS REHAB</t>
  </si>
  <si>
    <t>TAFT REHAB</t>
  </si>
  <si>
    <t>MURPHY PRIVATE</t>
  </si>
  <si>
    <t>601-X</t>
  </si>
  <si>
    <t>602-X</t>
  </si>
  <si>
    <t>603-X</t>
  </si>
  <si>
    <t>604-X</t>
  </si>
  <si>
    <t>605-X</t>
  </si>
  <si>
    <t>606-X</t>
  </si>
  <si>
    <t>All Boroughs</t>
  </si>
  <si>
    <t xml:space="preserve"> TDS #</t>
  </si>
  <si>
    <t>UNI. ID. #</t>
  </si>
  <si>
    <t>DESCRIPTION</t>
  </si>
  <si>
    <t>DEVELOPMENT NAME</t>
  </si>
  <si>
    <t>AMP #</t>
  </si>
  <si>
    <t>ACTIVE FLAG</t>
  </si>
  <si>
    <t>RENTAL INCOME</t>
  </si>
  <si>
    <t>TOTAL EXPENSES</t>
  </si>
  <si>
    <t>FUEL</t>
  </si>
  <si>
    <t>WATER</t>
  </si>
  <si>
    <t>ELECTRICITY</t>
  </si>
  <si>
    <t>GAS</t>
  </si>
  <si>
    <t>INSURANCE</t>
  </si>
  <si>
    <t>SURPLUS(DEFICIT)</t>
  </si>
  <si>
    <t>FIRST HOUSES-AMP# NY005012920P</t>
  </si>
  <si>
    <t>NY005012920P</t>
  </si>
  <si>
    <t>Y</t>
  </si>
  <si>
    <t>WILLIAMSBURG-AMP# NY005000020P</t>
  </si>
  <si>
    <t>NY005000020P</t>
  </si>
  <si>
    <t>HARLEM RIVER-AMP# NY005010030P</t>
  </si>
  <si>
    <t>NY005010030P</t>
  </si>
  <si>
    <t>RED HOOK EAST-AMP# NY005000040P</t>
  </si>
  <si>
    <t>NY005000040P</t>
  </si>
  <si>
    <t>QUEENSBRIDGE SOUTH-AMP# NY005000050P</t>
  </si>
  <si>
    <t>NY005000050P</t>
  </si>
  <si>
    <t>VLADECK I-AMP# NY005010060P</t>
  </si>
  <si>
    <t>NY005010060P</t>
  </si>
  <si>
    <t>VLADECK II-AMP# NY005010060P</t>
  </si>
  <si>
    <t>SOUTH JAMAICA I-AMP# NY005010080P</t>
  </si>
  <si>
    <t>NY005010080P</t>
  </si>
  <si>
    <t>EAST RIVER-AMP# NY005010090P</t>
  </si>
  <si>
    <t>NY005010090P</t>
  </si>
  <si>
    <t>KINGSBOROUGH-AMP# NY005010100P</t>
  </si>
  <si>
    <t>NY005010100P</t>
  </si>
  <si>
    <t>CLASON POINT GARDENS-AMP# NY005012800P</t>
  </si>
  <si>
    <t>NY005012800P</t>
  </si>
  <si>
    <t>013-X</t>
  </si>
  <si>
    <t>MARKHAM GARDENS-AMP# NY005010130P</t>
  </si>
  <si>
    <t>MARKHAM GARDENS</t>
  </si>
  <si>
    <t>NY005010130P</t>
  </si>
  <si>
    <t>N</t>
  </si>
  <si>
    <t>INGERSOLL-AMP# NY005000140P</t>
  </si>
  <si>
    <t>NY005000140P</t>
  </si>
  <si>
    <t>ELLIOT-AMP# NY005011340P</t>
  </si>
  <si>
    <t>NY005011340P</t>
  </si>
  <si>
    <t>BROWNSVILLE-AMP# NY005000160P</t>
  </si>
  <si>
    <t>NY005000160P</t>
  </si>
  <si>
    <t>JOHNSON-AMP# NY005000170P</t>
  </si>
  <si>
    <t>NY005000170P</t>
  </si>
  <si>
    <t>RIIS I-AMP# NY005010180P</t>
  </si>
  <si>
    <t>NY005010180P</t>
  </si>
  <si>
    <t>RIIS II-AMP# NY005010180P</t>
  </si>
  <si>
    <t>LINCOLN-AMP# NY005000200P</t>
  </si>
  <si>
    <t>NY005000200P</t>
  </si>
  <si>
    <t>MARCY-AMP# NY005000210P</t>
  </si>
  <si>
    <t>NY005000210P</t>
  </si>
  <si>
    <t>AMSTERDAM-AMP# NY005010220P</t>
  </si>
  <si>
    <t>NY005010220P</t>
  </si>
  <si>
    <t>WALD-AMP# NY005000230P</t>
  </si>
  <si>
    <t>NY005000230P</t>
  </si>
  <si>
    <t>PATTERSON-AMP# NY005000240P</t>
  </si>
  <si>
    <t>NY005000240P</t>
  </si>
  <si>
    <t>GOWANUS-AMP# NY005000250P</t>
  </si>
  <si>
    <t>NY005000250P</t>
  </si>
  <si>
    <t>ASTORIA-AMP# NY005000260P</t>
  </si>
  <si>
    <t>NY005000260P</t>
  </si>
  <si>
    <t>SMITH-AMP# NY005000270P</t>
  </si>
  <si>
    <t>NY005000270P</t>
  </si>
  <si>
    <t>MELROSE-AMP# NY005010280P</t>
  </si>
  <si>
    <t>NY005010280P</t>
  </si>
  <si>
    <t>FARRAGUT-AMP# NY005000290P</t>
  </si>
  <si>
    <t>NY005000290P</t>
  </si>
  <si>
    <t>KING TOWERS-AMP# NY005010300P</t>
  </si>
  <si>
    <t>NY005010300P</t>
  </si>
  <si>
    <t>ALBANY-AMP# NY005010310P</t>
  </si>
  <si>
    <t>NY005010310P</t>
  </si>
  <si>
    <t>BRONX RIVER-AMP# NY005010320P</t>
  </si>
  <si>
    <t>NY005010320P</t>
  </si>
  <si>
    <t>WOODSIDE-AMP# NY005000330P</t>
  </si>
  <si>
    <t>NY005000330P</t>
  </si>
  <si>
    <t>EASTCHESTER GARDENS-AMP# NY005010340P</t>
  </si>
  <si>
    <t>NY005010340P</t>
  </si>
  <si>
    <t>SOUTH BEACH-AMP# NY005010350P</t>
  </si>
  <si>
    <t>NY005010350P</t>
  </si>
  <si>
    <t>SHEEPSHEAD BAY-AMP# NY005010360P</t>
  </si>
  <si>
    <t>NY005010360P</t>
  </si>
  <si>
    <t>RANGEL-AMP# NY005000370P</t>
  </si>
  <si>
    <t>NY005000370P</t>
  </si>
  <si>
    <t>SAINT NICHOLAS-AMP# NY005000380P</t>
  </si>
  <si>
    <t>NY005000380P</t>
  </si>
  <si>
    <t>PELHAM PARKWAY-AMP# NY005010390P</t>
  </si>
  <si>
    <t>NY005010390P</t>
  </si>
  <si>
    <t>GUN HILL-AMP# NY005010470P</t>
  </si>
  <si>
    <t>NY005010470P</t>
  </si>
  <si>
    <t>DYCKMAN-AMP# NY005000410P</t>
  </si>
  <si>
    <t>NY005000410P</t>
  </si>
  <si>
    <t>TODT HILL-AMP# NY005000420P</t>
  </si>
  <si>
    <t>NY005000420P</t>
  </si>
  <si>
    <t>NOSTRAND-AMP# NY005010360P</t>
  </si>
  <si>
    <t>GLENWOOD-AMP# NY005000440P</t>
  </si>
  <si>
    <t>NY005000440P</t>
  </si>
  <si>
    <t>SEDGWICK-AMP# NY005010450P</t>
  </si>
  <si>
    <t>NY005010450P</t>
  </si>
  <si>
    <t>BOULEVARD- AMP# NY005010460P</t>
  </si>
  <si>
    <t>NY005010460P</t>
  </si>
  <si>
    <t>PARKSIDE-AMP# NY005010470P</t>
  </si>
  <si>
    <t>RAVENSWOOD-AMP# NY005000480P</t>
  </si>
  <si>
    <t>NY005000480P</t>
  </si>
  <si>
    <t>MARBLE HILL-AMP# NY005000490P</t>
  </si>
  <si>
    <t>NY005000490P</t>
  </si>
  <si>
    <t>LEXINGTON-AMP# NY005010620P</t>
  </si>
  <si>
    <t>NY005010620P</t>
  </si>
  <si>
    <t>OCEAN BAY (OCEANSIDE) FORMERLY ARVERNE-AMP# NY005010980P</t>
  </si>
  <si>
    <t>NY005010980P</t>
  </si>
  <si>
    <t>BERRY-AMP# NY005000520P</t>
  </si>
  <si>
    <t>NY005000520P</t>
  </si>
  <si>
    <t>POMONOK-AMP# NY005000530P</t>
  </si>
  <si>
    <t>NY005000530P</t>
  </si>
  <si>
    <t>BLAND-AMP# NY005011860P</t>
  </si>
  <si>
    <t>NY005011860P</t>
  </si>
  <si>
    <t>REDFERN-AMP# NY005000550P</t>
  </si>
  <si>
    <t>NY005000550P</t>
  </si>
  <si>
    <t>BREUKELEN-AMP# NY005000560P</t>
  </si>
  <si>
    <t>NY005000560P</t>
  </si>
  <si>
    <t>EDENWALD-AMP# NY005000570P</t>
  </si>
  <si>
    <t>NY005000570P</t>
  </si>
  <si>
    <t>CARVER-AMP# NY005000580P</t>
  </si>
  <si>
    <t>NY005000580P</t>
  </si>
  <si>
    <t>FOREST-AMP# NY005000590P</t>
  </si>
  <si>
    <t>NY005000590P</t>
  </si>
  <si>
    <t>BARUCH-AMP# NY005010600P</t>
  </si>
  <si>
    <t>NY005010600P</t>
  </si>
  <si>
    <t>VAN DYKE I-AMP# NY005000610P</t>
  </si>
  <si>
    <t>NY005000610P</t>
  </si>
  <si>
    <t>WASHINGTON-AMP# NY005010620P</t>
  </si>
  <si>
    <t>THROGGS NECK-AMP# NY005010630P</t>
  </si>
  <si>
    <t>NY005010630P</t>
  </si>
  <si>
    <t>JEFFERSON-AMP# NY005010640P</t>
  </si>
  <si>
    <t>NY005010640P</t>
  </si>
  <si>
    <t>BREVOORT-AMP# NY005000650P</t>
  </si>
  <si>
    <t>NY005000650P</t>
  </si>
  <si>
    <t>SOUTH JAMAICA II-AMP# NY005010080P</t>
  </si>
  <si>
    <t>JUSTICE SONIA SOTOMAYOR-AMP# NY005010670P</t>
  </si>
  <si>
    <t>NY005010670P</t>
  </si>
  <si>
    <t>GRAVESEND-AMP# NY005011720P</t>
  </si>
  <si>
    <t>NY005011720P</t>
  </si>
  <si>
    <t>COOPER PARK-AMP# NY005000690P</t>
  </si>
  <si>
    <t>NY005000690P</t>
  </si>
  <si>
    <t>CYPRESS HILLS-AMP# NY005010700P</t>
  </si>
  <si>
    <t>NY005010700P</t>
  </si>
  <si>
    <t>SOUNDVIEW-AMP# NY005000710P</t>
  </si>
  <si>
    <t>NY005000710P</t>
  </si>
  <si>
    <t>HOWARD-AMP# NY005000720P</t>
  </si>
  <si>
    <t>NY005000720P</t>
  </si>
  <si>
    <t>SUMNER-AMP# NY005010730P</t>
  </si>
  <si>
    <t>NY005010730P</t>
  </si>
  <si>
    <t>WAGNER-AMP# NY005010740P</t>
  </si>
  <si>
    <t>NY005010740P</t>
  </si>
  <si>
    <t>HAMMEL-AMP# NY005010750P</t>
  </si>
  <si>
    <t>NY005010750P</t>
  </si>
  <si>
    <t>LA GUARDIA-AMP# NY005010760P</t>
  </si>
  <si>
    <t>NY005010760P</t>
  </si>
  <si>
    <t>MARINER'S HARBOR-AMP# NY005000770P</t>
  </si>
  <si>
    <t>NY005000770P</t>
  </si>
  <si>
    <t>HIGHBRIDGE GARDENS-AMP# NY005000780P</t>
  </si>
  <si>
    <t>NY005000780P</t>
  </si>
  <si>
    <t>RED HOOK WEST-AMP# NY005000790P</t>
  </si>
  <si>
    <t>NY005000790P</t>
  </si>
  <si>
    <t>CASTLE HILL-AMP# NY005000800P</t>
  </si>
  <si>
    <t>NY005000800P</t>
  </si>
  <si>
    <t>MANHATTANVILLE-AMP# NY005010810P</t>
  </si>
  <si>
    <t>NY005010810P</t>
  </si>
  <si>
    <t>DOUGLASS I (BLDGS 4-12,16-17)-AMP# NY005010820P</t>
  </si>
  <si>
    <t>NY005010820P</t>
  </si>
  <si>
    <t>MARLBORO-AMP# NY005000830P</t>
  </si>
  <si>
    <t>NY005000830P</t>
  </si>
  <si>
    <t>MILL BROOK-AMP# NY005010840P</t>
  </si>
  <si>
    <t>NY005010840P</t>
  </si>
  <si>
    <t>ALBANY II-AMP# NY005010310P</t>
  </si>
  <si>
    <t>BUSHWICK-AMP# NY00501860P</t>
  </si>
  <si>
    <t>NY00501860P</t>
  </si>
  <si>
    <t>GRANT-AMP# NY005000870P</t>
  </si>
  <si>
    <t>NY005000870P</t>
  </si>
  <si>
    <t>MONROE-AMP# NY005000880P</t>
  </si>
  <si>
    <t>NY005000880P</t>
  </si>
  <si>
    <t>PINK-AMP# NY005000890P</t>
  </si>
  <si>
    <t>NY005000890P</t>
  </si>
  <si>
    <t>BAISLEY PARK-AMP# NY005010910P</t>
  </si>
  <si>
    <t>NY005010910P</t>
  </si>
  <si>
    <t>BAY VIEW-AMP# NY005000920P</t>
  </si>
  <si>
    <t>NY005000920P</t>
  </si>
  <si>
    <t>SAINT MARY'S PARK-AMP# NY005010930P</t>
  </si>
  <si>
    <t>NY005010930P</t>
  </si>
  <si>
    <t>CONEY ISLAND-AMP# NY005011700P</t>
  </si>
  <si>
    <t>NY005011700P</t>
  </si>
  <si>
    <t>LINDEN-AMP# NY005000950P</t>
  </si>
  <si>
    <t>NY005000950P</t>
  </si>
  <si>
    <t>TILDEN-AMP# NY005000960P</t>
  </si>
  <si>
    <t>NY005000960P</t>
  </si>
  <si>
    <t>TAFT-AMP# NY005010970P</t>
  </si>
  <si>
    <t>NY005010970P</t>
  </si>
  <si>
    <t>098-X</t>
  </si>
  <si>
    <t>OCEAN BAY (BAYSIDE) FORMERLY EDGEMERE-AMP# NY005010980P</t>
  </si>
  <si>
    <t>OCEAN BAY (BAYSIDE) FORMERLY EDGEMERE</t>
  </si>
  <si>
    <t>RUTGERS-AMP# NY005000990P</t>
  </si>
  <si>
    <t>NY005000990P</t>
  </si>
  <si>
    <t>GOMPERS-AMP# NY005011000P</t>
  </si>
  <si>
    <t>NY005011000P</t>
  </si>
  <si>
    <t>LEHMAN-AMP# NY005001010P</t>
  </si>
  <si>
    <t>NY005001010P</t>
  </si>
  <si>
    <t>MORRIS I-AMP# NY005011020P</t>
  </si>
  <si>
    <t>NY005011020P</t>
  </si>
  <si>
    <t>MCKINLEY-AMP# NY005011030P</t>
  </si>
  <si>
    <t>NY005011030P</t>
  </si>
  <si>
    <t>HYLAN-AMP# NY005010860P</t>
  </si>
  <si>
    <t>NY005010860P</t>
  </si>
  <si>
    <t>DREW HAMILTON-AMP# NY005011110P</t>
  </si>
  <si>
    <t>NY005011110P</t>
  </si>
  <si>
    <t>WILSON-AMP# NY005010090P</t>
  </si>
  <si>
    <t>BUTLER-AMP# NY005001130P</t>
  </si>
  <si>
    <t>NY005001130P</t>
  </si>
  <si>
    <t>STAPLETON-AMP# NY005001140P</t>
  </si>
  <si>
    <t>NY005001140P</t>
  </si>
  <si>
    <t>WEST BRIGHTON I-AMP# NY005010130P</t>
  </si>
  <si>
    <t>RICHMOND TERRACE-AMP# NY005011170P</t>
  </si>
  <si>
    <t>NY005011170P</t>
  </si>
  <si>
    <t>ADAMS-AMP# NY005001180P</t>
  </si>
  <si>
    <t>NY005001180P</t>
  </si>
  <si>
    <t>JACKSON-AMP# NY005012670P</t>
  </si>
  <si>
    <t>NY005012670P</t>
  </si>
  <si>
    <t>MOTT HAVEN-AMP# NY005001210P</t>
  </si>
  <si>
    <t>NY005001210P</t>
  </si>
  <si>
    <t>LAFAYETTE-AMP# NY005001220P</t>
  </si>
  <si>
    <t>NY005001220P</t>
  </si>
  <si>
    <t>CLINTON-AMP# NY005001230P</t>
  </si>
  <si>
    <t>NY005001230P</t>
  </si>
  <si>
    <t>WHITE-AMP# NY005010090P</t>
  </si>
  <si>
    <t>AUDUBON-AMP# NY005011250P</t>
  </si>
  <si>
    <t>NY005011250P</t>
  </si>
  <si>
    <t>126-X</t>
  </si>
  <si>
    <t>BAYCHESTER-AMP# NY005011380P</t>
  </si>
  <si>
    <t>BAYCHESTER</t>
  </si>
  <si>
    <t>NY005011380P</t>
  </si>
  <si>
    <t>WISE TOWERS-AMP# NY005011270P</t>
  </si>
  <si>
    <t>NY005011270P</t>
  </si>
  <si>
    <t>WILLIAMS PLAZA-AMP# NY005001280P</t>
  </si>
  <si>
    <t>NY005001280P</t>
  </si>
  <si>
    <t>MOORE-AMP# NY005010930P</t>
  </si>
  <si>
    <t>MORRISANIA-AMP# NY005011410P</t>
  </si>
  <si>
    <t>NY005011410P</t>
  </si>
  <si>
    <t>TOMPKINS-AMP# NY005011310P</t>
  </si>
  <si>
    <t>NY005011310P</t>
  </si>
  <si>
    <t>MILL BROOK EXTENSION-AMP# NY005010840P</t>
  </si>
  <si>
    <t>133-X</t>
  </si>
  <si>
    <t>MURPHY-AMP# NY005011330P</t>
  </si>
  <si>
    <t>MURPHY</t>
  </si>
  <si>
    <t>NY005011330P</t>
  </si>
  <si>
    <t>CHELSEA-AMP# NY005011340P</t>
  </si>
  <si>
    <t>ROOSEVELT I-AMP# NY005011350P</t>
  </si>
  <si>
    <t>NY005011350P</t>
  </si>
  <si>
    <t>FULTON-AMP# NY005001360P</t>
  </si>
  <si>
    <t>NY005001360P</t>
  </si>
  <si>
    <t>BOSTON SECOR-AMP# NY005011380P</t>
  </si>
  <si>
    <t>ISAACS-AMP# NY005011390P</t>
  </si>
  <si>
    <t>NY005011390P</t>
  </si>
  <si>
    <t>INDEPENDENCE-AMP# NY005012340P</t>
  </si>
  <si>
    <t>NY005012340P</t>
  </si>
  <si>
    <t>WEBSTER-AMP# NY005011410P</t>
  </si>
  <si>
    <t>HABER-AMP# NY005011660P</t>
  </si>
  <si>
    <t>NY005011660P</t>
  </si>
  <si>
    <t>REHAB PROGRAM (COLLEGE POINT)-AMP# NY005011860P</t>
  </si>
  <si>
    <t>MITCHEL-AMP# NY005011450P</t>
  </si>
  <si>
    <t>NY005011450P</t>
  </si>
  <si>
    <t>VAN DYKE II-AMP# NY005011680P</t>
  </si>
  <si>
    <t>NY005011680P</t>
  </si>
  <si>
    <t>HARLEM RIVER II-AMP# NY005010030P</t>
  </si>
  <si>
    <t>DOUGLASS ADDITION-AMP# NY005010820P</t>
  </si>
  <si>
    <t>POLO GROUNDS TOWER-AMP# NY005001490P</t>
  </si>
  <si>
    <t>NY005001490P</t>
  </si>
  <si>
    <t>830 AMSTERDAM AVE-AMP# NY005010820P</t>
  </si>
  <si>
    <t>W S U R (SITE A) 120 WEST 94TH ST-AMP# NY005011270P</t>
  </si>
  <si>
    <t>LA GUARDIA ADDITION-AMP# NY005010760P</t>
  </si>
  <si>
    <t>STRAUS-AMP# NY005011530P</t>
  </si>
  <si>
    <t>NY005011530P</t>
  </si>
  <si>
    <t>131 SAINT NICHOLAS AVE-AMP# NY005010970P</t>
  </si>
  <si>
    <t>DE HOSTOS APTS-AMP# NY005011270P</t>
  </si>
  <si>
    <t>303 VERNON AVE-AMP# NY005010730P</t>
  </si>
  <si>
    <t>BRONX RIVER ADDITION-AMP# NY005010320P</t>
  </si>
  <si>
    <t>33-35 SARATOGA AVE-AMP# NY005011620P</t>
  </si>
  <si>
    <t>NY005011620P</t>
  </si>
  <si>
    <t>HOLMES TOWERS-AMP# NY005011390P</t>
  </si>
  <si>
    <t>BETHUNE GARDENS-AMP# NY005011250P</t>
  </si>
  <si>
    <t>KINGSBOROUGH EXT-AMP# NY005010100P</t>
  </si>
  <si>
    <t>OCEAN HILL APTS-AMP# NY005011620P</t>
  </si>
  <si>
    <t>WYCKOFF GARDENS-AMP# NY005011630P</t>
  </si>
  <si>
    <t>NY005011630P</t>
  </si>
  <si>
    <t>CARLETON MANOR-AMP# NY005010750P</t>
  </si>
  <si>
    <t>BEACH 41ST ST - BEACH CHANNEL DRIVE-AMP# NY005001650P</t>
  </si>
  <si>
    <t>NY005001650P</t>
  </si>
  <si>
    <t>CAREY GARDENS-AMP# NY005011660P</t>
  </si>
  <si>
    <t>REID APTS-AMP# NY005011670P</t>
  </si>
  <si>
    <t>NY005011670P</t>
  </si>
  <si>
    <t>HUGHES APTS-AMP# NY005011680P</t>
  </si>
  <si>
    <t>LOW HOUSES-AMP# NY005011690P</t>
  </si>
  <si>
    <t>NY005011690P</t>
  </si>
  <si>
    <t>SURFSIDE GARDENS-AMP# NY005011700P</t>
  </si>
  <si>
    <t>GLENMORE PLAZA-AMP# NY005011690P</t>
  </si>
  <si>
    <t>O'DWYER GARDENS-AMP# NY005011720P</t>
  </si>
  <si>
    <t>W S U R (SITE B) 74 WEST 92ND STREET-AMP# NY005011270P</t>
  </si>
  <si>
    <t>W S U R (SITE C) 589 AMSTERDAM AVENUE-AMP# NY005011270P</t>
  </si>
  <si>
    <t>WEST BRIGHTON II-AMP# NY005010130P</t>
  </si>
  <si>
    <t>CHELSEA ADDITION-AMP# NY005011340P</t>
  </si>
  <si>
    <t>ROOSEVELT II-AMP# NY005011350P</t>
  </si>
  <si>
    <t>W S U R (BROWNSTONES)-AMP# NY005011270P</t>
  </si>
  <si>
    <t>1010 EAST 178TH ST-AMP# NY005011330P</t>
  </si>
  <si>
    <t>METRO NORTH PLAZA-AMP# NY005010090P</t>
  </si>
  <si>
    <t>WOODSON-AMP# NY005011680P</t>
  </si>
  <si>
    <t>MELTZER TOWER-AMP# NY005011000P</t>
  </si>
  <si>
    <t>HERNANDEZ-AMP# NY005011000P</t>
  </si>
  <si>
    <t>344 EAST 28TH ST-AMP# NY005011530P</t>
  </si>
  <si>
    <t>LATIMER GARDENS-AMP# NY005011860P</t>
  </si>
  <si>
    <t>AMSTERDAM ADDITION-AMP# NY005010220P</t>
  </si>
  <si>
    <t>BOSTON ROAD PLAZA-AMP# NY005010390P</t>
  </si>
  <si>
    <t>DAVIDSON-AMP# NY005013420P</t>
  </si>
  <si>
    <t>NY005013420P</t>
  </si>
  <si>
    <t>MIDDLETOWN PLAZA-AMP# NY005010340P</t>
  </si>
  <si>
    <t>SEWARD PARK EXT-AMP# NY005011000P</t>
  </si>
  <si>
    <t>THROGGS NECK ADDITION-AMP# NY005010630P</t>
  </si>
  <si>
    <t>PENNSYLVANIA AVE - WORTMAN AVE-AMP# NY005011940P</t>
  </si>
  <si>
    <t>NY005011940P</t>
  </si>
  <si>
    <t>195-X</t>
  </si>
  <si>
    <t>PALMETTO GARDENS-AMP# NY005012470P</t>
  </si>
  <si>
    <t>PALMETTO GARDENS</t>
  </si>
  <si>
    <t>NY005012470P</t>
  </si>
  <si>
    <t>572 WARREN STREET-AMP# NY005011630P</t>
  </si>
  <si>
    <t>FT INDEPENDENCE ST - HEATH AVE-AMP# NY005012020P</t>
  </si>
  <si>
    <t>NY005012020P</t>
  </si>
  <si>
    <t>BARUCH HOUSES ADDITION-AMP# NY005010600P</t>
  </si>
  <si>
    <t>CORSI HOUSES-AMP# NY005010640P</t>
  </si>
  <si>
    <t>LEAVITT ST - 34TH AVE-AMP# NY005011860P</t>
  </si>
  <si>
    <t>BAILEY AVE - WEST 193rd ST-AMP# NY005012020P</t>
  </si>
  <si>
    <t>335 EAST 111TH ST-AMP# NY005010640P</t>
  </si>
  <si>
    <t>PARK AVE - EAST 122ND, EAST 123RD STREETS-AMP# NY005012410P</t>
  </si>
  <si>
    <t>NY005012410P</t>
  </si>
  <si>
    <t>FENIMORE - LEFFERTS-AMP# NY005011670P</t>
  </si>
  <si>
    <t>CASSIDY - LAFAYETTE-AMP# NY005011170P</t>
  </si>
  <si>
    <t>FIORENTINO PLAZA-AMP# NY005012610P</t>
  </si>
  <si>
    <t>NY005012610P</t>
  </si>
  <si>
    <t>EAST 180TH ST - MONTEREY AVE-AMP# NY005012270P</t>
  </si>
  <si>
    <t>NY005012270P</t>
  </si>
  <si>
    <t>FHA HOMES GROUP I-AMP# NY005012090P</t>
  </si>
  <si>
    <t>NY005012090P</t>
  </si>
  <si>
    <t>ARMSTRONG I-AMP# NY005012100P</t>
  </si>
  <si>
    <t>NY005012100P</t>
  </si>
  <si>
    <t>211-X</t>
  </si>
  <si>
    <t>BETANCES I-AMP# NY005012110P</t>
  </si>
  <si>
    <t>BETANCES I</t>
  </si>
  <si>
    <t>NY005012110P</t>
  </si>
  <si>
    <t>FHA HOMES GROUP II-AMP# NY005012090P</t>
  </si>
  <si>
    <t>FHA HOMES GROUP III-AMP# NY005012090P</t>
  </si>
  <si>
    <t>1471 WATSON AVE-AMP# NY005010670P</t>
  </si>
  <si>
    <t>HOE AVE - EAST 173RD ST-AMP# NY005015300P</t>
  </si>
  <si>
    <t>NY005015300P</t>
  </si>
  <si>
    <t>CONEY ISLAND I (SITES 4 &amp; 5)-AMP# NY005011700P</t>
  </si>
  <si>
    <t>ROBBINS PLAZA-AMP# NY005011390P</t>
  </si>
  <si>
    <t>220-X</t>
  </si>
  <si>
    <t>BETANCES II (MANAGED BY BETANCES)-AMP# NY005012110P</t>
  </si>
  <si>
    <t>BETANCES II (MANAGED BY BETANCES)</t>
  </si>
  <si>
    <t>STUYVESANT GARDENS I-AMP# NY005012210P</t>
  </si>
  <si>
    <t>NY005012210P</t>
  </si>
  <si>
    <t>222-X</t>
  </si>
  <si>
    <t>BETANCES III (MANAGED BY BETANCES)-AMP# NY005012110P</t>
  </si>
  <si>
    <t>BETANCES III (MANAGED BY BETANCES)</t>
  </si>
  <si>
    <t>TELLER AVE - EAST 166TH ST-AMP# NY005013080P</t>
  </si>
  <si>
    <t>NY005013080P</t>
  </si>
  <si>
    <t>EAGLE AVE - EAST 163RD ST-AMP# NY005011030P</t>
  </si>
  <si>
    <t>GLEBE AVE - WESTCHESTER AVE-AMP# NY005010670P</t>
  </si>
  <si>
    <t>FHA HOMES GROUP IV-AMP# NY005012090P</t>
  </si>
  <si>
    <t>227-X</t>
  </si>
  <si>
    <t>TWIN PARKS WEST (SITES 1 &amp; 2)-AMP# NY005012270P</t>
  </si>
  <si>
    <t>TWIN PARKS WEST (SITES 1 &amp; 2)</t>
  </si>
  <si>
    <t>ARMSTRONG II-AMP# NY005012100P</t>
  </si>
  <si>
    <t>WEEKSVILLE GARDENS-AMP# NY005010310P</t>
  </si>
  <si>
    <t>230-X</t>
  </si>
  <si>
    <t>BETANCES IV-AMP# NY005012110P</t>
  </si>
  <si>
    <t>BETANCES IV</t>
  </si>
  <si>
    <t>231-X</t>
  </si>
  <si>
    <t>BETANCES V-AMP# NY005012110P</t>
  </si>
  <si>
    <t>BETANCES V</t>
  </si>
  <si>
    <t>CONLON LIHFE TOWERS-AMP# NY005010910P</t>
  </si>
  <si>
    <t>1162-1176 WASHINGTON AVE-AMP# NY005013080P</t>
  </si>
  <si>
    <t>TAYLOR ST - WYTHE AVE-AMP# NY005012340P</t>
  </si>
  <si>
    <t>BRYANT AVE - EAST 174TH ST-AMP# NY005015300P</t>
  </si>
  <si>
    <t>COLLEGE AVE - EAST 165TH ST-AMP# NY005013080P</t>
  </si>
  <si>
    <t>EAST 152ND ST - COURTLAND AVE-AMP# NY005010280P</t>
  </si>
  <si>
    <t>CONEY ISLAND (SITE 8)-AMP# NY005011720P</t>
  </si>
  <si>
    <t>CONEY ISLAND I (SITE 1B)-AMP# NY005011660P</t>
  </si>
  <si>
    <t>UNITY PLAZA (SITES 17, 24, 25A)-AMP# NY005012610P</t>
  </si>
  <si>
    <t>JACKIE ROBINSON-AMP# NY005012410P</t>
  </si>
  <si>
    <t>104-14 TAPSCOTT ST-AMP# NY005011670P</t>
  </si>
  <si>
    <t>BORINQUEN PLAZA I-AMP# NY005012430P</t>
  </si>
  <si>
    <t>NY005012430P</t>
  </si>
  <si>
    <t>244-X</t>
  </si>
  <si>
    <t>PROSPECT PLAZA-AMP# NY005002440P</t>
  </si>
  <si>
    <t>PROSPECT PLAZA</t>
  </si>
  <si>
    <t>NY005002440P</t>
  </si>
  <si>
    <t>RANDALL AVE - BALCOM AVE-AMP# NY005010630P</t>
  </si>
  <si>
    <t>WEST TREMONT AVE - SEDGEWICK AVENUE AREA-AMP# NY005010450P</t>
  </si>
  <si>
    <t>247-X</t>
  </si>
  <si>
    <t>HOPE GARDENS-AMP# NY005012470P</t>
  </si>
  <si>
    <t>HOPE GARDENS</t>
  </si>
  <si>
    <t>GARVEY (GROUP A)-AMP# NY005012520P</t>
  </si>
  <si>
    <t>NY005012520P</t>
  </si>
  <si>
    <t>ATLANTIC TERMINAL SITE 4B-AMP# NY005011630P</t>
  </si>
  <si>
    <t>FHA HOMES GROUP V-AMP# NY005012090P</t>
  </si>
  <si>
    <t>UNITY PLAZA (SITES 4,5A,6,7,9,11,12,27)-AMP# NY005012610P</t>
  </si>
  <si>
    <t>HARBORVIEW TERRACE-AMP# NY005010220P</t>
  </si>
  <si>
    <t>EAST NEW YORK CITY LINE-AMP# NY005010700P</t>
  </si>
  <si>
    <t>BRACETTI PLAZA-AMP# NY005012920P</t>
  </si>
  <si>
    <t>45 ALLEN ST-AMP# NY005011000P</t>
  </si>
  <si>
    <t>TWO BRIDGES URA (SITE 7)-AMP# NY005010760P</t>
  </si>
  <si>
    <t>MORRISANIA AIR RIGHTS-AMP# NY005012670P</t>
  </si>
  <si>
    <t>THOMAS APTS-AMP# NY005011270P</t>
  </si>
  <si>
    <t>BORINQUEN PLAZA II-AMP# NY005012430P</t>
  </si>
  <si>
    <t>FHA HOMES GROUP VI-AMP# NY005012090P</t>
  </si>
  <si>
    <t>FHA HOMES GROUP VII-AMP# NY005012090P</t>
  </si>
  <si>
    <t>FHA HOMES GROUP VIII-AMP# NY005012090P</t>
  </si>
  <si>
    <t>LONG ISLAND BAPTIST HOUSES-AMP# NY005012610P</t>
  </si>
  <si>
    <t>MORRIS PARK SENIOR CITIZENS' HOME-AMP# NY005012410P</t>
  </si>
  <si>
    <t>278-X</t>
  </si>
  <si>
    <t>RANDOLPH-AMP# NY005010300P</t>
  </si>
  <si>
    <t>RANDOLPH</t>
  </si>
  <si>
    <t>SHELTON HOUSE-AMP# NY005010910P</t>
  </si>
  <si>
    <t>SACK WERN-AMP# NY005012800P</t>
  </si>
  <si>
    <t>GRAMPION-AMP# NY005010300P</t>
  </si>
  <si>
    <t>RUTLAND TOWERS-AMP# NY005011670P</t>
  </si>
  <si>
    <t>FHA HOMES GROUP IX-AMP# NY005012090P</t>
  </si>
  <si>
    <t>FHA HOMES GROUP X-AMP# NY005012090P</t>
  </si>
  <si>
    <t>285-X</t>
  </si>
  <si>
    <t>BETANCES VI-AMP# NY005012110P</t>
  </si>
  <si>
    <t>BETANCES VI</t>
  </si>
  <si>
    <t>CAMPOS PLAZA II-AMP# NY005012570P</t>
  </si>
  <si>
    <t>NY005012570P</t>
  </si>
  <si>
    <t>TWIN PARKS EAST (SITE 9)-AMP# NY005012270P</t>
  </si>
  <si>
    <t>LOWER EAST SIDE REHAB (GROUP 5)-AMP# NY005012920P</t>
  </si>
  <si>
    <t>WASHINGTON HTS REHAB (GROUP 1 &amp; 2)-AMP# NY005013090P</t>
  </si>
  <si>
    <t>NY005013090P</t>
  </si>
  <si>
    <t>MANHATTANVILLE REHAB (GROUP 2)-AMP# NY005010810P</t>
  </si>
  <si>
    <t>MANHATTANVILLE REHAB (GROUP 3)-AMP# NY005010810P</t>
  </si>
  <si>
    <t>299-X</t>
  </si>
  <si>
    <t>WEST TREMONT REHAB (GROUP 1)-AMP# NY005013410P</t>
  </si>
  <si>
    <t>WEST TREMONT REHAB (GROUP 1)</t>
  </si>
  <si>
    <t>NY005013410P</t>
  </si>
  <si>
    <t>300-X</t>
  </si>
  <si>
    <t>WEST TREMONT REHAB (GROUP 2)-AMP# NY005013410P</t>
  </si>
  <si>
    <t>WEST TREMONT REHAB (GROUP 2)</t>
  </si>
  <si>
    <t>301-X</t>
  </si>
  <si>
    <t>WEST TREMONT REHAB (GROUP 3)-AMP# NY005013410P</t>
  </si>
  <si>
    <t>WEST TREMONT REHAB (GROUP 3)</t>
  </si>
  <si>
    <t>302-X</t>
  </si>
  <si>
    <t>BUSHWICK II (GROUPS A&amp;C)-AMP# NY005012470P</t>
  </si>
  <si>
    <t>BUSHWICK II (GROUPS A&amp;C)</t>
  </si>
  <si>
    <t>303-X</t>
  </si>
  <si>
    <t>BUSHWICK II (GROUPS B&amp;D)-AMP# NY005012470P</t>
  </si>
  <si>
    <t>BUSHWICK II (GROUPS B&amp;D)</t>
  </si>
  <si>
    <t>EAST 165TH ST -  BRYANT AVENUE-AMP# NY005015300P</t>
  </si>
  <si>
    <t>SOUTH BRONX AREA (SITE 402)-AMP# NY005013420P</t>
  </si>
  <si>
    <t>CLAREMONT REHAB GROUP 2-AMP# NY005013080P</t>
  </si>
  <si>
    <t>CLAREMONT REHAB GROUP 3-AMP# NY005013080P</t>
  </si>
  <si>
    <t>FT. WASHINGTON AVENUE REHAB-AMP# NY005013090P</t>
  </si>
  <si>
    <t>310-X</t>
  </si>
  <si>
    <t>LAVANBURG HOMES-AMP# NY005003100P</t>
  </si>
  <si>
    <t>LAVANBURG HOMES</t>
  </si>
  <si>
    <t>NY005003100P</t>
  </si>
  <si>
    <t>BEDFORD - STUYVESANT REHAB-AMP# NY005010730P</t>
  </si>
  <si>
    <t>CROWN HEIGHTS-AMP# NY005013510P</t>
  </si>
  <si>
    <t>NY005013510P</t>
  </si>
  <si>
    <t>OCEAN HILL - BROWNSVILLE-AMP# NY005013510P</t>
  </si>
  <si>
    <t>NEW LANE AREA-AMP# NY005010350P</t>
  </si>
  <si>
    <t>VANDALIA AVENUE-AMP# NY005011940P</t>
  </si>
  <si>
    <t>INTERNATIONAL TOWER-AMP# NY005010910P</t>
  </si>
  <si>
    <t>324-X</t>
  </si>
  <si>
    <t>BUSHWICK II CDA (GROUP E)-AMP# NY005012470P</t>
  </si>
  <si>
    <t>BUSHWICK II CDA (GROUP E)</t>
  </si>
  <si>
    <t>REVEREND BROWN-AMP# NY005012520P</t>
  </si>
  <si>
    <t>LOWER EAST SIDE I INFILL-AMP# NY005011000P</t>
  </si>
  <si>
    <t>WASHINGTON HTS REHAB PHASE III (AUDOBON)-AMP# NY005011250P</t>
  </si>
  <si>
    <t>WASHINGTON HTS REHAB PHASE IV (C)-AMP# NY005013090P</t>
  </si>
  <si>
    <t>WASHINGTON HTS REHAB PHASE IV (D)-AMP# NY005013090P</t>
  </si>
  <si>
    <t>STUYVESANT GARDENS II-AMP# NY005012210P</t>
  </si>
  <si>
    <t>CLAREMONT PARKWAY - FRANKLIN AVE-AMP# NY005013420P</t>
  </si>
  <si>
    <t>CLAREMONT REHAB GROUP 4-AMP# NY005013080P</t>
  </si>
  <si>
    <t>CLAREMONT REHAB GROUP 5-AMP# NY005013080P</t>
  </si>
  <si>
    <t>LOWER EAST SIDE II-AMP# NY005012920P</t>
  </si>
  <si>
    <t>EAST 173RD ST -  VYSE AVENUE-AMP# NY005015300P</t>
  </si>
  <si>
    <t>HOWARD AVE-AMP# NY005013510P</t>
  </si>
  <si>
    <t>PUBLIC SCHOOL 139 (CONVERSION)-AMP# NY005011110P</t>
  </si>
  <si>
    <t>UNIVERSITY AVE REHAB-AMP# NY005013410P</t>
  </si>
  <si>
    <t>UNION AVE - EAST 163RD ST-AMP# NY005013420P</t>
  </si>
  <si>
    <t>UPACA URBAN RENEWAL (SITE 5)-AMP# NY005012410P</t>
  </si>
  <si>
    <t>THURGOOD MARSHALL PLAZA-AMP# NY005011250P</t>
  </si>
  <si>
    <t>BELMONT - SUTTER AREA-AMP# NY005010460P</t>
  </si>
  <si>
    <t>BOYNTON AVE REHAB-AMP# NY005010320P</t>
  </si>
  <si>
    <t>HARRISON AVE REHAB (GROUP A)-AMP# NY005013410P</t>
  </si>
  <si>
    <t>LENOX RD - ROCKAWAY PARKWAY-AMP# NY005011670P</t>
  </si>
  <si>
    <t>349-X</t>
  </si>
  <si>
    <t>MACOMBS ROAD-AMP# NY005013410P</t>
  </si>
  <si>
    <t>MACOMBS ROAD</t>
  </si>
  <si>
    <t>350-X</t>
  </si>
  <si>
    <t>MORRIS HEIGHTS REHAB-AMP# NY005013410P</t>
  </si>
  <si>
    <t>MORRIS HEIGHTS REHAB</t>
  </si>
  <si>
    <t>PARK ROCK REHAB-AMP# NY005013510P</t>
  </si>
  <si>
    <t>RALPH AVE REHAB-AMP# NY005011670P</t>
  </si>
  <si>
    <t>STEBBINS AVE - HEWITT PLACE-AMP# NY005013420P</t>
  </si>
  <si>
    <t>TAPSCOTT ST REHAB-AMP# NY005011670P</t>
  </si>
  <si>
    <t>UPACA URBAN RENEWAL (SITE 6)-AMP# NY005012410P</t>
  </si>
  <si>
    <t>UNION AVE - EAST 166TH ST-AMP# NY005013420P</t>
  </si>
  <si>
    <t>BERRY ST - SOUTH 9TH ST-AMP# NY005011310P</t>
  </si>
  <si>
    <t>BERRY ST - SOUTH 9TH ST</t>
  </si>
  <si>
    <t>MARCY AVE - GREENE AVE SITE B-AMP# NY005013590P</t>
  </si>
  <si>
    <t>MARCY AVE - GREENE AVE SITE B</t>
  </si>
  <si>
    <t>NY005013590P</t>
  </si>
  <si>
    <t>154 WEST 84TH ST (DOME SITE)-AMP# NY005013590P</t>
  </si>
  <si>
    <t>LONGFELLOW AVENUE REHAB-AMP# NY005015300P</t>
  </si>
  <si>
    <t>MARCY AVE - GREENE AVE SITE A-AMP# NY005013590P</t>
  </si>
  <si>
    <t>MARCY AVE - GREENE AVE SITE A</t>
  </si>
  <si>
    <t>LOWER EAST SIDE III-AMP# NY005013590P</t>
  </si>
  <si>
    <t>HOWARD AVE - PARK RLACE-AMP# NY005013510P</t>
  </si>
  <si>
    <t>STERLING PLACE REHABS (ST. JOHN'S - STERLING)-AMP# NY005013510P</t>
  </si>
  <si>
    <t>HUNTS POINT AVE REHAB-AMP# NY005015300P</t>
  </si>
  <si>
    <t>STERLING PLACE REHABS (STERLING - BUFFALO)-AMP# NY005013510P</t>
  </si>
  <si>
    <t>SUTTER AVE - UNION ST-AMP# NY005011670P</t>
  </si>
  <si>
    <t>370-X</t>
  </si>
  <si>
    <t>HIGHBRIDGE REHABS (ANDERSON)-AMP# NY005015310P</t>
  </si>
  <si>
    <t>HIGHBRIDGE REHABS (ANDERSON)</t>
  </si>
  <si>
    <t>NY005015310P</t>
  </si>
  <si>
    <t>371-X</t>
  </si>
  <si>
    <t>HIGHBRIDGE REHABS (NELSON)-AMP# NY005015310P</t>
  </si>
  <si>
    <t>HIGHBRIDGE REHABS (NELSON)</t>
  </si>
  <si>
    <t>372-X</t>
  </si>
  <si>
    <t>FRANKLIN AVE I (MHOP)-AMP# NY005013720P</t>
  </si>
  <si>
    <t>FRANKLIN AVE I (MHOP)</t>
  </si>
  <si>
    <t>NY005013720P</t>
  </si>
  <si>
    <t>373-X</t>
  </si>
  <si>
    <t>PROSPECT AVE (MHOP)-AMP# NY005013720P</t>
  </si>
  <si>
    <t>PROSPECT AVE (MHOP)</t>
  </si>
  <si>
    <t>374-X</t>
  </si>
  <si>
    <t>WEST FARMS SQUARE (MHOP)-AMP# NY005013720P</t>
  </si>
  <si>
    <t>WEST FARMS SQUARE (MHOP)</t>
  </si>
  <si>
    <t>376-X</t>
  </si>
  <si>
    <t>SOUTHERN BLVD (MHOP)-AMP# NY005013720P</t>
  </si>
  <si>
    <t>SOUTHERN BLVD (MHOP)</t>
  </si>
  <si>
    <t>SAMUEL, FREDERICK  (CITY)-AMP# NY005003770P</t>
  </si>
  <si>
    <t>NY005003770P</t>
  </si>
  <si>
    <t>387-X</t>
  </si>
  <si>
    <t>JENNINGS ST (MHOP)-AMP# NY005013720P</t>
  </si>
  <si>
    <t>JENNINGS ST (MHOP)</t>
  </si>
  <si>
    <t>SAMUEL, FREDERICK (MHOP) I-AMP# NY005013170P</t>
  </si>
  <si>
    <t>NY005013170P</t>
  </si>
  <si>
    <t>396-X</t>
  </si>
  <si>
    <t>FRANKLIN AVE II - PLAY AREA (MHOP)-AMP# NY005015310P</t>
  </si>
  <si>
    <t>FRANKLIN AVE II - PLAY AREA (MHOP)</t>
  </si>
  <si>
    <t>397-X</t>
  </si>
  <si>
    <t>FRANKLIN AVE III (MHOP)-AMP# NY005013720P</t>
  </si>
  <si>
    <t>FRANKLIN AVE III (MHOP)</t>
  </si>
  <si>
    <t>SAMUEL, FREDERICK  (MHOP) II-AMP# NY005013170P</t>
  </si>
  <si>
    <t>SAMUEL, FREDERICK (MHOP) III-AMP# NY005013170P</t>
  </si>
  <si>
    <t>MORRIS II-AMP# NY005011020P</t>
  </si>
  <si>
    <t>QUEENSBRIDGE NORTH-AMP# NY005005050P</t>
  </si>
  <si>
    <t>NY005005050P</t>
  </si>
  <si>
    <t>WHITMAN-AMP# NY005005140P</t>
  </si>
  <si>
    <t>NY005005140P</t>
  </si>
  <si>
    <t>REHAB PROGRAM (DOUGLASS)-AMP# NY005013170P</t>
  </si>
  <si>
    <t>REHAB PROGRAM (TAFT)-AMP# NY005013170P</t>
  </si>
  <si>
    <t>REHAB PROGRAM (WISE REHAB)-AMP# NY005011270P</t>
  </si>
  <si>
    <t>518-X</t>
  </si>
  <si>
    <t>BETANCES II (MANAGED BY MILLBROOK)-AMP# NY005010840P</t>
  </si>
  <si>
    <t>BETANCES II (MANAGED BY MILLBROOK)</t>
  </si>
  <si>
    <t>519-X</t>
  </si>
  <si>
    <t>BETANCES II (MANAGED BY MITCHEL)-AMP# NY005011450P</t>
  </si>
  <si>
    <t>BETANCES II (MANAGED BY MITCHEL)</t>
  </si>
  <si>
    <t>520-X</t>
  </si>
  <si>
    <t>BETANCES III (MANAGED BY MILLBROOK)-AMP# NY005010840P</t>
  </si>
  <si>
    <t>BETANCES III (MANAGED BY MILLBROOK)</t>
  </si>
  <si>
    <t>521-X</t>
  </si>
  <si>
    <t>BETANCES III (MANAGED BY MITCHEL)-AMP# NY005011450P</t>
  </si>
  <si>
    <t>BETANCES III (MANAGED BY MITCHEL)</t>
  </si>
  <si>
    <t>WASHINGTON HTS REHAB PHASE III (FT WASHINGTON)-AMP# NY005013090P</t>
  </si>
  <si>
    <t>524-X</t>
  </si>
  <si>
    <t>FRANKLIN AVENUE III - CONVENTIONAL-AMP# NY005015310P</t>
  </si>
  <si>
    <t>FRANKLIN AVENUE III - CONVENTIONAL</t>
  </si>
  <si>
    <t>525-X</t>
  </si>
  <si>
    <t>FRANKLIN AVENUE I - CONVENTIONAL-AMP# NY005015310P</t>
  </si>
  <si>
    <t>FRANKLIN AVENUE I - CONVENTIONAL</t>
  </si>
  <si>
    <t>WEST FARMS SQUARE - CONVENTIONAL-AMP# NY005015310P</t>
  </si>
  <si>
    <t>WEST FARMS ROAD REHAB-AMP# NY005015300P</t>
  </si>
  <si>
    <t>531-X</t>
  </si>
  <si>
    <t>FRANKLIN AVE II - CONVENTIONAL-AMP# NY005015310P</t>
  </si>
  <si>
    <t>FRANKLIN AVE II - CONVENTIONAL</t>
  </si>
  <si>
    <t>HARRISON AVE REHAB (GROUP B)-AMP# NY005013410P</t>
  </si>
  <si>
    <t>STANTON STREET-AMP# NY005013590P</t>
  </si>
  <si>
    <t>560-X</t>
  </si>
  <si>
    <t>PSS GRANDPARENTS FAMILY APARTMENTS -AMP# NY005005600P</t>
  </si>
  <si>
    <t xml:space="preserve">PSS GRANDPARENTS FAMILY APARTMENTS </t>
  </si>
  <si>
    <t>NY005005600P</t>
  </si>
  <si>
    <t>561-X</t>
  </si>
  <si>
    <t>RANDOLPH SOUTH</t>
  </si>
  <si>
    <t>DOUGLASS II (BLDGS 1-3,13-15)-AMP# NY005010820P</t>
  </si>
  <si>
    <t>590-X</t>
  </si>
  <si>
    <t>LA PRECIOSA - 1070 WASHINGTON AVENUE</t>
  </si>
  <si>
    <t>591-X</t>
  </si>
  <si>
    <t>PROSPECT PLAZA NORTH</t>
  </si>
  <si>
    <t>592-X</t>
  </si>
  <si>
    <t>PROSPECT PLAZA SOUTH</t>
  </si>
  <si>
    <t>Unique Cons. TDS #</t>
  </si>
  <si>
    <t>Consolidated Name (Managed By)</t>
  </si>
  <si>
    <t xml:space="preserve"># Maintenance Workers </t>
  </si>
  <si>
    <t># Caretakers Workers</t>
  </si>
  <si>
    <t>Flag</t>
  </si>
  <si>
    <t>X</t>
  </si>
  <si>
    <t>Others</t>
  </si>
  <si>
    <t>UNIQUE ID</t>
  </si>
  <si>
    <t>Count of Boiler Manufacturer No.</t>
  </si>
  <si>
    <t># PSA Not Included in PACT</t>
  </si>
  <si>
    <t>TOTAL CLOSED MOLD</t>
  </si>
  <si>
    <t>TOTAL OPEN MOLD</t>
  </si>
  <si>
    <t>TOTAL OPEN LEAKS</t>
  </si>
  <si>
    <t>TOTAL OPEN PEST</t>
  </si>
  <si>
    <t>TOTAL OPEN NOHEAT</t>
  </si>
  <si>
    <t>TOTAL OPEN NOHOTWATER</t>
  </si>
  <si>
    <t>TOTAL OPEN HEATOUTAGE</t>
  </si>
  <si>
    <t>TOTAL OPEN WATEROUTAGE</t>
  </si>
  <si>
    <t>TOTAL OPEN MAINTENANCE</t>
  </si>
  <si>
    <t>TOTAL OPEN SKILLED TRADES</t>
  </si>
  <si>
    <t>TOTAL OPEN VENDOR</t>
  </si>
  <si>
    <t>TOTAL VIOLATION OPEN</t>
  </si>
  <si>
    <t>UNIQUE ID #</t>
  </si>
  <si>
    <t>DEVELOPMENT TDS #</t>
  </si>
  <si>
    <t>GEOGRAPHICAL BOROUGH</t>
  </si>
  <si>
    <t>NYCHA BOROUGH GROUP</t>
  </si>
  <si>
    <t>REGIONAL ASSET MANAGER (RAM)</t>
  </si>
  <si>
    <t>CONSOLIDATED NAME</t>
  </si>
  <si>
    <t>CONSOLIDATED TDS #</t>
  </si>
  <si>
    <t xml:space="preserve">(HUD identifier) AMP # </t>
  </si>
  <si>
    <t>MAP SITE FLAG</t>
  </si>
  <si>
    <t>ACTIVE RESIDENT ASSOCIATION FLAG</t>
  </si>
  <si>
    <t>TA PRESIDENT NAME</t>
  </si>
  <si>
    <t>ELEVATOR WALK UP</t>
  </si>
  <si>
    <t>(2020 CAPITAL NEED / TDC LIMIT ) %</t>
  </si>
  <si>
    <t># OCCUPIED DEC 2019</t>
  </si>
  <si>
    <t># VACANT AVAILABLE DEC 2019</t>
  </si>
  <si>
    <t># VACANT NOT AVAILABLE DEC 2019</t>
  </si>
  <si>
    <t># STUDIO DEC 2019</t>
  </si>
  <si>
    <t>CUMMULATIVE COLLECTION RATE % DEC 2019</t>
  </si>
  <si>
    <t>TOTAL OPEN MOLD WORK ORDERS (AS OF 03.18.20)</t>
  </si>
  <si>
    <t>TOTAL OPEN NOHEAT WORK ORDERS (AS OF 03.18.20)</t>
  </si>
  <si>
    <t>TOTAL OPEN NOHOTWATER WORK ORDERS (AS OF 03.18.20)</t>
  </si>
  <si>
    <t># TOTAL OPEN HEAT OUTAGES (AS OF 03.18.20)</t>
  </si>
  <si>
    <t># TOTAL OPEN HOT WATER OUTAGES (AS OF 03.18.20)</t>
  </si>
  <si>
    <t>Walkup</t>
  </si>
  <si>
    <t>Elevator</t>
  </si>
  <si>
    <t>OPERATING</t>
  </si>
  <si>
    <t>HUD REAC (PHAS) Score, 2017</t>
  </si>
  <si>
    <t>7/1/2020 Reached out for interview to Lizamma George to  get waste info CTDS #18 - HW - Set Up. 7/6 - sent questionnaire instead.</t>
  </si>
  <si>
    <t>Colin</t>
  </si>
  <si>
    <t>Working</t>
  </si>
  <si>
    <t>SO/HW</t>
  </si>
  <si>
    <t>CR</t>
  </si>
  <si>
    <t>waiting on questionaire response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</si>
</sst>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0.0"/>
    <numFmt numFmtId="166" formatCode="&quot;$&quot;#,##0"/>
    <numFmt numFmtId="167" formatCode="&quot;$&quot;#,##0.00"/>
  </numFmts>
  <fonts count="3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  <scheme val="minor"/>
    </font>
    <font>
      <b/>
      <sz val="15"/>
      <color indexed="8"/>
      <name val="Calibri"/>
      <family val="2"/>
      <scheme val="minor"/>
    </font>
    <font>
      <sz val="11"/>
      <name val="Dialog"/>
    </font>
    <font>
      <sz val="12"/>
      <color indexed="8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b/>
      <sz val="16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i/>
      <sz val="11"/>
      <color indexed="8"/>
      <name val="Calibri"/>
      <family val="2"/>
      <scheme val="minor"/>
    </font>
    <font>
      <b/>
      <sz val="12"/>
      <name val="Arial"/>
      <family val="2"/>
    </font>
    <font>
      <b/>
      <sz val="12"/>
      <color indexed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b/>
      <sz val="11"/>
      <color rgb="FFFF0000"/>
      <name val="Calibri"/>
      <family val="2"/>
    </font>
    <font>
      <b/>
      <sz val="14"/>
      <color indexed="8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4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00CC66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0"/>
      </patternFill>
    </fill>
    <fill>
      <patternFill patternType="solid">
        <fgColor theme="2" tint="-9.9978637043366805E-2"/>
        <bgColor indexed="0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indexed="0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CFF"/>
        <bgColor indexed="0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D0CECE"/>
        <bgColor rgb="FF00000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59999389629810485"/>
        <bgColor theme="4" tint="0.79998168889431442"/>
      </patternFill>
    </fill>
    <fill>
      <patternFill patternType="solid">
        <fgColor theme="9" tint="0.39997558519241921"/>
        <bgColor theme="4" tint="0.79998168889431442"/>
      </patternFill>
    </fill>
    <fill>
      <patternFill patternType="solid">
        <fgColor theme="5" tint="0.39997558519241921"/>
        <bgColor theme="4" tint="0.79998168889431442"/>
      </patternFill>
    </fill>
    <fill>
      <patternFill patternType="solid">
        <fgColor rgb="FFFFFF00"/>
        <bgColor theme="4" tint="0.79998168889431442"/>
      </patternFill>
    </fill>
    <fill>
      <patternFill patternType="solid">
        <fgColor theme="4" tint="0.59999389629810485"/>
        <bgColor theme="4" tint="0.79998168889431442"/>
      </patternFill>
    </fill>
    <fill>
      <patternFill patternType="solid">
        <fgColor rgb="FF00FFFF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2CC"/>
        <bgColor rgb="FF000000"/>
      </patternFill>
    </fill>
    <fill>
      <patternFill patternType="solid">
        <fgColor rgb="FFFFCCFF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theme="9" tint="0.39997558519241921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rgb="FFD9E1F2"/>
      </patternFill>
    </fill>
    <fill>
      <patternFill patternType="solid">
        <fgColor rgb="FF66FF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5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8">
    <xf numFmtId="0" fontId="0" fillId="0" borderId="0"/>
    <xf numFmtId="0" fontId="1" fillId="0" borderId="0"/>
    <xf numFmtId="0" fontId="9" fillId="0" borderId="0"/>
    <xf numFmtId="0" fontId="10" fillId="0" borderId="0"/>
    <xf numFmtId="0" fontId="17" fillId="0" borderId="0"/>
    <xf numFmtId="43" fontId="1" fillId="0" borderId="0" applyFont="0" applyFill="0" applyBorder="0" applyAlignment="0" applyProtection="0"/>
    <xf numFmtId="44" fontId="10" fillId="0" borderId="0" applyFont="0" applyFill="0" applyBorder="0" applyAlignment="0" applyProtection="0"/>
    <xf numFmtId="9" fontId="10" fillId="0" borderId="0" applyFont="0" applyFill="0" applyBorder="0" applyAlignment="0" applyProtection="0"/>
  </cellStyleXfs>
  <cellXfs count="302">
    <xf numFmtId="0" fontId="0" fillId="0" borderId="0" xfId="0"/>
    <xf numFmtId="0" fontId="5" fillId="12" borderId="1" xfId="0" applyFont="1" applyFill="1" applyBorder="1" applyAlignment="1">
      <alignment horizontal="left" vertical="center" wrapText="1"/>
    </xf>
    <xf numFmtId="0" fontId="6" fillId="12" borderId="1" xfId="0" applyFont="1" applyFill="1" applyBorder="1" applyAlignment="1">
      <alignment horizontal="left" vertical="center" wrapText="1"/>
    </xf>
    <xf numFmtId="164" fontId="3" fillId="15" borderId="1" xfId="1" applyNumberFormat="1" applyFont="1" applyFill="1" applyBorder="1" applyAlignment="1">
      <alignment horizontal="left" vertical="center" wrapText="1" shrinkToFit="1"/>
    </xf>
    <xf numFmtId="164" fontId="7" fillId="16" borderId="1" xfId="1" applyNumberFormat="1" applyFont="1" applyFill="1" applyBorder="1" applyAlignment="1">
      <alignment horizontal="left" vertical="center" wrapText="1" shrinkToFit="1"/>
    </xf>
    <xf numFmtId="3" fontId="7" fillId="12" borderId="1" xfId="0" applyNumberFormat="1" applyFont="1" applyFill="1" applyBorder="1" applyAlignment="1">
      <alignment horizontal="left" vertical="center" wrapText="1"/>
    </xf>
    <xf numFmtId="0" fontId="2" fillId="12" borderId="1" xfId="0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left" vertical="center" wrapText="1"/>
    </xf>
    <xf numFmtId="0" fontId="3" fillId="12" borderId="1" xfId="0" applyFont="1" applyFill="1" applyBorder="1" applyAlignment="1">
      <alignment horizontal="left" vertical="center" wrapText="1"/>
    </xf>
    <xf numFmtId="0" fontId="2" fillId="0" borderId="0" xfId="0" applyFont="1"/>
    <xf numFmtId="0" fontId="3" fillId="17" borderId="1" xfId="0" applyFont="1" applyFill="1" applyBorder="1" applyAlignment="1">
      <alignment horizontal="left" vertical="center" wrapText="1"/>
    </xf>
    <xf numFmtId="0" fontId="7" fillId="17" borderId="1" xfId="0" applyFont="1" applyFill="1" applyBorder="1" applyAlignment="1">
      <alignment horizontal="left" vertical="center" wrapText="1"/>
    </xf>
    <xf numFmtId="0" fontId="2" fillId="17" borderId="1" xfId="0" applyFont="1" applyFill="1" applyBorder="1" applyAlignment="1">
      <alignment horizontal="left" vertical="center" wrapText="1"/>
    </xf>
    <xf numFmtId="0" fontId="0" fillId="0" borderId="1" xfId="0" applyFont="1" applyBorder="1"/>
    <xf numFmtId="3" fontId="0" fillId="0" borderId="1" xfId="0" applyNumberFormat="1" applyFont="1" applyBorder="1" applyAlignment="1">
      <alignment horizontal="center"/>
    </xf>
    <xf numFmtId="165" fontId="0" fillId="0" borderId="1" xfId="0" applyNumberFormat="1" applyFont="1" applyBorder="1" applyAlignment="1">
      <alignment horizontal="center"/>
    </xf>
    <xf numFmtId="166" fontId="0" fillId="0" borderId="1" xfId="0" applyNumberFormat="1" applyFont="1" applyBorder="1" applyAlignment="1">
      <alignment horizontal="center"/>
    </xf>
    <xf numFmtId="164" fontId="0" fillId="0" borderId="1" xfId="0" applyNumberFormat="1" applyFont="1" applyBorder="1" applyAlignment="1">
      <alignment horizontal="center"/>
    </xf>
    <xf numFmtId="0" fontId="0" fillId="0" borderId="0" xfId="0" applyFont="1"/>
    <xf numFmtId="0" fontId="10" fillId="0" borderId="1" xfId="2" applyFont="1" applyFill="1" applyBorder="1" applyAlignment="1">
      <alignment wrapText="1"/>
    </xf>
    <xf numFmtId="0" fontId="2" fillId="0" borderId="1" xfId="0" applyFont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0" fillId="10" borderId="2" xfId="0" applyFont="1" applyFill="1" applyBorder="1" applyAlignment="1">
      <alignment vertical="center" wrapText="1"/>
    </xf>
    <xf numFmtId="0" fontId="0" fillId="14" borderId="1" xfId="0" applyFill="1" applyBorder="1" applyAlignment="1">
      <alignment horizontal="center" vertical="center" wrapText="1"/>
    </xf>
    <xf numFmtId="0" fontId="0" fillId="14" borderId="1" xfId="0" applyFont="1" applyFill="1" applyBorder="1" applyAlignment="1">
      <alignment vertical="center" wrapText="1"/>
    </xf>
    <xf numFmtId="0" fontId="0" fillId="14" borderId="1" xfId="0" applyFont="1" applyFill="1" applyBorder="1" applyAlignment="1">
      <alignment horizontal="center" vertical="center" wrapText="1"/>
    </xf>
    <xf numFmtId="0" fontId="8" fillId="13" borderId="1" xfId="0" applyFont="1" applyFill="1" applyBorder="1" applyAlignment="1">
      <alignment vertical="center" wrapText="1"/>
    </xf>
    <xf numFmtId="0" fontId="8" fillId="17" borderId="1" xfId="0" applyFont="1" applyFill="1" applyBorder="1" applyAlignment="1">
      <alignment vertical="center" wrapText="1"/>
    </xf>
    <xf numFmtId="0" fontId="0" fillId="0" borderId="0" xfId="0" applyAlignment="1">
      <alignment vertical="center"/>
    </xf>
    <xf numFmtId="0" fontId="11" fillId="0" borderId="1" xfId="3" applyFont="1" applyBorder="1" applyAlignment="1">
      <alignment horizontal="center" vertical="center"/>
    </xf>
    <xf numFmtId="0" fontId="10" fillId="0" borderId="0" xfId="3"/>
    <xf numFmtId="0" fontId="7" fillId="19" borderId="1" xfId="3" applyFont="1" applyFill="1" applyBorder="1" applyAlignment="1">
      <alignment horizontal="center" vertical="center" wrapText="1"/>
    </xf>
    <xf numFmtId="0" fontId="7" fillId="20" borderId="1" xfId="3" applyFont="1" applyFill="1" applyBorder="1" applyAlignment="1">
      <alignment vertical="center" wrapText="1"/>
    </xf>
    <xf numFmtId="0" fontId="7" fillId="20" borderId="1" xfId="3" applyFont="1" applyFill="1" applyBorder="1" applyAlignment="1">
      <alignment horizontal="center" vertical="center" wrapText="1"/>
    </xf>
    <xf numFmtId="0" fontId="2" fillId="20" borderId="1" xfId="3" applyFont="1" applyFill="1" applyBorder="1" applyAlignment="1">
      <alignment horizontal="center" vertical="center" wrapText="1"/>
    </xf>
    <xf numFmtId="10" fontId="7" fillId="20" borderId="1" xfId="3" applyNumberFormat="1" applyFont="1" applyFill="1" applyBorder="1" applyAlignment="1">
      <alignment horizontal="center" vertical="center" wrapText="1"/>
    </xf>
    <xf numFmtId="0" fontId="7" fillId="0" borderId="0" xfId="3" applyFont="1" applyAlignment="1">
      <alignment vertical="center" wrapText="1"/>
    </xf>
    <xf numFmtId="0" fontId="12" fillId="0" borderId="1" xfId="3" applyFont="1" applyBorder="1" applyAlignment="1">
      <alignment horizontal="center"/>
    </xf>
    <xf numFmtId="0" fontId="10" fillId="0" borderId="1" xfId="3" applyBorder="1"/>
    <xf numFmtId="0" fontId="10" fillId="0" borderId="1" xfId="3" applyBorder="1" applyAlignment="1">
      <alignment horizontal="center" vertical="center"/>
    </xf>
    <xf numFmtId="0" fontId="10" fillId="0" borderId="1" xfId="3" applyBorder="1" applyAlignment="1">
      <alignment horizontal="center"/>
    </xf>
    <xf numFmtId="10" fontId="12" fillId="0" borderId="1" xfId="3" applyNumberFormat="1" applyFont="1" applyBorder="1" applyAlignment="1">
      <alignment horizontal="center"/>
    </xf>
    <xf numFmtId="10" fontId="10" fillId="0" borderId="1" xfId="3" applyNumberFormat="1" applyBorder="1" applyAlignment="1">
      <alignment horizontal="center"/>
    </xf>
    <xf numFmtId="0" fontId="10" fillId="0" borderId="0" xfId="3" applyAlignment="1">
      <alignment horizontal="center"/>
    </xf>
    <xf numFmtId="0" fontId="10" fillId="0" borderId="0" xfId="3" applyAlignment="1">
      <alignment horizontal="center" vertical="center"/>
    </xf>
    <xf numFmtId="10" fontId="10" fillId="0" borderId="0" xfId="3" applyNumberFormat="1" applyAlignment="1">
      <alignment horizontal="center"/>
    </xf>
    <xf numFmtId="0" fontId="0" fillId="0" borderId="1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8" fillId="11" borderId="1" xfId="0" applyFont="1" applyFill="1" applyBorder="1" applyAlignment="1">
      <alignment vertical="center" wrapText="1"/>
    </xf>
    <xf numFmtId="0" fontId="8" fillId="11" borderId="1" xfId="0" applyFont="1" applyFill="1" applyBorder="1" applyAlignment="1">
      <alignment horizontal="center" vertical="center" wrapText="1"/>
    </xf>
    <xf numFmtId="0" fontId="10" fillId="19" borderId="1" xfId="3" applyFill="1" applyBorder="1" applyAlignment="1">
      <alignment horizontal="center"/>
    </xf>
    <xf numFmtId="10" fontId="12" fillId="19" borderId="1" xfId="3" applyNumberFormat="1" applyFont="1" applyFill="1" applyBorder="1" applyAlignment="1">
      <alignment horizontal="center"/>
    </xf>
    <xf numFmtId="164" fontId="7" fillId="18" borderId="1" xfId="1" applyNumberFormat="1" applyFont="1" applyFill="1" applyBorder="1" applyAlignment="1">
      <alignment horizontal="center" vertical="center" wrapText="1" shrinkToFit="1"/>
    </xf>
    <xf numFmtId="164" fontId="7" fillId="15" borderId="1" xfId="1" applyNumberFormat="1" applyFont="1" applyFill="1" applyBorder="1" applyAlignment="1">
      <alignment horizontal="center" vertical="center" wrapText="1" shrinkToFit="1"/>
    </xf>
    <xf numFmtId="2" fontId="10" fillId="0" borderId="1" xfId="2" applyNumberFormat="1" applyFont="1" applyFill="1" applyBorder="1" applyAlignment="1">
      <alignment horizontal="center" vertical="center" wrapText="1"/>
    </xf>
    <xf numFmtId="2" fontId="10" fillId="0" borderId="1" xfId="2" applyNumberFormat="1" applyFont="1" applyBorder="1" applyAlignment="1">
      <alignment horizontal="center" vertical="center"/>
    </xf>
    <xf numFmtId="164" fontId="3" fillId="21" borderId="1" xfId="1" applyNumberFormat="1" applyFont="1" applyFill="1" applyBorder="1" applyAlignment="1">
      <alignment horizontal="center" vertical="center" wrapText="1" shrinkToFit="1"/>
    </xf>
    <xf numFmtId="0" fontId="0" fillId="0" borderId="0" xfId="0" applyAlignment="1">
      <alignment horizontal="left" vertical="center"/>
    </xf>
    <xf numFmtId="0" fontId="0" fillId="0" borderId="2" xfId="0" applyBorder="1" applyAlignment="1">
      <alignment horizontal="left" vertical="center"/>
    </xf>
    <xf numFmtId="164" fontId="3" fillId="21" borderId="1" xfId="1" applyNumberFormat="1" applyFont="1" applyFill="1" applyBorder="1" applyAlignment="1">
      <alignment horizontal="left" vertical="center" wrapText="1" shrinkToFit="1"/>
    </xf>
    <xf numFmtId="164" fontId="7" fillId="16" borderId="1" xfId="1" applyNumberFormat="1" applyFont="1" applyFill="1" applyBorder="1" applyAlignment="1">
      <alignment horizontal="center" vertical="center" wrapText="1" shrinkToFit="1"/>
    </xf>
    <xf numFmtId="3" fontId="7" fillId="12" borderId="1" xfId="0" applyNumberFormat="1" applyFont="1" applyFill="1" applyBorder="1" applyAlignment="1">
      <alignment horizontal="center" vertical="center" wrapText="1"/>
    </xf>
    <xf numFmtId="3" fontId="2" fillId="12" borderId="1" xfId="0" applyNumberFormat="1" applyFont="1" applyFill="1" applyBorder="1" applyAlignment="1">
      <alignment horizontal="center" vertical="center" wrapText="1"/>
    </xf>
    <xf numFmtId="0" fontId="10" fillId="0" borderId="1" xfId="2" applyFont="1" applyBorder="1" applyAlignment="1">
      <alignment horizontal="center" vertical="center"/>
    </xf>
    <xf numFmtId="0" fontId="10" fillId="0" borderId="1" xfId="2" applyFont="1" applyFill="1" applyBorder="1" applyAlignment="1">
      <alignment horizontal="center" vertical="center" wrapText="1"/>
    </xf>
    <xf numFmtId="0" fontId="10" fillId="0" borderId="1" xfId="2" applyFont="1" applyFill="1" applyBorder="1" applyAlignment="1">
      <alignment horizontal="left" vertical="center" wrapText="1"/>
    </xf>
    <xf numFmtId="0" fontId="7" fillId="11" borderId="1" xfId="0" applyFont="1" applyFill="1" applyBorder="1" applyAlignment="1">
      <alignment horizontal="center" vertical="center" wrapText="1"/>
    </xf>
    <xf numFmtId="14" fontId="10" fillId="0" borderId="1" xfId="2" applyNumberFormat="1" applyFont="1" applyFill="1" applyBorder="1" applyAlignment="1">
      <alignment horizontal="left" vertical="center" wrapText="1"/>
    </xf>
    <xf numFmtId="14" fontId="10" fillId="0" borderId="1" xfId="2" applyNumberFormat="1" applyFont="1" applyBorder="1" applyAlignment="1">
      <alignment horizontal="left" vertical="center"/>
    </xf>
    <xf numFmtId="0" fontId="2" fillId="12" borderId="1" xfId="0" applyFont="1" applyFill="1" applyBorder="1" applyAlignment="1">
      <alignment horizontal="center" vertical="center" wrapText="1"/>
    </xf>
    <xf numFmtId="3" fontId="10" fillId="0" borderId="1" xfId="2" applyNumberFormat="1" applyFont="1" applyFill="1" applyBorder="1" applyAlignment="1">
      <alignment horizontal="center" vertical="center" wrapText="1"/>
    </xf>
    <xf numFmtId="3" fontId="10" fillId="0" borderId="1" xfId="2" applyNumberFormat="1" applyFont="1" applyBorder="1" applyAlignment="1">
      <alignment horizontal="center" vertical="center"/>
    </xf>
    <xf numFmtId="10" fontId="7" fillId="11" borderId="1" xfId="0" applyNumberFormat="1" applyFont="1" applyFill="1" applyBorder="1" applyAlignment="1">
      <alignment horizontal="center" vertical="center" wrapText="1"/>
    </xf>
    <xf numFmtId="10" fontId="0" fillId="0" borderId="0" xfId="0" applyNumberFormat="1" applyAlignment="1">
      <alignment horizontal="center" vertical="center"/>
    </xf>
    <xf numFmtId="10" fontId="0" fillId="0" borderId="2" xfId="0" applyNumberFormat="1" applyBorder="1" applyAlignment="1">
      <alignment horizontal="center" vertical="center"/>
    </xf>
    <xf numFmtId="10" fontId="0" fillId="0" borderId="1" xfId="0" applyNumberFormat="1" applyFon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0" borderId="0" xfId="0" applyNumberFormat="1"/>
    <xf numFmtId="1" fontId="7" fillId="12" borderId="1" xfId="0" applyNumberFormat="1" applyFont="1" applyFill="1" applyBorder="1" applyAlignment="1">
      <alignment horizontal="center" vertical="center" wrapText="1"/>
    </xf>
    <xf numFmtId="1" fontId="7" fillId="11" borderId="1" xfId="0" applyNumberFormat="1" applyFont="1" applyFill="1" applyBorder="1" applyAlignment="1">
      <alignment horizontal="center" vertical="center" wrapText="1"/>
    </xf>
    <xf numFmtId="1" fontId="7" fillId="17" borderId="1" xfId="0" applyNumberFormat="1" applyFont="1" applyFill="1" applyBorder="1" applyAlignment="1">
      <alignment horizontal="left" vertical="center" wrapText="1"/>
    </xf>
    <xf numFmtId="1" fontId="0" fillId="0" borderId="1" xfId="0" applyNumberFormat="1" applyFont="1" applyBorder="1" applyAlignment="1">
      <alignment horizontal="center" vertical="center"/>
    </xf>
    <xf numFmtId="1" fontId="0" fillId="0" borderId="1" xfId="0" applyNumberFormat="1" applyFont="1" applyBorder="1"/>
    <xf numFmtId="0" fontId="7" fillId="22" borderId="1" xfId="0" applyFont="1" applyFill="1" applyBorder="1" applyAlignment="1">
      <alignment horizontal="center" vertical="center" wrapText="1"/>
    </xf>
    <xf numFmtId="2" fontId="7" fillId="22" borderId="1" xfId="0" applyNumberFormat="1" applyFont="1" applyFill="1" applyBorder="1" applyAlignment="1">
      <alignment horizontal="center" vertical="center" wrapText="1"/>
    </xf>
    <xf numFmtId="1" fontId="7" fillId="22" borderId="1" xfId="0" applyNumberFormat="1" applyFont="1" applyFill="1" applyBorder="1" applyAlignment="1">
      <alignment horizontal="center" vertical="center" wrapText="1"/>
    </xf>
    <xf numFmtId="1" fontId="0" fillId="0" borderId="2" xfId="0" applyNumberFormat="1" applyFill="1" applyBorder="1" applyAlignment="1">
      <alignment horizontal="center" vertical="center"/>
    </xf>
    <xf numFmtId="0" fontId="13" fillId="0" borderId="1" xfId="3" applyFont="1" applyBorder="1" applyAlignment="1">
      <alignment horizontal="center"/>
    </xf>
    <xf numFmtId="0" fontId="14" fillId="23" borderId="1" xfId="0" applyFont="1" applyFill="1" applyBorder="1" applyAlignment="1">
      <alignment horizontal="center" vertical="center" wrapText="1"/>
    </xf>
    <xf numFmtId="0" fontId="15" fillId="0" borderId="1" xfId="0" applyFont="1" applyFill="1" applyBorder="1"/>
    <xf numFmtId="0" fontId="15" fillId="0" borderId="1" xfId="0" applyFont="1" applyFill="1" applyBorder="1" applyAlignment="1">
      <alignment horizontal="center"/>
    </xf>
    <xf numFmtId="0" fontId="15" fillId="0" borderId="1" xfId="0" applyFont="1" applyFill="1" applyBorder="1" applyAlignment="1">
      <alignment horizontal="center" vertical="center"/>
    </xf>
    <xf numFmtId="0" fontId="15" fillId="0" borderId="1" xfId="0" applyNumberFormat="1" applyFont="1" applyFill="1" applyBorder="1" applyAlignment="1">
      <alignment horizontal="center"/>
    </xf>
    <xf numFmtId="0" fontId="14" fillId="24" borderId="1" xfId="0" applyFont="1" applyFill="1" applyBorder="1" applyAlignment="1">
      <alignment horizontal="left" vertical="center" wrapText="1"/>
    </xf>
    <xf numFmtId="0" fontId="14" fillId="24" borderId="1" xfId="0" applyFont="1" applyFill="1" applyBorder="1" applyAlignment="1">
      <alignment horizontal="center" vertical="center" wrapText="1"/>
    </xf>
    <xf numFmtId="0" fontId="14" fillId="25" borderId="1" xfId="0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2" fillId="11" borderId="1" xfId="0" applyNumberFormat="1" applyFont="1" applyFill="1" applyBorder="1" applyAlignment="1">
      <alignment horizontal="center" vertical="center" wrapText="1"/>
    </xf>
    <xf numFmtId="2" fontId="0" fillId="0" borderId="1" xfId="0" applyNumberFormat="1" applyFont="1" applyBorder="1" applyAlignment="1">
      <alignment horizontal="center" vertical="center"/>
    </xf>
    <xf numFmtId="0" fontId="0" fillId="0" borderId="2" xfId="0" applyBorder="1" applyAlignment="1">
      <alignment vertical="center"/>
    </xf>
    <xf numFmtId="1" fontId="0" fillId="0" borderId="2" xfId="0" applyNumberFormat="1" applyFill="1" applyBorder="1" applyAlignment="1">
      <alignment vertical="center"/>
    </xf>
    <xf numFmtId="1" fontId="0" fillId="0" borderId="1" xfId="0" applyNumberFormat="1" applyFill="1" applyBorder="1" applyAlignment="1">
      <alignment vertical="center"/>
    </xf>
    <xf numFmtId="0" fontId="0" fillId="0" borderId="0" xfId="0" applyBorder="1" applyAlignment="1">
      <alignment vertical="center"/>
    </xf>
    <xf numFmtId="1" fontId="7" fillId="0" borderId="1" xfId="0" applyNumberFormat="1" applyFont="1" applyFill="1" applyBorder="1" applyAlignment="1">
      <alignment horizontal="center" vertical="center"/>
    </xf>
    <xf numFmtId="1" fontId="7" fillId="0" borderId="2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vertical="center"/>
    </xf>
    <xf numFmtId="3" fontId="0" fillId="0" borderId="1" xfId="0" applyNumberFormat="1" applyFont="1" applyBorder="1" applyAlignment="1">
      <alignment horizontal="center" vertical="center"/>
    </xf>
    <xf numFmtId="165" fontId="0" fillId="0" borderId="1" xfId="0" applyNumberFormat="1" applyFont="1" applyBorder="1" applyAlignment="1">
      <alignment horizontal="center" vertical="center"/>
    </xf>
    <xf numFmtId="166" fontId="0" fillId="0" borderId="1" xfId="0" applyNumberFormat="1" applyFont="1" applyBorder="1" applyAlignment="1">
      <alignment horizontal="center" vertical="center"/>
    </xf>
    <xf numFmtId="164" fontId="0" fillId="0" borderId="1" xfId="0" applyNumberFormat="1" applyFont="1" applyBorder="1" applyAlignment="1">
      <alignment horizontal="center" vertical="center"/>
    </xf>
    <xf numFmtId="0" fontId="10" fillId="0" borderId="1" xfId="2" applyFont="1" applyFill="1" applyBorder="1" applyAlignment="1">
      <alignment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2" fillId="10" borderId="2" xfId="0" applyFont="1" applyFill="1" applyBorder="1" applyAlignment="1">
      <alignment horizontal="center" vertical="center" wrapText="1"/>
    </xf>
    <xf numFmtId="0" fontId="2" fillId="14" borderId="1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5" fillId="12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16" fillId="0" borderId="0" xfId="0" applyFont="1"/>
    <xf numFmtId="0" fontId="7" fillId="19" borderId="1" xfId="0" applyFont="1" applyFill="1" applyBorder="1" applyAlignment="1">
      <alignment horizontal="center" vertical="center" wrapText="1"/>
    </xf>
    <xf numFmtId="0" fontId="7" fillId="26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12" fillId="0" borderId="1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0" fillId="0" borderId="1" xfId="0" applyNumberFormat="1" applyFont="1" applyFill="1" applyBorder="1" applyAlignment="1">
      <alignment horizontal="center" vertical="center"/>
    </xf>
    <xf numFmtId="3" fontId="0" fillId="0" borderId="0" xfId="0" applyNumberFormat="1"/>
    <xf numFmtId="3" fontId="7" fillId="0" borderId="1" xfId="0" applyNumberFormat="1" applyFont="1" applyFill="1" applyBorder="1" applyAlignment="1">
      <alignment horizontal="center" vertical="center"/>
    </xf>
    <xf numFmtId="3" fontId="7" fillId="11" borderId="1" xfId="0" applyNumberFormat="1" applyFont="1" applyFill="1" applyBorder="1" applyAlignment="1">
      <alignment horizontal="center" vertical="center" wrapText="1"/>
    </xf>
    <xf numFmtId="3" fontId="7" fillId="22" borderId="1" xfId="0" applyNumberFormat="1" applyFont="1" applyFill="1" applyBorder="1" applyAlignment="1">
      <alignment horizontal="center" vertical="center" wrapText="1"/>
    </xf>
    <xf numFmtId="4" fontId="0" fillId="0" borderId="0" xfId="0" applyNumberFormat="1"/>
    <xf numFmtId="4" fontId="7" fillId="0" borderId="1" xfId="0" applyNumberFormat="1" applyFont="1" applyFill="1" applyBorder="1" applyAlignment="1">
      <alignment horizontal="center" vertical="center"/>
    </xf>
    <xf numFmtId="4" fontId="7" fillId="22" borderId="1" xfId="0" applyNumberFormat="1" applyFont="1" applyFill="1" applyBorder="1" applyAlignment="1">
      <alignment horizontal="center" vertical="center" wrapText="1"/>
    </xf>
    <xf numFmtId="4" fontId="0" fillId="0" borderId="1" xfId="0" applyNumberFormat="1" applyFont="1" applyBorder="1" applyAlignment="1">
      <alignment horizontal="center" vertical="center"/>
    </xf>
    <xf numFmtId="4" fontId="7" fillId="0" borderId="2" xfId="0" applyNumberFormat="1" applyFont="1" applyFill="1" applyBorder="1" applyAlignment="1">
      <alignment horizontal="center" vertical="center"/>
    </xf>
    <xf numFmtId="1" fontId="2" fillId="11" borderId="1" xfId="0" applyNumberFormat="1" applyFont="1" applyFill="1" applyBorder="1" applyAlignment="1">
      <alignment horizontal="center" vertical="center" wrapText="1"/>
    </xf>
    <xf numFmtId="2" fontId="0" fillId="0" borderId="0" xfId="0" applyNumberFormat="1"/>
    <xf numFmtId="2" fontId="7" fillId="0" borderId="1" xfId="0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vertical="center" wrapText="1"/>
    </xf>
    <xf numFmtId="0" fontId="0" fillId="0" borderId="0" xfId="0" applyAlignment="1">
      <alignment wrapText="1"/>
    </xf>
    <xf numFmtId="0" fontId="0" fillId="0" borderId="2" xfId="0" applyBorder="1" applyAlignment="1">
      <alignment vertical="center" wrapText="1"/>
    </xf>
    <xf numFmtId="165" fontId="0" fillId="0" borderId="0" xfId="0" applyNumberFormat="1"/>
    <xf numFmtId="165" fontId="0" fillId="0" borderId="2" xfId="0" applyNumberFormat="1" applyBorder="1" applyAlignment="1">
      <alignment horizontal="center" vertical="center"/>
    </xf>
    <xf numFmtId="165" fontId="7" fillId="11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3" fontId="0" fillId="0" borderId="2" xfId="0" applyNumberFormat="1" applyBorder="1" applyAlignment="1">
      <alignment horizontal="center" vertical="center"/>
    </xf>
    <xf numFmtId="0" fontId="8" fillId="13" borderId="1" xfId="0" applyFont="1" applyFill="1" applyBorder="1" applyAlignment="1">
      <alignment horizontal="center" vertical="center" wrapText="1"/>
    </xf>
    <xf numFmtId="0" fontId="6" fillId="12" borderId="1" xfId="0" applyFont="1" applyFill="1" applyBorder="1" applyAlignment="1">
      <alignment vertical="center" wrapText="1"/>
    </xf>
    <xf numFmtId="0" fontId="0" fillId="0" borderId="2" xfId="0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9" fontId="0" fillId="0" borderId="1" xfId="0" applyNumberFormat="1" applyFont="1" applyBorder="1" applyAlignment="1">
      <alignment horizontal="center" vertical="center"/>
    </xf>
    <xf numFmtId="9" fontId="0" fillId="0" borderId="0" xfId="0" applyNumberFormat="1"/>
    <xf numFmtId="9" fontId="0" fillId="0" borderId="2" xfId="0" applyNumberFormat="1" applyBorder="1" applyAlignment="1">
      <alignment horizontal="center" vertical="center"/>
    </xf>
    <xf numFmtId="9" fontId="7" fillId="11" borderId="1" xfId="0" applyNumberFormat="1" applyFont="1" applyFill="1" applyBorder="1" applyAlignment="1">
      <alignment horizontal="center" vertical="center" wrapText="1"/>
    </xf>
    <xf numFmtId="0" fontId="7" fillId="12" borderId="1" xfId="0" applyFont="1" applyFill="1" applyBorder="1" applyAlignment="1">
      <alignment horizontal="center" vertical="center" wrapText="1"/>
    </xf>
    <xf numFmtId="0" fontId="2" fillId="19" borderId="1" xfId="0" applyFont="1" applyFill="1" applyBorder="1" applyAlignment="1">
      <alignment horizontal="center" vertical="center"/>
    </xf>
    <xf numFmtId="0" fontId="2" fillId="26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18" fillId="0" borderId="1" xfId="4" applyFont="1" applyFill="1" applyBorder="1" applyAlignment="1">
      <alignment horizontal="center" vertical="center" wrapText="1"/>
    </xf>
    <xf numFmtId="0" fontId="0" fillId="0" borderId="1" xfId="0" applyBorder="1"/>
    <xf numFmtId="0" fontId="0" fillId="19" borderId="1" xfId="0" applyNumberFormat="1" applyFont="1" applyFill="1" applyBorder="1" applyAlignment="1">
      <alignment horizontal="center" vertical="center"/>
    </xf>
    <xf numFmtId="0" fontId="0" fillId="19" borderId="1" xfId="0" applyFont="1" applyFill="1" applyBorder="1" applyAlignment="1">
      <alignment horizontal="center" vertical="center"/>
    </xf>
    <xf numFmtId="0" fontId="2" fillId="27" borderId="1" xfId="0" applyFont="1" applyFill="1" applyBorder="1" applyAlignment="1">
      <alignment horizontal="left" vertical="center" wrapText="1"/>
    </xf>
    <xf numFmtId="0" fontId="0" fillId="19" borderId="1" xfId="0" applyFill="1" applyBorder="1" applyAlignment="1">
      <alignment horizontal="center" vertical="top"/>
    </xf>
    <xf numFmtId="0" fontId="0" fillId="19" borderId="1" xfId="0" applyFill="1" applyBorder="1" applyAlignment="1">
      <alignment vertical="top"/>
    </xf>
    <xf numFmtId="1" fontId="0" fillId="0" borderId="1" xfId="0" applyNumberFormat="1" applyFill="1" applyBorder="1" applyAlignment="1">
      <alignment horizontal="center" vertical="center"/>
    </xf>
    <xf numFmtId="1" fontId="10" fillId="0" borderId="1" xfId="3" applyNumberFormat="1" applyBorder="1" applyAlignment="1">
      <alignment horizontal="center"/>
    </xf>
    <xf numFmtId="1" fontId="10" fillId="0" borderId="1" xfId="3" applyNumberFormat="1" applyBorder="1" applyAlignment="1">
      <alignment horizontal="center" vertical="top"/>
    </xf>
    <xf numFmtId="1" fontId="19" fillId="19" borderId="1" xfId="0" applyNumberFormat="1" applyFont="1" applyFill="1" applyBorder="1" applyAlignment="1">
      <alignment horizontal="center"/>
    </xf>
    <xf numFmtId="1" fontId="10" fillId="0" borderId="0" xfId="3" applyNumberFormat="1" applyAlignment="1">
      <alignment horizontal="center"/>
    </xf>
    <xf numFmtId="1" fontId="7" fillId="7" borderId="1" xfId="3" applyNumberFormat="1" applyFont="1" applyFill="1" applyBorder="1" applyAlignment="1">
      <alignment horizontal="center"/>
    </xf>
    <xf numFmtId="0" fontId="2" fillId="28" borderId="1" xfId="3" applyFont="1" applyFill="1" applyBorder="1" applyAlignment="1">
      <alignment horizontal="center" vertical="center" wrapText="1"/>
    </xf>
    <xf numFmtId="1" fontId="2" fillId="29" borderId="1" xfId="3" applyNumberFormat="1" applyFont="1" applyFill="1" applyBorder="1" applyAlignment="1">
      <alignment horizontal="center" vertical="center" wrapText="1"/>
    </xf>
    <xf numFmtId="1" fontId="2" fillId="30" borderId="1" xfId="3" applyNumberFormat="1" applyFont="1" applyFill="1" applyBorder="1" applyAlignment="1">
      <alignment horizontal="center" vertical="center" wrapText="1"/>
    </xf>
    <xf numFmtId="0" fontId="2" fillId="31" borderId="1" xfId="3" applyFont="1" applyFill="1" applyBorder="1" applyAlignment="1">
      <alignment horizontal="center" vertical="center" wrapText="1"/>
    </xf>
    <xf numFmtId="0" fontId="2" fillId="32" borderId="1" xfId="3" applyFont="1" applyFill="1" applyBorder="1" applyAlignment="1">
      <alignment horizontal="center" vertical="center" wrapText="1"/>
    </xf>
    <xf numFmtId="0" fontId="2" fillId="32" borderId="1" xfId="3" applyFont="1" applyFill="1" applyBorder="1" applyAlignment="1">
      <alignment horizontal="left" vertical="center" wrapText="1"/>
    </xf>
    <xf numFmtId="2" fontId="0" fillId="0" borderId="0" xfId="0" applyNumberFormat="1" applyAlignment="1">
      <alignment horizontal="center"/>
    </xf>
    <xf numFmtId="2" fontId="20" fillId="19" borderId="1" xfId="0" applyNumberFormat="1" applyFont="1" applyFill="1" applyBorder="1" applyAlignment="1">
      <alignment horizontal="center" vertical="center" wrapText="1"/>
    </xf>
    <xf numFmtId="2" fontId="20" fillId="19" borderId="1" xfId="0" applyNumberFormat="1" applyFont="1" applyFill="1" applyBorder="1" applyAlignment="1">
      <alignment horizontal="center" vertical="center"/>
    </xf>
    <xf numFmtId="2" fontId="21" fillId="19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left"/>
    </xf>
    <xf numFmtId="0" fontId="8" fillId="3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7" borderId="1" xfId="0" applyFill="1" applyBorder="1" applyAlignment="1">
      <alignment vertical="center"/>
    </xf>
    <xf numFmtId="0" fontId="8" fillId="27" borderId="1" xfId="0" applyFont="1" applyFill="1" applyBorder="1" applyAlignment="1">
      <alignment vertical="center"/>
    </xf>
    <xf numFmtId="0" fontId="8" fillId="19" borderId="1" xfId="0" applyFont="1" applyFill="1" applyBorder="1" applyAlignment="1">
      <alignment horizontal="center" vertical="center"/>
    </xf>
    <xf numFmtId="2" fontId="0" fillId="0" borderId="1" xfId="5" applyNumberFormat="1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vertical="center"/>
    </xf>
    <xf numFmtId="0" fontId="2" fillId="34" borderId="1" xfId="0" applyNumberFormat="1" applyFont="1" applyFill="1" applyBorder="1" applyAlignment="1">
      <alignment horizontal="center" vertical="center"/>
    </xf>
    <xf numFmtId="3" fontId="7" fillId="33" borderId="1" xfId="0" applyNumberFormat="1" applyFont="1" applyFill="1" applyBorder="1" applyAlignment="1">
      <alignment horizontal="center" vertical="center" wrapText="1"/>
    </xf>
    <xf numFmtId="0" fontId="15" fillId="0" borderId="1" xfId="0" applyNumberFormat="1" applyFont="1" applyFill="1" applyBorder="1" applyAlignment="1">
      <alignment horizontal="center" vertical="center"/>
    </xf>
    <xf numFmtId="1" fontId="25" fillId="0" borderId="1" xfId="2" applyNumberFormat="1" applyFont="1" applyFill="1" applyBorder="1" applyAlignment="1">
      <alignment horizontal="center" wrapText="1"/>
    </xf>
    <xf numFmtId="0" fontId="15" fillId="37" borderId="1" xfId="0" applyNumberFormat="1" applyFont="1" applyFill="1" applyBorder="1" applyAlignment="1">
      <alignment horizontal="center" vertical="center"/>
    </xf>
    <xf numFmtId="0" fontId="14" fillId="35" borderId="1" xfId="0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vertical="center"/>
    </xf>
    <xf numFmtId="0" fontId="0" fillId="0" borderId="0" xfId="0" applyAlignment="1"/>
    <xf numFmtId="0" fontId="26" fillId="27" borderId="1" xfId="0" applyFont="1" applyFill="1" applyBorder="1" applyAlignment="1">
      <alignment horizontal="left" vertical="center"/>
    </xf>
    <xf numFmtId="0" fontId="14" fillId="36" borderId="1" xfId="0" applyFont="1" applyFill="1" applyBorder="1" applyAlignment="1">
      <alignment horizontal="center" vertical="center"/>
    </xf>
    <xf numFmtId="1" fontId="14" fillId="38" borderId="1" xfId="0" applyNumberFormat="1" applyFont="1" applyFill="1" applyBorder="1" applyAlignment="1">
      <alignment horizontal="center" vertical="center" wrapText="1"/>
    </xf>
    <xf numFmtId="164" fontId="15" fillId="0" borderId="1" xfId="0" applyNumberFormat="1" applyFont="1" applyFill="1" applyBorder="1" applyAlignment="1">
      <alignment horizontal="center" wrapText="1"/>
    </xf>
    <xf numFmtId="1" fontId="24" fillId="0" borderId="1" xfId="2" applyNumberFormat="1" applyFont="1" applyFill="1" applyBorder="1" applyAlignment="1">
      <alignment horizontal="center" wrapText="1"/>
    </xf>
    <xf numFmtId="164" fontId="0" fillId="0" borderId="1" xfId="0" applyNumberFormat="1" applyBorder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1" xfId="0" applyNumberFormat="1" applyFill="1" applyBorder="1" applyAlignment="1">
      <alignment horizontal="center" vertical="center"/>
    </xf>
    <xf numFmtId="165" fontId="3" fillId="25" borderId="1" xfId="0" applyNumberFormat="1" applyFont="1" applyFill="1" applyBorder="1" applyAlignment="1">
      <alignment horizontal="center" vertical="center" wrapText="1"/>
    </xf>
    <xf numFmtId="0" fontId="0" fillId="39" borderId="1" xfId="0" applyNumberFormat="1" applyFont="1" applyFill="1" applyBorder="1" applyAlignment="1">
      <alignment horizontal="center" vertical="center"/>
    </xf>
    <xf numFmtId="0" fontId="0" fillId="39" borderId="1" xfId="0" applyFont="1" applyFill="1" applyBorder="1" applyAlignment="1">
      <alignment horizontal="center" vertical="center"/>
    </xf>
    <xf numFmtId="0" fontId="0" fillId="0" borderId="0" xfId="0" applyBorder="1" applyAlignment="1">
      <alignment wrapText="1"/>
    </xf>
    <xf numFmtId="0" fontId="0" fillId="0" borderId="0" xfId="0" applyBorder="1"/>
    <xf numFmtId="0" fontId="14" fillId="0" borderId="1" xfId="0" applyFont="1" applyFill="1" applyBorder="1" applyAlignment="1">
      <alignment horizontal="left"/>
    </xf>
    <xf numFmtId="0" fontId="15" fillId="0" borderId="1" xfId="0" applyFont="1" applyFill="1" applyBorder="1" applyAlignment="1">
      <alignment horizontal="left"/>
    </xf>
    <xf numFmtId="0" fontId="14" fillId="0" borderId="1" xfId="0" applyFont="1" applyFill="1" applyBorder="1" applyAlignment="1">
      <alignment horizontal="center" vertical="center"/>
    </xf>
    <xf numFmtId="0" fontId="14" fillId="40" borderId="1" xfId="0" applyFont="1" applyFill="1" applyBorder="1" applyAlignment="1">
      <alignment vertical="center"/>
    </xf>
    <xf numFmtId="0" fontId="14" fillId="40" borderId="1" xfId="0" applyFont="1" applyFill="1" applyBorder="1" applyAlignment="1">
      <alignment horizontal="center" vertical="center"/>
    </xf>
    <xf numFmtId="42" fontId="3" fillId="41" borderId="1" xfId="3" applyNumberFormat="1" applyFont="1" applyFill="1" applyBorder="1" applyAlignment="1">
      <alignment horizontal="left" vertical="center" wrapText="1"/>
    </xf>
    <xf numFmtId="0" fontId="7" fillId="41" borderId="1" xfId="3" applyFont="1" applyFill="1" applyBorder="1" applyAlignment="1">
      <alignment horizontal="center" vertical="center" wrapText="1"/>
    </xf>
    <xf numFmtId="0" fontId="2" fillId="41" borderId="1" xfId="3" applyFont="1" applyFill="1" applyBorder="1" applyAlignment="1">
      <alignment horizontal="center" vertical="center" wrapText="1"/>
    </xf>
    <xf numFmtId="0" fontId="10" fillId="0" borderId="0" xfId="3" applyAlignment="1">
      <alignment vertical="center"/>
    </xf>
    <xf numFmtId="0" fontId="10" fillId="0" borderId="1" xfId="3" applyBorder="1" applyAlignment="1">
      <alignment vertical="center"/>
    </xf>
    <xf numFmtId="0" fontId="12" fillId="0" borderId="1" xfId="3" applyFont="1" applyBorder="1" applyAlignment="1">
      <alignment horizontal="center" vertical="center"/>
    </xf>
    <xf numFmtId="42" fontId="10" fillId="0" borderId="1" xfId="3" applyNumberFormat="1" applyBorder="1" applyAlignment="1">
      <alignment vertical="center"/>
    </xf>
    <xf numFmtId="0" fontId="10" fillId="0" borderId="1" xfId="3" applyBorder="1" applyAlignment="1">
      <alignment horizontal="center" vertical="center" wrapText="1"/>
    </xf>
    <xf numFmtId="42" fontId="10" fillId="0" borderId="1" xfId="3" applyNumberFormat="1" applyFill="1" applyBorder="1" applyAlignment="1">
      <alignment vertical="center"/>
    </xf>
    <xf numFmtId="0" fontId="10" fillId="0" borderId="1" xfId="3" applyFill="1" applyBorder="1" applyAlignment="1">
      <alignment vertical="center"/>
    </xf>
    <xf numFmtId="42" fontId="10" fillId="0" borderId="1" xfId="3" applyNumberFormat="1" applyBorder="1" applyAlignment="1">
      <alignment horizontal="right" vertical="center"/>
    </xf>
    <xf numFmtId="0" fontId="7" fillId="12" borderId="1" xfId="3" applyFont="1" applyFill="1" applyBorder="1" applyAlignment="1">
      <alignment vertical="center" wrapText="1"/>
    </xf>
    <xf numFmtId="0" fontId="7" fillId="12" borderId="1" xfId="3" applyFont="1" applyFill="1" applyBorder="1" applyAlignment="1">
      <alignment horizontal="center" vertical="center" wrapText="1"/>
    </xf>
    <xf numFmtId="0" fontId="3" fillId="41" borderId="1" xfId="3" applyFont="1" applyFill="1" applyBorder="1" applyAlignment="1">
      <alignment horizontal="center" vertical="center" wrapText="1"/>
    </xf>
    <xf numFmtId="167" fontId="2" fillId="41" borderId="1" xfId="6" applyNumberFormat="1" applyFont="1" applyFill="1" applyBorder="1" applyAlignment="1">
      <alignment horizontal="center" vertical="center" wrapText="1"/>
    </xf>
    <xf numFmtId="167" fontId="0" fillId="0" borderId="1" xfId="6" applyNumberFormat="1" applyFont="1" applyBorder="1" applyAlignment="1">
      <alignment horizontal="center" vertical="center"/>
    </xf>
    <xf numFmtId="167" fontId="0" fillId="0" borderId="0" xfId="6" applyNumberFormat="1" applyFont="1" applyAlignment="1">
      <alignment horizontal="center" vertical="center"/>
    </xf>
    <xf numFmtId="0" fontId="27" fillId="0" borderId="0" xfId="3" applyFont="1" applyAlignment="1">
      <alignment horizontal="center" vertical="center"/>
    </xf>
    <xf numFmtId="0" fontId="2" fillId="11" borderId="2" xfId="0" applyFont="1" applyFill="1" applyBorder="1" applyAlignment="1">
      <alignment horizontal="center" vertical="center" wrapText="1"/>
    </xf>
    <xf numFmtId="2" fontId="2" fillId="12" borderId="1" xfId="0" applyNumberFormat="1" applyFont="1" applyFill="1" applyBorder="1" applyAlignment="1">
      <alignment horizontal="center" vertical="center" wrapText="1"/>
    </xf>
    <xf numFmtId="3" fontId="0" fillId="0" borderId="1" xfId="0" applyNumberFormat="1" applyBorder="1" applyAlignment="1">
      <alignment horizontal="center" vertical="center"/>
    </xf>
    <xf numFmtId="0" fontId="10" fillId="0" borderId="6" xfId="3" applyBorder="1" applyAlignment="1">
      <alignment vertical="center"/>
    </xf>
    <xf numFmtId="0" fontId="10" fillId="0" borderId="0" xfId="3" applyFill="1" applyBorder="1" applyAlignment="1">
      <alignment vertical="center"/>
    </xf>
    <xf numFmtId="0" fontId="12" fillId="0" borderId="6" xfId="3" applyFont="1" applyFill="1" applyBorder="1" applyAlignment="1">
      <alignment horizontal="center" vertical="center"/>
    </xf>
    <xf numFmtId="0" fontId="10" fillId="0" borderId="6" xfId="3" applyFill="1" applyBorder="1" applyAlignment="1">
      <alignment horizontal="center" vertical="center"/>
    </xf>
    <xf numFmtId="0" fontId="12" fillId="0" borderId="1" xfId="3" applyFont="1" applyFill="1" applyBorder="1" applyAlignment="1">
      <alignment horizontal="center" vertical="center"/>
    </xf>
    <xf numFmtId="0" fontId="10" fillId="0" borderId="0" xfId="3" applyFill="1" applyAlignment="1">
      <alignment horizontal="center" vertical="center"/>
    </xf>
    <xf numFmtId="0" fontId="2" fillId="27" borderId="1" xfId="3" applyFont="1" applyFill="1" applyBorder="1" applyAlignment="1">
      <alignment horizontal="left" vertical="center"/>
    </xf>
    <xf numFmtId="0" fontId="2" fillId="27" borderId="1" xfId="3" applyFont="1" applyFill="1" applyBorder="1" applyAlignment="1">
      <alignment horizontal="center" vertical="center" wrapText="1"/>
    </xf>
    <xf numFmtId="0" fontId="2" fillId="42" borderId="1" xfId="3" applyFont="1" applyFill="1" applyBorder="1" applyAlignment="1">
      <alignment horizontal="center" vertical="center" wrapText="1"/>
    </xf>
    <xf numFmtId="9" fontId="2" fillId="42" borderId="1" xfId="7" applyFont="1" applyFill="1" applyBorder="1" applyAlignment="1">
      <alignment horizontal="center" vertical="center" wrapText="1"/>
    </xf>
    <xf numFmtId="1" fontId="2" fillId="42" borderId="1" xfId="3" applyNumberFormat="1" applyFont="1" applyFill="1" applyBorder="1" applyAlignment="1">
      <alignment horizontal="center" vertical="center" wrapText="1"/>
    </xf>
    <xf numFmtId="0" fontId="10" fillId="0" borderId="6" xfId="3" applyNumberFormat="1" applyBorder="1" applyAlignment="1">
      <alignment horizontal="center" vertical="center"/>
    </xf>
    <xf numFmtId="0" fontId="10" fillId="0" borderId="1" xfId="3" applyNumberFormat="1" applyBorder="1" applyAlignment="1">
      <alignment horizontal="center" vertical="center"/>
    </xf>
    <xf numFmtId="0" fontId="2" fillId="11" borderId="1" xfId="3" applyFont="1" applyFill="1" applyBorder="1" applyAlignment="1">
      <alignment horizontal="center" vertical="center" wrapText="1"/>
    </xf>
    <xf numFmtId="1" fontId="7" fillId="0" borderId="2" xfId="0" applyNumberFormat="1" applyFont="1" applyFill="1" applyBorder="1" applyAlignment="1">
      <alignment horizontal="center" vertical="center" wrapText="1"/>
    </xf>
    <xf numFmtId="2" fontId="7" fillId="0" borderId="2" xfId="0" applyNumberFormat="1" applyFont="1" applyFill="1" applyBorder="1" applyAlignment="1">
      <alignment horizontal="center" vertical="center" wrapText="1"/>
    </xf>
    <xf numFmtId="1" fontId="7" fillId="11" borderId="2" xfId="0" applyNumberFormat="1" applyFont="1" applyFill="1" applyBorder="1" applyAlignment="1">
      <alignment horizontal="center" vertical="center" wrapText="1"/>
    </xf>
    <xf numFmtId="2" fontId="7" fillId="11" borderId="2" xfId="0" applyNumberFormat="1" applyFont="1" applyFill="1" applyBorder="1" applyAlignment="1">
      <alignment horizontal="center" vertical="center" wrapText="1"/>
    </xf>
    <xf numFmtId="1" fontId="0" fillId="39" borderId="1" xfId="0" applyNumberFormat="1" applyFont="1" applyFill="1" applyBorder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6" fontId="0" fillId="0" borderId="2" xfId="0" applyNumberFormat="1" applyBorder="1" applyAlignment="1">
      <alignment horizontal="center" vertical="center" wrapText="1"/>
    </xf>
    <xf numFmtId="166" fontId="2" fillId="11" borderId="2" xfId="0" applyNumberFormat="1" applyFont="1" applyFill="1" applyBorder="1" applyAlignment="1">
      <alignment horizontal="center" vertical="center" wrapText="1"/>
    </xf>
    <xf numFmtId="166" fontId="0" fillId="0" borderId="0" xfId="0" applyNumberFormat="1"/>
    <xf numFmtId="166" fontId="0" fillId="0" borderId="2" xfId="0" applyNumberFormat="1" applyBorder="1" applyAlignment="1">
      <alignment horizontal="center" vertical="center"/>
    </xf>
    <xf numFmtId="166" fontId="3" fillId="11" borderId="1" xfId="0" applyNumberFormat="1" applyFont="1" applyFill="1" applyBorder="1" applyAlignment="1">
      <alignment horizontal="center" vertical="center" wrapText="1"/>
    </xf>
    <xf numFmtId="166" fontId="3" fillId="25" borderId="1" xfId="0" applyNumberFormat="1" applyFont="1" applyFill="1" applyBorder="1" applyAlignment="1">
      <alignment horizontal="center" vertical="center" wrapText="1"/>
    </xf>
    <xf numFmtId="0" fontId="0" fillId="0" borderId="0" xfId="0" applyNumberFormat="1" applyFont="1" applyFill="1" applyBorder="1" applyAlignment="1">
      <alignment horizontal="center" vertical="center"/>
    </xf>
    <xf numFmtId="0" fontId="2" fillId="43" borderId="1" xfId="0" applyFont="1" applyFill="1" applyBorder="1" applyAlignment="1">
      <alignment horizontal="center" vertical="center" wrapText="1"/>
    </xf>
    <xf numFmtId="0" fontId="2" fillId="43" borderId="7" xfId="0" applyFont="1" applyFill="1" applyBorder="1" applyAlignment="1">
      <alignment horizontal="left" vertical="center" wrapText="1"/>
    </xf>
    <xf numFmtId="0" fontId="0" fillId="0" borderId="0" xfId="0" applyFill="1" applyBorder="1" applyAlignment="1">
      <alignment horizontal="left" vertical="center"/>
    </xf>
    <xf numFmtId="0" fontId="29" fillId="0" borderId="0" xfId="0" applyFont="1" applyAlignment="1">
      <alignment horizontal="center" vertical="center"/>
    </xf>
    <xf numFmtId="167" fontId="2" fillId="0" borderId="3" xfId="0" applyNumberFormat="1" applyFont="1" applyBorder="1" applyAlignment="1">
      <alignment horizontal="center" vertical="center" wrapText="1"/>
    </xf>
    <xf numFmtId="167" fontId="2" fillId="0" borderId="4" xfId="0" applyNumberFormat="1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</cellXfs>
  <cellStyles count="8">
    <cellStyle name="Comma" xfId="5" builtinId="3"/>
    <cellStyle name="Currency 2" xfId="6" xr:uid="{00000000-0005-0000-0000-000001000000}"/>
    <cellStyle name="Normal" xfId="0" builtinId="0"/>
    <cellStyle name="Normal 2" xfId="3" xr:uid="{00000000-0005-0000-0000-000003000000}"/>
    <cellStyle name="Normal 2 2" xfId="1" xr:uid="{00000000-0005-0000-0000-000004000000}"/>
    <cellStyle name="Normal_Sheet2" xfId="2" xr:uid="{00000000-0005-0000-0000-000005000000}"/>
    <cellStyle name="Normal_Summary" xfId="4" xr:uid="{00000000-0005-0000-0000-000006000000}"/>
    <cellStyle name="Percent 2" xfId="7" xr:uid="{00000000-0005-0000-0000-000007000000}"/>
  </cellStyles>
  <dxfs count="0"/>
  <tableStyles count="0" defaultTableStyle="TableStyleMedium2" defaultPivotStyle="PivotStyleLight16"/>
  <colors>
    <mruColors>
      <color rgb="FFFFCCFF"/>
      <color rgb="FF00FFFF"/>
      <color rgb="FF33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J306"/>
  <sheetViews>
    <sheetView zoomScale="80" zoomScaleNormal="80" workbookViewId="0">
      <selection activeCell="B1" sqref="B1"/>
    </sheetView>
  </sheetViews>
  <sheetFormatPr defaultColWidth="8.85546875" defaultRowHeight="15"/>
  <cols>
    <col min="1" max="1" width="15" style="54" bestFit="1" customWidth="1"/>
    <col min="2" max="2" width="35.140625" bestFit="1" customWidth="1"/>
    <col min="3" max="3" width="26.7109375" bestFit="1" customWidth="1"/>
    <col min="4" max="4" width="41" bestFit="1" customWidth="1"/>
    <col min="5" max="5" width="22.42578125" style="54" bestFit="1" customWidth="1"/>
    <col min="6" max="6" width="61.42578125" bestFit="1" customWidth="1"/>
    <col min="7" max="7" width="12.42578125" customWidth="1"/>
    <col min="8" max="8" width="18.42578125" style="54" customWidth="1"/>
    <col min="9" max="9" width="12.28515625" customWidth="1"/>
    <col min="10" max="10" width="10.7109375" customWidth="1"/>
    <col min="11" max="79" width="9.28515625" bestFit="1" customWidth="1"/>
    <col min="80" max="80" width="10.140625" customWidth="1"/>
    <col min="81" max="94" width="9.28515625" bestFit="1" customWidth="1"/>
    <col min="95" max="95" width="13.28515625" customWidth="1"/>
    <col min="96" max="97" width="9.28515625" bestFit="1" customWidth="1"/>
    <col min="106" max="106" width="22.42578125" bestFit="1" customWidth="1"/>
    <col min="108" max="108" width="11.28515625" customWidth="1"/>
    <col min="109" max="109" width="12.28515625" style="54" customWidth="1"/>
    <col min="119" max="120" width="9.140625" style="54"/>
    <col min="121" max="121" width="9.28515625" style="54" bestFit="1" customWidth="1"/>
    <col min="122" max="122" width="14" style="54" customWidth="1"/>
    <col min="123" max="123" width="17.42578125" style="54" customWidth="1"/>
    <col min="124" max="124" width="47" bestFit="1" customWidth="1"/>
    <col min="125" max="125" width="23.85546875" style="71" customWidth="1"/>
    <col min="126" max="126" width="14.28515625" style="54" customWidth="1"/>
    <col min="127" max="127" width="27.28515625" style="71" bestFit="1" customWidth="1"/>
    <col min="128" max="128" width="12.28515625" style="54" customWidth="1"/>
    <col min="129" max="129" width="14.42578125" style="54" customWidth="1"/>
    <col min="130" max="130" width="15.140625" style="54" customWidth="1"/>
    <col min="131" max="131" width="12.7109375" style="54" customWidth="1"/>
    <col min="132" max="139" width="13.140625" style="54" customWidth="1"/>
    <col min="140" max="141" width="14.7109375" style="54" customWidth="1"/>
    <col min="142" max="142" width="22.42578125" bestFit="1" customWidth="1"/>
    <col min="143" max="143" width="17.42578125" bestFit="1" customWidth="1"/>
    <col min="144" max="144" width="19.7109375" style="71" bestFit="1" customWidth="1"/>
    <col min="145" max="148" width="13.140625" style="54" customWidth="1"/>
    <col min="149" max="149" width="11.140625" customWidth="1"/>
    <col min="150" max="151" width="15.28515625" style="54" customWidth="1"/>
    <col min="152" max="152" width="21.85546875" style="54" customWidth="1"/>
    <col min="153" max="153" width="13.42578125" style="54" customWidth="1"/>
    <col min="157" max="157" width="14" style="54" customWidth="1"/>
    <col min="158" max="158" width="20.42578125" style="54" customWidth="1"/>
    <col min="159" max="159" width="17.28515625" customWidth="1"/>
    <col min="160" max="160" width="15.7109375" style="54" customWidth="1"/>
    <col min="161" max="161" width="16.42578125" customWidth="1"/>
    <col min="162" max="162" width="22.42578125" bestFit="1" customWidth="1"/>
    <col min="163" max="163" width="14.85546875" bestFit="1" customWidth="1"/>
    <col min="165" max="166" width="9.28515625" bestFit="1" customWidth="1"/>
    <col min="167" max="167" width="12.42578125" bestFit="1" customWidth="1"/>
    <col min="168" max="168" width="15.7109375" bestFit="1" customWidth="1"/>
    <col min="169" max="169" width="14" style="54" customWidth="1"/>
    <col min="170" max="170" width="11.140625" customWidth="1"/>
    <col min="171" max="171" width="16.85546875" customWidth="1"/>
    <col min="172" max="172" width="16.140625" customWidth="1"/>
    <col min="190" max="191" width="18.28515625" style="54" customWidth="1"/>
    <col min="196" max="196" width="19.140625" style="54" customWidth="1"/>
    <col min="197" max="197" width="19" style="54" customWidth="1"/>
    <col min="198" max="198" width="17.7109375" style="54" customWidth="1"/>
    <col min="199" max="199" width="23.28515625" style="54" customWidth="1"/>
    <col min="200" max="200" width="22.28515625" style="87" customWidth="1"/>
    <col min="201" max="202" width="17.42578125" style="90" customWidth="1"/>
    <col min="203" max="204" width="19.42578125" style="90" customWidth="1"/>
    <col min="205" max="206" width="16.28515625" style="90" customWidth="1"/>
    <col min="207" max="208" width="18.28515625" style="90" customWidth="1"/>
    <col min="209" max="210" width="22.140625" style="90" customWidth="1"/>
    <col min="211" max="216" width="18.28515625" style="90" customWidth="1"/>
    <col min="217" max="217" width="20.85546875" style="90" customWidth="1"/>
    <col min="218" max="218" width="18.42578125" style="90" customWidth="1"/>
    <col min="219" max="237" width="18.28515625" style="90" customWidth="1"/>
    <col min="238" max="238" width="18.28515625" style="110" customWidth="1"/>
    <col min="239" max="240" width="18.28515625" style="90" customWidth="1"/>
    <col min="241" max="241" width="9.140625" style="91"/>
    <col min="242" max="242" width="12.28515625" style="91" customWidth="1"/>
    <col min="243" max="244" width="9.140625" style="91"/>
  </cols>
  <sheetData>
    <row r="1" spans="1:244">
      <c r="B1" s="9" t="s">
        <v>0</v>
      </c>
    </row>
    <row r="3" spans="1:244" s="117" customFormat="1" ht="45" customHeight="1">
      <c r="A3" s="60"/>
      <c r="B3" s="114"/>
      <c r="C3" s="114"/>
      <c r="D3" s="114"/>
      <c r="E3" s="60"/>
      <c r="F3" s="114"/>
      <c r="G3" s="114"/>
      <c r="H3" s="114"/>
      <c r="I3" s="114"/>
      <c r="J3" s="114"/>
      <c r="K3" s="114"/>
      <c r="L3" s="114"/>
      <c r="M3" s="114" t="s">
        <v>1</v>
      </c>
      <c r="N3" s="114"/>
      <c r="O3" s="114" t="s">
        <v>2</v>
      </c>
      <c r="P3" s="114"/>
      <c r="Q3" s="114"/>
      <c r="R3" s="114"/>
      <c r="S3" s="114"/>
      <c r="T3" s="114"/>
      <c r="U3" s="114"/>
      <c r="V3" s="114"/>
      <c r="W3" s="114"/>
      <c r="X3" s="114"/>
      <c r="Y3" s="114"/>
      <c r="Z3" s="114"/>
      <c r="AA3" s="114"/>
      <c r="AB3" s="114"/>
      <c r="AC3" s="114"/>
      <c r="AD3" s="114"/>
      <c r="AE3" s="114" t="s">
        <v>3</v>
      </c>
      <c r="AF3" s="114"/>
      <c r="AG3" s="114"/>
      <c r="AH3" s="114"/>
      <c r="AI3" s="114"/>
      <c r="AJ3" s="114" t="s">
        <v>4</v>
      </c>
      <c r="AK3" s="114"/>
      <c r="AL3" s="114"/>
      <c r="AM3" s="114"/>
      <c r="AN3" s="114"/>
      <c r="AO3" s="114" t="s">
        <v>5</v>
      </c>
      <c r="AP3" s="114"/>
      <c r="AQ3" s="114"/>
      <c r="AR3" s="114"/>
      <c r="AS3" s="114"/>
      <c r="AT3" s="114"/>
      <c r="AU3" s="114"/>
      <c r="AV3" s="114"/>
      <c r="AW3" s="114"/>
      <c r="AX3" s="114"/>
      <c r="AY3" s="114"/>
      <c r="AZ3" s="114"/>
      <c r="BA3" s="114"/>
      <c r="BB3" s="114" t="s">
        <v>6</v>
      </c>
      <c r="BC3" s="114"/>
      <c r="BD3" s="114"/>
      <c r="BE3" s="114"/>
      <c r="BF3" s="114"/>
      <c r="BG3" s="114"/>
      <c r="BH3" s="114"/>
      <c r="BI3" s="114"/>
      <c r="BJ3" s="114"/>
      <c r="BK3" s="114"/>
      <c r="BL3" s="114"/>
      <c r="BM3" s="114"/>
      <c r="BN3" s="114"/>
      <c r="BO3" s="114"/>
      <c r="BP3" s="114"/>
      <c r="BQ3" s="114"/>
      <c r="BR3" s="114"/>
      <c r="BS3" s="114"/>
      <c r="BT3" s="114"/>
      <c r="BU3" s="114"/>
      <c r="BV3" s="114"/>
      <c r="BW3" s="114"/>
      <c r="BX3" s="114"/>
      <c r="BY3" s="114" t="s">
        <v>7</v>
      </c>
      <c r="BZ3" s="114"/>
      <c r="CA3" s="114"/>
      <c r="CB3" s="114" t="s">
        <v>8</v>
      </c>
      <c r="CC3" s="114"/>
      <c r="CD3" s="114"/>
      <c r="CE3" s="114" t="s">
        <v>9</v>
      </c>
      <c r="CF3" s="114"/>
      <c r="CG3" s="114"/>
      <c r="CH3" s="114" t="s">
        <v>10</v>
      </c>
      <c r="CI3" s="114"/>
      <c r="CJ3" s="114"/>
      <c r="CK3" s="114"/>
      <c r="CL3" s="114"/>
      <c r="CM3" s="114" t="s">
        <v>11</v>
      </c>
      <c r="CN3" s="114"/>
      <c r="CO3" s="114" t="s">
        <v>12</v>
      </c>
      <c r="CP3" s="114"/>
      <c r="CQ3" s="114" t="s">
        <v>13</v>
      </c>
      <c r="CR3" s="114" t="s">
        <v>14</v>
      </c>
      <c r="CS3" s="114"/>
      <c r="CT3" s="114" t="s">
        <v>15</v>
      </c>
      <c r="CU3" s="114"/>
      <c r="CV3" s="114"/>
      <c r="CW3" s="114"/>
      <c r="CX3" s="114"/>
      <c r="CY3" s="114"/>
      <c r="CZ3" s="114"/>
      <c r="DA3" s="114"/>
      <c r="DB3" s="114" t="s">
        <v>16</v>
      </c>
      <c r="DC3" s="114"/>
      <c r="DD3" s="114"/>
      <c r="DE3" s="60"/>
      <c r="DF3" s="114"/>
      <c r="DG3" s="114"/>
      <c r="DH3" s="114"/>
      <c r="DI3" s="114"/>
      <c r="DJ3" s="114"/>
      <c r="DK3" s="114"/>
      <c r="DL3" s="114"/>
      <c r="DM3" s="114"/>
      <c r="DN3" s="114"/>
      <c r="DO3" s="60"/>
      <c r="DP3" s="60"/>
      <c r="DQ3" s="60"/>
      <c r="DR3" s="60"/>
      <c r="DS3" s="60"/>
      <c r="DT3" s="114"/>
      <c r="DU3" s="72"/>
      <c r="DV3" s="60"/>
      <c r="DW3" s="72"/>
      <c r="DX3" s="60"/>
      <c r="DY3" s="60"/>
      <c r="DZ3" s="60"/>
      <c r="EA3" s="60"/>
      <c r="EB3" s="60"/>
      <c r="EC3" s="60"/>
      <c r="ED3" s="60"/>
      <c r="EE3" s="60"/>
      <c r="EF3" s="60"/>
      <c r="EG3" s="60"/>
      <c r="EH3" s="60"/>
      <c r="EI3" s="60"/>
      <c r="EJ3" s="60"/>
      <c r="EK3" s="60"/>
      <c r="EL3" s="114"/>
      <c r="EM3" s="114"/>
      <c r="EN3" s="72"/>
      <c r="EO3" s="60"/>
      <c r="EP3" s="60"/>
      <c r="EQ3" s="60"/>
      <c r="ER3" s="60"/>
      <c r="ES3" s="114"/>
      <c r="ET3" s="60"/>
      <c r="EU3" s="60"/>
      <c r="EV3" s="60"/>
      <c r="EW3" s="60"/>
      <c r="EX3" s="114"/>
      <c r="EY3" s="114"/>
      <c r="EZ3" s="114"/>
      <c r="FA3" s="60"/>
      <c r="FB3" s="60"/>
      <c r="FC3" s="114"/>
      <c r="FD3" s="60"/>
      <c r="FE3" s="114"/>
      <c r="FF3" s="114"/>
      <c r="FG3" s="114"/>
      <c r="FH3" s="114"/>
      <c r="FI3" s="114"/>
      <c r="FJ3" s="114"/>
      <c r="FK3" s="114"/>
      <c r="FL3" s="114"/>
      <c r="FM3" s="60"/>
      <c r="FN3" s="114"/>
      <c r="FO3" s="114"/>
      <c r="FP3" s="114"/>
      <c r="FQ3" s="114"/>
      <c r="FR3" s="114"/>
      <c r="FS3" s="114"/>
      <c r="FT3" s="114"/>
      <c r="FU3" s="114"/>
      <c r="FV3" s="114"/>
      <c r="FW3" s="114"/>
      <c r="FX3" s="114"/>
      <c r="FY3" s="114"/>
      <c r="FZ3" s="114"/>
      <c r="GA3" s="114"/>
      <c r="GB3" s="114"/>
      <c r="GC3" s="114"/>
      <c r="GD3" s="114"/>
      <c r="GE3" s="114"/>
      <c r="GF3" s="114"/>
      <c r="GG3" s="114"/>
      <c r="GH3" s="60"/>
      <c r="GI3" s="60"/>
      <c r="GJ3" s="114"/>
      <c r="GK3" s="114"/>
      <c r="GL3" s="114"/>
      <c r="GM3" s="114"/>
      <c r="GN3" s="60"/>
      <c r="GO3" s="60"/>
      <c r="GP3" s="60"/>
      <c r="GQ3" s="60"/>
      <c r="GR3" s="88"/>
      <c r="GS3" s="118"/>
      <c r="GT3" s="118"/>
      <c r="GU3" s="118"/>
      <c r="GV3" s="118"/>
      <c r="GW3" s="118"/>
      <c r="GX3" s="118"/>
      <c r="GY3" s="118"/>
      <c r="GZ3" s="118"/>
      <c r="HA3" s="118"/>
      <c r="HB3" s="118"/>
      <c r="HC3" s="118"/>
      <c r="HD3" s="118"/>
      <c r="HE3" s="118"/>
      <c r="HF3" s="118"/>
      <c r="HG3" s="118"/>
      <c r="HH3" s="118"/>
      <c r="HI3" s="118"/>
      <c r="HJ3" s="118"/>
      <c r="HK3" s="118"/>
      <c r="HL3" s="118"/>
      <c r="HM3" s="118"/>
      <c r="HN3" s="118"/>
      <c r="HO3" s="118"/>
      <c r="HP3" s="118"/>
      <c r="HQ3" s="118"/>
      <c r="HR3" s="118"/>
      <c r="HS3" s="118"/>
      <c r="HT3" s="118"/>
      <c r="HU3" s="118"/>
      <c r="HV3" s="118"/>
      <c r="HW3" s="118"/>
      <c r="HX3" s="118"/>
      <c r="HY3" s="118"/>
      <c r="HZ3" s="119"/>
      <c r="IA3" s="100"/>
      <c r="IB3" s="100"/>
      <c r="IC3" s="100"/>
      <c r="ID3" s="111"/>
      <c r="IE3" s="118"/>
      <c r="IF3" s="118"/>
      <c r="IG3" s="115"/>
      <c r="IH3" s="116"/>
      <c r="II3" s="116"/>
      <c r="IJ3" s="116"/>
    </row>
    <row r="4" spans="1:244" s="35" customFormat="1" ht="120" customHeight="1">
      <c r="A4" s="56" t="s">
        <v>17</v>
      </c>
      <c r="B4" s="58" t="s">
        <v>18</v>
      </c>
      <c r="C4" s="58" t="s">
        <v>19</v>
      </c>
      <c r="D4" s="58" t="s">
        <v>20</v>
      </c>
      <c r="E4" s="56" t="s">
        <v>21</v>
      </c>
      <c r="F4" s="61" t="s">
        <v>22</v>
      </c>
      <c r="G4" s="20" t="s">
        <v>23</v>
      </c>
      <c r="H4" s="57" t="s">
        <v>24</v>
      </c>
      <c r="I4" s="20" t="s">
        <v>25</v>
      </c>
      <c r="J4" s="20" t="s">
        <v>26</v>
      </c>
      <c r="K4" s="20" t="s">
        <v>27</v>
      </c>
      <c r="L4" s="20" t="s">
        <v>28</v>
      </c>
      <c r="M4" s="21" t="s">
        <v>29</v>
      </c>
      <c r="N4" s="21" t="s">
        <v>30</v>
      </c>
      <c r="O4" s="22" t="s">
        <v>31</v>
      </c>
      <c r="P4" s="22" t="s">
        <v>32</v>
      </c>
      <c r="Q4" s="22" t="s">
        <v>33</v>
      </c>
      <c r="R4" s="22" t="s">
        <v>34</v>
      </c>
      <c r="S4" s="22" t="s">
        <v>35</v>
      </c>
      <c r="T4" s="22" t="s">
        <v>36</v>
      </c>
      <c r="U4" s="22" t="s">
        <v>37</v>
      </c>
      <c r="V4" s="22" t="s">
        <v>38</v>
      </c>
      <c r="W4" s="22" t="s">
        <v>39</v>
      </c>
      <c r="X4" s="22" t="s">
        <v>40</v>
      </c>
      <c r="Y4" s="22" t="s">
        <v>41</v>
      </c>
      <c r="Z4" s="22" t="s">
        <v>42</v>
      </c>
      <c r="AA4" s="22" t="s">
        <v>43</v>
      </c>
      <c r="AB4" s="22" t="s">
        <v>44</v>
      </c>
      <c r="AC4" s="22" t="s">
        <v>45</v>
      </c>
      <c r="AD4" s="22" t="s">
        <v>46</v>
      </c>
      <c r="AE4" s="23" t="s">
        <v>47</v>
      </c>
      <c r="AF4" s="23" t="s">
        <v>48</v>
      </c>
      <c r="AG4" s="23" t="s">
        <v>49</v>
      </c>
      <c r="AH4" s="23" t="s">
        <v>50</v>
      </c>
      <c r="AI4" s="23" t="s">
        <v>51</v>
      </c>
      <c r="AJ4" s="24" t="s">
        <v>52</v>
      </c>
      <c r="AK4" s="24" t="s">
        <v>53</v>
      </c>
      <c r="AL4" s="24" t="s">
        <v>54</v>
      </c>
      <c r="AM4" s="24" t="s">
        <v>55</v>
      </c>
      <c r="AN4" s="24" t="s">
        <v>56</v>
      </c>
      <c r="AO4" s="25" t="s">
        <v>57</v>
      </c>
      <c r="AP4" s="25" t="s">
        <v>58</v>
      </c>
      <c r="AQ4" s="25" t="s">
        <v>59</v>
      </c>
      <c r="AR4" s="25" t="s">
        <v>60</v>
      </c>
      <c r="AS4" s="25" t="s">
        <v>61</v>
      </c>
      <c r="AT4" s="25" t="s">
        <v>62</v>
      </c>
      <c r="AU4" s="25" t="s">
        <v>63</v>
      </c>
      <c r="AV4" s="25" t="s">
        <v>64</v>
      </c>
      <c r="AW4" s="25" t="s">
        <v>65</v>
      </c>
      <c r="AX4" s="25" t="s">
        <v>66</v>
      </c>
      <c r="AY4" s="25" t="s">
        <v>67</v>
      </c>
      <c r="AZ4" s="25" t="s">
        <v>68</v>
      </c>
      <c r="BA4" s="25" t="s">
        <v>69</v>
      </c>
      <c r="BB4" s="26" t="s">
        <v>70</v>
      </c>
      <c r="BC4" s="26" t="s">
        <v>71</v>
      </c>
      <c r="BD4" s="26" t="s">
        <v>72</v>
      </c>
      <c r="BE4" s="26" t="s">
        <v>73</v>
      </c>
      <c r="BF4" s="26" t="s">
        <v>74</v>
      </c>
      <c r="BG4" s="26" t="s">
        <v>75</v>
      </c>
      <c r="BH4" s="26" t="s">
        <v>76</v>
      </c>
      <c r="BI4" s="26" t="s">
        <v>77</v>
      </c>
      <c r="BJ4" s="26" t="s">
        <v>78</v>
      </c>
      <c r="BK4" s="26" t="s">
        <v>79</v>
      </c>
      <c r="BL4" s="26" t="s">
        <v>80</v>
      </c>
      <c r="BM4" s="26" t="s">
        <v>81</v>
      </c>
      <c r="BN4" s="26" t="s">
        <v>82</v>
      </c>
      <c r="BO4" s="26" t="s">
        <v>83</v>
      </c>
      <c r="BP4" s="26" t="s">
        <v>84</v>
      </c>
      <c r="BQ4" s="26" t="s">
        <v>85</v>
      </c>
      <c r="BR4" s="26" t="s">
        <v>86</v>
      </c>
      <c r="BS4" s="26" t="s">
        <v>87</v>
      </c>
      <c r="BT4" s="26" t="s">
        <v>88</v>
      </c>
      <c r="BU4" s="26" t="s">
        <v>89</v>
      </c>
      <c r="BV4" s="26" t="s">
        <v>90</v>
      </c>
      <c r="BW4" s="26" t="s">
        <v>91</v>
      </c>
      <c r="BX4" s="26" t="s">
        <v>92</v>
      </c>
      <c r="BY4" s="27" t="s">
        <v>93</v>
      </c>
      <c r="BZ4" s="27" t="s">
        <v>70</v>
      </c>
      <c r="CA4" s="27" t="s">
        <v>71</v>
      </c>
      <c r="CB4" s="28" t="s">
        <v>94</v>
      </c>
      <c r="CC4" s="28" t="s">
        <v>70</v>
      </c>
      <c r="CD4" s="28" t="s">
        <v>71</v>
      </c>
      <c r="CE4" s="29" t="s">
        <v>95</v>
      </c>
      <c r="CF4" s="29" t="s">
        <v>70</v>
      </c>
      <c r="CG4" s="29" t="s">
        <v>71</v>
      </c>
      <c r="CH4" s="30" t="s">
        <v>96</v>
      </c>
      <c r="CI4" s="30" t="s">
        <v>97</v>
      </c>
      <c r="CJ4" s="30" t="s">
        <v>98</v>
      </c>
      <c r="CK4" s="30" t="s">
        <v>99</v>
      </c>
      <c r="CL4" s="30" t="s">
        <v>100</v>
      </c>
      <c r="CM4" s="31" t="s">
        <v>101</v>
      </c>
      <c r="CN4" s="31" t="s">
        <v>102</v>
      </c>
      <c r="CO4" s="31" t="s">
        <v>103</v>
      </c>
      <c r="CP4" s="31" t="s">
        <v>104</v>
      </c>
      <c r="CQ4" s="32" t="s">
        <v>105</v>
      </c>
      <c r="CR4" s="32" t="s">
        <v>106</v>
      </c>
      <c r="CS4" s="32" t="s">
        <v>107</v>
      </c>
      <c r="CT4" s="31" t="s">
        <v>108</v>
      </c>
      <c r="CU4" s="31" t="s">
        <v>109</v>
      </c>
      <c r="CV4" s="31" t="s">
        <v>110</v>
      </c>
      <c r="CW4" s="31" t="s">
        <v>111</v>
      </c>
      <c r="CX4" s="31" t="s">
        <v>112</v>
      </c>
      <c r="CY4" s="31" t="s">
        <v>113</v>
      </c>
      <c r="CZ4" s="31" t="s">
        <v>114</v>
      </c>
      <c r="DA4" s="31" t="s">
        <v>115</v>
      </c>
      <c r="DB4" s="62" t="s">
        <v>116</v>
      </c>
      <c r="DC4" s="33" t="s">
        <v>117</v>
      </c>
      <c r="DD4" s="34" t="s">
        <v>118</v>
      </c>
      <c r="DE4" s="63" t="s">
        <v>119</v>
      </c>
      <c r="DF4" s="1" t="s">
        <v>120</v>
      </c>
      <c r="DG4" s="1" t="s">
        <v>121</v>
      </c>
      <c r="DH4" s="1" t="s">
        <v>122</v>
      </c>
      <c r="DI4" s="1" t="s">
        <v>123</v>
      </c>
      <c r="DJ4" s="1" t="s">
        <v>124</v>
      </c>
      <c r="DK4" s="1" t="s">
        <v>125</v>
      </c>
      <c r="DL4" s="1" t="s">
        <v>126</v>
      </c>
      <c r="DM4" s="1" t="s">
        <v>127</v>
      </c>
      <c r="DN4" s="2" t="s">
        <v>128</v>
      </c>
      <c r="DO4" s="66" t="s">
        <v>129</v>
      </c>
      <c r="DP4" s="67" t="s">
        <v>130</v>
      </c>
      <c r="DQ4" s="67" t="s">
        <v>131</v>
      </c>
      <c r="DR4" s="70" t="s">
        <v>132</v>
      </c>
      <c r="DS4" s="70" t="s">
        <v>133</v>
      </c>
      <c r="DT4" s="3" t="s">
        <v>134</v>
      </c>
      <c r="DU4" s="73" t="s">
        <v>135</v>
      </c>
      <c r="DV4" s="74" t="s">
        <v>136</v>
      </c>
      <c r="DW4" s="4" t="s">
        <v>137</v>
      </c>
      <c r="DX4" s="80" t="s">
        <v>138</v>
      </c>
      <c r="DY4" s="80" t="s">
        <v>139</v>
      </c>
      <c r="DZ4" s="80" t="s">
        <v>140</v>
      </c>
      <c r="EA4" s="80" t="s">
        <v>141</v>
      </c>
      <c r="EB4" s="80" t="s">
        <v>142</v>
      </c>
      <c r="EC4" s="80" t="s">
        <v>143</v>
      </c>
      <c r="ED4" s="80" t="s">
        <v>144</v>
      </c>
      <c r="EE4" s="80" t="s">
        <v>145</v>
      </c>
      <c r="EF4" s="80" t="s">
        <v>146</v>
      </c>
      <c r="EG4" s="80" t="s">
        <v>147</v>
      </c>
      <c r="EH4" s="80" t="s">
        <v>148</v>
      </c>
      <c r="EI4" s="80" t="s">
        <v>149</v>
      </c>
      <c r="EJ4" s="75" t="s">
        <v>150</v>
      </c>
      <c r="EK4" s="75" t="s">
        <v>151</v>
      </c>
      <c r="EL4" s="5" t="s">
        <v>152</v>
      </c>
      <c r="EM4" s="5" t="s">
        <v>153</v>
      </c>
      <c r="EN4" s="5" t="s">
        <v>154</v>
      </c>
      <c r="EO4" s="76" t="s">
        <v>155</v>
      </c>
      <c r="EP4" s="83" t="s">
        <v>156</v>
      </c>
      <c r="EQ4" s="83" t="s">
        <v>157</v>
      </c>
      <c r="ER4" s="83" t="s">
        <v>158</v>
      </c>
      <c r="ES4" s="6" t="s">
        <v>159</v>
      </c>
      <c r="ET4" s="80" t="s">
        <v>160</v>
      </c>
      <c r="EU4" s="80" t="s">
        <v>161</v>
      </c>
      <c r="EV4" s="80" t="s">
        <v>162</v>
      </c>
      <c r="EW4" s="83" t="s">
        <v>163</v>
      </c>
      <c r="EX4" s="6" t="s">
        <v>164</v>
      </c>
      <c r="EY4" s="6" t="s">
        <v>165</v>
      </c>
      <c r="EZ4" s="6" t="s">
        <v>166</v>
      </c>
      <c r="FA4" s="80" t="s">
        <v>167</v>
      </c>
      <c r="FB4" s="80" t="s">
        <v>168</v>
      </c>
      <c r="FC4" s="6" t="s">
        <v>169</v>
      </c>
      <c r="FD4" s="80" t="s">
        <v>170</v>
      </c>
      <c r="FE4" s="6" t="s">
        <v>171</v>
      </c>
      <c r="FF4" s="7" t="s">
        <v>172</v>
      </c>
      <c r="FG4" s="7" t="s">
        <v>173</v>
      </c>
      <c r="FH4" s="7" t="s">
        <v>174</v>
      </c>
      <c r="FI4" s="7" t="s">
        <v>175</v>
      </c>
      <c r="FJ4" s="7" t="s">
        <v>176</v>
      </c>
      <c r="FK4" s="7" t="s">
        <v>177</v>
      </c>
      <c r="FL4" s="7" t="s">
        <v>178</v>
      </c>
      <c r="FM4" s="80" t="s">
        <v>179</v>
      </c>
      <c r="FN4" s="12" t="s">
        <v>180</v>
      </c>
      <c r="FO4" s="12" t="s">
        <v>181</v>
      </c>
      <c r="FP4" s="7" t="s">
        <v>182</v>
      </c>
      <c r="FQ4" s="8" t="s">
        <v>183</v>
      </c>
      <c r="FR4" s="8" t="s">
        <v>184</v>
      </c>
      <c r="FS4" s="8" t="s">
        <v>185</v>
      </c>
      <c r="FT4" s="8" t="s">
        <v>186</v>
      </c>
      <c r="FU4" s="12" t="s">
        <v>187</v>
      </c>
      <c r="FV4" s="12" t="s">
        <v>188</v>
      </c>
      <c r="FW4" s="12" t="s">
        <v>189</v>
      </c>
      <c r="FX4" s="12" t="s">
        <v>190</v>
      </c>
      <c r="FY4" s="12" t="s">
        <v>191</v>
      </c>
      <c r="FZ4" s="12" t="s">
        <v>192</v>
      </c>
      <c r="GA4" s="11" t="s">
        <v>193</v>
      </c>
      <c r="GB4" s="11" t="s">
        <v>194</v>
      </c>
      <c r="GC4" s="11" t="s">
        <v>195</v>
      </c>
      <c r="GD4" s="11" t="s">
        <v>196</v>
      </c>
      <c r="GE4" s="11" t="s">
        <v>197</v>
      </c>
      <c r="GF4" s="11" t="s">
        <v>198</v>
      </c>
      <c r="GG4" s="10" t="s">
        <v>199</v>
      </c>
      <c r="GH4" s="80" t="s">
        <v>200</v>
      </c>
      <c r="GI4" s="80" t="s">
        <v>201</v>
      </c>
      <c r="GJ4" s="10" t="s">
        <v>202</v>
      </c>
      <c r="GK4" s="10" t="s">
        <v>203</v>
      </c>
      <c r="GL4" s="10" t="s">
        <v>204</v>
      </c>
      <c r="GM4" s="10" t="s">
        <v>205</v>
      </c>
      <c r="GN4" s="80" t="s">
        <v>206</v>
      </c>
      <c r="GO4" s="80" t="s">
        <v>207</v>
      </c>
      <c r="GP4" s="80" t="s">
        <v>208</v>
      </c>
      <c r="GQ4" s="80" t="s">
        <v>209</v>
      </c>
      <c r="GR4" s="86" t="s">
        <v>210</v>
      </c>
      <c r="GS4" s="93" t="s">
        <v>211</v>
      </c>
      <c r="GT4" s="98" t="s">
        <v>212</v>
      </c>
      <c r="GU4" s="93" t="s">
        <v>213</v>
      </c>
      <c r="GV4" s="97" t="s">
        <v>214</v>
      </c>
      <c r="GW4" s="93" t="s">
        <v>215</v>
      </c>
      <c r="GX4" s="98" t="s">
        <v>216</v>
      </c>
      <c r="GY4" s="93" t="s">
        <v>217</v>
      </c>
      <c r="GZ4" s="97" t="s">
        <v>218</v>
      </c>
      <c r="HA4" s="93" t="s">
        <v>219</v>
      </c>
      <c r="HB4" s="98" t="s">
        <v>220</v>
      </c>
      <c r="HC4" s="93" t="s">
        <v>221</v>
      </c>
      <c r="HD4" s="97" t="s">
        <v>222</v>
      </c>
      <c r="HE4" s="80" t="s">
        <v>223</v>
      </c>
      <c r="HF4" s="98" t="s">
        <v>224</v>
      </c>
      <c r="HG4" s="80" t="s">
        <v>225</v>
      </c>
      <c r="HH4" s="98" t="s">
        <v>226</v>
      </c>
      <c r="HI4" s="80" t="s">
        <v>227</v>
      </c>
      <c r="HJ4" s="97" t="s">
        <v>228</v>
      </c>
      <c r="HK4" s="80" t="s">
        <v>229</v>
      </c>
      <c r="HL4" s="97" t="s">
        <v>230</v>
      </c>
      <c r="HM4" s="80" t="s">
        <v>231</v>
      </c>
      <c r="HN4" s="97" t="s">
        <v>232</v>
      </c>
      <c r="HO4" s="80" t="s">
        <v>233</v>
      </c>
      <c r="HP4" s="98" t="s">
        <v>234</v>
      </c>
      <c r="HQ4" s="80" t="s">
        <v>235</v>
      </c>
      <c r="HR4" s="97" t="s">
        <v>236</v>
      </c>
      <c r="HS4" s="80" t="s">
        <v>237</v>
      </c>
      <c r="HT4" s="98" t="s">
        <v>238</v>
      </c>
      <c r="HU4" s="80" t="s">
        <v>239</v>
      </c>
      <c r="HV4" s="97" t="s">
        <v>240</v>
      </c>
      <c r="HW4" s="80" t="s">
        <v>241</v>
      </c>
      <c r="HX4" s="99" t="s">
        <v>242</v>
      </c>
      <c r="HY4" s="80" t="s">
        <v>243</v>
      </c>
      <c r="HZ4" s="97" t="s">
        <v>244</v>
      </c>
      <c r="IA4" s="92" t="s">
        <v>245</v>
      </c>
      <c r="IB4" s="92" t="s">
        <v>246</v>
      </c>
      <c r="IC4" s="92" t="s">
        <v>247</v>
      </c>
      <c r="ID4" s="112" t="s">
        <v>248</v>
      </c>
      <c r="IE4" s="80" t="s">
        <v>249</v>
      </c>
      <c r="IF4" s="97" t="s">
        <v>250</v>
      </c>
      <c r="IG4" s="94" t="s">
        <v>251</v>
      </c>
      <c r="IH4" s="94" t="s">
        <v>252</v>
      </c>
      <c r="II4" s="94" t="s">
        <v>253</v>
      </c>
      <c r="IJ4" s="94" t="s">
        <v>254</v>
      </c>
    </row>
    <row r="5" spans="1:244" s="18" customFormat="1" ht="20.100000000000001" customHeight="1">
      <c r="A5" s="55" t="s">
        <v>255</v>
      </c>
      <c r="B5" s="13" t="s">
        <v>256</v>
      </c>
      <c r="C5" s="13" t="str">
        <f>VLOOKUP($A5,'WO Detail'!$A$2:$BJ$304,4,FALSE)</f>
        <v>Bronx</v>
      </c>
      <c r="D5" s="13" t="str">
        <f>VLOOKUP($A5,'WO Detail'!$A$2:$BJ$304,6,FALSE)</f>
        <v>1010 EAST 178TH STREET</v>
      </c>
      <c r="E5" s="55">
        <f>VLOOKUP($A5,'WO Detail'!$A$2:$BJ$304,7,FALSE)</f>
        <v>180</v>
      </c>
      <c r="F5" s="13" t="s">
        <v>257</v>
      </c>
      <c r="G5" s="53">
        <v>180</v>
      </c>
      <c r="H5" s="55" t="str">
        <f>VLOOKUP($A5,'WO Detail'!$A$2:$BJ$304,9,FALSE)</f>
        <v>NY005011330</v>
      </c>
      <c r="I5" s="14">
        <v>214</v>
      </c>
      <c r="J5" s="14">
        <v>448</v>
      </c>
      <c r="K5" s="15">
        <v>2.0934579000000002</v>
      </c>
      <c r="L5" s="15">
        <v>21.303270999999999</v>
      </c>
      <c r="M5" s="14">
        <v>172</v>
      </c>
      <c r="N5" s="14">
        <v>276</v>
      </c>
      <c r="O5" s="14">
        <v>27</v>
      </c>
      <c r="P5" s="14">
        <v>35</v>
      </c>
      <c r="Q5" s="14">
        <v>29</v>
      </c>
      <c r="R5" s="14">
        <v>37</v>
      </c>
      <c r="S5" s="14">
        <v>43</v>
      </c>
      <c r="T5" s="14">
        <v>72</v>
      </c>
      <c r="U5" s="14">
        <v>33</v>
      </c>
      <c r="V5" s="14">
        <v>42</v>
      </c>
      <c r="W5" s="14">
        <v>30</v>
      </c>
      <c r="X5" s="14">
        <v>30</v>
      </c>
      <c r="Y5" s="14">
        <v>36</v>
      </c>
      <c r="Z5" s="14">
        <v>26</v>
      </c>
      <c r="AA5" s="14">
        <v>8</v>
      </c>
      <c r="AB5" s="14">
        <v>109</v>
      </c>
      <c r="AC5" s="14">
        <v>89</v>
      </c>
      <c r="AD5" s="14">
        <v>70</v>
      </c>
      <c r="AE5" s="14">
        <v>12</v>
      </c>
      <c r="AF5" s="14">
        <v>169</v>
      </c>
      <c r="AG5" s="14">
        <v>267</v>
      </c>
      <c r="AH5" s="14">
        <v>0</v>
      </c>
      <c r="AI5" s="14">
        <v>0</v>
      </c>
      <c r="AJ5" s="14">
        <v>122</v>
      </c>
      <c r="AK5" s="14">
        <v>47</v>
      </c>
      <c r="AL5" s="14">
        <v>12</v>
      </c>
      <c r="AM5" s="14">
        <v>7</v>
      </c>
      <c r="AN5" s="14">
        <v>36</v>
      </c>
      <c r="AO5" s="16">
        <v>513.4439252336449</v>
      </c>
      <c r="AP5" s="16">
        <v>335</v>
      </c>
      <c r="AQ5" s="14">
        <v>6</v>
      </c>
      <c r="AR5" s="14">
        <v>17</v>
      </c>
      <c r="AS5" s="14">
        <v>76</v>
      </c>
      <c r="AT5" s="14">
        <v>25</v>
      </c>
      <c r="AU5" s="14">
        <v>16</v>
      </c>
      <c r="AV5" s="14">
        <v>11</v>
      </c>
      <c r="AW5" s="14">
        <v>16</v>
      </c>
      <c r="AX5" s="14">
        <v>6</v>
      </c>
      <c r="AY5" s="14">
        <v>5</v>
      </c>
      <c r="AZ5" s="14">
        <v>2</v>
      </c>
      <c r="BA5" s="14">
        <v>34</v>
      </c>
      <c r="BB5" s="16">
        <v>26056.306220095692</v>
      </c>
      <c r="BC5" s="16">
        <v>15528</v>
      </c>
      <c r="BD5" s="14">
        <v>13</v>
      </c>
      <c r="BE5" s="14">
        <v>38</v>
      </c>
      <c r="BF5" s="14">
        <v>50</v>
      </c>
      <c r="BG5" s="14">
        <v>23</v>
      </c>
      <c r="BH5" s="14">
        <v>12</v>
      </c>
      <c r="BI5" s="14">
        <v>19</v>
      </c>
      <c r="BJ5" s="14">
        <v>5</v>
      </c>
      <c r="BK5" s="14">
        <v>6</v>
      </c>
      <c r="BL5" s="14">
        <v>7</v>
      </c>
      <c r="BM5" s="14">
        <v>4</v>
      </c>
      <c r="BN5" s="14">
        <v>7</v>
      </c>
      <c r="BO5" s="14">
        <v>4</v>
      </c>
      <c r="BP5" s="14">
        <v>4</v>
      </c>
      <c r="BQ5" s="14">
        <v>4</v>
      </c>
      <c r="BR5" s="14">
        <v>2</v>
      </c>
      <c r="BS5" s="14">
        <v>1</v>
      </c>
      <c r="BT5" s="14">
        <v>2</v>
      </c>
      <c r="BU5" s="14">
        <v>0</v>
      </c>
      <c r="BV5" s="14">
        <v>4</v>
      </c>
      <c r="BW5" s="14">
        <v>0</v>
      </c>
      <c r="BX5" s="14">
        <v>4</v>
      </c>
      <c r="BY5" s="14">
        <v>99</v>
      </c>
      <c r="BZ5" s="16">
        <v>41565.818181818184</v>
      </c>
      <c r="CA5" s="16">
        <v>30460</v>
      </c>
      <c r="CB5" s="14">
        <v>29</v>
      </c>
      <c r="CC5" s="16">
        <v>12179.068965517241</v>
      </c>
      <c r="CD5" s="16">
        <v>11640</v>
      </c>
      <c r="CE5" s="14">
        <v>83</v>
      </c>
      <c r="CF5" s="16">
        <v>12720.421686746988</v>
      </c>
      <c r="CG5" s="16">
        <v>10296</v>
      </c>
      <c r="CH5" s="14">
        <v>143</v>
      </c>
      <c r="CI5" s="14">
        <v>30</v>
      </c>
      <c r="CJ5" s="14">
        <v>25</v>
      </c>
      <c r="CK5" s="14">
        <v>7</v>
      </c>
      <c r="CL5" s="14">
        <v>3</v>
      </c>
      <c r="CM5" s="14">
        <v>4</v>
      </c>
      <c r="CN5" s="17">
        <f t="shared" ref="CN5:CN68" si="0">CM5/I5</f>
        <v>1.8691588785046728E-2</v>
      </c>
      <c r="CO5" s="14">
        <v>15</v>
      </c>
      <c r="CP5" s="17">
        <f t="shared" ref="CP5:CP68" si="1">CO5/I5</f>
        <v>7.0093457943925228E-2</v>
      </c>
      <c r="CQ5" s="14">
        <v>105</v>
      </c>
      <c r="CR5" s="14">
        <v>33</v>
      </c>
      <c r="CS5" s="17">
        <f t="shared" ref="CS5:CS68" si="2">CR5/J5</f>
        <v>7.3660714285714288E-2</v>
      </c>
      <c r="CT5" s="13"/>
      <c r="CU5" s="17"/>
      <c r="CV5" s="13"/>
      <c r="CW5" s="13"/>
      <c r="CX5" s="13"/>
      <c r="CY5" s="13"/>
      <c r="CZ5" s="13"/>
      <c r="DA5" s="13"/>
      <c r="DB5" s="13" t="str">
        <f>VLOOKUP($A5,'WO Detail'!$A$2:$BJ$304,5,FALSE)</f>
        <v>Theresa Bethea</v>
      </c>
      <c r="DC5" s="13"/>
      <c r="DD5" s="13"/>
      <c r="DE5" s="55">
        <f>VLOOKUP($A5,'WO Detail'!$A$2:$BJ$304,38,FALSE)</f>
        <v>1</v>
      </c>
      <c r="DF5" s="19" t="s">
        <v>258</v>
      </c>
      <c r="DG5" s="19" t="s">
        <v>259</v>
      </c>
      <c r="DH5" s="19" t="s">
        <v>260</v>
      </c>
      <c r="DI5" s="19" t="s">
        <v>261</v>
      </c>
      <c r="DJ5" s="19" t="s">
        <v>262</v>
      </c>
      <c r="DK5" s="19" t="s">
        <v>263</v>
      </c>
      <c r="DL5" s="19" t="s">
        <v>258</v>
      </c>
      <c r="DM5" s="19" t="s">
        <v>264</v>
      </c>
      <c r="DN5" s="19" t="s">
        <v>265</v>
      </c>
      <c r="DO5" s="55"/>
      <c r="DP5" s="55"/>
      <c r="DQ5" s="68">
        <v>17.777777777777779</v>
      </c>
      <c r="DR5" s="55" t="str">
        <f>VLOOKUP($A5,'WO Detail'!$A$2:$BJ$304,10,FALSE)</f>
        <v>No</v>
      </c>
      <c r="DS5" s="55" t="str">
        <f>VLOOKUP($A5,'WO Detail'!$A$2:$BJ$304,14,FALSE)</f>
        <v>YES</v>
      </c>
      <c r="DT5" s="19" t="s">
        <v>266</v>
      </c>
      <c r="DU5" s="59" t="str">
        <f>VLOOKUP($A5,'WO Detail'!$A$2:$BJ$304,15,FALSE)</f>
        <v>SHARON MYERS</v>
      </c>
      <c r="DV5" s="77"/>
      <c r="DW5" s="79" t="s">
        <v>267</v>
      </c>
      <c r="DX5" s="55">
        <f>VLOOKUP($A5,'WO Detail'!$A$2:$BJ$304,26,FALSE)</f>
        <v>220</v>
      </c>
      <c r="DY5" s="55">
        <f>VLOOKUP($A5,'WO Detail'!$A$2:$BJ$304,27,FALSE)</f>
        <v>215</v>
      </c>
      <c r="DZ5" s="55">
        <f>VLOOKUP($A5,'WO Detail'!$A$2:$BJ$304,28,FALSE)</f>
        <v>2</v>
      </c>
      <c r="EA5" s="55">
        <f>VLOOKUP($A5,'WO Detail'!$A$2:$BJ$304,29,FALSE)</f>
        <v>3</v>
      </c>
      <c r="EB5" s="55">
        <f>VLOOKUP($A5,'WO Detail'!$A$2:$BJ$304,30,FALSE)</f>
        <v>20</v>
      </c>
      <c r="EC5" s="55">
        <f>VLOOKUP($A5,'WO Detail'!$A$2:$BJ$304,31,FALSE)</f>
        <v>76</v>
      </c>
      <c r="ED5" s="55">
        <f>VLOOKUP($A5,'WO Detail'!$A$2:$BJ$304,32,FALSE)</f>
        <v>76</v>
      </c>
      <c r="EE5" s="55">
        <f>VLOOKUP($A5,'WO Detail'!$A$2:$BJ$304,33,FALSE)</f>
        <v>40</v>
      </c>
      <c r="EF5" s="55">
        <f>VLOOKUP($A5,'WO Detail'!$A$2:$BJ$304,34,FALSE)</f>
        <v>6</v>
      </c>
      <c r="EG5" s="55">
        <f>VLOOKUP($A5,'WO Detail'!$A$2:$BJ$304,35,FALSE)</f>
        <v>2</v>
      </c>
      <c r="EH5" s="55">
        <f>VLOOKUP($A5,'WO Detail'!$A$2:$BJ$304,36,FALSE)</f>
        <v>0</v>
      </c>
      <c r="EI5" s="55">
        <f>VLOOKUP($A5,'WO Detail'!$A$2:$BJ$304,37,FALSE)</f>
        <v>0</v>
      </c>
      <c r="EJ5" s="78">
        <v>1</v>
      </c>
      <c r="EK5" s="78">
        <v>0</v>
      </c>
      <c r="EL5" s="19" t="s">
        <v>268</v>
      </c>
      <c r="EM5" s="19" t="s">
        <v>269</v>
      </c>
      <c r="EN5" s="81">
        <v>26023</v>
      </c>
      <c r="EO5" s="78">
        <v>49</v>
      </c>
      <c r="EP5" s="78" t="s">
        <v>270</v>
      </c>
      <c r="EQ5" s="84">
        <v>14961</v>
      </c>
      <c r="ER5" s="78">
        <v>2.02</v>
      </c>
      <c r="ES5" s="13"/>
      <c r="ET5" s="55">
        <f>VLOOKUP($A5,'WO Detail'!$A$2:$BJ$304,25,FALSE)</f>
        <v>2</v>
      </c>
      <c r="EU5" s="55">
        <f>VLOOKUP($A5,'WO Detail'!$A$2:$BJ$304,24,FALSE)</f>
        <v>2</v>
      </c>
      <c r="EV5" s="55">
        <f>VLOOKUP($A5,'WO Detail'!$A$2:$BJ$304,23,FALSE)</f>
        <v>0</v>
      </c>
      <c r="EW5" s="78" t="s">
        <v>271</v>
      </c>
      <c r="EX5" s="13"/>
      <c r="EY5" s="13"/>
      <c r="EZ5" s="19" t="s">
        <v>272</v>
      </c>
      <c r="FA5" s="55" t="str">
        <f>VLOOKUP($A5,'WO Detail'!$A$2:$BJ$304,11,FALSE)</f>
        <v>Other</v>
      </c>
      <c r="FB5" s="55" t="str">
        <f>VLOOKUP($A5,'WO Detail'!$A$2:$BJ$304,12,FALSE)</f>
        <v>No</v>
      </c>
      <c r="FC5" s="13"/>
      <c r="FD5" s="55">
        <f>VLOOKUP($A5,'WO Detail'!$A$2:$BJ$304,13,FALSE)</f>
        <v>0</v>
      </c>
      <c r="FE5" s="19" t="s">
        <v>267</v>
      </c>
      <c r="FF5" s="13" t="s">
        <v>273</v>
      </c>
      <c r="FG5" s="19" t="s">
        <v>274</v>
      </c>
      <c r="FH5" s="19" t="s">
        <v>275</v>
      </c>
      <c r="FI5" s="13">
        <v>3705</v>
      </c>
      <c r="FJ5" s="13">
        <v>12</v>
      </c>
      <c r="FK5" s="19" t="s">
        <v>276</v>
      </c>
      <c r="FL5" s="13"/>
      <c r="FM5" s="55">
        <f>VLOOKUP($A5,'WO Detail'!$A$2:$BJ$304,16,FALSE)</f>
        <v>0</v>
      </c>
      <c r="FN5" s="13"/>
      <c r="FO5" s="13"/>
      <c r="FP5" s="13"/>
      <c r="FQ5" s="13"/>
      <c r="FR5" s="13"/>
      <c r="FS5" s="13"/>
      <c r="FT5" s="13"/>
      <c r="FU5" s="13"/>
      <c r="FV5" s="13"/>
      <c r="FW5" s="13"/>
      <c r="FX5" s="13"/>
      <c r="FY5" s="13"/>
      <c r="FZ5" s="13"/>
      <c r="GA5" s="13"/>
      <c r="GB5" s="13"/>
      <c r="GC5" s="13"/>
      <c r="GD5" s="13"/>
      <c r="GE5" s="13"/>
      <c r="GF5" s="13"/>
      <c r="GG5" s="13"/>
      <c r="GH5" s="55">
        <f>VLOOKUP($A5,'WO Detail'!$A$2:$BJ$304,39,FALSE)</f>
        <v>87.11</v>
      </c>
      <c r="GI5" s="55">
        <f>VLOOKUP($A5,'WO Detail'!$A$2:$BJ$304,40,FALSE)</f>
        <v>43.26</v>
      </c>
      <c r="GJ5" s="13"/>
      <c r="GK5" s="13"/>
      <c r="GL5" s="13"/>
      <c r="GM5" s="13"/>
      <c r="GN5" s="55">
        <f>VLOOKUP($A5,'WO Detail'!$A$2:$BJ$304,17,FALSE)</f>
        <v>0</v>
      </c>
      <c r="GO5" s="55">
        <f>VLOOKUP($A5,'WO Detail'!$A$2:$BJ$304,18,FALSE)</f>
        <v>0</v>
      </c>
      <c r="GP5" s="55">
        <f>VLOOKUP($A5,'WO Detail'!$A$2:$BJ$304,19,FALSE)</f>
        <v>0</v>
      </c>
      <c r="GQ5" s="55" t="str">
        <f>VLOOKUP($A5,'WO Detail'!$A$2:$BJ$304,21,FALSE)</f>
        <v>No</v>
      </c>
      <c r="GR5" s="89">
        <f>VLOOKUP($A5,'WO Detail'!$A$2:$BJ$304,22,FALSE)</f>
        <v>0.51550327736355406</v>
      </c>
      <c r="GS5" s="95">
        <f>VLOOKUP($A5,'WO Detail'!$A$2:$BJ$304,41,FALSE)</f>
        <v>304</v>
      </c>
      <c r="GT5" s="95">
        <f t="shared" ref="GT5:GT36" si="3">(GS5/3)/DY5</f>
        <v>0.47131782945736433</v>
      </c>
      <c r="GU5" s="95">
        <f>VLOOKUP($A5,'WO Detail'!$A$2:$BJ$304,42,FALSE)</f>
        <v>26</v>
      </c>
      <c r="GV5" s="95">
        <f t="shared" ref="GV5:GV36" si="4">GU5/DY5</f>
        <v>0.12093023255813953</v>
      </c>
      <c r="GW5" s="95">
        <f>VLOOKUP($A5,'WO Detail'!$A$2:$BJ$304,43,FALSE)</f>
        <v>676</v>
      </c>
      <c r="GX5" s="95">
        <f t="shared" ref="GX5:GX68" si="5">(GW5/3)/DY5</f>
        <v>1.048062015503876</v>
      </c>
      <c r="GY5" s="95">
        <f>VLOOKUP($A5,'WO Detail'!$A$2:$BJ$304,44,FALSE)</f>
        <v>626</v>
      </c>
      <c r="GZ5" s="95">
        <f t="shared" ref="GZ5:GZ68" si="6">GY5/DY5</f>
        <v>2.9116279069767441</v>
      </c>
      <c r="HA5" s="95">
        <f>VLOOKUP($A5,'WO Detail'!$A$2:$BJ$304,45,FALSE)</f>
        <v>394</v>
      </c>
      <c r="HB5" s="95">
        <f t="shared" ref="HB5:HB68" si="7">(HA5/3)/DY5</f>
        <v>0.61085271317829459</v>
      </c>
      <c r="HC5" s="95">
        <f>VLOOKUP($A5,'WO Detail'!$A$2:$BJ$304,46,FALSE)</f>
        <v>334</v>
      </c>
      <c r="HD5" s="95">
        <f t="shared" ref="HD5:HD68" si="8">HC5/DY5</f>
        <v>1.5534883720930233</v>
      </c>
      <c r="HE5" s="95">
        <f>VLOOKUP($A5,'WO Detail'!$A$2:$BJ$304,47,FALSE)</f>
        <v>435</v>
      </c>
      <c r="HF5" s="95">
        <f t="shared" ref="HF5:HF68" si="9">(HE5/3)/DY5</f>
        <v>0.67441860465116277</v>
      </c>
      <c r="HG5" s="95">
        <f>VLOOKUP($A5,'WO Detail'!$A$2:$BJ$304,49,FALSE)</f>
        <v>1066</v>
      </c>
      <c r="HH5" s="95">
        <f t="shared" ref="HH5:HH68" si="10">(HG5/3)/DY5</f>
        <v>1.6527131782945736</v>
      </c>
      <c r="HI5" s="95">
        <f>VLOOKUP($A5,'WO Detail'!$A$2:$BJ$304,51,FALSE)</f>
        <v>2</v>
      </c>
      <c r="HJ5" s="95">
        <f t="shared" ref="HJ5:HJ68" si="11">HI5/2</f>
        <v>1</v>
      </c>
      <c r="HK5" s="95">
        <f>VLOOKUP($A5,'WO Detail'!$A$2:$BJ$304,53,FALSE)</f>
        <v>3</v>
      </c>
      <c r="HL5" s="95">
        <f t="shared" ref="HL5:HL68" si="12">HK5/2</f>
        <v>1.5</v>
      </c>
      <c r="HM5" s="95">
        <f>VLOOKUP($A5,'WO Detail'!$A$2:$BJ$304,55,FALSE)</f>
        <v>195</v>
      </c>
      <c r="HN5" s="95">
        <f>HM5/EU5</f>
        <v>97.5</v>
      </c>
      <c r="HO5" s="95">
        <f>VLOOKUP($A5,'WO Detail'!$A$2:$BJ$304,56,FALSE)</f>
        <v>5514</v>
      </c>
      <c r="HP5" s="95">
        <f t="shared" ref="HP5:HP68" si="13">(HO5/3)/DY5</f>
        <v>8.5488372093023255</v>
      </c>
      <c r="HQ5" s="95">
        <f>VLOOKUP($A5,'WO Detail'!$A$2:$BJ$304,57,FALSE)</f>
        <v>886</v>
      </c>
      <c r="HR5" s="95">
        <f t="shared" ref="HR5:HR68" si="14">HQ5/DY5</f>
        <v>4.1209302325581394</v>
      </c>
      <c r="HS5" s="95">
        <f>VLOOKUP($A5,'WO Detail'!$A$2:$BJ$304,58,FALSE)</f>
        <v>3483</v>
      </c>
      <c r="HT5" s="95">
        <f t="shared" ref="HT5:HT68" si="15">(HS5/3)/DY5</f>
        <v>5.4</v>
      </c>
      <c r="HU5" s="95">
        <f>VLOOKUP($A5,'WO Detail'!$A$2:$BJ$304,59,FALSE)</f>
        <v>10675</v>
      </c>
      <c r="HV5" s="95">
        <f t="shared" ref="HV5:HV68" si="16">HU5/DY5</f>
        <v>49.651162790697676</v>
      </c>
      <c r="HW5" s="95">
        <f>VLOOKUP($A5,'WO Detail'!$A$2:$BJ$304,60,FALSE)</f>
        <v>366</v>
      </c>
      <c r="HX5" s="95">
        <f t="shared" ref="HX5:HX68" si="17">(HW5/3)/(DY5)</f>
        <v>0.56744186046511624</v>
      </c>
      <c r="HY5" s="95">
        <f>VLOOKUP($A5,'WO Detail'!$A$2:$BJ$304,61,FALSE)</f>
        <v>2384</v>
      </c>
      <c r="HZ5" s="95">
        <f t="shared" ref="HZ5:HZ68" si="18">HY5/DY5</f>
        <v>11.088372093023256</v>
      </c>
      <c r="IA5" s="95"/>
      <c r="IB5" s="95"/>
      <c r="IC5" s="95"/>
      <c r="ID5" s="113">
        <f>VLOOKUP($A5,'PHAS Score'!$C$1:$D$303,2,FALSE)</f>
        <v>30.95</v>
      </c>
      <c r="IE5" s="95">
        <f>VLOOKUP($A5,'WO Detail'!$A$2:$BJ$304,62,FALSE)</f>
        <v>447</v>
      </c>
      <c r="IF5" s="95">
        <f t="shared" ref="IF5:IF68" si="19">IE5/$DY5</f>
        <v>2.0790697674418603</v>
      </c>
      <c r="IG5" s="96"/>
      <c r="IH5" s="96"/>
      <c r="II5" s="96"/>
      <c r="IJ5" s="96"/>
    </row>
    <row r="6" spans="1:244" s="18" customFormat="1" ht="20.100000000000001" customHeight="1">
      <c r="A6" s="55" t="s">
        <v>277</v>
      </c>
      <c r="B6" s="13" t="s">
        <v>278</v>
      </c>
      <c r="C6" s="13" t="str">
        <f>VLOOKUP($A6,'WO Detail'!$A$2:$BJ$304,4,FALSE)</f>
        <v>Brooklyn</v>
      </c>
      <c r="D6" s="13" t="str">
        <f>VLOOKUP($A6,'WO Detail'!$A$2:$BJ$304,6,FALSE)</f>
        <v>Reid Apartments</v>
      </c>
      <c r="E6" s="55">
        <f>VLOOKUP($A6,'WO Detail'!$A$2:$BJ$304,7,FALSE)</f>
        <v>167</v>
      </c>
      <c r="F6" s="13" t="s">
        <v>279</v>
      </c>
      <c r="G6" s="53">
        <v>242</v>
      </c>
      <c r="H6" s="55" t="str">
        <f>VLOOKUP($A6,'WO Detail'!$A$2:$BJ$304,9,FALSE)</f>
        <v>NY005011670</v>
      </c>
      <c r="I6" s="14">
        <v>30</v>
      </c>
      <c r="J6" s="14">
        <v>68</v>
      </c>
      <c r="K6" s="15">
        <v>2.2666667</v>
      </c>
      <c r="L6" s="15">
        <v>20.246666699999999</v>
      </c>
      <c r="M6" s="14">
        <v>24</v>
      </c>
      <c r="N6" s="14">
        <v>44</v>
      </c>
      <c r="O6" s="14">
        <v>4</v>
      </c>
      <c r="P6" s="14">
        <v>7</v>
      </c>
      <c r="Q6" s="14">
        <v>6</v>
      </c>
      <c r="R6" s="14">
        <v>7</v>
      </c>
      <c r="S6" s="14">
        <v>5</v>
      </c>
      <c r="T6" s="14">
        <v>6</v>
      </c>
      <c r="U6" s="14">
        <v>8</v>
      </c>
      <c r="V6" s="14">
        <v>8</v>
      </c>
      <c r="W6" s="14">
        <v>5</v>
      </c>
      <c r="X6" s="14">
        <v>6</v>
      </c>
      <c r="Y6" s="14">
        <v>3</v>
      </c>
      <c r="Z6" s="14">
        <v>3</v>
      </c>
      <c r="AA6" s="14">
        <v>0</v>
      </c>
      <c r="AB6" s="14">
        <v>20</v>
      </c>
      <c r="AC6" s="14">
        <v>8</v>
      </c>
      <c r="AD6" s="14">
        <v>6</v>
      </c>
      <c r="AE6" s="14">
        <v>2</v>
      </c>
      <c r="AF6" s="14">
        <v>53</v>
      </c>
      <c r="AG6" s="14">
        <v>12</v>
      </c>
      <c r="AH6" s="14">
        <v>0</v>
      </c>
      <c r="AI6" s="14">
        <v>1</v>
      </c>
      <c r="AJ6" s="14">
        <v>13</v>
      </c>
      <c r="AK6" s="14">
        <v>2</v>
      </c>
      <c r="AL6" s="14">
        <v>0</v>
      </c>
      <c r="AM6" s="14">
        <v>0</v>
      </c>
      <c r="AN6" s="14">
        <v>1</v>
      </c>
      <c r="AO6" s="16">
        <v>566.76666666666665</v>
      </c>
      <c r="AP6" s="16">
        <v>596.5</v>
      </c>
      <c r="AQ6" s="14">
        <v>2</v>
      </c>
      <c r="AR6" s="14">
        <v>0</v>
      </c>
      <c r="AS6" s="14">
        <v>4</v>
      </c>
      <c r="AT6" s="14">
        <v>5</v>
      </c>
      <c r="AU6" s="14">
        <v>2</v>
      </c>
      <c r="AV6" s="14">
        <v>3</v>
      </c>
      <c r="AW6" s="14">
        <v>5</v>
      </c>
      <c r="AX6" s="14">
        <v>4</v>
      </c>
      <c r="AY6" s="14">
        <v>1</v>
      </c>
      <c r="AZ6" s="14">
        <v>0</v>
      </c>
      <c r="BA6" s="14">
        <v>4</v>
      </c>
      <c r="BB6" s="16">
        <v>23524.366666666665</v>
      </c>
      <c r="BC6" s="16">
        <v>23928</v>
      </c>
      <c r="BD6" s="14">
        <v>3</v>
      </c>
      <c r="BE6" s="14">
        <v>4</v>
      </c>
      <c r="BF6" s="14">
        <v>5</v>
      </c>
      <c r="BG6" s="14">
        <v>1</v>
      </c>
      <c r="BH6" s="14">
        <v>4</v>
      </c>
      <c r="BI6" s="14">
        <v>5</v>
      </c>
      <c r="BJ6" s="14">
        <v>3</v>
      </c>
      <c r="BK6" s="14">
        <v>1</v>
      </c>
      <c r="BL6" s="14">
        <v>1</v>
      </c>
      <c r="BM6" s="14">
        <v>0</v>
      </c>
      <c r="BN6" s="14">
        <v>2</v>
      </c>
      <c r="BO6" s="14">
        <v>0</v>
      </c>
      <c r="BP6" s="14">
        <v>1</v>
      </c>
      <c r="BQ6" s="14">
        <v>0</v>
      </c>
      <c r="BR6" s="14">
        <v>0</v>
      </c>
      <c r="BS6" s="14">
        <v>0</v>
      </c>
      <c r="BT6" s="14">
        <v>0</v>
      </c>
      <c r="BU6" s="14">
        <v>0</v>
      </c>
      <c r="BV6" s="14">
        <v>0</v>
      </c>
      <c r="BW6" s="14">
        <v>0</v>
      </c>
      <c r="BX6" s="14">
        <v>0</v>
      </c>
      <c r="BY6" s="14">
        <v>19</v>
      </c>
      <c r="BZ6" s="16">
        <v>30697.684210526317</v>
      </c>
      <c r="CA6" s="16">
        <v>28569</v>
      </c>
      <c r="CB6" s="14">
        <v>4</v>
      </c>
      <c r="CC6" s="16">
        <v>11927</v>
      </c>
      <c r="CD6" s="16">
        <v>7181.5</v>
      </c>
      <c r="CE6" s="14">
        <v>8</v>
      </c>
      <c r="CF6" s="16">
        <v>12917</v>
      </c>
      <c r="CG6" s="16">
        <v>11400</v>
      </c>
      <c r="CH6" s="14">
        <v>21</v>
      </c>
      <c r="CI6" s="14">
        <v>6</v>
      </c>
      <c r="CJ6" s="14">
        <v>3</v>
      </c>
      <c r="CK6" s="14">
        <v>0</v>
      </c>
      <c r="CL6" s="14">
        <v>0</v>
      </c>
      <c r="CM6" s="14">
        <v>0</v>
      </c>
      <c r="CN6" s="17">
        <f t="shared" si="0"/>
        <v>0</v>
      </c>
      <c r="CO6" s="14">
        <v>0</v>
      </c>
      <c r="CP6" s="17">
        <f t="shared" si="1"/>
        <v>0</v>
      </c>
      <c r="CQ6" s="14">
        <v>10</v>
      </c>
      <c r="CR6" s="14">
        <v>5</v>
      </c>
      <c r="CS6" s="17">
        <f t="shared" si="2"/>
        <v>7.3529411764705885E-2</v>
      </c>
      <c r="CT6" s="13"/>
      <c r="CU6" s="17"/>
      <c r="CV6" s="13"/>
      <c r="CW6" s="13"/>
      <c r="CX6" s="13"/>
      <c r="CY6" s="13"/>
      <c r="CZ6" s="13"/>
      <c r="DA6" s="13"/>
      <c r="DB6" s="13" t="str">
        <f>VLOOKUP($A6,'WO Detail'!$A$2:$BJ$304,5,FALSE)</f>
        <v>Gerard Middleton</v>
      </c>
      <c r="DC6" s="13"/>
      <c r="DD6" s="13"/>
      <c r="DE6" s="55">
        <f>VLOOKUP($A6,'WO Detail'!$A$2:$BJ$304,38,FALSE)</f>
        <v>0</v>
      </c>
      <c r="DF6" s="19" t="s">
        <v>280</v>
      </c>
      <c r="DG6" s="19" t="s">
        <v>281</v>
      </c>
      <c r="DH6" s="19" t="s">
        <v>282</v>
      </c>
      <c r="DI6" s="19" t="s">
        <v>283</v>
      </c>
      <c r="DJ6" s="19" t="s">
        <v>284</v>
      </c>
      <c r="DK6" s="19" t="s">
        <v>285</v>
      </c>
      <c r="DL6" s="19" t="s">
        <v>286</v>
      </c>
      <c r="DM6" s="19" t="s">
        <v>287</v>
      </c>
      <c r="DN6" s="19" t="s">
        <v>288</v>
      </c>
      <c r="DO6" s="55"/>
      <c r="DP6" s="55"/>
      <c r="DQ6" s="68">
        <v>0</v>
      </c>
      <c r="DR6" s="55" t="str">
        <f>VLOOKUP($A6,'WO Detail'!$A$2:$BJ$304,10,FALSE)</f>
        <v>No</v>
      </c>
      <c r="DS6" s="55" t="str">
        <f>VLOOKUP($A6,'WO Detail'!$A$2:$BJ$304,14,FALSE)</f>
        <v>NO</v>
      </c>
      <c r="DT6" s="19" t="s">
        <v>289</v>
      </c>
      <c r="DU6" s="59">
        <f>VLOOKUP($A6,'WO Detail'!$A$2:$BJ$304,15,FALSE)</f>
        <v>0</v>
      </c>
      <c r="DV6" s="78">
        <v>2021</v>
      </c>
      <c r="DW6" s="79" t="s">
        <v>267</v>
      </c>
      <c r="DX6" s="55">
        <f>VLOOKUP($A6,'WO Detail'!$A$2:$BJ$304,26,FALSE)</f>
        <v>30</v>
      </c>
      <c r="DY6" s="55">
        <f>VLOOKUP($A6,'WO Detail'!$A$2:$BJ$304,27,FALSE)</f>
        <v>30</v>
      </c>
      <c r="DZ6" s="55">
        <f>VLOOKUP($A6,'WO Detail'!$A$2:$BJ$304,28,FALSE)</f>
        <v>0</v>
      </c>
      <c r="EA6" s="55">
        <f>VLOOKUP($A6,'WO Detail'!$A$2:$BJ$304,29,FALSE)</f>
        <v>0</v>
      </c>
      <c r="EB6" s="55">
        <f>VLOOKUP($A6,'WO Detail'!$A$2:$BJ$304,30,FALSE)</f>
        <v>0</v>
      </c>
      <c r="EC6" s="55">
        <f>VLOOKUP($A6,'WO Detail'!$A$2:$BJ$304,31,FALSE)</f>
        <v>8</v>
      </c>
      <c r="ED6" s="55">
        <f>VLOOKUP($A6,'WO Detail'!$A$2:$BJ$304,32,FALSE)</f>
        <v>20</v>
      </c>
      <c r="EE6" s="55">
        <f>VLOOKUP($A6,'WO Detail'!$A$2:$BJ$304,33,FALSE)</f>
        <v>0</v>
      </c>
      <c r="EF6" s="55">
        <f>VLOOKUP($A6,'WO Detail'!$A$2:$BJ$304,34,FALSE)</f>
        <v>2</v>
      </c>
      <c r="EG6" s="55">
        <f>VLOOKUP($A6,'WO Detail'!$A$2:$BJ$304,35,FALSE)</f>
        <v>0</v>
      </c>
      <c r="EH6" s="55">
        <f>VLOOKUP($A6,'WO Detail'!$A$2:$BJ$304,36,FALSE)</f>
        <v>0</v>
      </c>
      <c r="EI6" s="55">
        <f>VLOOKUP($A6,'WO Detail'!$A$2:$BJ$304,37,FALSE)</f>
        <v>0</v>
      </c>
      <c r="EJ6" s="78">
        <v>1</v>
      </c>
      <c r="EK6" s="78">
        <v>0</v>
      </c>
      <c r="EL6" s="19" t="s">
        <v>268</v>
      </c>
      <c r="EM6" s="19" t="s">
        <v>290</v>
      </c>
      <c r="EN6" s="81">
        <v>26603</v>
      </c>
      <c r="EO6" s="78">
        <v>48</v>
      </c>
      <c r="EP6" s="78" t="s">
        <v>291</v>
      </c>
      <c r="EQ6" s="84">
        <v>6983</v>
      </c>
      <c r="ER6" s="78">
        <v>0.23</v>
      </c>
      <c r="ES6" s="13"/>
      <c r="ET6" s="55">
        <f>VLOOKUP($A6,'WO Detail'!$A$2:$BJ$304,25,FALSE)</f>
        <v>5</v>
      </c>
      <c r="EU6" s="55">
        <f>VLOOKUP($A6,'WO Detail'!$A$2:$BJ$304,24,FALSE)</f>
        <v>0</v>
      </c>
      <c r="EV6" s="55" t="str">
        <f>VLOOKUP($A6,'WO Detail'!$A$2:$BJ$304,23,FALSE)</f>
        <v>OPERATING</v>
      </c>
      <c r="EW6" s="78" t="s">
        <v>267</v>
      </c>
      <c r="EX6" s="13"/>
      <c r="EY6" s="13"/>
      <c r="EZ6" s="19" t="s">
        <v>272</v>
      </c>
      <c r="FA6" s="55" t="str">
        <f>VLOOKUP($A6,'WO Detail'!$A$2:$BJ$304,11,FALSE)</f>
        <v>Other</v>
      </c>
      <c r="FB6" s="55" t="str">
        <f>VLOOKUP($A6,'WO Detail'!$A$2:$BJ$304,12,FALSE)</f>
        <v>No</v>
      </c>
      <c r="FC6" s="13"/>
      <c r="FD6" s="55">
        <f>VLOOKUP($A6,'WO Detail'!$A$2:$BJ$304,13,FALSE)</f>
        <v>0</v>
      </c>
      <c r="FE6" s="19" t="s">
        <v>267</v>
      </c>
      <c r="FF6" s="13" t="s">
        <v>273</v>
      </c>
      <c r="FG6" s="19" t="s">
        <v>292</v>
      </c>
      <c r="FH6" s="19" t="s">
        <v>293</v>
      </c>
      <c r="FI6" s="13">
        <v>4007</v>
      </c>
      <c r="FJ6" s="13">
        <v>17</v>
      </c>
      <c r="FK6" s="19" t="s">
        <v>294</v>
      </c>
      <c r="FL6" s="13"/>
      <c r="FM6" s="55">
        <f>VLOOKUP($A6,'WO Detail'!$A$2:$BJ$304,16,FALSE)</f>
        <v>0</v>
      </c>
      <c r="FN6" s="13"/>
      <c r="FO6" s="13"/>
      <c r="FP6" s="13"/>
      <c r="FQ6" s="13"/>
      <c r="FR6" s="13"/>
      <c r="FS6" s="13"/>
      <c r="FT6" s="13"/>
      <c r="FU6" s="13"/>
      <c r="FV6" s="13"/>
      <c r="FW6" s="13"/>
      <c r="FX6" s="13"/>
      <c r="FY6" s="13"/>
      <c r="FZ6" s="13"/>
      <c r="GA6" s="13"/>
      <c r="GB6" s="13"/>
      <c r="GC6" s="13"/>
      <c r="GD6" s="13"/>
      <c r="GE6" s="13"/>
      <c r="GF6" s="13"/>
      <c r="GG6" s="13"/>
      <c r="GH6" s="55">
        <f>VLOOKUP($A6,'WO Detail'!$A$2:$BJ$304,39,FALSE)</f>
        <v>88.03</v>
      </c>
      <c r="GI6" s="55">
        <f>VLOOKUP($A6,'WO Detail'!$A$2:$BJ$304,40,FALSE)</f>
        <v>50</v>
      </c>
      <c r="GJ6" s="13"/>
      <c r="GK6" s="13"/>
      <c r="GL6" s="13"/>
      <c r="GM6" s="13"/>
      <c r="GN6" s="55">
        <f>VLOOKUP($A6,'WO Detail'!$A$2:$BJ$304,17,FALSE)</f>
        <v>0</v>
      </c>
      <c r="GO6" s="55">
        <f>VLOOKUP($A6,'WO Detail'!$A$2:$BJ$304,18,FALSE)</f>
        <v>0</v>
      </c>
      <c r="GP6" s="55">
        <f>VLOOKUP($A6,'WO Detail'!$A$2:$BJ$304,19,FALSE)</f>
        <v>0</v>
      </c>
      <c r="GQ6" s="55" t="str">
        <f>VLOOKUP($A6,'WO Detail'!$A$2:$BJ$304,21,FALSE)</f>
        <v>Yes</v>
      </c>
      <c r="GR6" s="89">
        <f>VLOOKUP($A6,'WO Detail'!$A$2:$BJ$304,22,FALSE)</f>
        <v>0.9832939935814673</v>
      </c>
      <c r="GS6" s="95">
        <f>VLOOKUP($A6,'WO Detail'!$A$2:$BJ$304,41,FALSE)</f>
        <v>111</v>
      </c>
      <c r="GT6" s="95">
        <f t="shared" si="3"/>
        <v>1.2333333333333334</v>
      </c>
      <c r="GU6" s="95">
        <f>VLOOKUP($A6,'WO Detail'!$A$2:$BJ$304,42,FALSE)</f>
        <v>11</v>
      </c>
      <c r="GV6" s="95">
        <f t="shared" si="4"/>
        <v>0.36666666666666664</v>
      </c>
      <c r="GW6" s="95">
        <f>VLOOKUP($A6,'WO Detail'!$A$2:$BJ$304,43,FALSE)</f>
        <v>304</v>
      </c>
      <c r="GX6" s="95">
        <f t="shared" si="5"/>
        <v>3.3777777777777778</v>
      </c>
      <c r="GY6" s="95">
        <f>VLOOKUP($A6,'WO Detail'!$A$2:$BJ$304,44,FALSE)</f>
        <v>491</v>
      </c>
      <c r="GZ6" s="95">
        <f t="shared" si="6"/>
        <v>16.366666666666667</v>
      </c>
      <c r="HA6" s="95">
        <f>VLOOKUP($A6,'WO Detail'!$A$2:$BJ$304,45,FALSE)</f>
        <v>103</v>
      </c>
      <c r="HB6" s="95">
        <f t="shared" si="7"/>
        <v>1.1444444444444446</v>
      </c>
      <c r="HC6" s="95">
        <f>VLOOKUP($A6,'WO Detail'!$A$2:$BJ$304,46,FALSE)</f>
        <v>101</v>
      </c>
      <c r="HD6" s="95">
        <f t="shared" si="8"/>
        <v>3.3666666666666667</v>
      </c>
      <c r="HE6" s="95">
        <f>VLOOKUP($A6,'WO Detail'!$A$2:$BJ$304,47,FALSE)</f>
        <v>171</v>
      </c>
      <c r="HF6" s="95">
        <f t="shared" si="9"/>
        <v>1.9</v>
      </c>
      <c r="HG6" s="95">
        <f>VLOOKUP($A6,'WO Detail'!$A$2:$BJ$304,49,FALSE)</f>
        <v>77</v>
      </c>
      <c r="HH6" s="95">
        <f t="shared" si="10"/>
        <v>0.85555555555555562</v>
      </c>
      <c r="HI6" s="95">
        <f>VLOOKUP($A6,'WO Detail'!$A$2:$BJ$304,51,FALSE)</f>
        <v>1</v>
      </c>
      <c r="HJ6" s="95">
        <f t="shared" si="11"/>
        <v>0.5</v>
      </c>
      <c r="HK6" s="95">
        <f>VLOOKUP($A6,'WO Detail'!$A$2:$BJ$304,53,FALSE)</f>
        <v>0</v>
      </c>
      <c r="HL6" s="95">
        <f t="shared" si="12"/>
        <v>0</v>
      </c>
      <c r="HM6" s="95"/>
      <c r="HN6" s="95"/>
      <c r="HO6" s="95">
        <f>VLOOKUP($A6,'WO Detail'!$A$2:$BJ$304,56,FALSE)</f>
        <v>1018</v>
      </c>
      <c r="HP6" s="95">
        <f t="shared" si="13"/>
        <v>11.31111111111111</v>
      </c>
      <c r="HQ6" s="95">
        <f>VLOOKUP($A6,'WO Detail'!$A$2:$BJ$304,57,FALSE)</f>
        <v>398</v>
      </c>
      <c r="HR6" s="95">
        <f t="shared" si="14"/>
        <v>13.266666666666667</v>
      </c>
      <c r="HS6" s="95">
        <f>VLOOKUP($A6,'WO Detail'!$A$2:$BJ$304,58,FALSE)</f>
        <v>815</v>
      </c>
      <c r="HT6" s="95">
        <f t="shared" si="15"/>
        <v>9.0555555555555554</v>
      </c>
      <c r="HU6" s="95">
        <f>VLOOKUP($A6,'WO Detail'!$A$2:$BJ$304,59,FALSE)</f>
        <v>4464</v>
      </c>
      <c r="HV6" s="95">
        <f t="shared" si="16"/>
        <v>148.80000000000001</v>
      </c>
      <c r="HW6" s="95">
        <f>VLOOKUP($A6,'WO Detail'!$A$2:$BJ$304,60,FALSE)</f>
        <v>38</v>
      </c>
      <c r="HX6" s="95">
        <f t="shared" si="17"/>
        <v>0.42222222222222222</v>
      </c>
      <c r="HY6" s="95">
        <f>VLOOKUP($A6,'WO Detail'!$A$2:$BJ$304,61,FALSE)</f>
        <v>1989</v>
      </c>
      <c r="HZ6" s="95">
        <f t="shared" si="18"/>
        <v>66.3</v>
      </c>
      <c r="IA6" s="95"/>
      <c r="IB6" s="95"/>
      <c r="IC6" s="95"/>
      <c r="ID6" s="113">
        <f>VLOOKUP($A6,'PHAS Score'!$C$1:$D$303,2,FALSE)</f>
        <v>3</v>
      </c>
      <c r="IE6" s="95">
        <f>VLOOKUP($A6,'WO Detail'!$A$2:$BJ$304,62,FALSE)</f>
        <v>66</v>
      </c>
      <c r="IF6" s="95">
        <f t="shared" si="19"/>
        <v>2.2000000000000002</v>
      </c>
      <c r="IG6" s="96"/>
      <c r="IH6" s="96"/>
      <c r="II6" s="96"/>
      <c r="IJ6" s="96"/>
    </row>
    <row r="7" spans="1:244" s="18" customFormat="1" ht="20.100000000000001" customHeight="1">
      <c r="A7" s="55" t="s">
        <v>295</v>
      </c>
      <c r="B7" s="13" t="s">
        <v>256</v>
      </c>
      <c r="C7" s="13" t="str">
        <f>VLOOKUP($A7,'WO Detail'!$A$2:$BJ$304,4,FALSE)</f>
        <v>Bronx</v>
      </c>
      <c r="D7" s="13" t="str">
        <f>VLOOKUP($A7,'WO Detail'!$A$2:$BJ$304,6,FALSE)</f>
        <v>Claremont Consolidated</v>
      </c>
      <c r="E7" s="55">
        <f>VLOOKUP($A7,'WO Detail'!$A$2:$BJ$304,7,FALSE)</f>
        <v>308</v>
      </c>
      <c r="F7" s="13" t="s">
        <v>296</v>
      </c>
      <c r="G7" s="53">
        <v>233</v>
      </c>
      <c r="H7" s="55" t="str">
        <f>VLOOKUP($A7,'WO Detail'!$A$2:$BJ$304,9,FALSE)</f>
        <v>NY005013080</v>
      </c>
      <c r="I7" s="14">
        <v>64</v>
      </c>
      <c r="J7" s="14">
        <v>167</v>
      </c>
      <c r="K7" s="15">
        <v>2.609375</v>
      </c>
      <c r="L7" s="15">
        <v>14.7265625</v>
      </c>
      <c r="M7" s="14">
        <v>68</v>
      </c>
      <c r="N7" s="14">
        <v>99</v>
      </c>
      <c r="O7" s="14">
        <v>7</v>
      </c>
      <c r="P7" s="14">
        <v>15</v>
      </c>
      <c r="Q7" s="14">
        <v>20</v>
      </c>
      <c r="R7" s="14">
        <v>15</v>
      </c>
      <c r="S7" s="14">
        <v>25</v>
      </c>
      <c r="T7" s="14">
        <v>29</v>
      </c>
      <c r="U7" s="14">
        <v>14</v>
      </c>
      <c r="V7" s="14">
        <v>12</v>
      </c>
      <c r="W7" s="14">
        <v>7</v>
      </c>
      <c r="X7" s="14">
        <v>5</v>
      </c>
      <c r="Y7" s="14">
        <v>14</v>
      </c>
      <c r="Z7" s="14">
        <v>4</v>
      </c>
      <c r="AA7" s="14">
        <v>0</v>
      </c>
      <c r="AB7" s="14">
        <v>50</v>
      </c>
      <c r="AC7" s="14">
        <v>19</v>
      </c>
      <c r="AD7" s="14">
        <v>18</v>
      </c>
      <c r="AE7" s="14">
        <v>8</v>
      </c>
      <c r="AF7" s="14">
        <v>80</v>
      </c>
      <c r="AG7" s="14">
        <v>79</v>
      </c>
      <c r="AH7" s="14">
        <v>0</v>
      </c>
      <c r="AI7" s="14">
        <v>0</v>
      </c>
      <c r="AJ7" s="14">
        <v>24</v>
      </c>
      <c r="AK7" s="14">
        <v>5</v>
      </c>
      <c r="AL7" s="14">
        <v>1</v>
      </c>
      <c r="AM7" s="14">
        <v>1</v>
      </c>
      <c r="AN7" s="14">
        <v>9</v>
      </c>
      <c r="AO7" s="16">
        <v>456.21875</v>
      </c>
      <c r="AP7" s="16">
        <v>388</v>
      </c>
      <c r="AQ7" s="14">
        <v>5</v>
      </c>
      <c r="AR7" s="14">
        <v>5</v>
      </c>
      <c r="AS7" s="14">
        <v>17</v>
      </c>
      <c r="AT7" s="14">
        <v>6</v>
      </c>
      <c r="AU7" s="14">
        <v>6</v>
      </c>
      <c r="AV7" s="14">
        <v>7</v>
      </c>
      <c r="AW7" s="14">
        <v>6</v>
      </c>
      <c r="AX7" s="14">
        <v>3</v>
      </c>
      <c r="AY7" s="14">
        <v>3</v>
      </c>
      <c r="AZ7" s="14">
        <v>3</v>
      </c>
      <c r="BA7" s="14">
        <v>3</v>
      </c>
      <c r="BB7" s="16">
        <v>23692.622950819674</v>
      </c>
      <c r="BC7" s="16">
        <v>18265</v>
      </c>
      <c r="BD7" s="14">
        <v>2</v>
      </c>
      <c r="BE7" s="14">
        <v>13</v>
      </c>
      <c r="BF7" s="14">
        <v>12</v>
      </c>
      <c r="BG7" s="14">
        <v>6</v>
      </c>
      <c r="BH7" s="14">
        <v>7</v>
      </c>
      <c r="BI7" s="14">
        <v>6</v>
      </c>
      <c r="BJ7" s="14">
        <v>3</v>
      </c>
      <c r="BK7" s="14">
        <v>6</v>
      </c>
      <c r="BL7" s="14">
        <v>1</v>
      </c>
      <c r="BM7" s="14">
        <v>0</v>
      </c>
      <c r="BN7" s="14">
        <v>1</v>
      </c>
      <c r="BO7" s="14">
        <v>1</v>
      </c>
      <c r="BP7" s="14">
        <v>0</v>
      </c>
      <c r="BQ7" s="14">
        <v>0</v>
      </c>
      <c r="BR7" s="14">
        <v>0</v>
      </c>
      <c r="BS7" s="14">
        <v>0</v>
      </c>
      <c r="BT7" s="14">
        <v>2</v>
      </c>
      <c r="BU7" s="14">
        <v>0</v>
      </c>
      <c r="BV7" s="14">
        <v>0</v>
      </c>
      <c r="BW7" s="14">
        <v>0</v>
      </c>
      <c r="BX7" s="14">
        <v>1</v>
      </c>
      <c r="BY7" s="14">
        <v>36</v>
      </c>
      <c r="BZ7" s="16">
        <v>31754.083333333332</v>
      </c>
      <c r="CA7" s="16">
        <v>26456</v>
      </c>
      <c r="CB7" s="14">
        <v>7</v>
      </c>
      <c r="CC7" s="16">
        <v>10229.142857142857</v>
      </c>
      <c r="CD7" s="16">
        <v>7632</v>
      </c>
      <c r="CE7" s="14">
        <v>17</v>
      </c>
      <c r="CF7" s="16">
        <v>13157.588235294117</v>
      </c>
      <c r="CG7" s="16">
        <v>10500</v>
      </c>
      <c r="CH7" s="14">
        <v>43</v>
      </c>
      <c r="CI7" s="14">
        <v>12</v>
      </c>
      <c r="CJ7" s="14">
        <v>4</v>
      </c>
      <c r="CK7" s="14">
        <v>1</v>
      </c>
      <c r="CL7" s="14">
        <v>1</v>
      </c>
      <c r="CM7" s="14">
        <v>1</v>
      </c>
      <c r="CN7" s="17">
        <f t="shared" si="0"/>
        <v>1.5625E-2</v>
      </c>
      <c r="CO7" s="14">
        <v>0</v>
      </c>
      <c r="CP7" s="17">
        <f t="shared" si="1"/>
        <v>0</v>
      </c>
      <c r="CQ7" s="14">
        <v>32</v>
      </c>
      <c r="CR7" s="14">
        <v>11</v>
      </c>
      <c r="CS7" s="17">
        <f t="shared" si="2"/>
        <v>6.5868263473053898E-2</v>
      </c>
      <c r="CT7" s="13"/>
      <c r="CU7" s="17"/>
      <c r="CV7" s="13"/>
      <c r="CW7" s="13"/>
      <c r="CX7" s="13"/>
      <c r="CY7" s="13"/>
      <c r="CZ7" s="13"/>
      <c r="DA7" s="13"/>
      <c r="DB7" s="13" t="str">
        <f>VLOOKUP($A7,'WO Detail'!$A$2:$BJ$304,5,FALSE)</f>
        <v>Kim Theodore</v>
      </c>
      <c r="DC7" s="13"/>
      <c r="DD7" s="13"/>
      <c r="DE7" s="55">
        <f>VLOOKUP($A7,'WO Detail'!$A$2:$BJ$304,38,FALSE)</f>
        <v>0</v>
      </c>
      <c r="DF7" s="19" t="s">
        <v>258</v>
      </c>
      <c r="DG7" s="19" t="s">
        <v>259</v>
      </c>
      <c r="DH7" s="19" t="s">
        <v>297</v>
      </c>
      <c r="DI7" s="19" t="s">
        <v>298</v>
      </c>
      <c r="DJ7" s="19" t="s">
        <v>262</v>
      </c>
      <c r="DK7" s="19" t="s">
        <v>263</v>
      </c>
      <c r="DL7" s="19" t="s">
        <v>299</v>
      </c>
      <c r="DM7" s="19" t="s">
        <v>300</v>
      </c>
      <c r="DN7" s="19" t="s">
        <v>301</v>
      </c>
      <c r="DO7" s="55"/>
      <c r="DP7" s="55"/>
      <c r="DQ7" s="68">
        <v>16.079158939999999</v>
      </c>
      <c r="DR7" s="55" t="str">
        <f>VLOOKUP($A7,'WO Detail'!$A$2:$BJ$304,10,FALSE)</f>
        <v>No</v>
      </c>
      <c r="DS7" s="55" t="str">
        <f>VLOOKUP($A7,'WO Detail'!$A$2:$BJ$304,14,FALSE)</f>
        <v>NO</v>
      </c>
      <c r="DT7" s="19" t="s">
        <v>302</v>
      </c>
      <c r="DU7" s="59">
        <f>VLOOKUP($A7,'WO Detail'!$A$2:$BJ$304,15,FALSE)</f>
        <v>0</v>
      </c>
      <c r="DV7" s="78">
        <v>2025</v>
      </c>
      <c r="DW7" s="79" t="s">
        <v>267</v>
      </c>
      <c r="DX7" s="55">
        <f>VLOOKUP($A7,'WO Detail'!$A$2:$BJ$304,26,FALSE)</f>
        <v>66</v>
      </c>
      <c r="DY7" s="55">
        <f>VLOOKUP($A7,'WO Detail'!$A$2:$BJ$304,27,FALSE)</f>
        <v>65</v>
      </c>
      <c r="DZ7" s="55">
        <f>VLOOKUP($A7,'WO Detail'!$A$2:$BJ$304,28,FALSE)</f>
        <v>0</v>
      </c>
      <c r="EA7" s="55">
        <f>VLOOKUP($A7,'WO Detail'!$A$2:$BJ$304,29,FALSE)</f>
        <v>1</v>
      </c>
      <c r="EB7" s="55">
        <f>VLOOKUP($A7,'WO Detail'!$A$2:$BJ$304,30,FALSE)</f>
        <v>11</v>
      </c>
      <c r="EC7" s="55">
        <f>VLOOKUP($A7,'WO Detail'!$A$2:$BJ$304,31,FALSE)</f>
        <v>17</v>
      </c>
      <c r="ED7" s="55">
        <f>VLOOKUP($A7,'WO Detail'!$A$2:$BJ$304,32,FALSE)</f>
        <v>10</v>
      </c>
      <c r="EE7" s="55">
        <f>VLOOKUP($A7,'WO Detail'!$A$2:$BJ$304,33,FALSE)</f>
        <v>17</v>
      </c>
      <c r="EF7" s="55">
        <f>VLOOKUP($A7,'WO Detail'!$A$2:$BJ$304,34,FALSE)</f>
        <v>11</v>
      </c>
      <c r="EG7" s="55">
        <f>VLOOKUP($A7,'WO Detail'!$A$2:$BJ$304,35,FALSE)</f>
        <v>0</v>
      </c>
      <c r="EH7" s="55">
        <f>VLOOKUP($A7,'WO Detail'!$A$2:$BJ$304,36,FALSE)</f>
        <v>0</v>
      </c>
      <c r="EI7" s="55">
        <f>VLOOKUP($A7,'WO Detail'!$A$2:$BJ$304,37,FALSE)</f>
        <v>0</v>
      </c>
      <c r="EJ7" s="78">
        <v>1</v>
      </c>
      <c r="EK7" s="78">
        <v>0</v>
      </c>
      <c r="EL7" s="19" t="s">
        <v>268</v>
      </c>
      <c r="EM7" s="19" t="s">
        <v>290</v>
      </c>
      <c r="EN7" s="81">
        <v>27759</v>
      </c>
      <c r="EO7" s="78">
        <v>45</v>
      </c>
      <c r="EP7" s="78" t="s">
        <v>271</v>
      </c>
      <c r="EQ7" s="84">
        <v>12231</v>
      </c>
      <c r="ER7" s="78">
        <v>0.44</v>
      </c>
      <c r="ES7" s="13"/>
      <c r="ET7" s="55">
        <f>VLOOKUP($A7,'WO Detail'!$A$2:$BJ$304,25,FALSE)</f>
        <v>3</v>
      </c>
      <c r="EU7" s="55">
        <f>VLOOKUP($A7,'WO Detail'!$A$2:$BJ$304,24,FALSE)</f>
        <v>1</v>
      </c>
      <c r="EV7" s="55" t="str">
        <f>VLOOKUP($A7,'WO Detail'!$A$2:$BJ$304,23,FALSE)</f>
        <v>OPERATING</v>
      </c>
      <c r="EW7" s="78" t="s">
        <v>267</v>
      </c>
      <c r="EX7" s="13"/>
      <c r="EY7" s="13"/>
      <c r="EZ7" s="19" t="s">
        <v>272</v>
      </c>
      <c r="FA7" s="55" t="str">
        <f>VLOOKUP($A7,'WO Detail'!$A$2:$BJ$304,11,FALSE)</f>
        <v>Other</v>
      </c>
      <c r="FB7" s="55" t="str">
        <f>VLOOKUP($A7,'WO Detail'!$A$2:$BJ$304,12,FALSE)</f>
        <v>No</v>
      </c>
      <c r="FC7" s="13"/>
      <c r="FD7" s="55">
        <f>VLOOKUP($A7,'WO Detail'!$A$2:$BJ$304,13,FALSE)</f>
        <v>0</v>
      </c>
      <c r="FE7" s="19" t="s">
        <v>267</v>
      </c>
      <c r="FF7" s="13" t="s">
        <v>273</v>
      </c>
      <c r="FG7" s="19" t="s">
        <v>303</v>
      </c>
      <c r="FH7" s="19" t="s">
        <v>304</v>
      </c>
      <c r="FI7" s="13">
        <v>3705</v>
      </c>
      <c r="FJ7" s="13">
        <v>9</v>
      </c>
      <c r="FK7" s="19" t="s">
        <v>305</v>
      </c>
      <c r="FL7" s="13"/>
      <c r="FM7" s="55">
        <f>VLOOKUP($A7,'WO Detail'!$A$2:$BJ$304,16,FALSE)</f>
        <v>0</v>
      </c>
      <c r="FN7" s="13"/>
      <c r="FO7" s="13"/>
      <c r="FP7" s="13"/>
      <c r="FQ7" s="13"/>
      <c r="FR7" s="13"/>
      <c r="FS7" s="13"/>
      <c r="FT7" s="13"/>
      <c r="FU7" s="13"/>
      <c r="FV7" s="13"/>
      <c r="FW7" s="13"/>
      <c r="FX7" s="13"/>
      <c r="FY7" s="13"/>
      <c r="FZ7" s="13"/>
      <c r="GA7" s="13"/>
      <c r="GB7" s="13"/>
      <c r="GC7" s="13"/>
      <c r="GD7" s="13"/>
      <c r="GE7" s="13"/>
      <c r="GF7" s="13"/>
      <c r="GG7" s="13"/>
      <c r="GH7" s="55">
        <f>VLOOKUP($A7,'WO Detail'!$A$2:$BJ$304,39,FALSE)</f>
        <v>71.69</v>
      </c>
      <c r="GI7" s="55">
        <f>VLOOKUP($A7,'WO Detail'!$A$2:$BJ$304,40,FALSE)</f>
        <v>46.15</v>
      </c>
      <c r="GJ7" s="13"/>
      <c r="GK7" s="13"/>
      <c r="GL7" s="13"/>
      <c r="GM7" s="13"/>
      <c r="GN7" s="55">
        <f>VLOOKUP($A7,'WO Detail'!$A$2:$BJ$304,17,FALSE)</f>
        <v>0</v>
      </c>
      <c r="GO7" s="55">
        <f>VLOOKUP($A7,'WO Detail'!$A$2:$BJ$304,18,FALSE)</f>
        <v>0</v>
      </c>
      <c r="GP7" s="55">
        <f>VLOOKUP($A7,'WO Detail'!$A$2:$BJ$304,19,FALSE)</f>
        <v>0</v>
      </c>
      <c r="GQ7" s="55" t="str">
        <f>VLOOKUP($A7,'WO Detail'!$A$2:$BJ$304,21,FALSE)</f>
        <v>Yes</v>
      </c>
      <c r="GR7" s="89">
        <f>VLOOKUP($A7,'WO Detail'!$A$2:$BJ$304,22,FALSE)</f>
        <v>0.79593699622137548</v>
      </c>
      <c r="GS7" s="95">
        <f>VLOOKUP($A7,'WO Detail'!$A$2:$BJ$304,41,FALSE)</f>
        <v>156</v>
      </c>
      <c r="GT7" s="95">
        <f t="shared" si="3"/>
        <v>0.8</v>
      </c>
      <c r="GU7" s="95">
        <f>VLOOKUP($A7,'WO Detail'!$A$2:$BJ$304,42,FALSE)</f>
        <v>39</v>
      </c>
      <c r="GV7" s="95">
        <f t="shared" si="4"/>
        <v>0.6</v>
      </c>
      <c r="GW7" s="95">
        <f>VLOOKUP($A7,'WO Detail'!$A$2:$BJ$304,43,FALSE)</f>
        <v>567</v>
      </c>
      <c r="GX7" s="95">
        <f t="shared" si="5"/>
        <v>2.9076923076923076</v>
      </c>
      <c r="GY7" s="95">
        <f>VLOOKUP($A7,'WO Detail'!$A$2:$BJ$304,44,FALSE)</f>
        <v>583</v>
      </c>
      <c r="GZ7" s="95">
        <f t="shared" si="6"/>
        <v>8.9692307692307693</v>
      </c>
      <c r="HA7" s="95">
        <f>VLOOKUP($A7,'WO Detail'!$A$2:$BJ$304,45,FALSE)</f>
        <v>222</v>
      </c>
      <c r="HB7" s="95">
        <f t="shared" si="7"/>
        <v>1.1384615384615384</v>
      </c>
      <c r="HC7" s="95">
        <f>VLOOKUP($A7,'WO Detail'!$A$2:$BJ$304,46,FALSE)</f>
        <v>381</v>
      </c>
      <c r="HD7" s="95">
        <f t="shared" si="8"/>
        <v>5.8615384615384611</v>
      </c>
      <c r="HE7" s="95">
        <f>VLOOKUP($A7,'WO Detail'!$A$2:$BJ$304,47,FALSE)</f>
        <v>363</v>
      </c>
      <c r="HF7" s="95">
        <f t="shared" si="9"/>
        <v>1.8615384615384616</v>
      </c>
      <c r="HG7" s="95">
        <f>VLOOKUP($A7,'WO Detail'!$A$2:$BJ$304,49,FALSE)</f>
        <v>146</v>
      </c>
      <c r="HH7" s="95">
        <f t="shared" si="10"/>
        <v>0.74871794871794872</v>
      </c>
      <c r="HI7" s="95">
        <f>VLOOKUP($A7,'WO Detail'!$A$2:$BJ$304,51,FALSE)</f>
        <v>14</v>
      </c>
      <c r="HJ7" s="95">
        <f t="shared" si="11"/>
        <v>7</v>
      </c>
      <c r="HK7" s="95">
        <f>VLOOKUP($A7,'WO Detail'!$A$2:$BJ$304,53,FALSE)</f>
        <v>2</v>
      </c>
      <c r="HL7" s="95">
        <f t="shared" si="12"/>
        <v>1</v>
      </c>
      <c r="HM7" s="95">
        <f>VLOOKUP($A7,'WO Detail'!$A$2:$BJ$304,55,FALSE)</f>
        <v>104</v>
      </c>
      <c r="HN7" s="95">
        <f t="shared" ref="HN7:HN30" si="20">HM7/EU7</f>
        <v>104</v>
      </c>
      <c r="HO7" s="95">
        <f>VLOOKUP($A7,'WO Detail'!$A$2:$BJ$304,56,FALSE)</f>
        <v>2061</v>
      </c>
      <c r="HP7" s="95">
        <f t="shared" si="13"/>
        <v>10.569230769230769</v>
      </c>
      <c r="HQ7" s="95">
        <f>VLOOKUP($A7,'WO Detail'!$A$2:$BJ$304,57,FALSE)</f>
        <v>693</v>
      </c>
      <c r="HR7" s="95">
        <f t="shared" si="14"/>
        <v>10.661538461538461</v>
      </c>
      <c r="HS7" s="95">
        <f>VLOOKUP($A7,'WO Detail'!$A$2:$BJ$304,58,FALSE)</f>
        <v>1961</v>
      </c>
      <c r="HT7" s="95">
        <f t="shared" si="15"/>
        <v>10.056410256410256</v>
      </c>
      <c r="HU7" s="95">
        <f>VLOOKUP($A7,'WO Detail'!$A$2:$BJ$304,59,FALSE)</f>
        <v>6766</v>
      </c>
      <c r="HV7" s="95">
        <f t="shared" si="16"/>
        <v>104.0923076923077</v>
      </c>
      <c r="HW7" s="95">
        <f>VLOOKUP($A7,'WO Detail'!$A$2:$BJ$304,60,FALSE)</f>
        <v>76</v>
      </c>
      <c r="HX7" s="95">
        <f t="shared" si="17"/>
        <v>0.38974358974358975</v>
      </c>
      <c r="HY7" s="95">
        <f>VLOOKUP($A7,'WO Detail'!$A$2:$BJ$304,61,FALSE)</f>
        <v>2041</v>
      </c>
      <c r="HZ7" s="95">
        <f t="shared" si="18"/>
        <v>31.4</v>
      </c>
      <c r="IA7" s="95"/>
      <c r="IB7" s="95"/>
      <c r="IC7" s="95"/>
      <c r="ID7" s="113">
        <f>VLOOKUP($A7,'PHAS Score'!$C$1:$D$303,2,FALSE)</f>
        <v>49</v>
      </c>
      <c r="IE7" s="95">
        <f>VLOOKUP($A7,'WO Detail'!$A$2:$BJ$304,62,FALSE)</f>
        <v>394</v>
      </c>
      <c r="IF7" s="95">
        <f t="shared" si="19"/>
        <v>6.0615384615384613</v>
      </c>
      <c r="IG7" s="96"/>
      <c r="IH7" s="96"/>
      <c r="II7" s="96"/>
      <c r="IJ7" s="96"/>
    </row>
    <row r="8" spans="1:244" s="18" customFormat="1" ht="20.100000000000001" customHeight="1">
      <c r="A8" s="55" t="s">
        <v>306</v>
      </c>
      <c r="B8" s="13" t="s">
        <v>307</v>
      </c>
      <c r="C8" s="13" t="str">
        <f>VLOOKUP($A8,'WO Detail'!$A$2:$BJ$304,4,FALSE)</f>
        <v>Manhattan</v>
      </c>
      <c r="D8" s="13" t="str">
        <f>VLOOKUP($A8,'WO Detail'!$A$2:$BJ$304,6,FALSE)</f>
        <v>Taft</v>
      </c>
      <c r="E8" s="55">
        <f>VLOOKUP($A8,'WO Detail'!$A$2:$BJ$304,7,FALSE)</f>
        <v>97</v>
      </c>
      <c r="F8" s="13" t="s">
        <v>308</v>
      </c>
      <c r="G8" s="53">
        <v>154</v>
      </c>
      <c r="H8" s="55" t="str">
        <f>VLOOKUP($A8,'WO Detail'!$A$2:$BJ$304,9,FALSE)</f>
        <v>NY005010970</v>
      </c>
      <c r="I8" s="14">
        <v>95</v>
      </c>
      <c r="J8" s="14">
        <v>165</v>
      </c>
      <c r="K8" s="15">
        <v>1.7368421000000001</v>
      </c>
      <c r="L8" s="15">
        <v>25.1957895</v>
      </c>
      <c r="M8" s="14">
        <v>67</v>
      </c>
      <c r="N8" s="14">
        <v>98</v>
      </c>
      <c r="O8" s="14">
        <v>2</v>
      </c>
      <c r="P8" s="14">
        <v>8</v>
      </c>
      <c r="Q8" s="14">
        <v>12</v>
      </c>
      <c r="R8" s="14">
        <v>10</v>
      </c>
      <c r="S8" s="14">
        <v>8</v>
      </c>
      <c r="T8" s="14">
        <v>30</v>
      </c>
      <c r="U8" s="14">
        <v>12</v>
      </c>
      <c r="V8" s="14">
        <v>21</v>
      </c>
      <c r="W8" s="14">
        <v>10</v>
      </c>
      <c r="X8" s="14">
        <v>12</v>
      </c>
      <c r="Y8" s="14">
        <v>25</v>
      </c>
      <c r="Z8" s="14">
        <v>13</v>
      </c>
      <c r="AA8" s="14">
        <v>2</v>
      </c>
      <c r="AB8" s="14">
        <v>26</v>
      </c>
      <c r="AC8" s="14">
        <v>51</v>
      </c>
      <c r="AD8" s="14">
        <v>40</v>
      </c>
      <c r="AE8" s="14">
        <v>8</v>
      </c>
      <c r="AF8" s="14">
        <v>106</v>
      </c>
      <c r="AG8" s="14">
        <v>39</v>
      </c>
      <c r="AH8" s="14">
        <v>9</v>
      </c>
      <c r="AI8" s="14">
        <v>3</v>
      </c>
      <c r="AJ8" s="14">
        <v>34</v>
      </c>
      <c r="AK8" s="14">
        <v>7</v>
      </c>
      <c r="AL8" s="14">
        <v>6</v>
      </c>
      <c r="AM8" s="14">
        <v>1</v>
      </c>
      <c r="AN8" s="14">
        <v>7</v>
      </c>
      <c r="AO8" s="16">
        <v>562.96842105263158</v>
      </c>
      <c r="AP8" s="16">
        <v>422</v>
      </c>
      <c r="AQ8" s="14">
        <v>1</v>
      </c>
      <c r="AR8" s="14">
        <v>3</v>
      </c>
      <c r="AS8" s="14">
        <v>32</v>
      </c>
      <c r="AT8" s="14">
        <v>9</v>
      </c>
      <c r="AU8" s="14">
        <v>13</v>
      </c>
      <c r="AV8" s="14">
        <v>3</v>
      </c>
      <c r="AW8" s="14">
        <v>3</v>
      </c>
      <c r="AX8" s="14">
        <v>6</v>
      </c>
      <c r="AY8" s="14">
        <v>5</v>
      </c>
      <c r="AZ8" s="14">
        <v>5</v>
      </c>
      <c r="BA8" s="14">
        <v>15</v>
      </c>
      <c r="BB8" s="16">
        <v>26862.032967032967</v>
      </c>
      <c r="BC8" s="16">
        <v>18408</v>
      </c>
      <c r="BD8" s="14">
        <v>7</v>
      </c>
      <c r="BE8" s="14">
        <v>15</v>
      </c>
      <c r="BF8" s="14">
        <v>17</v>
      </c>
      <c r="BG8" s="14">
        <v>12</v>
      </c>
      <c r="BH8" s="14">
        <v>6</v>
      </c>
      <c r="BI8" s="14">
        <v>5</v>
      </c>
      <c r="BJ8" s="14">
        <v>5</v>
      </c>
      <c r="BK8" s="14">
        <v>5</v>
      </c>
      <c r="BL8" s="14">
        <v>5</v>
      </c>
      <c r="BM8" s="14">
        <v>3</v>
      </c>
      <c r="BN8" s="14">
        <v>5</v>
      </c>
      <c r="BO8" s="14">
        <v>1</v>
      </c>
      <c r="BP8" s="14">
        <v>1</v>
      </c>
      <c r="BQ8" s="14">
        <v>0</v>
      </c>
      <c r="BR8" s="14">
        <v>0</v>
      </c>
      <c r="BS8" s="14">
        <v>1</v>
      </c>
      <c r="BT8" s="14">
        <v>1</v>
      </c>
      <c r="BU8" s="14">
        <v>0</v>
      </c>
      <c r="BV8" s="14">
        <v>0</v>
      </c>
      <c r="BW8" s="14">
        <v>0</v>
      </c>
      <c r="BX8" s="14">
        <v>2</v>
      </c>
      <c r="BY8" s="14">
        <v>36</v>
      </c>
      <c r="BZ8" s="16">
        <v>42858.722222222219</v>
      </c>
      <c r="CA8" s="16">
        <v>35034</v>
      </c>
      <c r="CB8" s="14">
        <v>16</v>
      </c>
      <c r="CC8" s="16">
        <v>8937.5</v>
      </c>
      <c r="CD8" s="16">
        <v>5891</v>
      </c>
      <c r="CE8" s="14">
        <v>40</v>
      </c>
      <c r="CF8" s="16">
        <v>19845.875</v>
      </c>
      <c r="CG8" s="16">
        <v>13278</v>
      </c>
      <c r="CH8" s="14">
        <v>59</v>
      </c>
      <c r="CI8" s="14">
        <v>16</v>
      </c>
      <c r="CJ8" s="14">
        <v>12</v>
      </c>
      <c r="CK8" s="14">
        <v>3</v>
      </c>
      <c r="CL8" s="14">
        <v>0</v>
      </c>
      <c r="CM8" s="14">
        <v>1</v>
      </c>
      <c r="CN8" s="17">
        <f t="shared" si="0"/>
        <v>1.0526315789473684E-2</v>
      </c>
      <c r="CO8" s="14">
        <v>6</v>
      </c>
      <c r="CP8" s="17">
        <f t="shared" si="1"/>
        <v>6.3157894736842107E-2</v>
      </c>
      <c r="CQ8" s="14">
        <v>36</v>
      </c>
      <c r="CR8" s="14">
        <v>3</v>
      </c>
      <c r="CS8" s="17">
        <f t="shared" si="2"/>
        <v>1.8181818181818181E-2</v>
      </c>
      <c r="CT8" s="13"/>
      <c r="CU8" s="17"/>
      <c r="CV8" s="13"/>
      <c r="CW8" s="13"/>
      <c r="CX8" s="13"/>
      <c r="CY8" s="13"/>
      <c r="CZ8" s="13"/>
      <c r="DA8" s="13"/>
      <c r="DB8" s="13" t="str">
        <f>VLOOKUP($A8,'WO Detail'!$A$2:$BJ$304,5,FALSE)</f>
        <v>Miguel Molina</v>
      </c>
      <c r="DC8" s="13"/>
      <c r="DD8" s="13"/>
      <c r="DE8" s="55">
        <f>VLOOKUP($A8,'WO Detail'!$A$2:$BJ$304,38,FALSE)</f>
        <v>0</v>
      </c>
      <c r="DF8" s="19" t="s">
        <v>309</v>
      </c>
      <c r="DG8" s="19" t="s">
        <v>310</v>
      </c>
      <c r="DH8" s="19" t="s">
        <v>311</v>
      </c>
      <c r="DI8" s="19" t="s">
        <v>312</v>
      </c>
      <c r="DJ8" s="19" t="s">
        <v>313</v>
      </c>
      <c r="DK8" s="19" t="s">
        <v>314</v>
      </c>
      <c r="DL8" s="19" t="s">
        <v>280</v>
      </c>
      <c r="DM8" s="19" t="s">
        <v>315</v>
      </c>
      <c r="DN8" s="19" t="s">
        <v>316</v>
      </c>
      <c r="DO8" s="55"/>
      <c r="DP8" s="55"/>
      <c r="DQ8" s="68">
        <v>12.121212121212121</v>
      </c>
      <c r="DR8" s="55" t="str">
        <f>VLOOKUP($A8,'WO Detail'!$A$2:$BJ$304,10,FALSE)</f>
        <v>No</v>
      </c>
      <c r="DS8" s="55" t="str">
        <f>VLOOKUP($A8,'WO Detail'!$A$2:$BJ$304,14,FALSE)</f>
        <v>YES</v>
      </c>
      <c r="DT8" s="19" t="s">
        <v>317</v>
      </c>
      <c r="DU8" s="59" t="str">
        <f>VLOOKUP($A8,'WO Detail'!$A$2:$BJ$304,15,FALSE)</f>
        <v>GLORIA WRIGHT</v>
      </c>
      <c r="DV8" s="77"/>
      <c r="DW8" s="79" t="s">
        <v>267</v>
      </c>
      <c r="DX8" s="55">
        <f>VLOOKUP($A8,'WO Detail'!$A$2:$BJ$304,26,FALSE)</f>
        <v>100</v>
      </c>
      <c r="DY8" s="55">
        <f>VLOOKUP($A8,'WO Detail'!$A$2:$BJ$304,27,FALSE)</f>
        <v>95</v>
      </c>
      <c r="DZ8" s="55">
        <f>VLOOKUP($A8,'WO Detail'!$A$2:$BJ$304,28,FALSE)</f>
        <v>3</v>
      </c>
      <c r="EA8" s="55">
        <f>VLOOKUP($A8,'WO Detail'!$A$2:$BJ$304,29,FALSE)</f>
        <v>2</v>
      </c>
      <c r="EB8" s="55">
        <f>VLOOKUP($A8,'WO Detail'!$A$2:$BJ$304,30,FALSE)</f>
        <v>20</v>
      </c>
      <c r="EC8" s="55">
        <f>VLOOKUP($A8,'WO Detail'!$A$2:$BJ$304,31,FALSE)</f>
        <v>32</v>
      </c>
      <c r="ED8" s="55">
        <f>VLOOKUP($A8,'WO Detail'!$A$2:$BJ$304,32,FALSE)</f>
        <v>31</v>
      </c>
      <c r="EE8" s="55">
        <f>VLOOKUP($A8,'WO Detail'!$A$2:$BJ$304,33,FALSE)</f>
        <v>16</v>
      </c>
      <c r="EF8" s="55">
        <f>VLOOKUP($A8,'WO Detail'!$A$2:$BJ$304,34,FALSE)</f>
        <v>1</v>
      </c>
      <c r="EG8" s="55">
        <f>VLOOKUP($A8,'WO Detail'!$A$2:$BJ$304,35,FALSE)</f>
        <v>0</v>
      </c>
      <c r="EH8" s="55">
        <f>VLOOKUP($A8,'WO Detail'!$A$2:$BJ$304,36,FALSE)</f>
        <v>0</v>
      </c>
      <c r="EI8" s="55">
        <f>VLOOKUP($A8,'WO Detail'!$A$2:$BJ$304,37,FALSE)</f>
        <v>0</v>
      </c>
      <c r="EJ8" s="78">
        <v>1</v>
      </c>
      <c r="EK8" s="78">
        <v>0</v>
      </c>
      <c r="EL8" s="19" t="s">
        <v>268</v>
      </c>
      <c r="EM8" s="19" t="s">
        <v>269</v>
      </c>
      <c r="EN8" s="81">
        <v>23832</v>
      </c>
      <c r="EO8" s="78">
        <v>55</v>
      </c>
      <c r="EP8" s="78" t="s">
        <v>318</v>
      </c>
      <c r="EQ8" s="84">
        <v>5759</v>
      </c>
      <c r="ER8" s="78">
        <v>0.67</v>
      </c>
      <c r="ES8" s="13"/>
      <c r="ET8" s="55">
        <f>VLOOKUP($A8,'WO Detail'!$A$2:$BJ$304,25,FALSE)</f>
        <v>5</v>
      </c>
      <c r="EU8" s="55">
        <f>VLOOKUP($A8,'WO Detail'!$A$2:$BJ$304,24,FALSE)</f>
        <v>2</v>
      </c>
      <c r="EV8" s="55">
        <f>VLOOKUP($A8,'WO Detail'!$A$2:$BJ$304,23,FALSE)</f>
        <v>0</v>
      </c>
      <c r="EW8" s="78" t="s">
        <v>267</v>
      </c>
      <c r="EX8" s="13"/>
      <c r="EY8" s="13"/>
      <c r="EZ8" s="19" t="s">
        <v>267</v>
      </c>
      <c r="FA8" s="55" t="str">
        <f>VLOOKUP($A8,'WO Detail'!$A$2:$BJ$304,11,FALSE)</f>
        <v>Other</v>
      </c>
      <c r="FB8" s="55" t="str">
        <f>VLOOKUP($A8,'WO Detail'!$A$2:$BJ$304,12,FALSE)</f>
        <v>No</v>
      </c>
      <c r="FC8" s="13"/>
      <c r="FD8" s="55">
        <f>VLOOKUP($A8,'WO Detail'!$A$2:$BJ$304,13,FALSE)</f>
        <v>0</v>
      </c>
      <c r="FE8" s="19" t="s">
        <v>267</v>
      </c>
      <c r="FF8" s="13" t="s">
        <v>273</v>
      </c>
      <c r="FG8" s="19" t="s">
        <v>319</v>
      </c>
      <c r="FH8" s="19" t="s">
        <v>320</v>
      </c>
      <c r="FI8" s="13">
        <v>3803</v>
      </c>
      <c r="FJ8" s="13">
        <v>3</v>
      </c>
      <c r="FK8" s="19" t="s">
        <v>321</v>
      </c>
      <c r="FL8" s="13"/>
      <c r="FM8" s="55">
        <f>VLOOKUP($A8,'WO Detail'!$A$2:$BJ$304,16,FALSE)</f>
        <v>0</v>
      </c>
      <c r="FN8" s="13"/>
      <c r="FO8" s="13"/>
      <c r="FP8" s="13"/>
      <c r="FQ8" s="13"/>
      <c r="FR8" s="13"/>
      <c r="FS8" s="13"/>
      <c r="FT8" s="13"/>
      <c r="FU8" s="13"/>
      <c r="FV8" s="13"/>
      <c r="FW8" s="13"/>
      <c r="FX8" s="13"/>
      <c r="FY8" s="13"/>
      <c r="FZ8" s="13"/>
      <c r="GA8" s="13"/>
      <c r="GB8" s="13"/>
      <c r="GC8" s="13"/>
      <c r="GD8" s="13"/>
      <c r="GE8" s="13"/>
      <c r="GF8" s="13"/>
      <c r="GG8" s="13"/>
      <c r="GH8" s="55">
        <f>VLOOKUP($A8,'WO Detail'!$A$2:$BJ$304,39,FALSE)</f>
        <v>82.33</v>
      </c>
      <c r="GI8" s="55">
        <f>VLOOKUP($A8,'WO Detail'!$A$2:$BJ$304,40,FALSE)</f>
        <v>41.05</v>
      </c>
      <c r="GJ8" s="13"/>
      <c r="GK8" s="13"/>
      <c r="GL8" s="13"/>
      <c r="GM8" s="13"/>
      <c r="GN8" s="55">
        <f>VLOOKUP($A8,'WO Detail'!$A$2:$BJ$304,17,FALSE)</f>
        <v>0</v>
      </c>
      <c r="GO8" s="55">
        <f>VLOOKUP($A8,'WO Detail'!$A$2:$BJ$304,18,FALSE)</f>
        <v>0</v>
      </c>
      <c r="GP8" s="55">
        <f>VLOOKUP($A8,'WO Detail'!$A$2:$BJ$304,19,FALSE)</f>
        <v>0</v>
      </c>
      <c r="GQ8" s="55" t="str">
        <f>VLOOKUP($A8,'WO Detail'!$A$2:$BJ$304,21,FALSE)</f>
        <v>Yes</v>
      </c>
      <c r="GR8" s="89">
        <f>VLOOKUP($A8,'WO Detail'!$A$2:$BJ$304,22,FALSE)</f>
        <v>0.70463420992240544</v>
      </c>
      <c r="GS8" s="95">
        <f>VLOOKUP($A8,'WO Detail'!$A$2:$BJ$304,41,FALSE)</f>
        <v>146</v>
      </c>
      <c r="GT8" s="95">
        <f t="shared" si="3"/>
        <v>0.51228070175438589</v>
      </c>
      <c r="GU8" s="95">
        <f>VLOOKUP($A8,'WO Detail'!$A$2:$BJ$304,42,FALSE)</f>
        <v>48</v>
      </c>
      <c r="GV8" s="95">
        <f t="shared" si="4"/>
        <v>0.50526315789473686</v>
      </c>
      <c r="GW8" s="95">
        <f>VLOOKUP($A8,'WO Detail'!$A$2:$BJ$304,43,FALSE)</f>
        <v>597</v>
      </c>
      <c r="GX8" s="95">
        <f t="shared" si="5"/>
        <v>2.094736842105263</v>
      </c>
      <c r="GY8" s="95">
        <f>VLOOKUP($A8,'WO Detail'!$A$2:$BJ$304,44,FALSE)</f>
        <v>426</v>
      </c>
      <c r="GZ8" s="95">
        <f t="shared" si="6"/>
        <v>4.4842105263157892</v>
      </c>
      <c r="HA8" s="95">
        <f>VLOOKUP($A8,'WO Detail'!$A$2:$BJ$304,45,FALSE)</f>
        <v>266</v>
      </c>
      <c r="HB8" s="95">
        <f t="shared" si="7"/>
        <v>0.93333333333333335</v>
      </c>
      <c r="HC8" s="95">
        <f>VLOOKUP($A8,'WO Detail'!$A$2:$BJ$304,46,FALSE)</f>
        <v>231</v>
      </c>
      <c r="HD8" s="95">
        <f t="shared" si="8"/>
        <v>2.4315789473684211</v>
      </c>
      <c r="HE8" s="95">
        <f>VLOOKUP($A8,'WO Detail'!$A$2:$BJ$304,47,FALSE)</f>
        <v>171</v>
      </c>
      <c r="HF8" s="95">
        <f t="shared" si="9"/>
        <v>0.6</v>
      </c>
      <c r="HG8" s="95">
        <f>VLOOKUP($A8,'WO Detail'!$A$2:$BJ$304,49,FALSE)</f>
        <v>172</v>
      </c>
      <c r="HH8" s="95">
        <f t="shared" si="10"/>
        <v>0.60350877192982455</v>
      </c>
      <c r="HI8" s="95">
        <f>VLOOKUP($A8,'WO Detail'!$A$2:$BJ$304,51,FALSE)</f>
        <v>1</v>
      </c>
      <c r="HJ8" s="95">
        <f t="shared" si="11"/>
        <v>0.5</v>
      </c>
      <c r="HK8" s="95">
        <f>VLOOKUP($A8,'WO Detail'!$A$2:$BJ$304,53,FALSE)</f>
        <v>0</v>
      </c>
      <c r="HL8" s="95">
        <f t="shared" si="12"/>
        <v>0</v>
      </c>
      <c r="HM8" s="95">
        <f>VLOOKUP($A8,'WO Detail'!$A$2:$BJ$304,55,FALSE)</f>
        <v>69</v>
      </c>
      <c r="HN8" s="95">
        <f t="shared" si="20"/>
        <v>34.5</v>
      </c>
      <c r="HO8" s="95">
        <f>VLOOKUP($A8,'WO Detail'!$A$2:$BJ$304,56,FALSE)</f>
        <v>2591</v>
      </c>
      <c r="HP8" s="95">
        <f t="shared" si="13"/>
        <v>9.091228070175438</v>
      </c>
      <c r="HQ8" s="95">
        <f>VLOOKUP($A8,'WO Detail'!$A$2:$BJ$304,57,FALSE)</f>
        <v>802</v>
      </c>
      <c r="HR8" s="95">
        <f t="shared" si="14"/>
        <v>8.4421052631578952</v>
      </c>
      <c r="HS8" s="95">
        <f>VLOOKUP($A8,'WO Detail'!$A$2:$BJ$304,58,FALSE)</f>
        <v>1571</v>
      </c>
      <c r="HT8" s="95">
        <f t="shared" si="15"/>
        <v>5.5122807017543858</v>
      </c>
      <c r="HU8" s="95">
        <f>VLOOKUP($A8,'WO Detail'!$A$2:$BJ$304,59,FALSE)</f>
        <v>6109</v>
      </c>
      <c r="HV8" s="95">
        <f t="shared" si="16"/>
        <v>64.305263157894743</v>
      </c>
      <c r="HW8" s="95">
        <f>VLOOKUP($A8,'WO Detail'!$A$2:$BJ$304,60,FALSE)</f>
        <v>200</v>
      </c>
      <c r="HX8" s="95">
        <f t="shared" si="17"/>
        <v>0.70175438596491235</v>
      </c>
      <c r="HY8" s="95">
        <f>VLOOKUP($A8,'WO Detail'!$A$2:$BJ$304,61,FALSE)</f>
        <v>4018</v>
      </c>
      <c r="HZ8" s="95">
        <f t="shared" si="18"/>
        <v>42.294736842105266</v>
      </c>
      <c r="IA8" s="95"/>
      <c r="IB8" s="95"/>
      <c r="IC8" s="95"/>
      <c r="ID8" s="113">
        <f>VLOOKUP($A8,'PHAS Score'!$C$1:$D$303,2,FALSE)</f>
        <v>23</v>
      </c>
      <c r="IE8" s="95">
        <f>VLOOKUP($A8,'WO Detail'!$A$2:$BJ$304,62,FALSE)</f>
        <v>189</v>
      </c>
      <c r="IF8" s="95">
        <f t="shared" si="19"/>
        <v>1.9894736842105263</v>
      </c>
      <c r="IG8" s="96"/>
      <c r="IH8" s="96"/>
      <c r="II8" s="96"/>
      <c r="IJ8" s="96"/>
    </row>
    <row r="9" spans="1:244" s="18" customFormat="1" ht="20.100000000000001" customHeight="1">
      <c r="A9" s="55" t="s">
        <v>322</v>
      </c>
      <c r="B9" s="13" t="s">
        <v>256</v>
      </c>
      <c r="C9" s="13" t="str">
        <f>VLOOKUP($A9,'WO Detail'!$A$2:$BJ$304,4,FALSE)</f>
        <v>Bronx</v>
      </c>
      <c r="D9" s="13" t="str">
        <f>VLOOKUP($A9,'WO Detail'!$A$2:$BJ$304,6,FALSE)</f>
        <v>Sotomayor</v>
      </c>
      <c r="E9" s="55">
        <f>VLOOKUP($A9,'WO Detail'!$A$2:$BJ$304,7,FALSE)</f>
        <v>67</v>
      </c>
      <c r="F9" s="13" t="s">
        <v>323</v>
      </c>
      <c r="G9" s="53">
        <v>214</v>
      </c>
      <c r="H9" s="55" t="str">
        <f>VLOOKUP($A9,'WO Detail'!$A$2:$BJ$304,9,FALSE)</f>
        <v>NY005010670</v>
      </c>
      <c r="I9" s="14">
        <v>96</v>
      </c>
      <c r="J9" s="14">
        <v>158</v>
      </c>
      <c r="K9" s="15">
        <v>1.6458333000000001</v>
      </c>
      <c r="L9" s="15">
        <v>23.1927083</v>
      </c>
      <c r="M9" s="14">
        <v>53</v>
      </c>
      <c r="N9" s="14">
        <v>105</v>
      </c>
      <c r="O9" s="14">
        <v>9</v>
      </c>
      <c r="P9" s="14">
        <v>8</v>
      </c>
      <c r="Q9" s="14">
        <v>8</v>
      </c>
      <c r="R9" s="14">
        <v>12</v>
      </c>
      <c r="S9" s="14">
        <v>9</v>
      </c>
      <c r="T9" s="14">
        <v>19</v>
      </c>
      <c r="U9" s="14">
        <v>15</v>
      </c>
      <c r="V9" s="14">
        <v>22</v>
      </c>
      <c r="W9" s="14">
        <v>9</v>
      </c>
      <c r="X9" s="14">
        <v>9</v>
      </c>
      <c r="Y9" s="14">
        <v>15</v>
      </c>
      <c r="Z9" s="14">
        <v>18</v>
      </c>
      <c r="AA9" s="14">
        <v>5</v>
      </c>
      <c r="AB9" s="14">
        <v>36</v>
      </c>
      <c r="AC9" s="14">
        <v>46</v>
      </c>
      <c r="AD9" s="14">
        <v>38</v>
      </c>
      <c r="AE9" s="14">
        <v>2</v>
      </c>
      <c r="AF9" s="14">
        <v>76</v>
      </c>
      <c r="AG9" s="14">
        <v>80</v>
      </c>
      <c r="AH9" s="14">
        <v>0</v>
      </c>
      <c r="AI9" s="14">
        <v>0</v>
      </c>
      <c r="AJ9" s="14">
        <v>52</v>
      </c>
      <c r="AK9" s="14">
        <v>13</v>
      </c>
      <c r="AL9" s="14">
        <v>3</v>
      </c>
      <c r="AM9" s="14">
        <v>0</v>
      </c>
      <c r="AN9" s="14">
        <v>12</v>
      </c>
      <c r="AO9" s="16">
        <v>501.86458333333331</v>
      </c>
      <c r="AP9" s="16">
        <v>310</v>
      </c>
      <c r="AQ9" s="14">
        <v>0</v>
      </c>
      <c r="AR9" s="14">
        <v>8</v>
      </c>
      <c r="AS9" s="14">
        <v>39</v>
      </c>
      <c r="AT9" s="14">
        <v>11</v>
      </c>
      <c r="AU9" s="14">
        <v>5</v>
      </c>
      <c r="AV9" s="14">
        <v>6</v>
      </c>
      <c r="AW9" s="14">
        <v>7</v>
      </c>
      <c r="AX9" s="14">
        <v>3</v>
      </c>
      <c r="AY9" s="14">
        <v>4</v>
      </c>
      <c r="AZ9" s="14">
        <v>1</v>
      </c>
      <c r="BA9" s="14">
        <v>12</v>
      </c>
      <c r="BB9" s="16">
        <v>22061.569892473119</v>
      </c>
      <c r="BC9" s="16">
        <v>13584</v>
      </c>
      <c r="BD9" s="14">
        <v>2</v>
      </c>
      <c r="BE9" s="14">
        <v>25</v>
      </c>
      <c r="BF9" s="14">
        <v>22</v>
      </c>
      <c r="BG9" s="14">
        <v>9</v>
      </c>
      <c r="BH9" s="14">
        <v>5</v>
      </c>
      <c r="BI9" s="14">
        <v>9</v>
      </c>
      <c r="BJ9" s="14">
        <v>5</v>
      </c>
      <c r="BK9" s="14">
        <v>2</v>
      </c>
      <c r="BL9" s="14">
        <v>3</v>
      </c>
      <c r="BM9" s="14">
        <v>2</v>
      </c>
      <c r="BN9" s="14">
        <v>3</v>
      </c>
      <c r="BO9" s="14">
        <v>0</v>
      </c>
      <c r="BP9" s="14">
        <v>1</v>
      </c>
      <c r="BQ9" s="14">
        <v>2</v>
      </c>
      <c r="BR9" s="14">
        <v>1</v>
      </c>
      <c r="BS9" s="14">
        <v>0</v>
      </c>
      <c r="BT9" s="14">
        <v>0</v>
      </c>
      <c r="BU9" s="14">
        <v>1</v>
      </c>
      <c r="BV9" s="14">
        <v>0</v>
      </c>
      <c r="BW9" s="14">
        <v>1</v>
      </c>
      <c r="BX9" s="14">
        <v>0</v>
      </c>
      <c r="BY9" s="14">
        <v>37</v>
      </c>
      <c r="BZ9" s="16">
        <v>35846.2972972973</v>
      </c>
      <c r="CA9" s="16">
        <v>28890</v>
      </c>
      <c r="CB9" s="14">
        <v>9</v>
      </c>
      <c r="CC9" s="16">
        <v>12344</v>
      </c>
      <c r="CD9" s="16">
        <v>11952</v>
      </c>
      <c r="CE9" s="14">
        <v>47</v>
      </c>
      <c r="CF9" s="16">
        <v>13778.531914893618</v>
      </c>
      <c r="CG9" s="16">
        <v>10296</v>
      </c>
      <c r="CH9" s="14">
        <v>63</v>
      </c>
      <c r="CI9" s="14">
        <v>19</v>
      </c>
      <c r="CJ9" s="14">
        <v>7</v>
      </c>
      <c r="CK9" s="14">
        <v>4</v>
      </c>
      <c r="CL9" s="14">
        <v>0</v>
      </c>
      <c r="CM9" s="14">
        <v>0</v>
      </c>
      <c r="CN9" s="17">
        <f t="shared" si="0"/>
        <v>0</v>
      </c>
      <c r="CO9" s="14">
        <v>6</v>
      </c>
      <c r="CP9" s="17">
        <f t="shared" si="1"/>
        <v>6.25E-2</v>
      </c>
      <c r="CQ9" s="14">
        <v>48</v>
      </c>
      <c r="CR9" s="14">
        <v>11</v>
      </c>
      <c r="CS9" s="17">
        <f t="shared" si="2"/>
        <v>6.9620253164556958E-2</v>
      </c>
      <c r="CT9" s="13"/>
      <c r="CU9" s="17"/>
      <c r="CV9" s="13"/>
      <c r="CW9" s="13"/>
      <c r="CX9" s="13"/>
      <c r="CY9" s="13"/>
      <c r="CZ9" s="13"/>
      <c r="DA9" s="13"/>
      <c r="DB9" s="13" t="str">
        <f>VLOOKUP($A9,'WO Detail'!$A$2:$BJ$304,5,FALSE)</f>
        <v>Alex Tolozano</v>
      </c>
      <c r="DC9" s="13"/>
      <c r="DD9" s="13"/>
      <c r="DE9" s="55">
        <f>VLOOKUP($A9,'WO Detail'!$A$2:$BJ$304,38,FALSE)</f>
        <v>1</v>
      </c>
      <c r="DF9" s="19" t="s">
        <v>258</v>
      </c>
      <c r="DG9" s="19" t="s">
        <v>259</v>
      </c>
      <c r="DH9" s="19" t="s">
        <v>324</v>
      </c>
      <c r="DI9" s="19" t="s">
        <v>325</v>
      </c>
      <c r="DJ9" s="19" t="s">
        <v>262</v>
      </c>
      <c r="DK9" s="19" t="s">
        <v>263</v>
      </c>
      <c r="DL9" s="19" t="s">
        <v>318</v>
      </c>
      <c r="DM9" s="19" t="s">
        <v>326</v>
      </c>
      <c r="DN9" s="19" t="s">
        <v>327</v>
      </c>
      <c r="DO9" s="55"/>
      <c r="DP9" s="55"/>
      <c r="DQ9" s="68">
        <v>12.820512820512819</v>
      </c>
      <c r="DR9" s="55" t="str">
        <f>VLOOKUP($A9,'WO Detail'!$A$2:$BJ$304,10,FALSE)</f>
        <v>No</v>
      </c>
      <c r="DS9" s="55" t="str">
        <f>VLOOKUP($A9,'WO Detail'!$A$2:$BJ$304,14,FALSE)</f>
        <v>YES</v>
      </c>
      <c r="DT9" s="19" t="s">
        <v>328</v>
      </c>
      <c r="DU9" s="59" t="str">
        <f>VLOOKUP($A9,'WO Detail'!$A$2:$BJ$304,15,FALSE)</f>
        <v>CARMEN HERNANDEZ</v>
      </c>
      <c r="DV9" s="78">
        <v>2021</v>
      </c>
      <c r="DW9" s="79" t="s">
        <v>267</v>
      </c>
      <c r="DX9" s="55">
        <f>VLOOKUP($A9,'WO Detail'!$A$2:$BJ$304,26,FALSE)</f>
        <v>96</v>
      </c>
      <c r="DY9" s="55">
        <f>VLOOKUP($A9,'WO Detail'!$A$2:$BJ$304,27,FALSE)</f>
        <v>96</v>
      </c>
      <c r="DZ9" s="55">
        <f>VLOOKUP($A9,'WO Detail'!$A$2:$BJ$304,28,FALSE)</f>
        <v>0</v>
      </c>
      <c r="EA9" s="55">
        <f>VLOOKUP($A9,'WO Detail'!$A$2:$BJ$304,29,FALSE)</f>
        <v>0</v>
      </c>
      <c r="EB9" s="55">
        <f>VLOOKUP($A9,'WO Detail'!$A$2:$BJ$304,30,FALSE)</f>
        <v>12</v>
      </c>
      <c r="EC9" s="55">
        <f>VLOOKUP($A9,'WO Detail'!$A$2:$BJ$304,31,FALSE)</f>
        <v>38</v>
      </c>
      <c r="ED9" s="55">
        <f>VLOOKUP($A9,'WO Detail'!$A$2:$BJ$304,32,FALSE)</f>
        <v>30</v>
      </c>
      <c r="EE9" s="55">
        <f>VLOOKUP($A9,'WO Detail'!$A$2:$BJ$304,33,FALSE)</f>
        <v>16</v>
      </c>
      <c r="EF9" s="55">
        <f>VLOOKUP($A9,'WO Detail'!$A$2:$BJ$304,34,FALSE)</f>
        <v>0</v>
      </c>
      <c r="EG9" s="55">
        <f>VLOOKUP($A9,'WO Detail'!$A$2:$BJ$304,35,FALSE)</f>
        <v>0</v>
      </c>
      <c r="EH9" s="55">
        <f>VLOOKUP($A9,'WO Detail'!$A$2:$BJ$304,36,FALSE)</f>
        <v>0</v>
      </c>
      <c r="EI9" s="55">
        <f>VLOOKUP($A9,'WO Detail'!$A$2:$BJ$304,37,FALSE)</f>
        <v>0</v>
      </c>
      <c r="EJ9" s="78">
        <v>1</v>
      </c>
      <c r="EK9" s="78">
        <v>0</v>
      </c>
      <c r="EL9" s="19" t="s">
        <v>268</v>
      </c>
      <c r="EM9" s="19" t="s">
        <v>290</v>
      </c>
      <c r="EN9" s="81">
        <v>25933</v>
      </c>
      <c r="EO9" s="78">
        <v>50</v>
      </c>
      <c r="EP9" s="78" t="s">
        <v>271</v>
      </c>
      <c r="EQ9" s="84">
        <v>13337</v>
      </c>
      <c r="ER9" s="78">
        <v>0.92</v>
      </c>
      <c r="ES9" s="13"/>
      <c r="ET9" s="55">
        <f>VLOOKUP($A9,'WO Detail'!$A$2:$BJ$304,25,FALSE)</f>
        <v>2</v>
      </c>
      <c r="EU9" s="55">
        <f>VLOOKUP($A9,'WO Detail'!$A$2:$BJ$304,24,FALSE)</f>
        <v>2</v>
      </c>
      <c r="EV9" s="55" t="str">
        <f>VLOOKUP($A9,'WO Detail'!$A$2:$BJ$304,23,FALSE)</f>
        <v>OPERATING</v>
      </c>
      <c r="EW9" s="78" t="s">
        <v>291</v>
      </c>
      <c r="EX9" s="13"/>
      <c r="EY9" s="13"/>
      <c r="EZ9" s="19" t="s">
        <v>267</v>
      </c>
      <c r="FA9" s="55" t="str">
        <f>VLOOKUP($A9,'WO Detail'!$A$2:$BJ$304,11,FALSE)</f>
        <v>Other</v>
      </c>
      <c r="FB9" s="55" t="str">
        <f>VLOOKUP($A9,'WO Detail'!$A$2:$BJ$304,12,FALSE)</f>
        <v>No</v>
      </c>
      <c r="FC9" s="13"/>
      <c r="FD9" s="55">
        <f>VLOOKUP($A9,'WO Detail'!$A$2:$BJ$304,13,FALSE)</f>
        <v>0</v>
      </c>
      <c r="FE9" s="19" t="s">
        <v>267</v>
      </c>
      <c r="FF9" s="13" t="s">
        <v>273</v>
      </c>
      <c r="FG9" s="19" t="s">
        <v>329</v>
      </c>
      <c r="FH9" s="19" t="s">
        <v>330</v>
      </c>
      <c r="FI9" s="13">
        <v>3709</v>
      </c>
      <c r="FJ9" s="13">
        <v>8</v>
      </c>
      <c r="FK9" s="19" t="s">
        <v>331</v>
      </c>
      <c r="FL9" s="13"/>
      <c r="FM9" s="55">
        <f>VLOOKUP($A9,'WO Detail'!$A$2:$BJ$304,16,FALSE)</f>
        <v>0</v>
      </c>
      <c r="FN9" s="13"/>
      <c r="FO9" s="13"/>
      <c r="FP9" s="13"/>
      <c r="FQ9" s="13"/>
      <c r="FR9" s="13"/>
      <c r="FS9" s="13"/>
      <c r="FT9" s="13"/>
      <c r="FU9" s="13"/>
      <c r="FV9" s="13"/>
      <c r="FW9" s="13"/>
      <c r="FX9" s="13"/>
      <c r="FY9" s="13"/>
      <c r="FZ9" s="13"/>
      <c r="GA9" s="13"/>
      <c r="GB9" s="13"/>
      <c r="GC9" s="13"/>
      <c r="GD9" s="13"/>
      <c r="GE9" s="13"/>
      <c r="GF9" s="13"/>
      <c r="GG9" s="13"/>
      <c r="GH9" s="55">
        <f>VLOOKUP($A9,'WO Detail'!$A$2:$BJ$304,39,FALSE)</f>
        <v>87.04</v>
      </c>
      <c r="GI9" s="55">
        <f>VLOOKUP($A9,'WO Detail'!$A$2:$BJ$304,40,FALSE)</f>
        <v>41.67</v>
      </c>
      <c r="GJ9" s="13"/>
      <c r="GK9" s="13"/>
      <c r="GL9" s="13"/>
      <c r="GM9" s="13"/>
      <c r="GN9" s="55">
        <f>VLOOKUP($A9,'WO Detail'!$A$2:$BJ$304,17,FALSE)</f>
        <v>0</v>
      </c>
      <c r="GO9" s="55">
        <f>VLOOKUP($A9,'WO Detail'!$A$2:$BJ$304,18,FALSE)</f>
        <v>0</v>
      </c>
      <c r="GP9" s="55">
        <f>VLOOKUP($A9,'WO Detail'!$A$2:$BJ$304,19,FALSE)</f>
        <v>0</v>
      </c>
      <c r="GQ9" s="55" t="str">
        <f>VLOOKUP($A9,'WO Detail'!$A$2:$BJ$304,21,FALSE)</f>
        <v>Yes</v>
      </c>
      <c r="GR9" s="89">
        <f>VLOOKUP($A9,'WO Detail'!$A$2:$BJ$304,22,FALSE)</f>
        <v>0.68116955259967793</v>
      </c>
      <c r="GS9" s="95">
        <f>VLOOKUP($A9,'WO Detail'!$A$2:$BJ$304,41,FALSE)</f>
        <v>242</v>
      </c>
      <c r="GT9" s="95">
        <f t="shared" si="3"/>
        <v>0.84027777777777779</v>
      </c>
      <c r="GU9" s="95">
        <f>VLOOKUP($A9,'WO Detail'!$A$2:$BJ$304,42,FALSE)</f>
        <v>35</v>
      </c>
      <c r="GV9" s="95">
        <f t="shared" si="4"/>
        <v>0.36458333333333331</v>
      </c>
      <c r="GW9" s="95">
        <f>VLOOKUP($A9,'WO Detail'!$A$2:$BJ$304,43,FALSE)</f>
        <v>565</v>
      </c>
      <c r="GX9" s="95">
        <f t="shared" si="5"/>
        <v>1.9618055555555556</v>
      </c>
      <c r="GY9" s="95">
        <f>VLOOKUP($A9,'WO Detail'!$A$2:$BJ$304,44,FALSE)</f>
        <v>404</v>
      </c>
      <c r="GZ9" s="95">
        <f t="shared" si="6"/>
        <v>4.208333333333333</v>
      </c>
      <c r="HA9" s="95">
        <f>VLOOKUP($A9,'WO Detail'!$A$2:$BJ$304,45,FALSE)</f>
        <v>268</v>
      </c>
      <c r="HB9" s="95">
        <f t="shared" si="7"/>
        <v>0.93055555555555547</v>
      </c>
      <c r="HC9" s="95">
        <f>VLOOKUP($A9,'WO Detail'!$A$2:$BJ$304,46,FALSE)</f>
        <v>142</v>
      </c>
      <c r="HD9" s="95">
        <f t="shared" si="8"/>
        <v>1.4791666666666667</v>
      </c>
      <c r="HE9" s="95">
        <f>VLOOKUP($A9,'WO Detail'!$A$2:$BJ$304,47,FALSE)</f>
        <v>378</v>
      </c>
      <c r="HF9" s="95">
        <f t="shared" si="9"/>
        <v>1.3125</v>
      </c>
      <c r="HG9" s="95">
        <f>VLOOKUP($A9,'WO Detail'!$A$2:$BJ$304,49,FALSE)</f>
        <v>67</v>
      </c>
      <c r="HH9" s="95">
        <f t="shared" si="10"/>
        <v>0.23263888888888887</v>
      </c>
      <c r="HI9" s="95">
        <f>VLOOKUP($A9,'WO Detail'!$A$2:$BJ$304,51,FALSE)</f>
        <v>5</v>
      </c>
      <c r="HJ9" s="95">
        <f t="shared" si="11"/>
        <v>2.5</v>
      </c>
      <c r="HK9" s="95">
        <f>VLOOKUP($A9,'WO Detail'!$A$2:$BJ$304,53,FALSE)</f>
        <v>1</v>
      </c>
      <c r="HL9" s="95">
        <f t="shared" si="12"/>
        <v>0.5</v>
      </c>
      <c r="HM9" s="95">
        <f>VLOOKUP($A9,'WO Detail'!$A$2:$BJ$304,55,FALSE)</f>
        <v>47</v>
      </c>
      <c r="HN9" s="95">
        <f t="shared" si="20"/>
        <v>23.5</v>
      </c>
      <c r="HO9" s="95">
        <f>VLOOKUP($A9,'WO Detail'!$A$2:$BJ$304,56,FALSE)</f>
        <v>2333</v>
      </c>
      <c r="HP9" s="95">
        <f t="shared" si="13"/>
        <v>8.1006944444444446</v>
      </c>
      <c r="HQ9" s="95">
        <f>VLOOKUP($A9,'WO Detail'!$A$2:$BJ$304,57,FALSE)</f>
        <v>886</v>
      </c>
      <c r="HR9" s="95">
        <f t="shared" si="14"/>
        <v>9.2291666666666661</v>
      </c>
      <c r="HS9" s="95">
        <f>VLOOKUP($A9,'WO Detail'!$A$2:$BJ$304,58,FALSE)</f>
        <v>1643</v>
      </c>
      <c r="HT9" s="95">
        <f t="shared" si="15"/>
        <v>5.7048611111111107</v>
      </c>
      <c r="HU9" s="95">
        <f>VLOOKUP($A9,'WO Detail'!$A$2:$BJ$304,59,FALSE)</f>
        <v>8656</v>
      </c>
      <c r="HV9" s="95">
        <f t="shared" si="16"/>
        <v>90.166666666666671</v>
      </c>
      <c r="HW9" s="95">
        <f>VLOOKUP($A9,'WO Detail'!$A$2:$BJ$304,60,FALSE)</f>
        <v>149</v>
      </c>
      <c r="HX9" s="95">
        <f t="shared" si="17"/>
        <v>0.51736111111111105</v>
      </c>
      <c r="HY9" s="95">
        <f>VLOOKUP($A9,'WO Detail'!$A$2:$BJ$304,61,FALSE)</f>
        <v>2370</v>
      </c>
      <c r="HZ9" s="95">
        <f t="shared" si="18"/>
        <v>24.6875</v>
      </c>
      <c r="IA9" s="95"/>
      <c r="IB9" s="95"/>
      <c r="IC9" s="95"/>
      <c r="ID9" s="113">
        <f>VLOOKUP($A9,'PHAS Score'!$C$1:$D$303,2,FALSE)</f>
        <v>47</v>
      </c>
      <c r="IE9" s="95">
        <f>VLOOKUP($A9,'WO Detail'!$A$2:$BJ$304,62,FALSE)</f>
        <v>425</v>
      </c>
      <c r="IF9" s="95">
        <f t="shared" si="19"/>
        <v>4.427083333333333</v>
      </c>
      <c r="IG9" s="96"/>
      <c r="IH9" s="96"/>
      <c r="II9" s="96"/>
      <c r="IJ9" s="96"/>
    </row>
    <row r="10" spans="1:244" s="18" customFormat="1" ht="20.100000000000001" customHeight="1">
      <c r="A10" s="55" t="s">
        <v>332</v>
      </c>
      <c r="B10" s="13" t="s">
        <v>307</v>
      </c>
      <c r="C10" s="13" t="str">
        <f>VLOOKUP($A10,'WO Detail'!$A$2:$BJ$304,4,FALSE)</f>
        <v>Private Mgmt</v>
      </c>
      <c r="D10" s="13" t="str">
        <f>VLOOKUP($A10,'WO Detail'!$A$2:$BJ$304,6,FALSE)</f>
        <v>Kraus Management (MB 1)</v>
      </c>
      <c r="E10" s="55">
        <f>VLOOKUP($A10,'WO Detail'!$A$2:$BJ$304,7,FALSE)</f>
        <v>359</v>
      </c>
      <c r="F10" s="13" t="s">
        <v>333</v>
      </c>
      <c r="G10" s="53">
        <v>359</v>
      </c>
      <c r="H10" s="55" t="str">
        <f>VLOOKUP($A10,'WO Detail'!$A$2:$BJ$304,9,FALSE)</f>
        <v>NY005013590</v>
      </c>
      <c r="I10" s="14">
        <v>35</v>
      </c>
      <c r="J10" s="14">
        <v>71</v>
      </c>
      <c r="K10" s="15">
        <v>2.0285714000000001</v>
      </c>
      <c r="L10" s="15">
        <v>23.5171429</v>
      </c>
      <c r="M10" s="14">
        <v>29</v>
      </c>
      <c r="N10" s="14">
        <v>42</v>
      </c>
      <c r="O10" s="14">
        <v>1</v>
      </c>
      <c r="P10" s="14">
        <v>2</v>
      </c>
      <c r="Q10" s="14">
        <v>6</v>
      </c>
      <c r="R10" s="14">
        <v>2</v>
      </c>
      <c r="S10" s="14">
        <v>8</v>
      </c>
      <c r="T10" s="14">
        <v>12</v>
      </c>
      <c r="U10" s="14">
        <v>3</v>
      </c>
      <c r="V10" s="14">
        <v>10</v>
      </c>
      <c r="W10" s="14">
        <v>9</v>
      </c>
      <c r="X10" s="14">
        <v>7</v>
      </c>
      <c r="Y10" s="14">
        <v>8</v>
      </c>
      <c r="Z10" s="14">
        <v>3</v>
      </c>
      <c r="AA10" s="14">
        <v>0</v>
      </c>
      <c r="AB10" s="14">
        <v>11</v>
      </c>
      <c r="AC10" s="14">
        <v>15</v>
      </c>
      <c r="AD10" s="14">
        <v>11</v>
      </c>
      <c r="AE10" s="14">
        <v>8</v>
      </c>
      <c r="AF10" s="14">
        <v>15</v>
      </c>
      <c r="AG10" s="14">
        <v>45</v>
      </c>
      <c r="AH10" s="14">
        <v>3</v>
      </c>
      <c r="AI10" s="14">
        <v>0</v>
      </c>
      <c r="AJ10" s="14">
        <v>12</v>
      </c>
      <c r="AK10" s="14">
        <v>6</v>
      </c>
      <c r="AL10" s="14">
        <v>1</v>
      </c>
      <c r="AM10" s="14">
        <v>0</v>
      </c>
      <c r="AN10" s="14">
        <v>3</v>
      </c>
      <c r="AO10" s="16">
        <v>677.11428571428576</v>
      </c>
      <c r="AP10" s="16">
        <v>588</v>
      </c>
      <c r="AQ10" s="14">
        <v>1</v>
      </c>
      <c r="AR10" s="14">
        <v>2</v>
      </c>
      <c r="AS10" s="14">
        <v>5</v>
      </c>
      <c r="AT10" s="14">
        <v>4</v>
      </c>
      <c r="AU10" s="14">
        <v>4</v>
      </c>
      <c r="AV10" s="14">
        <v>2</v>
      </c>
      <c r="AW10" s="14">
        <v>3</v>
      </c>
      <c r="AX10" s="14">
        <v>3</v>
      </c>
      <c r="AY10" s="14">
        <v>0</v>
      </c>
      <c r="AZ10" s="14">
        <v>2</v>
      </c>
      <c r="BA10" s="14">
        <v>9</v>
      </c>
      <c r="BB10" s="16">
        <v>33758.571428571428</v>
      </c>
      <c r="BC10" s="16">
        <v>28094</v>
      </c>
      <c r="BD10" s="14">
        <v>1</v>
      </c>
      <c r="BE10" s="14">
        <v>2</v>
      </c>
      <c r="BF10" s="14">
        <v>5</v>
      </c>
      <c r="BG10" s="14">
        <v>5</v>
      </c>
      <c r="BH10" s="14">
        <v>3</v>
      </c>
      <c r="BI10" s="14">
        <v>4</v>
      </c>
      <c r="BJ10" s="14">
        <v>3</v>
      </c>
      <c r="BK10" s="14">
        <v>1</v>
      </c>
      <c r="BL10" s="14">
        <v>1</v>
      </c>
      <c r="BM10" s="14">
        <v>1</v>
      </c>
      <c r="BN10" s="14">
        <v>3</v>
      </c>
      <c r="BO10" s="14">
        <v>0</v>
      </c>
      <c r="BP10" s="14">
        <v>1</v>
      </c>
      <c r="BQ10" s="14">
        <v>3</v>
      </c>
      <c r="BR10" s="14">
        <v>0</v>
      </c>
      <c r="BS10" s="14">
        <v>1</v>
      </c>
      <c r="BT10" s="14">
        <v>0</v>
      </c>
      <c r="BU10" s="14">
        <v>0</v>
      </c>
      <c r="BV10" s="14">
        <v>0</v>
      </c>
      <c r="BW10" s="14">
        <v>0</v>
      </c>
      <c r="BX10" s="14">
        <v>1</v>
      </c>
      <c r="BY10" s="14">
        <v>24</v>
      </c>
      <c r="BZ10" s="16">
        <v>35217.375</v>
      </c>
      <c r="CA10" s="16">
        <v>28286</v>
      </c>
      <c r="CB10" s="14">
        <v>3</v>
      </c>
      <c r="CC10" s="16">
        <v>31886.333333333332</v>
      </c>
      <c r="CD10" s="16">
        <v>28770</v>
      </c>
      <c r="CE10" s="14">
        <v>9</v>
      </c>
      <c r="CF10" s="16">
        <v>29938.222222222223</v>
      </c>
      <c r="CG10" s="16">
        <v>19296</v>
      </c>
      <c r="CH10" s="14">
        <v>18</v>
      </c>
      <c r="CI10" s="14">
        <v>5</v>
      </c>
      <c r="CJ10" s="14">
        <v>9</v>
      </c>
      <c r="CK10" s="14">
        <v>3</v>
      </c>
      <c r="CL10" s="14">
        <v>0</v>
      </c>
      <c r="CM10" s="14">
        <v>0</v>
      </c>
      <c r="CN10" s="17">
        <f t="shared" si="0"/>
        <v>0</v>
      </c>
      <c r="CO10" s="14">
        <v>3</v>
      </c>
      <c r="CP10" s="17">
        <f t="shared" si="1"/>
        <v>8.5714285714285715E-2</v>
      </c>
      <c r="CQ10" s="14">
        <v>9</v>
      </c>
      <c r="CR10" s="14">
        <v>3</v>
      </c>
      <c r="CS10" s="17">
        <f t="shared" si="2"/>
        <v>4.2253521126760563E-2</v>
      </c>
      <c r="CT10" s="13"/>
      <c r="CU10" s="17"/>
      <c r="CV10" s="13"/>
      <c r="CW10" s="13"/>
      <c r="CX10" s="13"/>
      <c r="CY10" s="13"/>
      <c r="CZ10" s="13"/>
      <c r="DA10" s="13"/>
      <c r="DB10" s="13" t="str">
        <f>VLOOKUP($A10,'WO Detail'!$A$2:$BJ$304,5,FALSE)</f>
        <v>Tracey Williams</v>
      </c>
      <c r="DC10" s="13" t="s">
        <v>272</v>
      </c>
      <c r="DD10" s="13"/>
      <c r="DE10" s="55">
        <f>VLOOKUP($A10,'WO Detail'!$A$2:$BJ$304,38,FALSE)</f>
        <v>0</v>
      </c>
      <c r="DF10" s="19" t="s">
        <v>334</v>
      </c>
      <c r="DG10" s="19" t="s">
        <v>335</v>
      </c>
      <c r="DH10" s="19" t="s">
        <v>336</v>
      </c>
      <c r="DI10" s="19" t="s">
        <v>337</v>
      </c>
      <c r="DJ10" s="19" t="s">
        <v>338</v>
      </c>
      <c r="DK10" s="19" t="s">
        <v>339</v>
      </c>
      <c r="DL10" s="19" t="s">
        <v>340</v>
      </c>
      <c r="DM10" s="19" t="s">
        <v>341</v>
      </c>
      <c r="DN10" s="19" t="s">
        <v>342</v>
      </c>
      <c r="DO10" s="55"/>
      <c r="DP10" s="55"/>
      <c r="DQ10" s="68">
        <v>0</v>
      </c>
      <c r="DR10" s="55" t="str">
        <f>VLOOKUP($A10,'WO Detail'!$A$2:$BJ$304,10,FALSE)</f>
        <v>No</v>
      </c>
      <c r="DS10" s="55" t="str">
        <f>VLOOKUP($A10,'WO Detail'!$A$2:$BJ$304,14,FALSE)</f>
        <v>NO</v>
      </c>
      <c r="DT10" s="19" t="s">
        <v>343</v>
      </c>
      <c r="DU10" s="59">
        <f>VLOOKUP($A10,'WO Detail'!$A$2:$BJ$304,15,FALSE)</f>
        <v>0</v>
      </c>
      <c r="DV10" s="77"/>
      <c r="DW10" s="79" t="s">
        <v>267</v>
      </c>
      <c r="DX10" s="55">
        <f>VLOOKUP($A10,'WO Detail'!$A$2:$BJ$304,26,FALSE)</f>
        <v>35</v>
      </c>
      <c r="DY10" s="55">
        <f>VLOOKUP($A10,'WO Detail'!$A$2:$BJ$304,27,FALSE)</f>
        <v>35</v>
      </c>
      <c r="DZ10" s="55">
        <f>VLOOKUP($A10,'WO Detail'!$A$2:$BJ$304,28,FALSE)</f>
        <v>0</v>
      </c>
      <c r="EA10" s="55">
        <f>VLOOKUP($A10,'WO Detail'!$A$2:$BJ$304,29,FALSE)</f>
        <v>0</v>
      </c>
      <c r="EB10" s="55">
        <f>VLOOKUP($A10,'WO Detail'!$A$2:$BJ$304,30,FALSE)</f>
        <v>0</v>
      </c>
      <c r="EC10" s="55">
        <f>VLOOKUP($A10,'WO Detail'!$A$2:$BJ$304,31,FALSE)</f>
        <v>4</v>
      </c>
      <c r="ED10" s="55">
        <f>VLOOKUP($A10,'WO Detail'!$A$2:$BJ$304,32,FALSE)</f>
        <v>27</v>
      </c>
      <c r="EE10" s="55">
        <f>VLOOKUP($A10,'WO Detail'!$A$2:$BJ$304,33,FALSE)</f>
        <v>4</v>
      </c>
      <c r="EF10" s="55">
        <f>VLOOKUP($A10,'WO Detail'!$A$2:$BJ$304,34,FALSE)</f>
        <v>0</v>
      </c>
      <c r="EG10" s="55">
        <f>VLOOKUP($A10,'WO Detail'!$A$2:$BJ$304,35,FALSE)</f>
        <v>0</v>
      </c>
      <c r="EH10" s="55">
        <f>VLOOKUP($A10,'WO Detail'!$A$2:$BJ$304,36,FALSE)</f>
        <v>0</v>
      </c>
      <c r="EI10" s="55">
        <f>VLOOKUP($A10,'WO Detail'!$A$2:$BJ$304,37,FALSE)</f>
        <v>0</v>
      </c>
      <c r="EJ10" s="78">
        <v>1</v>
      </c>
      <c r="EK10" s="78">
        <v>0</v>
      </c>
      <c r="EL10" s="19" t="s">
        <v>268</v>
      </c>
      <c r="EM10" s="19" t="s">
        <v>290</v>
      </c>
      <c r="EN10" s="81">
        <v>35155</v>
      </c>
      <c r="EO10" s="78">
        <v>24</v>
      </c>
      <c r="EP10" s="78" t="s">
        <v>344</v>
      </c>
      <c r="EQ10" s="84">
        <v>5774</v>
      </c>
      <c r="ER10" s="78">
        <v>0.22</v>
      </c>
      <c r="ES10" s="13"/>
      <c r="ET10" s="55">
        <f>VLOOKUP($A10,'WO Detail'!$A$2:$BJ$304,25,FALSE)</f>
        <v>0</v>
      </c>
      <c r="EU10" s="55">
        <f>VLOOKUP($A10,'WO Detail'!$A$2:$BJ$304,24,FALSE)</f>
        <v>1</v>
      </c>
      <c r="EV10" s="55">
        <f>VLOOKUP($A10,'WO Detail'!$A$2:$BJ$304,23,FALSE)</f>
        <v>0</v>
      </c>
      <c r="EW10" s="78" t="s">
        <v>267</v>
      </c>
      <c r="EX10" s="13"/>
      <c r="EY10" s="13"/>
      <c r="EZ10" s="19" t="s">
        <v>272</v>
      </c>
      <c r="FA10" s="55" t="str">
        <f>VLOOKUP($A10,'WO Detail'!$A$2:$BJ$304,11,FALSE)</f>
        <v>Other</v>
      </c>
      <c r="FB10" s="55" t="str">
        <f>VLOOKUP($A10,'WO Detail'!$A$2:$BJ$304,12,FALSE)</f>
        <v>No</v>
      </c>
      <c r="FC10" s="13"/>
      <c r="FD10" s="55">
        <f>VLOOKUP($A10,'WO Detail'!$A$2:$BJ$304,13,FALSE)</f>
        <v>0</v>
      </c>
      <c r="FE10" s="19" t="s">
        <v>272</v>
      </c>
      <c r="FF10" s="13"/>
      <c r="FG10" s="19" t="s">
        <v>345</v>
      </c>
      <c r="FH10" s="19" t="s">
        <v>346</v>
      </c>
      <c r="FI10" s="13">
        <v>3806</v>
      </c>
      <c r="FJ10" s="13">
        <v>3</v>
      </c>
      <c r="FK10" s="19" t="s">
        <v>347</v>
      </c>
      <c r="FL10" s="13"/>
      <c r="FM10" s="55">
        <f>VLOOKUP($A10,'WO Detail'!$A$2:$BJ$304,16,FALSE)</f>
        <v>0</v>
      </c>
      <c r="FN10" s="13"/>
      <c r="FO10" s="13"/>
      <c r="FP10" s="13"/>
      <c r="FQ10" s="13"/>
      <c r="FR10" s="13"/>
      <c r="FS10" s="13"/>
      <c r="FT10" s="13"/>
      <c r="FU10" s="13"/>
      <c r="FV10" s="13"/>
      <c r="FW10" s="13"/>
      <c r="FX10" s="13"/>
      <c r="FY10" s="13"/>
      <c r="FZ10" s="13"/>
      <c r="GA10" s="13"/>
      <c r="GB10" s="13"/>
      <c r="GC10" s="13"/>
      <c r="GD10" s="13"/>
      <c r="GE10" s="13"/>
      <c r="GF10" s="13"/>
      <c r="GG10" s="13"/>
      <c r="GH10" s="55">
        <f>VLOOKUP($A10,'WO Detail'!$A$2:$BJ$304,39,FALSE)</f>
        <v>92.47</v>
      </c>
      <c r="GI10" s="55">
        <f>VLOOKUP($A10,'WO Detail'!$A$2:$BJ$304,40,FALSE)</f>
        <v>25.71</v>
      </c>
      <c r="GJ10" s="13"/>
      <c r="GK10" s="13"/>
      <c r="GL10" s="13"/>
      <c r="GM10" s="13"/>
      <c r="GN10" s="55">
        <f>VLOOKUP($A10,'WO Detail'!$A$2:$BJ$304,17,FALSE)</f>
        <v>0</v>
      </c>
      <c r="GO10" s="55">
        <f>VLOOKUP($A10,'WO Detail'!$A$2:$BJ$304,18,FALSE)</f>
        <v>0</v>
      </c>
      <c r="GP10" s="55">
        <f>VLOOKUP($A10,'WO Detail'!$A$2:$BJ$304,19,FALSE)</f>
        <v>0</v>
      </c>
      <c r="GQ10" s="55" t="str">
        <f>VLOOKUP($A10,'WO Detail'!$A$2:$BJ$304,21,FALSE)</f>
        <v>No</v>
      </c>
      <c r="GR10" s="89">
        <f>VLOOKUP($A10,'WO Detail'!$A$2:$BJ$304,22,FALSE)</f>
        <v>0.53308102001734636</v>
      </c>
      <c r="GS10" s="95">
        <f>VLOOKUP($A10,'WO Detail'!$A$2:$BJ$304,41,FALSE)</f>
        <v>3</v>
      </c>
      <c r="GT10" s="95">
        <f t="shared" si="3"/>
        <v>2.8571428571428571E-2</v>
      </c>
      <c r="GU10" s="95">
        <f>VLOOKUP($A10,'WO Detail'!$A$2:$BJ$304,42,FALSE)</f>
        <v>0</v>
      </c>
      <c r="GV10" s="95">
        <f t="shared" si="4"/>
        <v>0</v>
      </c>
      <c r="GW10" s="95">
        <f>VLOOKUP($A10,'WO Detail'!$A$2:$BJ$304,43,FALSE)</f>
        <v>77</v>
      </c>
      <c r="GX10" s="95">
        <f t="shared" si="5"/>
        <v>0.73333333333333339</v>
      </c>
      <c r="GY10" s="95">
        <f>VLOOKUP($A10,'WO Detail'!$A$2:$BJ$304,44,FALSE)</f>
        <v>14</v>
      </c>
      <c r="GZ10" s="95">
        <f t="shared" si="6"/>
        <v>0.4</v>
      </c>
      <c r="HA10" s="95">
        <f>VLOOKUP($A10,'WO Detail'!$A$2:$BJ$304,45,FALSE)</f>
        <v>18</v>
      </c>
      <c r="HB10" s="95">
        <f t="shared" si="7"/>
        <v>0.17142857142857143</v>
      </c>
      <c r="HC10" s="95">
        <f>VLOOKUP($A10,'WO Detail'!$A$2:$BJ$304,46,FALSE)</f>
        <v>15</v>
      </c>
      <c r="HD10" s="95">
        <f t="shared" si="8"/>
        <v>0.42857142857142855</v>
      </c>
      <c r="HE10" s="95">
        <f>VLOOKUP($A10,'WO Detail'!$A$2:$BJ$304,47,FALSE)</f>
        <v>4</v>
      </c>
      <c r="HF10" s="95">
        <f t="shared" si="9"/>
        <v>3.8095238095238092E-2</v>
      </c>
      <c r="HG10" s="95">
        <f>VLOOKUP($A10,'WO Detail'!$A$2:$BJ$304,49,FALSE)</f>
        <v>0</v>
      </c>
      <c r="HH10" s="95">
        <f t="shared" si="10"/>
        <v>0</v>
      </c>
      <c r="HI10" s="95">
        <f>VLOOKUP($A10,'WO Detail'!$A$2:$BJ$304,51,FALSE)</f>
        <v>0</v>
      </c>
      <c r="HJ10" s="95">
        <f t="shared" si="11"/>
        <v>0</v>
      </c>
      <c r="HK10" s="95">
        <f>VLOOKUP($A10,'WO Detail'!$A$2:$BJ$304,53,FALSE)</f>
        <v>0</v>
      </c>
      <c r="HL10" s="95">
        <f t="shared" si="12"/>
        <v>0</v>
      </c>
      <c r="HM10" s="95">
        <f>VLOOKUP($A10,'WO Detail'!$A$2:$BJ$304,55,FALSE)</f>
        <v>11</v>
      </c>
      <c r="HN10" s="95">
        <f t="shared" si="20"/>
        <v>11</v>
      </c>
      <c r="HO10" s="95">
        <f>VLOOKUP($A10,'WO Detail'!$A$2:$BJ$304,56,FALSE)</f>
        <v>536</v>
      </c>
      <c r="HP10" s="95">
        <f t="shared" si="13"/>
        <v>5.1047619047619044</v>
      </c>
      <c r="HQ10" s="95">
        <f>VLOOKUP($A10,'WO Detail'!$A$2:$BJ$304,57,FALSE)</f>
        <v>191</v>
      </c>
      <c r="HR10" s="95">
        <f t="shared" si="14"/>
        <v>5.4571428571428573</v>
      </c>
      <c r="HS10" s="95">
        <f>VLOOKUP($A10,'WO Detail'!$A$2:$BJ$304,58,FALSE)</f>
        <v>51</v>
      </c>
      <c r="HT10" s="95">
        <f t="shared" si="15"/>
        <v>0.48571428571428571</v>
      </c>
      <c r="HU10" s="95">
        <f>VLOOKUP($A10,'WO Detail'!$A$2:$BJ$304,59,FALSE)</f>
        <v>245</v>
      </c>
      <c r="HV10" s="95">
        <f t="shared" si="16"/>
        <v>7</v>
      </c>
      <c r="HW10" s="95">
        <f>VLOOKUP($A10,'WO Detail'!$A$2:$BJ$304,60,FALSE)</f>
        <v>0</v>
      </c>
      <c r="HX10" s="95">
        <f t="shared" si="17"/>
        <v>0</v>
      </c>
      <c r="HY10" s="95">
        <f>VLOOKUP($A10,'WO Detail'!$A$2:$BJ$304,61,FALSE)</f>
        <v>0</v>
      </c>
      <c r="HZ10" s="95">
        <f t="shared" si="18"/>
        <v>0</v>
      </c>
      <c r="IA10" s="95"/>
      <c r="IB10" s="95"/>
      <c r="IC10" s="95"/>
      <c r="ID10" s="113">
        <f>VLOOKUP($A10,'PHAS Score'!$C$1:$D$303,2,FALSE)</f>
        <v>43</v>
      </c>
      <c r="IE10" s="95">
        <f>VLOOKUP($A10,'WO Detail'!$A$2:$BJ$304,62,FALSE)</f>
        <v>90</v>
      </c>
      <c r="IF10" s="95">
        <f t="shared" si="19"/>
        <v>2.5714285714285716</v>
      </c>
      <c r="IG10" s="96"/>
      <c r="IH10" s="96"/>
      <c r="II10" s="96"/>
      <c r="IJ10" s="96"/>
    </row>
    <row r="11" spans="1:244" s="18" customFormat="1" ht="20.100000000000001" customHeight="1">
      <c r="A11" s="55" t="s">
        <v>348</v>
      </c>
      <c r="B11" s="13" t="s">
        <v>278</v>
      </c>
      <c r="C11" s="13" t="str">
        <f>VLOOKUP($A11,'WO Detail'!$A$2:$BJ$304,4,FALSE)</f>
        <v>Brooklyn</v>
      </c>
      <c r="D11" s="13" t="str">
        <f>VLOOKUP($A11,'WO Detail'!$A$2:$BJ$304,6,FALSE)</f>
        <v>Sumner</v>
      </c>
      <c r="E11" s="55">
        <f>VLOOKUP($A11,'WO Detail'!$A$2:$BJ$304,7,FALSE)</f>
        <v>73</v>
      </c>
      <c r="F11" s="13" t="s">
        <v>349</v>
      </c>
      <c r="G11" s="53">
        <v>156</v>
      </c>
      <c r="H11" s="55" t="str">
        <f>VLOOKUP($A11,'WO Detail'!$A$2:$BJ$304,9,FALSE)</f>
        <v>NY005010730</v>
      </c>
      <c r="I11" s="14">
        <v>233</v>
      </c>
      <c r="J11" s="14">
        <v>538</v>
      </c>
      <c r="K11" s="15">
        <v>2.3090128999999999</v>
      </c>
      <c r="L11" s="15">
        <v>25.0472103</v>
      </c>
      <c r="M11" s="14">
        <v>192</v>
      </c>
      <c r="N11" s="14">
        <v>346</v>
      </c>
      <c r="O11" s="14">
        <v>29</v>
      </c>
      <c r="P11" s="14">
        <v>32</v>
      </c>
      <c r="Q11" s="14">
        <v>55</v>
      </c>
      <c r="R11" s="14">
        <v>57</v>
      </c>
      <c r="S11" s="14">
        <v>48</v>
      </c>
      <c r="T11" s="14">
        <v>65</v>
      </c>
      <c r="U11" s="14">
        <v>48</v>
      </c>
      <c r="V11" s="14">
        <v>54</v>
      </c>
      <c r="W11" s="14">
        <v>33</v>
      </c>
      <c r="X11" s="14">
        <v>28</v>
      </c>
      <c r="Y11" s="14">
        <v>51</v>
      </c>
      <c r="Z11" s="14">
        <v>30</v>
      </c>
      <c r="AA11" s="14">
        <v>8</v>
      </c>
      <c r="AB11" s="14">
        <v>148</v>
      </c>
      <c r="AC11" s="14">
        <v>107</v>
      </c>
      <c r="AD11" s="14">
        <v>89</v>
      </c>
      <c r="AE11" s="14">
        <v>23</v>
      </c>
      <c r="AF11" s="14">
        <v>272</v>
      </c>
      <c r="AG11" s="14">
        <v>219</v>
      </c>
      <c r="AH11" s="14">
        <v>24</v>
      </c>
      <c r="AI11" s="14">
        <v>0</v>
      </c>
      <c r="AJ11" s="14">
        <v>98</v>
      </c>
      <c r="AK11" s="14">
        <v>32</v>
      </c>
      <c r="AL11" s="14">
        <v>8</v>
      </c>
      <c r="AM11" s="14">
        <v>3</v>
      </c>
      <c r="AN11" s="14">
        <v>20</v>
      </c>
      <c r="AO11" s="16">
        <v>521.7038626609442</v>
      </c>
      <c r="AP11" s="16">
        <v>390</v>
      </c>
      <c r="AQ11" s="14">
        <v>8</v>
      </c>
      <c r="AR11" s="14">
        <v>13</v>
      </c>
      <c r="AS11" s="14">
        <v>74</v>
      </c>
      <c r="AT11" s="14">
        <v>24</v>
      </c>
      <c r="AU11" s="14">
        <v>23</v>
      </c>
      <c r="AV11" s="14">
        <v>18</v>
      </c>
      <c r="AW11" s="14">
        <v>12</v>
      </c>
      <c r="AX11" s="14">
        <v>14</v>
      </c>
      <c r="AY11" s="14">
        <v>9</v>
      </c>
      <c r="AZ11" s="14">
        <v>6</v>
      </c>
      <c r="BA11" s="14">
        <v>32</v>
      </c>
      <c r="BB11" s="16">
        <v>25094.575757575756</v>
      </c>
      <c r="BC11" s="16">
        <v>18000</v>
      </c>
      <c r="BD11" s="14">
        <v>11</v>
      </c>
      <c r="BE11" s="14">
        <v>36</v>
      </c>
      <c r="BF11" s="14">
        <v>56</v>
      </c>
      <c r="BG11" s="14">
        <v>25</v>
      </c>
      <c r="BH11" s="14">
        <v>20</v>
      </c>
      <c r="BI11" s="14">
        <v>17</v>
      </c>
      <c r="BJ11" s="14">
        <v>9</v>
      </c>
      <c r="BK11" s="14">
        <v>12</v>
      </c>
      <c r="BL11" s="14">
        <v>11</v>
      </c>
      <c r="BM11" s="14">
        <v>10</v>
      </c>
      <c r="BN11" s="14">
        <v>7</v>
      </c>
      <c r="BO11" s="14">
        <v>3</v>
      </c>
      <c r="BP11" s="14">
        <v>2</v>
      </c>
      <c r="BQ11" s="14">
        <v>1</v>
      </c>
      <c r="BR11" s="14">
        <v>2</v>
      </c>
      <c r="BS11" s="14">
        <v>3</v>
      </c>
      <c r="BT11" s="14">
        <v>2</v>
      </c>
      <c r="BU11" s="14">
        <v>0</v>
      </c>
      <c r="BV11" s="14">
        <v>0</v>
      </c>
      <c r="BW11" s="14">
        <v>1</v>
      </c>
      <c r="BX11" s="14">
        <v>3</v>
      </c>
      <c r="BY11" s="14">
        <v>112</v>
      </c>
      <c r="BZ11" s="16">
        <v>36818.375</v>
      </c>
      <c r="CA11" s="16">
        <v>30193.5</v>
      </c>
      <c r="CB11" s="14">
        <v>39</v>
      </c>
      <c r="CC11" s="16">
        <v>18132.435897435898</v>
      </c>
      <c r="CD11" s="16">
        <v>12780</v>
      </c>
      <c r="CE11" s="14">
        <v>89</v>
      </c>
      <c r="CF11" s="16">
        <v>14813.921348314607</v>
      </c>
      <c r="CG11" s="16">
        <v>10536</v>
      </c>
      <c r="CH11" s="14">
        <v>160</v>
      </c>
      <c r="CI11" s="14">
        <v>40</v>
      </c>
      <c r="CJ11" s="14">
        <v>21</v>
      </c>
      <c r="CK11" s="14">
        <v>9</v>
      </c>
      <c r="CL11" s="14">
        <v>1</v>
      </c>
      <c r="CM11" s="14">
        <v>1</v>
      </c>
      <c r="CN11" s="17">
        <f t="shared" si="0"/>
        <v>4.2918454935622317E-3</v>
      </c>
      <c r="CO11" s="14">
        <v>8</v>
      </c>
      <c r="CP11" s="17">
        <f t="shared" si="1"/>
        <v>3.4334763948497854E-2</v>
      </c>
      <c r="CQ11" s="14">
        <v>112</v>
      </c>
      <c r="CR11" s="14">
        <v>36</v>
      </c>
      <c r="CS11" s="17">
        <f t="shared" si="2"/>
        <v>6.6914498141263934E-2</v>
      </c>
      <c r="CT11" s="13"/>
      <c r="CU11" s="17"/>
      <c r="CV11" s="13"/>
      <c r="CW11" s="13"/>
      <c r="CX11" s="13"/>
      <c r="CY11" s="13"/>
      <c r="CZ11" s="13"/>
      <c r="DA11" s="13"/>
      <c r="DB11" s="13" t="str">
        <f>VLOOKUP($A11,'WO Detail'!$A$2:$BJ$304,5,FALSE)</f>
        <v>Alicia Maynard</v>
      </c>
      <c r="DC11" s="13"/>
      <c r="DD11" s="13"/>
      <c r="DE11" s="55">
        <f>VLOOKUP($A11,'WO Detail'!$A$2:$BJ$304,38,FALSE)</f>
        <v>2</v>
      </c>
      <c r="DF11" s="19" t="s">
        <v>350</v>
      </c>
      <c r="DG11" s="19" t="s">
        <v>351</v>
      </c>
      <c r="DH11" s="19" t="s">
        <v>352</v>
      </c>
      <c r="DI11" s="19" t="s">
        <v>353</v>
      </c>
      <c r="DJ11" s="19" t="s">
        <v>354</v>
      </c>
      <c r="DK11" s="19" t="s">
        <v>355</v>
      </c>
      <c r="DL11" s="19" t="s">
        <v>356</v>
      </c>
      <c r="DM11" s="19" t="s">
        <v>357</v>
      </c>
      <c r="DN11" s="19" t="s">
        <v>358</v>
      </c>
      <c r="DO11" s="55"/>
      <c r="DP11" s="55"/>
      <c r="DQ11" s="68">
        <v>5.5452865064695009</v>
      </c>
      <c r="DR11" s="55" t="str">
        <f>VLOOKUP($A11,'WO Detail'!$A$2:$BJ$304,10,FALSE)</f>
        <v>No</v>
      </c>
      <c r="DS11" s="55" t="str">
        <f>VLOOKUP($A11,'WO Detail'!$A$2:$BJ$304,14,FALSE)</f>
        <v>YES</v>
      </c>
      <c r="DT11" s="19" t="s">
        <v>359</v>
      </c>
      <c r="DU11" s="59" t="str">
        <f>VLOOKUP($A11,'WO Detail'!$A$2:$BJ$304,15,FALSE)</f>
        <v>VANESSA GUMBS</v>
      </c>
      <c r="DV11" s="77"/>
      <c r="DW11" s="79" t="s">
        <v>267</v>
      </c>
      <c r="DX11" s="55">
        <f>VLOOKUP($A11,'WO Detail'!$A$2:$BJ$304,26,FALSE)</f>
        <v>234</v>
      </c>
      <c r="DY11" s="55">
        <f>VLOOKUP($A11,'WO Detail'!$A$2:$BJ$304,27,FALSE)</f>
        <v>233</v>
      </c>
      <c r="DZ11" s="55">
        <f>VLOOKUP($A11,'WO Detail'!$A$2:$BJ$304,28,FALSE)</f>
        <v>1</v>
      </c>
      <c r="EA11" s="55">
        <f>VLOOKUP($A11,'WO Detail'!$A$2:$BJ$304,29,FALSE)</f>
        <v>0</v>
      </c>
      <c r="EB11" s="55">
        <f>VLOOKUP($A11,'WO Detail'!$A$2:$BJ$304,30,FALSE)</f>
        <v>0</v>
      </c>
      <c r="EC11" s="55">
        <f>VLOOKUP($A11,'WO Detail'!$A$2:$BJ$304,31,FALSE)</f>
        <v>69</v>
      </c>
      <c r="ED11" s="55">
        <f>VLOOKUP($A11,'WO Detail'!$A$2:$BJ$304,32,FALSE)</f>
        <v>71</v>
      </c>
      <c r="EE11" s="55">
        <f>VLOOKUP($A11,'WO Detail'!$A$2:$BJ$304,33,FALSE)</f>
        <v>71</v>
      </c>
      <c r="EF11" s="55">
        <f>VLOOKUP($A11,'WO Detail'!$A$2:$BJ$304,34,FALSE)</f>
        <v>23</v>
      </c>
      <c r="EG11" s="55">
        <f>VLOOKUP($A11,'WO Detail'!$A$2:$BJ$304,35,FALSE)</f>
        <v>0</v>
      </c>
      <c r="EH11" s="55">
        <f>VLOOKUP($A11,'WO Detail'!$A$2:$BJ$304,36,FALSE)</f>
        <v>0</v>
      </c>
      <c r="EI11" s="55">
        <f>VLOOKUP($A11,'WO Detail'!$A$2:$BJ$304,37,FALSE)</f>
        <v>0</v>
      </c>
      <c r="EJ11" s="78">
        <v>1</v>
      </c>
      <c r="EK11" s="78">
        <v>0</v>
      </c>
      <c r="EL11" s="19" t="s">
        <v>268</v>
      </c>
      <c r="EM11" s="19" t="s">
        <v>269</v>
      </c>
      <c r="EN11" s="81">
        <v>24623</v>
      </c>
      <c r="EO11" s="78">
        <v>53</v>
      </c>
      <c r="EP11" s="78" t="s">
        <v>360</v>
      </c>
      <c r="EQ11" s="84">
        <v>11311</v>
      </c>
      <c r="ER11" s="78">
        <v>2.5300000000000002</v>
      </c>
      <c r="ES11" s="13"/>
      <c r="ET11" s="55">
        <f>VLOOKUP($A11,'WO Detail'!$A$2:$BJ$304,25,FALSE)</f>
        <v>2</v>
      </c>
      <c r="EU11" s="55">
        <f>VLOOKUP($A11,'WO Detail'!$A$2:$BJ$304,24,FALSE)</f>
        <v>2</v>
      </c>
      <c r="EV11" s="55">
        <f>VLOOKUP($A11,'WO Detail'!$A$2:$BJ$304,23,FALSE)</f>
        <v>0</v>
      </c>
      <c r="EW11" s="78" t="s">
        <v>267</v>
      </c>
      <c r="EX11" s="13"/>
      <c r="EY11" s="13"/>
      <c r="EZ11" s="19" t="s">
        <v>267</v>
      </c>
      <c r="FA11" s="55" t="str">
        <f>VLOOKUP($A11,'WO Detail'!$A$2:$BJ$304,11,FALSE)</f>
        <v>Other</v>
      </c>
      <c r="FB11" s="55" t="str">
        <f>VLOOKUP($A11,'WO Detail'!$A$2:$BJ$304,12,FALSE)</f>
        <v>No</v>
      </c>
      <c r="FC11" s="13"/>
      <c r="FD11" s="55" t="str">
        <f>VLOOKUP($A11,'WO Detail'!$A$2:$BJ$304,13,FALSE)</f>
        <v>GSH</v>
      </c>
      <c r="FE11" s="19" t="s">
        <v>267</v>
      </c>
      <c r="FF11" s="13" t="s">
        <v>273</v>
      </c>
      <c r="FG11" s="19" t="s">
        <v>361</v>
      </c>
      <c r="FH11" s="19" t="s">
        <v>362</v>
      </c>
      <c r="FI11" s="13">
        <v>4003</v>
      </c>
      <c r="FJ11" s="13">
        <v>16</v>
      </c>
      <c r="FK11" s="19" t="s">
        <v>363</v>
      </c>
      <c r="FL11" s="13"/>
      <c r="FM11" s="55">
        <f>VLOOKUP($A11,'WO Detail'!$A$2:$BJ$304,16,FALSE)</f>
        <v>0</v>
      </c>
      <c r="FN11" s="13"/>
      <c r="FO11" s="13"/>
      <c r="FP11" s="13"/>
      <c r="FQ11" s="13"/>
      <c r="FR11" s="13"/>
      <c r="FS11" s="13"/>
      <c r="FT11" s="13"/>
      <c r="FU11" s="13"/>
      <c r="FV11" s="13"/>
      <c r="FW11" s="13"/>
      <c r="FX11" s="13"/>
      <c r="FY11" s="13"/>
      <c r="FZ11" s="13"/>
      <c r="GA11" s="13"/>
      <c r="GB11" s="13"/>
      <c r="GC11" s="13"/>
      <c r="GD11" s="13"/>
      <c r="GE11" s="13"/>
      <c r="GF11" s="13"/>
      <c r="GG11" s="13"/>
      <c r="GH11" s="55">
        <f>VLOOKUP($A11,'WO Detail'!$A$2:$BJ$304,39,FALSE)</f>
        <v>89.99</v>
      </c>
      <c r="GI11" s="55">
        <f>VLOOKUP($A11,'WO Detail'!$A$2:$BJ$304,40,FALSE)</f>
        <v>38.200000000000003</v>
      </c>
      <c r="GJ11" s="13"/>
      <c r="GK11" s="13"/>
      <c r="GL11" s="13"/>
      <c r="GM11" s="13"/>
      <c r="GN11" s="55">
        <f>VLOOKUP($A11,'WO Detail'!$A$2:$BJ$304,17,FALSE)</f>
        <v>0</v>
      </c>
      <c r="GO11" s="55">
        <f>VLOOKUP($A11,'WO Detail'!$A$2:$BJ$304,18,FALSE)</f>
        <v>0</v>
      </c>
      <c r="GP11" s="55">
        <f>VLOOKUP($A11,'WO Detail'!$A$2:$BJ$304,19,FALSE)</f>
        <v>0</v>
      </c>
      <c r="GQ11" s="55" t="str">
        <f>VLOOKUP($A11,'WO Detail'!$A$2:$BJ$304,21,FALSE)</f>
        <v>No</v>
      </c>
      <c r="GR11" s="89">
        <f>VLOOKUP($A11,'WO Detail'!$A$2:$BJ$304,22,FALSE)</f>
        <v>0.47144935125190152</v>
      </c>
      <c r="GS11" s="95">
        <f>VLOOKUP($A11,'WO Detail'!$A$2:$BJ$304,41,FALSE)</f>
        <v>420</v>
      </c>
      <c r="GT11" s="95">
        <f t="shared" si="3"/>
        <v>0.60085836909871249</v>
      </c>
      <c r="GU11" s="95">
        <f>VLOOKUP($A11,'WO Detail'!$A$2:$BJ$304,42,FALSE)</f>
        <v>30</v>
      </c>
      <c r="GV11" s="95">
        <f t="shared" si="4"/>
        <v>0.12875536480686695</v>
      </c>
      <c r="GW11" s="95">
        <f>VLOOKUP($A11,'WO Detail'!$A$2:$BJ$304,43,FALSE)</f>
        <v>1087</v>
      </c>
      <c r="GX11" s="95">
        <f t="shared" si="5"/>
        <v>1.5550786838340485</v>
      </c>
      <c r="GY11" s="95">
        <f>VLOOKUP($A11,'WO Detail'!$A$2:$BJ$304,44,FALSE)</f>
        <v>1313</v>
      </c>
      <c r="GZ11" s="95">
        <f t="shared" si="6"/>
        <v>5.6351931330472107</v>
      </c>
      <c r="HA11" s="95">
        <f>VLOOKUP($A11,'WO Detail'!$A$2:$BJ$304,45,FALSE)</f>
        <v>479</v>
      </c>
      <c r="HB11" s="95">
        <f t="shared" si="7"/>
        <v>0.68526466380543627</v>
      </c>
      <c r="HC11" s="95">
        <f>VLOOKUP($A11,'WO Detail'!$A$2:$BJ$304,46,FALSE)</f>
        <v>155</v>
      </c>
      <c r="HD11" s="95">
        <f t="shared" si="8"/>
        <v>0.66523605150214593</v>
      </c>
      <c r="HE11" s="95">
        <f>VLOOKUP($A11,'WO Detail'!$A$2:$BJ$304,47,FALSE)</f>
        <v>443</v>
      </c>
      <c r="HF11" s="95">
        <f t="shared" si="9"/>
        <v>0.63376251788268956</v>
      </c>
      <c r="HG11" s="95">
        <f>VLOOKUP($A11,'WO Detail'!$A$2:$BJ$304,49,FALSE)</f>
        <v>1614</v>
      </c>
      <c r="HH11" s="95">
        <f t="shared" si="10"/>
        <v>2.3090128755364807</v>
      </c>
      <c r="HI11" s="95">
        <f>VLOOKUP($A11,'WO Detail'!$A$2:$BJ$304,51,FALSE)</f>
        <v>3</v>
      </c>
      <c r="HJ11" s="95">
        <f t="shared" si="11"/>
        <v>1.5</v>
      </c>
      <c r="HK11" s="95">
        <f>VLOOKUP($A11,'WO Detail'!$A$2:$BJ$304,53,FALSE)</f>
        <v>3</v>
      </c>
      <c r="HL11" s="95">
        <f t="shared" si="12"/>
        <v>1.5</v>
      </c>
      <c r="HM11" s="95">
        <f>VLOOKUP($A11,'WO Detail'!$A$2:$BJ$304,55,FALSE)</f>
        <v>195</v>
      </c>
      <c r="HN11" s="95">
        <f t="shared" si="20"/>
        <v>97.5</v>
      </c>
      <c r="HO11" s="95">
        <f>VLOOKUP($A11,'WO Detail'!$A$2:$BJ$304,56,FALSE)</f>
        <v>6711</v>
      </c>
      <c r="HP11" s="95">
        <f t="shared" si="13"/>
        <v>9.600858369098713</v>
      </c>
      <c r="HQ11" s="95">
        <f>VLOOKUP($A11,'WO Detail'!$A$2:$BJ$304,57,FALSE)</f>
        <v>1821</v>
      </c>
      <c r="HR11" s="95">
        <f t="shared" si="14"/>
        <v>7.8154506437768241</v>
      </c>
      <c r="HS11" s="95">
        <f>VLOOKUP($A11,'WO Detail'!$A$2:$BJ$304,58,FALSE)</f>
        <v>3551</v>
      </c>
      <c r="HT11" s="95">
        <f t="shared" si="15"/>
        <v>5.0801144492131618</v>
      </c>
      <c r="HU11" s="95">
        <f>VLOOKUP($A11,'WO Detail'!$A$2:$BJ$304,59,FALSE)</f>
        <v>19092</v>
      </c>
      <c r="HV11" s="95">
        <f t="shared" si="16"/>
        <v>81.939914163090123</v>
      </c>
      <c r="HW11" s="95">
        <f>VLOOKUP($A11,'WO Detail'!$A$2:$BJ$304,60,FALSE)</f>
        <v>273</v>
      </c>
      <c r="HX11" s="95">
        <f t="shared" si="17"/>
        <v>0.3905579399141631</v>
      </c>
      <c r="HY11" s="95">
        <f>VLOOKUP($A11,'WO Detail'!$A$2:$BJ$304,61,FALSE)</f>
        <v>5136</v>
      </c>
      <c r="HZ11" s="95">
        <f t="shared" si="18"/>
        <v>22.042918454935624</v>
      </c>
      <c r="IA11" s="95"/>
      <c r="IB11" s="95"/>
      <c r="IC11" s="95"/>
      <c r="ID11" s="113">
        <f>VLOOKUP($A11,'PHAS Score'!$C$1:$D$303,2,FALSE)</f>
        <v>72.78</v>
      </c>
      <c r="IE11" s="95">
        <f>VLOOKUP($A11,'WO Detail'!$A$2:$BJ$304,62,FALSE)</f>
        <v>721</v>
      </c>
      <c r="IF11" s="95">
        <f t="shared" si="19"/>
        <v>3.0944206008583692</v>
      </c>
      <c r="IG11" s="96"/>
      <c r="IH11" s="96"/>
      <c r="II11" s="96"/>
      <c r="IJ11" s="96"/>
    </row>
    <row r="12" spans="1:244" s="18" customFormat="1" ht="20.100000000000001" customHeight="1">
      <c r="A12" s="55" t="s">
        <v>364</v>
      </c>
      <c r="B12" s="13" t="s">
        <v>307</v>
      </c>
      <c r="C12" s="13" t="str">
        <f>VLOOKUP($A12,'WO Detail'!$A$2:$BJ$304,4,FALSE)</f>
        <v>NGO1</v>
      </c>
      <c r="D12" s="13" t="str">
        <f>VLOOKUP($A12,'WO Detail'!$A$2:$BJ$304,6,FALSE)</f>
        <v>Jefferson</v>
      </c>
      <c r="E12" s="55">
        <f>VLOOKUP($A12,'WO Detail'!$A$2:$BJ$304,7,FALSE)</f>
        <v>64</v>
      </c>
      <c r="F12" s="13" t="s">
        <v>365</v>
      </c>
      <c r="G12" s="53">
        <v>203</v>
      </c>
      <c r="H12" s="55" t="str">
        <f>VLOOKUP($A12,'WO Detail'!$A$2:$BJ$304,9,FALSE)</f>
        <v>NY005010640</v>
      </c>
      <c r="I12" s="14">
        <v>64</v>
      </c>
      <c r="J12" s="14">
        <v>108</v>
      </c>
      <c r="K12" s="15">
        <v>1.6875</v>
      </c>
      <c r="L12" s="15">
        <v>22.6171875</v>
      </c>
      <c r="M12" s="14">
        <v>42</v>
      </c>
      <c r="N12" s="14">
        <v>66</v>
      </c>
      <c r="O12" s="14">
        <v>2</v>
      </c>
      <c r="P12" s="14">
        <v>7</v>
      </c>
      <c r="Q12" s="14">
        <v>6</v>
      </c>
      <c r="R12" s="14">
        <v>4</v>
      </c>
      <c r="S12" s="14">
        <v>14</v>
      </c>
      <c r="T12" s="14">
        <v>9</v>
      </c>
      <c r="U12" s="14">
        <v>5</v>
      </c>
      <c r="V12" s="14">
        <v>13</v>
      </c>
      <c r="W12" s="14">
        <v>8</v>
      </c>
      <c r="X12" s="14">
        <v>7</v>
      </c>
      <c r="Y12" s="14">
        <v>22</v>
      </c>
      <c r="Z12" s="14">
        <v>8</v>
      </c>
      <c r="AA12" s="14">
        <v>3</v>
      </c>
      <c r="AB12" s="14">
        <v>18</v>
      </c>
      <c r="AC12" s="14">
        <v>39</v>
      </c>
      <c r="AD12" s="14">
        <v>33</v>
      </c>
      <c r="AE12" s="14">
        <v>0</v>
      </c>
      <c r="AF12" s="14">
        <v>38</v>
      </c>
      <c r="AG12" s="14">
        <v>65</v>
      </c>
      <c r="AH12" s="14">
        <v>5</v>
      </c>
      <c r="AI12" s="14">
        <v>0</v>
      </c>
      <c r="AJ12" s="14">
        <v>37</v>
      </c>
      <c r="AK12" s="14">
        <v>14</v>
      </c>
      <c r="AL12" s="14">
        <v>5</v>
      </c>
      <c r="AM12" s="14">
        <v>3</v>
      </c>
      <c r="AN12" s="14">
        <v>9</v>
      </c>
      <c r="AO12" s="16">
        <v>426.671875</v>
      </c>
      <c r="AP12" s="16">
        <v>271</v>
      </c>
      <c r="AQ12" s="14">
        <v>1</v>
      </c>
      <c r="AR12" s="14">
        <v>10</v>
      </c>
      <c r="AS12" s="14">
        <v>23</v>
      </c>
      <c r="AT12" s="14">
        <v>3</v>
      </c>
      <c r="AU12" s="14">
        <v>7</v>
      </c>
      <c r="AV12" s="14">
        <v>8</v>
      </c>
      <c r="AW12" s="14">
        <v>2</v>
      </c>
      <c r="AX12" s="14">
        <v>4</v>
      </c>
      <c r="AY12" s="14">
        <v>1</v>
      </c>
      <c r="AZ12" s="14">
        <v>1</v>
      </c>
      <c r="BA12" s="14">
        <v>4</v>
      </c>
      <c r="BB12" s="16">
        <v>19519.758064516129</v>
      </c>
      <c r="BC12" s="16">
        <v>14412</v>
      </c>
      <c r="BD12" s="14">
        <v>2</v>
      </c>
      <c r="BE12" s="14">
        <v>18</v>
      </c>
      <c r="BF12" s="14">
        <v>12</v>
      </c>
      <c r="BG12" s="14">
        <v>8</v>
      </c>
      <c r="BH12" s="14">
        <v>9</v>
      </c>
      <c r="BI12" s="14">
        <v>3</v>
      </c>
      <c r="BJ12" s="14">
        <v>3</v>
      </c>
      <c r="BK12" s="14">
        <v>1</v>
      </c>
      <c r="BL12" s="14">
        <v>1</v>
      </c>
      <c r="BM12" s="14">
        <v>1</v>
      </c>
      <c r="BN12" s="14">
        <v>1</v>
      </c>
      <c r="BO12" s="14">
        <v>1</v>
      </c>
      <c r="BP12" s="14">
        <v>1</v>
      </c>
      <c r="BQ12" s="14">
        <v>0</v>
      </c>
      <c r="BR12" s="14">
        <v>1</v>
      </c>
      <c r="BS12" s="14">
        <v>0</v>
      </c>
      <c r="BT12" s="14">
        <v>0</v>
      </c>
      <c r="BU12" s="14">
        <v>0</v>
      </c>
      <c r="BV12" s="14">
        <v>0</v>
      </c>
      <c r="BW12" s="14">
        <v>0</v>
      </c>
      <c r="BX12" s="14">
        <v>0</v>
      </c>
      <c r="BY12" s="14">
        <v>24</v>
      </c>
      <c r="BZ12" s="16">
        <v>29949.041666666668</v>
      </c>
      <c r="CA12" s="16">
        <v>25191</v>
      </c>
      <c r="CB12" s="14">
        <v>3</v>
      </c>
      <c r="CC12" s="16">
        <v>8691.6666666666661</v>
      </c>
      <c r="CD12" s="16">
        <v>9032</v>
      </c>
      <c r="CE12" s="14">
        <v>36</v>
      </c>
      <c r="CF12" s="16">
        <v>12833.944444444445</v>
      </c>
      <c r="CG12" s="16">
        <v>10044</v>
      </c>
      <c r="CH12" s="14">
        <v>49</v>
      </c>
      <c r="CI12" s="14">
        <v>8</v>
      </c>
      <c r="CJ12" s="14">
        <v>5</v>
      </c>
      <c r="CK12" s="14">
        <v>0</v>
      </c>
      <c r="CL12" s="14">
        <v>0</v>
      </c>
      <c r="CM12" s="14">
        <v>0</v>
      </c>
      <c r="CN12" s="17">
        <f t="shared" si="0"/>
        <v>0</v>
      </c>
      <c r="CO12" s="14">
        <v>1</v>
      </c>
      <c r="CP12" s="17">
        <f t="shared" si="1"/>
        <v>1.5625E-2</v>
      </c>
      <c r="CQ12" s="14">
        <v>33</v>
      </c>
      <c r="CR12" s="14">
        <v>3</v>
      </c>
      <c r="CS12" s="17">
        <f t="shared" si="2"/>
        <v>2.7777777777777776E-2</v>
      </c>
      <c r="CT12" s="13"/>
      <c r="CU12" s="17"/>
      <c r="CV12" s="13"/>
      <c r="CW12" s="13"/>
      <c r="CX12" s="13"/>
      <c r="CY12" s="13"/>
      <c r="CZ12" s="13"/>
      <c r="DA12" s="13"/>
      <c r="DB12" s="13" t="str">
        <f>VLOOKUP($A12,'WO Detail'!$A$2:$BJ$304,5,FALSE)</f>
        <v>Tasha Turner</v>
      </c>
      <c r="DC12" s="13"/>
      <c r="DD12" s="13"/>
      <c r="DE12" s="55">
        <f>VLOOKUP($A12,'WO Detail'!$A$2:$BJ$304,38,FALSE)</f>
        <v>0</v>
      </c>
      <c r="DF12" s="19" t="s">
        <v>309</v>
      </c>
      <c r="DG12" s="19" t="s">
        <v>310</v>
      </c>
      <c r="DH12" s="19" t="s">
        <v>366</v>
      </c>
      <c r="DI12" s="19" t="s">
        <v>367</v>
      </c>
      <c r="DJ12" s="19" t="s">
        <v>338</v>
      </c>
      <c r="DK12" s="19" t="s">
        <v>339</v>
      </c>
      <c r="DL12" s="19" t="s">
        <v>350</v>
      </c>
      <c r="DM12" s="19" t="s">
        <v>368</v>
      </c>
      <c r="DN12" s="19" t="s">
        <v>369</v>
      </c>
      <c r="DO12" s="55"/>
      <c r="DP12" s="55"/>
      <c r="DQ12" s="68">
        <v>8.7719298245614024</v>
      </c>
      <c r="DR12" s="55" t="str">
        <f>VLOOKUP($A12,'WO Detail'!$A$2:$BJ$304,10,FALSE)</f>
        <v>No</v>
      </c>
      <c r="DS12" s="55" t="str">
        <f>VLOOKUP($A12,'WO Detail'!$A$2:$BJ$304,14,FALSE)</f>
        <v>NO</v>
      </c>
      <c r="DT12" s="19" t="s">
        <v>370</v>
      </c>
      <c r="DU12" s="59">
        <f>VLOOKUP($A12,'WO Detail'!$A$2:$BJ$304,15,FALSE)</f>
        <v>0</v>
      </c>
      <c r="DV12" s="78">
        <v>2020</v>
      </c>
      <c r="DW12" s="79" t="s">
        <v>267</v>
      </c>
      <c r="DX12" s="55">
        <f>VLOOKUP($A12,'WO Detail'!$A$2:$BJ$304,26,FALSE)</f>
        <v>66</v>
      </c>
      <c r="DY12" s="55">
        <f>VLOOKUP($A12,'WO Detail'!$A$2:$BJ$304,27,FALSE)</f>
        <v>64</v>
      </c>
      <c r="DZ12" s="55">
        <f>VLOOKUP($A12,'WO Detail'!$A$2:$BJ$304,28,FALSE)</f>
        <v>2</v>
      </c>
      <c r="EA12" s="55">
        <f>VLOOKUP($A12,'WO Detail'!$A$2:$BJ$304,29,FALSE)</f>
        <v>0</v>
      </c>
      <c r="EB12" s="55">
        <f>VLOOKUP($A12,'WO Detail'!$A$2:$BJ$304,30,FALSE)</f>
        <v>17</v>
      </c>
      <c r="EC12" s="55">
        <f>VLOOKUP($A12,'WO Detail'!$A$2:$BJ$304,31,FALSE)</f>
        <v>22</v>
      </c>
      <c r="ED12" s="55">
        <f>VLOOKUP($A12,'WO Detail'!$A$2:$BJ$304,32,FALSE)</f>
        <v>15</v>
      </c>
      <c r="EE12" s="55">
        <f>VLOOKUP($A12,'WO Detail'!$A$2:$BJ$304,33,FALSE)</f>
        <v>6</v>
      </c>
      <c r="EF12" s="55">
        <f>VLOOKUP($A12,'WO Detail'!$A$2:$BJ$304,34,FALSE)</f>
        <v>6</v>
      </c>
      <c r="EG12" s="55">
        <f>VLOOKUP($A12,'WO Detail'!$A$2:$BJ$304,35,FALSE)</f>
        <v>0</v>
      </c>
      <c r="EH12" s="55">
        <f>VLOOKUP($A12,'WO Detail'!$A$2:$BJ$304,36,FALSE)</f>
        <v>0</v>
      </c>
      <c r="EI12" s="55">
        <f>VLOOKUP($A12,'WO Detail'!$A$2:$BJ$304,37,FALSE)</f>
        <v>0</v>
      </c>
      <c r="EJ12" s="78">
        <v>1</v>
      </c>
      <c r="EK12" s="78">
        <v>0</v>
      </c>
      <c r="EL12" s="19" t="s">
        <v>268</v>
      </c>
      <c r="EM12" s="19" t="s">
        <v>290</v>
      </c>
      <c r="EN12" s="81">
        <v>25384</v>
      </c>
      <c r="EO12" s="78">
        <v>51</v>
      </c>
      <c r="EP12" s="78" t="s">
        <v>271</v>
      </c>
      <c r="EQ12" s="84">
        <v>9143</v>
      </c>
      <c r="ER12" s="78">
        <v>0.46</v>
      </c>
      <c r="ES12" s="13"/>
      <c r="ET12" s="55">
        <f>VLOOKUP($A12,'WO Detail'!$A$2:$BJ$304,25,FALSE)</f>
        <v>2</v>
      </c>
      <c r="EU12" s="55">
        <f>VLOOKUP($A12,'WO Detail'!$A$2:$BJ$304,24,FALSE)</f>
        <v>1</v>
      </c>
      <c r="EV12" s="55" t="str">
        <f>VLOOKUP($A12,'WO Detail'!$A$2:$BJ$304,23,FALSE)</f>
        <v>OPERATING</v>
      </c>
      <c r="EW12" s="78" t="s">
        <v>371</v>
      </c>
      <c r="EX12" s="13" t="s">
        <v>372</v>
      </c>
      <c r="EY12" s="13"/>
      <c r="EZ12" s="19" t="s">
        <v>267</v>
      </c>
      <c r="FA12" s="55" t="str">
        <f>VLOOKUP($A12,'WO Detail'!$A$2:$BJ$304,11,FALSE)</f>
        <v>Other</v>
      </c>
      <c r="FB12" s="55" t="str">
        <f>VLOOKUP($A12,'WO Detail'!$A$2:$BJ$304,12,FALSE)</f>
        <v>No</v>
      </c>
      <c r="FC12" s="13"/>
      <c r="FD12" s="55">
        <f>VLOOKUP($A12,'WO Detail'!$A$2:$BJ$304,13,FALSE)</f>
        <v>0</v>
      </c>
      <c r="FE12" s="19" t="s">
        <v>267</v>
      </c>
      <c r="FF12" s="13" t="s">
        <v>273</v>
      </c>
      <c r="FG12" s="19" t="s">
        <v>373</v>
      </c>
      <c r="FH12" s="19" t="s">
        <v>374</v>
      </c>
      <c r="FI12" s="13">
        <v>3804</v>
      </c>
      <c r="FJ12" s="13">
        <v>4</v>
      </c>
      <c r="FK12" s="19" t="s">
        <v>375</v>
      </c>
      <c r="FL12" s="13"/>
      <c r="FM12" s="55">
        <f>VLOOKUP($A12,'WO Detail'!$A$2:$BJ$304,16,FALSE)</f>
        <v>0</v>
      </c>
      <c r="FN12" s="13"/>
      <c r="FO12" s="13"/>
      <c r="FP12" s="13"/>
      <c r="FQ12" s="13"/>
      <c r="FR12" s="13"/>
      <c r="FS12" s="13"/>
      <c r="FT12" s="13"/>
      <c r="FU12" s="13"/>
      <c r="FV12" s="13"/>
      <c r="FW12" s="13"/>
      <c r="FX12" s="13"/>
      <c r="FY12" s="13"/>
      <c r="FZ12" s="13"/>
      <c r="GA12" s="13"/>
      <c r="GB12" s="13"/>
      <c r="GC12" s="13"/>
      <c r="GD12" s="13"/>
      <c r="GE12" s="13"/>
      <c r="GF12" s="13"/>
      <c r="GG12" s="13"/>
      <c r="GH12" s="55">
        <f>VLOOKUP($A12,'WO Detail'!$A$2:$BJ$304,39,FALSE)</f>
        <v>77.55</v>
      </c>
      <c r="GI12" s="55">
        <f>VLOOKUP($A12,'WO Detail'!$A$2:$BJ$304,40,FALSE)</f>
        <v>40.630000000000003</v>
      </c>
      <c r="GJ12" s="13"/>
      <c r="GK12" s="13"/>
      <c r="GL12" s="13"/>
      <c r="GM12" s="13"/>
      <c r="GN12" s="55">
        <f>VLOOKUP($A12,'WO Detail'!$A$2:$BJ$304,17,FALSE)</f>
        <v>0</v>
      </c>
      <c r="GO12" s="55">
        <f>VLOOKUP($A12,'WO Detail'!$A$2:$BJ$304,18,FALSE)</f>
        <v>0</v>
      </c>
      <c r="GP12" s="55">
        <f>VLOOKUP($A12,'WO Detail'!$A$2:$BJ$304,19,FALSE)</f>
        <v>0</v>
      </c>
      <c r="GQ12" s="55" t="str">
        <f>VLOOKUP($A12,'WO Detail'!$A$2:$BJ$304,21,FALSE)</f>
        <v>Yes</v>
      </c>
      <c r="GR12" s="89">
        <f>VLOOKUP($A12,'WO Detail'!$A$2:$BJ$304,22,FALSE)</f>
        <v>0.78903265023775271</v>
      </c>
      <c r="GS12" s="95">
        <f>VLOOKUP($A12,'WO Detail'!$A$2:$BJ$304,41,FALSE)</f>
        <v>321</v>
      </c>
      <c r="GT12" s="95">
        <f t="shared" si="3"/>
        <v>1.671875</v>
      </c>
      <c r="GU12" s="95">
        <f>VLOOKUP($A12,'WO Detail'!$A$2:$BJ$304,42,FALSE)</f>
        <v>39</v>
      </c>
      <c r="GV12" s="95">
        <f t="shared" si="4"/>
        <v>0.609375</v>
      </c>
      <c r="GW12" s="95">
        <f>VLOOKUP($A12,'WO Detail'!$A$2:$BJ$304,43,FALSE)</f>
        <v>642</v>
      </c>
      <c r="GX12" s="95">
        <f t="shared" si="5"/>
        <v>3.34375</v>
      </c>
      <c r="GY12" s="95">
        <f>VLOOKUP($A12,'WO Detail'!$A$2:$BJ$304,44,FALSE)</f>
        <v>755</v>
      </c>
      <c r="GZ12" s="95">
        <f t="shared" si="6"/>
        <v>11.796875</v>
      </c>
      <c r="HA12" s="95">
        <f>VLOOKUP($A12,'WO Detail'!$A$2:$BJ$304,45,FALSE)</f>
        <v>167</v>
      </c>
      <c r="HB12" s="95">
        <f t="shared" si="7"/>
        <v>0.86979166666666663</v>
      </c>
      <c r="HC12" s="95">
        <f>VLOOKUP($A12,'WO Detail'!$A$2:$BJ$304,46,FALSE)</f>
        <v>99</v>
      </c>
      <c r="HD12" s="95">
        <f t="shared" si="8"/>
        <v>1.546875</v>
      </c>
      <c r="HE12" s="95">
        <f>VLOOKUP($A12,'WO Detail'!$A$2:$BJ$304,47,FALSE)</f>
        <v>110</v>
      </c>
      <c r="HF12" s="95">
        <f t="shared" si="9"/>
        <v>0.57291666666666663</v>
      </c>
      <c r="HG12" s="95">
        <f>VLOOKUP($A12,'WO Detail'!$A$2:$BJ$304,49,FALSE)</f>
        <v>74</v>
      </c>
      <c r="HH12" s="95">
        <f t="shared" si="10"/>
        <v>0.38541666666666669</v>
      </c>
      <c r="HI12" s="95">
        <f>VLOOKUP($A12,'WO Detail'!$A$2:$BJ$304,51,FALSE)</f>
        <v>0</v>
      </c>
      <c r="HJ12" s="95">
        <f t="shared" si="11"/>
        <v>0</v>
      </c>
      <c r="HK12" s="95">
        <f>VLOOKUP($A12,'WO Detail'!$A$2:$BJ$304,53,FALSE)</f>
        <v>1</v>
      </c>
      <c r="HL12" s="95">
        <f t="shared" si="12"/>
        <v>0.5</v>
      </c>
      <c r="HM12" s="95">
        <f>VLOOKUP($A12,'WO Detail'!$A$2:$BJ$304,55,FALSE)</f>
        <v>56</v>
      </c>
      <c r="HN12" s="95">
        <f t="shared" si="20"/>
        <v>56</v>
      </c>
      <c r="HO12" s="95">
        <f>VLOOKUP($A12,'WO Detail'!$A$2:$BJ$304,56,FALSE)</f>
        <v>1956</v>
      </c>
      <c r="HP12" s="95">
        <f t="shared" si="13"/>
        <v>10.1875</v>
      </c>
      <c r="HQ12" s="95">
        <f>VLOOKUP($A12,'WO Detail'!$A$2:$BJ$304,57,FALSE)</f>
        <v>1246</v>
      </c>
      <c r="HR12" s="95">
        <f t="shared" si="14"/>
        <v>19.46875</v>
      </c>
      <c r="HS12" s="95">
        <f>VLOOKUP($A12,'WO Detail'!$A$2:$BJ$304,58,FALSE)</f>
        <v>1379</v>
      </c>
      <c r="HT12" s="95">
        <f t="shared" si="15"/>
        <v>7.182291666666667</v>
      </c>
      <c r="HU12" s="95">
        <f>VLOOKUP($A12,'WO Detail'!$A$2:$BJ$304,59,FALSE)</f>
        <v>5724</v>
      </c>
      <c r="HV12" s="95">
        <f t="shared" si="16"/>
        <v>89.4375</v>
      </c>
      <c r="HW12" s="95">
        <f>VLOOKUP($A12,'WO Detail'!$A$2:$BJ$304,60,FALSE)</f>
        <v>121</v>
      </c>
      <c r="HX12" s="95">
        <f t="shared" si="17"/>
        <v>0.63020833333333337</v>
      </c>
      <c r="HY12" s="95">
        <f>VLOOKUP($A12,'WO Detail'!$A$2:$BJ$304,61,FALSE)</f>
        <v>2943</v>
      </c>
      <c r="HZ12" s="95">
        <f t="shared" si="18"/>
        <v>45.984375</v>
      </c>
      <c r="IA12" s="95"/>
      <c r="IB12" s="95"/>
      <c r="IC12" s="95"/>
      <c r="ID12" s="113">
        <f>VLOOKUP($A12,'PHAS Score'!$C$1:$D$303,2,FALSE)</f>
        <v>64.8</v>
      </c>
      <c r="IE12" s="95">
        <f>VLOOKUP($A12,'WO Detail'!$A$2:$BJ$304,62,FALSE)</f>
        <v>93</v>
      </c>
      <c r="IF12" s="95">
        <f t="shared" si="19"/>
        <v>1.453125</v>
      </c>
      <c r="IG12" s="96"/>
      <c r="IH12" s="96"/>
      <c r="II12" s="96"/>
      <c r="IJ12" s="96"/>
    </row>
    <row r="13" spans="1:244" s="18" customFormat="1" ht="20.100000000000001" customHeight="1">
      <c r="A13" s="55" t="s">
        <v>376</v>
      </c>
      <c r="B13" s="13" t="s">
        <v>307</v>
      </c>
      <c r="C13" s="13" t="str">
        <f>VLOOKUP($A13,'WO Detail'!$A$2:$BJ$304,4,FALSE)</f>
        <v>Mixed Finance</v>
      </c>
      <c r="D13" s="13" t="str">
        <f>VLOOKUP($A13,'WO Detail'!$A$2:$BJ$304,6,FALSE)</f>
        <v>Straus</v>
      </c>
      <c r="E13" s="55">
        <f>VLOOKUP($A13,'WO Detail'!$A$2:$BJ$304,7,FALSE)</f>
        <v>153</v>
      </c>
      <c r="F13" s="13" t="s">
        <v>377</v>
      </c>
      <c r="G13" s="53">
        <v>185</v>
      </c>
      <c r="H13" s="55" t="str">
        <f>VLOOKUP($A13,'WO Detail'!$A$2:$BJ$304,9,FALSE)</f>
        <v>NY005021850</v>
      </c>
      <c r="I13" s="14">
        <v>219</v>
      </c>
      <c r="J13" s="14">
        <v>427</v>
      </c>
      <c r="K13" s="15">
        <v>1.9497717000000001</v>
      </c>
      <c r="L13" s="15">
        <v>24.3310502</v>
      </c>
      <c r="M13" s="14">
        <v>178</v>
      </c>
      <c r="N13" s="14">
        <v>249</v>
      </c>
      <c r="O13" s="14">
        <v>16</v>
      </c>
      <c r="P13" s="14">
        <v>21</v>
      </c>
      <c r="Q13" s="14">
        <v>26</v>
      </c>
      <c r="R13" s="14">
        <v>42</v>
      </c>
      <c r="S13" s="14">
        <v>31</v>
      </c>
      <c r="T13" s="14">
        <v>43</v>
      </c>
      <c r="U13" s="14">
        <v>58</v>
      </c>
      <c r="V13" s="14">
        <v>43</v>
      </c>
      <c r="W13" s="14">
        <v>27</v>
      </c>
      <c r="X13" s="14">
        <v>34</v>
      </c>
      <c r="Y13" s="14">
        <v>42</v>
      </c>
      <c r="Z13" s="14">
        <v>29</v>
      </c>
      <c r="AA13" s="14">
        <v>15</v>
      </c>
      <c r="AB13" s="14">
        <v>88</v>
      </c>
      <c r="AC13" s="14">
        <v>107</v>
      </c>
      <c r="AD13" s="14">
        <v>86</v>
      </c>
      <c r="AE13" s="14">
        <v>23</v>
      </c>
      <c r="AF13" s="14">
        <v>161</v>
      </c>
      <c r="AG13" s="14">
        <v>181</v>
      </c>
      <c r="AH13" s="14">
        <v>56</v>
      </c>
      <c r="AI13" s="14">
        <v>6</v>
      </c>
      <c r="AJ13" s="14">
        <v>124</v>
      </c>
      <c r="AK13" s="14">
        <v>37</v>
      </c>
      <c r="AL13" s="14">
        <v>7</v>
      </c>
      <c r="AM13" s="14">
        <v>10</v>
      </c>
      <c r="AN13" s="14">
        <v>21</v>
      </c>
      <c r="AO13" s="16">
        <v>555.06392694063925</v>
      </c>
      <c r="AP13" s="16">
        <v>365</v>
      </c>
      <c r="AQ13" s="14">
        <v>7</v>
      </c>
      <c r="AR13" s="14">
        <v>23</v>
      </c>
      <c r="AS13" s="14">
        <v>62</v>
      </c>
      <c r="AT13" s="14">
        <v>29</v>
      </c>
      <c r="AU13" s="14">
        <v>22</v>
      </c>
      <c r="AV13" s="14">
        <v>10</v>
      </c>
      <c r="AW13" s="14">
        <v>7</v>
      </c>
      <c r="AX13" s="14">
        <v>9</v>
      </c>
      <c r="AY13" s="14">
        <v>4</v>
      </c>
      <c r="AZ13" s="14">
        <v>7</v>
      </c>
      <c r="BA13" s="14">
        <v>39</v>
      </c>
      <c r="BB13" s="16">
        <v>27940.929577464787</v>
      </c>
      <c r="BC13" s="16">
        <v>16152</v>
      </c>
      <c r="BD13" s="14">
        <v>14</v>
      </c>
      <c r="BE13" s="14">
        <v>32</v>
      </c>
      <c r="BF13" s="14">
        <v>49</v>
      </c>
      <c r="BG13" s="14">
        <v>33</v>
      </c>
      <c r="BH13" s="14">
        <v>15</v>
      </c>
      <c r="BI13" s="14">
        <v>8</v>
      </c>
      <c r="BJ13" s="14">
        <v>8</v>
      </c>
      <c r="BK13" s="14">
        <v>8</v>
      </c>
      <c r="BL13" s="14">
        <v>8</v>
      </c>
      <c r="BM13" s="14">
        <v>6</v>
      </c>
      <c r="BN13" s="14">
        <v>7</v>
      </c>
      <c r="BO13" s="14">
        <v>6</v>
      </c>
      <c r="BP13" s="14">
        <v>3</v>
      </c>
      <c r="BQ13" s="14">
        <v>2</v>
      </c>
      <c r="BR13" s="14">
        <v>1</v>
      </c>
      <c r="BS13" s="14">
        <v>2</v>
      </c>
      <c r="BT13" s="14">
        <v>2</v>
      </c>
      <c r="BU13" s="14">
        <v>0</v>
      </c>
      <c r="BV13" s="14">
        <v>1</v>
      </c>
      <c r="BW13" s="14">
        <v>0</v>
      </c>
      <c r="BX13" s="14">
        <v>8</v>
      </c>
      <c r="BY13" s="14">
        <v>79</v>
      </c>
      <c r="BZ13" s="16">
        <v>47404.481012658231</v>
      </c>
      <c r="CA13" s="16">
        <v>35216</v>
      </c>
      <c r="CB13" s="14">
        <v>20</v>
      </c>
      <c r="CC13" s="16">
        <v>15238.95</v>
      </c>
      <c r="CD13" s="16">
        <v>6413.5</v>
      </c>
      <c r="CE13" s="14">
        <v>115</v>
      </c>
      <c r="CF13" s="16">
        <v>17327.721739130433</v>
      </c>
      <c r="CG13" s="16">
        <v>13476</v>
      </c>
      <c r="CH13" s="14">
        <v>144</v>
      </c>
      <c r="CI13" s="14">
        <v>31</v>
      </c>
      <c r="CJ13" s="14">
        <v>23</v>
      </c>
      <c r="CK13" s="14">
        <v>10</v>
      </c>
      <c r="CL13" s="14">
        <v>3</v>
      </c>
      <c r="CM13" s="14">
        <v>5</v>
      </c>
      <c r="CN13" s="17">
        <f t="shared" si="0"/>
        <v>2.2831050228310501E-2</v>
      </c>
      <c r="CO13" s="14">
        <v>16</v>
      </c>
      <c r="CP13" s="17">
        <f t="shared" si="1"/>
        <v>7.3059360730593603E-2</v>
      </c>
      <c r="CQ13" s="14">
        <v>101</v>
      </c>
      <c r="CR13" s="14">
        <v>22</v>
      </c>
      <c r="CS13" s="17">
        <f t="shared" si="2"/>
        <v>5.1522248243559721E-2</v>
      </c>
      <c r="CT13" s="13"/>
      <c r="CU13" s="17"/>
      <c r="CV13" s="13"/>
      <c r="CW13" s="13"/>
      <c r="CX13" s="13"/>
      <c r="CY13" s="13"/>
      <c r="CZ13" s="13"/>
      <c r="DA13" s="13"/>
      <c r="DB13" s="13" t="str">
        <f>VLOOKUP($A13,'WO Detail'!$A$2:$BJ$304,5,FALSE)</f>
        <v>Anthony Dingle</v>
      </c>
      <c r="DC13" s="13"/>
      <c r="DD13" s="13"/>
      <c r="DE13" s="55">
        <f>VLOOKUP($A13,'WO Detail'!$A$2:$BJ$304,38,FALSE)</f>
        <v>3</v>
      </c>
      <c r="DF13" s="19" t="s">
        <v>378</v>
      </c>
      <c r="DG13" s="19" t="s">
        <v>379</v>
      </c>
      <c r="DH13" s="19" t="s">
        <v>380</v>
      </c>
      <c r="DI13" s="19" t="s">
        <v>381</v>
      </c>
      <c r="DJ13" s="19" t="s">
        <v>382</v>
      </c>
      <c r="DK13" s="19" t="s">
        <v>383</v>
      </c>
      <c r="DL13" s="19" t="s">
        <v>384</v>
      </c>
      <c r="DM13" s="19" t="s">
        <v>385</v>
      </c>
      <c r="DN13" s="19" t="s">
        <v>386</v>
      </c>
      <c r="DO13" s="55"/>
      <c r="DP13" s="55"/>
      <c r="DQ13" s="68">
        <v>21.07728337236534</v>
      </c>
      <c r="DR13" s="55" t="str">
        <f>VLOOKUP($A13,'WO Detail'!$A$2:$BJ$304,10,FALSE)</f>
        <v>No</v>
      </c>
      <c r="DS13" s="55" t="str">
        <f>VLOOKUP($A13,'WO Detail'!$A$2:$BJ$304,14,FALSE)</f>
        <v>YES</v>
      </c>
      <c r="DT13" s="19" t="s">
        <v>387</v>
      </c>
      <c r="DU13" s="59" t="str">
        <f>VLOOKUP($A13,'WO Detail'!$A$2:$BJ$304,15,FALSE)</f>
        <v>MELANIE AUCELLO</v>
      </c>
      <c r="DV13" s="78">
        <v>2020</v>
      </c>
      <c r="DW13" s="79" t="s">
        <v>267</v>
      </c>
      <c r="DX13" s="55">
        <f>VLOOKUP($A13,'WO Detail'!$A$2:$BJ$304,26,FALSE)</f>
        <v>225</v>
      </c>
      <c r="DY13" s="55">
        <f>VLOOKUP($A13,'WO Detail'!$A$2:$BJ$304,27,FALSE)</f>
        <v>219</v>
      </c>
      <c r="DZ13" s="55">
        <f>VLOOKUP($A13,'WO Detail'!$A$2:$BJ$304,28,FALSE)</f>
        <v>6</v>
      </c>
      <c r="EA13" s="55">
        <f>VLOOKUP($A13,'WO Detail'!$A$2:$BJ$304,29,FALSE)</f>
        <v>0</v>
      </c>
      <c r="EB13" s="55">
        <f>VLOOKUP($A13,'WO Detail'!$A$2:$BJ$304,30,FALSE)</f>
        <v>2</v>
      </c>
      <c r="EC13" s="55">
        <f>VLOOKUP($A13,'WO Detail'!$A$2:$BJ$304,31,FALSE)</f>
        <v>100</v>
      </c>
      <c r="ED13" s="55">
        <f>VLOOKUP($A13,'WO Detail'!$A$2:$BJ$304,32,FALSE)</f>
        <v>73</v>
      </c>
      <c r="EE13" s="55">
        <f>VLOOKUP($A13,'WO Detail'!$A$2:$BJ$304,33,FALSE)</f>
        <v>25</v>
      </c>
      <c r="EF13" s="55">
        <f>VLOOKUP($A13,'WO Detail'!$A$2:$BJ$304,34,FALSE)</f>
        <v>23</v>
      </c>
      <c r="EG13" s="55">
        <f>VLOOKUP($A13,'WO Detail'!$A$2:$BJ$304,35,FALSE)</f>
        <v>2</v>
      </c>
      <c r="EH13" s="55">
        <f>VLOOKUP($A13,'WO Detail'!$A$2:$BJ$304,36,FALSE)</f>
        <v>0</v>
      </c>
      <c r="EI13" s="55">
        <f>VLOOKUP($A13,'WO Detail'!$A$2:$BJ$304,37,FALSE)</f>
        <v>0</v>
      </c>
      <c r="EJ13" s="78">
        <v>1</v>
      </c>
      <c r="EK13" s="78">
        <v>0</v>
      </c>
      <c r="EL13" s="19" t="s">
        <v>388</v>
      </c>
      <c r="EM13" s="19" t="s">
        <v>269</v>
      </c>
      <c r="EN13" s="81">
        <v>26023</v>
      </c>
      <c r="EO13" s="78">
        <v>49</v>
      </c>
      <c r="EP13" s="78" t="s">
        <v>389</v>
      </c>
      <c r="EQ13" s="84">
        <v>7889</v>
      </c>
      <c r="ER13" s="78">
        <v>1.02</v>
      </c>
      <c r="ES13" s="13"/>
      <c r="ET13" s="55">
        <f>VLOOKUP($A13,'WO Detail'!$A$2:$BJ$304,25,FALSE)</f>
        <v>0</v>
      </c>
      <c r="EU13" s="55">
        <f>VLOOKUP($A13,'WO Detail'!$A$2:$BJ$304,24,FALSE)</f>
        <v>3</v>
      </c>
      <c r="EV13" s="55">
        <f>VLOOKUP($A13,'WO Detail'!$A$2:$BJ$304,23,FALSE)</f>
        <v>0</v>
      </c>
      <c r="EW13" s="78" t="s">
        <v>390</v>
      </c>
      <c r="EX13" s="13"/>
      <c r="EY13" s="13"/>
      <c r="EZ13" s="19" t="s">
        <v>267</v>
      </c>
      <c r="FA13" s="55" t="str">
        <f>VLOOKUP($A13,'WO Detail'!$A$2:$BJ$304,11,FALSE)</f>
        <v>LLC2</v>
      </c>
      <c r="FB13" s="55" t="str">
        <f>VLOOKUP($A13,'WO Detail'!$A$2:$BJ$304,12,FALSE)</f>
        <v>No</v>
      </c>
      <c r="FC13" s="13"/>
      <c r="FD13" s="55">
        <f>VLOOKUP($A13,'WO Detail'!$A$2:$BJ$304,13,FALSE)</f>
        <v>0</v>
      </c>
      <c r="FE13" s="19" t="s">
        <v>267</v>
      </c>
      <c r="FF13" s="13"/>
      <c r="FG13" s="19" t="s">
        <v>391</v>
      </c>
      <c r="FH13" s="19" t="s">
        <v>392</v>
      </c>
      <c r="FI13" s="13">
        <v>3808</v>
      </c>
      <c r="FJ13" s="13">
        <v>2</v>
      </c>
      <c r="FK13" s="19" t="s">
        <v>393</v>
      </c>
      <c r="FL13" s="13"/>
      <c r="FM13" s="55">
        <f>VLOOKUP($A13,'WO Detail'!$A$2:$BJ$304,16,FALSE)</f>
        <v>0</v>
      </c>
      <c r="FN13" s="13"/>
      <c r="FO13" s="13"/>
      <c r="FP13" s="13"/>
      <c r="FQ13" s="13"/>
      <c r="FR13" s="13"/>
      <c r="FS13" s="13"/>
      <c r="FT13" s="13"/>
      <c r="FU13" s="13"/>
      <c r="FV13" s="13"/>
      <c r="FW13" s="13"/>
      <c r="FX13" s="13"/>
      <c r="FY13" s="13"/>
      <c r="FZ13" s="13"/>
      <c r="GA13" s="13"/>
      <c r="GB13" s="13"/>
      <c r="GC13" s="13"/>
      <c r="GD13" s="13"/>
      <c r="GE13" s="13"/>
      <c r="GF13" s="13"/>
      <c r="GG13" s="13"/>
      <c r="GH13" s="55">
        <f>VLOOKUP($A13,'WO Detail'!$A$2:$BJ$304,39,FALSE)</f>
        <v>91.5</v>
      </c>
      <c r="GI13" s="55">
        <f>VLOOKUP($A13,'WO Detail'!$A$2:$BJ$304,40,FALSE)</f>
        <v>41.55</v>
      </c>
      <c r="GJ13" s="13"/>
      <c r="GK13" s="13"/>
      <c r="GL13" s="13"/>
      <c r="GM13" s="13"/>
      <c r="GN13" s="55">
        <f>VLOOKUP($A13,'WO Detail'!$A$2:$BJ$304,17,FALSE)</f>
        <v>0</v>
      </c>
      <c r="GO13" s="55">
        <f>VLOOKUP($A13,'WO Detail'!$A$2:$BJ$304,18,FALSE)</f>
        <v>0</v>
      </c>
      <c r="GP13" s="55">
        <f>VLOOKUP($A13,'WO Detail'!$A$2:$BJ$304,19,FALSE)</f>
        <v>0</v>
      </c>
      <c r="GQ13" s="55" t="str">
        <f>VLOOKUP($A13,'WO Detail'!$A$2:$BJ$304,21,FALSE)</f>
        <v>No</v>
      </c>
      <c r="GR13" s="89">
        <f>VLOOKUP($A13,'WO Detail'!$A$2:$BJ$304,22,FALSE)</f>
        <v>0.48571635567269034</v>
      </c>
      <c r="GS13" s="95">
        <f>VLOOKUP($A13,'WO Detail'!$A$2:$BJ$304,41,FALSE)</f>
        <v>332</v>
      </c>
      <c r="GT13" s="95">
        <f t="shared" si="3"/>
        <v>0.50532724505327242</v>
      </c>
      <c r="GU13" s="95">
        <f>VLOOKUP($A13,'WO Detail'!$A$2:$BJ$304,42,FALSE)</f>
        <v>36</v>
      </c>
      <c r="GV13" s="95">
        <f t="shared" si="4"/>
        <v>0.16438356164383561</v>
      </c>
      <c r="GW13" s="95">
        <f>VLOOKUP($A13,'WO Detail'!$A$2:$BJ$304,43,FALSE)</f>
        <v>1215</v>
      </c>
      <c r="GX13" s="95">
        <f t="shared" si="5"/>
        <v>1.8493150684931507</v>
      </c>
      <c r="GY13" s="95">
        <f>VLOOKUP($A13,'WO Detail'!$A$2:$BJ$304,44,FALSE)</f>
        <v>1060</v>
      </c>
      <c r="GZ13" s="95">
        <f t="shared" si="6"/>
        <v>4.8401826484018269</v>
      </c>
      <c r="HA13" s="95">
        <f>VLOOKUP($A13,'WO Detail'!$A$2:$BJ$304,45,FALSE)</f>
        <v>738</v>
      </c>
      <c r="HB13" s="95">
        <f t="shared" si="7"/>
        <v>1.1232876712328768</v>
      </c>
      <c r="HC13" s="95">
        <f>VLOOKUP($A13,'WO Detail'!$A$2:$BJ$304,46,FALSE)</f>
        <v>622</v>
      </c>
      <c r="HD13" s="95">
        <f t="shared" si="8"/>
        <v>2.8401826484018264</v>
      </c>
      <c r="HE13" s="95">
        <f>VLOOKUP($A13,'WO Detail'!$A$2:$BJ$304,47,FALSE)</f>
        <v>249</v>
      </c>
      <c r="HF13" s="95">
        <f t="shared" si="9"/>
        <v>0.37899543378995432</v>
      </c>
      <c r="HG13" s="95">
        <f>VLOOKUP($A13,'WO Detail'!$A$2:$BJ$304,49,FALSE)</f>
        <v>101</v>
      </c>
      <c r="HH13" s="95">
        <f t="shared" si="10"/>
        <v>0.15372907153729071</v>
      </c>
      <c r="HI13" s="95">
        <f>VLOOKUP($A13,'WO Detail'!$A$2:$BJ$304,51,FALSE)</f>
        <v>0</v>
      </c>
      <c r="HJ13" s="95">
        <f t="shared" si="11"/>
        <v>0</v>
      </c>
      <c r="HK13" s="95">
        <f>VLOOKUP($A13,'WO Detail'!$A$2:$BJ$304,53,FALSE)</f>
        <v>0</v>
      </c>
      <c r="HL13" s="95">
        <f t="shared" si="12"/>
        <v>0</v>
      </c>
      <c r="HM13" s="95">
        <f>VLOOKUP($A13,'WO Detail'!$A$2:$BJ$304,55,FALSE)</f>
        <v>249</v>
      </c>
      <c r="HN13" s="95">
        <f t="shared" si="20"/>
        <v>83</v>
      </c>
      <c r="HO13" s="95">
        <f>VLOOKUP($A13,'WO Detail'!$A$2:$BJ$304,56,FALSE)</f>
        <v>7731</v>
      </c>
      <c r="HP13" s="95">
        <f t="shared" si="13"/>
        <v>11.767123287671232</v>
      </c>
      <c r="HQ13" s="95">
        <f>VLOOKUP($A13,'WO Detail'!$A$2:$BJ$304,57,FALSE)</f>
        <v>785</v>
      </c>
      <c r="HR13" s="95">
        <f t="shared" si="14"/>
        <v>3.5844748858447488</v>
      </c>
      <c r="HS13" s="95">
        <f>VLOOKUP($A13,'WO Detail'!$A$2:$BJ$304,58,FALSE)</f>
        <v>3758</v>
      </c>
      <c r="HT13" s="95">
        <f t="shared" si="15"/>
        <v>5.7199391171993916</v>
      </c>
      <c r="HU13" s="95">
        <f>VLOOKUP($A13,'WO Detail'!$A$2:$BJ$304,59,FALSE)</f>
        <v>8547</v>
      </c>
      <c r="HV13" s="95">
        <f t="shared" si="16"/>
        <v>39.027397260273972</v>
      </c>
      <c r="HW13" s="95">
        <f>VLOOKUP($A13,'WO Detail'!$A$2:$BJ$304,60,FALSE)</f>
        <v>416</v>
      </c>
      <c r="HX13" s="95">
        <f t="shared" si="17"/>
        <v>0.63318112633181123</v>
      </c>
      <c r="HY13" s="95">
        <f>VLOOKUP($A13,'WO Detail'!$A$2:$BJ$304,61,FALSE)</f>
        <v>7714</v>
      </c>
      <c r="HZ13" s="95">
        <f t="shared" si="18"/>
        <v>35.223744292237441</v>
      </c>
      <c r="IA13" s="95"/>
      <c r="IB13" s="95"/>
      <c r="IC13" s="95"/>
      <c r="ID13" s="113">
        <f>VLOOKUP($A13,'PHAS Score'!$C$1:$D$303,2,FALSE)</f>
        <v>74.510000000000005</v>
      </c>
      <c r="IE13" s="95">
        <f>VLOOKUP($A13,'WO Detail'!$A$2:$BJ$304,62,FALSE)</f>
        <v>57</v>
      </c>
      <c r="IF13" s="95">
        <f t="shared" si="19"/>
        <v>0.26027397260273971</v>
      </c>
      <c r="IG13" s="96"/>
      <c r="IH13" s="96"/>
      <c r="II13" s="96"/>
      <c r="IJ13" s="96"/>
    </row>
    <row r="14" spans="1:244" s="18" customFormat="1" ht="20.100000000000001" customHeight="1">
      <c r="A14" s="55" t="s">
        <v>394</v>
      </c>
      <c r="B14" s="13" t="s">
        <v>307</v>
      </c>
      <c r="C14" s="13" t="str">
        <f>VLOOKUP($A14,'WO Detail'!$A$2:$BJ$304,4,FALSE)</f>
        <v>Manhattan</v>
      </c>
      <c r="D14" s="13" t="str">
        <f>VLOOKUP($A14,'WO Detail'!$A$2:$BJ$304,6,FALSE)</f>
        <v>Gompers</v>
      </c>
      <c r="E14" s="55">
        <f>VLOOKUP($A14,'WO Detail'!$A$2:$BJ$304,7,FALSE)</f>
        <v>100</v>
      </c>
      <c r="F14" s="13" t="s">
        <v>395</v>
      </c>
      <c r="G14" s="53">
        <v>265</v>
      </c>
      <c r="H14" s="55" t="str">
        <f>VLOOKUP($A14,'WO Detail'!$A$2:$BJ$304,9,FALSE)</f>
        <v>NY005011000</v>
      </c>
      <c r="I14" s="14">
        <v>103</v>
      </c>
      <c r="J14" s="14">
        <v>230</v>
      </c>
      <c r="K14" s="15">
        <v>2.2330097000000002</v>
      </c>
      <c r="L14" s="15">
        <v>32.602912600000003</v>
      </c>
      <c r="M14" s="14">
        <v>100</v>
      </c>
      <c r="N14" s="14">
        <v>130</v>
      </c>
      <c r="O14" s="14">
        <v>6</v>
      </c>
      <c r="P14" s="14">
        <v>6</v>
      </c>
      <c r="Q14" s="14">
        <v>10</v>
      </c>
      <c r="R14" s="14">
        <v>17</v>
      </c>
      <c r="S14" s="14">
        <v>19</v>
      </c>
      <c r="T14" s="14">
        <v>10</v>
      </c>
      <c r="U14" s="14">
        <v>19</v>
      </c>
      <c r="V14" s="14">
        <v>32</v>
      </c>
      <c r="W14" s="14">
        <v>20</v>
      </c>
      <c r="X14" s="14">
        <v>12</v>
      </c>
      <c r="Y14" s="14">
        <v>25</v>
      </c>
      <c r="Z14" s="14">
        <v>38</v>
      </c>
      <c r="AA14" s="14">
        <v>16</v>
      </c>
      <c r="AB14" s="14">
        <v>31</v>
      </c>
      <c r="AC14" s="14">
        <v>89</v>
      </c>
      <c r="AD14" s="14">
        <v>79</v>
      </c>
      <c r="AE14" s="14">
        <v>8</v>
      </c>
      <c r="AF14" s="14">
        <v>35</v>
      </c>
      <c r="AG14" s="14">
        <v>78</v>
      </c>
      <c r="AH14" s="14">
        <v>104</v>
      </c>
      <c r="AI14" s="14">
        <v>5</v>
      </c>
      <c r="AJ14" s="14">
        <v>49</v>
      </c>
      <c r="AK14" s="14">
        <v>13</v>
      </c>
      <c r="AL14" s="14">
        <v>3</v>
      </c>
      <c r="AM14" s="14">
        <v>0</v>
      </c>
      <c r="AN14" s="14">
        <v>7</v>
      </c>
      <c r="AO14" s="16">
        <v>742.33980582524271</v>
      </c>
      <c r="AP14" s="16">
        <v>516</v>
      </c>
      <c r="AQ14" s="14">
        <v>0</v>
      </c>
      <c r="AR14" s="14">
        <v>6</v>
      </c>
      <c r="AS14" s="14">
        <v>30</v>
      </c>
      <c r="AT14" s="14">
        <v>7</v>
      </c>
      <c r="AU14" s="14">
        <v>8</v>
      </c>
      <c r="AV14" s="14">
        <v>7</v>
      </c>
      <c r="AW14" s="14">
        <v>6</v>
      </c>
      <c r="AX14" s="14">
        <v>2</v>
      </c>
      <c r="AY14" s="14">
        <v>4</v>
      </c>
      <c r="AZ14" s="14">
        <v>4</v>
      </c>
      <c r="BA14" s="14">
        <v>29</v>
      </c>
      <c r="BB14" s="16">
        <v>39305.316326530614</v>
      </c>
      <c r="BC14" s="16">
        <v>22700</v>
      </c>
      <c r="BD14" s="14">
        <v>3</v>
      </c>
      <c r="BE14" s="14">
        <v>9</v>
      </c>
      <c r="BF14" s="14">
        <v>21</v>
      </c>
      <c r="BG14" s="14">
        <v>12</v>
      </c>
      <c r="BH14" s="14">
        <v>9</v>
      </c>
      <c r="BI14" s="14">
        <v>5</v>
      </c>
      <c r="BJ14" s="14">
        <v>3</v>
      </c>
      <c r="BK14" s="14">
        <v>6</v>
      </c>
      <c r="BL14" s="14">
        <v>4</v>
      </c>
      <c r="BM14" s="14">
        <v>3</v>
      </c>
      <c r="BN14" s="14">
        <v>1</v>
      </c>
      <c r="BO14" s="14">
        <v>0</v>
      </c>
      <c r="BP14" s="14">
        <v>2</v>
      </c>
      <c r="BQ14" s="14">
        <v>2</v>
      </c>
      <c r="BR14" s="14">
        <v>2</v>
      </c>
      <c r="BS14" s="14">
        <v>1</v>
      </c>
      <c r="BT14" s="14">
        <v>1</v>
      </c>
      <c r="BU14" s="14">
        <v>2</v>
      </c>
      <c r="BV14" s="14">
        <v>3</v>
      </c>
      <c r="BW14" s="14">
        <v>1</v>
      </c>
      <c r="BX14" s="14">
        <v>8</v>
      </c>
      <c r="BY14" s="14">
        <v>44</v>
      </c>
      <c r="BZ14" s="16">
        <v>67981.386363636368</v>
      </c>
      <c r="CA14" s="16">
        <v>51821.5</v>
      </c>
      <c r="CB14" s="14">
        <v>10</v>
      </c>
      <c r="CC14" s="16">
        <v>25013.3</v>
      </c>
      <c r="CD14" s="16">
        <v>24255</v>
      </c>
      <c r="CE14" s="14">
        <v>46</v>
      </c>
      <c r="CF14" s="16">
        <v>14905.521739130434</v>
      </c>
      <c r="CG14" s="16">
        <v>10539</v>
      </c>
      <c r="CH14" s="14">
        <v>56</v>
      </c>
      <c r="CI14" s="14">
        <v>16</v>
      </c>
      <c r="CJ14" s="14">
        <v>10</v>
      </c>
      <c r="CK14" s="14">
        <v>11</v>
      </c>
      <c r="CL14" s="14">
        <v>2</v>
      </c>
      <c r="CM14" s="14">
        <v>5</v>
      </c>
      <c r="CN14" s="17">
        <f t="shared" si="0"/>
        <v>4.8543689320388349E-2</v>
      </c>
      <c r="CO14" s="14">
        <v>18</v>
      </c>
      <c r="CP14" s="17">
        <f t="shared" si="1"/>
        <v>0.17475728155339806</v>
      </c>
      <c r="CQ14" s="14">
        <v>42</v>
      </c>
      <c r="CR14" s="14">
        <v>8</v>
      </c>
      <c r="CS14" s="17">
        <f t="shared" si="2"/>
        <v>3.4782608695652174E-2</v>
      </c>
      <c r="CT14" s="13"/>
      <c r="CU14" s="17"/>
      <c r="CV14" s="13"/>
      <c r="CW14" s="13"/>
      <c r="CX14" s="13"/>
      <c r="CY14" s="13"/>
      <c r="CZ14" s="13"/>
      <c r="DA14" s="13"/>
      <c r="DB14" s="13" t="str">
        <f>VLOOKUP($A14,'WO Detail'!$A$2:$BJ$304,5,FALSE)</f>
        <v>Brenda Allen</v>
      </c>
      <c r="DC14" s="13"/>
      <c r="DD14" s="13"/>
      <c r="DE14" s="55">
        <f>VLOOKUP($A14,'WO Detail'!$A$2:$BJ$304,38,FALSE)</f>
        <v>0</v>
      </c>
      <c r="DF14" s="19" t="s">
        <v>396</v>
      </c>
      <c r="DG14" s="19" t="s">
        <v>397</v>
      </c>
      <c r="DH14" s="19" t="s">
        <v>398</v>
      </c>
      <c r="DI14" s="19" t="s">
        <v>399</v>
      </c>
      <c r="DJ14" s="19" t="s">
        <v>389</v>
      </c>
      <c r="DK14" s="19" t="s">
        <v>400</v>
      </c>
      <c r="DL14" s="19" t="s">
        <v>401</v>
      </c>
      <c r="DM14" s="19" t="s">
        <v>402</v>
      </c>
      <c r="DN14" s="19" t="s">
        <v>403</v>
      </c>
      <c r="DO14" s="55"/>
      <c r="DP14" s="55"/>
      <c r="DQ14" s="68">
        <v>25.316455696202532</v>
      </c>
      <c r="DR14" s="55" t="str">
        <f>VLOOKUP($A14,'WO Detail'!$A$2:$BJ$304,10,FALSE)</f>
        <v>No</v>
      </c>
      <c r="DS14" s="55" t="str">
        <f>VLOOKUP($A14,'WO Detail'!$A$2:$BJ$304,14,FALSE)</f>
        <v>YES</v>
      </c>
      <c r="DT14" s="19" t="s">
        <v>387</v>
      </c>
      <c r="DU14" s="59" t="str">
        <f>VLOOKUP($A14,'WO Detail'!$A$2:$BJ$304,15,FALSE)</f>
        <v>MARY GIST</v>
      </c>
      <c r="DV14" s="77"/>
      <c r="DW14" s="79" t="s">
        <v>267</v>
      </c>
      <c r="DX14" s="55">
        <f>VLOOKUP($A14,'WO Detail'!$A$2:$BJ$304,26,FALSE)</f>
        <v>107</v>
      </c>
      <c r="DY14" s="55">
        <f>VLOOKUP($A14,'WO Detail'!$A$2:$BJ$304,27,FALSE)</f>
        <v>103</v>
      </c>
      <c r="DZ14" s="55">
        <f>VLOOKUP($A14,'WO Detail'!$A$2:$BJ$304,28,FALSE)</f>
        <v>2</v>
      </c>
      <c r="EA14" s="55">
        <f>VLOOKUP($A14,'WO Detail'!$A$2:$BJ$304,29,FALSE)</f>
        <v>2</v>
      </c>
      <c r="EB14" s="55">
        <f>VLOOKUP($A14,'WO Detail'!$A$2:$BJ$304,30,FALSE)</f>
        <v>0</v>
      </c>
      <c r="EC14" s="55">
        <f>VLOOKUP($A14,'WO Detail'!$A$2:$BJ$304,31,FALSE)</f>
        <v>13</v>
      </c>
      <c r="ED14" s="55">
        <f>VLOOKUP($A14,'WO Detail'!$A$2:$BJ$304,32,FALSE)</f>
        <v>40</v>
      </c>
      <c r="EE14" s="55">
        <f>VLOOKUP($A14,'WO Detail'!$A$2:$BJ$304,33,FALSE)</f>
        <v>40</v>
      </c>
      <c r="EF14" s="55">
        <f>VLOOKUP($A14,'WO Detail'!$A$2:$BJ$304,34,FALSE)</f>
        <v>13</v>
      </c>
      <c r="EG14" s="55">
        <f>VLOOKUP($A14,'WO Detail'!$A$2:$BJ$304,35,FALSE)</f>
        <v>1</v>
      </c>
      <c r="EH14" s="55">
        <f>VLOOKUP($A14,'WO Detail'!$A$2:$BJ$304,36,FALSE)</f>
        <v>0</v>
      </c>
      <c r="EI14" s="55">
        <f>VLOOKUP($A14,'WO Detail'!$A$2:$BJ$304,37,FALSE)</f>
        <v>0</v>
      </c>
      <c r="EJ14" s="78">
        <v>1</v>
      </c>
      <c r="EK14" s="78">
        <v>1</v>
      </c>
      <c r="EL14" s="19" t="s">
        <v>268</v>
      </c>
      <c r="EM14" s="19" t="s">
        <v>290</v>
      </c>
      <c r="EN14" s="81">
        <v>27241</v>
      </c>
      <c r="EO14" s="78">
        <v>46</v>
      </c>
      <c r="EP14" s="78" t="s">
        <v>404</v>
      </c>
      <c r="EQ14" s="84">
        <v>8031</v>
      </c>
      <c r="ER14" s="78">
        <v>0.91</v>
      </c>
      <c r="ES14" s="13"/>
      <c r="ET14" s="55">
        <f>VLOOKUP($A14,'WO Detail'!$A$2:$BJ$304,25,FALSE)</f>
        <v>2</v>
      </c>
      <c r="EU14" s="55">
        <f>VLOOKUP($A14,'WO Detail'!$A$2:$BJ$304,24,FALSE)</f>
        <v>2</v>
      </c>
      <c r="EV14" s="55">
        <f>VLOOKUP($A14,'WO Detail'!$A$2:$BJ$304,23,FALSE)</f>
        <v>0</v>
      </c>
      <c r="EW14" s="78" t="s">
        <v>267</v>
      </c>
      <c r="EX14" s="13"/>
      <c r="EY14" s="13"/>
      <c r="EZ14" s="19" t="s">
        <v>267</v>
      </c>
      <c r="FA14" s="55" t="str">
        <f>VLOOKUP($A14,'WO Detail'!$A$2:$BJ$304,11,FALSE)</f>
        <v>Other</v>
      </c>
      <c r="FB14" s="55" t="str">
        <f>VLOOKUP($A14,'WO Detail'!$A$2:$BJ$304,12,FALSE)</f>
        <v>No</v>
      </c>
      <c r="FC14" s="13"/>
      <c r="FD14" s="55">
        <f>VLOOKUP($A14,'WO Detail'!$A$2:$BJ$304,13,FALSE)</f>
        <v>0</v>
      </c>
      <c r="FE14" s="19" t="s">
        <v>267</v>
      </c>
      <c r="FF14" s="13"/>
      <c r="FG14" s="19" t="s">
        <v>405</v>
      </c>
      <c r="FH14" s="19" t="s">
        <v>406</v>
      </c>
      <c r="FI14" s="13">
        <v>3809</v>
      </c>
      <c r="FJ14" s="13">
        <v>2</v>
      </c>
      <c r="FK14" s="19" t="s">
        <v>407</v>
      </c>
      <c r="FL14" s="13"/>
      <c r="FM14" s="55">
        <f>VLOOKUP($A14,'WO Detail'!$A$2:$BJ$304,16,FALSE)</f>
        <v>0</v>
      </c>
      <c r="FN14" s="13"/>
      <c r="FO14" s="13"/>
      <c r="FP14" s="13"/>
      <c r="FQ14" s="13"/>
      <c r="FR14" s="13"/>
      <c r="FS14" s="13"/>
      <c r="FT14" s="13"/>
      <c r="FU14" s="13"/>
      <c r="FV14" s="13"/>
      <c r="FW14" s="13"/>
      <c r="FX14" s="13"/>
      <c r="FY14" s="13"/>
      <c r="FZ14" s="13"/>
      <c r="GA14" s="13"/>
      <c r="GB14" s="13"/>
      <c r="GC14" s="13"/>
      <c r="GD14" s="13"/>
      <c r="GE14" s="13"/>
      <c r="GF14" s="13"/>
      <c r="GG14" s="13"/>
      <c r="GH14" s="55">
        <f>VLOOKUP($A14,'WO Detail'!$A$2:$BJ$304,39,FALSE)</f>
        <v>95.34</v>
      </c>
      <c r="GI14" s="55">
        <f>VLOOKUP($A14,'WO Detail'!$A$2:$BJ$304,40,FALSE)</f>
        <v>25.24</v>
      </c>
      <c r="GJ14" s="13"/>
      <c r="GK14" s="13"/>
      <c r="GL14" s="13"/>
      <c r="GM14" s="13"/>
      <c r="GN14" s="55">
        <f>VLOOKUP($A14,'WO Detail'!$A$2:$BJ$304,17,FALSE)</f>
        <v>0</v>
      </c>
      <c r="GO14" s="55">
        <f>VLOOKUP($A14,'WO Detail'!$A$2:$BJ$304,18,FALSE)</f>
        <v>0</v>
      </c>
      <c r="GP14" s="55">
        <f>VLOOKUP($A14,'WO Detail'!$A$2:$BJ$304,19,FALSE)</f>
        <v>0</v>
      </c>
      <c r="GQ14" s="55" t="str">
        <f>VLOOKUP($A14,'WO Detail'!$A$2:$BJ$304,21,FALSE)</f>
        <v>No</v>
      </c>
      <c r="GR14" s="89">
        <f>VLOOKUP($A14,'WO Detail'!$A$2:$BJ$304,22,FALSE)</f>
        <v>0.56102173562040325</v>
      </c>
      <c r="GS14" s="95">
        <f>VLOOKUP($A14,'WO Detail'!$A$2:$BJ$304,41,FALSE)</f>
        <v>241</v>
      </c>
      <c r="GT14" s="95">
        <f t="shared" si="3"/>
        <v>0.7799352750809061</v>
      </c>
      <c r="GU14" s="95">
        <f>VLOOKUP($A14,'WO Detail'!$A$2:$BJ$304,42,FALSE)</f>
        <v>43</v>
      </c>
      <c r="GV14" s="95">
        <f t="shared" si="4"/>
        <v>0.41747572815533979</v>
      </c>
      <c r="GW14" s="95">
        <f>VLOOKUP($A14,'WO Detail'!$A$2:$BJ$304,43,FALSE)</f>
        <v>760</v>
      </c>
      <c r="GX14" s="95">
        <f t="shared" si="5"/>
        <v>2.4595469255663431</v>
      </c>
      <c r="GY14" s="95">
        <f>VLOOKUP($A14,'WO Detail'!$A$2:$BJ$304,44,FALSE)</f>
        <v>753</v>
      </c>
      <c r="GZ14" s="95">
        <f t="shared" si="6"/>
        <v>7.3106796116504853</v>
      </c>
      <c r="HA14" s="95">
        <f>VLOOKUP($A14,'WO Detail'!$A$2:$BJ$304,45,FALSE)</f>
        <v>175</v>
      </c>
      <c r="HB14" s="95">
        <f t="shared" si="7"/>
        <v>0.56634304207119746</v>
      </c>
      <c r="HC14" s="95">
        <f>VLOOKUP($A14,'WO Detail'!$A$2:$BJ$304,46,FALSE)</f>
        <v>208</v>
      </c>
      <c r="HD14" s="95">
        <f t="shared" si="8"/>
        <v>2.0194174757281553</v>
      </c>
      <c r="HE14" s="95">
        <f>VLOOKUP($A14,'WO Detail'!$A$2:$BJ$304,47,FALSE)</f>
        <v>91</v>
      </c>
      <c r="HF14" s="95">
        <f t="shared" si="9"/>
        <v>0.29449838187702265</v>
      </c>
      <c r="HG14" s="95">
        <f>VLOOKUP($A14,'WO Detail'!$A$2:$BJ$304,49,FALSE)</f>
        <v>581</v>
      </c>
      <c r="HH14" s="95">
        <f t="shared" si="10"/>
        <v>1.8802588996763754</v>
      </c>
      <c r="HI14" s="95">
        <f>VLOOKUP($A14,'WO Detail'!$A$2:$BJ$304,51,FALSE)</f>
        <v>0</v>
      </c>
      <c r="HJ14" s="95">
        <f t="shared" si="11"/>
        <v>0</v>
      </c>
      <c r="HK14" s="95">
        <f>VLOOKUP($A14,'WO Detail'!$A$2:$BJ$304,53,FALSE)</f>
        <v>2</v>
      </c>
      <c r="HL14" s="95">
        <f t="shared" si="12"/>
        <v>1</v>
      </c>
      <c r="HM14" s="95">
        <f>VLOOKUP($A14,'WO Detail'!$A$2:$BJ$304,55,FALSE)</f>
        <v>94</v>
      </c>
      <c r="HN14" s="95">
        <f t="shared" si="20"/>
        <v>47</v>
      </c>
      <c r="HO14" s="95">
        <f>VLOOKUP($A14,'WO Detail'!$A$2:$BJ$304,56,FALSE)</f>
        <v>2716</v>
      </c>
      <c r="HP14" s="95">
        <f t="shared" si="13"/>
        <v>8.7896440129449847</v>
      </c>
      <c r="HQ14" s="95">
        <f>VLOOKUP($A14,'WO Detail'!$A$2:$BJ$304,57,FALSE)</f>
        <v>905</v>
      </c>
      <c r="HR14" s="95">
        <f t="shared" si="14"/>
        <v>8.7864077669902905</v>
      </c>
      <c r="HS14" s="95">
        <f>VLOOKUP($A14,'WO Detail'!$A$2:$BJ$304,58,FALSE)</f>
        <v>1871</v>
      </c>
      <c r="HT14" s="95">
        <f t="shared" si="15"/>
        <v>6.0550161812297727</v>
      </c>
      <c r="HU14" s="95">
        <f>VLOOKUP($A14,'WO Detail'!$A$2:$BJ$304,59,FALSE)</f>
        <v>8338</v>
      </c>
      <c r="HV14" s="95">
        <f t="shared" si="16"/>
        <v>80.951456310679617</v>
      </c>
      <c r="HW14" s="95">
        <f>VLOOKUP($A14,'WO Detail'!$A$2:$BJ$304,60,FALSE)</f>
        <v>62</v>
      </c>
      <c r="HX14" s="95">
        <f t="shared" si="17"/>
        <v>0.20064724919093851</v>
      </c>
      <c r="HY14" s="95">
        <f>VLOOKUP($A14,'WO Detail'!$A$2:$BJ$304,61,FALSE)</f>
        <v>2854</v>
      </c>
      <c r="HZ14" s="95">
        <f t="shared" si="18"/>
        <v>27.708737864077669</v>
      </c>
      <c r="IA14" s="95"/>
      <c r="IB14" s="95"/>
      <c r="IC14" s="95"/>
      <c r="ID14" s="113">
        <f>VLOOKUP($A14,'PHAS Score'!$C$1:$D$303,2,FALSE)</f>
        <v>28</v>
      </c>
      <c r="IE14" s="95">
        <f>VLOOKUP($A14,'WO Detail'!$A$2:$BJ$304,62,FALSE)</f>
        <v>115</v>
      </c>
      <c r="IF14" s="95">
        <f t="shared" si="19"/>
        <v>1.116504854368932</v>
      </c>
      <c r="IG14" s="96"/>
      <c r="IH14" s="96"/>
      <c r="II14" s="96"/>
      <c r="IJ14" s="96"/>
    </row>
    <row r="15" spans="1:244" s="18" customFormat="1" ht="20.100000000000001" customHeight="1">
      <c r="A15" s="55" t="s">
        <v>408</v>
      </c>
      <c r="B15" s="13" t="s">
        <v>307</v>
      </c>
      <c r="C15" s="13" t="str">
        <f>VLOOKUP($A15,'WO Detail'!$A$2:$BJ$304,4,FALSE)</f>
        <v>Manhattan</v>
      </c>
      <c r="D15" s="13" t="str">
        <f>VLOOKUP($A15,'WO Detail'!$A$2:$BJ$304,6,FALSE)</f>
        <v>Douglass</v>
      </c>
      <c r="E15" s="55">
        <f>VLOOKUP($A15,'WO Detail'!$A$2:$BJ$304,7,FALSE)</f>
        <v>82</v>
      </c>
      <c r="F15" s="13" t="s">
        <v>409</v>
      </c>
      <c r="G15" s="53">
        <v>150</v>
      </c>
      <c r="H15" s="55" t="str">
        <f>VLOOKUP($A15,'WO Detail'!$A$2:$BJ$304,9,FALSE)</f>
        <v>NY005010820</v>
      </c>
      <c r="I15" s="14">
        <v>156</v>
      </c>
      <c r="J15" s="14">
        <v>346</v>
      </c>
      <c r="K15" s="15">
        <v>2.2179487</v>
      </c>
      <c r="L15" s="15">
        <v>27.1679487</v>
      </c>
      <c r="M15" s="14">
        <v>129</v>
      </c>
      <c r="N15" s="14">
        <v>217</v>
      </c>
      <c r="O15" s="14">
        <v>19</v>
      </c>
      <c r="P15" s="14">
        <v>20</v>
      </c>
      <c r="Q15" s="14">
        <v>21</v>
      </c>
      <c r="R15" s="14">
        <v>36</v>
      </c>
      <c r="S15" s="14">
        <v>34</v>
      </c>
      <c r="T15" s="14">
        <v>40</v>
      </c>
      <c r="U15" s="14">
        <v>31</v>
      </c>
      <c r="V15" s="14">
        <v>37</v>
      </c>
      <c r="W15" s="14">
        <v>27</v>
      </c>
      <c r="X15" s="14">
        <v>19</v>
      </c>
      <c r="Y15" s="14">
        <v>25</v>
      </c>
      <c r="Z15" s="14">
        <v>23</v>
      </c>
      <c r="AA15" s="14">
        <v>14</v>
      </c>
      <c r="AB15" s="14">
        <v>80</v>
      </c>
      <c r="AC15" s="14">
        <v>72</v>
      </c>
      <c r="AD15" s="14">
        <v>62</v>
      </c>
      <c r="AE15" s="14">
        <v>11</v>
      </c>
      <c r="AF15" s="14">
        <v>156</v>
      </c>
      <c r="AG15" s="14">
        <v>159</v>
      </c>
      <c r="AH15" s="14">
        <v>17</v>
      </c>
      <c r="AI15" s="14">
        <v>3</v>
      </c>
      <c r="AJ15" s="14">
        <v>84</v>
      </c>
      <c r="AK15" s="14">
        <v>26</v>
      </c>
      <c r="AL15" s="14">
        <v>5</v>
      </c>
      <c r="AM15" s="14">
        <v>5</v>
      </c>
      <c r="AN15" s="14">
        <v>27</v>
      </c>
      <c r="AO15" s="16">
        <v>526.04487179487182</v>
      </c>
      <c r="AP15" s="16">
        <v>325</v>
      </c>
      <c r="AQ15" s="14">
        <v>1</v>
      </c>
      <c r="AR15" s="14">
        <v>11</v>
      </c>
      <c r="AS15" s="14">
        <v>58</v>
      </c>
      <c r="AT15" s="14">
        <v>16</v>
      </c>
      <c r="AU15" s="14">
        <v>11</v>
      </c>
      <c r="AV15" s="14">
        <v>13</v>
      </c>
      <c r="AW15" s="14">
        <v>7</v>
      </c>
      <c r="AX15" s="14">
        <v>9</v>
      </c>
      <c r="AY15" s="14">
        <v>3</v>
      </c>
      <c r="AZ15" s="14">
        <v>3</v>
      </c>
      <c r="BA15" s="14">
        <v>24</v>
      </c>
      <c r="BB15" s="16">
        <v>25934.76923076923</v>
      </c>
      <c r="BC15" s="16">
        <v>17381</v>
      </c>
      <c r="BD15" s="14">
        <v>7</v>
      </c>
      <c r="BE15" s="14">
        <v>28</v>
      </c>
      <c r="BF15" s="14">
        <v>37</v>
      </c>
      <c r="BG15" s="14">
        <v>16</v>
      </c>
      <c r="BH15" s="14">
        <v>11</v>
      </c>
      <c r="BI15" s="14">
        <v>10</v>
      </c>
      <c r="BJ15" s="14">
        <v>12</v>
      </c>
      <c r="BK15" s="14">
        <v>4</v>
      </c>
      <c r="BL15" s="14">
        <v>6</v>
      </c>
      <c r="BM15" s="14">
        <v>7</v>
      </c>
      <c r="BN15" s="14">
        <v>5</v>
      </c>
      <c r="BO15" s="14">
        <v>3</v>
      </c>
      <c r="BP15" s="14">
        <v>0</v>
      </c>
      <c r="BQ15" s="14">
        <v>2</v>
      </c>
      <c r="BR15" s="14">
        <v>0</v>
      </c>
      <c r="BS15" s="14">
        <v>1</v>
      </c>
      <c r="BT15" s="14">
        <v>1</v>
      </c>
      <c r="BU15" s="14">
        <v>0</v>
      </c>
      <c r="BV15" s="14">
        <v>0</v>
      </c>
      <c r="BW15" s="14">
        <v>0</v>
      </c>
      <c r="BX15" s="14">
        <v>6</v>
      </c>
      <c r="BY15" s="14">
        <v>72</v>
      </c>
      <c r="BZ15" s="16">
        <v>41341.402777777781</v>
      </c>
      <c r="CA15" s="16">
        <v>34337.5</v>
      </c>
      <c r="CB15" s="14">
        <v>23</v>
      </c>
      <c r="CC15" s="16">
        <v>15904.260869565218</v>
      </c>
      <c r="CD15" s="16">
        <v>10440</v>
      </c>
      <c r="CE15" s="14">
        <v>65</v>
      </c>
      <c r="CF15" s="16">
        <v>13937.892307692307</v>
      </c>
      <c r="CG15" s="16">
        <v>10536</v>
      </c>
      <c r="CH15" s="14">
        <v>105</v>
      </c>
      <c r="CI15" s="14">
        <v>27</v>
      </c>
      <c r="CJ15" s="14">
        <v>16</v>
      </c>
      <c r="CK15" s="14">
        <v>5</v>
      </c>
      <c r="CL15" s="14">
        <v>3</v>
      </c>
      <c r="CM15" s="14">
        <v>3</v>
      </c>
      <c r="CN15" s="17">
        <f t="shared" si="0"/>
        <v>1.9230769230769232E-2</v>
      </c>
      <c r="CO15" s="14">
        <v>10</v>
      </c>
      <c r="CP15" s="17">
        <f t="shared" si="1"/>
        <v>6.4102564102564097E-2</v>
      </c>
      <c r="CQ15" s="14">
        <v>80</v>
      </c>
      <c r="CR15" s="14">
        <v>22</v>
      </c>
      <c r="CS15" s="17">
        <f t="shared" si="2"/>
        <v>6.358381502890173E-2</v>
      </c>
      <c r="CT15" s="13"/>
      <c r="CU15" s="17"/>
      <c r="CV15" s="13"/>
      <c r="CW15" s="13"/>
      <c r="CX15" s="13"/>
      <c r="CY15" s="13"/>
      <c r="CZ15" s="13"/>
      <c r="DA15" s="13"/>
      <c r="DB15" s="13" t="str">
        <f>VLOOKUP($A15,'WO Detail'!$A$2:$BJ$304,5,FALSE)</f>
        <v>Miguel Molina</v>
      </c>
      <c r="DC15" s="13"/>
      <c r="DD15" s="13"/>
      <c r="DE15" s="55">
        <f>VLOOKUP($A15,'WO Detail'!$A$2:$BJ$304,38,FALSE)</f>
        <v>1</v>
      </c>
      <c r="DF15" s="19" t="s">
        <v>334</v>
      </c>
      <c r="DG15" s="19" t="s">
        <v>335</v>
      </c>
      <c r="DH15" s="19" t="s">
        <v>336</v>
      </c>
      <c r="DI15" s="19" t="s">
        <v>337</v>
      </c>
      <c r="DJ15" s="19" t="s">
        <v>313</v>
      </c>
      <c r="DK15" s="19" t="s">
        <v>314</v>
      </c>
      <c r="DL15" s="19" t="s">
        <v>396</v>
      </c>
      <c r="DM15" s="19" t="s">
        <v>410</v>
      </c>
      <c r="DN15" s="19" t="s">
        <v>342</v>
      </c>
      <c r="DO15" s="55"/>
      <c r="DP15" s="55"/>
      <c r="DQ15" s="68">
        <v>11.396011396011396</v>
      </c>
      <c r="DR15" s="55" t="str">
        <f>VLOOKUP($A15,'WO Detail'!$A$2:$BJ$304,10,FALSE)</f>
        <v>No</v>
      </c>
      <c r="DS15" s="55" t="str">
        <f>VLOOKUP($A15,'WO Detail'!$A$2:$BJ$304,14,FALSE)</f>
        <v>NO</v>
      </c>
      <c r="DT15" s="19" t="s">
        <v>343</v>
      </c>
      <c r="DU15" s="59">
        <f>VLOOKUP($A15,'WO Detail'!$A$2:$BJ$304,15,FALSE)</f>
        <v>0</v>
      </c>
      <c r="DV15" s="77"/>
      <c r="DW15" s="79" t="s">
        <v>267</v>
      </c>
      <c r="DX15" s="55">
        <f>VLOOKUP($A15,'WO Detail'!$A$2:$BJ$304,26,FALSE)</f>
        <v>159</v>
      </c>
      <c r="DY15" s="55">
        <f>VLOOKUP($A15,'WO Detail'!$A$2:$BJ$304,27,FALSE)</f>
        <v>156</v>
      </c>
      <c r="DZ15" s="55">
        <f>VLOOKUP($A15,'WO Detail'!$A$2:$BJ$304,28,FALSE)</f>
        <v>3</v>
      </c>
      <c r="EA15" s="55">
        <f>VLOOKUP($A15,'WO Detail'!$A$2:$BJ$304,29,FALSE)</f>
        <v>0</v>
      </c>
      <c r="EB15" s="55">
        <f>VLOOKUP($A15,'WO Detail'!$A$2:$BJ$304,30,FALSE)</f>
        <v>2</v>
      </c>
      <c r="EC15" s="55">
        <f>VLOOKUP($A15,'WO Detail'!$A$2:$BJ$304,31,FALSE)</f>
        <v>63</v>
      </c>
      <c r="ED15" s="55">
        <f>VLOOKUP($A15,'WO Detail'!$A$2:$BJ$304,32,FALSE)</f>
        <v>38</v>
      </c>
      <c r="EE15" s="55">
        <f>VLOOKUP($A15,'WO Detail'!$A$2:$BJ$304,33,FALSE)</f>
        <v>36</v>
      </c>
      <c r="EF15" s="55">
        <f>VLOOKUP($A15,'WO Detail'!$A$2:$BJ$304,34,FALSE)</f>
        <v>19</v>
      </c>
      <c r="EG15" s="55">
        <f>VLOOKUP($A15,'WO Detail'!$A$2:$BJ$304,35,FALSE)</f>
        <v>1</v>
      </c>
      <c r="EH15" s="55">
        <f>VLOOKUP($A15,'WO Detail'!$A$2:$BJ$304,36,FALSE)</f>
        <v>0</v>
      </c>
      <c r="EI15" s="55">
        <f>VLOOKUP($A15,'WO Detail'!$A$2:$BJ$304,37,FALSE)</f>
        <v>0</v>
      </c>
      <c r="EJ15" s="78">
        <v>1</v>
      </c>
      <c r="EK15" s="78">
        <v>0</v>
      </c>
      <c r="EL15" s="19" t="s">
        <v>268</v>
      </c>
      <c r="EM15" s="19" t="s">
        <v>269</v>
      </c>
      <c r="EN15" s="81">
        <v>23985</v>
      </c>
      <c r="EO15" s="78">
        <v>55</v>
      </c>
      <c r="EP15" s="78" t="s">
        <v>284</v>
      </c>
      <c r="EQ15" s="84">
        <v>7750</v>
      </c>
      <c r="ER15" s="78">
        <v>0.66</v>
      </c>
      <c r="ES15" s="13"/>
      <c r="ET15" s="55">
        <f>VLOOKUP($A15,'WO Detail'!$A$2:$BJ$304,25,FALSE)</f>
        <v>2</v>
      </c>
      <c r="EU15" s="55">
        <f>VLOOKUP($A15,'WO Detail'!$A$2:$BJ$304,24,FALSE)</f>
        <v>2</v>
      </c>
      <c r="EV15" s="55">
        <f>VLOOKUP($A15,'WO Detail'!$A$2:$BJ$304,23,FALSE)</f>
        <v>0</v>
      </c>
      <c r="EW15" s="78" t="s">
        <v>267</v>
      </c>
      <c r="EX15" s="13"/>
      <c r="EY15" s="13"/>
      <c r="EZ15" s="19" t="s">
        <v>267</v>
      </c>
      <c r="FA15" s="55" t="str">
        <f>VLOOKUP($A15,'WO Detail'!$A$2:$BJ$304,11,FALSE)</f>
        <v>Other</v>
      </c>
      <c r="FB15" s="55" t="str">
        <f>VLOOKUP($A15,'WO Detail'!$A$2:$BJ$304,12,FALSE)</f>
        <v>No</v>
      </c>
      <c r="FC15" s="13"/>
      <c r="FD15" s="55">
        <f>VLOOKUP($A15,'WO Detail'!$A$2:$BJ$304,13,FALSE)</f>
        <v>0</v>
      </c>
      <c r="FE15" s="19" t="s">
        <v>267</v>
      </c>
      <c r="FF15" s="13"/>
      <c r="FG15" s="19" t="s">
        <v>411</v>
      </c>
      <c r="FH15" s="19" t="s">
        <v>346</v>
      </c>
      <c r="FI15" s="13">
        <v>3806</v>
      </c>
      <c r="FJ15" s="13">
        <v>3</v>
      </c>
      <c r="FK15" s="19" t="s">
        <v>412</v>
      </c>
      <c r="FL15" s="13"/>
      <c r="FM15" s="55">
        <f>VLOOKUP($A15,'WO Detail'!$A$2:$BJ$304,16,FALSE)</f>
        <v>0</v>
      </c>
      <c r="FN15" s="13"/>
      <c r="FO15" s="13"/>
      <c r="FP15" s="13"/>
      <c r="FQ15" s="13"/>
      <c r="FR15" s="13"/>
      <c r="FS15" s="13"/>
      <c r="FT15" s="13"/>
      <c r="FU15" s="13"/>
      <c r="FV15" s="13"/>
      <c r="FW15" s="13"/>
      <c r="FX15" s="13"/>
      <c r="FY15" s="13"/>
      <c r="FZ15" s="13"/>
      <c r="GA15" s="13"/>
      <c r="GB15" s="13"/>
      <c r="GC15" s="13"/>
      <c r="GD15" s="13"/>
      <c r="GE15" s="13"/>
      <c r="GF15" s="13"/>
      <c r="GG15" s="13"/>
      <c r="GH15" s="55">
        <f>VLOOKUP($A15,'WO Detail'!$A$2:$BJ$304,39,FALSE)</f>
        <v>89.67</v>
      </c>
      <c r="GI15" s="55">
        <f>VLOOKUP($A15,'WO Detail'!$A$2:$BJ$304,40,FALSE)</f>
        <v>39.1</v>
      </c>
      <c r="GJ15" s="13"/>
      <c r="GK15" s="13"/>
      <c r="GL15" s="13"/>
      <c r="GM15" s="13"/>
      <c r="GN15" s="55">
        <f>VLOOKUP($A15,'WO Detail'!$A$2:$BJ$304,17,FALSE)</f>
        <v>0</v>
      </c>
      <c r="GO15" s="55">
        <f>VLOOKUP($A15,'WO Detail'!$A$2:$BJ$304,18,FALSE)</f>
        <v>0</v>
      </c>
      <c r="GP15" s="55">
        <f>VLOOKUP($A15,'WO Detail'!$A$2:$BJ$304,19,FALSE)</f>
        <v>0</v>
      </c>
      <c r="GQ15" s="55" t="str">
        <f>VLOOKUP($A15,'WO Detail'!$A$2:$BJ$304,21,FALSE)</f>
        <v>No</v>
      </c>
      <c r="GR15" s="89">
        <f>VLOOKUP($A15,'WO Detail'!$A$2:$BJ$304,22,FALSE)</f>
        <v>0.50176135725632098</v>
      </c>
      <c r="GS15" s="95">
        <f>VLOOKUP($A15,'WO Detail'!$A$2:$BJ$304,41,FALSE)</f>
        <v>443</v>
      </c>
      <c r="GT15" s="95">
        <f t="shared" si="3"/>
        <v>0.94658119658119655</v>
      </c>
      <c r="GU15" s="95">
        <f>VLOOKUP($A15,'WO Detail'!$A$2:$BJ$304,42,FALSE)</f>
        <v>57</v>
      </c>
      <c r="GV15" s="95">
        <f t="shared" si="4"/>
        <v>0.36538461538461536</v>
      </c>
      <c r="GW15" s="95">
        <f>VLOOKUP($A15,'WO Detail'!$A$2:$BJ$304,43,FALSE)</f>
        <v>1170</v>
      </c>
      <c r="GX15" s="95">
        <f t="shared" si="5"/>
        <v>2.5</v>
      </c>
      <c r="GY15" s="95">
        <f>VLOOKUP($A15,'WO Detail'!$A$2:$BJ$304,44,FALSE)</f>
        <v>753</v>
      </c>
      <c r="GZ15" s="95">
        <f t="shared" si="6"/>
        <v>4.8269230769230766</v>
      </c>
      <c r="HA15" s="95">
        <f>VLOOKUP($A15,'WO Detail'!$A$2:$BJ$304,45,FALSE)</f>
        <v>348</v>
      </c>
      <c r="HB15" s="95">
        <f t="shared" si="7"/>
        <v>0.74358974358974361</v>
      </c>
      <c r="HC15" s="95">
        <f>VLOOKUP($A15,'WO Detail'!$A$2:$BJ$304,46,FALSE)</f>
        <v>607</v>
      </c>
      <c r="HD15" s="95">
        <f t="shared" si="8"/>
        <v>3.891025641025641</v>
      </c>
      <c r="HE15" s="95">
        <f>VLOOKUP($A15,'WO Detail'!$A$2:$BJ$304,47,FALSE)</f>
        <v>189</v>
      </c>
      <c r="HF15" s="95">
        <f t="shared" si="9"/>
        <v>0.40384615384615385</v>
      </c>
      <c r="HG15" s="95">
        <f>VLOOKUP($A15,'WO Detail'!$A$2:$BJ$304,49,FALSE)</f>
        <v>839</v>
      </c>
      <c r="HH15" s="95">
        <f t="shared" si="10"/>
        <v>1.7927350427350428</v>
      </c>
      <c r="HI15" s="95">
        <f>VLOOKUP($A15,'WO Detail'!$A$2:$BJ$304,51,FALSE)</f>
        <v>2</v>
      </c>
      <c r="HJ15" s="95">
        <f t="shared" si="11"/>
        <v>1</v>
      </c>
      <c r="HK15" s="95">
        <f>VLOOKUP($A15,'WO Detail'!$A$2:$BJ$304,53,FALSE)</f>
        <v>2</v>
      </c>
      <c r="HL15" s="95">
        <f t="shared" si="12"/>
        <v>1</v>
      </c>
      <c r="HM15" s="95">
        <f>VLOOKUP($A15,'WO Detail'!$A$2:$BJ$304,55,FALSE)</f>
        <v>151</v>
      </c>
      <c r="HN15" s="95">
        <f t="shared" si="20"/>
        <v>75.5</v>
      </c>
      <c r="HO15" s="95">
        <f>VLOOKUP($A15,'WO Detail'!$A$2:$BJ$304,56,FALSE)</f>
        <v>4137</v>
      </c>
      <c r="HP15" s="95">
        <f t="shared" si="13"/>
        <v>8.8397435897435894</v>
      </c>
      <c r="HQ15" s="95">
        <f>VLOOKUP($A15,'WO Detail'!$A$2:$BJ$304,57,FALSE)</f>
        <v>1047</v>
      </c>
      <c r="HR15" s="95">
        <f t="shared" si="14"/>
        <v>6.7115384615384617</v>
      </c>
      <c r="HS15" s="95">
        <f>VLOOKUP($A15,'WO Detail'!$A$2:$BJ$304,58,FALSE)</f>
        <v>2949</v>
      </c>
      <c r="HT15" s="95">
        <f t="shared" si="15"/>
        <v>6.3012820512820511</v>
      </c>
      <c r="HU15" s="95">
        <f>VLOOKUP($A15,'WO Detail'!$A$2:$BJ$304,59,FALSE)</f>
        <v>7210</v>
      </c>
      <c r="HV15" s="95">
        <f t="shared" si="16"/>
        <v>46.217948717948715</v>
      </c>
      <c r="HW15" s="95">
        <f>VLOOKUP($A15,'WO Detail'!$A$2:$BJ$304,60,FALSE)</f>
        <v>249</v>
      </c>
      <c r="HX15" s="95">
        <f t="shared" si="17"/>
        <v>0.53205128205128205</v>
      </c>
      <c r="HY15" s="95">
        <f>VLOOKUP($A15,'WO Detail'!$A$2:$BJ$304,61,FALSE)</f>
        <v>7799</v>
      </c>
      <c r="HZ15" s="95">
        <f t="shared" si="18"/>
        <v>49.993589743589745</v>
      </c>
      <c r="IA15" s="95"/>
      <c r="IB15" s="95"/>
      <c r="IC15" s="95"/>
      <c r="ID15" s="113">
        <f>VLOOKUP($A15,'PHAS Score'!$C$1:$D$303,2,FALSE)</f>
        <v>9</v>
      </c>
      <c r="IE15" s="95">
        <f>VLOOKUP($A15,'WO Detail'!$A$2:$BJ$304,62,FALSE)</f>
        <v>228</v>
      </c>
      <c r="IF15" s="95">
        <f t="shared" si="19"/>
        <v>1.4615384615384615</v>
      </c>
      <c r="IG15" s="96"/>
      <c r="IH15" s="96"/>
      <c r="II15" s="96"/>
      <c r="IJ15" s="96"/>
    </row>
    <row r="16" spans="1:244" s="18" customFormat="1" ht="20.100000000000001" customHeight="1">
      <c r="A16" s="55" t="s">
        <v>413</v>
      </c>
      <c r="B16" s="13" t="s">
        <v>256</v>
      </c>
      <c r="C16" s="13" t="str">
        <f>VLOOKUP($A16,'WO Detail'!$A$2:$BJ$304,4,FALSE)</f>
        <v>Bronx</v>
      </c>
      <c r="D16" s="13" t="str">
        <f>VLOOKUP($A16,'WO Detail'!$A$2:$BJ$304,6,FALSE)</f>
        <v>Adams</v>
      </c>
      <c r="E16" s="55">
        <f>VLOOKUP($A16,'WO Detail'!$A$2:$BJ$304,7,FALSE)</f>
        <v>118</v>
      </c>
      <c r="F16" s="13" t="s">
        <v>414</v>
      </c>
      <c r="G16" s="53">
        <v>118</v>
      </c>
      <c r="H16" s="55" t="str">
        <f>VLOOKUP($A16,'WO Detail'!$A$2:$BJ$304,9,FALSE)</f>
        <v>NY005001180</v>
      </c>
      <c r="I16" s="14">
        <v>919</v>
      </c>
      <c r="J16" s="14">
        <v>2253</v>
      </c>
      <c r="K16" s="15">
        <v>2.4515777999999999</v>
      </c>
      <c r="L16" s="15">
        <v>22.503808500000002</v>
      </c>
      <c r="M16" s="14">
        <v>851</v>
      </c>
      <c r="N16" s="14">
        <v>1402</v>
      </c>
      <c r="O16" s="14">
        <v>117</v>
      </c>
      <c r="P16" s="14">
        <v>188</v>
      </c>
      <c r="Q16" s="14">
        <v>203</v>
      </c>
      <c r="R16" s="14">
        <v>227</v>
      </c>
      <c r="S16" s="14">
        <v>230</v>
      </c>
      <c r="T16" s="14">
        <v>290</v>
      </c>
      <c r="U16" s="14">
        <v>185</v>
      </c>
      <c r="V16" s="14">
        <v>240</v>
      </c>
      <c r="W16" s="14">
        <v>121</v>
      </c>
      <c r="X16" s="14">
        <v>122</v>
      </c>
      <c r="Y16" s="14">
        <v>166</v>
      </c>
      <c r="Z16" s="14">
        <v>105</v>
      </c>
      <c r="AA16" s="14">
        <v>59</v>
      </c>
      <c r="AB16" s="14">
        <v>634</v>
      </c>
      <c r="AC16" s="14">
        <v>397</v>
      </c>
      <c r="AD16" s="14">
        <v>330</v>
      </c>
      <c r="AE16" s="14">
        <v>58</v>
      </c>
      <c r="AF16" s="14">
        <v>746</v>
      </c>
      <c r="AG16" s="14">
        <v>1442</v>
      </c>
      <c r="AH16" s="14">
        <v>6</v>
      </c>
      <c r="AI16" s="14">
        <v>1</v>
      </c>
      <c r="AJ16" s="14">
        <v>417</v>
      </c>
      <c r="AK16" s="14">
        <v>136</v>
      </c>
      <c r="AL16" s="14">
        <v>39</v>
      </c>
      <c r="AM16" s="14">
        <v>16</v>
      </c>
      <c r="AN16" s="14">
        <v>94</v>
      </c>
      <c r="AO16" s="16">
        <v>521.4461371055495</v>
      </c>
      <c r="AP16" s="16">
        <v>390</v>
      </c>
      <c r="AQ16" s="14">
        <v>11</v>
      </c>
      <c r="AR16" s="14">
        <v>56</v>
      </c>
      <c r="AS16" s="14">
        <v>314</v>
      </c>
      <c r="AT16" s="14">
        <v>89</v>
      </c>
      <c r="AU16" s="14">
        <v>87</v>
      </c>
      <c r="AV16" s="14">
        <v>81</v>
      </c>
      <c r="AW16" s="14">
        <v>51</v>
      </c>
      <c r="AX16" s="14">
        <v>41</v>
      </c>
      <c r="AY16" s="14">
        <v>40</v>
      </c>
      <c r="AZ16" s="14">
        <v>39</v>
      </c>
      <c r="BA16" s="14">
        <v>110</v>
      </c>
      <c r="BB16" s="16">
        <v>25583.502267573695</v>
      </c>
      <c r="BC16" s="16">
        <v>17558</v>
      </c>
      <c r="BD16" s="14">
        <v>39</v>
      </c>
      <c r="BE16" s="14">
        <v>213</v>
      </c>
      <c r="BF16" s="14">
        <v>134</v>
      </c>
      <c r="BG16" s="14">
        <v>107</v>
      </c>
      <c r="BH16" s="14">
        <v>82</v>
      </c>
      <c r="BI16" s="14">
        <v>66</v>
      </c>
      <c r="BJ16" s="14">
        <v>38</v>
      </c>
      <c r="BK16" s="14">
        <v>47</v>
      </c>
      <c r="BL16" s="14">
        <v>32</v>
      </c>
      <c r="BM16" s="14">
        <v>31</v>
      </c>
      <c r="BN16" s="14">
        <v>26</v>
      </c>
      <c r="BO16" s="14">
        <v>12</v>
      </c>
      <c r="BP16" s="14">
        <v>17</v>
      </c>
      <c r="BQ16" s="14">
        <v>7</v>
      </c>
      <c r="BR16" s="14">
        <v>3</v>
      </c>
      <c r="BS16" s="14">
        <v>5</v>
      </c>
      <c r="BT16" s="14">
        <v>1</v>
      </c>
      <c r="BU16" s="14">
        <v>4</v>
      </c>
      <c r="BV16" s="14">
        <v>0</v>
      </c>
      <c r="BW16" s="14">
        <v>4</v>
      </c>
      <c r="BX16" s="14">
        <v>14</v>
      </c>
      <c r="BY16" s="14">
        <v>446</v>
      </c>
      <c r="BZ16" s="16">
        <v>38178.123318385653</v>
      </c>
      <c r="CA16" s="16">
        <v>30017.5</v>
      </c>
      <c r="CB16" s="14">
        <v>123</v>
      </c>
      <c r="CC16" s="16">
        <v>13347.569105691056</v>
      </c>
      <c r="CD16" s="16">
        <v>9908</v>
      </c>
      <c r="CE16" s="14">
        <v>321</v>
      </c>
      <c r="CF16" s="16">
        <v>13347.604361370717</v>
      </c>
      <c r="CG16" s="16">
        <v>10116</v>
      </c>
      <c r="CH16" s="14">
        <v>610</v>
      </c>
      <c r="CI16" s="14">
        <v>158</v>
      </c>
      <c r="CJ16" s="14">
        <v>86</v>
      </c>
      <c r="CK16" s="14">
        <v>20</v>
      </c>
      <c r="CL16" s="14">
        <v>6</v>
      </c>
      <c r="CM16" s="14">
        <v>8</v>
      </c>
      <c r="CN16" s="17">
        <f t="shared" si="0"/>
        <v>8.7051142546245922E-3</v>
      </c>
      <c r="CO16" s="14">
        <v>24</v>
      </c>
      <c r="CP16" s="17">
        <f t="shared" si="1"/>
        <v>2.6115342763873776E-2</v>
      </c>
      <c r="CQ16" s="14">
        <v>482</v>
      </c>
      <c r="CR16" s="14">
        <v>149</v>
      </c>
      <c r="CS16" s="17">
        <f t="shared" si="2"/>
        <v>6.6134043497558817E-2</v>
      </c>
      <c r="CT16" s="13"/>
      <c r="CU16" s="17"/>
      <c r="CV16" s="13"/>
      <c r="CW16" s="13"/>
      <c r="CX16" s="13"/>
      <c r="CY16" s="13"/>
      <c r="CZ16" s="13"/>
      <c r="DA16" s="13"/>
      <c r="DB16" s="13" t="str">
        <f>VLOOKUP($A16,'WO Detail'!$A$2:$BJ$304,5,FALSE)</f>
        <v>Kim Theodore</v>
      </c>
      <c r="DC16" s="13"/>
      <c r="DD16" s="13"/>
      <c r="DE16" s="55">
        <f>VLOOKUP($A16,'WO Detail'!$A$2:$BJ$304,38,FALSE)</f>
        <v>3</v>
      </c>
      <c r="DF16" s="19" t="s">
        <v>258</v>
      </c>
      <c r="DG16" s="19" t="s">
        <v>259</v>
      </c>
      <c r="DH16" s="19" t="s">
        <v>415</v>
      </c>
      <c r="DI16" s="19" t="s">
        <v>416</v>
      </c>
      <c r="DJ16" s="19" t="s">
        <v>338</v>
      </c>
      <c r="DK16" s="19" t="s">
        <v>339</v>
      </c>
      <c r="DL16" s="19" t="s">
        <v>318</v>
      </c>
      <c r="DM16" s="19" t="s">
        <v>326</v>
      </c>
      <c r="DN16" s="19" t="s">
        <v>417</v>
      </c>
      <c r="DO16" s="55"/>
      <c r="DP16" s="55"/>
      <c r="DQ16" s="68">
        <v>12.121212121212121</v>
      </c>
      <c r="DR16" s="55" t="str">
        <f>VLOOKUP($A16,'WO Detail'!$A$2:$BJ$304,10,FALSE)</f>
        <v>No</v>
      </c>
      <c r="DS16" s="55" t="str">
        <f>VLOOKUP($A16,'WO Detail'!$A$2:$BJ$304,14,FALSE)</f>
        <v>YES</v>
      </c>
      <c r="DT16" s="19" t="s">
        <v>418</v>
      </c>
      <c r="DU16" s="59" t="str">
        <f>VLOOKUP($A16,'WO Detail'!$A$2:$BJ$304,15,FALSE)</f>
        <v>RONALD TOPPING</v>
      </c>
      <c r="DV16" s="77"/>
      <c r="DW16" s="79" t="s">
        <v>267</v>
      </c>
      <c r="DX16" s="55">
        <f>VLOOKUP($A16,'WO Detail'!$A$2:$BJ$304,26,FALSE)</f>
        <v>925</v>
      </c>
      <c r="DY16" s="55">
        <f>VLOOKUP($A16,'WO Detail'!$A$2:$BJ$304,27,FALSE)</f>
        <v>922</v>
      </c>
      <c r="DZ16" s="55">
        <f>VLOOKUP($A16,'WO Detail'!$A$2:$BJ$304,28,FALSE)</f>
        <v>2</v>
      </c>
      <c r="EA16" s="55">
        <f>VLOOKUP($A16,'WO Detail'!$A$2:$BJ$304,29,FALSE)</f>
        <v>1</v>
      </c>
      <c r="EB16" s="55">
        <f>VLOOKUP($A16,'WO Detail'!$A$2:$BJ$304,30,FALSE)</f>
        <v>1</v>
      </c>
      <c r="EC16" s="55">
        <f>VLOOKUP($A16,'WO Detail'!$A$2:$BJ$304,31,FALSE)</f>
        <v>288</v>
      </c>
      <c r="ED16" s="55">
        <f>VLOOKUP($A16,'WO Detail'!$A$2:$BJ$304,32,FALSE)</f>
        <v>281</v>
      </c>
      <c r="EE16" s="55">
        <f>VLOOKUP($A16,'WO Detail'!$A$2:$BJ$304,33,FALSE)</f>
        <v>281</v>
      </c>
      <c r="EF16" s="55">
        <f>VLOOKUP($A16,'WO Detail'!$A$2:$BJ$304,34,FALSE)</f>
        <v>66</v>
      </c>
      <c r="EG16" s="55">
        <f>VLOOKUP($A16,'WO Detail'!$A$2:$BJ$304,35,FALSE)</f>
        <v>8</v>
      </c>
      <c r="EH16" s="55">
        <f>VLOOKUP($A16,'WO Detail'!$A$2:$BJ$304,36,FALSE)</f>
        <v>0</v>
      </c>
      <c r="EI16" s="55">
        <f>VLOOKUP($A16,'WO Detail'!$A$2:$BJ$304,37,FALSE)</f>
        <v>0</v>
      </c>
      <c r="EJ16" s="78">
        <v>7</v>
      </c>
      <c r="EK16" s="78">
        <v>0</v>
      </c>
      <c r="EL16" s="19" t="s">
        <v>268</v>
      </c>
      <c r="EM16" s="19" t="s">
        <v>269</v>
      </c>
      <c r="EN16" s="81">
        <v>23620</v>
      </c>
      <c r="EO16" s="78">
        <v>56</v>
      </c>
      <c r="EP16" s="78" t="s">
        <v>419</v>
      </c>
      <c r="EQ16" s="84">
        <v>56283</v>
      </c>
      <c r="ER16" s="78">
        <v>9.39</v>
      </c>
      <c r="ES16" s="13"/>
      <c r="ET16" s="55">
        <f>VLOOKUP($A16,'WO Detail'!$A$2:$BJ$304,25,FALSE)</f>
        <v>4</v>
      </c>
      <c r="EU16" s="55">
        <f>VLOOKUP($A16,'WO Detail'!$A$2:$BJ$304,24,FALSE)</f>
        <v>14</v>
      </c>
      <c r="EV16" s="55">
        <f>VLOOKUP($A16,'WO Detail'!$A$2:$BJ$304,23,FALSE)</f>
        <v>0</v>
      </c>
      <c r="EW16" s="78" t="s">
        <v>267</v>
      </c>
      <c r="EX16" s="13"/>
      <c r="EY16" s="13"/>
      <c r="EZ16" s="19" t="s">
        <v>267</v>
      </c>
      <c r="FA16" s="55" t="str">
        <f>VLOOKUP($A16,'WO Detail'!$A$2:$BJ$304,11,FALSE)</f>
        <v>Other</v>
      </c>
      <c r="FB16" s="55" t="str">
        <f>VLOOKUP($A16,'WO Detail'!$A$2:$BJ$304,12,FALSE)</f>
        <v>No</v>
      </c>
      <c r="FC16" s="13"/>
      <c r="FD16" s="55">
        <f>VLOOKUP($A16,'WO Detail'!$A$2:$BJ$304,13,FALSE)</f>
        <v>0</v>
      </c>
      <c r="FE16" s="19" t="s">
        <v>267</v>
      </c>
      <c r="FF16" s="13"/>
      <c r="FG16" s="19" t="s">
        <v>420</v>
      </c>
      <c r="FH16" s="19" t="s">
        <v>421</v>
      </c>
      <c r="FI16" s="13">
        <v>3710</v>
      </c>
      <c r="FJ16" s="13" t="s">
        <v>422</v>
      </c>
      <c r="FK16" s="19" t="s">
        <v>423</v>
      </c>
      <c r="FL16" s="13"/>
      <c r="FM16" s="55">
        <f>VLOOKUP($A16,'WO Detail'!$A$2:$BJ$304,16,FALSE)</f>
        <v>0</v>
      </c>
      <c r="FN16" s="13"/>
      <c r="FO16" s="13"/>
      <c r="FP16" s="13"/>
      <c r="FQ16" s="13"/>
      <c r="FR16" s="13"/>
      <c r="FS16" s="13"/>
      <c r="FT16" s="13"/>
      <c r="FU16" s="13"/>
      <c r="FV16" s="13"/>
      <c r="FW16" s="13"/>
      <c r="FX16" s="13"/>
      <c r="FY16" s="13"/>
      <c r="FZ16" s="13"/>
      <c r="GA16" s="13"/>
      <c r="GB16" s="13"/>
      <c r="GC16" s="13"/>
      <c r="GD16" s="13"/>
      <c r="GE16" s="13"/>
      <c r="GF16" s="13"/>
      <c r="GG16" s="13"/>
      <c r="GH16" s="55">
        <f>VLOOKUP($A16,'WO Detail'!$A$2:$BJ$304,39,FALSE)</f>
        <v>92.67</v>
      </c>
      <c r="GI16" s="55">
        <f>VLOOKUP($A16,'WO Detail'!$A$2:$BJ$304,40,FALSE)</f>
        <v>37.96</v>
      </c>
      <c r="GJ16" s="13"/>
      <c r="GK16" s="13"/>
      <c r="GL16" s="13"/>
      <c r="GM16" s="13"/>
      <c r="GN16" s="55">
        <f>VLOOKUP($A16,'WO Detail'!$A$2:$BJ$304,17,FALSE)</f>
        <v>0</v>
      </c>
      <c r="GO16" s="55">
        <f>VLOOKUP($A16,'WO Detail'!$A$2:$BJ$304,18,FALSE)</f>
        <v>0</v>
      </c>
      <c r="GP16" s="55">
        <f>VLOOKUP($A16,'WO Detail'!$A$2:$BJ$304,19,FALSE)</f>
        <v>0</v>
      </c>
      <c r="GQ16" s="55" t="str">
        <f>VLOOKUP($A16,'WO Detail'!$A$2:$BJ$304,21,FALSE)</f>
        <v>No</v>
      </c>
      <c r="GR16" s="89">
        <f>VLOOKUP($A16,'WO Detail'!$A$2:$BJ$304,22,FALSE)</f>
        <v>0.48765315206120041</v>
      </c>
      <c r="GS16" s="95">
        <f>VLOOKUP($A16,'WO Detail'!$A$2:$BJ$304,41,FALSE)</f>
        <v>1375</v>
      </c>
      <c r="GT16" s="95">
        <f t="shared" si="3"/>
        <v>0.49710773680404913</v>
      </c>
      <c r="GU16" s="95">
        <f>VLOOKUP($A16,'WO Detail'!$A$2:$BJ$304,42,FALSE)</f>
        <v>141</v>
      </c>
      <c r="GV16" s="95">
        <f t="shared" si="4"/>
        <v>0.15292841648590022</v>
      </c>
      <c r="GW16" s="95">
        <f>VLOOKUP($A16,'WO Detail'!$A$2:$BJ$304,43,FALSE)</f>
        <v>3183</v>
      </c>
      <c r="GX16" s="95">
        <f t="shared" si="5"/>
        <v>1.1507592190889371</v>
      </c>
      <c r="GY16" s="95">
        <f>VLOOKUP($A16,'WO Detail'!$A$2:$BJ$304,44,FALSE)</f>
        <v>1353</v>
      </c>
      <c r="GZ16" s="95">
        <f t="shared" si="6"/>
        <v>1.4674620390455531</v>
      </c>
      <c r="HA16" s="95">
        <f>VLOOKUP($A16,'WO Detail'!$A$2:$BJ$304,45,FALSE)</f>
        <v>2309</v>
      </c>
      <c r="HB16" s="95">
        <f t="shared" si="7"/>
        <v>0.83477946493130872</v>
      </c>
      <c r="HC16" s="95">
        <f>VLOOKUP($A16,'WO Detail'!$A$2:$BJ$304,46,FALSE)</f>
        <v>1611</v>
      </c>
      <c r="HD16" s="95">
        <f t="shared" si="8"/>
        <v>1.7472885032537961</v>
      </c>
      <c r="HE16" s="95">
        <f>VLOOKUP($A16,'WO Detail'!$A$2:$BJ$304,47,FALSE)</f>
        <v>1419</v>
      </c>
      <c r="HF16" s="95">
        <f t="shared" si="9"/>
        <v>0.51301518438177873</v>
      </c>
      <c r="HG16" s="95">
        <f>VLOOKUP($A16,'WO Detail'!$A$2:$BJ$304,49,FALSE)</f>
        <v>3435</v>
      </c>
      <c r="HH16" s="95">
        <f t="shared" si="10"/>
        <v>1.2418655097613882</v>
      </c>
      <c r="HI16" s="95">
        <f>VLOOKUP($A16,'WO Detail'!$A$2:$BJ$304,51,FALSE)</f>
        <v>12</v>
      </c>
      <c r="HJ16" s="95">
        <f t="shared" si="11"/>
        <v>6</v>
      </c>
      <c r="HK16" s="95">
        <f>VLOOKUP($A16,'WO Detail'!$A$2:$BJ$304,53,FALSE)</f>
        <v>19</v>
      </c>
      <c r="HL16" s="95">
        <f t="shared" si="12"/>
        <v>9.5</v>
      </c>
      <c r="HM16" s="95">
        <f>VLOOKUP($A16,'WO Detail'!$A$2:$BJ$304,55,FALSE)</f>
        <v>1295</v>
      </c>
      <c r="HN16" s="95">
        <f t="shared" si="20"/>
        <v>92.5</v>
      </c>
      <c r="HO16" s="95">
        <f>VLOOKUP($A16,'WO Detail'!$A$2:$BJ$304,56,FALSE)</f>
        <v>26074</v>
      </c>
      <c r="HP16" s="95">
        <f t="shared" si="13"/>
        <v>9.4266088214027484</v>
      </c>
      <c r="HQ16" s="95">
        <f>VLOOKUP($A16,'WO Detail'!$A$2:$BJ$304,57,FALSE)</f>
        <v>2665</v>
      </c>
      <c r="HR16" s="95">
        <f t="shared" si="14"/>
        <v>2.8904555314533624</v>
      </c>
      <c r="HS16" s="95">
        <f>VLOOKUP($A16,'WO Detail'!$A$2:$BJ$304,58,FALSE)</f>
        <v>14691</v>
      </c>
      <c r="HT16" s="95">
        <f t="shared" si="15"/>
        <v>5.311279826464208</v>
      </c>
      <c r="HU16" s="95">
        <f>VLOOKUP($A16,'WO Detail'!$A$2:$BJ$304,59,FALSE)</f>
        <v>50555</v>
      </c>
      <c r="HV16" s="95">
        <f t="shared" si="16"/>
        <v>54.831887201735356</v>
      </c>
      <c r="HW16" s="95">
        <f>VLOOKUP($A16,'WO Detail'!$A$2:$BJ$304,60,FALSE)</f>
        <v>1021</v>
      </c>
      <c r="HX16" s="95">
        <f t="shared" si="17"/>
        <v>0.36912509038322483</v>
      </c>
      <c r="HY16" s="95">
        <f>VLOOKUP($A16,'WO Detail'!$A$2:$BJ$304,61,FALSE)</f>
        <v>16209</v>
      </c>
      <c r="HZ16" s="95">
        <f t="shared" si="18"/>
        <v>17.580260303687634</v>
      </c>
      <c r="IA16" s="95"/>
      <c r="IB16" s="95"/>
      <c r="IC16" s="95"/>
      <c r="ID16" s="113">
        <f>VLOOKUP($A16,'PHAS Score'!$C$1:$D$303,2,FALSE)</f>
        <v>75.42</v>
      </c>
      <c r="IE16" s="95">
        <f>VLOOKUP($A16,'WO Detail'!$A$2:$BJ$304,62,FALSE)</f>
        <v>394</v>
      </c>
      <c r="IF16" s="95">
        <f t="shared" si="19"/>
        <v>0.42733188720173537</v>
      </c>
      <c r="IG16" s="96"/>
      <c r="IH16" s="96"/>
      <c r="II16" s="96"/>
      <c r="IJ16" s="96"/>
    </row>
    <row r="17" spans="1:244" s="18" customFormat="1" ht="20.100000000000001" customHeight="1">
      <c r="A17" s="55" t="s">
        <v>424</v>
      </c>
      <c r="B17" s="13" t="s">
        <v>278</v>
      </c>
      <c r="C17" s="13" t="str">
        <f>VLOOKUP($A17,'WO Detail'!$A$2:$BJ$304,4,FALSE)</f>
        <v>Brooklyn</v>
      </c>
      <c r="D17" s="13" t="str">
        <f>VLOOKUP($A17,'WO Detail'!$A$2:$BJ$304,6,FALSE)</f>
        <v>Albany</v>
      </c>
      <c r="E17" s="55">
        <f>VLOOKUP($A17,'WO Detail'!$A$2:$BJ$304,7,FALSE)</f>
        <v>31</v>
      </c>
      <c r="F17" s="13" t="s">
        <v>425</v>
      </c>
      <c r="G17" s="53">
        <v>31</v>
      </c>
      <c r="H17" s="55" t="str">
        <f>VLOOKUP($A17,'WO Detail'!$A$2:$BJ$304,9,FALSE)</f>
        <v>NY005010310</v>
      </c>
      <c r="I17" s="14">
        <v>805</v>
      </c>
      <c r="J17" s="14">
        <v>1830</v>
      </c>
      <c r="K17" s="15">
        <v>2.2732918999999998</v>
      </c>
      <c r="L17" s="15">
        <v>23.1113043</v>
      </c>
      <c r="M17" s="14">
        <v>680</v>
      </c>
      <c r="N17" s="14">
        <v>1150</v>
      </c>
      <c r="O17" s="14">
        <v>71</v>
      </c>
      <c r="P17" s="14">
        <v>129</v>
      </c>
      <c r="Q17" s="14">
        <v>192</v>
      </c>
      <c r="R17" s="14">
        <v>201</v>
      </c>
      <c r="S17" s="14">
        <v>158</v>
      </c>
      <c r="T17" s="14">
        <v>219</v>
      </c>
      <c r="U17" s="14">
        <v>178</v>
      </c>
      <c r="V17" s="14">
        <v>207</v>
      </c>
      <c r="W17" s="14">
        <v>124</v>
      </c>
      <c r="X17" s="14">
        <v>106</v>
      </c>
      <c r="Y17" s="14">
        <v>128</v>
      </c>
      <c r="Z17" s="14">
        <v>84</v>
      </c>
      <c r="AA17" s="14">
        <v>33</v>
      </c>
      <c r="AB17" s="14">
        <v>504</v>
      </c>
      <c r="AC17" s="14">
        <v>306</v>
      </c>
      <c r="AD17" s="14">
        <v>245</v>
      </c>
      <c r="AE17" s="14">
        <v>57</v>
      </c>
      <c r="AF17" s="14">
        <v>1329</v>
      </c>
      <c r="AG17" s="14">
        <v>390</v>
      </c>
      <c r="AH17" s="14">
        <v>45</v>
      </c>
      <c r="AI17" s="14">
        <v>9</v>
      </c>
      <c r="AJ17" s="14">
        <v>355</v>
      </c>
      <c r="AK17" s="14">
        <v>97</v>
      </c>
      <c r="AL17" s="14">
        <v>19</v>
      </c>
      <c r="AM17" s="14">
        <v>10</v>
      </c>
      <c r="AN17" s="14">
        <v>72</v>
      </c>
      <c r="AO17" s="16">
        <v>565.87329192546588</v>
      </c>
      <c r="AP17" s="16">
        <v>417</v>
      </c>
      <c r="AQ17" s="14">
        <v>10</v>
      </c>
      <c r="AR17" s="14">
        <v>48</v>
      </c>
      <c r="AS17" s="14">
        <v>225</v>
      </c>
      <c r="AT17" s="14">
        <v>97</v>
      </c>
      <c r="AU17" s="14">
        <v>87</v>
      </c>
      <c r="AV17" s="14">
        <v>53</v>
      </c>
      <c r="AW17" s="14">
        <v>44</v>
      </c>
      <c r="AX17" s="14">
        <v>45</v>
      </c>
      <c r="AY17" s="14">
        <v>37</v>
      </c>
      <c r="AZ17" s="14">
        <v>30</v>
      </c>
      <c r="BA17" s="14">
        <v>129</v>
      </c>
      <c r="BB17" s="16">
        <v>27994.725888324872</v>
      </c>
      <c r="BC17" s="16">
        <v>19390.5</v>
      </c>
      <c r="BD17" s="14">
        <v>30</v>
      </c>
      <c r="BE17" s="14">
        <v>121</v>
      </c>
      <c r="BF17" s="14">
        <v>132</v>
      </c>
      <c r="BG17" s="14">
        <v>122</v>
      </c>
      <c r="BH17" s="14">
        <v>71</v>
      </c>
      <c r="BI17" s="14">
        <v>57</v>
      </c>
      <c r="BJ17" s="14">
        <v>42</v>
      </c>
      <c r="BK17" s="14">
        <v>50</v>
      </c>
      <c r="BL17" s="14">
        <v>38</v>
      </c>
      <c r="BM17" s="14">
        <v>26</v>
      </c>
      <c r="BN17" s="14">
        <v>21</v>
      </c>
      <c r="BO17" s="14">
        <v>15</v>
      </c>
      <c r="BP17" s="14">
        <v>11</v>
      </c>
      <c r="BQ17" s="14">
        <v>10</v>
      </c>
      <c r="BR17" s="14">
        <v>11</v>
      </c>
      <c r="BS17" s="14">
        <v>7</v>
      </c>
      <c r="BT17" s="14">
        <v>3</v>
      </c>
      <c r="BU17" s="14">
        <v>5</v>
      </c>
      <c r="BV17" s="14">
        <v>2</v>
      </c>
      <c r="BW17" s="14">
        <v>3</v>
      </c>
      <c r="BX17" s="14">
        <v>11</v>
      </c>
      <c r="BY17" s="14">
        <v>427</v>
      </c>
      <c r="BZ17" s="16">
        <v>39591.608899297426</v>
      </c>
      <c r="CA17" s="16">
        <v>32336</v>
      </c>
      <c r="CB17" s="14">
        <v>105</v>
      </c>
      <c r="CC17" s="16">
        <v>11575.457142857143</v>
      </c>
      <c r="CD17" s="16">
        <v>9468</v>
      </c>
      <c r="CE17" s="14">
        <v>269</v>
      </c>
      <c r="CF17" s="16">
        <v>15807.226765799256</v>
      </c>
      <c r="CG17" s="16">
        <v>11436</v>
      </c>
      <c r="CH17" s="14">
        <v>498</v>
      </c>
      <c r="CI17" s="14">
        <v>168</v>
      </c>
      <c r="CJ17" s="14">
        <v>84</v>
      </c>
      <c r="CK17" s="14">
        <v>31</v>
      </c>
      <c r="CL17" s="14">
        <v>6</v>
      </c>
      <c r="CM17" s="14">
        <v>7</v>
      </c>
      <c r="CN17" s="17">
        <f t="shared" si="0"/>
        <v>8.6956521739130436E-3</v>
      </c>
      <c r="CO17" s="14">
        <v>44</v>
      </c>
      <c r="CP17" s="17">
        <f t="shared" si="1"/>
        <v>5.46583850931677E-2</v>
      </c>
      <c r="CQ17" s="14">
        <v>365</v>
      </c>
      <c r="CR17" s="14">
        <v>97</v>
      </c>
      <c r="CS17" s="17">
        <f t="shared" si="2"/>
        <v>5.3005464480874315E-2</v>
      </c>
      <c r="CT17" s="13"/>
      <c r="CU17" s="17"/>
      <c r="CV17" s="13"/>
      <c r="CW17" s="13"/>
      <c r="CX17" s="13"/>
      <c r="CY17" s="13"/>
      <c r="CZ17" s="13"/>
      <c r="DA17" s="13"/>
      <c r="DB17" s="13" t="str">
        <f>VLOOKUP($A17,'WO Detail'!$A$2:$BJ$304,5,FALSE)</f>
        <v>Gerard Middleton</v>
      </c>
      <c r="DC17" s="13"/>
      <c r="DD17" s="13"/>
      <c r="DE17" s="55">
        <f>VLOOKUP($A17,'WO Detail'!$A$2:$BJ$304,38,FALSE)</f>
        <v>5</v>
      </c>
      <c r="DF17" s="19" t="s">
        <v>280</v>
      </c>
      <c r="DG17" s="19" t="s">
        <v>281</v>
      </c>
      <c r="DH17" s="19" t="s">
        <v>426</v>
      </c>
      <c r="DI17" s="19" t="s">
        <v>427</v>
      </c>
      <c r="DJ17" s="19" t="s">
        <v>428</v>
      </c>
      <c r="DK17" s="19" t="s">
        <v>429</v>
      </c>
      <c r="DL17" s="19" t="s">
        <v>356</v>
      </c>
      <c r="DM17" s="19" t="s">
        <v>357</v>
      </c>
      <c r="DN17" s="19" t="s">
        <v>430</v>
      </c>
      <c r="DO17" s="55"/>
      <c r="DP17" s="55"/>
      <c r="DQ17" s="68">
        <v>11.1459421804249</v>
      </c>
      <c r="DR17" s="55" t="str">
        <f>VLOOKUP($A17,'WO Detail'!$A$2:$BJ$304,10,FALSE)</f>
        <v>No</v>
      </c>
      <c r="DS17" s="55" t="str">
        <f>VLOOKUP($A17,'WO Detail'!$A$2:$BJ$304,14,FALSE)</f>
        <v>YES</v>
      </c>
      <c r="DT17" s="19" t="s">
        <v>431</v>
      </c>
      <c r="DU17" s="59" t="str">
        <f>VLOOKUP($A17,'WO Detail'!$A$2:$BJ$304,15,FALSE)</f>
        <v>JOANN CAMPBELL</v>
      </c>
      <c r="DV17" s="78">
        <v>2025</v>
      </c>
      <c r="DW17" s="79" t="s">
        <v>267</v>
      </c>
      <c r="DX17" s="55">
        <f>VLOOKUP($A17,'WO Detail'!$A$2:$BJ$304,26,FALSE)</f>
        <v>829</v>
      </c>
      <c r="DY17" s="55">
        <f>VLOOKUP($A17,'WO Detail'!$A$2:$BJ$304,27,FALSE)</f>
        <v>806</v>
      </c>
      <c r="DZ17" s="55">
        <f>VLOOKUP($A17,'WO Detail'!$A$2:$BJ$304,28,FALSE)</f>
        <v>14</v>
      </c>
      <c r="EA17" s="55">
        <f>VLOOKUP($A17,'WO Detail'!$A$2:$BJ$304,29,FALSE)</f>
        <v>9</v>
      </c>
      <c r="EB17" s="55">
        <f>VLOOKUP($A17,'WO Detail'!$A$2:$BJ$304,30,FALSE)</f>
        <v>29</v>
      </c>
      <c r="EC17" s="55">
        <f>VLOOKUP($A17,'WO Detail'!$A$2:$BJ$304,31,FALSE)</f>
        <v>59</v>
      </c>
      <c r="ED17" s="55">
        <f>VLOOKUP($A17,'WO Detail'!$A$2:$BJ$304,32,FALSE)</f>
        <v>551</v>
      </c>
      <c r="EE17" s="55">
        <f>VLOOKUP($A17,'WO Detail'!$A$2:$BJ$304,33,FALSE)</f>
        <v>190</v>
      </c>
      <c r="EF17" s="55">
        <f>VLOOKUP($A17,'WO Detail'!$A$2:$BJ$304,34,FALSE)</f>
        <v>0</v>
      </c>
      <c r="EG17" s="55">
        <f>VLOOKUP($A17,'WO Detail'!$A$2:$BJ$304,35,FALSE)</f>
        <v>0</v>
      </c>
      <c r="EH17" s="55">
        <f>VLOOKUP($A17,'WO Detail'!$A$2:$BJ$304,36,FALSE)</f>
        <v>0</v>
      </c>
      <c r="EI17" s="55">
        <f>VLOOKUP($A17,'WO Detail'!$A$2:$BJ$304,37,FALSE)</f>
        <v>0</v>
      </c>
      <c r="EJ17" s="78">
        <v>6</v>
      </c>
      <c r="EK17" s="78">
        <v>0</v>
      </c>
      <c r="EL17" s="19" t="s">
        <v>268</v>
      </c>
      <c r="EM17" s="19" t="s">
        <v>269</v>
      </c>
      <c r="EN17" s="81">
        <v>18550</v>
      </c>
      <c r="EO17" s="78">
        <v>70</v>
      </c>
      <c r="EP17" s="78" t="s">
        <v>404</v>
      </c>
      <c r="EQ17" s="84">
        <v>58455</v>
      </c>
      <c r="ER17" s="78">
        <v>8.92</v>
      </c>
      <c r="ES17" s="13"/>
      <c r="ET17" s="55">
        <f>VLOOKUP($A17,'WO Detail'!$A$2:$BJ$304,25,FALSE)</f>
        <v>4</v>
      </c>
      <c r="EU17" s="55">
        <f>VLOOKUP($A17,'WO Detail'!$A$2:$BJ$304,24,FALSE)</f>
        <v>12</v>
      </c>
      <c r="EV17" s="55">
        <f>VLOOKUP($A17,'WO Detail'!$A$2:$BJ$304,23,FALSE)</f>
        <v>0</v>
      </c>
      <c r="EW17" s="78" t="s">
        <v>267</v>
      </c>
      <c r="EX17" s="13"/>
      <c r="EY17" s="13"/>
      <c r="EZ17" s="19" t="s">
        <v>267</v>
      </c>
      <c r="FA17" s="55" t="str">
        <f>VLOOKUP($A17,'WO Detail'!$A$2:$BJ$304,11,FALSE)</f>
        <v>Other</v>
      </c>
      <c r="FB17" s="55" t="str">
        <f>VLOOKUP($A17,'WO Detail'!$A$2:$BJ$304,12,FALSE)</f>
        <v>No</v>
      </c>
      <c r="FC17" s="13"/>
      <c r="FD17" s="55">
        <f>VLOOKUP($A17,'WO Detail'!$A$2:$BJ$304,13,FALSE)</f>
        <v>0</v>
      </c>
      <c r="FE17" s="19" t="s">
        <v>267</v>
      </c>
      <c r="FF17" s="13"/>
      <c r="FG17" s="19" t="s">
        <v>432</v>
      </c>
      <c r="FH17" s="19" t="s">
        <v>433</v>
      </c>
      <c r="FI17" s="13">
        <v>4006</v>
      </c>
      <c r="FJ17" s="13" t="s">
        <v>434</v>
      </c>
      <c r="FK17" s="19" t="s">
        <v>435</v>
      </c>
      <c r="FL17" s="13"/>
      <c r="FM17" s="55">
        <f>VLOOKUP($A17,'WO Detail'!$A$2:$BJ$304,16,FALSE)</f>
        <v>0</v>
      </c>
      <c r="FN17" s="13"/>
      <c r="FO17" s="13"/>
      <c r="FP17" s="13"/>
      <c r="FQ17" s="13"/>
      <c r="FR17" s="13"/>
      <c r="FS17" s="13"/>
      <c r="FT17" s="13"/>
      <c r="FU17" s="13"/>
      <c r="FV17" s="13"/>
      <c r="FW17" s="13"/>
      <c r="FX17" s="13"/>
      <c r="FY17" s="13"/>
      <c r="FZ17" s="13"/>
      <c r="GA17" s="13"/>
      <c r="GB17" s="13"/>
      <c r="GC17" s="13"/>
      <c r="GD17" s="13"/>
      <c r="GE17" s="13"/>
      <c r="GF17" s="13"/>
      <c r="GG17" s="13"/>
      <c r="GH17" s="55">
        <f>VLOOKUP($A17,'WO Detail'!$A$2:$BJ$304,39,FALSE)</f>
        <v>84.48</v>
      </c>
      <c r="GI17" s="55">
        <f>VLOOKUP($A17,'WO Detail'!$A$2:$BJ$304,40,FALSE)</f>
        <v>43.42</v>
      </c>
      <c r="GJ17" s="13"/>
      <c r="GK17" s="13"/>
      <c r="GL17" s="13"/>
      <c r="GM17" s="13"/>
      <c r="GN17" s="55">
        <f>VLOOKUP($A17,'WO Detail'!$A$2:$BJ$304,17,FALSE)</f>
        <v>0</v>
      </c>
      <c r="GO17" s="55">
        <f>VLOOKUP($A17,'WO Detail'!$A$2:$BJ$304,18,FALSE)</f>
        <v>0</v>
      </c>
      <c r="GP17" s="55">
        <f>VLOOKUP($A17,'WO Detail'!$A$2:$BJ$304,19,FALSE)</f>
        <v>0</v>
      </c>
      <c r="GQ17" s="55" t="str">
        <f>VLOOKUP($A17,'WO Detail'!$A$2:$BJ$304,21,FALSE)</f>
        <v>Yes</v>
      </c>
      <c r="GR17" s="89">
        <f>VLOOKUP($A17,'WO Detail'!$A$2:$BJ$304,22,FALSE)</f>
        <v>0.86546434484688539</v>
      </c>
      <c r="GS17" s="95">
        <f>VLOOKUP($A17,'WO Detail'!$A$2:$BJ$304,41,FALSE)</f>
        <v>2694</v>
      </c>
      <c r="GT17" s="95">
        <f t="shared" si="3"/>
        <v>1.1141439205955335</v>
      </c>
      <c r="GU17" s="95">
        <f>VLOOKUP($A17,'WO Detail'!$A$2:$BJ$304,42,FALSE)</f>
        <v>492</v>
      </c>
      <c r="GV17" s="95">
        <f t="shared" si="4"/>
        <v>0.61042183622828783</v>
      </c>
      <c r="GW17" s="95">
        <f>VLOOKUP($A17,'WO Detail'!$A$2:$BJ$304,43,FALSE)</f>
        <v>5018</v>
      </c>
      <c r="GX17" s="95">
        <f t="shared" si="5"/>
        <v>2.075268817204301</v>
      </c>
      <c r="GY17" s="95">
        <f>VLOOKUP($A17,'WO Detail'!$A$2:$BJ$304,44,FALSE)</f>
        <v>9915</v>
      </c>
      <c r="GZ17" s="95">
        <f t="shared" si="6"/>
        <v>12.301488833746898</v>
      </c>
      <c r="HA17" s="95">
        <f>VLOOKUP($A17,'WO Detail'!$A$2:$BJ$304,45,FALSE)</f>
        <v>1781</v>
      </c>
      <c r="HB17" s="95">
        <f t="shared" si="7"/>
        <v>0.73655913978494614</v>
      </c>
      <c r="HC17" s="95">
        <f>VLOOKUP($A17,'WO Detail'!$A$2:$BJ$304,46,FALSE)</f>
        <v>1366</v>
      </c>
      <c r="HD17" s="95">
        <f t="shared" si="8"/>
        <v>1.694789081885856</v>
      </c>
      <c r="HE17" s="95">
        <f>VLOOKUP($A17,'WO Detail'!$A$2:$BJ$304,47,FALSE)</f>
        <v>2651</v>
      </c>
      <c r="HF17" s="95">
        <f t="shared" si="9"/>
        <v>1.0963606286186931</v>
      </c>
      <c r="HG17" s="95">
        <f>VLOOKUP($A17,'WO Detail'!$A$2:$BJ$304,49,FALSE)</f>
        <v>1519</v>
      </c>
      <c r="HH17" s="95">
        <f t="shared" si="10"/>
        <v>0.62820512820512819</v>
      </c>
      <c r="HI17" s="95">
        <f>VLOOKUP($A17,'WO Detail'!$A$2:$BJ$304,51,FALSE)</f>
        <v>10</v>
      </c>
      <c r="HJ17" s="95">
        <f t="shared" si="11"/>
        <v>5</v>
      </c>
      <c r="HK17" s="95">
        <f>VLOOKUP($A17,'WO Detail'!$A$2:$BJ$304,53,FALSE)</f>
        <v>7</v>
      </c>
      <c r="HL17" s="95">
        <f t="shared" si="12"/>
        <v>3.5</v>
      </c>
      <c r="HM17" s="95">
        <f>VLOOKUP($A17,'WO Detail'!$A$2:$BJ$304,55,FALSE)</f>
        <v>275</v>
      </c>
      <c r="HN17" s="95">
        <f t="shared" si="20"/>
        <v>22.916666666666668</v>
      </c>
      <c r="HO17" s="95">
        <f>VLOOKUP($A17,'WO Detail'!$A$2:$BJ$304,56,FALSE)</f>
        <v>24179</v>
      </c>
      <c r="HP17" s="95">
        <f t="shared" si="13"/>
        <v>9.9995864350703059</v>
      </c>
      <c r="HQ17" s="95">
        <f>VLOOKUP($A17,'WO Detail'!$A$2:$BJ$304,57,FALSE)</f>
        <v>7453</v>
      </c>
      <c r="HR17" s="95">
        <f t="shared" si="14"/>
        <v>9.2468982630272958</v>
      </c>
      <c r="HS17" s="95">
        <f>VLOOKUP($A17,'WO Detail'!$A$2:$BJ$304,58,FALSE)</f>
        <v>12810</v>
      </c>
      <c r="HT17" s="95">
        <f t="shared" si="15"/>
        <v>5.2977667493796528</v>
      </c>
      <c r="HU17" s="95">
        <f>VLOOKUP($A17,'WO Detail'!$A$2:$BJ$304,59,FALSE)</f>
        <v>59621</v>
      </c>
      <c r="HV17" s="95">
        <f t="shared" si="16"/>
        <v>73.971464019851112</v>
      </c>
      <c r="HW17" s="95">
        <f>VLOOKUP($A17,'WO Detail'!$A$2:$BJ$304,60,FALSE)</f>
        <v>1350</v>
      </c>
      <c r="HX17" s="95">
        <f t="shared" si="17"/>
        <v>0.55831265508684869</v>
      </c>
      <c r="HY17" s="95">
        <f>VLOOKUP($A17,'WO Detail'!$A$2:$BJ$304,61,FALSE)</f>
        <v>48634</v>
      </c>
      <c r="HZ17" s="95">
        <f t="shared" si="18"/>
        <v>60.339950372208435</v>
      </c>
      <c r="IA17" s="95"/>
      <c r="IB17" s="95"/>
      <c r="IC17" s="95"/>
      <c r="ID17" s="113">
        <f>VLOOKUP($A17,'PHAS Score'!$C$1:$D$303,2,FALSE)</f>
        <v>31</v>
      </c>
      <c r="IE17" s="95">
        <f>VLOOKUP($A17,'WO Detail'!$A$2:$BJ$304,62,FALSE)</f>
        <v>504</v>
      </c>
      <c r="IF17" s="95">
        <f t="shared" si="19"/>
        <v>0.62531017369727049</v>
      </c>
      <c r="IG17" s="96"/>
      <c r="IH17" s="96"/>
      <c r="II17" s="96"/>
      <c r="IJ17" s="96"/>
    </row>
    <row r="18" spans="1:244" s="18" customFormat="1" ht="20.100000000000001" customHeight="1">
      <c r="A18" s="55" t="s">
        <v>436</v>
      </c>
      <c r="B18" s="13" t="s">
        <v>278</v>
      </c>
      <c r="C18" s="13" t="str">
        <f>VLOOKUP($A18,'WO Detail'!$A$2:$BJ$304,4,FALSE)</f>
        <v>Brooklyn</v>
      </c>
      <c r="D18" s="13" t="str">
        <f>VLOOKUP($A18,'WO Detail'!$A$2:$BJ$304,6,FALSE)</f>
        <v>Albany</v>
      </c>
      <c r="E18" s="55">
        <f>VLOOKUP($A18,'WO Detail'!$A$2:$BJ$304,7,FALSE)</f>
        <v>31</v>
      </c>
      <c r="F18" s="13" t="s">
        <v>437</v>
      </c>
      <c r="G18" s="53">
        <v>85</v>
      </c>
      <c r="H18" s="55" t="str">
        <f>VLOOKUP($A18,'WO Detail'!$A$2:$BJ$304,9,FALSE)</f>
        <v>NY005010310</v>
      </c>
      <c r="I18" s="14">
        <v>392</v>
      </c>
      <c r="J18" s="14">
        <v>969</v>
      </c>
      <c r="K18" s="15">
        <v>2.4719388000000002</v>
      </c>
      <c r="L18" s="15">
        <v>20.9954082</v>
      </c>
      <c r="M18" s="14">
        <v>360</v>
      </c>
      <c r="N18" s="14">
        <v>609</v>
      </c>
      <c r="O18" s="14">
        <v>41</v>
      </c>
      <c r="P18" s="14">
        <v>81</v>
      </c>
      <c r="Q18" s="14">
        <v>103</v>
      </c>
      <c r="R18" s="14">
        <v>100</v>
      </c>
      <c r="S18" s="14">
        <v>98</v>
      </c>
      <c r="T18" s="14">
        <v>131</v>
      </c>
      <c r="U18" s="14">
        <v>91</v>
      </c>
      <c r="V18" s="14">
        <v>108</v>
      </c>
      <c r="W18" s="14">
        <v>63</v>
      </c>
      <c r="X18" s="14">
        <v>47</v>
      </c>
      <c r="Y18" s="14">
        <v>57</v>
      </c>
      <c r="Z18" s="14">
        <v>29</v>
      </c>
      <c r="AA18" s="14">
        <v>20</v>
      </c>
      <c r="AB18" s="14">
        <v>285</v>
      </c>
      <c r="AC18" s="14">
        <v>134</v>
      </c>
      <c r="AD18" s="14">
        <v>106</v>
      </c>
      <c r="AE18" s="14">
        <v>29</v>
      </c>
      <c r="AF18" s="14">
        <v>660</v>
      </c>
      <c r="AG18" s="14">
        <v>236</v>
      </c>
      <c r="AH18" s="14">
        <v>34</v>
      </c>
      <c r="AI18" s="14">
        <v>10</v>
      </c>
      <c r="AJ18" s="14">
        <v>165</v>
      </c>
      <c r="AK18" s="14">
        <v>45</v>
      </c>
      <c r="AL18" s="14">
        <v>13</v>
      </c>
      <c r="AM18" s="14">
        <v>6</v>
      </c>
      <c r="AN18" s="14">
        <v>50</v>
      </c>
      <c r="AO18" s="16">
        <v>547.07397959183675</v>
      </c>
      <c r="AP18" s="16">
        <v>407.5</v>
      </c>
      <c r="AQ18" s="14">
        <v>7</v>
      </c>
      <c r="AR18" s="14">
        <v>21</v>
      </c>
      <c r="AS18" s="14">
        <v>118</v>
      </c>
      <c r="AT18" s="14">
        <v>37</v>
      </c>
      <c r="AU18" s="14">
        <v>51</v>
      </c>
      <c r="AV18" s="14">
        <v>33</v>
      </c>
      <c r="AW18" s="14">
        <v>21</v>
      </c>
      <c r="AX18" s="14">
        <v>30</v>
      </c>
      <c r="AY18" s="14">
        <v>10</v>
      </c>
      <c r="AZ18" s="14">
        <v>9</v>
      </c>
      <c r="BA18" s="14">
        <v>55</v>
      </c>
      <c r="BB18" s="16">
        <v>25579.627659574468</v>
      </c>
      <c r="BC18" s="16">
        <v>18445</v>
      </c>
      <c r="BD18" s="14">
        <v>19</v>
      </c>
      <c r="BE18" s="14">
        <v>66</v>
      </c>
      <c r="BF18" s="14">
        <v>74</v>
      </c>
      <c r="BG18" s="14">
        <v>47</v>
      </c>
      <c r="BH18" s="14">
        <v>30</v>
      </c>
      <c r="BI18" s="14">
        <v>29</v>
      </c>
      <c r="BJ18" s="14">
        <v>27</v>
      </c>
      <c r="BK18" s="14">
        <v>12</v>
      </c>
      <c r="BL18" s="14">
        <v>15</v>
      </c>
      <c r="BM18" s="14">
        <v>11</v>
      </c>
      <c r="BN18" s="14">
        <v>9</v>
      </c>
      <c r="BO18" s="14">
        <v>8</v>
      </c>
      <c r="BP18" s="14">
        <v>8</v>
      </c>
      <c r="BQ18" s="14">
        <v>2</v>
      </c>
      <c r="BR18" s="14">
        <v>3</v>
      </c>
      <c r="BS18" s="14">
        <v>1</v>
      </c>
      <c r="BT18" s="14">
        <v>4</v>
      </c>
      <c r="BU18" s="14">
        <v>4</v>
      </c>
      <c r="BV18" s="14">
        <v>2</v>
      </c>
      <c r="BW18" s="14">
        <v>1</v>
      </c>
      <c r="BX18" s="14">
        <v>4</v>
      </c>
      <c r="BY18" s="14">
        <v>195</v>
      </c>
      <c r="BZ18" s="16">
        <v>36354.712820512817</v>
      </c>
      <c r="CA18" s="16">
        <v>31200</v>
      </c>
      <c r="CB18" s="14">
        <v>57</v>
      </c>
      <c r="CC18" s="16">
        <v>14683.280701754386</v>
      </c>
      <c r="CD18" s="16">
        <v>10308</v>
      </c>
      <c r="CE18" s="14">
        <v>137</v>
      </c>
      <c r="CF18" s="16">
        <v>15214.649635036496</v>
      </c>
      <c r="CG18" s="16">
        <v>11852</v>
      </c>
      <c r="CH18" s="14">
        <v>250</v>
      </c>
      <c r="CI18" s="14">
        <v>79</v>
      </c>
      <c r="CJ18" s="14">
        <v>31</v>
      </c>
      <c r="CK18" s="14">
        <v>14</v>
      </c>
      <c r="CL18" s="14">
        <v>1</v>
      </c>
      <c r="CM18" s="14">
        <v>2</v>
      </c>
      <c r="CN18" s="17">
        <f t="shared" si="0"/>
        <v>5.1020408163265302E-3</v>
      </c>
      <c r="CO18" s="14">
        <v>25</v>
      </c>
      <c r="CP18" s="17">
        <f t="shared" si="1"/>
        <v>6.3775510204081634E-2</v>
      </c>
      <c r="CQ18" s="14">
        <v>184</v>
      </c>
      <c r="CR18" s="14">
        <v>56</v>
      </c>
      <c r="CS18" s="17">
        <f t="shared" si="2"/>
        <v>5.7791537667698657E-2</v>
      </c>
      <c r="CT18" s="13"/>
      <c r="CU18" s="17"/>
      <c r="CV18" s="13"/>
      <c r="CW18" s="13"/>
      <c r="CX18" s="13"/>
      <c r="CY18" s="13"/>
      <c r="CZ18" s="13"/>
      <c r="DA18" s="13"/>
      <c r="DB18" s="13" t="str">
        <f>VLOOKUP($A18,'WO Detail'!$A$2:$BJ$304,5,FALSE)</f>
        <v>Gerard Middleton</v>
      </c>
      <c r="DC18" s="13"/>
      <c r="DD18" s="13"/>
      <c r="DE18" s="55">
        <f>VLOOKUP($A18,'WO Detail'!$A$2:$BJ$304,38,FALSE)</f>
        <v>2</v>
      </c>
      <c r="DF18" s="19" t="s">
        <v>280</v>
      </c>
      <c r="DG18" s="19" t="s">
        <v>281</v>
      </c>
      <c r="DH18" s="19" t="s">
        <v>426</v>
      </c>
      <c r="DI18" s="19" t="s">
        <v>427</v>
      </c>
      <c r="DJ18" s="19" t="s">
        <v>428</v>
      </c>
      <c r="DK18" s="19" t="s">
        <v>429</v>
      </c>
      <c r="DL18" s="19" t="s">
        <v>356</v>
      </c>
      <c r="DM18" s="19" t="s">
        <v>357</v>
      </c>
      <c r="DN18" s="19" t="s">
        <v>430</v>
      </c>
      <c r="DO18" s="55"/>
      <c r="DP18" s="55"/>
      <c r="DQ18" s="68">
        <v>11.1459421804249</v>
      </c>
      <c r="DR18" s="55" t="str">
        <f>VLOOKUP($A18,'WO Detail'!$A$2:$BJ$304,10,FALSE)</f>
        <v>No</v>
      </c>
      <c r="DS18" s="55" t="str">
        <f>VLOOKUP($A18,'WO Detail'!$A$2:$BJ$304,14,FALSE)</f>
        <v>YES</v>
      </c>
      <c r="DT18" s="19" t="s">
        <v>431</v>
      </c>
      <c r="DU18" s="59" t="str">
        <f>VLOOKUP($A18,'WO Detail'!$A$2:$BJ$304,15,FALSE)</f>
        <v>JOANN CAMPBELL</v>
      </c>
      <c r="DV18" s="78">
        <v>2025</v>
      </c>
      <c r="DW18" s="79" t="s">
        <v>267</v>
      </c>
      <c r="DX18" s="55">
        <f>VLOOKUP($A18,'WO Detail'!$A$2:$BJ$304,26,FALSE)</f>
        <v>400</v>
      </c>
      <c r="DY18" s="55">
        <f>VLOOKUP($A18,'WO Detail'!$A$2:$BJ$304,27,FALSE)</f>
        <v>393</v>
      </c>
      <c r="DZ18" s="55">
        <f>VLOOKUP($A18,'WO Detail'!$A$2:$BJ$304,28,FALSE)</f>
        <v>5</v>
      </c>
      <c r="EA18" s="55">
        <f>VLOOKUP($A18,'WO Detail'!$A$2:$BJ$304,29,FALSE)</f>
        <v>2</v>
      </c>
      <c r="EB18" s="55">
        <f>VLOOKUP($A18,'WO Detail'!$A$2:$BJ$304,30,FALSE)</f>
        <v>36</v>
      </c>
      <c r="EC18" s="55">
        <f>VLOOKUP($A18,'WO Detail'!$A$2:$BJ$304,31,FALSE)</f>
        <v>11</v>
      </c>
      <c r="ED18" s="55">
        <f>VLOOKUP($A18,'WO Detail'!$A$2:$BJ$304,32,FALSE)</f>
        <v>236</v>
      </c>
      <c r="EE18" s="55">
        <f>VLOOKUP($A18,'WO Detail'!$A$2:$BJ$304,33,FALSE)</f>
        <v>103</v>
      </c>
      <c r="EF18" s="55">
        <f>VLOOKUP($A18,'WO Detail'!$A$2:$BJ$304,34,FALSE)</f>
        <v>14</v>
      </c>
      <c r="EG18" s="55">
        <f>VLOOKUP($A18,'WO Detail'!$A$2:$BJ$304,35,FALSE)</f>
        <v>0</v>
      </c>
      <c r="EH18" s="55">
        <f>VLOOKUP($A18,'WO Detail'!$A$2:$BJ$304,36,FALSE)</f>
        <v>0</v>
      </c>
      <c r="EI18" s="55">
        <f>VLOOKUP($A18,'WO Detail'!$A$2:$BJ$304,37,FALSE)</f>
        <v>0</v>
      </c>
      <c r="EJ18" s="78">
        <v>3</v>
      </c>
      <c r="EK18" s="78">
        <v>0</v>
      </c>
      <c r="EL18" s="19" t="s">
        <v>268</v>
      </c>
      <c r="EM18" s="19" t="s">
        <v>269</v>
      </c>
      <c r="EN18" s="81">
        <v>20858</v>
      </c>
      <c r="EO18" s="78">
        <v>63</v>
      </c>
      <c r="EP18" s="78" t="s">
        <v>438</v>
      </c>
      <c r="EQ18" s="84">
        <v>26053</v>
      </c>
      <c r="ER18" s="78">
        <v>4.93</v>
      </c>
      <c r="ES18" s="13"/>
      <c r="ET18" s="55">
        <f>VLOOKUP($A18,'WO Detail'!$A$2:$BJ$304,25,FALSE)</f>
        <v>0</v>
      </c>
      <c r="EU18" s="55">
        <f>VLOOKUP($A18,'WO Detail'!$A$2:$BJ$304,24,FALSE)</f>
        <v>6</v>
      </c>
      <c r="EV18" s="55">
        <f>VLOOKUP($A18,'WO Detail'!$A$2:$BJ$304,23,FALSE)</f>
        <v>0</v>
      </c>
      <c r="EW18" s="78" t="s">
        <v>267</v>
      </c>
      <c r="EX18" s="13"/>
      <c r="EY18" s="13"/>
      <c r="EZ18" s="19" t="s">
        <v>267</v>
      </c>
      <c r="FA18" s="55" t="str">
        <f>VLOOKUP($A18,'WO Detail'!$A$2:$BJ$304,11,FALSE)</f>
        <v>Other</v>
      </c>
      <c r="FB18" s="55" t="str">
        <f>VLOOKUP($A18,'WO Detail'!$A$2:$BJ$304,12,FALSE)</f>
        <v>No</v>
      </c>
      <c r="FC18" s="13"/>
      <c r="FD18" s="55">
        <f>VLOOKUP($A18,'WO Detail'!$A$2:$BJ$304,13,FALSE)</f>
        <v>0</v>
      </c>
      <c r="FE18" s="19" t="s">
        <v>267</v>
      </c>
      <c r="FF18" s="13"/>
      <c r="FG18" s="19" t="s">
        <v>432</v>
      </c>
      <c r="FH18" s="19" t="s">
        <v>433</v>
      </c>
      <c r="FI18" s="13">
        <v>4006</v>
      </c>
      <c r="FJ18" s="13">
        <v>16</v>
      </c>
      <c r="FK18" s="19" t="s">
        <v>435</v>
      </c>
      <c r="FL18" s="13"/>
      <c r="FM18" s="55">
        <f>VLOOKUP($A18,'WO Detail'!$A$2:$BJ$304,16,FALSE)</f>
        <v>0</v>
      </c>
      <c r="FN18" s="13"/>
      <c r="FO18" s="13"/>
      <c r="FP18" s="13"/>
      <c r="FQ18" s="13"/>
      <c r="FR18" s="13"/>
      <c r="FS18" s="13"/>
      <c r="FT18" s="13"/>
      <c r="FU18" s="13"/>
      <c r="FV18" s="13"/>
      <c r="FW18" s="13"/>
      <c r="FX18" s="13"/>
      <c r="FY18" s="13"/>
      <c r="FZ18" s="13"/>
      <c r="GA18" s="13"/>
      <c r="GB18" s="13"/>
      <c r="GC18" s="13"/>
      <c r="GD18" s="13"/>
      <c r="GE18" s="13"/>
      <c r="GF18" s="13"/>
      <c r="GG18" s="13"/>
      <c r="GH18" s="55">
        <f>VLOOKUP($A18,'WO Detail'!$A$2:$BJ$304,39,FALSE)</f>
        <v>81.88</v>
      </c>
      <c r="GI18" s="55">
        <f>VLOOKUP($A18,'WO Detail'!$A$2:$BJ$304,40,FALSE)</f>
        <v>39.69</v>
      </c>
      <c r="GJ18" s="13"/>
      <c r="GK18" s="13"/>
      <c r="GL18" s="13"/>
      <c r="GM18" s="13"/>
      <c r="GN18" s="55">
        <f>VLOOKUP($A18,'WO Detail'!$A$2:$BJ$304,17,FALSE)</f>
        <v>0</v>
      </c>
      <c r="GO18" s="55">
        <f>VLOOKUP($A18,'WO Detail'!$A$2:$BJ$304,18,FALSE)</f>
        <v>0</v>
      </c>
      <c r="GP18" s="55">
        <f>VLOOKUP($A18,'WO Detail'!$A$2:$BJ$304,19,FALSE)</f>
        <v>0</v>
      </c>
      <c r="GQ18" s="55" t="str">
        <f>VLOOKUP($A18,'WO Detail'!$A$2:$BJ$304,21,FALSE)</f>
        <v>No</v>
      </c>
      <c r="GR18" s="89">
        <f>VLOOKUP($A18,'WO Detail'!$A$2:$BJ$304,22,FALSE)</f>
        <v>0.47560780983628137</v>
      </c>
      <c r="GS18" s="95">
        <f>VLOOKUP($A18,'WO Detail'!$A$2:$BJ$304,41,FALSE)</f>
        <v>1287</v>
      </c>
      <c r="GT18" s="95">
        <f t="shared" si="3"/>
        <v>1.0916030534351144</v>
      </c>
      <c r="GU18" s="95">
        <f>VLOOKUP($A18,'WO Detail'!$A$2:$BJ$304,42,FALSE)</f>
        <v>306</v>
      </c>
      <c r="GV18" s="95">
        <f t="shared" si="4"/>
        <v>0.77862595419847325</v>
      </c>
      <c r="GW18" s="95">
        <f>VLOOKUP($A18,'WO Detail'!$A$2:$BJ$304,43,FALSE)</f>
        <v>2645</v>
      </c>
      <c r="GX18" s="95">
        <f t="shared" si="5"/>
        <v>2.24342663273961</v>
      </c>
      <c r="GY18" s="95">
        <f>VLOOKUP($A18,'WO Detail'!$A$2:$BJ$304,44,FALSE)</f>
        <v>5182</v>
      </c>
      <c r="GZ18" s="95">
        <f t="shared" si="6"/>
        <v>13.185750636132315</v>
      </c>
      <c r="HA18" s="95">
        <f>VLOOKUP($A18,'WO Detail'!$A$2:$BJ$304,45,FALSE)</f>
        <v>847</v>
      </c>
      <c r="HB18" s="95">
        <f t="shared" si="7"/>
        <v>0.71840542832909238</v>
      </c>
      <c r="HC18" s="95">
        <f>VLOOKUP($A18,'WO Detail'!$A$2:$BJ$304,46,FALSE)</f>
        <v>573</v>
      </c>
      <c r="HD18" s="95">
        <f t="shared" si="8"/>
        <v>1.4580152671755726</v>
      </c>
      <c r="HE18" s="95">
        <f>VLOOKUP($A18,'WO Detail'!$A$2:$BJ$304,47,FALSE)</f>
        <v>1392</v>
      </c>
      <c r="HF18" s="95">
        <f t="shared" si="9"/>
        <v>1.1806615776081424</v>
      </c>
      <c r="HG18" s="95">
        <f>VLOOKUP($A18,'WO Detail'!$A$2:$BJ$304,49,FALSE)</f>
        <v>1660</v>
      </c>
      <c r="HH18" s="95">
        <f t="shared" si="10"/>
        <v>1.4079728583545379</v>
      </c>
      <c r="HI18" s="95">
        <f>VLOOKUP($A18,'WO Detail'!$A$2:$BJ$304,51,FALSE)</f>
        <v>10</v>
      </c>
      <c r="HJ18" s="95">
        <f t="shared" si="11"/>
        <v>5</v>
      </c>
      <c r="HK18" s="95">
        <f>VLOOKUP($A18,'WO Detail'!$A$2:$BJ$304,53,FALSE)</f>
        <v>3</v>
      </c>
      <c r="HL18" s="95">
        <f t="shared" si="12"/>
        <v>1.5</v>
      </c>
      <c r="HM18" s="95">
        <f>VLOOKUP($A18,'WO Detail'!$A$2:$BJ$304,55,FALSE)</f>
        <v>178</v>
      </c>
      <c r="HN18" s="95">
        <f t="shared" si="20"/>
        <v>29.666666666666668</v>
      </c>
      <c r="HO18" s="95">
        <f>VLOOKUP($A18,'WO Detail'!$A$2:$BJ$304,56,FALSE)</f>
        <v>12922</v>
      </c>
      <c r="HP18" s="95">
        <f t="shared" si="13"/>
        <v>10.960135708227311</v>
      </c>
      <c r="HQ18" s="95">
        <f>VLOOKUP($A18,'WO Detail'!$A$2:$BJ$304,57,FALSE)</f>
        <v>3833</v>
      </c>
      <c r="HR18" s="95">
        <f t="shared" si="14"/>
        <v>9.7531806615776073</v>
      </c>
      <c r="HS18" s="95">
        <f>VLOOKUP($A18,'WO Detail'!$A$2:$BJ$304,58,FALSE)</f>
        <v>7332</v>
      </c>
      <c r="HT18" s="95">
        <f t="shared" si="15"/>
        <v>6.21882951653944</v>
      </c>
      <c r="HU18" s="95">
        <f>VLOOKUP($A18,'WO Detail'!$A$2:$BJ$304,59,FALSE)</f>
        <v>33481</v>
      </c>
      <c r="HV18" s="95">
        <f t="shared" si="16"/>
        <v>85.193384223918571</v>
      </c>
      <c r="HW18" s="95">
        <f>VLOOKUP($A18,'WO Detail'!$A$2:$BJ$304,60,FALSE)</f>
        <v>648</v>
      </c>
      <c r="HX18" s="95">
        <f t="shared" si="17"/>
        <v>0.54961832061068705</v>
      </c>
      <c r="HY18" s="95">
        <f>VLOOKUP($A18,'WO Detail'!$A$2:$BJ$304,61,FALSE)</f>
        <v>24884</v>
      </c>
      <c r="HZ18" s="95">
        <f t="shared" si="18"/>
        <v>63.318066157760818</v>
      </c>
      <c r="IA18" s="95"/>
      <c r="IB18" s="95"/>
      <c r="IC18" s="95"/>
      <c r="ID18" s="113">
        <f>VLOOKUP($A18,'PHAS Score'!$C$1:$D$303,2,FALSE)</f>
        <v>31</v>
      </c>
      <c r="IE18" s="95">
        <f>VLOOKUP($A18,'WO Detail'!$A$2:$BJ$304,62,FALSE)</f>
        <v>135</v>
      </c>
      <c r="IF18" s="95">
        <f t="shared" si="19"/>
        <v>0.34351145038167941</v>
      </c>
      <c r="IG18" s="96"/>
      <c r="IH18" s="96"/>
      <c r="II18" s="96"/>
      <c r="IJ18" s="96"/>
    </row>
    <row r="19" spans="1:244" s="18" customFormat="1" ht="20.100000000000001" customHeight="1">
      <c r="A19" s="55" t="s">
        <v>439</v>
      </c>
      <c r="B19" s="13" t="s">
        <v>307</v>
      </c>
      <c r="C19" s="13" t="str">
        <f>VLOOKUP($A19,'WO Detail'!$A$2:$BJ$304,4,FALSE)</f>
        <v>Mixed Finance</v>
      </c>
      <c r="D19" s="13" t="str">
        <f>VLOOKUP($A19,'WO Detail'!$A$2:$BJ$304,6,FALSE)</f>
        <v>Amsterdam</v>
      </c>
      <c r="E19" s="55">
        <f>VLOOKUP($A19,'WO Detail'!$A$2:$BJ$304,7,FALSE)</f>
        <v>22</v>
      </c>
      <c r="F19" s="13" t="s">
        <v>440</v>
      </c>
      <c r="G19" s="53">
        <v>22</v>
      </c>
      <c r="H19" s="55" t="str">
        <f>VLOOKUP($A19,'WO Detail'!$A$2:$BJ$304,9,FALSE)</f>
        <v>NY005010220</v>
      </c>
      <c r="I19" s="14">
        <v>1061</v>
      </c>
      <c r="J19" s="14">
        <v>2194</v>
      </c>
      <c r="K19" s="15">
        <v>2.0678605000000001</v>
      </c>
      <c r="L19" s="15">
        <v>32.4427898</v>
      </c>
      <c r="M19" s="14">
        <v>798</v>
      </c>
      <c r="N19" s="14">
        <v>1396</v>
      </c>
      <c r="O19" s="14">
        <v>84</v>
      </c>
      <c r="P19" s="14">
        <v>125</v>
      </c>
      <c r="Q19" s="14">
        <v>180</v>
      </c>
      <c r="R19" s="14">
        <v>168</v>
      </c>
      <c r="S19" s="14">
        <v>164</v>
      </c>
      <c r="T19" s="14">
        <v>274</v>
      </c>
      <c r="U19" s="14">
        <v>205</v>
      </c>
      <c r="V19" s="14">
        <v>227</v>
      </c>
      <c r="W19" s="14">
        <v>149</v>
      </c>
      <c r="X19" s="14">
        <v>126</v>
      </c>
      <c r="Y19" s="14">
        <v>252</v>
      </c>
      <c r="Z19" s="14">
        <v>156</v>
      </c>
      <c r="AA19" s="14">
        <v>84</v>
      </c>
      <c r="AB19" s="14">
        <v>483</v>
      </c>
      <c r="AC19" s="14">
        <v>562</v>
      </c>
      <c r="AD19" s="14">
        <v>492</v>
      </c>
      <c r="AE19" s="14">
        <v>88</v>
      </c>
      <c r="AF19" s="14">
        <v>835</v>
      </c>
      <c r="AG19" s="14">
        <v>1063</v>
      </c>
      <c r="AH19" s="14">
        <v>200</v>
      </c>
      <c r="AI19" s="14">
        <v>8</v>
      </c>
      <c r="AJ19" s="14">
        <v>480</v>
      </c>
      <c r="AK19" s="14">
        <v>162</v>
      </c>
      <c r="AL19" s="14">
        <v>28</v>
      </c>
      <c r="AM19" s="14">
        <v>22</v>
      </c>
      <c r="AN19" s="14">
        <v>92</v>
      </c>
      <c r="AO19" s="16">
        <v>572.46465598491989</v>
      </c>
      <c r="AP19" s="16">
        <v>415</v>
      </c>
      <c r="AQ19" s="14">
        <v>11</v>
      </c>
      <c r="AR19" s="14">
        <v>70</v>
      </c>
      <c r="AS19" s="14">
        <v>299</v>
      </c>
      <c r="AT19" s="14">
        <v>128</v>
      </c>
      <c r="AU19" s="14">
        <v>118</v>
      </c>
      <c r="AV19" s="14">
        <v>65</v>
      </c>
      <c r="AW19" s="14">
        <v>53</v>
      </c>
      <c r="AX19" s="14">
        <v>44</v>
      </c>
      <c r="AY19" s="14">
        <v>48</v>
      </c>
      <c r="AZ19" s="14">
        <v>53</v>
      </c>
      <c r="BA19" s="14">
        <v>172</v>
      </c>
      <c r="BB19" s="16">
        <v>27351.091856060608</v>
      </c>
      <c r="BC19" s="16">
        <v>18732</v>
      </c>
      <c r="BD19" s="14">
        <v>31</v>
      </c>
      <c r="BE19" s="14">
        <v>165</v>
      </c>
      <c r="BF19" s="14">
        <v>224</v>
      </c>
      <c r="BG19" s="14">
        <v>149</v>
      </c>
      <c r="BH19" s="14">
        <v>88</v>
      </c>
      <c r="BI19" s="14">
        <v>75</v>
      </c>
      <c r="BJ19" s="14">
        <v>59</v>
      </c>
      <c r="BK19" s="14">
        <v>53</v>
      </c>
      <c r="BL19" s="14">
        <v>44</v>
      </c>
      <c r="BM19" s="14">
        <v>36</v>
      </c>
      <c r="BN19" s="14">
        <v>31</v>
      </c>
      <c r="BO19" s="14">
        <v>21</v>
      </c>
      <c r="BP19" s="14">
        <v>10</v>
      </c>
      <c r="BQ19" s="14">
        <v>13</v>
      </c>
      <c r="BR19" s="14">
        <v>7</v>
      </c>
      <c r="BS19" s="14">
        <v>12</v>
      </c>
      <c r="BT19" s="14">
        <v>5</v>
      </c>
      <c r="BU19" s="14">
        <v>6</v>
      </c>
      <c r="BV19" s="14">
        <v>3</v>
      </c>
      <c r="BW19" s="14">
        <v>5</v>
      </c>
      <c r="BX19" s="14">
        <v>19</v>
      </c>
      <c r="BY19" s="14">
        <v>506</v>
      </c>
      <c r="BZ19" s="16">
        <v>39793.824110671936</v>
      </c>
      <c r="CA19" s="16">
        <v>32358.5</v>
      </c>
      <c r="CB19" s="14">
        <v>103</v>
      </c>
      <c r="CC19" s="16">
        <v>15446.213592233009</v>
      </c>
      <c r="CD19" s="16">
        <v>10368</v>
      </c>
      <c r="CE19" s="14">
        <v>459</v>
      </c>
      <c r="CF19" s="16">
        <v>16935.901960784315</v>
      </c>
      <c r="CG19" s="16">
        <v>13098</v>
      </c>
      <c r="CH19" s="14">
        <v>674</v>
      </c>
      <c r="CI19" s="14">
        <v>213</v>
      </c>
      <c r="CJ19" s="14">
        <v>117</v>
      </c>
      <c r="CK19" s="14">
        <v>35</v>
      </c>
      <c r="CL19" s="14">
        <v>12</v>
      </c>
      <c r="CM19" s="14">
        <v>17</v>
      </c>
      <c r="CN19" s="17">
        <f t="shared" si="0"/>
        <v>1.6022620169651274E-2</v>
      </c>
      <c r="CO19" s="14">
        <v>64</v>
      </c>
      <c r="CP19" s="17">
        <f t="shared" si="1"/>
        <v>6.0320452403393024E-2</v>
      </c>
      <c r="CQ19" s="14">
        <v>459</v>
      </c>
      <c r="CR19" s="14">
        <v>106</v>
      </c>
      <c r="CS19" s="17">
        <f t="shared" si="2"/>
        <v>4.831358249772106E-2</v>
      </c>
      <c r="CT19" s="13"/>
      <c r="CU19" s="17"/>
      <c r="CV19" s="13"/>
      <c r="CW19" s="13"/>
      <c r="CX19" s="13"/>
      <c r="CY19" s="13"/>
      <c r="CZ19" s="13"/>
      <c r="DA19" s="13"/>
      <c r="DB19" s="13" t="str">
        <f>VLOOKUP($A19,'WO Detail'!$A$2:$BJ$304,5,FALSE)</f>
        <v>Anthony Dingle</v>
      </c>
      <c r="DC19" s="13"/>
      <c r="DD19" s="13"/>
      <c r="DE19" s="55">
        <f>VLOOKUP($A19,'WO Detail'!$A$2:$BJ$304,38,FALSE)</f>
        <v>4</v>
      </c>
      <c r="DF19" s="19" t="s">
        <v>334</v>
      </c>
      <c r="DG19" s="19" t="s">
        <v>335</v>
      </c>
      <c r="DH19" s="19" t="s">
        <v>441</v>
      </c>
      <c r="DI19" s="19" t="s">
        <v>442</v>
      </c>
      <c r="DJ19" s="19" t="s">
        <v>443</v>
      </c>
      <c r="DK19" s="19" t="s">
        <v>444</v>
      </c>
      <c r="DL19" s="19" t="s">
        <v>340</v>
      </c>
      <c r="DM19" s="19" t="s">
        <v>341</v>
      </c>
      <c r="DN19" s="19" t="s">
        <v>342</v>
      </c>
      <c r="DO19" s="55"/>
      <c r="DP19" s="55"/>
      <c r="DQ19" s="68">
        <v>9.531071292</v>
      </c>
      <c r="DR19" s="55" t="str">
        <f>VLOOKUP($A19,'WO Detail'!$A$2:$BJ$304,10,FALSE)</f>
        <v>No</v>
      </c>
      <c r="DS19" s="55" t="str">
        <f>VLOOKUP($A19,'WO Detail'!$A$2:$BJ$304,14,FALSE)</f>
        <v>YES</v>
      </c>
      <c r="DT19" s="19" t="s">
        <v>343</v>
      </c>
      <c r="DU19" s="59" t="str">
        <f>VLOOKUP($A19,'WO Detail'!$A$2:$BJ$304,15,FALSE)</f>
        <v>MARGARITA CURET</v>
      </c>
      <c r="DV19" s="77"/>
      <c r="DW19" s="79" t="s">
        <v>267</v>
      </c>
      <c r="DX19" s="55">
        <f>VLOOKUP($A19,'WO Detail'!$A$2:$BJ$304,26,FALSE)</f>
        <v>1084</v>
      </c>
      <c r="DY19" s="55">
        <f>VLOOKUP($A19,'WO Detail'!$A$2:$BJ$304,27,FALSE)</f>
        <v>1063</v>
      </c>
      <c r="DZ19" s="55">
        <f>VLOOKUP($A19,'WO Detail'!$A$2:$BJ$304,28,FALSE)</f>
        <v>19</v>
      </c>
      <c r="EA19" s="55">
        <f>VLOOKUP($A19,'WO Detail'!$A$2:$BJ$304,29,FALSE)</f>
        <v>2</v>
      </c>
      <c r="EB19" s="55">
        <f>VLOOKUP($A19,'WO Detail'!$A$2:$BJ$304,30,FALSE)</f>
        <v>0</v>
      </c>
      <c r="EC19" s="55">
        <f>VLOOKUP($A19,'WO Detail'!$A$2:$BJ$304,31,FALSE)</f>
        <v>44</v>
      </c>
      <c r="ED19" s="55">
        <f>VLOOKUP($A19,'WO Detail'!$A$2:$BJ$304,32,FALSE)</f>
        <v>745</v>
      </c>
      <c r="EE19" s="55">
        <f>VLOOKUP($A19,'WO Detail'!$A$2:$BJ$304,33,FALSE)</f>
        <v>295</v>
      </c>
      <c r="EF19" s="55">
        <f>VLOOKUP($A19,'WO Detail'!$A$2:$BJ$304,34,FALSE)</f>
        <v>0</v>
      </c>
      <c r="EG19" s="55">
        <f>VLOOKUP($A19,'WO Detail'!$A$2:$BJ$304,35,FALSE)</f>
        <v>0</v>
      </c>
      <c r="EH19" s="55">
        <f>VLOOKUP($A19,'WO Detail'!$A$2:$BJ$304,36,FALSE)</f>
        <v>0</v>
      </c>
      <c r="EI19" s="55">
        <f>VLOOKUP($A19,'WO Detail'!$A$2:$BJ$304,37,FALSE)</f>
        <v>0</v>
      </c>
      <c r="EJ19" s="78">
        <v>13</v>
      </c>
      <c r="EK19" s="78">
        <v>0</v>
      </c>
      <c r="EL19" s="19" t="s">
        <v>268</v>
      </c>
      <c r="EM19" s="19" t="s">
        <v>269</v>
      </c>
      <c r="EN19" s="81">
        <v>17884</v>
      </c>
      <c r="EO19" s="78">
        <v>72</v>
      </c>
      <c r="EP19" s="78" t="s">
        <v>445</v>
      </c>
      <c r="EQ19" s="84">
        <v>100358</v>
      </c>
      <c r="ER19" s="78">
        <v>10.24</v>
      </c>
      <c r="ES19" s="13"/>
      <c r="ET19" s="55">
        <f>VLOOKUP($A19,'WO Detail'!$A$2:$BJ$304,25,FALSE)</f>
        <v>4</v>
      </c>
      <c r="EU19" s="55">
        <f>VLOOKUP($A19,'WO Detail'!$A$2:$BJ$304,24,FALSE)</f>
        <v>30</v>
      </c>
      <c r="EV19" s="55">
        <f>VLOOKUP($A19,'WO Detail'!$A$2:$BJ$304,23,FALSE)</f>
        <v>0</v>
      </c>
      <c r="EW19" s="78" t="s">
        <v>267</v>
      </c>
      <c r="EX19" s="13"/>
      <c r="EY19" s="13"/>
      <c r="EZ19" s="19" t="s">
        <v>267</v>
      </c>
      <c r="FA19" s="55" t="str">
        <f>VLOOKUP($A19,'WO Detail'!$A$2:$BJ$304,11,FALSE)</f>
        <v>Other</v>
      </c>
      <c r="FB19" s="55" t="str">
        <f>VLOOKUP($A19,'WO Detail'!$A$2:$BJ$304,12,FALSE)</f>
        <v>No</v>
      </c>
      <c r="FC19" s="13"/>
      <c r="FD19" s="55">
        <f>VLOOKUP($A19,'WO Detail'!$A$2:$BJ$304,13,FALSE)</f>
        <v>0</v>
      </c>
      <c r="FE19" s="19" t="s">
        <v>267</v>
      </c>
      <c r="FF19" s="13"/>
      <c r="FG19" s="19" t="s">
        <v>446</v>
      </c>
      <c r="FH19" s="19" t="s">
        <v>447</v>
      </c>
      <c r="FI19" s="13">
        <v>3806</v>
      </c>
      <c r="FJ19" s="13">
        <v>3</v>
      </c>
      <c r="FK19" s="19" t="s">
        <v>347</v>
      </c>
      <c r="FL19" s="13"/>
      <c r="FM19" s="55">
        <f>VLOOKUP($A19,'WO Detail'!$A$2:$BJ$304,16,FALSE)</f>
        <v>0</v>
      </c>
      <c r="FN19" s="13"/>
      <c r="FO19" s="13"/>
      <c r="FP19" s="13"/>
      <c r="FQ19" s="13"/>
      <c r="FR19" s="13"/>
      <c r="FS19" s="13"/>
      <c r="FT19" s="13"/>
      <c r="FU19" s="13"/>
      <c r="FV19" s="13"/>
      <c r="FW19" s="13"/>
      <c r="FX19" s="13"/>
      <c r="FY19" s="13"/>
      <c r="FZ19" s="13"/>
      <c r="GA19" s="13"/>
      <c r="GB19" s="13"/>
      <c r="GC19" s="13"/>
      <c r="GD19" s="13"/>
      <c r="GE19" s="13"/>
      <c r="GF19" s="13"/>
      <c r="GG19" s="13"/>
      <c r="GH19" s="55">
        <f>VLOOKUP($A19,'WO Detail'!$A$2:$BJ$304,39,FALSE)</f>
        <v>92.38</v>
      </c>
      <c r="GI19" s="55">
        <f>VLOOKUP($A19,'WO Detail'!$A$2:$BJ$304,40,FALSE)</f>
        <v>33.58</v>
      </c>
      <c r="GJ19" s="13"/>
      <c r="GK19" s="13"/>
      <c r="GL19" s="13"/>
      <c r="GM19" s="13"/>
      <c r="GN19" s="55">
        <f>VLOOKUP($A19,'WO Detail'!$A$2:$BJ$304,17,FALSE)</f>
        <v>0</v>
      </c>
      <c r="GO19" s="55">
        <f>VLOOKUP($A19,'WO Detail'!$A$2:$BJ$304,18,FALSE)</f>
        <v>0</v>
      </c>
      <c r="GP19" s="55">
        <f>VLOOKUP($A19,'WO Detail'!$A$2:$BJ$304,19,FALSE)</f>
        <v>0</v>
      </c>
      <c r="GQ19" s="55" t="str">
        <f>VLOOKUP($A19,'WO Detail'!$A$2:$BJ$304,21,FALSE)</f>
        <v>No</v>
      </c>
      <c r="GR19" s="89">
        <f>VLOOKUP($A19,'WO Detail'!$A$2:$BJ$304,22,FALSE)</f>
        <v>0.59783676434827859</v>
      </c>
      <c r="GS19" s="95">
        <f>VLOOKUP($A19,'WO Detail'!$A$2:$BJ$304,41,FALSE)</f>
        <v>3353</v>
      </c>
      <c r="GT19" s="95">
        <f t="shared" si="3"/>
        <v>1.0514267795547194</v>
      </c>
      <c r="GU19" s="95">
        <f>VLOOKUP($A19,'WO Detail'!$A$2:$BJ$304,42,FALSE)</f>
        <v>348</v>
      </c>
      <c r="GV19" s="95">
        <f t="shared" si="4"/>
        <v>0.32737535277516461</v>
      </c>
      <c r="GW19" s="95">
        <f>VLOOKUP($A19,'WO Detail'!$A$2:$BJ$304,43,FALSE)</f>
        <v>5086</v>
      </c>
      <c r="GX19" s="95">
        <f t="shared" si="5"/>
        <v>1.5948573220445279</v>
      </c>
      <c r="GY19" s="95">
        <f>VLOOKUP($A19,'WO Detail'!$A$2:$BJ$304,44,FALSE)</f>
        <v>4073</v>
      </c>
      <c r="GZ19" s="95">
        <f t="shared" si="6"/>
        <v>3.8316086547507053</v>
      </c>
      <c r="HA19" s="95">
        <f>VLOOKUP($A19,'WO Detail'!$A$2:$BJ$304,45,FALSE)</f>
        <v>2362</v>
      </c>
      <c r="HB19" s="95">
        <f t="shared" si="7"/>
        <v>0.74067105675760425</v>
      </c>
      <c r="HC19" s="95">
        <f>VLOOKUP($A19,'WO Detail'!$A$2:$BJ$304,46,FALSE)</f>
        <v>2381</v>
      </c>
      <c r="HD19" s="95">
        <f t="shared" si="8"/>
        <v>2.2398871119473189</v>
      </c>
      <c r="HE19" s="95">
        <f>VLOOKUP($A19,'WO Detail'!$A$2:$BJ$304,47,FALSE)</f>
        <v>2150</v>
      </c>
      <c r="HF19" s="95">
        <f t="shared" si="9"/>
        <v>0.67419253684540603</v>
      </c>
      <c r="HG19" s="95">
        <f>VLOOKUP($A19,'WO Detail'!$A$2:$BJ$304,49,FALSE)</f>
        <v>2097</v>
      </c>
      <c r="HH19" s="95">
        <f t="shared" si="10"/>
        <v>0.65757290686735659</v>
      </c>
      <c r="HI19" s="95">
        <f>VLOOKUP($A19,'WO Detail'!$A$2:$BJ$304,51,FALSE)</f>
        <v>11</v>
      </c>
      <c r="HJ19" s="95">
        <f t="shared" si="11"/>
        <v>5.5</v>
      </c>
      <c r="HK19" s="95">
        <f>VLOOKUP($A19,'WO Detail'!$A$2:$BJ$304,53,FALSE)</f>
        <v>42</v>
      </c>
      <c r="HL19" s="95">
        <f t="shared" si="12"/>
        <v>21</v>
      </c>
      <c r="HM19" s="95">
        <f>VLOOKUP($A19,'WO Detail'!$A$2:$BJ$304,55,FALSE)</f>
        <v>1396</v>
      </c>
      <c r="HN19" s="95">
        <f t="shared" si="20"/>
        <v>46.533333333333331</v>
      </c>
      <c r="HO19" s="95">
        <f>VLOOKUP($A19,'WO Detail'!$A$2:$BJ$304,56,FALSE)</f>
        <v>27325</v>
      </c>
      <c r="HP19" s="95">
        <f t="shared" si="13"/>
        <v>8.5685167764189405</v>
      </c>
      <c r="HQ19" s="95">
        <f>VLOOKUP($A19,'WO Detail'!$A$2:$BJ$304,57,FALSE)</f>
        <v>6804</v>
      </c>
      <c r="HR19" s="95">
        <f t="shared" si="14"/>
        <v>6.4007525870178741</v>
      </c>
      <c r="HS19" s="95">
        <f>VLOOKUP($A19,'WO Detail'!$A$2:$BJ$304,58,FALSE)</f>
        <v>16833</v>
      </c>
      <c r="HT19" s="95">
        <f t="shared" si="15"/>
        <v>5.278457196613358</v>
      </c>
      <c r="HU19" s="95">
        <f>VLOOKUP($A19,'WO Detail'!$A$2:$BJ$304,59,FALSE)</f>
        <v>52675</v>
      </c>
      <c r="HV19" s="95">
        <f t="shared" si="16"/>
        <v>49.55315145813735</v>
      </c>
      <c r="HW19" s="95">
        <f>VLOOKUP($A19,'WO Detail'!$A$2:$BJ$304,60,FALSE)</f>
        <v>1353</v>
      </c>
      <c r="HX19" s="95">
        <f t="shared" si="17"/>
        <v>0.42427093132643462</v>
      </c>
      <c r="HY19" s="95">
        <f>VLOOKUP($A19,'WO Detail'!$A$2:$BJ$304,61,FALSE)</f>
        <v>77093</v>
      </c>
      <c r="HZ19" s="95">
        <f t="shared" si="18"/>
        <v>72.523988711194733</v>
      </c>
      <c r="IA19" s="95"/>
      <c r="IB19" s="95"/>
      <c r="IC19" s="95"/>
      <c r="ID19" s="113">
        <f>VLOOKUP($A19,'PHAS Score'!$C$1:$D$303,2,FALSE)</f>
        <v>26</v>
      </c>
      <c r="IE19" s="95">
        <f>VLOOKUP($A19,'WO Detail'!$A$2:$BJ$304,62,FALSE)</f>
        <v>838</v>
      </c>
      <c r="IF19" s="95">
        <f t="shared" si="19"/>
        <v>0.78833490122295391</v>
      </c>
      <c r="IG19" s="96"/>
      <c r="IH19" s="96"/>
      <c r="II19" s="96"/>
      <c r="IJ19" s="96"/>
    </row>
    <row r="20" spans="1:244" s="18" customFormat="1" ht="20.100000000000001" customHeight="1">
      <c r="A20" s="55" t="s">
        <v>448</v>
      </c>
      <c r="B20" s="13" t="s">
        <v>307</v>
      </c>
      <c r="C20" s="13" t="str">
        <f>VLOOKUP($A20,'WO Detail'!$A$2:$BJ$304,4,FALSE)</f>
        <v>Mixed Finance</v>
      </c>
      <c r="D20" s="13" t="str">
        <f>VLOOKUP($A20,'WO Detail'!$A$2:$BJ$304,6,FALSE)</f>
        <v>Amsterdam</v>
      </c>
      <c r="E20" s="55">
        <f>VLOOKUP($A20,'WO Detail'!$A$2:$BJ$304,7,FALSE)</f>
        <v>22</v>
      </c>
      <c r="F20" s="13" t="s">
        <v>449</v>
      </c>
      <c r="G20" s="53">
        <v>187</v>
      </c>
      <c r="H20" s="55" t="str">
        <f>VLOOKUP($A20,'WO Detail'!$A$2:$BJ$304,9,FALSE)</f>
        <v>NY005021870</v>
      </c>
      <c r="I20" s="14">
        <v>172</v>
      </c>
      <c r="J20" s="14">
        <v>345</v>
      </c>
      <c r="K20" s="15">
        <v>2.005814</v>
      </c>
      <c r="L20" s="15">
        <v>26.3069767</v>
      </c>
      <c r="M20" s="14">
        <v>134</v>
      </c>
      <c r="N20" s="14">
        <v>211</v>
      </c>
      <c r="O20" s="14">
        <v>19</v>
      </c>
      <c r="P20" s="14">
        <v>22</v>
      </c>
      <c r="Q20" s="14">
        <v>24</v>
      </c>
      <c r="R20" s="14">
        <v>26</v>
      </c>
      <c r="S20" s="14">
        <v>20</v>
      </c>
      <c r="T20" s="14">
        <v>39</v>
      </c>
      <c r="U20" s="14">
        <v>29</v>
      </c>
      <c r="V20" s="14">
        <v>27</v>
      </c>
      <c r="W20" s="14">
        <v>14</v>
      </c>
      <c r="X20" s="14">
        <v>14</v>
      </c>
      <c r="Y20" s="14">
        <v>42</v>
      </c>
      <c r="Z20" s="14">
        <v>56</v>
      </c>
      <c r="AA20" s="14">
        <v>13</v>
      </c>
      <c r="AB20" s="14">
        <v>84</v>
      </c>
      <c r="AC20" s="14">
        <v>117</v>
      </c>
      <c r="AD20" s="14">
        <v>111</v>
      </c>
      <c r="AE20" s="14">
        <v>33</v>
      </c>
      <c r="AF20" s="14">
        <v>110</v>
      </c>
      <c r="AG20" s="14">
        <v>172</v>
      </c>
      <c r="AH20" s="14">
        <v>30</v>
      </c>
      <c r="AI20" s="14">
        <v>0</v>
      </c>
      <c r="AJ20" s="14">
        <v>101</v>
      </c>
      <c r="AK20" s="14">
        <v>31</v>
      </c>
      <c r="AL20" s="14">
        <v>5</v>
      </c>
      <c r="AM20" s="14">
        <v>4</v>
      </c>
      <c r="AN20" s="14">
        <v>13</v>
      </c>
      <c r="AO20" s="16">
        <v>525.07558139534888</v>
      </c>
      <c r="AP20" s="16">
        <v>351</v>
      </c>
      <c r="AQ20" s="14">
        <v>3</v>
      </c>
      <c r="AR20" s="14">
        <v>15</v>
      </c>
      <c r="AS20" s="14">
        <v>53</v>
      </c>
      <c r="AT20" s="14">
        <v>22</v>
      </c>
      <c r="AU20" s="14">
        <v>13</v>
      </c>
      <c r="AV20" s="14">
        <v>9</v>
      </c>
      <c r="AW20" s="14">
        <v>13</v>
      </c>
      <c r="AX20" s="14">
        <v>10</v>
      </c>
      <c r="AY20" s="14">
        <v>4</v>
      </c>
      <c r="AZ20" s="14">
        <v>7</v>
      </c>
      <c r="BA20" s="14">
        <v>23</v>
      </c>
      <c r="BB20" s="16">
        <v>24510.18604651163</v>
      </c>
      <c r="BC20" s="16">
        <v>15332</v>
      </c>
      <c r="BD20" s="14">
        <v>4</v>
      </c>
      <c r="BE20" s="14">
        <v>34</v>
      </c>
      <c r="BF20" s="14">
        <v>46</v>
      </c>
      <c r="BG20" s="14">
        <v>17</v>
      </c>
      <c r="BH20" s="14">
        <v>11</v>
      </c>
      <c r="BI20" s="14">
        <v>12</v>
      </c>
      <c r="BJ20" s="14">
        <v>12</v>
      </c>
      <c r="BK20" s="14">
        <v>8</v>
      </c>
      <c r="BL20" s="14">
        <v>7</v>
      </c>
      <c r="BM20" s="14">
        <v>6</v>
      </c>
      <c r="BN20" s="14">
        <v>2</v>
      </c>
      <c r="BO20" s="14">
        <v>3</v>
      </c>
      <c r="BP20" s="14">
        <v>1</v>
      </c>
      <c r="BQ20" s="14">
        <v>3</v>
      </c>
      <c r="BR20" s="14">
        <v>0</v>
      </c>
      <c r="BS20" s="14">
        <v>0</v>
      </c>
      <c r="BT20" s="14">
        <v>0</v>
      </c>
      <c r="BU20" s="14">
        <v>0</v>
      </c>
      <c r="BV20" s="14">
        <v>1</v>
      </c>
      <c r="BW20" s="14">
        <v>2</v>
      </c>
      <c r="BX20" s="14">
        <v>3</v>
      </c>
      <c r="BY20" s="14">
        <v>56</v>
      </c>
      <c r="BZ20" s="16">
        <v>40712.142857142855</v>
      </c>
      <c r="CA20" s="16">
        <v>32750.5</v>
      </c>
      <c r="CB20" s="14">
        <v>21</v>
      </c>
      <c r="CC20" s="16">
        <v>13177</v>
      </c>
      <c r="CD20" s="16">
        <v>9559</v>
      </c>
      <c r="CE20" s="14">
        <v>96</v>
      </c>
      <c r="CF20" s="16">
        <v>17946.552083333332</v>
      </c>
      <c r="CG20" s="16">
        <v>13122</v>
      </c>
      <c r="CH20" s="14">
        <v>112</v>
      </c>
      <c r="CI20" s="14">
        <v>37</v>
      </c>
      <c r="CJ20" s="14">
        <v>15</v>
      </c>
      <c r="CK20" s="14">
        <v>7</v>
      </c>
      <c r="CL20" s="14">
        <v>1</v>
      </c>
      <c r="CM20" s="14">
        <v>1</v>
      </c>
      <c r="CN20" s="17">
        <f t="shared" si="0"/>
        <v>5.8139534883720929E-3</v>
      </c>
      <c r="CO20" s="14">
        <v>7</v>
      </c>
      <c r="CP20" s="17">
        <f t="shared" si="1"/>
        <v>4.0697674418604654E-2</v>
      </c>
      <c r="CQ20" s="14">
        <v>79</v>
      </c>
      <c r="CR20" s="14">
        <v>21</v>
      </c>
      <c r="CS20" s="17">
        <f t="shared" si="2"/>
        <v>6.0869565217391307E-2</v>
      </c>
      <c r="CT20" s="13"/>
      <c r="CU20" s="17"/>
      <c r="CV20" s="13"/>
      <c r="CW20" s="13"/>
      <c r="CX20" s="13"/>
      <c r="CY20" s="13"/>
      <c r="CZ20" s="13"/>
      <c r="DA20" s="13"/>
      <c r="DB20" s="13" t="str">
        <f>VLOOKUP($A20,'WO Detail'!$A$2:$BJ$304,5,FALSE)</f>
        <v>Anthony Dingle</v>
      </c>
      <c r="DC20" s="13"/>
      <c r="DD20" s="13"/>
      <c r="DE20" s="55">
        <f>VLOOKUP($A20,'WO Detail'!$A$2:$BJ$304,38,FALSE)</f>
        <v>0</v>
      </c>
      <c r="DF20" s="19" t="s">
        <v>334</v>
      </c>
      <c r="DG20" s="19" t="s">
        <v>335</v>
      </c>
      <c r="DH20" s="19" t="s">
        <v>441</v>
      </c>
      <c r="DI20" s="19" t="s">
        <v>442</v>
      </c>
      <c r="DJ20" s="19" t="s">
        <v>443</v>
      </c>
      <c r="DK20" s="19" t="s">
        <v>444</v>
      </c>
      <c r="DL20" s="19" t="s">
        <v>340</v>
      </c>
      <c r="DM20" s="19" t="s">
        <v>341</v>
      </c>
      <c r="DN20" s="19" t="s">
        <v>342</v>
      </c>
      <c r="DO20" s="55"/>
      <c r="DP20" s="55"/>
      <c r="DQ20" s="68">
        <v>9.531071292</v>
      </c>
      <c r="DR20" s="55" t="str">
        <f>VLOOKUP($A20,'WO Detail'!$A$2:$BJ$304,10,FALSE)</f>
        <v>No</v>
      </c>
      <c r="DS20" s="55" t="str">
        <f>VLOOKUP($A20,'WO Detail'!$A$2:$BJ$304,14,FALSE)</f>
        <v>YES</v>
      </c>
      <c r="DT20" s="19" t="s">
        <v>343</v>
      </c>
      <c r="DU20" s="59" t="str">
        <f>VLOOKUP($A20,'WO Detail'!$A$2:$BJ$304,15,FALSE)</f>
        <v>PATRICIA RYAN</v>
      </c>
      <c r="DV20" s="77"/>
      <c r="DW20" s="79" t="s">
        <v>267</v>
      </c>
      <c r="DX20" s="55">
        <f>VLOOKUP($A20,'WO Detail'!$A$2:$BJ$304,26,FALSE)</f>
        <v>175</v>
      </c>
      <c r="DY20" s="55">
        <f>VLOOKUP($A20,'WO Detail'!$A$2:$BJ$304,27,FALSE)</f>
        <v>171</v>
      </c>
      <c r="DZ20" s="55">
        <f>VLOOKUP($A20,'WO Detail'!$A$2:$BJ$304,28,FALSE)</f>
        <v>4</v>
      </c>
      <c r="EA20" s="55">
        <f>VLOOKUP($A20,'WO Detail'!$A$2:$BJ$304,29,FALSE)</f>
        <v>0</v>
      </c>
      <c r="EB20" s="55">
        <f>VLOOKUP($A20,'WO Detail'!$A$2:$BJ$304,30,FALSE)</f>
        <v>0</v>
      </c>
      <c r="EC20" s="55">
        <f>VLOOKUP($A20,'WO Detail'!$A$2:$BJ$304,31,FALSE)</f>
        <v>75</v>
      </c>
      <c r="ED20" s="55">
        <f>VLOOKUP($A20,'WO Detail'!$A$2:$BJ$304,32,FALSE)</f>
        <v>50</v>
      </c>
      <c r="EE20" s="55">
        <f>VLOOKUP($A20,'WO Detail'!$A$2:$BJ$304,33,FALSE)</f>
        <v>50</v>
      </c>
      <c r="EF20" s="55">
        <f>VLOOKUP($A20,'WO Detail'!$A$2:$BJ$304,34,FALSE)</f>
        <v>0</v>
      </c>
      <c r="EG20" s="55">
        <f>VLOOKUP($A20,'WO Detail'!$A$2:$BJ$304,35,FALSE)</f>
        <v>0</v>
      </c>
      <c r="EH20" s="55">
        <f>VLOOKUP($A20,'WO Detail'!$A$2:$BJ$304,36,FALSE)</f>
        <v>0</v>
      </c>
      <c r="EI20" s="55">
        <f>VLOOKUP($A20,'WO Detail'!$A$2:$BJ$304,37,FALSE)</f>
        <v>0</v>
      </c>
      <c r="EJ20" s="78">
        <v>1</v>
      </c>
      <c r="EK20" s="78">
        <v>0</v>
      </c>
      <c r="EL20" s="19" t="s">
        <v>450</v>
      </c>
      <c r="EM20" s="19" t="s">
        <v>269</v>
      </c>
      <c r="EN20" s="81">
        <v>27060</v>
      </c>
      <c r="EO20" s="78">
        <v>46</v>
      </c>
      <c r="EP20" s="78" t="s">
        <v>382</v>
      </c>
      <c r="EQ20" s="84">
        <v>17562</v>
      </c>
      <c r="ER20" s="78">
        <v>0.83</v>
      </c>
      <c r="ES20" s="13"/>
      <c r="ET20" s="55">
        <f>VLOOKUP($A20,'WO Detail'!$A$2:$BJ$304,25,FALSE)</f>
        <v>0</v>
      </c>
      <c r="EU20" s="55">
        <f>VLOOKUP($A20,'WO Detail'!$A$2:$BJ$304,24,FALSE)</f>
        <v>4</v>
      </c>
      <c r="EV20" s="55">
        <f>VLOOKUP($A20,'WO Detail'!$A$2:$BJ$304,23,FALSE)</f>
        <v>0</v>
      </c>
      <c r="EW20" s="78" t="s">
        <v>267</v>
      </c>
      <c r="EX20" s="13"/>
      <c r="EY20" s="13"/>
      <c r="EZ20" s="19" t="s">
        <v>267</v>
      </c>
      <c r="FA20" s="55" t="str">
        <f>VLOOKUP($A20,'WO Detail'!$A$2:$BJ$304,11,FALSE)</f>
        <v>LLC1</v>
      </c>
      <c r="FB20" s="55" t="str">
        <f>VLOOKUP($A20,'WO Detail'!$A$2:$BJ$304,12,FALSE)</f>
        <v>No</v>
      </c>
      <c r="FC20" s="13"/>
      <c r="FD20" s="55">
        <f>VLOOKUP($A20,'WO Detail'!$A$2:$BJ$304,13,FALSE)</f>
        <v>0</v>
      </c>
      <c r="FE20" s="19" t="s">
        <v>267</v>
      </c>
      <c r="FF20" s="13"/>
      <c r="FG20" s="19" t="s">
        <v>446</v>
      </c>
      <c r="FH20" s="19" t="s">
        <v>447</v>
      </c>
      <c r="FI20" s="13">
        <v>3806</v>
      </c>
      <c r="FJ20" s="13">
        <v>3</v>
      </c>
      <c r="FK20" s="19" t="s">
        <v>347</v>
      </c>
      <c r="FL20" s="13"/>
      <c r="FM20" s="55">
        <f>VLOOKUP($A20,'WO Detail'!$A$2:$BJ$304,16,FALSE)</f>
        <v>0</v>
      </c>
      <c r="FN20" s="13"/>
      <c r="FO20" s="13"/>
      <c r="FP20" s="13"/>
      <c r="FQ20" s="13"/>
      <c r="FR20" s="13"/>
      <c r="FS20" s="13"/>
      <c r="FT20" s="13"/>
      <c r="FU20" s="13"/>
      <c r="FV20" s="13"/>
      <c r="FW20" s="13"/>
      <c r="FX20" s="13"/>
      <c r="FY20" s="13"/>
      <c r="FZ20" s="13"/>
      <c r="GA20" s="13"/>
      <c r="GB20" s="13"/>
      <c r="GC20" s="13"/>
      <c r="GD20" s="13"/>
      <c r="GE20" s="13"/>
      <c r="GF20" s="13"/>
      <c r="GG20" s="13"/>
      <c r="GH20" s="55">
        <f>VLOOKUP($A20,'WO Detail'!$A$2:$BJ$304,39,FALSE)</f>
        <v>90.4</v>
      </c>
      <c r="GI20" s="55">
        <f>VLOOKUP($A20,'WO Detail'!$A$2:$BJ$304,40,FALSE)</f>
        <v>33.33</v>
      </c>
      <c r="GJ20" s="13"/>
      <c r="GK20" s="13"/>
      <c r="GL20" s="13"/>
      <c r="GM20" s="13"/>
      <c r="GN20" s="55">
        <f>VLOOKUP($A20,'WO Detail'!$A$2:$BJ$304,17,FALSE)</f>
        <v>0</v>
      </c>
      <c r="GO20" s="55">
        <f>VLOOKUP($A20,'WO Detail'!$A$2:$BJ$304,18,FALSE)</f>
        <v>0</v>
      </c>
      <c r="GP20" s="55">
        <f>VLOOKUP($A20,'WO Detail'!$A$2:$BJ$304,19,FALSE)</f>
        <v>0</v>
      </c>
      <c r="GQ20" s="55" t="str">
        <f>VLOOKUP($A20,'WO Detail'!$A$2:$BJ$304,21,FALSE)</f>
        <v>No</v>
      </c>
      <c r="GR20" s="89">
        <f>VLOOKUP($A20,'WO Detail'!$A$2:$BJ$304,22,FALSE)</f>
        <v>0.60782723408677319</v>
      </c>
      <c r="GS20" s="95">
        <f>VLOOKUP($A20,'WO Detail'!$A$2:$BJ$304,41,FALSE)</f>
        <v>286</v>
      </c>
      <c r="GT20" s="95">
        <f t="shared" si="3"/>
        <v>0.55750487329434695</v>
      </c>
      <c r="GU20" s="95">
        <f>VLOOKUP($A20,'WO Detail'!$A$2:$BJ$304,42,FALSE)</f>
        <v>63</v>
      </c>
      <c r="GV20" s="95">
        <f t="shared" si="4"/>
        <v>0.36842105263157893</v>
      </c>
      <c r="GW20" s="95">
        <f>VLOOKUP($A20,'WO Detail'!$A$2:$BJ$304,43,FALSE)</f>
        <v>1085</v>
      </c>
      <c r="GX20" s="95">
        <f t="shared" si="5"/>
        <v>2.1150097465886941</v>
      </c>
      <c r="GY20" s="95">
        <f>VLOOKUP($A20,'WO Detail'!$A$2:$BJ$304,44,FALSE)</f>
        <v>818</v>
      </c>
      <c r="GZ20" s="95">
        <f t="shared" si="6"/>
        <v>4.7836257309941521</v>
      </c>
      <c r="HA20" s="95">
        <f>VLOOKUP($A20,'WO Detail'!$A$2:$BJ$304,45,FALSE)</f>
        <v>492</v>
      </c>
      <c r="HB20" s="95">
        <f t="shared" si="7"/>
        <v>0.95906432748538006</v>
      </c>
      <c r="HC20" s="95">
        <f>VLOOKUP($A20,'WO Detail'!$A$2:$BJ$304,46,FALSE)</f>
        <v>365</v>
      </c>
      <c r="HD20" s="95">
        <f t="shared" si="8"/>
        <v>2.134502923976608</v>
      </c>
      <c r="HE20" s="95">
        <f>VLOOKUP($A20,'WO Detail'!$A$2:$BJ$304,47,FALSE)</f>
        <v>227</v>
      </c>
      <c r="HF20" s="95">
        <f t="shared" si="9"/>
        <v>0.44249512670565305</v>
      </c>
      <c r="HG20" s="95">
        <f>VLOOKUP($A20,'WO Detail'!$A$2:$BJ$304,49,FALSE)</f>
        <v>110</v>
      </c>
      <c r="HH20" s="95">
        <f t="shared" si="10"/>
        <v>0.21442495126705652</v>
      </c>
      <c r="HI20" s="95">
        <f>VLOOKUP($A20,'WO Detail'!$A$2:$BJ$304,51,FALSE)</f>
        <v>1</v>
      </c>
      <c r="HJ20" s="95">
        <f t="shared" si="11"/>
        <v>0.5</v>
      </c>
      <c r="HK20" s="95">
        <f>VLOOKUP($A20,'WO Detail'!$A$2:$BJ$304,53,FALSE)</f>
        <v>4</v>
      </c>
      <c r="HL20" s="95">
        <f t="shared" si="12"/>
        <v>2</v>
      </c>
      <c r="HM20" s="95">
        <f>VLOOKUP($A20,'WO Detail'!$A$2:$BJ$304,55,FALSE)</f>
        <v>168</v>
      </c>
      <c r="HN20" s="95">
        <f t="shared" si="20"/>
        <v>42</v>
      </c>
      <c r="HO20" s="95">
        <f>VLOOKUP($A20,'WO Detail'!$A$2:$BJ$304,56,FALSE)</f>
        <v>4208</v>
      </c>
      <c r="HP20" s="95">
        <f t="shared" si="13"/>
        <v>8.2027290448343084</v>
      </c>
      <c r="HQ20" s="95">
        <f>VLOOKUP($A20,'WO Detail'!$A$2:$BJ$304,57,FALSE)</f>
        <v>1691</v>
      </c>
      <c r="HR20" s="95">
        <f t="shared" si="14"/>
        <v>9.8888888888888893</v>
      </c>
      <c r="HS20" s="95">
        <f>VLOOKUP($A20,'WO Detail'!$A$2:$BJ$304,58,FALSE)</f>
        <v>2987</v>
      </c>
      <c r="HT20" s="95">
        <f t="shared" si="15"/>
        <v>5.8226120857699799</v>
      </c>
      <c r="HU20" s="95">
        <f>VLOOKUP($A20,'WO Detail'!$A$2:$BJ$304,59,FALSE)</f>
        <v>10216</v>
      </c>
      <c r="HV20" s="95">
        <f t="shared" si="16"/>
        <v>59.742690058479532</v>
      </c>
      <c r="HW20" s="95">
        <f>VLOOKUP($A20,'WO Detail'!$A$2:$BJ$304,60,FALSE)</f>
        <v>154</v>
      </c>
      <c r="HX20" s="95">
        <f t="shared" si="17"/>
        <v>0.30019493177387918</v>
      </c>
      <c r="HY20" s="95">
        <f>VLOOKUP($A20,'WO Detail'!$A$2:$BJ$304,61,FALSE)</f>
        <v>6334</v>
      </c>
      <c r="HZ20" s="95">
        <f t="shared" si="18"/>
        <v>37.040935672514621</v>
      </c>
      <c r="IA20" s="95"/>
      <c r="IB20" s="95"/>
      <c r="IC20" s="95"/>
      <c r="ID20" s="113">
        <f>VLOOKUP($A20,'PHAS Score'!$C$1:$D$303,2,FALSE)</f>
        <v>61.88</v>
      </c>
      <c r="IE20" s="95">
        <f>VLOOKUP($A20,'WO Detail'!$A$2:$BJ$304,62,FALSE)</f>
        <v>91</v>
      </c>
      <c r="IF20" s="95">
        <f t="shared" si="19"/>
        <v>0.53216374269005851</v>
      </c>
      <c r="IG20" s="96"/>
      <c r="IH20" s="96"/>
      <c r="II20" s="96"/>
      <c r="IJ20" s="96"/>
    </row>
    <row r="21" spans="1:244" s="18" customFormat="1" ht="20.100000000000001" customHeight="1">
      <c r="A21" s="55" t="s">
        <v>451</v>
      </c>
      <c r="B21" s="13" t="s">
        <v>452</v>
      </c>
      <c r="C21" s="13" t="str">
        <f>VLOOKUP($A21,'WO Detail'!$A$2:$BJ$304,4,FALSE)</f>
        <v>Queens-Staten Island</v>
      </c>
      <c r="D21" s="13" t="str">
        <f>VLOOKUP($A21,'WO Detail'!$A$2:$BJ$304,6,FALSE)</f>
        <v>Astoria</v>
      </c>
      <c r="E21" s="55">
        <f>VLOOKUP($A21,'WO Detail'!$A$2:$BJ$304,7,FALSE)</f>
        <v>26</v>
      </c>
      <c r="F21" s="13" t="s">
        <v>453</v>
      </c>
      <c r="G21" s="53">
        <v>26</v>
      </c>
      <c r="H21" s="55" t="str">
        <f>VLOOKUP($A21,'WO Detail'!$A$2:$BJ$304,9,FALSE)</f>
        <v>NY005000260</v>
      </c>
      <c r="I21" s="14">
        <v>1094</v>
      </c>
      <c r="J21" s="14">
        <v>2938</v>
      </c>
      <c r="K21" s="15">
        <v>2.6855576000000001</v>
      </c>
      <c r="L21" s="15">
        <v>24.9566728</v>
      </c>
      <c r="M21" s="14">
        <v>1136</v>
      </c>
      <c r="N21" s="14">
        <v>1802</v>
      </c>
      <c r="O21" s="14">
        <v>121</v>
      </c>
      <c r="P21" s="14">
        <v>220</v>
      </c>
      <c r="Q21" s="14">
        <v>286</v>
      </c>
      <c r="R21" s="14">
        <v>341</v>
      </c>
      <c r="S21" s="14">
        <v>309</v>
      </c>
      <c r="T21" s="14">
        <v>369</v>
      </c>
      <c r="U21" s="14">
        <v>273</v>
      </c>
      <c r="V21" s="14">
        <v>327</v>
      </c>
      <c r="W21" s="14">
        <v>186</v>
      </c>
      <c r="X21" s="14">
        <v>149</v>
      </c>
      <c r="Y21" s="14">
        <v>207</v>
      </c>
      <c r="Z21" s="14">
        <v>114</v>
      </c>
      <c r="AA21" s="14">
        <v>36</v>
      </c>
      <c r="AB21" s="14">
        <v>825</v>
      </c>
      <c r="AC21" s="14">
        <v>452</v>
      </c>
      <c r="AD21" s="14">
        <v>357</v>
      </c>
      <c r="AE21" s="14">
        <v>97</v>
      </c>
      <c r="AF21" s="14">
        <v>1487</v>
      </c>
      <c r="AG21" s="14">
        <v>1228</v>
      </c>
      <c r="AH21" s="14">
        <v>106</v>
      </c>
      <c r="AI21" s="14">
        <v>20</v>
      </c>
      <c r="AJ21" s="14">
        <v>527</v>
      </c>
      <c r="AK21" s="14">
        <v>222</v>
      </c>
      <c r="AL21" s="14">
        <v>39</v>
      </c>
      <c r="AM21" s="14">
        <v>28</v>
      </c>
      <c r="AN21" s="14">
        <v>123</v>
      </c>
      <c r="AO21" s="16">
        <v>614.75776965265084</v>
      </c>
      <c r="AP21" s="16">
        <v>463</v>
      </c>
      <c r="AQ21" s="14">
        <v>12</v>
      </c>
      <c r="AR21" s="14">
        <v>69</v>
      </c>
      <c r="AS21" s="14">
        <v>274</v>
      </c>
      <c r="AT21" s="14">
        <v>113</v>
      </c>
      <c r="AU21" s="14">
        <v>113</v>
      </c>
      <c r="AV21" s="14">
        <v>81</v>
      </c>
      <c r="AW21" s="14">
        <v>67</v>
      </c>
      <c r="AX21" s="14">
        <v>64</v>
      </c>
      <c r="AY21" s="14">
        <v>62</v>
      </c>
      <c r="AZ21" s="14">
        <v>36</v>
      </c>
      <c r="BA21" s="14">
        <v>203</v>
      </c>
      <c r="BB21" s="16">
        <v>30011.952777777777</v>
      </c>
      <c r="BC21" s="16">
        <v>21596.5</v>
      </c>
      <c r="BD21" s="14">
        <v>26</v>
      </c>
      <c r="BE21" s="14">
        <v>181</v>
      </c>
      <c r="BF21" s="14">
        <v>166</v>
      </c>
      <c r="BG21" s="14">
        <v>136</v>
      </c>
      <c r="BH21" s="14">
        <v>96</v>
      </c>
      <c r="BI21" s="14">
        <v>88</v>
      </c>
      <c r="BJ21" s="14">
        <v>73</v>
      </c>
      <c r="BK21" s="14">
        <v>66</v>
      </c>
      <c r="BL21" s="14">
        <v>43</v>
      </c>
      <c r="BM21" s="14">
        <v>40</v>
      </c>
      <c r="BN21" s="14">
        <v>30</v>
      </c>
      <c r="BO21" s="14">
        <v>28</v>
      </c>
      <c r="BP21" s="14">
        <v>14</v>
      </c>
      <c r="BQ21" s="14">
        <v>15</v>
      </c>
      <c r="BR21" s="14">
        <v>11</v>
      </c>
      <c r="BS21" s="14">
        <v>5</v>
      </c>
      <c r="BT21" s="14">
        <v>7</v>
      </c>
      <c r="BU21" s="14">
        <v>12</v>
      </c>
      <c r="BV21" s="14">
        <v>6</v>
      </c>
      <c r="BW21" s="14">
        <v>5</v>
      </c>
      <c r="BX21" s="14">
        <v>32</v>
      </c>
      <c r="BY21" s="14">
        <v>585</v>
      </c>
      <c r="BZ21" s="16">
        <v>42833.087179487178</v>
      </c>
      <c r="CA21" s="16">
        <v>35181</v>
      </c>
      <c r="CB21" s="14">
        <v>146</v>
      </c>
      <c r="CC21" s="16">
        <v>17637.520547945205</v>
      </c>
      <c r="CD21" s="16">
        <v>13719</v>
      </c>
      <c r="CE21" s="14">
        <v>369</v>
      </c>
      <c r="CF21" s="16">
        <v>15789.346883468836</v>
      </c>
      <c r="CG21" s="16">
        <v>11712</v>
      </c>
      <c r="CH21" s="14">
        <v>658</v>
      </c>
      <c r="CI21" s="14">
        <v>238</v>
      </c>
      <c r="CJ21" s="14">
        <v>115</v>
      </c>
      <c r="CK21" s="14">
        <v>52</v>
      </c>
      <c r="CL21" s="14">
        <v>12</v>
      </c>
      <c r="CM21" s="14">
        <v>17</v>
      </c>
      <c r="CN21" s="17">
        <f t="shared" si="0"/>
        <v>1.5539305301645339E-2</v>
      </c>
      <c r="CO21" s="14">
        <v>67</v>
      </c>
      <c r="CP21" s="17">
        <f t="shared" si="1"/>
        <v>6.1243144424131625E-2</v>
      </c>
      <c r="CQ21" s="14">
        <v>484</v>
      </c>
      <c r="CR21" s="14">
        <v>155</v>
      </c>
      <c r="CS21" s="17">
        <f t="shared" si="2"/>
        <v>5.2756977535738596E-2</v>
      </c>
      <c r="CT21" s="13"/>
      <c r="CU21" s="17"/>
      <c r="CV21" s="13"/>
      <c r="CW21" s="13"/>
      <c r="CX21" s="13"/>
      <c r="CY21" s="13"/>
      <c r="CZ21" s="13"/>
      <c r="DA21" s="13"/>
      <c r="DB21" s="13" t="str">
        <f>VLOOKUP($A21,'WO Detail'!$A$2:$BJ$304,5,FALSE)</f>
        <v>Neche Coriolan</v>
      </c>
      <c r="DC21" s="13"/>
      <c r="DD21" s="13"/>
      <c r="DE21" s="55">
        <f>VLOOKUP($A21,'WO Detail'!$A$2:$BJ$304,38,FALSE)</f>
        <v>14</v>
      </c>
      <c r="DF21" s="19" t="s">
        <v>378</v>
      </c>
      <c r="DG21" s="19" t="s">
        <v>379</v>
      </c>
      <c r="DH21" s="19" t="s">
        <v>454</v>
      </c>
      <c r="DI21" s="19" t="s">
        <v>455</v>
      </c>
      <c r="DJ21" s="19" t="s">
        <v>378</v>
      </c>
      <c r="DK21" s="19" t="s">
        <v>456</v>
      </c>
      <c r="DL21" s="19" t="s">
        <v>457</v>
      </c>
      <c r="DM21" s="19" t="s">
        <v>458</v>
      </c>
      <c r="DN21" s="19" t="s">
        <v>459</v>
      </c>
      <c r="DO21" s="55"/>
      <c r="DP21" s="55"/>
      <c r="DQ21" s="68">
        <v>15.171503957783642</v>
      </c>
      <c r="DR21" s="55" t="str">
        <f>VLOOKUP($A21,'WO Detail'!$A$2:$BJ$304,10,FALSE)</f>
        <v>No</v>
      </c>
      <c r="DS21" s="55" t="str">
        <f>VLOOKUP($A21,'WO Detail'!$A$2:$BJ$304,14,FALSE)</f>
        <v>YES</v>
      </c>
      <c r="DT21" s="19" t="s">
        <v>460</v>
      </c>
      <c r="DU21" s="59" t="str">
        <f>VLOOKUP($A21,'WO Detail'!$A$2:$BJ$304,15,FALSE)</f>
        <v>CLAUDIA COGER</v>
      </c>
      <c r="DV21" s="78">
        <v>2024</v>
      </c>
      <c r="DW21" s="79" t="s">
        <v>267</v>
      </c>
      <c r="DX21" s="55">
        <f>VLOOKUP($A21,'WO Detail'!$A$2:$BJ$304,26,FALSE)</f>
        <v>1104</v>
      </c>
      <c r="DY21" s="55">
        <f>VLOOKUP($A21,'WO Detail'!$A$2:$BJ$304,27,FALSE)</f>
        <v>1097</v>
      </c>
      <c r="DZ21" s="55">
        <f>VLOOKUP($A21,'WO Detail'!$A$2:$BJ$304,28,FALSE)</f>
        <v>6</v>
      </c>
      <c r="EA21" s="55">
        <f>VLOOKUP($A21,'WO Detail'!$A$2:$BJ$304,29,FALSE)</f>
        <v>1</v>
      </c>
      <c r="EB21" s="55">
        <f>VLOOKUP($A21,'WO Detail'!$A$2:$BJ$304,30,FALSE)</f>
        <v>0</v>
      </c>
      <c r="EC21" s="55">
        <f>VLOOKUP($A21,'WO Detail'!$A$2:$BJ$304,31,FALSE)</f>
        <v>23</v>
      </c>
      <c r="ED21" s="55">
        <f>VLOOKUP($A21,'WO Detail'!$A$2:$BJ$304,32,FALSE)</f>
        <v>507</v>
      </c>
      <c r="EE21" s="55">
        <f>VLOOKUP($A21,'WO Detail'!$A$2:$BJ$304,33,FALSE)</f>
        <v>486</v>
      </c>
      <c r="EF21" s="55">
        <f>VLOOKUP($A21,'WO Detail'!$A$2:$BJ$304,34,FALSE)</f>
        <v>88</v>
      </c>
      <c r="EG21" s="55">
        <f>VLOOKUP($A21,'WO Detail'!$A$2:$BJ$304,35,FALSE)</f>
        <v>0</v>
      </c>
      <c r="EH21" s="55">
        <f>VLOOKUP($A21,'WO Detail'!$A$2:$BJ$304,36,FALSE)</f>
        <v>0</v>
      </c>
      <c r="EI21" s="55">
        <f>VLOOKUP($A21,'WO Detail'!$A$2:$BJ$304,37,FALSE)</f>
        <v>0</v>
      </c>
      <c r="EJ21" s="78">
        <v>22</v>
      </c>
      <c r="EK21" s="78">
        <v>1</v>
      </c>
      <c r="EL21" s="19" t="s">
        <v>268</v>
      </c>
      <c r="EM21" s="19" t="s">
        <v>269</v>
      </c>
      <c r="EN21" s="81">
        <v>18941</v>
      </c>
      <c r="EO21" s="78">
        <v>69</v>
      </c>
      <c r="EP21" s="78" t="s">
        <v>461</v>
      </c>
      <c r="EQ21" s="84">
        <v>173434</v>
      </c>
      <c r="ER21" s="78">
        <v>32.299999999999997</v>
      </c>
      <c r="ES21" s="13"/>
      <c r="ET21" s="55">
        <f>VLOOKUP($A21,'WO Detail'!$A$2:$BJ$304,25,FALSE)</f>
        <v>5</v>
      </c>
      <c r="EU21" s="55">
        <f>VLOOKUP($A21,'WO Detail'!$A$2:$BJ$304,24,FALSE)</f>
        <v>22</v>
      </c>
      <c r="EV21" s="55">
        <f>VLOOKUP($A21,'WO Detail'!$A$2:$BJ$304,23,FALSE)</f>
        <v>0</v>
      </c>
      <c r="EW21" s="78" t="s">
        <v>462</v>
      </c>
      <c r="EX21" s="13" t="s">
        <v>372</v>
      </c>
      <c r="EY21" s="13"/>
      <c r="EZ21" s="19" t="s">
        <v>267</v>
      </c>
      <c r="FA21" s="55" t="str">
        <f>VLOOKUP($A21,'WO Detail'!$A$2:$BJ$304,11,FALSE)</f>
        <v>Other</v>
      </c>
      <c r="FB21" s="55" t="str">
        <f>VLOOKUP($A21,'WO Detail'!$A$2:$BJ$304,12,FALSE)</f>
        <v>Yes</v>
      </c>
      <c r="FC21" s="13"/>
      <c r="FD21" s="55" t="str">
        <f>VLOOKUP($A21,'WO Detail'!$A$2:$BJ$304,13,FALSE)</f>
        <v>GSH</v>
      </c>
      <c r="FE21" s="19" t="s">
        <v>267</v>
      </c>
      <c r="FF21" s="13" t="s">
        <v>273</v>
      </c>
      <c r="FG21" s="19" t="s">
        <v>463</v>
      </c>
      <c r="FH21" s="19" t="s">
        <v>464</v>
      </c>
      <c r="FI21" s="13">
        <v>4101</v>
      </c>
      <c r="FJ21" s="13">
        <v>30</v>
      </c>
      <c r="FK21" s="19" t="s">
        <v>465</v>
      </c>
      <c r="FL21" s="13"/>
      <c r="FM21" s="55">
        <f>VLOOKUP($A21,'WO Detail'!$A$2:$BJ$304,16,FALSE)</f>
        <v>0</v>
      </c>
      <c r="FN21" s="13"/>
      <c r="FO21" s="13"/>
      <c r="FP21" s="13"/>
      <c r="FQ21" s="13"/>
      <c r="FR21" s="13"/>
      <c r="FS21" s="13"/>
      <c r="FT21" s="13"/>
      <c r="FU21" s="13"/>
      <c r="FV21" s="13"/>
      <c r="FW21" s="13"/>
      <c r="FX21" s="13"/>
      <c r="FY21" s="13"/>
      <c r="FZ21" s="13"/>
      <c r="GA21" s="13"/>
      <c r="GB21" s="13"/>
      <c r="GC21" s="13"/>
      <c r="GD21" s="13"/>
      <c r="GE21" s="13"/>
      <c r="GF21" s="13"/>
      <c r="GG21" s="13"/>
      <c r="GH21" s="55">
        <f>VLOOKUP($A21,'WO Detail'!$A$2:$BJ$304,39,FALSE)</f>
        <v>92.89</v>
      </c>
      <c r="GI21" s="55">
        <f>VLOOKUP($A21,'WO Detail'!$A$2:$BJ$304,40,FALSE)</f>
        <v>31.72</v>
      </c>
      <c r="GJ21" s="13"/>
      <c r="GK21" s="13"/>
      <c r="GL21" s="13"/>
      <c r="GM21" s="13"/>
      <c r="GN21" s="55">
        <f>VLOOKUP($A21,'WO Detail'!$A$2:$BJ$304,17,FALSE)</f>
        <v>0</v>
      </c>
      <c r="GO21" s="55">
        <f>VLOOKUP($A21,'WO Detail'!$A$2:$BJ$304,18,FALSE)</f>
        <v>0</v>
      </c>
      <c r="GP21" s="55">
        <f>VLOOKUP($A21,'WO Detail'!$A$2:$BJ$304,19,FALSE)</f>
        <v>0</v>
      </c>
      <c r="GQ21" s="55" t="str">
        <f>VLOOKUP($A21,'WO Detail'!$A$2:$BJ$304,21,FALSE)</f>
        <v>Yes</v>
      </c>
      <c r="GR21" s="89">
        <f>VLOOKUP($A21,'WO Detail'!$A$2:$BJ$304,22,FALSE)</f>
        <v>0.86797920941040474</v>
      </c>
      <c r="GS21" s="95">
        <f>VLOOKUP($A21,'WO Detail'!$A$2:$BJ$304,41,FALSE)</f>
        <v>2999</v>
      </c>
      <c r="GT21" s="95">
        <f t="shared" si="3"/>
        <v>0.91127316924946822</v>
      </c>
      <c r="GU21" s="95">
        <f>VLOOKUP($A21,'WO Detail'!$A$2:$BJ$304,42,FALSE)</f>
        <v>189</v>
      </c>
      <c r="GV21" s="95">
        <f t="shared" si="4"/>
        <v>0.17228805834092981</v>
      </c>
      <c r="GW21" s="95">
        <f>VLOOKUP($A21,'WO Detail'!$A$2:$BJ$304,43,FALSE)</f>
        <v>6839</v>
      </c>
      <c r="GX21" s="95">
        <f t="shared" si="5"/>
        <v>2.0780917654208446</v>
      </c>
      <c r="GY21" s="95">
        <f>VLOOKUP($A21,'WO Detail'!$A$2:$BJ$304,44,FALSE)</f>
        <v>6460</v>
      </c>
      <c r="GZ21" s="95">
        <f t="shared" si="6"/>
        <v>5.8887876025524157</v>
      </c>
      <c r="HA21" s="95">
        <f>VLOOKUP($A21,'WO Detail'!$A$2:$BJ$304,45,FALSE)</f>
        <v>3259</v>
      </c>
      <c r="HB21" s="95">
        <f t="shared" si="7"/>
        <v>0.99027651169857178</v>
      </c>
      <c r="HC21" s="95">
        <f>VLOOKUP($A21,'WO Detail'!$A$2:$BJ$304,46,FALSE)</f>
        <v>3904</v>
      </c>
      <c r="HD21" s="95">
        <f t="shared" si="8"/>
        <v>3.5587967183226983</v>
      </c>
      <c r="HE21" s="95">
        <f>VLOOKUP($A21,'WO Detail'!$A$2:$BJ$304,47,FALSE)</f>
        <v>4755</v>
      </c>
      <c r="HF21" s="95">
        <f t="shared" si="9"/>
        <v>1.4448495897903373</v>
      </c>
      <c r="HG21" s="95">
        <f>VLOOKUP($A21,'WO Detail'!$A$2:$BJ$304,49,FALSE)</f>
        <v>3552</v>
      </c>
      <c r="HH21" s="95">
        <f t="shared" si="10"/>
        <v>1.0793072014585232</v>
      </c>
      <c r="HI21" s="95">
        <f>VLOOKUP($A21,'WO Detail'!$A$2:$BJ$304,51,FALSE)</f>
        <v>34</v>
      </c>
      <c r="HJ21" s="95">
        <f t="shared" si="11"/>
        <v>17</v>
      </c>
      <c r="HK21" s="95">
        <f>VLOOKUP($A21,'WO Detail'!$A$2:$BJ$304,53,FALSE)</f>
        <v>74</v>
      </c>
      <c r="HL21" s="95">
        <f t="shared" si="12"/>
        <v>37</v>
      </c>
      <c r="HM21" s="95">
        <f>VLOOKUP($A21,'WO Detail'!$A$2:$BJ$304,55,FALSE)</f>
        <v>741</v>
      </c>
      <c r="HN21" s="95">
        <f t="shared" si="20"/>
        <v>33.68181818181818</v>
      </c>
      <c r="HO21" s="95">
        <f>VLOOKUP($A21,'WO Detail'!$A$2:$BJ$304,56,FALSE)</f>
        <v>36749</v>
      </c>
      <c r="HP21" s="95">
        <f t="shared" si="13"/>
        <v>11.166514737161956</v>
      </c>
      <c r="HQ21" s="95">
        <f>VLOOKUP($A21,'WO Detail'!$A$2:$BJ$304,57,FALSE)</f>
        <v>8357</v>
      </c>
      <c r="HR21" s="95">
        <f t="shared" si="14"/>
        <v>7.6180492251595258</v>
      </c>
      <c r="HS21" s="95">
        <f>VLOOKUP($A21,'WO Detail'!$A$2:$BJ$304,58,FALSE)</f>
        <v>22283</v>
      </c>
      <c r="HT21" s="95">
        <f t="shared" si="15"/>
        <v>6.7708903068975994</v>
      </c>
      <c r="HU21" s="95">
        <f>VLOOKUP($A21,'WO Detail'!$A$2:$BJ$304,59,FALSE)</f>
        <v>54785</v>
      </c>
      <c r="HV21" s="95">
        <f t="shared" si="16"/>
        <v>49.940747493163173</v>
      </c>
      <c r="HW21" s="95">
        <f>VLOOKUP($A21,'WO Detail'!$A$2:$BJ$304,60,FALSE)</f>
        <v>2057</v>
      </c>
      <c r="HX21" s="95">
        <f t="shared" si="17"/>
        <v>0.62503798237617747</v>
      </c>
      <c r="HY21" s="95">
        <f>VLOOKUP($A21,'WO Detail'!$A$2:$BJ$304,61,FALSE)</f>
        <v>57346</v>
      </c>
      <c r="HZ21" s="95">
        <f t="shared" si="18"/>
        <v>52.275296262534184</v>
      </c>
      <c r="IA21" s="95"/>
      <c r="IB21" s="95"/>
      <c r="IC21" s="95"/>
      <c r="ID21" s="113">
        <f>VLOOKUP($A21,'PHAS Score'!$C$1:$D$303,2,FALSE)</f>
        <v>70</v>
      </c>
      <c r="IE21" s="95">
        <f>VLOOKUP($A21,'WO Detail'!$A$2:$BJ$304,62,FALSE)</f>
        <v>1376</v>
      </c>
      <c r="IF21" s="95">
        <f t="shared" si="19"/>
        <v>1.2543299908842298</v>
      </c>
      <c r="IG21" s="96"/>
      <c r="IH21" s="96"/>
      <c r="II21" s="96"/>
      <c r="IJ21" s="96"/>
    </row>
    <row r="22" spans="1:244" s="18" customFormat="1" ht="20.100000000000001" customHeight="1">
      <c r="A22" s="55" t="s">
        <v>466</v>
      </c>
      <c r="B22" s="13" t="s">
        <v>278</v>
      </c>
      <c r="C22" s="13" t="str">
        <f>VLOOKUP($A22,'WO Detail'!$A$2:$BJ$304,4,FALSE)</f>
        <v>Brooklyn</v>
      </c>
      <c r="D22" s="13" t="str">
        <f>VLOOKUP($A22,'WO Detail'!$A$2:$BJ$304,6,FALSE)</f>
        <v>Wyckoff Gardens</v>
      </c>
      <c r="E22" s="55">
        <f>VLOOKUP($A22,'WO Detail'!$A$2:$BJ$304,7,FALSE)</f>
        <v>163</v>
      </c>
      <c r="F22" s="13" t="s">
        <v>467</v>
      </c>
      <c r="G22" s="53">
        <v>256</v>
      </c>
      <c r="H22" s="55" t="str">
        <f>VLOOKUP($A22,'WO Detail'!$A$2:$BJ$304,9,FALSE)</f>
        <v>NY005011630</v>
      </c>
      <c r="I22" s="14">
        <v>290</v>
      </c>
      <c r="J22" s="14">
        <v>568</v>
      </c>
      <c r="K22" s="15">
        <v>1.9586207</v>
      </c>
      <c r="L22" s="15">
        <v>21.6962069</v>
      </c>
      <c r="M22" s="14">
        <v>237</v>
      </c>
      <c r="N22" s="14">
        <v>331</v>
      </c>
      <c r="O22" s="14">
        <v>20</v>
      </c>
      <c r="P22" s="14">
        <v>33</v>
      </c>
      <c r="Q22" s="14">
        <v>31</v>
      </c>
      <c r="R22" s="14">
        <v>39</v>
      </c>
      <c r="S22" s="14">
        <v>60</v>
      </c>
      <c r="T22" s="14">
        <v>70</v>
      </c>
      <c r="U22" s="14">
        <v>38</v>
      </c>
      <c r="V22" s="14">
        <v>73</v>
      </c>
      <c r="W22" s="14">
        <v>39</v>
      </c>
      <c r="X22" s="14">
        <v>35</v>
      </c>
      <c r="Y22" s="14">
        <v>75</v>
      </c>
      <c r="Z22" s="14">
        <v>40</v>
      </c>
      <c r="AA22" s="14">
        <v>15</v>
      </c>
      <c r="AB22" s="14">
        <v>108</v>
      </c>
      <c r="AC22" s="14">
        <v>156</v>
      </c>
      <c r="AD22" s="14">
        <v>130</v>
      </c>
      <c r="AE22" s="14">
        <v>17</v>
      </c>
      <c r="AF22" s="14">
        <v>353</v>
      </c>
      <c r="AG22" s="14">
        <v>167</v>
      </c>
      <c r="AH22" s="14">
        <v>31</v>
      </c>
      <c r="AI22" s="14">
        <v>0</v>
      </c>
      <c r="AJ22" s="14">
        <v>146</v>
      </c>
      <c r="AK22" s="14">
        <v>63</v>
      </c>
      <c r="AL22" s="14">
        <v>9</v>
      </c>
      <c r="AM22" s="14">
        <v>6</v>
      </c>
      <c r="AN22" s="14">
        <v>35</v>
      </c>
      <c r="AO22" s="16">
        <v>579.19310344827591</v>
      </c>
      <c r="AP22" s="16">
        <v>415.5</v>
      </c>
      <c r="AQ22" s="14">
        <v>3</v>
      </c>
      <c r="AR22" s="14">
        <v>13</v>
      </c>
      <c r="AS22" s="14">
        <v>93</v>
      </c>
      <c r="AT22" s="14">
        <v>31</v>
      </c>
      <c r="AU22" s="14">
        <v>22</v>
      </c>
      <c r="AV22" s="14">
        <v>24</v>
      </c>
      <c r="AW22" s="14">
        <v>16</v>
      </c>
      <c r="AX22" s="14">
        <v>17</v>
      </c>
      <c r="AY22" s="14">
        <v>9</v>
      </c>
      <c r="AZ22" s="14">
        <v>5</v>
      </c>
      <c r="BA22" s="14">
        <v>57</v>
      </c>
      <c r="BB22" s="16">
        <v>27543.408304498269</v>
      </c>
      <c r="BC22" s="16">
        <v>19050</v>
      </c>
      <c r="BD22" s="14">
        <v>11</v>
      </c>
      <c r="BE22" s="14">
        <v>40</v>
      </c>
      <c r="BF22" s="14">
        <v>73</v>
      </c>
      <c r="BG22" s="14">
        <v>26</v>
      </c>
      <c r="BH22" s="14">
        <v>23</v>
      </c>
      <c r="BI22" s="14">
        <v>22</v>
      </c>
      <c r="BJ22" s="14">
        <v>20</v>
      </c>
      <c r="BK22" s="14">
        <v>7</v>
      </c>
      <c r="BL22" s="14">
        <v>16</v>
      </c>
      <c r="BM22" s="14">
        <v>11</v>
      </c>
      <c r="BN22" s="14">
        <v>9</v>
      </c>
      <c r="BO22" s="14">
        <v>5</v>
      </c>
      <c r="BP22" s="14">
        <v>7</v>
      </c>
      <c r="BQ22" s="14">
        <v>1</v>
      </c>
      <c r="BR22" s="14">
        <v>2</v>
      </c>
      <c r="BS22" s="14">
        <v>3</v>
      </c>
      <c r="BT22" s="14">
        <v>1</v>
      </c>
      <c r="BU22" s="14">
        <v>3</v>
      </c>
      <c r="BV22" s="14">
        <v>1</v>
      </c>
      <c r="BW22" s="14">
        <v>2</v>
      </c>
      <c r="BX22" s="14">
        <v>6</v>
      </c>
      <c r="BY22" s="14">
        <v>133</v>
      </c>
      <c r="BZ22" s="16">
        <v>42462.353383458649</v>
      </c>
      <c r="CA22" s="16">
        <v>35382</v>
      </c>
      <c r="CB22" s="14">
        <v>35</v>
      </c>
      <c r="CC22" s="16">
        <v>12465.485714285714</v>
      </c>
      <c r="CD22" s="16">
        <v>8292</v>
      </c>
      <c r="CE22" s="14">
        <v>121</v>
      </c>
      <c r="CF22" s="16">
        <v>15998.528925619834</v>
      </c>
      <c r="CG22" s="16">
        <v>11064</v>
      </c>
      <c r="CH22" s="14">
        <v>182</v>
      </c>
      <c r="CI22" s="14">
        <v>56</v>
      </c>
      <c r="CJ22" s="14">
        <v>34</v>
      </c>
      <c r="CK22" s="14">
        <v>13</v>
      </c>
      <c r="CL22" s="14">
        <v>3</v>
      </c>
      <c r="CM22" s="14">
        <v>4</v>
      </c>
      <c r="CN22" s="17">
        <f t="shared" si="0"/>
        <v>1.3793103448275862E-2</v>
      </c>
      <c r="CO22" s="14">
        <v>24</v>
      </c>
      <c r="CP22" s="17">
        <f t="shared" si="1"/>
        <v>8.2758620689655171E-2</v>
      </c>
      <c r="CQ22" s="14">
        <v>123</v>
      </c>
      <c r="CR22" s="14">
        <v>28</v>
      </c>
      <c r="CS22" s="17">
        <f t="shared" si="2"/>
        <v>4.9295774647887321E-2</v>
      </c>
      <c r="CT22" s="13"/>
      <c r="CU22" s="17"/>
      <c r="CV22" s="13"/>
      <c r="CW22" s="13"/>
      <c r="CX22" s="13"/>
      <c r="CY22" s="13"/>
      <c r="CZ22" s="13"/>
      <c r="DA22" s="13"/>
      <c r="DB22" s="13" t="str">
        <f>VLOOKUP($A22,'WO Detail'!$A$2:$BJ$304,5,FALSE)</f>
        <v>Alverista Hall</v>
      </c>
      <c r="DC22" s="13"/>
      <c r="DD22" s="13"/>
      <c r="DE22" s="55">
        <f>VLOOKUP($A22,'WO Detail'!$A$2:$BJ$304,38,FALSE)</f>
        <v>2</v>
      </c>
      <c r="DF22" s="19" t="s">
        <v>350</v>
      </c>
      <c r="DG22" s="19" t="s">
        <v>351</v>
      </c>
      <c r="DH22" s="19" t="s">
        <v>468</v>
      </c>
      <c r="DI22" s="19" t="s">
        <v>469</v>
      </c>
      <c r="DJ22" s="19" t="s">
        <v>428</v>
      </c>
      <c r="DK22" s="19" t="s">
        <v>429</v>
      </c>
      <c r="DL22" s="19" t="s">
        <v>470</v>
      </c>
      <c r="DM22" s="19" t="s">
        <v>471</v>
      </c>
      <c r="DN22" s="19" t="s">
        <v>472</v>
      </c>
      <c r="DO22" s="55"/>
      <c r="DP22" s="55"/>
      <c r="DQ22" s="68">
        <v>18.900343642611684</v>
      </c>
      <c r="DR22" s="55" t="str">
        <f>VLOOKUP($A22,'WO Detail'!$A$2:$BJ$304,10,FALSE)</f>
        <v>No</v>
      </c>
      <c r="DS22" s="55" t="str">
        <f>VLOOKUP($A22,'WO Detail'!$A$2:$BJ$304,14,FALSE)</f>
        <v>NO</v>
      </c>
      <c r="DT22" s="19" t="s">
        <v>431</v>
      </c>
      <c r="DU22" s="59">
        <f>VLOOKUP($A22,'WO Detail'!$A$2:$BJ$304,15,FALSE)</f>
        <v>0</v>
      </c>
      <c r="DV22" s="77"/>
      <c r="DW22" s="79" t="s">
        <v>267</v>
      </c>
      <c r="DX22" s="55">
        <f>VLOOKUP($A22,'WO Detail'!$A$2:$BJ$304,26,FALSE)</f>
        <v>300</v>
      </c>
      <c r="DY22" s="55">
        <f>VLOOKUP($A22,'WO Detail'!$A$2:$BJ$304,27,FALSE)</f>
        <v>292</v>
      </c>
      <c r="DZ22" s="55">
        <f>VLOOKUP($A22,'WO Detail'!$A$2:$BJ$304,28,FALSE)</f>
        <v>7</v>
      </c>
      <c r="EA22" s="55">
        <f>VLOOKUP($A22,'WO Detail'!$A$2:$BJ$304,29,FALSE)</f>
        <v>1</v>
      </c>
      <c r="EB22" s="55">
        <f>VLOOKUP($A22,'WO Detail'!$A$2:$BJ$304,30,FALSE)</f>
        <v>60</v>
      </c>
      <c r="EC22" s="55">
        <f>VLOOKUP($A22,'WO Detail'!$A$2:$BJ$304,31,FALSE)</f>
        <v>91</v>
      </c>
      <c r="ED22" s="55">
        <f>VLOOKUP($A22,'WO Detail'!$A$2:$BJ$304,32,FALSE)</f>
        <v>80</v>
      </c>
      <c r="EE22" s="55">
        <f>VLOOKUP($A22,'WO Detail'!$A$2:$BJ$304,33,FALSE)</f>
        <v>45</v>
      </c>
      <c r="EF22" s="55">
        <f>VLOOKUP($A22,'WO Detail'!$A$2:$BJ$304,34,FALSE)</f>
        <v>15</v>
      </c>
      <c r="EG22" s="55">
        <f>VLOOKUP($A22,'WO Detail'!$A$2:$BJ$304,35,FALSE)</f>
        <v>9</v>
      </c>
      <c r="EH22" s="55">
        <f>VLOOKUP($A22,'WO Detail'!$A$2:$BJ$304,36,FALSE)</f>
        <v>0</v>
      </c>
      <c r="EI22" s="55">
        <f>VLOOKUP($A22,'WO Detail'!$A$2:$BJ$304,37,FALSE)</f>
        <v>0</v>
      </c>
      <c r="EJ22" s="78">
        <v>1</v>
      </c>
      <c r="EK22" s="78">
        <v>0</v>
      </c>
      <c r="EL22" s="19" t="s">
        <v>268</v>
      </c>
      <c r="EM22" s="19" t="s">
        <v>290</v>
      </c>
      <c r="EN22" s="81">
        <v>27880</v>
      </c>
      <c r="EO22" s="78">
        <v>44</v>
      </c>
      <c r="EP22" s="78" t="s">
        <v>443</v>
      </c>
      <c r="EQ22" s="84">
        <v>15382</v>
      </c>
      <c r="ER22" s="78">
        <v>2.02</v>
      </c>
      <c r="ES22" s="13"/>
      <c r="ET22" s="55">
        <f>VLOOKUP($A22,'WO Detail'!$A$2:$BJ$304,25,FALSE)</f>
        <v>2</v>
      </c>
      <c r="EU22" s="55">
        <f>VLOOKUP($A22,'WO Detail'!$A$2:$BJ$304,24,FALSE)</f>
        <v>3</v>
      </c>
      <c r="EV22" s="55" t="str">
        <f>VLOOKUP($A22,'WO Detail'!$A$2:$BJ$304,23,FALSE)</f>
        <v>OPERATING</v>
      </c>
      <c r="EW22" s="78" t="s">
        <v>267</v>
      </c>
      <c r="EX22" s="13"/>
      <c r="EY22" s="13"/>
      <c r="EZ22" s="19" t="s">
        <v>267</v>
      </c>
      <c r="FA22" s="55" t="str">
        <f>VLOOKUP($A22,'WO Detail'!$A$2:$BJ$304,11,FALSE)</f>
        <v>Other</v>
      </c>
      <c r="FB22" s="55" t="str">
        <f>VLOOKUP($A22,'WO Detail'!$A$2:$BJ$304,12,FALSE)</f>
        <v>No</v>
      </c>
      <c r="FC22" s="13"/>
      <c r="FD22" s="55">
        <f>VLOOKUP($A22,'WO Detail'!$A$2:$BJ$304,13,FALSE)</f>
        <v>0</v>
      </c>
      <c r="FE22" s="19" t="s">
        <v>267</v>
      </c>
      <c r="FF22" s="13"/>
      <c r="FG22" s="19" t="s">
        <v>473</v>
      </c>
      <c r="FH22" s="19" t="s">
        <v>474</v>
      </c>
      <c r="FI22" s="13">
        <v>4004</v>
      </c>
      <c r="FJ22" s="13">
        <v>13</v>
      </c>
      <c r="FK22" s="19" t="s">
        <v>475</v>
      </c>
      <c r="FL22" s="13"/>
      <c r="FM22" s="55">
        <f>VLOOKUP($A22,'WO Detail'!$A$2:$BJ$304,16,FALSE)</f>
        <v>0</v>
      </c>
      <c r="FN22" s="13"/>
      <c r="FO22" s="13"/>
      <c r="FP22" s="13"/>
      <c r="FQ22" s="13"/>
      <c r="FR22" s="13"/>
      <c r="FS22" s="13"/>
      <c r="FT22" s="13"/>
      <c r="FU22" s="13"/>
      <c r="FV22" s="13"/>
      <c r="FW22" s="13"/>
      <c r="FX22" s="13"/>
      <c r="FY22" s="13"/>
      <c r="FZ22" s="13"/>
      <c r="GA22" s="13"/>
      <c r="GB22" s="13"/>
      <c r="GC22" s="13"/>
      <c r="GD22" s="13"/>
      <c r="GE22" s="13"/>
      <c r="GF22" s="13"/>
      <c r="GG22" s="13"/>
      <c r="GH22" s="55">
        <f>VLOOKUP($A22,'WO Detail'!$A$2:$BJ$304,39,FALSE)</f>
        <v>89.53</v>
      </c>
      <c r="GI22" s="55">
        <f>VLOOKUP($A22,'WO Detail'!$A$2:$BJ$304,40,FALSE)</f>
        <v>36.64</v>
      </c>
      <c r="GJ22" s="13"/>
      <c r="GK22" s="13"/>
      <c r="GL22" s="13"/>
      <c r="GM22" s="13"/>
      <c r="GN22" s="55">
        <f>VLOOKUP($A22,'WO Detail'!$A$2:$BJ$304,17,FALSE)</f>
        <v>0</v>
      </c>
      <c r="GO22" s="55">
        <f>VLOOKUP($A22,'WO Detail'!$A$2:$BJ$304,18,FALSE)</f>
        <v>0</v>
      </c>
      <c r="GP22" s="55">
        <f>VLOOKUP($A22,'WO Detail'!$A$2:$BJ$304,19,FALSE)</f>
        <v>0</v>
      </c>
      <c r="GQ22" s="55" t="str">
        <f>VLOOKUP($A22,'WO Detail'!$A$2:$BJ$304,21,FALSE)</f>
        <v>No</v>
      </c>
      <c r="GR22" s="89">
        <f>VLOOKUP($A22,'WO Detail'!$A$2:$BJ$304,22,FALSE)</f>
        <v>0.43192684216157251</v>
      </c>
      <c r="GS22" s="95">
        <f>VLOOKUP($A22,'WO Detail'!$A$2:$BJ$304,41,FALSE)</f>
        <v>1129</v>
      </c>
      <c r="GT22" s="95">
        <f t="shared" si="3"/>
        <v>1.2888127853881277</v>
      </c>
      <c r="GU22" s="95">
        <f>VLOOKUP($A22,'WO Detail'!$A$2:$BJ$304,42,FALSE)</f>
        <v>179</v>
      </c>
      <c r="GV22" s="95">
        <f t="shared" si="4"/>
        <v>0.61301369863013699</v>
      </c>
      <c r="GW22" s="95">
        <f>VLOOKUP($A22,'WO Detail'!$A$2:$BJ$304,43,FALSE)</f>
        <v>1293</v>
      </c>
      <c r="GX22" s="95">
        <f t="shared" si="5"/>
        <v>1.476027397260274</v>
      </c>
      <c r="GY22" s="95">
        <f>VLOOKUP($A22,'WO Detail'!$A$2:$BJ$304,44,FALSE)</f>
        <v>1532</v>
      </c>
      <c r="GZ22" s="95">
        <f t="shared" si="6"/>
        <v>5.2465753424657535</v>
      </c>
      <c r="HA22" s="95">
        <f>VLOOKUP($A22,'WO Detail'!$A$2:$BJ$304,45,FALSE)</f>
        <v>938</v>
      </c>
      <c r="HB22" s="95">
        <f t="shared" si="7"/>
        <v>1.0707762557077627</v>
      </c>
      <c r="HC22" s="95">
        <f>VLOOKUP($A22,'WO Detail'!$A$2:$BJ$304,46,FALSE)</f>
        <v>669</v>
      </c>
      <c r="HD22" s="95">
        <f t="shared" si="8"/>
        <v>2.2910958904109591</v>
      </c>
      <c r="HE22" s="95">
        <f>VLOOKUP($A22,'WO Detail'!$A$2:$BJ$304,47,FALSE)</f>
        <v>634</v>
      </c>
      <c r="HF22" s="95">
        <f t="shared" si="9"/>
        <v>0.72374429223744297</v>
      </c>
      <c r="HG22" s="95">
        <f>VLOOKUP($A22,'WO Detail'!$A$2:$BJ$304,49,FALSE)</f>
        <v>1140</v>
      </c>
      <c r="HH22" s="95">
        <f t="shared" si="10"/>
        <v>1.3013698630136987</v>
      </c>
      <c r="HI22" s="95">
        <f>VLOOKUP($A22,'WO Detail'!$A$2:$BJ$304,51,FALSE)</f>
        <v>3</v>
      </c>
      <c r="HJ22" s="95">
        <f t="shared" si="11"/>
        <v>1.5</v>
      </c>
      <c r="HK22" s="95">
        <f>VLOOKUP($A22,'WO Detail'!$A$2:$BJ$304,53,FALSE)</f>
        <v>3</v>
      </c>
      <c r="HL22" s="95">
        <f t="shared" si="12"/>
        <v>1.5</v>
      </c>
      <c r="HM22" s="95">
        <f>VLOOKUP($A22,'WO Detail'!$A$2:$BJ$304,55,FALSE)</f>
        <v>231</v>
      </c>
      <c r="HN22" s="95">
        <f t="shared" si="20"/>
        <v>77</v>
      </c>
      <c r="HO22" s="95">
        <f>VLOOKUP($A22,'WO Detail'!$A$2:$BJ$304,56,FALSE)</f>
        <v>6664</v>
      </c>
      <c r="HP22" s="95">
        <f t="shared" si="13"/>
        <v>7.6073059360730602</v>
      </c>
      <c r="HQ22" s="95">
        <f>VLOOKUP($A22,'WO Detail'!$A$2:$BJ$304,57,FALSE)</f>
        <v>2999</v>
      </c>
      <c r="HR22" s="95">
        <f t="shared" si="14"/>
        <v>10.270547945205479</v>
      </c>
      <c r="HS22" s="95">
        <f>VLOOKUP($A22,'WO Detail'!$A$2:$BJ$304,58,FALSE)</f>
        <v>6055</v>
      </c>
      <c r="HT22" s="95">
        <f t="shared" si="15"/>
        <v>6.9121004566210047</v>
      </c>
      <c r="HU22" s="95">
        <f>VLOOKUP($A22,'WO Detail'!$A$2:$BJ$304,59,FALSE)</f>
        <v>18662</v>
      </c>
      <c r="HV22" s="95">
        <f t="shared" si="16"/>
        <v>63.910958904109592</v>
      </c>
      <c r="HW22" s="95">
        <f>VLOOKUP($A22,'WO Detail'!$A$2:$BJ$304,60,FALSE)</f>
        <v>250</v>
      </c>
      <c r="HX22" s="95">
        <f t="shared" si="17"/>
        <v>0.28538812785388123</v>
      </c>
      <c r="HY22" s="95">
        <f>VLOOKUP($A22,'WO Detail'!$A$2:$BJ$304,61,FALSE)</f>
        <v>5121</v>
      </c>
      <c r="HZ22" s="95">
        <f t="shared" si="18"/>
        <v>17.537671232876711</v>
      </c>
      <c r="IA22" s="95"/>
      <c r="IB22" s="95"/>
      <c r="IC22" s="95"/>
      <c r="ID22" s="113">
        <f>VLOOKUP($A22,'PHAS Score'!$C$1:$D$303,2,FALSE)</f>
        <v>65.52</v>
      </c>
      <c r="IE22" s="95">
        <f>VLOOKUP($A22,'WO Detail'!$A$2:$BJ$304,62,FALSE)</f>
        <v>699</v>
      </c>
      <c r="IF22" s="95">
        <f t="shared" si="19"/>
        <v>2.3938356164383561</v>
      </c>
      <c r="IG22" s="96"/>
      <c r="IH22" s="96"/>
      <c r="II22" s="96"/>
      <c r="IJ22" s="96"/>
    </row>
    <row r="23" spans="1:244" s="18" customFormat="1" ht="20.100000000000001" customHeight="1">
      <c r="A23" s="55" t="s">
        <v>476</v>
      </c>
      <c r="B23" s="13" t="s">
        <v>307</v>
      </c>
      <c r="C23" s="13" t="str">
        <f>VLOOKUP($A23,'WO Detail'!$A$2:$BJ$304,4,FALSE)</f>
        <v>Manhattan</v>
      </c>
      <c r="D23" s="13" t="str">
        <f>VLOOKUP($A23,'WO Detail'!$A$2:$BJ$304,6,FALSE)</f>
        <v>Harlem River</v>
      </c>
      <c r="E23" s="55">
        <f>VLOOKUP($A23,'WO Detail'!$A$2:$BJ$304,7,FALSE)</f>
        <v>3</v>
      </c>
      <c r="F23" s="13" t="s">
        <v>477</v>
      </c>
      <c r="G23" s="53">
        <v>125</v>
      </c>
      <c r="H23" s="55" t="str">
        <f>VLOOKUP($A23,'WO Detail'!$A$2:$BJ$304,9,FALSE)</f>
        <v>NY005010030</v>
      </c>
      <c r="I23" s="14">
        <v>166</v>
      </c>
      <c r="J23" s="14">
        <v>460</v>
      </c>
      <c r="K23" s="15">
        <v>2.7710843000000001</v>
      </c>
      <c r="L23" s="15">
        <v>24.759036099999999</v>
      </c>
      <c r="M23" s="14">
        <v>169</v>
      </c>
      <c r="N23" s="14">
        <v>291</v>
      </c>
      <c r="O23" s="14">
        <v>32</v>
      </c>
      <c r="P23" s="14">
        <v>41</v>
      </c>
      <c r="Q23" s="14">
        <v>52</v>
      </c>
      <c r="R23" s="14">
        <v>50</v>
      </c>
      <c r="S23" s="14">
        <v>38</v>
      </c>
      <c r="T23" s="14">
        <v>54</v>
      </c>
      <c r="U23" s="14">
        <v>40</v>
      </c>
      <c r="V23" s="14">
        <v>37</v>
      </c>
      <c r="W23" s="14">
        <v>29</v>
      </c>
      <c r="X23" s="14">
        <v>19</v>
      </c>
      <c r="Y23" s="14">
        <v>31</v>
      </c>
      <c r="Z23" s="14">
        <v>23</v>
      </c>
      <c r="AA23" s="14">
        <v>14</v>
      </c>
      <c r="AB23" s="14">
        <v>154</v>
      </c>
      <c r="AC23" s="14">
        <v>80</v>
      </c>
      <c r="AD23" s="14">
        <v>68</v>
      </c>
      <c r="AE23" s="14">
        <v>6</v>
      </c>
      <c r="AF23" s="14">
        <v>204</v>
      </c>
      <c r="AG23" s="14">
        <v>243</v>
      </c>
      <c r="AH23" s="14">
        <v>6</v>
      </c>
      <c r="AI23" s="14">
        <v>1</v>
      </c>
      <c r="AJ23" s="14">
        <v>89</v>
      </c>
      <c r="AK23" s="14">
        <v>25</v>
      </c>
      <c r="AL23" s="14">
        <v>2</v>
      </c>
      <c r="AM23" s="14">
        <v>1</v>
      </c>
      <c r="AN23" s="14">
        <v>13</v>
      </c>
      <c r="AO23" s="16">
        <v>587.3795180722891</v>
      </c>
      <c r="AP23" s="16">
        <v>446.5</v>
      </c>
      <c r="AQ23" s="14">
        <v>2</v>
      </c>
      <c r="AR23" s="14">
        <v>10</v>
      </c>
      <c r="AS23" s="14">
        <v>43</v>
      </c>
      <c r="AT23" s="14">
        <v>18</v>
      </c>
      <c r="AU23" s="14">
        <v>17</v>
      </c>
      <c r="AV23" s="14">
        <v>12</v>
      </c>
      <c r="AW23" s="14">
        <v>9</v>
      </c>
      <c r="AX23" s="14">
        <v>14</v>
      </c>
      <c r="AY23" s="14">
        <v>8</v>
      </c>
      <c r="AZ23" s="14">
        <v>7</v>
      </c>
      <c r="BA23" s="14">
        <v>26</v>
      </c>
      <c r="BB23" s="16">
        <v>28384.909090909092</v>
      </c>
      <c r="BC23" s="16">
        <v>23227</v>
      </c>
      <c r="BD23" s="14">
        <v>4</v>
      </c>
      <c r="BE23" s="14">
        <v>29</v>
      </c>
      <c r="BF23" s="14">
        <v>28</v>
      </c>
      <c r="BG23" s="14">
        <v>14</v>
      </c>
      <c r="BH23" s="14">
        <v>11</v>
      </c>
      <c r="BI23" s="14">
        <v>15</v>
      </c>
      <c r="BJ23" s="14">
        <v>13</v>
      </c>
      <c r="BK23" s="14">
        <v>17</v>
      </c>
      <c r="BL23" s="14">
        <v>6</v>
      </c>
      <c r="BM23" s="14">
        <v>8</v>
      </c>
      <c r="BN23" s="14">
        <v>4</v>
      </c>
      <c r="BO23" s="14">
        <v>4</v>
      </c>
      <c r="BP23" s="14">
        <v>1</v>
      </c>
      <c r="BQ23" s="14">
        <v>2</v>
      </c>
      <c r="BR23" s="14">
        <v>3</v>
      </c>
      <c r="BS23" s="14">
        <v>0</v>
      </c>
      <c r="BT23" s="14">
        <v>1</v>
      </c>
      <c r="BU23" s="14">
        <v>1</v>
      </c>
      <c r="BV23" s="14">
        <v>0</v>
      </c>
      <c r="BW23" s="14">
        <v>0</v>
      </c>
      <c r="BX23" s="14">
        <v>4</v>
      </c>
      <c r="BY23" s="14">
        <v>85</v>
      </c>
      <c r="BZ23" s="16">
        <v>40431.541176470586</v>
      </c>
      <c r="CA23" s="16">
        <v>36369</v>
      </c>
      <c r="CB23" s="14">
        <v>18</v>
      </c>
      <c r="CC23" s="16">
        <v>17257.777777777777</v>
      </c>
      <c r="CD23" s="16">
        <v>14058</v>
      </c>
      <c r="CE23" s="14">
        <v>63</v>
      </c>
      <c r="CF23" s="16">
        <v>16655.142857142859</v>
      </c>
      <c r="CG23" s="16">
        <v>11448</v>
      </c>
      <c r="CH23" s="14">
        <v>100</v>
      </c>
      <c r="CI23" s="14">
        <v>47</v>
      </c>
      <c r="CJ23" s="14">
        <v>12</v>
      </c>
      <c r="CK23" s="14">
        <v>3</v>
      </c>
      <c r="CL23" s="14">
        <v>3</v>
      </c>
      <c r="CM23" s="14">
        <v>3</v>
      </c>
      <c r="CN23" s="17">
        <f t="shared" si="0"/>
        <v>1.8072289156626505E-2</v>
      </c>
      <c r="CO23" s="14">
        <v>8</v>
      </c>
      <c r="CP23" s="17">
        <f t="shared" si="1"/>
        <v>4.8192771084337352E-2</v>
      </c>
      <c r="CQ23" s="14">
        <v>70</v>
      </c>
      <c r="CR23" s="14">
        <v>38</v>
      </c>
      <c r="CS23" s="17">
        <f t="shared" si="2"/>
        <v>8.2608695652173908E-2</v>
      </c>
      <c r="CT23" s="13"/>
      <c r="CU23" s="17"/>
      <c r="CV23" s="13"/>
      <c r="CW23" s="13"/>
      <c r="CX23" s="13"/>
      <c r="CY23" s="13"/>
      <c r="CZ23" s="13"/>
      <c r="DA23" s="13"/>
      <c r="DB23" s="13" t="str">
        <f>VLOOKUP($A23,'WO Detail'!$A$2:$BJ$304,5,FALSE)</f>
        <v>Albert Suggs</v>
      </c>
      <c r="DC23" s="13"/>
      <c r="DD23" s="13"/>
      <c r="DE23" s="55">
        <f>VLOOKUP($A23,'WO Detail'!$A$2:$BJ$304,38,FALSE)</f>
        <v>4</v>
      </c>
      <c r="DF23" s="19" t="s">
        <v>309</v>
      </c>
      <c r="DG23" s="19" t="s">
        <v>310</v>
      </c>
      <c r="DH23" s="19" t="s">
        <v>478</v>
      </c>
      <c r="DI23" s="19" t="s">
        <v>479</v>
      </c>
      <c r="DJ23" s="19" t="s">
        <v>313</v>
      </c>
      <c r="DK23" s="19" t="s">
        <v>314</v>
      </c>
      <c r="DL23" s="19" t="s">
        <v>396</v>
      </c>
      <c r="DM23" s="19" t="s">
        <v>410</v>
      </c>
      <c r="DN23" s="19" t="s">
        <v>480</v>
      </c>
      <c r="DO23" s="55"/>
      <c r="DP23" s="55"/>
      <c r="DQ23" s="68">
        <v>8.9686098654708513</v>
      </c>
      <c r="DR23" s="55" t="str">
        <f>VLOOKUP($A23,'WO Detail'!$A$2:$BJ$304,10,FALSE)</f>
        <v>No</v>
      </c>
      <c r="DS23" s="55" t="str">
        <f>VLOOKUP($A23,'WO Detail'!$A$2:$BJ$304,14,FALSE)</f>
        <v>YES</v>
      </c>
      <c r="DT23" s="19" t="s">
        <v>317</v>
      </c>
      <c r="DU23" s="59" t="str">
        <f>VLOOKUP($A23,'WO Detail'!$A$2:$BJ$304,15,FALSE)</f>
        <v>BETTYE ROLLE</v>
      </c>
      <c r="DV23" s="78">
        <v>2020</v>
      </c>
      <c r="DW23" s="79" t="s">
        <v>267</v>
      </c>
      <c r="DX23" s="55">
        <f>VLOOKUP($A23,'WO Detail'!$A$2:$BJ$304,26,FALSE)</f>
        <v>168</v>
      </c>
      <c r="DY23" s="55">
        <f>VLOOKUP($A23,'WO Detail'!$A$2:$BJ$304,27,FALSE)</f>
        <v>165</v>
      </c>
      <c r="DZ23" s="55">
        <f>VLOOKUP($A23,'WO Detail'!$A$2:$BJ$304,28,FALSE)</f>
        <v>2</v>
      </c>
      <c r="EA23" s="55">
        <f>VLOOKUP($A23,'WO Detail'!$A$2:$BJ$304,29,FALSE)</f>
        <v>1</v>
      </c>
      <c r="EB23" s="55">
        <f>VLOOKUP($A23,'WO Detail'!$A$2:$BJ$304,30,FALSE)</f>
        <v>5</v>
      </c>
      <c r="EC23" s="55">
        <f>VLOOKUP($A23,'WO Detail'!$A$2:$BJ$304,31,FALSE)</f>
        <v>46</v>
      </c>
      <c r="ED23" s="55">
        <f>VLOOKUP($A23,'WO Detail'!$A$2:$BJ$304,32,FALSE)</f>
        <v>22</v>
      </c>
      <c r="EE23" s="55">
        <f>VLOOKUP($A23,'WO Detail'!$A$2:$BJ$304,33,FALSE)</f>
        <v>63</v>
      </c>
      <c r="EF23" s="55">
        <f>VLOOKUP($A23,'WO Detail'!$A$2:$BJ$304,34,FALSE)</f>
        <v>26</v>
      </c>
      <c r="EG23" s="55">
        <f>VLOOKUP($A23,'WO Detail'!$A$2:$BJ$304,35,FALSE)</f>
        <v>6</v>
      </c>
      <c r="EH23" s="55">
        <f>VLOOKUP($A23,'WO Detail'!$A$2:$BJ$304,36,FALSE)</f>
        <v>0</v>
      </c>
      <c r="EI23" s="55">
        <f>VLOOKUP($A23,'WO Detail'!$A$2:$BJ$304,37,FALSE)</f>
        <v>0</v>
      </c>
      <c r="EJ23" s="78">
        <v>1</v>
      </c>
      <c r="EK23" s="78">
        <v>0</v>
      </c>
      <c r="EL23" s="19" t="s">
        <v>268</v>
      </c>
      <c r="EM23" s="19" t="s">
        <v>269</v>
      </c>
      <c r="EN23" s="81">
        <v>22766</v>
      </c>
      <c r="EO23" s="78">
        <v>58</v>
      </c>
      <c r="EP23" s="78" t="s">
        <v>284</v>
      </c>
      <c r="EQ23" s="84">
        <v>9043</v>
      </c>
      <c r="ER23" s="78">
        <v>0.63</v>
      </c>
      <c r="ES23" s="13"/>
      <c r="ET23" s="55">
        <f>VLOOKUP($A23,'WO Detail'!$A$2:$BJ$304,25,FALSE)</f>
        <v>2</v>
      </c>
      <c r="EU23" s="55">
        <f>VLOOKUP($A23,'WO Detail'!$A$2:$BJ$304,24,FALSE)</f>
        <v>2</v>
      </c>
      <c r="EV23" s="55">
        <f>VLOOKUP($A23,'WO Detail'!$A$2:$BJ$304,23,FALSE)</f>
        <v>0</v>
      </c>
      <c r="EW23" s="78" t="s">
        <v>267</v>
      </c>
      <c r="EX23" s="13"/>
      <c r="EY23" s="13"/>
      <c r="EZ23" s="19" t="s">
        <v>267</v>
      </c>
      <c r="FA23" s="55" t="str">
        <f>VLOOKUP($A23,'WO Detail'!$A$2:$BJ$304,11,FALSE)</f>
        <v>Other</v>
      </c>
      <c r="FB23" s="55" t="str">
        <f>VLOOKUP($A23,'WO Detail'!$A$2:$BJ$304,12,FALSE)</f>
        <v>No</v>
      </c>
      <c r="FC23" s="13"/>
      <c r="FD23" s="55">
        <f>VLOOKUP($A23,'WO Detail'!$A$2:$BJ$304,13,FALSE)</f>
        <v>0</v>
      </c>
      <c r="FE23" s="19" t="s">
        <v>267</v>
      </c>
      <c r="FF23" s="13"/>
      <c r="FG23" s="19" t="s">
        <v>481</v>
      </c>
      <c r="FH23" s="19" t="s">
        <v>482</v>
      </c>
      <c r="FI23" s="13">
        <v>3802</v>
      </c>
      <c r="FJ23" s="13">
        <v>6</v>
      </c>
      <c r="FK23" s="19" t="s">
        <v>483</v>
      </c>
      <c r="FL23" s="13"/>
      <c r="FM23" s="55">
        <f>VLOOKUP($A23,'WO Detail'!$A$2:$BJ$304,16,FALSE)</f>
        <v>0</v>
      </c>
      <c r="FN23" s="13"/>
      <c r="FO23" s="13"/>
      <c r="FP23" s="13"/>
      <c r="FQ23" s="13"/>
      <c r="FR23" s="13"/>
      <c r="FS23" s="13"/>
      <c r="FT23" s="13"/>
      <c r="FU23" s="13"/>
      <c r="FV23" s="13"/>
      <c r="FW23" s="13"/>
      <c r="FX23" s="13"/>
      <c r="FY23" s="13"/>
      <c r="FZ23" s="13"/>
      <c r="GA23" s="13"/>
      <c r="GB23" s="13"/>
      <c r="GC23" s="13"/>
      <c r="GD23" s="13"/>
      <c r="GE23" s="13"/>
      <c r="GF23" s="13"/>
      <c r="GG23" s="13"/>
      <c r="GH23" s="55">
        <f>VLOOKUP($A23,'WO Detail'!$A$2:$BJ$304,39,FALSE)</f>
        <v>91.05</v>
      </c>
      <c r="GI23" s="55">
        <f>VLOOKUP($A23,'WO Detail'!$A$2:$BJ$304,40,FALSE)</f>
        <v>38.79</v>
      </c>
      <c r="GJ23" s="13"/>
      <c r="GK23" s="13"/>
      <c r="GL23" s="13"/>
      <c r="GM23" s="13"/>
      <c r="GN23" s="55">
        <f>VLOOKUP($A23,'WO Detail'!$A$2:$BJ$304,17,FALSE)</f>
        <v>0</v>
      </c>
      <c r="GO23" s="55">
        <f>VLOOKUP($A23,'WO Detail'!$A$2:$BJ$304,18,FALSE)</f>
        <v>0</v>
      </c>
      <c r="GP23" s="55">
        <f>VLOOKUP($A23,'WO Detail'!$A$2:$BJ$304,19,FALSE)</f>
        <v>0</v>
      </c>
      <c r="GQ23" s="55" t="str">
        <f>VLOOKUP($A23,'WO Detail'!$A$2:$BJ$304,21,FALSE)</f>
        <v>No</v>
      </c>
      <c r="GR23" s="89">
        <f>VLOOKUP($A23,'WO Detail'!$A$2:$BJ$304,22,FALSE)</f>
        <v>0.42104396362795016</v>
      </c>
      <c r="GS23" s="95">
        <f>VLOOKUP($A23,'WO Detail'!$A$2:$BJ$304,41,FALSE)</f>
        <v>425</v>
      </c>
      <c r="GT23" s="95">
        <f t="shared" si="3"/>
        <v>0.85858585858585856</v>
      </c>
      <c r="GU23" s="95">
        <f>VLOOKUP($A23,'WO Detail'!$A$2:$BJ$304,42,FALSE)</f>
        <v>36</v>
      </c>
      <c r="GV23" s="95">
        <f t="shared" si="4"/>
        <v>0.21818181818181817</v>
      </c>
      <c r="GW23" s="95">
        <f>VLOOKUP($A23,'WO Detail'!$A$2:$BJ$304,43,FALSE)</f>
        <v>764</v>
      </c>
      <c r="GX23" s="95">
        <f t="shared" si="5"/>
        <v>1.5434343434343434</v>
      </c>
      <c r="GY23" s="95">
        <f>VLOOKUP($A23,'WO Detail'!$A$2:$BJ$304,44,FALSE)</f>
        <v>862</v>
      </c>
      <c r="GZ23" s="95">
        <f t="shared" si="6"/>
        <v>5.2242424242424246</v>
      </c>
      <c r="HA23" s="95">
        <f>VLOOKUP($A23,'WO Detail'!$A$2:$BJ$304,45,FALSE)</f>
        <v>568</v>
      </c>
      <c r="HB23" s="95">
        <f t="shared" si="7"/>
        <v>1.1474747474747475</v>
      </c>
      <c r="HC23" s="95">
        <f>VLOOKUP($A23,'WO Detail'!$A$2:$BJ$304,46,FALSE)</f>
        <v>326</v>
      </c>
      <c r="HD23" s="95">
        <f t="shared" si="8"/>
        <v>1.9757575757575758</v>
      </c>
      <c r="HE23" s="95">
        <f>VLOOKUP($A23,'WO Detail'!$A$2:$BJ$304,47,FALSE)</f>
        <v>86</v>
      </c>
      <c r="HF23" s="95">
        <f t="shared" si="9"/>
        <v>0.17373737373737375</v>
      </c>
      <c r="HG23" s="95">
        <f>VLOOKUP($A23,'WO Detail'!$A$2:$BJ$304,49,FALSE)</f>
        <v>122</v>
      </c>
      <c r="HH23" s="95">
        <f t="shared" si="10"/>
        <v>0.24646464646464644</v>
      </c>
      <c r="HI23" s="95">
        <f>VLOOKUP($A23,'WO Detail'!$A$2:$BJ$304,51,FALSE)</f>
        <v>0</v>
      </c>
      <c r="HJ23" s="95">
        <f t="shared" si="11"/>
        <v>0</v>
      </c>
      <c r="HK23" s="95">
        <f>VLOOKUP($A23,'WO Detail'!$A$2:$BJ$304,53,FALSE)</f>
        <v>2</v>
      </c>
      <c r="HL23" s="95">
        <f t="shared" si="12"/>
        <v>1</v>
      </c>
      <c r="HM23" s="95">
        <f>VLOOKUP($A23,'WO Detail'!$A$2:$BJ$304,55,FALSE)</f>
        <v>185</v>
      </c>
      <c r="HN23" s="95">
        <f t="shared" si="20"/>
        <v>92.5</v>
      </c>
      <c r="HO23" s="95">
        <f>VLOOKUP($A23,'WO Detail'!$A$2:$BJ$304,56,FALSE)</f>
        <v>3791</v>
      </c>
      <c r="HP23" s="95">
        <f t="shared" si="13"/>
        <v>7.6585858585858588</v>
      </c>
      <c r="HQ23" s="95">
        <f>VLOOKUP($A23,'WO Detail'!$A$2:$BJ$304,57,FALSE)</f>
        <v>850</v>
      </c>
      <c r="HR23" s="95">
        <f t="shared" si="14"/>
        <v>5.1515151515151514</v>
      </c>
      <c r="HS23" s="95">
        <f>VLOOKUP($A23,'WO Detail'!$A$2:$BJ$304,58,FALSE)</f>
        <v>2707</v>
      </c>
      <c r="HT23" s="95">
        <f t="shared" si="15"/>
        <v>5.468686868686869</v>
      </c>
      <c r="HU23" s="95">
        <f>VLOOKUP($A23,'WO Detail'!$A$2:$BJ$304,59,FALSE)</f>
        <v>11203</v>
      </c>
      <c r="HV23" s="95">
        <f t="shared" si="16"/>
        <v>67.896969696969691</v>
      </c>
      <c r="HW23" s="95">
        <f>VLOOKUP($A23,'WO Detail'!$A$2:$BJ$304,60,FALSE)</f>
        <v>230</v>
      </c>
      <c r="HX23" s="95">
        <f t="shared" si="17"/>
        <v>0.4646464646464647</v>
      </c>
      <c r="HY23" s="95">
        <f>VLOOKUP($A23,'WO Detail'!$A$2:$BJ$304,61,FALSE)</f>
        <v>3950</v>
      </c>
      <c r="HZ23" s="95">
        <f t="shared" si="18"/>
        <v>23.939393939393938</v>
      </c>
      <c r="IA23" s="95"/>
      <c r="IB23" s="95"/>
      <c r="IC23" s="95"/>
      <c r="ID23" s="113">
        <f>VLOOKUP($A23,'PHAS Score'!$C$1:$D$303,2,FALSE)</f>
        <v>37</v>
      </c>
      <c r="IE23" s="95">
        <f>VLOOKUP($A23,'WO Detail'!$A$2:$BJ$304,62,FALSE)</f>
        <v>108</v>
      </c>
      <c r="IF23" s="95">
        <f t="shared" si="19"/>
        <v>0.65454545454545454</v>
      </c>
      <c r="IG23" s="96"/>
      <c r="IH23" s="96"/>
      <c r="II23" s="96"/>
      <c r="IJ23" s="96"/>
    </row>
    <row r="24" spans="1:244" s="18" customFormat="1" ht="20.100000000000001" customHeight="1">
      <c r="A24" s="55" t="s">
        <v>484</v>
      </c>
      <c r="B24" s="13" t="s">
        <v>256</v>
      </c>
      <c r="C24" s="13" t="str">
        <f>VLOOKUP($A24,'WO Detail'!$A$2:$BJ$304,4,FALSE)</f>
        <v>Bronx</v>
      </c>
      <c r="D24" s="13" t="str">
        <f>VLOOKUP($A24,'WO Detail'!$A$2:$BJ$304,6,FALSE)</f>
        <v>Fort Independence</v>
      </c>
      <c r="E24" s="55">
        <f>VLOOKUP($A24,'WO Detail'!$A$2:$BJ$304,7,FALSE)</f>
        <v>197</v>
      </c>
      <c r="F24" s="13" t="s">
        <v>485</v>
      </c>
      <c r="G24" s="53">
        <v>202</v>
      </c>
      <c r="H24" s="55" t="str">
        <f>VLOOKUP($A24,'WO Detail'!$A$2:$BJ$304,9,FALSE)</f>
        <v>NY005012020</v>
      </c>
      <c r="I24" s="14">
        <v>233</v>
      </c>
      <c r="J24" s="14">
        <v>459</v>
      </c>
      <c r="K24" s="15">
        <v>1.9699571</v>
      </c>
      <c r="L24" s="15">
        <v>19.978540800000001</v>
      </c>
      <c r="M24" s="14">
        <v>178</v>
      </c>
      <c r="N24" s="14">
        <v>281</v>
      </c>
      <c r="O24" s="14">
        <v>20</v>
      </c>
      <c r="P24" s="14">
        <v>33</v>
      </c>
      <c r="Q24" s="14">
        <v>32</v>
      </c>
      <c r="R24" s="14">
        <v>38</v>
      </c>
      <c r="S24" s="14">
        <v>29</v>
      </c>
      <c r="T24" s="14">
        <v>49</v>
      </c>
      <c r="U24" s="14">
        <v>46</v>
      </c>
      <c r="V24" s="14">
        <v>57</v>
      </c>
      <c r="W24" s="14">
        <v>32</v>
      </c>
      <c r="X24" s="14">
        <v>30</v>
      </c>
      <c r="Y24" s="14">
        <v>53</v>
      </c>
      <c r="Z24" s="14">
        <v>26</v>
      </c>
      <c r="AA24" s="14">
        <v>14</v>
      </c>
      <c r="AB24" s="14">
        <v>106</v>
      </c>
      <c r="AC24" s="14">
        <v>110</v>
      </c>
      <c r="AD24" s="14">
        <v>93</v>
      </c>
      <c r="AE24" s="14">
        <v>16</v>
      </c>
      <c r="AF24" s="14">
        <v>135</v>
      </c>
      <c r="AG24" s="14">
        <v>307</v>
      </c>
      <c r="AH24" s="14">
        <v>1</v>
      </c>
      <c r="AI24" s="14">
        <v>0</v>
      </c>
      <c r="AJ24" s="14">
        <v>131</v>
      </c>
      <c r="AK24" s="14">
        <v>59</v>
      </c>
      <c r="AL24" s="14">
        <v>11</v>
      </c>
      <c r="AM24" s="14">
        <v>11</v>
      </c>
      <c r="AN24" s="14">
        <v>25</v>
      </c>
      <c r="AO24" s="16">
        <v>491.88841201716735</v>
      </c>
      <c r="AP24" s="16">
        <v>374</v>
      </c>
      <c r="AQ24" s="14">
        <v>1</v>
      </c>
      <c r="AR24" s="14">
        <v>15</v>
      </c>
      <c r="AS24" s="14">
        <v>82</v>
      </c>
      <c r="AT24" s="14">
        <v>31</v>
      </c>
      <c r="AU24" s="14">
        <v>26</v>
      </c>
      <c r="AV24" s="14">
        <v>12</v>
      </c>
      <c r="AW24" s="14">
        <v>15</v>
      </c>
      <c r="AX24" s="14">
        <v>10</v>
      </c>
      <c r="AY24" s="14">
        <v>6</v>
      </c>
      <c r="AZ24" s="14">
        <v>8</v>
      </c>
      <c r="BA24" s="14">
        <v>27</v>
      </c>
      <c r="BB24" s="16">
        <v>22602.506493506495</v>
      </c>
      <c r="BC24" s="16">
        <v>16692</v>
      </c>
      <c r="BD24" s="14">
        <v>5</v>
      </c>
      <c r="BE24" s="14">
        <v>35</v>
      </c>
      <c r="BF24" s="14">
        <v>62</v>
      </c>
      <c r="BG24" s="14">
        <v>38</v>
      </c>
      <c r="BH24" s="14">
        <v>18</v>
      </c>
      <c r="BI24" s="14">
        <v>14</v>
      </c>
      <c r="BJ24" s="14">
        <v>11</v>
      </c>
      <c r="BK24" s="14">
        <v>11</v>
      </c>
      <c r="BL24" s="14">
        <v>12</v>
      </c>
      <c r="BM24" s="14">
        <v>8</v>
      </c>
      <c r="BN24" s="14">
        <v>3</v>
      </c>
      <c r="BO24" s="14">
        <v>8</v>
      </c>
      <c r="BP24" s="14">
        <v>2</v>
      </c>
      <c r="BQ24" s="14">
        <v>1</v>
      </c>
      <c r="BR24" s="14">
        <v>0</v>
      </c>
      <c r="BS24" s="14">
        <v>1</v>
      </c>
      <c r="BT24" s="14">
        <v>0</v>
      </c>
      <c r="BU24" s="14">
        <v>0</v>
      </c>
      <c r="BV24" s="14">
        <v>0</v>
      </c>
      <c r="BW24" s="14">
        <v>1</v>
      </c>
      <c r="BX24" s="14">
        <v>1</v>
      </c>
      <c r="BY24" s="14">
        <v>106</v>
      </c>
      <c r="BZ24" s="16">
        <v>33152.688679245286</v>
      </c>
      <c r="CA24" s="16">
        <v>31143</v>
      </c>
      <c r="CB24" s="14">
        <v>29</v>
      </c>
      <c r="CC24" s="16">
        <v>16168.758620689656</v>
      </c>
      <c r="CD24" s="16">
        <v>14544</v>
      </c>
      <c r="CE24" s="14">
        <v>97</v>
      </c>
      <c r="CF24" s="16">
        <v>13751.58762886598</v>
      </c>
      <c r="CG24" s="16">
        <v>10536</v>
      </c>
      <c r="CH24" s="14">
        <v>160</v>
      </c>
      <c r="CI24" s="14">
        <v>48</v>
      </c>
      <c r="CJ24" s="14">
        <v>20</v>
      </c>
      <c r="CK24" s="14">
        <v>3</v>
      </c>
      <c r="CL24" s="14">
        <v>0</v>
      </c>
      <c r="CM24" s="14">
        <v>0</v>
      </c>
      <c r="CN24" s="17">
        <f t="shared" si="0"/>
        <v>0</v>
      </c>
      <c r="CO24" s="14">
        <v>8</v>
      </c>
      <c r="CP24" s="17">
        <f t="shared" si="1"/>
        <v>3.4334763948497854E-2</v>
      </c>
      <c r="CQ24" s="14">
        <v>117</v>
      </c>
      <c r="CR24" s="14">
        <v>24</v>
      </c>
      <c r="CS24" s="17">
        <f t="shared" si="2"/>
        <v>5.2287581699346407E-2</v>
      </c>
      <c r="CT24" s="13"/>
      <c r="CU24" s="17"/>
      <c r="CV24" s="13"/>
      <c r="CW24" s="13"/>
      <c r="CX24" s="13"/>
      <c r="CY24" s="13"/>
      <c r="CZ24" s="13"/>
      <c r="DA24" s="13"/>
      <c r="DB24" s="13" t="str">
        <f>VLOOKUP($A24,'WO Detail'!$A$2:$BJ$304,5,FALSE)</f>
        <v>Theresa Bethea</v>
      </c>
      <c r="DC24" s="13"/>
      <c r="DD24" s="13"/>
      <c r="DE24" s="55">
        <f>VLOOKUP($A24,'WO Detail'!$A$2:$BJ$304,38,FALSE)</f>
        <v>1</v>
      </c>
      <c r="DF24" s="19" t="s">
        <v>309</v>
      </c>
      <c r="DG24" s="19" t="s">
        <v>310</v>
      </c>
      <c r="DH24" s="19" t="s">
        <v>486</v>
      </c>
      <c r="DI24" s="19" t="s">
        <v>487</v>
      </c>
      <c r="DJ24" s="19" t="s">
        <v>488</v>
      </c>
      <c r="DK24" s="19" t="s">
        <v>489</v>
      </c>
      <c r="DL24" s="19" t="s">
        <v>404</v>
      </c>
      <c r="DM24" s="19" t="s">
        <v>490</v>
      </c>
      <c r="DN24" s="19" t="s">
        <v>491</v>
      </c>
      <c r="DO24" s="55"/>
      <c r="DP24" s="55"/>
      <c r="DQ24" s="68">
        <v>10.989010989010989</v>
      </c>
      <c r="DR24" s="55" t="str">
        <f>VLOOKUP($A24,'WO Detail'!$A$2:$BJ$304,10,FALSE)</f>
        <v>No</v>
      </c>
      <c r="DS24" s="55" t="str">
        <f>VLOOKUP($A24,'WO Detail'!$A$2:$BJ$304,14,FALSE)</f>
        <v>YES</v>
      </c>
      <c r="DT24" s="19" t="s">
        <v>266</v>
      </c>
      <c r="DU24" s="59" t="str">
        <f>VLOOKUP($A24,'WO Detail'!$A$2:$BJ$304,15,FALSE)</f>
        <v>TIESHA JONES</v>
      </c>
      <c r="DV24" s="77"/>
      <c r="DW24" s="79" t="s">
        <v>267</v>
      </c>
      <c r="DX24" s="55">
        <f>VLOOKUP($A24,'WO Detail'!$A$2:$BJ$304,26,FALSE)</f>
        <v>233</v>
      </c>
      <c r="DY24" s="55">
        <f>VLOOKUP($A24,'WO Detail'!$A$2:$BJ$304,27,FALSE)</f>
        <v>232</v>
      </c>
      <c r="DZ24" s="55">
        <f>VLOOKUP($A24,'WO Detail'!$A$2:$BJ$304,28,FALSE)</f>
        <v>1</v>
      </c>
      <c r="EA24" s="55">
        <f>VLOOKUP($A24,'WO Detail'!$A$2:$BJ$304,29,FALSE)</f>
        <v>0</v>
      </c>
      <c r="EB24" s="55">
        <f>VLOOKUP($A24,'WO Detail'!$A$2:$BJ$304,30,FALSE)</f>
        <v>19</v>
      </c>
      <c r="EC24" s="55">
        <f>VLOOKUP($A24,'WO Detail'!$A$2:$BJ$304,31,FALSE)</f>
        <v>80</v>
      </c>
      <c r="ED24" s="55">
        <f>VLOOKUP($A24,'WO Detail'!$A$2:$BJ$304,32,FALSE)</f>
        <v>95</v>
      </c>
      <c r="EE24" s="55">
        <f>VLOOKUP($A24,'WO Detail'!$A$2:$BJ$304,33,FALSE)</f>
        <v>28</v>
      </c>
      <c r="EF24" s="55">
        <f>VLOOKUP($A24,'WO Detail'!$A$2:$BJ$304,34,FALSE)</f>
        <v>11</v>
      </c>
      <c r="EG24" s="55">
        <f>VLOOKUP($A24,'WO Detail'!$A$2:$BJ$304,35,FALSE)</f>
        <v>0</v>
      </c>
      <c r="EH24" s="55">
        <f>VLOOKUP($A24,'WO Detail'!$A$2:$BJ$304,36,FALSE)</f>
        <v>0</v>
      </c>
      <c r="EI24" s="55">
        <f>VLOOKUP($A24,'WO Detail'!$A$2:$BJ$304,37,FALSE)</f>
        <v>0</v>
      </c>
      <c r="EJ24" s="78">
        <v>1</v>
      </c>
      <c r="EK24" s="78">
        <v>0</v>
      </c>
      <c r="EL24" s="19" t="s">
        <v>268</v>
      </c>
      <c r="EM24" s="19" t="s">
        <v>269</v>
      </c>
      <c r="EN24" s="81">
        <v>26815</v>
      </c>
      <c r="EO24" s="78">
        <v>47</v>
      </c>
      <c r="EP24" s="78" t="s">
        <v>284</v>
      </c>
      <c r="EQ24" s="84">
        <v>13621</v>
      </c>
      <c r="ER24" s="78">
        <v>2.29</v>
      </c>
      <c r="ES24" s="13"/>
      <c r="ET24" s="55">
        <f>VLOOKUP($A24,'WO Detail'!$A$2:$BJ$304,25,FALSE)</f>
        <v>2</v>
      </c>
      <c r="EU24" s="55">
        <f>VLOOKUP($A24,'WO Detail'!$A$2:$BJ$304,24,FALSE)</f>
        <v>2</v>
      </c>
      <c r="EV24" s="55">
        <f>VLOOKUP($A24,'WO Detail'!$A$2:$BJ$304,23,FALSE)</f>
        <v>0</v>
      </c>
      <c r="EW24" s="78" t="s">
        <v>267</v>
      </c>
      <c r="EX24" s="13"/>
      <c r="EY24" s="13"/>
      <c r="EZ24" s="19" t="s">
        <v>267</v>
      </c>
      <c r="FA24" s="55" t="str">
        <f>VLOOKUP($A24,'WO Detail'!$A$2:$BJ$304,11,FALSE)</f>
        <v>Other</v>
      </c>
      <c r="FB24" s="55" t="str">
        <f>VLOOKUP($A24,'WO Detail'!$A$2:$BJ$304,12,FALSE)</f>
        <v>No</v>
      </c>
      <c r="FC24" s="13"/>
      <c r="FD24" s="55">
        <f>VLOOKUP($A24,'WO Detail'!$A$2:$BJ$304,13,FALSE)</f>
        <v>0</v>
      </c>
      <c r="FE24" s="19" t="s">
        <v>267</v>
      </c>
      <c r="FF24" s="13"/>
      <c r="FG24" s="19" t="s">
        <v>492</v>
      </c>
      <c r="FH24" s="19" t="s">
        <v>493</v>
      </c>
      <c r="FI24" s="13">
        <v>3706</v>
      </c>
      <c r="FJ24" s="13">
        <v>10</v>
      </c>
      <c r="FK24" s="19" t="s">
        <v>494</v>
      </c>
      <c r="FL24" s="13"/>
      <c r="FM24" s="55">
        <f>VLOOKUP($A24,'WO Detail'!$A$2:$BJ$304,16,FALSE)</f>
        <v>0</v>
      </c>
      <c r="FN24" s="13"/>
      <c r="FO24" s="13"/>
      <c r="FP24" s="13"/>
      <c r="FQ24" s="13"/>
      <c r="FR24" s="13"/>
      <c r="FS24" s="13"/>
      <c r="FT24" s="13"/>
      <c r="FU24" s="13"/>
      <c r="FV24" s="13"/>
      <c r="FW24" s="13"/>
      <c r="FX24" s="13"/>
      <c r="FY24" s="13"/>
      <c r="FZ24" s="13"/>
      <c r="GA24" s="13"/>
      <c r="GB24" s="13"/>
      <c r="GC24" s="13"/>
      <c r="GD24" s="13"/>
      <c r="GE24" s="13"/>
      <c r="GF24" s="13"/>
      <c r="GG24" s="13"/>
      <c r="GH24" s="55">
        <f>VLOOKUP($A24,'WO Detail'!$A$2:$BJ$304,39,FALSE)</f>
        <v>90.59</v>
      </c>
      <c r="GI24" s="55">
        <f>VLOOKUP($A24,'WO Detail'!$A$2:$BJ$304,40,FALSE)</f>
        <v>34.479999999999997</v>
      </c>
      <c r="GJ24" s="13"/>
      <c r="GK24" s="13"/>
      <c r="GL24" s="13"/>
      <c r="GM24" s="13"/>
      <c r="GN24" s="55">
        <f>VLOOKUP($A24,'WO Detail'!$A$2:$BJ$304,17,FALSE)</f>
        <v>0</v>
      </c>
      <c r="GO24" s="55">
        <f>VLOOKUP($A24,'WO Detail'!$A$2:$BJ$304,18,FALSE)</f>
        <v>0</v>
      </c>
      <c r="GP24" s="55">
        <f>VLOOKUP($A24,'WO Detail'!$A$2:$BJ$304,19,FALSE)</f>
        <v>0</v>
      </c>
      <c r="GQ24" s="55" t="str">
        <f>VLOOKUP($A24,'WO Detail'!$A$2:$BJ$304,21,FALSE)</f>
        <v>No</v>
      </c>
      <c r="GR24" s="89">
        <f>VLOOKUP($A24,'WO Detail'!$A$2:$BJ$304,22,FALSE)</f>
        <v>0.58690221247602703</v>
      </c>
      <c r="GS24" s="95">
        <f>VLOOKUP($A24,'WO Detail'!$A$2:$BJ$304,41,FALSE)</f>
        <v>800</v>
      </c>
      <c r="GT24" s="95">
        <f t="shared" si="3"/>
        <v>1.149425287356322</v>
      </c>
      <c r="GU24" s="95">
        <f>VLOOKUP($A24,'WO Detail'!$A$2:$BJ$304,42,FALSE)</f>
        <v>43</v>
      </c>
      <c r="GV24" s="95">
        <f t="shared" si="4"/>
        <v>0.18534482758620691</v>
      </c>
      <c r="GW24" s="95">
        <f>VLOOKUP($A24,'WO Detail'!$A$2:$BJ$304,43,FALSE)</f>
        <v>1924</v>
      </c>
      <c r="GX24" s="95">
        <f t="shared" si="5"/>
        <v>2.764367816091954</v>
      </c>
      <c r="GY24" s="95">
        <f>VLOOKUP($A24,'WO Detail'!$A$2:$BJ$304,44,FALSE)</f>
        <v>1006</v>
      </c>
      <c r="GZ24" s="95">
        <f t="shared" si="6"/>
        <v>4.3362068965517242</v>
      </c>
      <c r="HA24" s="95">
        <f>VLOOKUP($A24,'WO Detail'!$A$2:$BJ$304,45,FALSE)</f>
        <v>685</v>
      </c>
      <c r="HB24" s="95">
        <f t="shared" si="7"/>
        <v>0.98419540229885061</v>
      </c>
      <c r="HC24" s="95">
        <f>VLOOKUP($A24,'WO Detail'!$A$2:$BJ$304,46,FALSE)</f>
        <v>329</v>
      </c>
      <c r="HD24" s="95">
        <f t="shared" si="8"/>
        <v>1.4181034482758621</v>
      </c>
      <c r="HE24" s="95">
        <f>VLOOKUP($A24,'WO Detail'!$A$2:$BJ$304,47,FALSE)</f>
        <v>280</v>
      </c>
      <c r="HF24" s="95">
        <f t="shared" si="9"/>
        <v>0.4022988505747126</v>
      </c>
      <c r="HG24" s="95">
        <f>VLOOKUP($A24,'WO Detail'!$A$2:$BJ$304,49,FALSE)</f>
        <v>845</v>
      </c>
      <c r="HH24" s="95">
        <f t="shared" si="10"/>
        <v>1.2140804597701149</v>
      </c>
      <c r="HI24" s="95">
        <f>VLOOKUP($A24,'WO Detail'!$A$2:$BJ$304,51,FALSE)</f>
        <v>3</v>
      </c>
      <c r="HJ24" s="95">
        <f t="shared" si="11"/>
        <v>1.5</v>
      </c>
      <c r="HK24" s="95">
        <f>VLOOKUP($A24,'WO Detail'!$A$2:$BJ$304,53,FALSE)</f>
        <v>6</v>
      </c>
      <c r="HL24" s="95">
        <f t="shared" si="12"/>
        <v>3</v>
      </c>
      <c r="HM24" s="95">
        <f>VLOOKUP($A24,'WO Detail'!$A$2:$BJ$304,55,FALSE)</f>
        <v>162</v>
      </c>
      <c r="HN24" s="95">
        <f t="shared" si="20"/>
        <v>81</v>
      </c>
      <c r="HO24" s="95">
        <f>VLOOKUP($A24,'WO Detail'!$A$2:$BJ$304,56,FALSE)</f>
        <v>8917</v>
      </c>
      <c r="HP24" s="95">
        <f t="shared" si="13"/>
        <v>12.811781609195403</v>
      </c>
      <c r="HQ24" s="95">
        <f>VLOOKUP($A24,'WO Detail'!$A$2:$BJ$304,57,FALSE)</f>
        <v>919</v>
      </c>
      <c r="HR24" s="95">
        <f t="shared" si="14"/>
        <v>3.9612068965517242</v>
      </c>
      <c r="HS24" s="95">
        <f>VLOOKUP($A24,'WO Detail'!$A$2:$BJ$304,58,FALSE)</f>
        <v>4753</v>
      </c>
      <c r="HT24" s="95">
        <f t="shared" si="15"/>
        <v>6.8290229885057467</v>
      </c>
      <c r="HU24" s="95">
        <f>VLOOKUP($A24,'WO Detail'!$A$2:$BJ$304,59,FALSE)</f>
        <v>21054</v>
      </c>
      <c r="HV24" s="95">
        <f t="shared" si="16"/>
        <v>90.75</v>
      </c>
      <c r="HW24" s="95">
        <f>VLOOKUP($A24,'WO Detail'!$A$2:$BJ$304,60,FALSE)</f>
        <v>370</v>
      </c>
      <c r="HX24" s="95">
        <f t="shared" si="17"/>
        <v>0.53160919540229878</v>
      </c>
      <c r="HY24" s="95">
        <f>VLOOKUP($A24,'WO Detail'!$A$2:$BJ$304,61,FALSE)</f>
        <v>3484</v>
      </c>
      <c r="HZ24" s="95">
        <f t="shared" si="18"/>
        <v>15.017241379310345</v>
      </c>
      <c r="IA24" s="95"/>
      <c r="IB24" s="95"/>
      <c r="IC24" s="95"/>
      <c r="ID24" s="113">
        <f>VLOOKUP($A24,'PHAS Score'!$C$1:$D$303,2,FALSE)</f>
        <v>77</v>
      </c>
      <c r="IE24" s="95">
        <f>VLOOKUP($A24,'WO Detail'!$A$2:$BJ$304,62,FALSE)</f>
        <v>232</v>
      </c>
      <c r="IF24" s="95">
        <f t="shared" si="19"/>
        <v>1</v>
      </c>
      <c r="IG24" s="96"/>
      <c r="IH24" s="96"/>
      <c r="II24" s="96"/>
      <c r="IJ24" s="96"/>
    </row>
    <row r="25" spans="1:244" s="18" customFormat="1" ht="20.100000000000001" customHeight="1">
      <c r="A25" s="55" t="s">
        <v>495</v>
      </c>
      <c r="B25" s="13" t="s">
        <v>452</v>
      </c>
      <c r="C25" s="13" t="str">
        <f>VLOOKUP($A25,'WO Detail'!$A$2:$BJ$304,4,FALSE)</f>
        <v>Queens-Staten Island</v>
      </c>
      <c r="D25" s="13" t="str">
        <f>VLOOKUP($A25,'WO Detail'!$A$2:$BJ$304,6,FALSE)</f>
        <v>Baisley Park</v>
      </c>
      <c r="E25" s="55">
        <f>VLOOKUP($A25,'WO Detail'!$A$2:$BJ$304,7,FALSE)</f>
        <v>91</v>
      </c>
      <c r="F25" s="13" t="s">
        <v>496</v>
      </c>
      <c r="G25" s="53">
        <v>91</v>
      </c>
      <c r="H25" s="55" t="str">
        <f>VLOOKUP($A25,'WO Detail'!$A$2:$BJ$304,9,FALSE)</f>
        <v>NY005010910</v>
      </c>
      <c r="I25" s="14">
        <v>378</v>
      </c>
      <c r="J25" s="14">
        <v>927</v>
      </c>
      <c r="K25" s="15">
        <v>2.4523809999999999</v>
      </c>
      <c r="L25" s="15">
        <v>24.448677199999999</v>
      </c>
      <c r="M25" s="14">
        <v>321</v>
      </c>
      <c r="N25" s="14">
        <v>606</v>
      </c>
      <c r="O25" s="14">
        <v>61</v>
      </c>
      <c r="P25" s="14">
        <v>80</v>
      </c>
      <c r="Q25" s="14">
        <v>93</v>
      </c>
      <c r="R25" s="14">
        <v>103</v>
      </c>
      <c r="S25" s="14">
        <v>81</v>
      </c>
      <c r="T25" s="14">
        <v>117</v>
      </c>
      <c r="U25" s="14">
        <v>97</v>
      </c>
      <c r="V25" s="14">
        <v>78</v>
      </c>
      <c r="W25" s="14">
        <v>64</v>
      </c>
      <c r="X25" s="14">
        <v>41</v>
      </c>
      <c r="Y25" s="14">
        <v>61</v>
      </c>
      <c r="Z25" s="14">
        <v>39</v>
      </c>
      <c r="AA25" s="14">
        <v>12</v>
      </c>
      <c r="AB25" s="14">
        <v>303</v>
      </c>
      <c r="AC25" s="14">
        <v>142</v>
      </c>
      <c r="AD25" s="14">
        <v>112</v>
      </c>
      <c r="AE25" s="14">
        <v>32</v>
      </c>
      <c r="AF25" s="14">
        <v>695</v>
      </c>
      <c r="AG25" s="14">
        <v>186</v>
      </c>
      <c r="AH25" s="14">
        <v>9</v>
      </c>
      <c r="AI25" s="14">
        <v>5</v>
      </c>
      <c r="AJ25" s="14">
        <v>209</v>
      </c>
      <c r="AK25" s="14">
        <v>83</v>
      </c>
      <c r="AL25" s="14">
        <v>18</v>
      </c>
      <c r="AM25" s="14">
        <v>6</v>
      </c>
      <c r="AN25" s="14">
        <v>30</v>
      </c>
      <c r="AO25" s="16">
        <v>568.51587301587301</v>
      </c>
      <c r="AP25" s="16">
        <v>424.5</v>
      </c>
      <c r="AQ25" s="14">
        <v>8</v>
      </c>
      <c r="AR25" s="14">
        <v>21</v>
      </c>
      <c r="AS25" s="14">
        <v>100</v>
      </c>
      <c r="AT25" s="14">
        <v>45</v>
      </c>
      <c r="AU25" s="14">
        <v>41</v>
      </c>
      <c r="AV25" s="14">
        <v>27</v>
      </c>
      <c r="AW25" s="14">
        <v>29</v>
      </c>
      <c r="AX25" s="14">
        <v>19</v>
      </c>
      <c r="AY25" s="14">
        <v>19</v>
      </c>
      <c r="AZ25" s="14">
        <v>15</v>
      </c>
      <c r="BA25" s="14">
        <v>54</v>
      </c>
      <c r="BB25" s="16">
        <v>27512.814323607428</v>
      </c>
      <c r="BC25" s="16">
        <v>20220</v>
      </c>
      <c r="BD25" s="14">
        <v>19</v>
      </c>
      <c r="BE25" s="14">
        <v>44</v>
      </c>
      <c r="BF25" s="14">
        <v>78</v>
      </c>
      <c r="BG25" s="14">
        <v>46</v>
      </c>
      <c r="BH25" s="14">
        <v>33</v>
      </c>
      <c r="BI25" s="14">
        <v>36</v>
      </c>
      <c r="BJ25" s="14">
        <v>22</v>
      </c>
      <c r="BK25" s="14">
        <v>27</v>
      </c>
      <c r="BL25" s="14">
        <v>12</v>
      </c>
      <c r="BM25" s="14">
        <v>14</v>
      </c>
      <c r="BN25" s="14">
        <v>12</v>
      </c>
      <c r="BO25" s="14">
        <v>7</v>
      </c>
      <c r="BP25" s="14">
        <v>4</v>
      </c>
      <c r="BQ25" s="14">
        <v>3</v>
      </c>
      <c r="BR25" s="14">
        <v>0</v>
      </c>
      <c r="BS25" s="14">
        <v>3</v>
      </c>
      <c r="BT25" s="14">
        <v>4</v>
      </c>
      <c r="BU25" s="14">
        <v>2</v>
      </c>
      <c r="BV25" s="14">
        <v>2</v>
      </c>
      <c r="BW25" s="14">
        <v>2</v>
      </c>
      <c r="BX25" s="14">
        <v>7</v>
      </c>
      <c r="BY25" s="14">
        <v>173</v>
      </c>
      <c r="BZ25" s="16">
        <v>42163.202312138732</v>
      </c>
      <c r="CA25" s="16">
        <v>35238</v>
      </c>
      <c r="CB25" s="14">
        <v>64</v>
      </c>
      <c r="CC25" s="16">
        <v>20365.734375</v>
      </c>
      <c r="CD25" s="16">
        <v>14850</v>
      </c>
      <c r="CE25" s="14">
        <v>147</v>
      </c>
      <c r="CF25" s="16">
        <v>15415.585034013606</v>
      </c>
      <c r="CG25" s="16">
        <v>10830</v>
      </c>
      <c r="CH25" s="14">
        <v>239</v>
      </c>
      <c r="CI25" s="14">
        <v>81</v>
      </c>
      <c r="CJ25" s="14">
        <v>40</v>
      </c>
      <c r="CK25" s="14">
        <v>11</v>
      </c>
      <c r="CL25" s="14">
        <v>4</v>
      </c>
      <c r="CM25" s="14">
        <v>6</v>
      </c>
      <c r="CN25" s="17">
        <f t="shared" si="0"/>
        <v>1.5873015873015872E-2</v>
      </c>
      <c r="CO25" s="14">
        <v>21</v>
      </c>
      <c r="CP25" s="17">
        <f t="shared" si="1"/>
        <v>5.5555555555555552E-2</v>
      </c>
      <c r="CQ25" s="14">
        <v>168</v>
      </c>
      <c r="CR25" s="14">
        <v>73</v>
      </c>
      <c r="CS25" s="17">
        <f t="shared" si="2"/>
        <v>7.8748651564185548E-2</v>
      </c>
      <c r="CT25" s="13"/>
      <c r="CU25" s="17"/>
      <c r="CV25" s="13"/>
      <c r="CW25" s="13"/>
      <c r="CX25" s="13"/>
      <c r="CY25" s="13"/>
      <c r="CZ25" s="13"/>
      <c r="DA25" s="13"/>
      <c r="DB25" s="13" t="str">
        <f>VLOOKUP($A25,'WO Detail'!$A$2:$BJ$304,5,FALSE)</f>
        <v>Neagia Drew</v>
      </c>
      <c r="DC25" s="13"/>
      <c r="DD25" s="13"/>
      <c r="DE25" s="55">
        <f>VLOOKUP($A25,'WO Detail'!$A$2:$BJ$304,38,FALSE)</f>
        <v>11</v>
      </c>
      <c r="DF25" s="19" t="s">
        <v>497</v>
      </c>
      <c r="DG25" s="19" t="s">
        <v>498</v>
      </c>
      <c r="DH25" s="19" t="s">
        <v>262</v>
      </c>
      <c r="DI25" s="19" t="s">
        <v>499</v>
      </c>
      <c r="DJ25" s="19" t="s">
        <v>500</v>
      </c>
      <c r="DK25" s="19" t="s">
        <v>501</v>
      </c>
      <c r="DL25" s="19" t="s">
        <v>502</v>
      </c>
      <c r="DM25" s="19" t="s">
        <v>503</v>
      </c>
      <c r="DN25" s="19" t="s">
        <v>504</v>
      </c>
      <c r="DO25" s="55"/>
      <c r="DP25" s="55"/>
      <c r="DQ25" s="68">
        <v>12.671594508975714</v>
      </c>
      <c r="DR25" s="55" t="str">
        <f>VLOOKUP($A25,'WO Detail'!$A$2:$BJ$304,10,FALSE)</f>
        <v>No</v>
      </c>
      <c r="DS25" s="55" t="str">
        <f>VLOOKUP($A25,'WO Detail'!$A$2:$BJ$304,14,FALSE)</f>
        <v>YES</v>
      </c>
      <c r="DT25" s="19" t="s">
        <v>505</v>
      </c>
      <c r="DU25" s="59" t="str">
        <f>VLOOKUP($A25,'WO Detail'!$A$2:$BJ$304,15,FALSE)</f>
        <v>ROBERT HOGAN</v>
      </c>
      <c r="DV25" s="77"/>
      <c r="DW25" s="79" t="s">
        <v>267</v>
      </c>
      <c r="DX25" s="55">
        <f>VLOOKUP($A25,'WO Detail'!$A$2:$BJ$304,26,FALSE)</f>
        <v>386</v>
      </c>
      <c r="DY25" s="55">
        <f>VLOOKUP($A25,'WO Detail'!$A$2:$BJ$304,27,FALSE)</f>
        <v>381</v>
      </c>
      <c r="DZ25" s="55">
        <f>VLOOKUP($A25,'WO Detail'!$A$2:$BJ$304,28,FALSE)</f>
        <v>0</v>
      </c>
      <c r="EA25" s="55">
        <f>VLOOKUP($A25,'WO Detail'!$A$2:$BJ$304,29,FALSE)</f>
        <v>5</v>
      </c>
      <c r="EB25" s="55">
        <f>VLOOKUP($A25,'WO Detail'!$A$2:$BJ$304,30,FALSE)</f>
        <v>0</v>
      </c>
      <c r="EC25" s="55">
        <f>VLOOKUP($A25,'WO Detail'!$A$2:$BJ$304,31,FALSE)</f>
        <v>81</v>
      </c>
      <c r="ED25" s="55">
        <f>VLOOKUP($A25,'WO Detail'!$A$2:$BJ$304,32,FALSE)</f>
        <v>184</v>
      </c>
      <c r="EE25" s="55">
        <f>VLOOKUP($A25,'WO Detail'!$A$2:$BJ$304,33,FALSE)</f>
        <v>101</v>
      </c>
      <c r="EF25" s="55">
        <f>VLOOKUP($A25,'WO Detail'!$A$2:$BJ$304,34,FALSE)</f>
        <v>15</v>
      </c>
      <c r="EG25" s="55">
        <f>VLOOKUP($A25,'WO Detail'!$A$2:$BJ$304,35,FALSE)</f>
        <v>5</v>
      </c>
      <c r="EH25" s="55">
        <f>VLOOKUP($A25,'WO Detail'!$A$2:$BJ$304,36,FALSE)</f>
        <v>0</v>
      </c>
      <c r="EI25" s="55">
        <f>VLOOKUP($A25,'WO Detail'!$A$2:$BJ$304,37,FALSE)</f>
        <v>0</v>
      </c>
      <c r="EJ25" s="78">
        <v>5</v>
      </c>
      <c r="EK25" s="78">
        <v>1</v>
      </c>
      <c r="EL25" s="19" t="s">
        <v>268</v>
      </c>
      <c r="EM25" s="19" t="s">
        <v>269</v>
      </c>
      <c r="EN25" s="81">
        <v>22401</v>
      </c>
      <c r="EO25" s="78">
        <v>59</v>
      </c>
      <c r="EP25" s="78" t="s">
        <v>506</v>
      </c>
      <c r="EQ25" s="84">
        <v>54504</v>
      </c>
      <c r="ER25" s="78">
        <v>7.48</v>
      </c>
      <c r="ES25" s="13"/>
      <c r="ET25" s="55">
        <f>VLOOKUP($A25,'WO Detail'!$A$2:$BJ$304,25,FALSE)</f>
        <v>3</v>
      </c>
      <c r="EU25" s="55">
        <f>VLOOKUP($A25,'WO Detail'!$A$2:$BJ$304,24,FALSE)</f>
        <v>6</v>
      </c>
      <c r="EV25" s="55">
        <f>VLOOKUP($A25,'WO Detail'!$A$2:$BJ$304,23,FALSE)</f>
        <v>0</v>
      </c>
      <c r="EW25" s="78" t="s">
        <v>390</v>
      </c>
      <c r="EX25" s="13"/>
      <c r="EY25" s="13"/>
      <c r="EZ25" s="19" t="s">
        <v>267</v>
      </c>
      <c r="FA25" s="55" t="str">
        <f>VLOOKUP($A25,'WO Detail'!$A$2:$BJ$304,11,FALSE)</f>
        <v>Other</v>
      </c>
      <c r="FB25" s="55" t="str">
        <f>VLOOKUP($A25,'WO Detail'!$A$2:$BJ$304,12,FALSE)</f>
        <v>No</v>
      </c>
      <c r="FC25" s="13"/>
      <c r="FD25" s="55">
        <f>VLOOKUP($A25,'WO Detail'!$A$2:$BJ$304,13,FALSE)</f>
        <v>0</v>
      </c>
      <c r="FE25" s="19" t="s">
        <v>267</v>
      </c>
      <c r="FF25" s="13"/>
      <c r="FG25" s="19" t="s">
        <v>507</v>
      </c>
      <c r="FH25" s="19" t="s">
        <v>508</v>
      </c>
      <c r="FI25" s="13">
        <v>4112</v>
      </c>
      <c r="FJ25" s="13">
        <v>28</v>
      </c>
      <c r="FK25" s="19" t="s">
        <v>509</v>
      </c>
      <c r="FL25" s="13"/>
      <c r="FM25" s="55">
        <f>VLOOKUP($A25,'WO Detail'!$A$2:$BJ$304,16,FALSE)</f>
        <v>0</v>
      </c>
      <c r="FN25" s="13"/>
      <c r="FO25" s="13"/>
      <c r="FP25" s="13"/>
      <c r="FQ25" s="13"/>
      <c r="FR25" s="13"/>
      <c r="FS25" s="13"/>
      <c r="FT25" s="13"/>
      <c r="FU25" s="13"/>
      <c r="FV25" s="13"/>
      <c r="FW25" s="13"/>
      <c r="FX25" s="13"/>
      <c r="FY25" s="13"/>
      <c r="FZ25" s="13"/>
      <c r="GA25" s="13"/>
      <c r="GB25" s="13"/>
      <c r="GC25" s="13"/>
      <c r="GD25" s="13"/>
      <c r="GE25" s="13"/>
      <c r="GF25" s="13"/>
      <c r="GG25" s="13"/>
      <c r="GH25" s="55">
        <f>VLOOKUP($A25,'WO Detail'!$A$2:$BJ$304,39,FALSE)</f>
        <v>90.53</v>
      </c>
      <c r="GI25" s="55">
        <f>VLOOKUP($A25,'WO Detail'!$A$2:$BJ$304,40,FALSE)</f>
        <v>45.67</v>
      </c>
      <c r="GJ25" s="13"/>
      <c r="GK25" s="13"/>
      <c r="GL25" s="13"/>
      <c r="GM25" s="13"/>
      <c r="GN25" s="55">
        <f>VLOOKUP($A25,'WO Detail'!$A$2:$BJ$304,17,FALSE)</f>
        <v>0</v>
      </c>
      <c r="GO25" s="55">
        <f>VLOOKUP($A25,'WO Detail'!$A$2:$BJ$304,18,FALSE)</f>
        <v>0</v>
      </c>
      <c r="GP25" s="55">
        <f>VLOOKUP($A25,'WO Detail'!$A$2:$BJ$304,19,FALSE)</f>
        <v>0</v>
      </c>
      <c r="GQ25" s="55" t="str">
        <f>VLOOKUP($A25,'WO Detail'!$A$2:$BJ$304,21,FALSE)</f>
        <v>No</v>
      </c>
      <c r="GR25" s="89">
        <f>VLOOKUP($A25,'WO Detail'!$A$2:$BJ$304,22,FALSE)</f>
        <v>0.59731318386390975</v>
      </c>
      <c r="GS25" s="95">
        <f>VLOOKUP($A25,'WO Detail'!$A$2:$BJ$304,41,FALSE)</f>
        <v>873</v>
      </c>
      <c r="GT25" s="95">
        <f t="shared" si="3"/>
        <v>0.76377952755905509</v>
      </c>
      <c r="GU25" s="95">
        <f>VLOOKUP($A25,'WO Detail'!$A$2:$BJ$304,42,FALSE)</f>
        <v>20</v>
      </c>
      <c r="GV25" s="95">
        <f t="shared" si="4"/>
        <v>5.2493438320209973E-2</v>
      </c>
      <c r="GW25" s="95">
        <f>VLOOKUP($A25,'WO Detail'!$A$2:$BJ$304,43,FALSE)</f>
        <v>1675</v>
      </c>
      <c r="GX25" s="95">
        <f t="shared" si="5"/>
        <v>1.4654418197725285</v>
      </c>
      <c r="GY25" s="95">
        <f>VLOOKUP($A25,'WO Detail'!$A$2:$BJ$304,44,FALSE)</f>
        <v>543</v>
      </c>
      <c r="GZ25" s="95">
        <f t="shared" si="6"/>
        <v>1.4251968503937007</v>
      </c>
      <c r="HA25" s="95">
        <f>VLOOKUP($A25,'WO Detail'!$A$2:$BJ$304,45,FALSE)</f>
        <v>1512</v>
      </c>
      <c r="HB25" s="95">
        <f t="shared" si="7"/>
        <v>1.3228346456692914</v>
      </c>
      <c r="HC25" s="95">
        <f>VLOOKUP($A25,'WO Detail'!$A$2:$BJ$304,46,FALSE)</f>
        <v>1998</v>
      </c>
      <c r="HD25" s="95">
        <f t="shared" si="8"/>
        <v>5.2440944881889759</v>
      </c>
      <c r="HE25" s="95">
        <f>VLOOKUP($A25,'WO Detail'!$A$2:$BJ$304,47,FALSE)</f>
        <v>1355</v>
      </c>
      <c r="HF25" s="95">
        <f t="shared" si="9"/>
        <v>1.1854768153980753</v>
      </c>
      <c r="HG25" s="95">
        <f>VLOOKUP($A25,'WO Detail'!$A$2:$BJ$304,49,FALSE)</f>
        <v>871</v>
      </c>
      <c r="HH25" s="95">
        <f t="shared" si="10"/>
        <v>0.76202974628171471</v>
      </c>
      <c r="HI25" s="95">
        <f>VLOOKUP($A25,'WO Detail'!$A$2:$BJ$304,51,FALSE)</f>
        <v>9</v>
      </c>
      <c r="HJ25" s="95">
        <f t="shared" si="11"/>
        <v>4.5</v>
      </c>
      <c r="HK25" s="95">
        <f>VLOOKUP($A25,'WO Detail'!$A$2:$BJ$304,53,FALSE)</f>
        <v>6</v>
      </c>
      <c r="HL25" s="95">
        <f t="shared" si="12"/>
        <v>3</v>
      </c>
      <c r="HM25" s="95">
        <f>VLOOKUP($A25,'WO Detail'!$A$2:$BJ$304,55,FALSE)</f>
        <v>212</v>
      </c>
      <c r="HN25" s="95">
        <f t="shared" si="20"/>
        <v>35.333333333333336</v>
      </c>
      <c r="HO25" s="95">
        <f>VLOOKUP($A25,'WO Detail'!$A$2:$BJ$304,56,FALSE)</f>
        <v>12599</v>
      </c>
      <c r="HP25" s="95">
        <f t="shared" si="13"/>
        <v>11.022747156605424</v>
      </c>
      <c r="HQ25" s="95">
        <f>VLOOKUP($A25,'WO Detail'!$A$2:$BJ$304,57,FALSE)</f>
        <v>1597</v>
      </c>
      <c r="HR25" s="95">
        <f t="shared" si="14"/>
        <v>4.1916010498687664</v>
      </c>
      <c r="HS25" s="95">
        <f>VLOOKUP($A25,'WO Detail'!$A$2:$BJ$304,58,FALSE)</f>
        <v>7245</v>
      </c>
      <c r="HT25" s="95">
        <f t="shared" si="15"/>
        <v>6.3385826771653546</v>
      </c>
      <c r="HU25" s="95">
        <f>VLOOKUP($A25,'WO Detail'!$A$2:$BJ$304,59,FALSE)</f>
        <v>19727</v>
      </c>
      <c r="HV25" s="95">
        <f t="shared" si="16"/>
        <v>51.776902887139109</v>
      </c>
      <c r="HW25" s="95">
        <f>VLOOKUP($A25,'WO Detail'!$A$2:$BJ$304,60,FALSE)</f>
        <v>754</v>
      </c>
      <c r="HX25" s="95">
        <f t="shared" si="17"/>
        <v>0.65966754155730534</v>
      </c>
      <c r="HY25" s="95">
        <f>VLOOKUP($A25,'WO Detail'!$A$2:$BJ$304,61,FALSE)</f>
        <v>2574</v>
      </c>
      <c r="HZ25" s="95">
        <f t="shared" si="18"/>
        <v>6.7559055118110241</v>
      </c>
      <c r="IA25" s="95"/>
      <c r="IB25" s="95"/>
      <c r="IC25" s="95"/>
      <c r="ID25" s="113">
        <f>VLOOKUP($A25,'PHAS Score'!$C$1:$D$303,2,FALSE)</f>
        <v>60</v>
      </c>
      <c r="IE25" s="95">
        <f>VLOOKUP($A25,'WO Detail'!$A$2:$BJ$304,62,FALSE)</f>
        <v>270</v>
      </c>
      <c r="IF25" s="95">
        <f t="shared" si="19"/>
        <v>0.70866141732283461</v>
      </c>
      <c r="IG25" s="96"/>
      <c r="IH25" s="96"/>
      <c r="II25" s="96"/>
      <c r="IJ25" s="96"/>
    </row>
    <row r="26" spans="1:244" s="18" customFormat="1" ht="20.100000000000001" customHeight="1">
      <c r="A26" s="55" t="s">
        <v>510</v>
      </c>
      <c r="B26" s="13" t="s">
        <v>307</v>
      </c>
      <c r="C26" s="13" t="str">
        <f>VLOOKUP($A26,'WO Detail'!$A$2:$BJ$304,4,FALSE)</f>
        <v>Manhattan</v>
      </c>
      <c r="D26" s="13" t="str">
        <f>VLOOKUP($A26,'WO Detail'!$A$2:$BJ$304,6,FALSE)</f>
        <v>Baruch</v>
      </c>
      <c r="E26" s="55">
        <f>VLOOKUP($A26,'WO Detail'!$A$2:$BJ$304,7,FALSE)</f>
        <v>60</v>
      </c>
      <c r="F26" s="13" t="s">
        <v>511</v>
      </c>
      <c r="G26" s="53">
        <v>60</v>
      </c>
      <c r="H26" s="55" t="str">
        <f>VLOOKUP($A26,'WO Detail'!$A$2:$BJ$304,9,FALSE)</f>
        <v>NY005010600</v>
      </c>
      <c r="I26" s="14">
        <v>2154</v>
      </c>
      <c r="J26" s="14">
        <v>4724</v>
      </c>
      <c r="K26" s="15">
        <v>2.1931291000000002</v>
      </c>
      <c r="L26" s="15">
        <v>30.3742804</v>
      </c>
      <c r="M26" s="14">
        <v>1833</v>
      </c>
      <c r="N26" s="14">
        <v>2891</v>
      </c>
      <c r="O26" s="14">
        <v>128</v>
      </c>
      <c r="P26" s="14">
        <v>255</v>
      </c>
      <c r="Q26" s="14">
        <v>334</v>
      </c>
      <c r="R26" s="14">
        <v>390</v>
      </c>
      <c r="S26" s="14">
        <v>369</v>
      </c>
      <c r="T26" s="14">
        <v>522</v>
      </c>
      <c r="U26" s="14">
        <v>421</v>
      </c>
      <c r="V26" s="14">
        <v>506</v>
      </c>
      <c r="W26" s="14">
        <v>327</v>
      </c>
      <c r="X26" s="14">
        <v>376</v>
      </c>
      <c r="Y26" s="14">
        <v>585</v>
      </c>
      <c r="Z26" s="14">
        <v>360</v>
      </c>
      <c r="AA26" s="14">
        <v>151</v>
      </c>
      <c r="AB26" s="14">
        <v>943</v>
      </c>
      <c r="AC26" s="14">
        <v>1337</v>
      </c>
      <c r="AD26" s="14">
        <v>1096</v>
      </c>
      <c r="AE26" s="14">
        <v>273</v>
      </c>
      <c r="AF26" s="14">
        <v>966</v>
      </c>
      <c r="AG26" s="14">
        <v>2661</v>
      </c>
      <c r="AH26" s="14">
        <v>809</v>
      </c>
      <c r="AI26" s="14">
        <v>15</v>
      </c>
      <c r="AJ26" s="14">
        <v>1076</v>
      </c>
      <c r="AK26" s="14">
        <v>312</v>
      </c>
      <c r="AL26" s="14">
        <v>79</v>
      </c>
      <c r="AM26" s="14">
        <v>51</v>
      </c>
      <c r="AN26" s="14">
        <v>247</v>
      </c>
      <c r="AO26" s="16">
        <v>538.14391829155056</v>
      </c>
      <c r="AP26" s="16">
        <v>379</v>
      </c>
      <c r="AQ26" s="14">
        <v>35</v>
      </c>
      <c r="AR26" s="14">
        <v>146</v>
      </c>
      <c r="AS26" s="14">
        <v>661</v>
      </c>
      <c r="AT26" s="14">
        <v>264</v>
      </c>
      <c r="AU26" s="14">
        <v>213</v>
      </c>
      <c r="AV26" s="14">
        <v>132</v>
      </c>
      <c r="AW26" s="14">
        <v>142</v>
      </c>
      <c r="AX26" s="14">
        <v>103</v>
      </c>
      <c r="AY26" s="14">
        <v>97</v>
      </c>
      <c r="AZ26" s="14">
        <v>59</v>
      </c>
      <c r="BA26" s="14">
        <v>302</v>
      </c>
      <c r="BB26" s="16">
        <v>26439.539705882355</v>
      </c>
      <c r="BC26" s="16">
        <v>17665.5</v>
      </c>
      <c r="BD26" s="14">
        <v>60</v>
      </c>
      <c r="BE26" s="14">
        <v>309</v>
      </c>
      <c r="BF26" s="14">
        <v>519</v>
      </c>
      <c r="BG26" s="14">
        <v>242</v>
      </c>
      <c r="BH26" s="14">
        <v>157</v>
      </c>
      <c r="BI26" s="14">
        <v>164</v>
      </c>
      <c r="BJ26" s="14">
        <v>131</v>
      </c>
      <c r="BK26" s="14">
        <v>92</v>
      </c>
      <c r="BL26" s="14">
        <v>74</v>
      </c>
      <c r="BM26" s="14">
        <v>62</v>
      </c>
      <c r="BN26" s="14">
        <v>49</v>
      </c>
      <c r="BO26" s="14">
        <v>30</v>
      </c>
      <c r="BP26" s="14">
        <v>20</v>
      </c>
      <c r="BQ26" s="14">
        <v>27</v>
      </c>
      <c r="BR26" s="14">
        <v>20</v>
      </c>
      <c r="BS26" s="14">
        <v>18</v>
      </c>
      <c r="BT26" s="14">
        <v>10</v>
      </c>
      <c r="BU26" s="14">
        <v>6</v>
      </c>
      <c r="BV26" s="14">
        <v>6</v>
      </c>
      <c r="BW26" s="14">
        <v>6</v>
      </c>
      <c r="BX26" s="14">
        <v>38</v>
      </c>
      <c r="BY26" s="14">
        <v>893</v>
      </c>
      <c r="BZ26" s="16">
        <v>40799.540873460246</v>
      </c>
      <c r="CA26" s="16">
        <v>32916</v>
      </c>
      <c r="CB26" s="14">
        <v>172</v>
      </c>
      <c r="CC26" s="16">
        <v>14139.075581395349</v>
      </c>
      <c r="CD26" s="16">
        <v>10794</v>
      </c>
      <c r="CE26" s="14">
        <v>973</v>
      </c>
      <c r="CF26" s="16">
        <v>15945.563206577595</v>
      </c>
      <c r="CG26" s="16">
        <v>11865</v>
      </c>
      <c r="CH26" s="14">
        <v>1351</v>
      </c>
      <c r="CI26" s="14">
        <v>404</v>
      </c>
      <c r="CJ26" s="14">
        <v>196</v>
      </c>
      <c r="CK26" s="14">
        <v>60</v>
      </c>
      <c r="CL26" s="14">
        <v>22</v>
      </c>
      <c r="CM26" s="14">
        <v>29</v>
      </c>
      <c r="CN26" s="17">
        <f t="shared" si="0"/>
        <v>1.3463324048282266E-2</v>
      </c>
      <c r="CO26" s="14">
        <v>122</v>
      </c>
      <c r="CP26" s="17">
        <f t="shared" si="1"/>
        <v>5.6638811513463325E-2</v>
      </c>
      <c r="CQ26" s="14">
        <v>984</v>
      </c>
      <c r="CR26" s="14">
        <v>166</v>
      </c>
      <c r="CS26" s="17">
        <f t="shared" si="2"/>
        <v>3.513971210838273E-2</v>
      </c>
      <c r="CT26" s="13"/>
      <c r="CU26" s="17"/>
      <c r="CV26" s="13"/>
      <c r="CW26" s="13"/>
      <c r="CX26" s="13"/>
      <c r="CY26" s="13"/>
      <c r="CZ26" s="13"/>
      <c r="DA26" s="13"/>
      <c r="DB26" s="13" t="str">
        <f>VLOOKUP($A26,'WO Detail'!$A$2:$BJ$304,5,FALSE)</f>
        <v>Brenda Allen</v>
      </c>
      <c r="DC26" s="13"/>
      <c r="DD26" s="13"/>
      <c r="DE26" s="55">
        <f>VLOOKUP($A26,'WO Detail'!$A$2:$BJ$304,38,FALSE)</f>
        <v>18</v>
      </c>
      <c r="DF26" s="19" t="s">
        <v>396</v>
      </c>
      <c r="DG26" s="19" t="s">
        <v>397</v>
      </c>
      <c r="DH26" s="19" t="s">
        <v>380</v>
      </c>
      <c r="DI26" s="19" t="s">
        <v>381</v>
      </c>
      <c r="DJ26" s="19" t="s">
        <v>389</v>
      </c>
      <c r="DK26" s="19" t="s">
        <v>400</v>
      </c>
      <c r="DL26" s="19" t="s">
        <v>384</v>
      </c>
      <c r="DM26" s="19" t="s">
        <v>385</v>
      </c>
      <c r="DN26" s="19" t="s">
        <v>403</v>
      </c>
      <c r="DO26" s="55"/>
      <c r="DP26" s="55"/>
      <c r="DQ26" s="68">
        <v>11.1458740711772</v>
      </c>
      <c r="DR26" s="55" t="str">
        <f>VLOOKUP($A26,'WO Detail'!$A$2:$BJ$304,10,FALSE)</f>
        <v>No</v>
      </c>
      <c r="DS26" s="55" t="str">
        <f>VLOOKUP($A26,'WO Detail'!$A$2:$BJ$304,14,FALSE)</f>
        <v>NO</v>
      </c>
      <c r="DT26" s="19" t="s">
        <v>387</v>
      </c>
      <c r="DU26" s="59">
        <f>VLOOKUP($A26,'WO Detail'!$A$2:$BJ$304,15,FALSE)</f>
        <v>0</v>
      </c>
      <c r="DV26" s="77"/>
      <c r="DW26" s="79" t="s">
        <v>267</v>
      </c>
      <c r="DX26" s="55">
        <f>VLOOKUP($A26,'WO Detail'!$A$2:$BJ$304,26,FALSE)</f>
        <v>2194</v>
      </c>
      <c r="DY26" s="55">
        <f>VLOOKUP($A26,'WO Detail'!$A$2:$BJ$304,27,FALSE)</f>
        <v>2157</v>
      </c>
      <c r="DZ26" s="55">
        <f>VLOOKUP($A26,'WO Detail'!$A$2:$BJ$304,28,FALSE)</f>
        <v>35</v>
      </c>
      <c r="EA26" s="55">
        <f>VLOOKUP($A26,'WO Detail'!$A$2:$BJ$304,29,FALSE)</f>
        <v>2</v>
      </c>
      <c r="EB26" s="55">
        <f>VLOOKUP($A26,'WO Detail'!$A$2:$BJ$304,30,FALSE)</f>
        <v>0</v>
      </c>
      <c r="EC26" s="55">
        <f>VLOOKUP($A26,'WO Detail'!$A$2:$BJ$304,31,FALSE)</f>
        <v>320</v>
      </c>
      <c r="ED26" s="55">
        <f>VLOOKUP($A26,'WO Detail'!$A$2:$BJ$304,32,FALSE)</f>
        <v>1224</v>
      </c>
      <c r="EE26" s="55">
        <f>VLOOKUP($A26,'WO Detail'!$A$2:$BJ$304,33,FALSE)</f>
        <v>606</v>
      </c>
      <c r="EF26" s="55">
        <f>VLOOKUP($A26,'WO Detail'!$A$2:$BJ$304,34,FALSE)</f>
        <v>44</v>
      </c>
      <c r="EG26" s="55">
        <f>VLOOKUP($A26,'WO Detail'!$A$2:$BJ$304,35,FALSE)</f>
        <v>0</v>
      </c>
      <c r="EH26" s="55">
        <f>VLOOKUP($A26,'WO Detail'!$A$2:$BJ$304,36,FALSE)</f>
        <v>0</v>
      </c>
      <c r="EI26" s="55">
        <f>VLOOKUP($A26,'WO Detail'!$A$2:$BJ$304,37,FALSE)</f>
        <v>0</v>
      </c>
      <c r="EJ26" s="78">
        <v>17</v>
      </c>
      <c r="EK26" s="78">
        <v>1</v>
      </c>
      <c r="EL26" s="19" t="s">
        <v>268</v>
      </c>
      <c r="EM26" s="19" t="s">
        <v>269</v>
      </c>
      <c r="EN26" s="81">
        <v>21768</v>
      </c>
      <c r="EO26" s="78">
        <v>61</v>
      </c>
      <c r="EP26" s="78" t="s">
        <v>512</v>
      </c>
      <c r="EQ26" s="84">
        <v>160098</v>
      </c>
      <c r="ER26" s="78">
        <v>27.46</v>
      </c>
      <c r="ES26" s="13"/>
      <c r="ET26" s="55">
        <f>VLOOKUP($A26,'WO Detail'!$A$2:$BJ$304,25,FALSE)</f>
        <v>7</v>
      </c>
      <c r="EU26" s="55">
        <f>VLOOKUP($A26,'WO Detail'!$A$2:$BJ$304,24,FALSE)</f>
        <v>34</v>
      </c>
      <c r="EV26" s="55">
        <f>VLOOKUP($A26,'WO Detail'!$A$2:$BJ$304,23,FALSE)</f>
        <v>0</v>
      </c>
      <c r="EW26" s="78" t="s">
        <v>513</v>
      </c>
      <c r="EX26" s="13" t="s">
        <v>372</v>
      </c>
      <c r="EY26" s="13"/>
      <c r="EZ26" s="19" t="s">
        <v>267</v>
      </c>
      <c r="FA26" s="55" t="str">
        <f>VLOOKUP($A26,'WO Detail'!$A$2:$BJ$304,11,FALSE)</f>
        <v>Other</v>
      </c>
      <c r="FB26" s="55" t="str">
        <f>VLOOKUP($A26,'WO Detail'!$A$2:$BJ$304,12,FALSE)</f>
        <v>Yes</v>
      </c>
      <c r="FC26" s="13"/>
      <c r="FD26" s="55">
        <f>VLOOKUP($A26,'WO Detail'!$A$2:$BJ$304,13,FALSE)</f>
        <v>0</v>
      </c>
      <c r="FE26" s="19" t="s">
        <v>267</v>
      </c>
      <c r="FF26" s="13"/>
      <c r="FG26" s="19" t="s">
        <v>514</v>
      </c>
      <c r="FH26" s="19" t="s">
        <v>515</v>
      </c>
      <c r="FI26" s="13">
        <v>3809</v>
      </c>
      <c r="FJ26" s="13">
        <v>1</v>
      </c>
      <c r="FK26" s="19" t="s">
        <v>516</v>
      </c>
      <c r="FL26" s="13"/>
      <c r="FM26" s="55">
        <f>VLOOKUP($A26,'WO Detail'!$A$2:$BJ$304,16,FALSE)</f>
        <v>0</v>
      </c>
      <c r="FN26" s="13"/>
      <c r="FO26" s="13"/>
      <c r="FP26" s="13"/>
      <c r="FQ26" s="13"/>
      <c r="FR26" s="13"/>
      <c r="FS26" s="13"/>
      <c r="FT26" s="13"/>
      <c r="FU26" s="13"/>
      <c r="FV26" s="13"/>
      <c r="FW26" s="13"/>
      <c r="FX26" s="13"/>
      <c r="FY26" s="13"/>
      <c r="FZ26" s="13"/>
      <c r="GA26" s="13"/>
      <c r="GB26" s="13"/>
      <c r="GC26" s="13"/>
      <c r="GD26" s="13"/>
      <c r="GE26" s="13"/>
      <c r="GF26" s="13"/>
      <c r="GG26" s="13"/>
      <c r="GH26" s="55">
        <f>VLOOKUP($A26,'WO Detail'!$A$2:$BJ$304,39,FALSE)</f>
        <v>93.7</v>
      </c>
      <c r="GI26" s="55">
        <f>VLOOKUP($A26,'WO Detail'!$A$2:$BJ$304,40,FALSE)</f>
        <v>29.39</v>
      </c>
      <c r="GJ26" s="13"/>
      <c r="GK26" s="13"/>
      <c r="GL26" s="13"/>
      <c r="GM26" s="13"/>
      <c r="GN26" s="55">
        <f>VLOOKUP($A26,'WO Detail'!$A$2:$BJ$304,17,FALSE)</f>
        <v>0</v>
      </c>
      <c r="GO26" s="55">
        <f>VLOOKUP($A26,'WO Detail'!$A$2:$BJ$304,18,FALSE)</f>
        <v>0</v>
      </c>
      <c r="GP26" s="55">
        <f>VLOOKUP($A26,'WO Detail'!$A$2:$BJ$304,19,FALSE)</f>
        <v>0</v>
      </c>
      <c r="GQ26" s="55" t="str">
        <f>VLOOKUP($A26,'WO Detail'!$A$2:$BJ$304,21,FALSE)</f>
        <v>No</v>
      </c>
      <c r="GR26" s="89">
        <f>VLOOKUP($A26,'WO Detail'!$A$2:$BJ$304,22,FALSE)</f>
        <v>0.59284379627740658</v>
      </c>
      <c r="GS26" s="95">
        <f>VLOOKUP($A26,'WO Detail'!$A$2:$BJ$304,41,FALSE)</f>
        <v>4214</v>
      </c>
      <c r="GT26" s="95">
        <f t="shared" si="3"/>
        <v>0.6512131046206151</v>
      </c>
      <c r="GU26" s="95">
        <f>VLOOKUP($A26,'WO Detail'!$A$2:$BJ$304,42,FALSE)</f>
        <v>824</v>
      </c>
      <c r="GV26" s="95">
        <f t="shared" si="4"/>
        <v>0.38201205377839592</v>
      </c>
      <c r="GW26" s="95">
        <f>VLOOKUP($A26,'WO Detail'!$A$2:$BJ$304,43,FALSE)</f>
        <v>11992</v>
      </c>
      <c r="GX26" s="95">
        <f t="shared" si="5"/>
        <v>1.8531911605625098</v>
      </c>
      <c r="GY26" s="95">
        <f>VLOOKUP($A26,'WO Detail'!$A$2:$BJ$304,44,FALSE)</f>
        <v>19387</v>
      </c>
      <c r="GZ26" s="95">
        <f t="shared" si="6"/>
        <v>8.98794622160408</v>
      </c>
      <c r="HA26" s="95">
        <f>VLOOKUP($A26,'WO Detail'!$A$2:$BJ$304,45,FALSE)</f>
        <v>3624</v>
      </c>
      <c r="HB26" s="95">
        <f t="shared" si="7"/>
        <v>0.56003708854891054</v>
      </c>
      <c r="HC26" s="95">
        <f>VLOOKUP($A26,'WO Detail'!$A$2:$BJ$304,46,FALSE)</f>
        <v>2033</v>
      </c>
      <c r="HD26" s="95">
        <f t="shared" si="8"/>
        <v>0.94251274918868799</v>
      </c>
      <c r="HE26" s="95">
        <f>VLOOKUP($A26,'WO Detail'!$A$2:$BJ$304,47,FALSE)</f>
        <v>5231</v>
      </c>
      <c r="HF26" s="95">
        <f t="shared" si="9"/>
        <v>0.80837583062896001</v>
      </c>
      <c r="HG26" s="95">
        <f>VLOOKUP($A26,'WO Detail'!$A$2:$BJ$304,49,FALSE)</f>
        <v>3258</v>
      </c>
      <c r="HH26" s="95">
        <f t="shared" si="10"/>
        <v>0.50347705146036159</v>
      </c>
      <c r="HI26" s="95">
        <f>VLOOKUP($A26,'WO Detail'!$A$2:$BJ$304,51,FALSE)</f>
        <v>104</v>
      </c>
      <c r="HJ26" s="95">
        <f t="shared" si="11"/>
        <v>52</v>
      </c>
      <c r="HK26" s="95">
        <f>VLOOKUP($A26,'WO Detail'!$A$2:$BJ$304,53,FALSE)</f>
        <v>134</v>
      </c>
      <c r="HL26" s="95">
        <f t="shared" si="12"/>
        <v>67</v>
      </c>
      <c r="HM26" s="95">
        <f>VLOOKUP($A26,'WO Detail'!$A$2:$BJ$304,55,FALSE)</f>
        <v>1711</v>
      </c>
      <c r="HN26" s="95">
        <f t="shared" si="20"/>
        <v>50.323529411764703</v>
      </c>
      <c r="HO26" s="95">
        <f>VLOOKUP($A26,'WO Detail'!$A$2:$BJ$304,56,FALSE)</f>
        <v>51018</v>
      </c>
      <c r="HP26" s="95">
        <f t="shared" si="13"/>
        <v>7.8840982846546126</v>
      </c>
      <c r="HQ26" s="95">
        <f>VLOOKUP($A26,'WO Detail'!$A$2:$BJ$304,57,FALSE)</f>
        <v>41403</v>
      </c>
      <c r="HR26" s="95">
        <f t="shared" si="14"/>
        <v>19.19471488178025</v>
      </c>
      <c r="HS26" s="95">
        <f>VLOOKUP($A26,'WO Detail'!$A$2:$BJ$304,58,FALSE)</f>
        <v>32251</v>
      </c>
      <c r="HT26" s="95">
        <f t="shared" si="15"/>
        <v>4.9839282954721069</v>
      </c>
      <c r="HU26" s="95">
        <f>VLOOKUP($A26,'WO Detail'!$A$2:$BJ$304,59,FALSE)</f>
        <v>113476</v>
      </c>
      <c r="HV26" s="95">
        <f t="shared" si="16"/>
        <v>52.60825220213259</v>
      </c>
      <c r="HW26" s="95">
        <f>VLOOKUP($A26,'WO Detail'!$A$2:$BJ$304,60,FALSE)</f>
        <v>2260</v>
      </c>
      <c r="HX26" s="95">
        <f t="shared" si="17"/>
        <v>0.34925050224076654</v>
      </c>
      <c r="HY26" s="95">
        <f>VLOOKUP($A26,'WO Detail'!$A$2:$BJ$304,61,FALSE)</f>
        <v>118848</v>
      </c>
      <c r="HZ26" s="95">
        <f t="shared" si="18"/>
        <v>55.09874826147427</v>
      </c>
      <c r="IA26" s="95"/>
      <c r="IB26" s="95"/>
      <c r="IC26" s="95"/>
      <c r="ID26" s="113">
        <f>VLOOKUP($A26,'PHAS Score'!$C$1:$D$303,2,FALSE)</f>
        <v>16</v>
      </c>
      <c r="IE26" s="95">
        <f>VLOOKUP($A26,'WO Detail'!$A$2:$BJ$304,62,FALSE)</f>
        <v>1068</v>
      </c>
      <c r="IF26" s="95">
        <f t="shared" si="19"/>
        <v>0.49513212795549372</v>
      </c>
      <c r="IG26" s="96"/>
      <c r="IH26" s="96"/>
      <c r="II26" s="96"/>
      <c r="IJ26" s="96"/>
    </row>
    <row r="27" spans="1:244" s="18" customFormat="1" ht="20.100000000000001" customHeight="1">
      <c r="A27" s="55" t="s">
        <v>517</v>
      </c>
      <c r="B27" s="13" t="s">
        <v>307</v>
      </c>
      <c r="C27" s="13" t="str">
        <f>VLOOKUP($A27,'WO Detail'!$A$2:$BJ$304,4,FALSE)</f>
        <v>Manhattan</v>
      </c>
      <c r="D27" s="13" t="str">
        <f>VLOOKUP($A27,'WO Detail'!$A$2:$BJ$304,6,FALSE)</f>
        <v>Baruch</v>
      </c>
      <c r="E27" s="55">
        <f>VLOOKUP($A27,'WO Detail'!$A$2:$BJ$304,7,FALSE)</f>
        <v>60</v>
      </c>
      <c r="F27" s="13" t="s">
        <v>518</v>
      </c>
      <c r="G27" s="53">
        <v>198</v>
      </c>
      <c r="H27" s="55" t="str">
        <f>VLOOKUP($A27,'WO Detail'!$A$2:$BJ$304,9,FALSE)</f>
        <v>NY005010600</v>
      </c>
      <c r="I27" s="14">
        <v>192</v>
      </c>
      <c r="J27" s="14">
        <v>241</v>
      </c>
      <c r="K27" s="15">
        <v>1.2552083000000001</v>
      </c>
      <c r="L27" s="15">
        <v>21.464583300000001</v>
      </c>
      <c r="M27" s="14">
        <v>94</v>
      </c>
      <c r="N27" s="14">
        <v>147</v>
      </c>
      <c r="O27" s="14">
        <v>0</v>
      </c>
      <c r="P27" s="14">
        <v>0</v>
      </c>
      <c r="Q27" s="14">
        <v>0</v>
      </c>
      <c r="R27" s="14">
        <v>0</v>
      </c>
      <c r="S27" s="14">
        <v>0</v>
      </c>
      <c r="T27" s="14">
        <v>0</v>
      </c>
      <c r="U27" s="14">
        <v>0</v>
      </c>
      <c r="V27" s="14">
        <v>1</v>
      </c>
      <c r="W27" s="14">
        <v>2</v>
      </c>
      <c r="X27" s="14">
        <v>3</v>
      </c>
      <c r="Y27" s="14">
        <v>67</v>
      </c>
      <c r="Z27" s="14">
        <v>109</v>
      </c>
      <c r="AA27" s="14">
        <v>59</v>
      </c>
      <c r="AB27" s="14">
        <v>0</v>
      </c>
      <c r="AC27" s="14">
        <v>237</v>
      </c>
      <c r="AD27" s="14">
        <v>235</v>
      </c>
      <c r="AE27" s="14">
        <v>16</v>
      </c>
      <c r="AF27" s="14">
        <v>11</v>
      </c>
      <c r="AG27" s="14">
        <v>103</v>
      </c>
      <c r="AH27" s="14">
        <v>110</v>
      </c>
      <c r="AI27" s="14">
        <v>1</v>
      </c>
      <c r="AJ27" s="14">
        <v>140</v>
      </c>
      <c r="AK27" s="14">
        <v>69</v>
      </c>
      <c r="AL27" s="14">
        <v>20</v>
      </c>
      <c r="AM27" s="14">
        <v>5</v>
      </c>
      <c r="AN27" s="14">
        <v>13</v>
      </c>
      <c r="AO27" s="16">
        <v>315.80208333333331</v>
      </c>
      <c r="AP27" s="16">
        <v>254</v>
      </c>
      <c r="AQ27" s="14">
        <v>3</v>
      </c>
      <c r="AR27" s="14">
        <v>7</v>
      </c>
      <c r="AS27" s="14">
        <v>110</v>
      </c>
      <c r="AT27" s="14">
        <v>45</v>
      </c>
      <c r="AU27" s="14">
        <v>9</v>
      </c>
      <c r="AV27" s="14">
        <v>7</v>
      </c>
      <c r="AW27" s="14">
        <v>3</v>
      </c>
      <c r="AX27" s="14">
        <v>2</v>
      </c>
      <c r="AY27" s="14">
        <v>5</v>
      </c>
      <c r="AZ27" s="14">
        <v>1</v>
      </c>
      <c r="BA27" s="14">
        <v>0</v>
      </c>
      <c r="BB27" s="16">
        <v>13589.5291005291</v>
      </c>
      <c r="BC27" s="16">
        <v>10572</v>
      </c>
      <c r="BD27" s="14">
        <v>2</v>
      </c>
      <c r="BE27" s="14">
        <v>31</v>
      </c>
      <c r="BF27" s="14">
        <v>107</v>
      </c>
      <c r="BG27" s="14">
        <v>28</v>
      </c>
      <c r="BH27" s="14">
        <v>10</v>
      </c>
      <c r="BI27" s="14">
        <v>2</v>
      </c>
      <c r="BJ27" s="14">
        <v>2</v>
      </c>
      <c r="BK27" s="14">
        <v>6</v>
      </c>
      <c r="BL27" s="14">
        <v>1</v>
      </c>
      <c r="BM27" s="14">
        <v>0</v>
      </c>
      <c r="BN27" s="14">
        <v>0</v>
      </c>
      <c r="BO27" s="14">
        <v>0</v>
      </c>
      <c r="BP27" s="14">
        <v>0</v>
      </c>
      <c r="BQ27" s="14">
        <v>0</v>
      </c>
      <c r="BR27" s="14">
        <v>0</v>
      </c>
      <c r="BS27" s="14">
        <v>0</v>
      </c>
      <c r="BT27" s="14">
        <v>0</v>
      </c>
      <c r="BU27" s="14">
        <v>0</v>
      </c>
      <c r="BV27" s="14">
        <v>0</v>
      </c>
      <c r="BW27" s="14">
        <v>0</v>
      </c>
      <c r="BX27" s="14">
        <v>0</v>
      </c>
      <c r="BY27" s="14">
        <v>10</v>
      </c>
      <c r="BZ27" s="16">
        <v>24186.400000000001</v>
      </c>
      <c r="CA27" s="16">
        <v>23249.5</v>
      </c>
      <c r="CB27" s="14">
        <v>2</v>
      </c>
      <c r="CC27" s="16">
        <v>9540</v>
      </c>
      <c r="CD27" s="16">
        <v>9540</v>
      </c>
      <c r="CE27" s="14">
        <v>176</v>
      </c>
      <c r="CF27" s="16">
        <v>13015.90909090909</v>
      </c>
      <c r="CG27" s="16">
        <v>10536</v>
      </c>
      <c r="CH27" s="14">
        <v>177</v>
      </c>
      <c r="CI27" s="14">
        <v>11</v>
      </c>
      <c r="CJ27" s="14">
        <v>1</v>
      </c>
      <c r="CK27" s="14">
        <v>0</v>
      </c>
      <c r="CL27" s="14">
        <v>0</v>
      </c>
      <c r="CM27" s="14">
        <v>0</v>
      </c>
      <c r="CN27" s="17">
        <f t="shared" si="0"/>
        <v>0</v>
      </c>
      <c r="CO27" s="14">
        <v>0</v>
      </c>
      <c r="CP27" s="17">
        <f t="shared" si="1"/>
        <v>0</v>
      </c>
      <c r="CQ27" s="14">
        <v>139</v>
      </c>
      <c r="CR27" s="14">
        <v>0</v>
      </c>
      <c r="CS27" s="17">
        <f t="shared" si="2"/>
        <v>0</v>
      </c>
      <c r="CT27" s="13"/>
      <c r="CU27" s="17"/>
      <c r="CV27" s="13"/>
      <c r="CW27" s="13"/>
      <c r="CX27" s="13"/>
      <c r="CY27" s="13"/>
      <c r="CZ27" s="13"/>
      <c r="DA27" s="13"/>
      <c r="DB27" s="13" t="str">
        <f>VLOOKUP($A27,'WO Detail'!$A$2:$BJ$304,5,FALSE)</f>
        <v>Brenda Allen</v>
      </c>
      <c r="DC27" s="13"/>
      <c r="DD27" s="13"/>
      <c r="DE27" s="55">
        <f>VLOOKUP($A27,'WO Detail'!$A$2:$BJ$304,38,FALSE)</f>
        <v>1</v>
      </c>
      <c r="DF27" s="19" t="s">
        <v>396</v>
      </c>
      <c r="DG27" s="19" t="s">
        <v>397</v>
      </c>
      <c r="DH27" s="19" t="s">
        <v>380</v>
      </c>
      <c r="DI27" s="19" t="s">
        <v>381</v>
      </c>
      <c r="DJ27" s="19" t="s">
        <v>389</v>
      </c>
      <c r="DK27" s="19" t="s">
        <v>400</v>
      </c>
      <c r="DL27" s="19" t="s">
        <v>384</v>
      </c>
      <c r="DM27" s="19" t="s">
        <v>385</v>
      </c>
      <c r="DN27" s="19" t="s">
        <v>403</v>
      </c>
      <c r="DO27" s="55"/>
      <c r="DP27" s="55"/>
      <c r="DQ27" s="68">
        <v>11.1458740711772</v>
      </c>
      <c r="DR27" s="55" t="str">
        <f>VLOOKUP($A27,'WO Detail'!$A$2:$BJ$304,10,FALSE)</f>
        <v>No</v>
      </c>
      <c r="DS27" s="55" t="str">
        <f>VLOOKUP($A27,'WO Detail'!$A$2:$BJ$304,14,FALSE)</f>
        <v>YES</v>
      </c>
      <c r="DT27" s="19" t="s">
        <v>387</v>
      </c>
      <c r="DU27" s="59" t="str">
        <f>VLOOKUP($A27,'WO Detail'!$A$2:$BJ$304,15,FALSE)</f>
        <v>EDWARD JACOBS</v>
      </c>
      <c r="DV27" s="77"/>
      <c r="DW27" s="79" t="s">
        <v>519</v>
      </c>
      <c r="DX27" s="55">
        <f>VLOOKUP($A27,'WO Detail'!$A$2:$BJ$304,26,FALSE)</f>
        <v>197</v>
      </c>
      <c r="DY27" s="55">
        <f>VLOOKUP($A27,'WO Detail'!$A$2:$BJ$304,27,FALSE)</f>
        <v>192</v>
      </c>
      <c r="DZ27" s="55">
        <f>VLOOKUP($A27,'WO Detail'!$A$2:$BJ$304,28,FALSE)</f>
        <v>5</v>
      </c>
      <c r="EA27" s="55">
        <f>VLOOKUP($A27,'WO Detail'!$A$2:$BJ$304,29,FALSE)</f>
        <v>0</v>
      </c>
      <c r="EB27" s="55">
        <f>VLOOKUP($A27,'WO Detail'!$A$2:$BJ$304,30,FALSE)</f>
        <v>44</v>
      </c>
      <c r="EC27" s="55">
        <f>VLOOKUP($A27,'WO Detail'!$A$2:$BJ$304,31,FALSE)</f>
        <v>152</v>
      </c>
      <c r="ED27" s="55">
        <f>VLOOKUP($A27,'WO Detail'!$A$2:$BJ$304,32,FALSE)</f>
        <v>1</v>
      </c>
      <c r="EE27" s="55">
        <f>VLOOKUP($A27,'WO Detail'!$A$2:$BJ$304,33,FALSE)</f>
        <v>0</v>
      </c>
      <c r="EF27" s="55">
        <f>VLOOKUP($A27,'WO Detail'!$A$2:$BJ$304,34,FALSE)</f>
        <v>0</v>
      </c>
      <c r="EG27" s="55">
        <f>VLOOKUP($A27,'WO Detail'!$A$2:$BJ$304,35,FALSE)</f>
        <v>0</v>
      </c>
      <c r="EH27" s="55">
        <f>VLOOKUP($A27,'WO Detail'!$A$2:$BJ$304,36,FALSE)</f>
        <v>0</v>
      </c>
      <c r="EI27" s="55">
        <f>VLOOKUP($A27,'WO Detail'!$A$2:$BJ$304,37,FALSE)</f>
        <v>0</v>
      </c>
      <c r="EJ27" s="78">
        <v>1</v>
      </c>
      <c r="EK27" s="78">
        <v>0</v>
      </c>
      <c r="EL27" s="19" t="s">
        <v>268</v>
      </c>
      <c r="EM27" s="19" t="s">
        <v>269</v>
      </c>
      <c r="EN27" s="81">
        <v>28245</v>
      </c>
      <c r="EO27" s="78">
        <v>43</v>
      </c>
      <c r="EP27" s="78" t="s">
        <v>520</v>
      </c>
      <c r="EQ27" s="84">
        <v>6149</v>
      </c>
      <c r="ER27" s="78">
        <v>1.08</v>
      </c>
      <c r="ES27" s="13"/>
      <c r="ET27" s="55">
        <f>VLOOKUP($A27,'WO Detail'!$A$2:$BJ$304,25,FALSE)</f>
        <v>0</v>
      </c>
      <c r="EU27" s="55">
        <f>VLOOKUP($A27,'WO Detail'!$A$2:$BJ$304,24,FALSE)</f>
        <v>2</v>
      </c>
      <c r="EV27" s="55">
        <f>VLOOKUP($A27,'WO Detail'!$A$2:$BJ$304,23,FALSE)</f>
        <v>0</v>
      </c>
      <c r="EW27" s="78" t="s">
        <v>513</v>
      </c>
      <c r="EX27" s="13"/>
      <c r="EY27" s="13"/>
      <c r="EZ27" s="19" t="s">
        <v>267</v>
      </c>
      <c r="FA27" s="55" t="str">
        <f>VLOOKUP($A27,'WO Detail'!$A$2:$BJ$304,11,FALSE)</f>
        <v>Other</v>
      </c>
      <c r="FB27" s="55" t="str">
        <f>VLOOKUP($A27,'WO Detail'!$A$2:$BJ$304,12,FALSE)</f>
        <v>No</v>
      </c>
      <c r="FC27" s="13"/>
      <c r="FD27" s="55">
        <f>VLOOKUP($A27,'WO Detail'!$A$2:$BJ$304,13,FALSE)</f>
        <v>0</v>
      </c>
      <c r="FE27" s="19" t="s">
        <v>267</v>
      </c>
      <c r="FF27" s="13"/>
      <c r="FG27" s="19" t="s">
        <v>514</v>
      </c>
      <c r="FH27" s="19" t="s">
        <v>515</v>
      </c>
      <c r="FI27" s="13">
        <v>3809</v>
      </c>
      <c r="FJ27" s="13">
        <v>1</v>
      </c>
      <c r="FK27" s="19" t="s">
        <v>516</v>
      </c>
      <c r="FL27" s="13"/>
      <c r="FM27" s="55">
        <f>VLOOKUP($A27,'WO Detail'!$A$2:$BJ$304,16,FALSE)</f>
        <v>0</v>
      </c>
      <c r="FN27" s="13"/>
      <c r="FO27" s="13"/>
      <c r="FP27" s="13"/>
      <c r="FQ27" s="13"/>
      <c r="FR27" s="13"/>
      <c r="FS27" s="13"/>
      <c r="FT27" s="13"/>
      <c r="FU27" s="13"/>
      <c r="FV27" s="13"/>
      <c r="FW27" s="13"/>
      <c r="FX27" s="13"/>
      <c r="FY27" s="13"/>
      <c r="FZ27" s="13"/>
      <c r="GA27" s="13"/>
      <c r="GB27" s="13"/>
      <c r="GC27" s="13"/>
      <c r="GD27" s="13"/>
      <c r="GE27" s="13"/>
      <c r="GF27" s="13"/>
      <c r="GG27" s="13"/>
      <c r="GH27" s="55">
        <f>VLOOKUP($A27,'WO Detail'!$A$2:$BJ$304,39,FALSE)</f>
        <v>98.53</v>
      </c>
      <c r="GI27" s="55">
        <f>VLOOKUP($A27,'WO Detail'!$A$2:$BJ$304,40,FALSE)</f>
        <v>14.58</v>
      </c>
      <c r="GJ27" s="13"/>
      <c r="GK27" s="13"/>
      <c r="GL27" s="13"/>
      <c r="GM27" s="13"/>
      <c r="GN27" s="55">
        <f>VLOOKUP($A27,'WO Detail'!$A$2:$BJ$304,17,FALSE)</f>
        <v>0</v>
      </c>
      <c r="GO27" s="55">
        <f>VLOOKUP($A27,'WO Detail'!$A$2:$BJ$304,18,FALSE)</f>
        <v>0</v>
      </c>
      <c r="GP27" s="55">
        <f>VLOOKUP($A27,'WO Detail'!$A$2:$BJ$304,19,FALSE)</f>
        <v>0</v>
      </c>
      <c r="GQ27" s="55" t="str">
        <f>VLOOKUP($A27,'WO Detail'!$A$2:$BJ$304,21,FALSE)</f>
        <v>No</v>
      </c>
      <c r="GR27" s="89">
        <f>VLOOKUP($A27,'WO Detail'!$A$2:$BJ$304,22,FALSE)</f>
        <v>0.5970613215504641</v>
      </c>
      <c r="GS27" s="95">
        <f>VLOOKUP($A27,'WO Detail'!$A$2:$BJ$304,41,FALSE)</f>
        <v>62</v>
      </c>
      <c r="GT27" s="95">
        <f t="shared" si="3"/>
        <v>0.1076388888888889</v>
      </c>
      <c r="GU27" s="95">
        <f>VLOOKUP($A27,'WO Detail'!$A$2:$BJ$304,42,FALSE)</f>
        <v>9</v>
      </c>
      <c r="GV27" s="95">
        <f t="shared" si="4"/>
        <v>4.6875E-2</v>
      </c>
      <c r="GW27" s="95">
        <f>VLOOKUP($A27,'WO Detail'!$A$2:$BJ$304,43,FALSE)</f>
        <v>756</v>
      </c>
      <c r="GX27" s="95">
        <f t="shared" si="5"/>
        <v>1.3125</v>
      </c>
      <c r="GY27" s="95">
        <f>VLOOKUP($A27,'WO Detail'!$A$2:$BJ$304,44,FALSE)</f>
        <v>593</v>
      </c>
      <c r="GZ27" s="95">
        <f t="shared" si="6"/>
        <v>3.0885416666666665</v>
      </c>
      <c r="HA27" s="95">
        <f>VLOOKUP($A27,'WO Detail'!$A$2:$BJ$304,45,FALSE)</f>
        <v>278</v>
      </c>
      <c r="HB27" s="95">
        <f t="shared" si="7"/>
        <v>0.4826388888888889</v>
      </c>
      <c r="HC27" s="95">
        <f>VLOOKUP($A27,'WO Detail'!$A$2:$BJ$304,46,FALSE)</f>
        <v>155</v>
      </c>
      <c r="HD27" s="95">
        <f t="shared" si="8"/>
        <v>0.80729166666666663</v>
      </c>
      <c r="HE27" s="95">
        <f>VLOOKUP($A27,'WO Detail'!$A$2:$BJ$304,47,FALSE)</f>
        <v>342</v>
      </c>
      <c r="HF27" s="95">
        <f t="shared" si="9"/>
        <v>0.59375</v>
      </c>
      <c r="HG27" s="95">
        <f>VLOOKUP($A27,'WO Detail'!$A$2:$BJ$304,49,FALSE)</f>
        <v>119</v>
      </c>
      <c r="HH27" s="95">
        <f t="shared" si="10"/>
        <v>0.20659722222222221</v>
      </c>
      <c r="HI27" s="95">
        <f>VLOOKUP($A27,'WO Detail'!$A$2:$BJ$304,51,FALSE)</f>
        <v>6</v>
      </c>
      <c r="HJ27" s="95">
        <f t="shared" si="11"/>
        <v>3</v>
      </c>
      <c r="HK27" s="95">
        <f>VLOOKUP($A27,'WO Detail'!$A$2:$BJ$304,53,FALSE)</f>
        <v>7</v>
      </c>
      <c r="HL27" s="95">
        <f t="shared" si="12"/>
        <v>3.5</v>
      </c>
      <c r="HM27" s="95">
        <f>VLOOKUP($A27,'WO Detail'!$A$2:$BJ$304,55,FALSE)</f>
        <v>253</v>
      </c>
      <c r="HN27" s="95">
        <f t="shared" si="20"/>
        <v>126.5</v>
      </c>
      <c r="HO27" s="95">
        <f>VLOOKUP($A27,'WO Detail'!$A$2:$BJ$304,56,FALSE)</f>
        <v>3652</v>
      </c>
      <c r="HP27" s="95">
        <f t="shared" si="13"/>
        <v>6.3402777777777777</v>
      </c>
      <c r="HQ27" s="95">
        <f>VLOOKUP($A27,'WO Detail'!$A$2:$BJ$304,57,FALSE)</f>
        <v>2331</v>
      </c>
      <c r="HR27" s="95">
        <f t="shared" si="14"/>
        <v>12.140625</v>
      </c>
      <c r="HS27" s="95">
        <f>VLOOKUP($A27,'WO Detail'!$A$2:$BJ$304,58,FALSE)</f>
        <v>1929</v>
      </c>
      <c r="HT27" s="95">
        <f t="shared" si="15"/>
        <v>3.3489583333333335</v>
      </c>
      <c r="HU27" s="95">
        <f>VLOOKUP($A27,'WO Detail'!$A$2:$BJ$304,59,FALSE)</f>
        <v>4509</v>
      </c>
      <c r="HV27" s="95">
        <f t="shared" si="16"/>
        <v>23.484375</v>
      </c>
      <c r="HW27" s="95">
        <f>VLOOKUP($A27,'WO Detail'!$A$2:$BJ$304,60,FALSE)</f>
        <v>97</v>
      </c>
      <c r="HX27" s="95">
        <f t="shared" si="17"/>
        <v>0.16840277777777779</v>
      </c>
      <c r="HY27" s="95">
        <f>VLOOKUP($A27,'WO Detail'!$A$2:$BJ$304,61,FALSE)</f>
        <v>1153</v>
      </c>
      <c r="HZ27" s="95">
        <f t="shared" si="18"/>
        <v>6.005208333333333</v>
      </c>
      <c r="IA27" s="95"/>
      <c r="IB27" s="95"/>
      <c r="IC27" s="95"/>
      <c r="ID27" s="113">
        <f>VLOOKUP($A27,'PHAS Score'!$C$1:$D$303,2,FALSE)</f>
        <v>16</v>
      </c>
      <c r="IE27" s="95">
        <f>VLOOKUP($A27,'WO Detail'!$A$2:$BJ$304,62,FALSE)</f>
        <v>78</v>
      </c>
      <c r="IF27" s="95">
        <f t="shared" si="19"/>
        <v>0.40625</v>
      </c>
      <c r="IG27" s="96"/>
      <c r="IH27" s="96"/>
      <c r="II27" s="96"/>
      <c r="IJ27" s="96"/>
    </row>
    <row r="28" spans="1:244" s="18" customFormat="1" ht="20.100000000000001" customHeight="1">
      <c r="A28" s="55" t="s">
        <v>521</v>
      </c>
      <c r="B28" s="13" t="s">
        <v>278</v>
      </c>
      <c r="C28" s="13" t="str">
        <f>VLOOKUP($A28,'WO Detail'!$A$2:$BJ$304,4,FALSE)</f>
        <v>Mixed Finance</v>
      </c>
      <c r="D28" s="13" t="str">
        <f>VLOOKUP($A28,'WO Detail'!$A$2:$BJ$304,6,FALSE)</f>
        <v>Bay View</v>
      </c>
      <c r="E28" s="55">
        <f>VLOOKUP($A28,'WO Detail'!$A$2:$BJ$304,7,FALSE)</f>
        <v>92</v>
      </c>
      <c r="F28" s="13" t="s">
        <v>522</v>
      </c>
      <c r="G28" s="53">
        <v>92</v>
      </c>
      <c r="H28" s="55" t="str">
        <f>VLOOKUP($A28,'WO Detail'!$A$2:$BJ$304,9,FALSE)</f>
        <v>NY005020920</v>
      </c>
      <c r="I28" s="14">
        <v>1591</v>
      </c>
      <c r="J28" s="14">
        <v>3459</v>
      </c>
      <c r="K28" s="15">
        <v>2.1741043000000002</v>
      </c>
      <c r="L28" s="15">
        <v>20.480012599999998</v>
      </c>
      <c r="M28" s="14">
        <v>1245</v>
      </c>
      <c r="N28" s="14">
        <v>2214</v>
      </c>
      <c r="O28" s="14">
        <v>186</v>
      </c>
      <c r="P28" s="14">
        <v>279</v>
      </c>
      <c r="Q28" s="14">
        <v>347</v>
      </c>
      <c r="R28" s="14">
        <v>327</v>
      </c>
      <c r="S28" s="14">
        <v>291</v>
      </c>
      <c r="T28" s="14">
        <v>456</v>
      </c>
      <c r="U28" s="14">
        <v>395</v>
      </c>
      <c r="V28" s="14">
        <v>351</v>
      </c>
      <c r="W28" s="14">
        <v>205</v>
      </c>
      <c r="X28" s="14">
        <v>175</v>
      </c>
      <c r="Y28" s="14">
        <v>264</v>
      </c>
      <c r="Z28" s="14">
        <v>147</v>
      </c>
      <c r="AA28" s="14">
        <v>36</v>
      </c>
      <c r="AB28" s="14">
        <v>1004</v>
      </c>
      <c r="AC28" s="14">
        <v>551</v>
      </c>
      <c r="AD28" s="14">
        <v>447</v>
      </c>
      <c r="AE28" s="14">
        <v>196</v>
      </c>
      <c r="AF28" s="14">
        <v>2551</v>
      </c>
      <c r="AG28" s="14">
        <v>683</v>
      </c>
      <c r="AH28" s="14">
        <v>15</v>
      </c>
      <c r="AI28" s="14">
        <v>14</v>
      </c>
      <c r="AJ28" s="14">
        <v>773</v>
      </c>
      <c r="AK28" s="14">
        <v>219</v>
      </c>
      <c r="AL28" s="14">
        <v>30</v>
      </c>
      <c r="AM28" s="14">
        <v>18</v>
      </c>
      <c r="AN28" s="14">
        <v>104</v>
      </c>
      <c r="AO28" s="16">
        <v>567.41546197360151</v>
      </c>
      <c r="AP28" s="16">
        <v>417</v>
      </c>
      <c r="AQ28" s="14">
        <v>44</v>
      </c>
      <c r="AR28" s="14">
        <v>133</v>
      </c>
      <c r="AS28" s="14">
        <v>425</v>
      </c>
      <c r="AT28" s="14">
        <v>151</v>
      </c>
      <c r="AU28" s="14">
        <v>150</v>
      </c>
      <c r="AV28" s="14">
        <v>123</v>
      </c>
      <c r="AW28" s="14">
        <v>82</v>
      </c>
      <c r="AX28" s="14">
        <v>90</v>
      </c>
      <c r="AY28" s="14">
        <v>62</v>
      </c>
      <c r="AZ28" s="14">
        <v>58</v>
      </c>
      <c r="BA28" s="14">
        <v>273</v>
      </c>
      <c r="BB28" s="16">
        <v>26546.19238095238</v>
      </c>
      <c r="BC28" s="16">
        <v>19056</v>
      </c>
      <c r="BD28" s="14">
        <v>84</v>
      </c>
      <c r="BE28" s="14">
        <v>328</v>
      </c>
      <c r="BF28" s="14">
        <v>242</v>
      </c>
      <c r="BG28" s="14">
        <v>159</v>
      </c>
      <c r="BH28" s="14">
        <v>148</v>
      </c>
      <c r="BI28" s="14">
        <v>113</v>
      </c>
      <c r="BJ28" s="14">
        <v>96</v>
      </c>
      <c r="BK28" s="14">
        <v>76</v>
      </c>
      <c r="BL28" s="14">
        <v>64</v>
      </c>
      <c r="BM28" s="14">
        <v>62</v>
      </c>
      <c r="BN28" s="14">
        <v>35</v>
      </c>
      <c r="BO28" s="14">
        <v>42</v>
      </c>
      <c r="BP28" s="14">
        <v>22</v>
      </c>
      <c r="BQ28" s="14">
        <v>26</v>
      </c>
      <c r="BR28" s="14">
        <v>15</v>
      </c>
      <c r="BS28" s="14">
        <v>15</v>
      </c>
      <c r="BT28" s="14">
        <v>12</v>
      </c>
      <c r="BU28" s="14">
        <v>1</v>
      </c>
      <c r="BV28" s="14">
        <v>4</v>
      </c>
      <c r="BW28" s="14">
        <v>8</v>
      </c>
      <c r="BX28" s="14">
        <v>23</v>
      </c>
      <c r="BY28" s="14">
        <v>746</v>
      </c>
      <c r="BZ28" s="16">
        <v>39147.569705093832</v>
      </c>
      <c r="CA28" s="16">
        <v>33266</v>
      </c>
      <c r="CB28" s="14">
        <v>213</v>
      </c>
      <c r="CC28" s="16">
        <v>13577.887323943662</v>
      </c>
      <c r="CD28" s="16">
        <v>9908</v>
      </c>
      <c r="CE28" s="14">
        <v>631</v>
      </c>
      <c r="CF28" s="16">
        <v>16628.879556259904</v>
      </c>
      <c r="CG28" s="16">
        <v>10836</v>
      </c>
      <c r="CH28" s="14">
        <v>994</v>
      </c>
      <c r="CI28" s="14">
        <v>313</v>
      </c>
      <c r="CJ28" s="14">
        <v>186</v>
      </c>
      <c r="CK28" s="14">
        <v>63</v>
      </c>
      <c r="CL28" s="14">
        <v>13</v>
      </c>
      <c r="CM28" s="14">
        <v>19</v>
      </c>
      <c r="CN28" s="17">
        <f t="shared" si="0"/>
        <v>1.1942174732872407E-2</v>
      </c>
      <c r="CO28" s="14">
        <v>86</v>
      </c>
      <c r="CP28" s="17">
        <f t="shared" si="1"/>
        <v>5.4054054054054057E-2</v>
      </c>
      <c r="CQ28" s="14">
        <v>752</v>
      </c>
      <c r="CR28" s="14">
        <v>240</v>
      </c>
      <c r="CS28" s="17">
        <f t="shared" si="2"/>
        <v>6.9384215091066778E-2</v>
      </c>
      <c r="CT28" s="13"/>
      <c r="CU28" s="17"/>
      <c r="CV28" s="13"/>
      <c r="CW28" s="13"/>
      <c r="CX28" s="13"/>
      <c r="CY28" s="13"/>
      <c r="CZ28" s="13"/>
      <c r="DA28" s="13"/>
      <c r="DB28" s="13" t="str">
        <f>VLOOKUP($A28,'WO Detail'!$A$2:$BJ$304,5,FALSE)</f>
        <v>Jacqueline Hipps</v>
      </c>
      <c r="DC28" s="13"/>
      <c r="DD28" s="13"/>
      <c r="DE28" s="55">
        <f>VLOOKUP($A28,'WO Detail'!$A$2:$BJ$304,38,FALSE)</f>
        <v>13</v>
      </c>
      <c r="DF28" s="19" t="s">
        <v>350</v>
      </c>
      <c r="DG28" s="19" t="s">
        <v>351</v>
      </c>
      <c r="DH28" s="19" t="s">
        <v>523</v>
      </c>
      <c r="DI28" s="19" t="s">
        <v>524</v>
      </c>
      <c r="DJ28" s="19" t="s">
        <v>525</v>
      </c>
      <c r="DK28" s="19" t="s">
        <v>526</v>
      </c>
      <c r="DL28" s="19" t="s">
        <v>527</v>
      </c>
      <c r="DM28" s="19" t="s">
        <v>528</v>
      </c>
      <c r="DN28" s="19" t="s">
        <v>529</v>
      </c>
      <c r="DO28" s="55"/>
      <c r="DP28" s="55"/>
      <c r="DQ28" s="68">
        <v>5.4192812321734172</v>
      </c>
      <c r="DR28" s="55" t="str">
        <f>VLOOKUP($A28,'WO Detail'!$A$2:$BJ$304,10,FALSE)</f>
        <v>No</v>
      </c>
      <c r="DS28" s="55" t="str">
        <f>VLOOKUP($A28,'WO Detail'!$A$2:$BJ$304,14,FALSE)</f>
        <v>YES</v>
      </c>
      <c r="DT28" s="19" t="s">
        <v>530</v>
      </c>
      <c r="DU28" s="59" t="str">
        <f>VLOOKUP($A28,'WO Detail'!$A$2:$BJ$304,15,FALSE)</f>
        <v>SHERYL BOYCE</v>
      </c>
      <c r="DV28" s="77"/>
      <c r="DW28" s="79" t="s">
        <v>267</v>
      </c>
      <c r="DX28" s="55">
        <f>VLOOKUP($A28,'WO Detail'!$A$2:$BJ$304,26,FALSE)</f>
        <v>1610</v>
      </c>
      <c r="DY28" s="55">
        <f>VLOOKUP($A28,'WO Detail'!$A$2:$BJ$304,27,FALSE)</f>
        <v>1592</v>
      </c>
      <c r="DZ28" s="55">
        <f>VLOOKUP($A28,'WO Detail'!$A$2:$BJ$304,28,FALSE)</f>
        <v>17</v>
      </c>
      <c r="EA28" s="55">
        <f>VLOOKUP($A28,'WO Detail'!$A$2:$BJ$304,29,FALSE)</f>
        <v>1</v>
      </c>
      <c r="EB28" s="55">
        <f>VLOOKUP($A28,'WO Detail'!$A$2:$BJ$304,30,FALSE)</f>
        <v>0</v>
      </c>
      <c r="EC28" s="55">
        <f>VLOOKUP($A28,'WO Detail'!$A$2:$BJ$304,31,FALSE)</f>
        <v>161</v>
      </c>
      <c r="ED28" s="55">
        <f>VLOOKUP($A28,'WO Detail'!$A$2:$BJ$304,32,FALSE)</f>
        <v>1219</v>
      </c>
      <c r="EE28" s="55">
        <f>VLOOKUP($A28,'WO Detail'!$A$2:$BJ$304,33,FALSE)</f>
        <v>230</v>
      </c>
      <c r="EF28" s="55">
        <f>VLOOKUP($A28,'WO Detail'!$A$2:$BJ$304,34,FALSE)</f>
        <v>0</v>
      </c>
      <c r="EG28" s="55">
        <f>VLOOKUP($A28,'WO Detail'!$A$2:$BJ$304,35,FALSE)</f>
        <v>0</v>
      </c>
      <c r="EH28" s="55">
        <f>VLOOKUP($A28,'WO Detail'!$A$2:$BJ$304,36,FALSE)</f>
        <v>0</v>
      </c>
      <c r="EI28" s="55">
        <f>VLOOKUP($A28,'WO Detail'!$A$2:$BJ$304,37,FALSE)</f>
        <v>0</v>
      </c>
      <c r="EJ28" s="78">
        <v>23</v>
      </c>
      <c r="EK28" s="78">
        <v>2</v>
      </c>
      <c r="EL28" s="19" t="s">
        <v>450</v>
      </c>
      <c r="EM28" s="19" t="s">
        <v>269</v>
      </c>
      <c r="EN28" s="81">
        <v>20613</v>
      </c>
      <c r="EO28" s="78">
        <v>64</v>
      </c>
      <c r="EP28" s="78" t="s">
        <v>506</v>
      </c>
      <c r="EQ28" s="84">
        <v>228305</v>
      </c>
      <c r="ER28" s="78">
        <v>34.020000000000003</v>
      </c>
      <c r="ES28" s="13"/>
      <c r="ET28" s="55">
        <f>VLOOKUP($A28,'WO Detail'!$A$2:$BJ$304,25,FALSE)</f>
        <v>8</v>
      </c>
      <c r="EU28" s="55">
        <f>VLOOKUP($A28,'WO Detail'!$A$2:$BJ$304,24,FALSE)</f>
        <v>24</v>
      </c>
      <c r="EV28" s="55">
        <f>VLOOKUP($A28,'WO Detail'!$A$2:$BJ$304,23,FALSE)</f>
        <v>0</v>
      </c>
      <c r="EW28" s="78" t="s">
        <v>371</v>
      </c>
      <c r="EX28" s="13"/>
      <c r="EY28" s="13"/>
      <c r="EZ28" s="19" t="s">
        <v>267</v>
      </c>
      <c r="FA28" s="55" t="str">
        <f>VLOOKUP($A28,'WO Detail'!$A$2:$BJ$304,11,FALSE)</f>
        <v>LLC1</v>
      </c>
      <c r="FB28" s="55" t="str">
        <f>VLOOKUP($A28,'WO Detail'!$A$2:$BJ$304,12,FALSE)</f>
        <v>No</v>
      </c>
      <c r="FC28" s="13"/>
      <c r="FD28" s="55">
        <f>VLOOKUP($A28,'WO Detail'!$A$2:$BJ$304,13,FALSE)</f>
        <v>0</v>
      </c>
      <c r="FE28" s="19" t="s">
        <v>267</v>
      </c>
      <c r="FF28" s="13"/>
      <c r="FG28" s="19" t="s">
        <v>531</v>
      </c>
      <c r="FH28" s="19" t="s">
        <v>532</v>
      </c>
      <c r="FI28" s="13">
        <v>4009</v>
      </c>
      <c r="FJ28" s="13">
        <v>18</v>
      </c>
      <c r="FK28" s="19" t="s">
        <v>533</v>
      </c>
      <c r="FL28" s="13"/>
      <c r="FM28" s="55" t="str">
        <f>VLOOKUP($A28,'WO Detail'!$A$2:$BJ$304,16,FALSE)</f>
        <v>Yes</v>
      </c>
      <c r="FN28" s="13"/>
      <c r="FO28" s="13"/>
      <c r="FP28" s="13"/>
      <c r="FQ28" s="13"/>
      <c r="FR28" s="13"/>
      <c r="FS28" s="13"/>
      <c r="FT28" s="13"/>
      <c r="FU28" s="13"/>
      <c r="FV28" s="13"/>
      <c r="FW28" s="13"/>
      <c r="FX28" s="13"/>
      <c r="FY28" s="13"/>
      <c r="FZ28" s="13"/>
      <c r="GA28" s="13"/>
      <c r="GB28" s="13"/>
      <c r="GC28" s="13"/>
      <c r="GD28" s="13"/>
      <c r="GE28" s="13"/>
      <c r="GF28" s="13"/>
      <c r="GG28" s="13"/>
      <c r="GH28" s="55">
        <f>VLOOKUP($A28,'WO Detail'!$A$2:$BJ$304,39,FALSE)</f>
        <v>85.25</v>
      </c>
      <c r="GI28" s="55">
        <f>VLOOKUP($A28,'WO Detail'!$A$2:$BJ$304,40,FALSE)</f>
        <v>49.25</v>
      </c>
      <c r="GJ28" s="13"/>
      <c r="GK28" s="13"/>
      <c r="GL28" s="13"/>
      <c r="GM28" s="13"/>
      <c r="GN28" s="55">
        <f>VLOOKUP($A28,'WO Detail'!$A$2:$BJ$304,17,FALSE)</f>
        <v>0</v>
      </c>
      <c r="GO28" s="55">
        <f>VLOOKUP($A28,'WO Detail'!$A$2:$BJ$304,18,FALSE)</f>
        <v>0</v>
      </c>
      <c r="GP28" s="55">
        <f>VLOOKUP($A28,'WO Detail'!$A$2:$BJ$304,19,FALSE)</f>
        <v>0</v>
      </c>
      <c r="GQ28" s="55" t="str">
        <f>VLOOKUP($A28,'WO Detail'!$A$2:$BJ$304,21,FALSE)</f>
        <v>Yes</v>
      </c>
      <c r="GR28" s="89">
        <f>VLOOKUP($A28,'WO Detail'!$A$2:$BJ$304,22,FALSE)</f>
        <v>0.62805102747495234</v>
      </c>
      <c r="GS28" s="95">
        <f>VLOOKUP($A28,'WO Detail'!$A$2:$BJ$304,41,FALSE)</f>
        <v>11089</v>
      </c>
      <c r="GT28" s="95">
        <f t="shared" si="3"/>
        <v>2.3218174204355111</v>
      </c>
      <c r="GU28" s="95">
        <f>VLOOKUP($A28,'WO Detail'!$A$2:$BJ$304,42,FALSE)</f>
        <v>262</v>
      </c>
      <c r="GV28" s="95">
        <f t="shared" si="4"/>
        <v>0.16457286432160803</v>
      </c>
      <c r="GW28" s="95">
        <f>VLOOKUP($A28,'WO Detail'!$A$2:$BJ$304,43,FALSE)</f>
        <v>6626</v>
      </c>
      <c r="GX28" s="95">
        <f t="shared" si="5"/>
        <v>1.3873534338358458</v>
      </c>
      <c r="GY28" s="95">
        <f>VLOOKUP($A28,'WO Detail'!$A$2:$BJ$304,44,FALSE)</f>
        <v>7151</v>
      </c>
      <c r="GZ28" s="95">
        <f t="shared" si="6"/>
        <v>4.4918341708542711</v>
      </c>
      <c r="HA28" s="95">
        <f>VLOOKUP($A28,'WO Detail'!$A$2:$BJ$304,45,FALSE)</f>
        <v>3208</v>
      </c>
      <c r="HB28" s="95">
        <f t="shared" si="7"/>
        <v>0.67169179229480735</v>
      </c>
      <c r="HC28" s="95">
        <f>VLOOKUP($A28,'WO Detail'!$A$2:$BJ$304,46,FALSE)</f>
        <v>1796</v>
      </c>
      <c r="HD28" s="95">
        <f t="shared" si="8"/>
        <v>1.1281407035175879</v>
      </c>
      <c r="HE28" s="95">
        <f>VLOOKUP($A28,'WO Detail'!$A$2:$BJ$304,47,FALSE)</f>
        <v>4282</v>
      </c>
      <c r="HF28" s="95">
        <f t="shared" si="9"/>
        <v>0.89656616415410384</v>
      </c>
      <c r="HG28" s="95">
        <f>VLOOKUP($A28,'WO Detail'!$A$2:$BJ$304,49,FALSE)</f>
        <v>3699</v>
      </c>
      <c r="HH28" s="95">
        <f t="shared" si="10"/>
        <v>0.77449748743718594</v>
      </c>
      <c r="HI28" s="95">
        <f>VLOOKUP($A28,'WO Detail'!$A$2:$BJ$304,51,FALSE)</f>
        <v>7</v>
      </c>
      <c r="HJ28" s="95">
        <f t="shared" si="11"/>
        <v>3.5</v>
      </c>
      <c r="HK28" s="95">
        <f>VLOOKUP($A28,'WO Detail'!$A$2:$BJ$304,53,FALSE)</f>
        <v>13</v>
      </c>
      <c r="HL28" s="95">
        <f t="shared" si="12"/>
        <v>6.5</v>
      </c>
      <c r="HM28" s="95">
        <f>VLOOKUP($A28,'WO Detail'!$A$2:$BJ$304,55,FALSE)</f>
        <v>956</v>
      </c>
      <c r="HN28" s="95">
        <f t="shared" si="20"/>
        <v>39.833333333333336</v>
      </c>
      <c r="HO28" s="95">
        <f>VLOOKUP($A28,'WO Detail'!$A$2:$BJ$304,56,FALSE)</f>
        <v>39006</v>
      </c>
      <c r="HP28" s="95">
        <f t="shared" si="13"/>
        <v>8.1670854271356781</v>
      </c>
      <c r="HQ28" s="95">
        <f>VLOOKUP($A28,'WO Detail'!$A$2:$BJ$304,57,FALSE)</f>
        <v>16737</v>
      </c>
      <c r="HR28" s="95">
        <f t="shared" si="14"/>
        <v>10.513190954773869</v>
      </c>
      <c r="HS28" s="95">
        <f>VLOOKUP($A28,'WO Detail'!$A$2:$BJ$304,58,FALSE)</f>
        <v>26070</v>
      </c>
      <c r="HT28" s="95">
        <f t="shared" si="15"/>
        <v>5.458542713567839</v>
      </c>
      <c r="HU28" s="95">
        <f>VLOOKUP($A28,'WO Detail'!$A$2:$BJ$304,59,FALSE)</f>
        <v>79854</v>
      </c>
      <c r="HV28" s="95">
        <f t="shared" si="16"/>
        <v>50.159547738693469</v>
      </c>
      <c r="HW28" s="95">
        <f>VLOOKUP($A28,'WO Detail'!$A$2:$BJ$304,60,FALSE)</f>
        <v>1765</v>
      </c>
      <c r="HX28" s="95">
        <f t="shared" si="17"/>
        <v>0.36955611390284759</v>
      </c>
      <c r="HY28" s="95">
        <f>VLOOKUP($A28,'WO Detail'!$A$2:$BJ$304,61,FALSE)</f>
        <v>31066</v>
      </c>
      <c r="HZ28" s="95">
        <f t="shared" si="18"/>
        <v>19.513819095477388</v>
      </c>
      <c r="IA28" s="95"/>
      <c r="IB28" s="95"/>
      <c r="IC28" s="95"/>
      <c r="ID28" s="113">
        <f>VLOOKUP($A28,'PHAS Score'!$C$1:$D$303,2,FALSE)</f>
        <v>73.61</v>
      </c>
      <c r="IE28" s="95">
        <f>VLOOKUP($A28,'WO Detail'!$A$2:$BJ$304,62,FALSE)</f>
        <v>715</v>
      </c>
      <c r="IF28" s="95">
        <f t="shared" si="19"/>
        <v>0.44912060301507539</v>
      </c>
      <c r="IG28" s="96"/>
      <c r="IH28" s="96"/>
      <c r="II28" s="96"/>
      <c r="IJ28" s="96"/>
    </row>
    <row r="29" spans="1:244" s="18" customFormat="1" ht="20.100000000000001" customHeight="1">
      <c r="A29" s="55" t="s">
        <v>534</v>
      </c>
      <c r="B29" s="13" t="s">
        <v>452</v>
      </c>
      <c r="C29" s="13" t="str">
        <f>VLOOKUP($A29,'WO Detail'!$A$2:$BJ$304,4,FALSE)</f>
        <v>Queens-Staten Island</v>
      </c>
      <c r="D29" s="13" t="str">
        <f>VLOOKUP($A29,'WO Detail'!$A$2:$BJ$304,6,FALSE)</f>
        <v>Beach 41st Street</v>
      </c>
      <c r="E29" s="55">
        <f>VLOOKUP($A29,'WO Detail'!$A$2:$BJ$304,7,FALSE)</f>
        <v>165</v>
      </c>
      <c r="F29" s="13" t="s">
        <v>535</v>
      </c>
      <c r="G29" s="53">
        <v>165</v>
      </c>
      <c r="H29" s="55" t="str">
        <f>VLOOKUP($A29,'WO Detail'!$A$2:$BJ$304,9,FALSE)</f>
        <v>NY005001650</v>
      </c>
      <c r="I29" s="14">
        <v>703</v>
      </c>
      <c r="J29" s="14">
        <v>1616</v>
      </c>
      <c r="K29" s="15">
        <v>2.2987198000000002</v>
      </c>
      <c r="L29" s="15">
        <v>18.226600300000001</v>
      </c>
      <c r="M29" s="14">
        <v>578</v>
      </c>
      <c r="N29" s="14">
        <v>1038</v>
      </c>
      <c r="O29" s="14">
        <v>117</v>
      </c>
      <c r="P29" s="14">
        <v>161</v>
      </c>
      <c r="Q29" s="14">
        <v>169</v>
      </c>
      <c r="R29" s="14">
        <v>149</v>
      </c>
      <c r="S29" s="14">
        <v>128</v>
      </c>
      <c r="T29" s="14">
        <v>241</v>
      </c>
      <c r="U29" s="14">
        <v>141</v>
      </c>
      <c r="V29" s="14">
        <v>161</v>
      </c>
      <c r="W29" s="14">
        <v>93</v>
      </c>
      <c r="X29" s="14">
        <v>85</v>
      </c>
      <c r="Y29" s="14">
        <v>96</v>
      </c>
      <c r="Z29" s="14">
        <v>54</v>
      </c>
      <c r="AA29" s="14">
        <v>21</v>
      </c>
      <c r="AB29" s="14">
        <v>542</v>
      </c>
      <c r="AC29" s="14">
        <v>217</v>
      </c>
      <c r="AD29" s="14">
        <v>171</v>
      </c>
      <c r="AE29" s="14">
        <v>72</v>
      </c>
      <c r="AF29" s="14">
        <v>1107</v>
      </c>
      <c r="AG29" s="14">
        <v>415</v>
      </c>
      <c r="AH29" s="14">
        <v>19</v>
      </c>
      <c r="AI29" s="14">
        <v>3</v>
      </c>
      <c r="AJ29" s="14">
        <v>315</v>
      </c>
      <c r="AK29" s="14">
        <v>100</v>
      </c>
      <c r="AL29" s="14">
        <v>24</v>
      </c>
      <c r="AM29" s="14">
        <v>11</v>
      </c>
      <c r="AN29" s="14">
        <v>56</v>
      </c>
      <c r="AO29" s="16">
        <v>520.28876244665719</v>
      </c>
      <c r="AP29" s="16">
        <v>391</v>
      </c>
      <c r="AQ29" s="14">
        <v>20</v>
      </c>
      <c r="AR29" s="14">
        <v>48</v>
      </c>
      <c r="AS29" s="14">
        <v>207</v>
      </c>
      <c r="AT29" s="14">
        <v>82</v>
      </c>
      <c r="AU29" s="14">
        <v>74</v>
      </c>
      <c r="AV29" s="14">
        <v>60</v>
      </c>
      <c r="AW29" s="14">
        <v>37</v>
      </c>
      <c r="AX29" s="14">
        <v>36</v>
      </c>
      <c r="AY29" s="14">
        <v>32</v>
      </c>
      <c r="AZ29" s="14">
        <v>28</v>
      </c>
      <c r="BA29" s="14">
        <v>79</v>
      </c>
      <c r="BB29" s="16">
        <v>23804.482195845696</v>
      </c>
      <c r="BC29" s="16">
        <v>17500</v>
      </c>
      <c r="BD29" s="14">
        <v>36</v>
      </c>
      <c r="BE29" s="14">
        <v>109</v>
      </c>
      <c r="BF29" s="14">
        <v>149</v>
      </c>
      <c r="BG29" s="14">
        <v>88</v>
      </c>
      <c r="BH29" s="14">
        <v>59</v>
      </c>
      <c r="BI29" s="14">
        <v>49</v>
      </c>
      <c r="BJ29" s="14">
        <v>44</v>
      </c>
      <c r="BK29" s="14">
        <v>38</v>
      </c>
      <c r="BL29" s="14">
        <v>29</v>
      </c>
      <c r="BM29" s="14">
        <v>13</v>
      </c>
      <c r="BN29" s="14">
        <v>12</v>
      </c>
      <c r="BO29" s="14">
        <v>13</v>
      </c>
      <c r="BP29" s="14">
        <v>9</v>
      </c>
      <c r="BQ29" s="14">
        <v>2</v>
      </c>
      <c r="BR29" s="14">
        <v>9</v>
      </c>
      <c r="BS29" s="14">
        <v>4</v>
      </c>
      <c r="BT29" s="14">
        <v>3</v>
      </c>
      <c r="BU29" s="14">
        <v>2</v>
      </c>
      <c r="BV29" s="14">
        <v>0</v>
      </c>
      <c r="BW29" s="14">
        <v>0</v>
      </c>
      <c r="BX29" s="14">
        <v>6</v>
      </c>
      <c r="BY29" s="14">
        <v>343</v>
      </c>
      <c r="BZ29" s="16">
        <v>34347.766763848398</v>
      </c>
      <c r="CA29" s="16">
        <v>29882</v>
      </c>
      <c r="CB29" s="14">
        <v>124</v>
      </c>
      <c r="CC29" s="16">
        <v>15667.491935483871</v>
      </c>
      <c r="CD29" s="16">
        <v>11028</v>
      </c>
      <c r="CE29" s="14">
        <v>229</v>
      </c>
      <c r="CF29" s="16">
        <v>13849.746724890831</v>
      </c>
      <c r="CG29" s="16">
        <v>10296</v>
      </c>
      <c r="CH29" s="14">
        <v>464</v>
      </c>
      <c r="CI29" s="14">
        <v>129</v>
      </c>
      <c r="CJ29" s="14">
        <v>63</v>
      </c>
      <c r="CK29" s="14">
        <v>13</v>
      </c>
      <c r="CL29" s="14">
        <v>5</v>
      </c>
      <c r="CM29" s="14">
        <v>5</v>
      </c>
      <c r="CN29" s="17">
        <f t="shared" si="0"/>
        <v>7.1123755334281651E-3</v>
      </c>
      <c r="CO29" s="14">
        <v>32</v>
      </c>
      <c r="CP29" s="17">
        <f t="shared" si="1"/>
        <v>4.5519203413940258E-2</v>
      </c>
      <c r="CQ29" s="14">
        <v>343</v>
      </c>
      <c r="CR29" s="14">
        <v>153</v>
      </c>
      <c r="CS29" s="17">
        <f t="shared" si="2"/>
        <v>9.4678217821782179E-2</v>
      </c>
      <c r="CT29" s="13"/>
      <c r="CU29" s="17"/>
      <c r="CV29" s="13"/>
      <c r="CW29" s="13"/>
      <c r="CX29" s="13"/>
      <c r="CY29" s="13"/>
      <c r="CZ29" s="13"/>
      <c r="DA29" s="13"/>
      <c r="DB29" s="13" t="str">
        <f>VLOOKUP($A29,'WO Detail'!$A$2:$BJ$304,5,FALSE)</f>
        <v>Carlos Falu</v>
      </c>
      <c r="DC29" s="13"/>
      <c r="DD29" s="13"/>
      <c r="DE29" s="55">
        <f>VLOOKUP($A29,'WO Detail'!$A$2:$BJ$304,38,FALSE)</f>
        <v>5</v>
      </c>
      <c r="DF29" s="19" t="s">
        <v>497</v>
      </c>
      <c r="DG29" s="19" t="s">
        <v>498</v>
      </c>
      <c r="DH29" s="19" t="s">
        <v>443</v>
      </c>
      <c r="DI29" s="19" t="s">
        <v>536</v>
      </c>
      <c r="DJ29" s="19" t="s">
        <v>334</v>
      </c>
      <c r="DK29" s="19" t="s">
        <v>537</v>
      </c>
      <c r="DL29" s="19" t="s">
        <v>443</v>
      </c>
      <c r="DM29" s="19" t="s">
        <v>538</v>
      </c>
      <c r="DN29" s="19" t="s">
        <v>539</v>
      </c>
      <c r="DO29" s="55"/>
      <c r="DP29" s="55"/>
      <c r="DQ29" s="68">
        <v>17.879161528976571</v>
      </c>
      <c r="DR29" s="55" t="str">
        <f>VLOOKUP($A29,'WO Detail'!$A$2:$BJ$304,10,FALSE)</f>
        <v>No</v>
      </c>
      <c r="DS29" s="55" t="str">
        <f>VLOOKUP($A29,'WO Detail'!$A$2:$BJ$304,14,FALSE)</f>
        <v>YES</v>
      </c>
      <c r="DT29" s="19" t="s">
        <v>505</v>
      </c>
      <c r="DU29" s="59" t="str">
        <f>VLOOKUP($A29,'WO Detail'!$A$2:$BJ$304,15,FALSE)</f>
        <v>EUGENIA GIBSON</v>
      </c>
      <c r="DV29" s="77"/>
      <c r="DW29" s="79" t="s">
        <v>267</v>
      </c>
      <c r="DX29" s="55">
        <f>VLOOKUP($A29,'WO Detail'!$A$2:$BJ$304,26,FALSE)</f>
        <v>712</v>
      </c>
      <c r="DY29" s="55">
        <f>VLOOKUP($A29,'WO Detail'!$A$2:$BJ$304,27,FALSE)</f>
        <v>707</v>
      </c>
      <c r="DZ29" s="55">
        <f>VLOOKUP($A29,'WO Detail'!$A$2:$BJ$304,28,FALSE)</f>
        <v>5</v>
      </c>
      <c r="EA29" s="55">
        <f>VLOOKUP($A29,'WO Detail'!$A$2:$BJ$304,29,FALSE)</f>
        <v>0</v>
      </c>
      <c r="EB29" s="55">
        <f>VLOOKUP($A29,'WO Detail'!$A$2:$BJ$304,30,FALSE)</f>
        <v>0</v>
      </c>
      <c r="EC29" s="55">
        <f>VLOOKUP($A29,'WO Detail'!$A$2:$BJ$304,31,FALSE)</f>
        <v>292</v>
      </c>
      <c r="ED29" s="55">
        <f>VLOOKUP($A29,'WO Detail'!$A$2:$BJ$304,32,FALSE)</f>
        <v>282</v>
      </c>
      <c r="EE29" s="55">
        <f>VLOOKUP($A29,'WO Detail'!$A$2:$BJ$304,33,FALSE)</f>
        <v>88</v>
      </c>
      <c r="EF29" s="55">
        <f>VLOOKUP($A29,'WO Detail'!$A$2:$BJ$304,34,FALSE)</f>
        <v>44</v>
      </c>
      <c r="EG29" s="55">
        <f>VLOOKUP($A29,'WO Detail'!$A$2:$BJ$304,35,FALSE)</f>
        <v>6</v>
      </c>
      <c r="EH29" s="55">
        <f>VLOOKUP($A29,'WO Detail'!$A$2:$BJ$304,36,FALSE)</f>
        <v>0</v>
      </c>
      <c r="EI29" s="55">
        <f>VLOOKUP($A29,'WO Detail'!$A$2:$BJ$304,37,FALSE)</f>
        <v>0</v>
      </c>
      <c r="EJ29" s="78">
        <v>4</v>
      </c>
      <c r="EK29" s="78">
        <v>1</v>
      </c>
      <c r="EL29" s="19" t="s">
        <v>268</v>
      </c>
      <c r="EM29" s="19" t="s">
        <v>269</v>
      </c>
      <c r="EN29" s="81">
        <v>26998</v>
      </c>
      <c r="EO29" s="78">
        <v>47</v>
      </c>
      <c r="EP29" s="78" t="s">
        <v>309</v>
      </c>
      <c r="EQ29" s="84">
        <v>66756</v>
      </c>
      <c r="ER29" s="78">
        <v>13.31</v>
      </c>
      <c r="ES29" s="13"/>
      <c r="ET29" s="55">
        <f>VLOOKUP($A29,'WO Detail'!$A$2:$BJ$304,25,FALSE)</f>
        <v>8</v>
      </c>
      <c r="EU29" s="55">
        <f>VLOOKUP($A29,'WO Detail'!$A$2:$BJ$304,24,FALSE)</f>
        <v>12</v>
      </c>
      <c r="EV29" s="55">
        <f>VLOOKUP($A29,'WO Detail'!$A$2:$BJ$304,23,FALSE)</f>
        <v>0</v>
      </c>
      <c r="EW29" s="78" t="s">
        <v>513</v>
      </c>
      <c r="EX29" s="13" t="s">
        <v>372</v>
      </c>
      <c r="EY29" s="13"/>
      <c r="EZ29" s="19" t="s">
        <v>267</v>
      </c>
      <c r="FA29" s="55" t="str">
        <f>VLOOKUP($A29,'WO Detail'!$A$2:$BJ$304,11,FALSE)</f>
        <v>Other</v>
      </c>
      <c r="FB29" s="55" t="str">
        <f>VLOOKUP($A29,'WO Detail'!$A$2:$BJ$304,12,FALSE)</f>
        <v>Yes</v>
      </c>
      <c r="FC29" s="13"/>
      <c r="FD29" s="55" t="str">
        <f>VLOOKUP($A29,'WO Detail'!$A$2:$BJ$304,13,FALSE)</f>
        <v>GSH</v>
      </c>
      <c r="FE29" s="19" t="s">
        <v>267</v>
      </c>
      <c r="FF29" s="13" t="s">
        <v>273</v>
      </c>
      <c r="FG29" s="19" t="s">
        <v>540</v>
      </c>
      <c r="FH29" s="19" t="s">
        <v>541</v>
      </c>
      <c r="FI29" s="13">
        <v>4114</v>
      </c>
      <c r="FJ29" s="13">
        <v>27</v>
      </c>
      <c r="FK29" s="19" t="s">
        <v>542</v>
      </c>
      <c r="FL29" s="13"/>
      <c r="FM29" s="55">
        <f>VLOOKUP($A29,'WO Detail'!$A$2:$BJ$304,16,FALSE)</f>
        <v>0</v>
      </c>
      <c r="FN29" s="13"/>
      <c r="FO29" s="13"/>
      <c r="FP29" s="13"/>
      <c r="FQ29" s="13"/>
      <c r="FR29" s="13"/>
      <c r="FS29" s="13"/>
      <c r="FT29" s="13"/>
      <c r="FU29" s="13"/>
      <c r="FV29" s="13"/>
      <c r="FW29" s="13"/>
      <c r="FX29" s="13"/>
      <c r="FY29" s="13"/>
      <c r="FZ29" s="13"/>
      <c r="GA29" s="13"/>
      <c r="GB29" s="13"/>
      <c r="GC29" s="13"/>
      <c r="GD29" s="13"/>
      <c r="GE29" s="13"/>
      <c r="GF29" s="13"/>
      <c r="GG29" s="13"/>
      <c r="GH29" s="55">
        <f>VLOOKUP($A29,'WO Detail'!$A$2:$BJ$304,39,FALSE)</f>
        <v>79.45</v>
      </c>
      <c r="GI29" s="55">
        <f>VLOOKUP($A29,'WO Detail'!$A$2:$BJ$304,40,FALSE)</f>
        <v>50.21</v>
      </c>
      <c r="GJ29" s="13"/>
      <c r="GK29" s="13"/>
      <c r="GL29" s="13"/>
      <c r="GM29" s="13"/>
      <c r="GN29" s="55">
        <f>VLOOKUP($A29,'WO Detail'!$A$2:$BJ$304,17,FALSE)</f>
        <v>0</v>
      </c>
      <c r="GO29" s="55">
        <f>VLOOKUP($A29,'WO Detail'!$A$2:$BJ$304,18,FALSE)</f>
        <v>0</v>
      </c>
      <c r="GP29" s="55">
        <f>VLOOKUP($A29,'WO Detail'!$A$2:$BJ$304,19,FALSE)</f>
        <v>0</v>
      </c>
      <c r="GQ29" s="55" t="str">
        <f>VLOOKUP($A29,'WO Detail'!$A$2:$BJ$304,21,FALSE)</f>
        <v>No</v>
      </c>
      <c r="GR29" s="89">
        <f>VLOOKUP($A29,'WO Detail'!$A$2:$BJ$304,22,FALSE)</f>
        <v>0.46004932919828212</v>
      </c>
      <c r="GS29" s="95">
        <f>VLOOKUP($A29,'WO Detail'!$A$2:$BJ$304,41,FALSE)</f>
        <v>2658</v>
      </c>
      <c r="GT29" s="95">
        <f t="shared" si="3"/>
        <v>1.2531824611032532</v>
      </c>
      <c r="GU29" s="95">
        <f>VLOOKUP($A29,'WO Detail'!$A$2:$BJ$304,42,FALSE)</f>
        <v>67</v>
      </c>
      <c r="GV29" s="95">
        <f t="shared" si="4"/>
        <v>9.4766619519094764E-2</v>
      </c>
      <c r="GW29" s="95">
        <f>VLOOKUP($A29,'WO Detail'!$A$2:$BJ$304,43,FALSE)</f>
        <v>3313</v>
      </c>
      <c r="GX29" s="95">
        <f t="shared" si="5"/>
        <v>1.5619990570485618</v>
      </c>
      <c r="GY29" s="95">
        <f>VLOOKUP($A29,'WO Detail'!$A$2:$BJ$304,44,FALSE)</f>
        <v>1317</v>
      </c>
      <c r="GZ29" s="95">
        <f t="shared" si="6"/>
        <v>1.8628005657708628</v>
      </c>
      <c r="HA29" s="95">
        <f>VLOOKUP($A29,'WO Detail'!$A$2:$BJ$304,45,FALSE)</f>
        <v>2208</v>
      </c>
      <c r="HB29" s="95">
        <f t="shared" si="7"/>
        <v>1.041018387553041</v>
      </c>
      <c r="HC29" s="95">
        <f>VLOOKUP($A29,'WO Detail'!$A$2:$BJ$304,46,FALSE)</f>
        <v>3632</v>
      </c>
      <c r="HD29" s="95">
        <f t="shared" si="8"/>
        <v>5.1371994342291369</v>
      </c>
      <c r="HE29" s="95">
        <f>VLOOKUP($A29,'WO Detail'!$A$2:$BJ$304,47,FALSE)</f>
        <v>1613</v>
      </c>
      <c r="HF29" s="95">
        <f t="shared" si="9"/>
        <v>0.7604903347477604</v>
      </c>
      <c r="HG29" s="95">
        <f>VLOOKUP($A29,'WO Detail'!$A$2:$BJ$304,49,FALSE)</f>
        <v>1570</v>
      </c>
      <c r="HH29" s="95">
        <f t="shared" si="10"/>
        <v>0.74021687883074028</v>
      </c>
      <c r="HI29" s="95">
        <f>VLOOKUP($A29,'WO Detail'!$A$2:$BJ$304,51,FALSE)</f>
        <v>2</v>
      </c>
      <c r="HJ29" s="95">
        <f t="shared" si="11"/>
        <v>1</v>
      </c>
      <c r="HK29" s="95">
        <f>VLOOKUP($A29,'WO Detail'!$A$2:$BJ$304,53,FALSE)</f>
        <v>6</v>
      </c>
      <c r="HL29" s="95">
        <f t="shared" si="12"/>
        <v>3</v>
      </c>
      <c r="HM29" s="95">
        <f>VLOOKUP($A29,'WO Detail'!$A$2:$BJ$304,55,FALSE)</f>
        <v>678</v>
      </c>
      <c r="HN29" s="95">
        <f t="shared" si="20"/>
        <v>56.5</v>
      </c>
      <c r="HO29" s="95">
        <f>VLOOKUP($A29,'WO Detail'!$A$2:$BJ$304,56,FALSE)</f>
        <v>21111</v>
      </c>
      <c r="HP29" s="95">
        <f t="shared" si="13"/>
        <v>9.9533239038189532</v>
      </c>
      <c r="HQ29" s="95">
        <f>VLOOKUP($A29,'WO Detail'!$A$2:$BJ$304,57,FALSE)</f>
        <v>4629</v>
      </c>
      <c r="HR29" s="95">
        <f t="shared" si="14"/>
        <v>6.5473833097595477</v>
      </c>
      <c r="HS29" s="95">
        <f>VLOOKUP($A29,'WO Detail'!$A$2:$BJ$304,58,FALSE)</f>
        <v>12463</v>
      </c>
      <c r="HT29" s="95">
        <f t="shared" si="15"/>
        <v>5.876001885902876</v>
      </c>
      <c r="HU29" s="95">
        <f>VLOOKUP($A29,'WO Detail'!$A$2:$BJ$304,59,FALSE)</f>
        <v>36945</v>
      </c>
      <c r="HV29" s="95">
        <f t="shared" si="16"/>
        <v>52.256011315417254</v>
      </c>
      <c r="HW29" s="95">
        <f>VLOOKUP($A29,'WO Detail'!$A$2:$BJ$304,60,FALSE)</f>
        <v>909</v>
      </c>
      <c r="HX29" s="95">
        <f t="shared" si="17"/>
        <v>0.42857142857142855</v>
      </c>
      <c r="HY29" s="95">
        <f>VLOOKUP($A29,'WO Detail'!$A$2:$BJ$304,61,FALSE)</f>
        <v>8331</v>
      </c>
      <c r="HZ29" s="95">
        <f t="shared" si="18"/>
        <v>11.783592644978784</v>
      </c>
      <c r="IA29" s="95"/>
      <c r="IB29" s="95"/>
      <c r="IC29" s="95"/>
      <c r="ID29" s="113">
        <f>VLOOKUP($A29,'PHAS Score'!$C$1:$D$303,2,FALSE)</f>
        <v>54</v>
      </c>
      <c r="IE29" s="95">
        <f>VLOOKUP($A29,'WO Detail'!$A$2:$BJ$304,62,FALSE)</f>
        <v>370</v>
      </c>
      <c r="IF29" s="95">
        <f t="shared" si="19"/>
        <v>0.52333804809052331</v>
      </c>
      <c r="IG29" s="96"/>
      <c r="IH29" s="96"/>
      <c r="II29" s="96"/>
      <c r="IJ29" s="96"/>
    </row>
    <row r="30" spans="1:244" s="18" customFormat="1" ht="20.100000000000001" customHeight="1">
      <c r="A30" s="55" t="s">
        <v>543</v>
      </c>
      <c r="B30" s="13" t="s">
        <v>278</v>
      </c>
      <c r="C30" s="13" t="str">
        <f>VLOOKUP($A30,'WO Detail'!$A$2:$BJ$304,4,FALSE)</f>
        <v>Brooklyn</v>
      </c>
      <c r="D30" s="13" t="str">
        <f>VLOOKUP($A30,'WO Detail'!$A$2:$BJ$304,6,FALSE)</f>
        <v>Sumner</v>
      </c>
      <c r="E30" s="55">
        <f>VLOOKUP($A30,'WO Detail'!$A$2:$BJ$304,7,FALSE)</f>
        <v>73</v>
      </c>
      <c r="F30" s="13" t="s">
        <v>544</v>
      </c>
      <c r="G30" s="53">
        <v>311</v>
      </c>
      <c r="H30" s="55" t="str">
        <f>VLOOKUP($A30,'WO Detail'!$A$2:$BJ$304,9,FALSE)</f>
        <v>NY005010730</v>
      </c>
      <c r="I30" s="14">
        <v>82</v>
      </c>
      <c r="J30" s="14">
        <v>193</v>
      </c>
      <c r="K30" s="15">
        <v>2.3536584999999999</v>
      </c>
      <c r="L30" s="15">
        <v>18.193902399999999</v>
      </c>
      <c r="M30" s="14">
        <v>78</v>
      </c>
      <c r="N30" s="14">
        <v>115</v>
      </c>
      <c r="O30" s="14">
        <v>13</v>
      </c>
      <c r="P30" s="14">
        <v>17</v>
      </c>
      <c r="Q30" s="14">
        <v>14</v>
      </c>
      <c r="R30" s="14">
        <v>17</v>
      </c>
      <c r="S30" s="14">
        <v>12</v>
      </c>
      <c r="T30" s="14">
        <v>31</v>
      </c>
      <c r="U30" s="14">
        <v>16</v>
      </c>
      <c r="V30" s="14">
        <v>16</v>
      </c>
      <c r="W30" s="14">
        <v>17</v>
      </c>
      <c r="X30" s="14">
        <v>14</v>
      </c>
      <c r="Y30" s="14">
        <v>20</v>
      </c>
      <c r="Z30" s="14">
        <v>5</v>
      </c>
      <c r="AA30" s="14">
        <v>1</v>
      </c>
      <c r="AB30" s="14">
        <v>53</v>
      </c>
      <c r="AC30" s="14">
        <v>33</v>
      </c>
      <c r="AD30" s="14">
        <v>26</v>
      </c>
      <c r="AE30" s="14">
        <v>11</v>
      </c>
      <c r="AF30" s="14">
        <v>98</v>
      </c>
      <c r="AG30" s="14">
        <v>70</v>
      </c>
      <c r="AH30" s="14">
        <v>12</v>
      </c>
      <c r="AI30" s="14">
        <v>2</v>
      </c>
      <c r="AJ30" s="14">
        <v>37</v>
      </c>
      <c r="AK30" s="14">
        <v>6</v>
      </c>
      <c r="AL30" s="14">
        <v>2</v>
      </c>
      <c r="AM30" s="14">
        <v>0</v>
      </c>
      <c r="AN30" s="14">
        <v>9</v>
      </c>
      <c r="AO30" s="16">
        <v>583.01219512195121</v>
      </c>
      <c r="AP30" s="16">
        <v>418</v>
      </c>
      <c r="AQ30" s="14">
        <v>2</v>
      </c>
      <c r="AR30" s="14">
        <v>3</v>
      </c>
      <c r="AS30" s="14">
        <v>25</v>
      </c>
      <c r="AT30" s="14">
        <v>10</v>
      </c>
      <c r="AU30" s="14">
        <v>3</v>
      </c>
      <c r="AV30" s="14">
        <v>3</v>
      </c>
      <c r="AW30" s="14">
        <v>12</v>
      </c>
      <c r="AX30" s="14">
        <v>4</v>
      </c>
      <c r="AY30" s="14">
        <v>3</v>
      </c>
      <c r="AZ30" s="14">
        <v>4</v>
      </c>
      <c r="BA30" s="14">
        <v>13</v>
      </c>
      <c r="BB30" s="16">
        <v>26511.493827160495</v>
      </c>
      <c r="BC30" s="16">
        <v>24024</v>
      </c>
      <c r="BD30" s="14">
        <v>4</v>
      </c>
      <c r="BE30" s="14">
        <v>9</v>
      </c>
      <c r="BF30" s="14">
        <v>19</v>
      </c>
      <c r="BG30" s="14">
        <v>5</v>
      </c>
      <c r="BH30" s="14">
        <v>6</v>
      </c>
      <c r="BI30" s="14">
        <v>12</v>
      </c>
      <c r="BJ30" s="14">
        <v>6</v>
      </c>
      <c r="BK30" s="14">
        <v>6</v>
      </c>
      <c r="BL30" s="14">
        <v>3</v>
      </c>
      <c r="BM30" s="14">
        <v>1</v>
      </c>
      <c r="BN30" s="14">
        <v>3</v>
      </c>
      <c r="BO30" s="14">
        <v>2</v>
      </c>
      <c r="BP30" s="14">
        <v>0</v>
      </c>
      <c r="BQ30" s="14">
        <v>2</v>
      </c>
      <c r="BR30" s="14">
        <v>0</v>
      </c>
      <c r="BS30" s="14">
        <v>1</v>
      </c>
      <c r="BT30" s="14">
        <v>1</v>
      </c>
      <c r="BU30" s="14">
        <v>0</v>
      </c>
      <c r="BV30" s="14">
        <v>0</v>
      </c>
      <c r="BW30" s="14">
        <v>0</v>
      </c>
      <c r="BX30" s="14">
        <v>1</v>
      </c>
      <c r="BY30" s="14">
        <v>44</v>
      </c>
      <c r="BZ30" s="16">
        <v>38042.63636363636</v>
      </c>
      <c r="CA30" s="16">
        <v>33595.5</v>
      </c>
      <c r="CB30" s="14">
        <v>8</v>
      </c>
      <c r="CC30" s="16">
        <v>12848.125</v>
      </c>
      <c r="CD30" s="16">
        <v>10032</v>
      </c>
      <c r="CE30" s="14">
        <v>30</v>
      </c>
      <c r="CF30" s="16">
        <v>13247.366666666667</v>
      </c>
      <c r="CG30" s="16">
        <v>11073</v>
      </c>
      <c r="CH30" s="14">
        <v>47</v>
      </c>
      <c r="CI30" s="14">
        <v>23</v>
      </c>
      <c r="CJ30" s="14">
        <v>7</v>
      </c>
      <c r="CK30" s="14">
        <v>3</v>
      </c>
      <c r="CL30" s="14">
        <v>1</v>
      </c>
      <c r="CM30" s="14">
        <v>1</v>
      </c>
      <c r="CN30" s="17">
        <f t="shared" si="0"/>
        <v>1.2195121951219513E-2</v>
      </c>
      <c r="CO30" s="14">
        <v>7</v>
      </c>
      <c r="CP30" s="17">
        <f t="shared" si="1"/>
        <v>8.5365853658536592E-2</v>
      </c>
      <c r="CQ30" s="14">
        <v>36</v>
      </c>
      <c r="CR30" s="14">
        <v>16</v>
      </c>
      <c r="CS30" s="17">
        <f t="shared" si="2"/>
        <v>8.2901554404145081E-2</v>
      </c>
      <c r="CT30" s="13"/>
      <c r="CU30" s="17"/>
      <c r="CV30" s="13"/>
      <c r="CW30" s="13"/>
      <c r="CX30" s="13"/>
      <c r="CY30" s="13"/>
      <c r="CZ30" s="13"/>
      <c r="DA30" s="13"/>
      <c r="DB30" s="13" t="str">
        <f>VLOOKUP($A30,'WO Detail'!$A$2:$BJ$304,5,FALSE)</f>
        <v>Alicia Maynard</v>
      </c>
      <c r="DC30" s="13"/>
      <c r="DD30" s="13"/>
      <c r="DE30" s="55">
        <f>VLOOKUP($A30,'WO Detail'!$A$2:$BJ$304,38,FALSE)</f>
        <v>2</v>
      </c>
      <c r="DF30" s="19" t="s">
        <v>350</v>
      </c>
      <c r="DG30" s="19" t="s">
        <v>351</v>
      </c>
      <c r="DH30" s="19" t="s">
        <v>352</v>
      </c>
      <c r="DI30" s="19" t="s">
        <v>353</v>
      </c>
      <c r="DJ30" s="19" t="s">
        <v>354</v>
      </c>
      <c r="DK30" s="19" t="s">
        <v>355</v>
      </c>
      <c r="DL30" s="19" t="s">
        <v>356</v>
      </c>
      <c r="DM30" s="19" t="s">
        <v>357</v>
      </c>
      <c r="DN30" s="19" t="s">
        <v>358</v>
      </c>
      <c r="DO30" s="55"/>
      <c r="DP30" s="55"/>
      <c r="DQ30" s="68">
        <v>16.666666666666668</v>
      </c>
      <c r="DR30" s="55" t="str">
        <f>VLOOKUP($A30,'WO Detail'!$A$2:$BJ$304,10,FALSE)</f>
        <v>No</v>
      </c>
      <c r="DS30" s="55" t="str">
        <f>VLOOKUP($A30,'WO Detail'!$A$2:$BJ$304,14,FALSE)</f>
        <v>YES</v>
      </c>
      <c r="DT30" s="19" t="s">
        <v>359</v>
      </c>
      <c r="DU30" s="59" t="str">
        <f>VLOOKUP($A30,'WO Detail'!$A$2:$BJ$304,15,FALSE)</f>
        <v>CASSANDRA HARRELL</v>
      </c>
      <c r="DV30" s="77"/>
      <c r="DW30" s="79" t="s">
        <v>267</v>
      </c>
      <c r="DX30" s="55">
        <f>VLOOKUP($A30,'WO Detail'!$A$2:$BJ$304,26,FALSE)</f>
        <v>85</v>
      </c>
      <c r="DY30" s="55">
        <f>VLOOKUP($A30,'WO Detail'!$A$2:$BJ$304,27,FALSE)</f>
        <v>83</v>
      </c>
      <c r="DZ30" s="55">
        <f>VLOOKUP($A30,'WO Detail'!$A$2:$BJ$304,28,FALSE)</f>
        <v>1</v>
      </c>
      <c r="EA30" s="55">
        <f>VLOOKUP($A30,'WO Detail'!$A$2:$BJ$304,29,FALSE)</f>
        <v>1</v>
      </c>
      <c r="EB30" s="55">
        <f>VLOOKUP($A30,'WO Detail'!$A$2:$BJ$304,30,FALSE)</f>
        <v>0</v>
      </c>
      <c r="EC30" s="55">
        <f>VLOOKUP($A30,'WO Detail'!$A$2:$BJ$304,31,FALSE)</f>
        <v>30</v>
      </c>
      <c r="ED30" s="55">
        <f>VLOOKUP($A30,'WO Detail'!$A$2:$BJ$304,32,FALSE)</f>
        <v>32</v>
      </c>
      <c r="EE30" s="55">
        <f>VLOOKUP($A30,'WO Detail'!$A$2:$BJ$304,33,FALSE)</f>
        <v>14</v>
      </c>
      <c r="EF30" s="55">
        <f>VLOOKUP($A30,'WO Detail'!$A$2:$BJ$304,34,FALSE)</f>
        <v>9</v>
      </c>
      <c r="EG30" s="55">
        <f>VLOOKUP($A30,'WO Detail'!$A$2:$BJ$304,35,FALSE)</f>
        <v>0</v>
      </c>
      <c r="EH30" s="55">
        <f>VLOOKUP($A30,'WO Detail'!$A$2:$BJ$304,36,FALSE)</f>
        <v>0</v>
      </c>
      <c r="EI30" s="55">
        <f>VLOOKUP($A30,'WO Detail'!$A$2:$BJ$304,37,FALSE)</f>
        <v>0</v>
      </c>
      <c r="EJ30" s="78">
        <v>3</v>
      </c>
      <c r="EK30" s="78">
        <v>0</v>
      </c>
      <c r="EL30" s="19" t="s">
        <v>268</v>
      </c>
      <c r="EM30" s="19" t="s">
        <v>290</v>
      </c>
      <c r="EN30" s="81">
        <v>30467</v>
      </c>
      <c r="EO30" s="78">
        <v>37</v>
      </c>
      <c r="EP30" s="78" t="s">
        <v>545</v>
      </c>
      <c r="EQ30" s="84">
        <v>18283</v>
      </c>
      <c r="ER30" s="78">
        <v>0.6</v>
      </c>
      <c r="ES30" s="13"/>
      <c r="ET30" s="55">
        <f>VLOOKUP($A30,'WO Detail'!$A$2:$BJ$304,25,FALSE)</f>
        <v>14</v>
      </c>
      <c r="EU30" s="55">
        <f>VLOOKUP($A30,'WO Detail'!$A$2:$BJ$304,24,FALSE)</f>
        <v>1</v>
      </c>
      <c r="EV30" s="55" t="str">
        <f>VLOOKUP($A30,'WO Detail'!$A$2:$BJ$304,23,FALSE)</f>
        <v>OPERATING</v>
      </c>
      <c r="EW30" s="78" t="s">
        <v>267</v>
      </c>
      <c r="EX30" s="13"/>
      <c r="EY30" s="13"/>
      <c r="EZ30" s="19" t="s">
        <v>267</v>
      </c>
      <c r="FA30" s="55" t="str">
        <f>VLOOKUP($A30,'WO Detail'!$A$2:$BJ$304,11,FALSE)</f>
        <v>Other</v>
      </c>
      <c r="FB30" s="55" t="str">
        <f>VLOOKUP($A30,'WO Detail'!$A$2:$BJ$304,12,FALSE)</f>
        <v>No</v>
      </c>
      <c r="FC30" s="13"/>
      <c r="FD30" s="55">
        <f>VLOOKUP($A30,'WO Detail'!$A$2:$BJ$304,13,FALSE)</f>
        <v>0</v>
      </c>
      <c r="FE30" s="19" t="s">
        <v>272</v>
      </c>
      <c r="FF30" s="13" t="s">
        <v>273</v>
      </c>
      <c r="FG30" s="19" t="s">
        <v>361</v>
      </c>
      <c r="FH30" s="19" t="s">
        <v>362</v>
      </c>
      <c r="FI30" s="13">
        <v>4003</v>
      </c>
      <c r="FJ30" s="13">
        <v>16</v>
      </c>
      <c r="FK30" s="19" t="s">
        <v>363</v>
      </c>
      <c r="FL30" s="13"/>
      <c r="FM30" s="55">
        <f>VLOOKUP($A30,'WO Detail'!$A$2:$BJ$304,16,FALSE)</f>
        <v>0</v>
      </c>
      <c r="FN30" s="13"/>
      <c r="FO30" s="13"/>
      <c r="FP30" s="13"/>
      <c r="FQ30" s="13"/>
      <c r="FR30" s="13"/>
      <c r="FS30" s="13"/>
      <c r="FT30" s="13"/>
      <c r="FU30" s="13"/>
      <c r="FV30" s="13"/>
      <c r="FW30" s="13"/>
      <c r="FX30" s="13"/>
      <c r="FY30" s="13"/>
      <c r="FZ30" s="13"/>
      <c r="GA30" s="13"/>
      <c r="GB30" s="13"/>
      <c r="GC30" s="13"/>
      <c r="GD30" s="13"/>
      <c r="GE30" s="13"/>
      <c r="GF30" s="13"/>
      <c r="GG30" s="13"/>
      <c r="GH30" s="55">
        <f>VLOOKUP($A30,'WO Detail'!$A$2:$BJ$304,39,FALSE)</f>
        <v>83.48</v>
      </c>
      <c r="GI30" s="55">
        <f>VLOOKUP($A30,'WO Detail'!$A$2:$BJ$304,40,FALSE)</f>
        <v>40.96</v>
      </c>
      <c r="GJ30" s="13"/>
      <c r="GK30" s="13"/>
      <c r="GL30" s="13"/>
      <c r="GM30" s="13"/>
      <c r="GN30" s="55">
        <f>VLOOKUP($A30,'WO Detail'!$A$2:$BJ$304,17,FALSE)</f>
        <v>0</v>
      </c>
      <c r="GO30" s="55">
        <f>VLOOKUP($A30,'WO Detail'!$A$2:$BJ$304,18,FALSE)</f>
        <v>0</v>
      </c>
      <c r="GP30" s="55">
        <f>VLOOKUP($A30,'WO Detail'!$A$2:$BJ$304,19,FALSE)</f>
        <v>0</v>
      </c>
      <c r="GQ30" s="55" t="str">
        <f>VLOOKUP($A30,'WO Detail'!$A$2:$BJ$304,21,FALSE)</f>
        <v>No</v>
      </c>
      <c r="GR30" s="89">
        <f>VLOOKUP($A30,'WO Detail'!$A$2:$BJ$304,22,FALSE)</f>
        <v>0.58427476321561733</v>
      </c>
      <c r="GS30" s="95">
        <f>VLOOKUP($A30,'WO Detail'!$A$2:$BJ$304,41,FALSE)</f>
        <v>162</v>
      </c>
      <c r="GT30" s="95">
        <f t="shared" si="3"/>
        <v>0.6506024096385542</v>
      </c>
      <c r="GU30" s="95">
        <f>VLOOKUP($A30,'WO Detail'!$A$2:$BJ$304,42,FALSE)</f>
        <v>24</v>
      </c>
      <c r="GV30" s="95">
        <f t="shared" si="4"/>
        <v>0.28915662650602408</v>
      </c>
      <c r="GW30" s="95">
        <f>VLOOKUP($A30,'WO Detail'!$A$2:$BJ$304,43,FALSE)</f>
        <v>572</v>
      </c>
      <c r="GX30" s="95">
        <f t="shared" si="5"/>
        <v>2.29718875502008</v>
      </c>
      <c r="GY30" s="95">
        <f>VLOOKUP($A30,'WO Detail'!$A$2:$BJ$304,44,FALSE)</f>
        <v>881</v>
      </c>
      <c r="GZ30" s="95">
        <f t="shared" si="6"/>
        <v>10.614457831325302</v>
      </c>
      <c r="HA30" s="95">
        <f>VLOOKUP($A30,'WO Detail'!$A$2:$BJ$304,45,FALSE)</f>
        <v>226</v>
      </c>
      <c r="HB30" s="95">
        <f t="shared" si="7"/>
        <v>0.90763052208835338</v>
      </c>
      <c r="HC30" s="95">
        <f>VLOOKUP($A30,'WO Detail'!$A$2:$BJ$304,46,FALSE)</f>
        <v>107</v>
      </c>
      <c r="HD30" s="95">
        <f t="shared" si="8"/>
        <v>1.2891566265060241</v>
      </c>
      <c r="HE30" s="95">
        <f>VLOOKUP($A30,'WO Detail'!$A$2:$BJ$304,47,FALSE)</f>
        <v>222</v>
      </c>
      <c r="HF30" s="95">
        <f t="shared" si="9"/>
        <v>0.89156626506024095</v>
      </c>
      <c r="HG30" s="95">
        <f>VLOOKUP($A30,'WO Detail'!$A$2:$BJ$304,49,FALSE)</f>
        <v>169</v>
      </c>
      <c r="HH30" s="95">
        <f t="shared" si="10"/>
        <v>0.67871485943775101</v>
      </c>
      <c r="HI30" s="95">
        <f>VLOOKUP($A30,'WO Detail'!$A$2:$BJ$304,51,FALSE)</f>
        <v>4</v>
      </c>
      <c r="HJ30" s="95">
        <f t="shared" si="11"/>
        <v>2</v>
      </c>
      <c r="HK30" s="95">
        <f>VLOOKUP($A30,'WO Detail'!$A$2:$BJ$304,53,FALSE)</f>
        <v>3</v>
      </c>
      <c r="HL30" s="95">
        <f t="shared" si="12"/>
        <v>1.5</v>
      </c>
      <c r="HM30" s="95">
        <f>VLOOKUP($A30,'WO Detail'!$A$2:$BJ$304,55,FALSE)</f>
        <v>77</v>
      </c>
      <c r="HN30" s="95">
        <f t="shared" si="20"/>
        <v>77</v>
      </c>
      <c r="HO30" s="95">
        <f>VLOOKUP($A30,'WO Detail'!$A$2:$BJ$304,56,FALSE)</f>
        <v>2380</v>
      </c>
      <c r="HP30" s="95">
        <f t="shared" si="13"/>
        <v>9.5582329317269075</v>
      </c>
      <c r="HQ30" s="95">
        <f>VLOOKUP($A30,'WO Detail'!$A$2:$BJ$304,57,FALSE)</f>
        <v>1026</v>
      </c>
      <c r="HR30" s="95">
        <f t="shared" si="14"/>
        <v>12.361445783132529</v>
      </c>
      <c r="HS30" s="95">
        <f>VLOOKUP($A30,'WO Detail'!$A$2:$BJ$304,58,FALSE)</f>
        <v>1460</v>
      </c>
      <c r="HT30" s="95">
        <f t="shared" si="15"/>
        <v>5.8634538152610443</v>
      </c>
      <c r="HU30" s="95">
        <f>VLOOKUP($A30,'WO Detail'!$A$2:$BJ$304,59,FALSE)</f>
        <v>7346</v>
      </c>
      <c r="HV30" s="95">
        <f t="shared" si="16"/>
        <v>88.506024096385545</v>
      </c>
      <c r="HW30" s="95">
        <f>VLOOKUP($A30,'WO Detail'!$A$2:$BJ$304,60,FALSE)</f>
        <v>96</v>
      </c>
      <c r="HX30" s="95">
        <f t="shared" si="17"/>
        <v>0.38554216867469882</v>
      </c>
      <c r="HY30" s="95">
        <f>VLOOKUP($A30,'WO Detail'!$A$2:$BJ$304,61,FALSE)</f>
        <v>1658</v>
      </c>
      <c r="HZ30" s="95">
        <f t="shared" si="18"/>
        <v>19.975903614457831</v>
      </c>
      <c r="IA30" s="95"/>
      <c r="IB30" s="95"/>
      <c r="IC30" s="95"/>
      <c r="ID30" s="113">
        <f>VLOOKUP($A30,'PHAS Score'!$C$1:$D$303,2,FALSE)</f>
        <v>72.78</v>
      </c>
      <c r="IE30" s="95">
        <f>VLOOKUP($A30,'WO Detail'!$A$2:$BJ$304,62,FALSE)</f>
        <v>638</v>
      </c>
      <c r="IF30" s="95">
        <f t="shared" si="19"/>
        <v>7.6867469879518069</v>
      </c>
      <c r="IG30" s="96"/>
      <c r="IH30" s="96"/>
      <c r="II30" s="96"/>
      <c r="IJ30" s="96"/>
    </row>
    <row r="31" spans="1:244" s="18" customFormat="1" ht="20.100000000000001" customHeight="1">
      <c r="A31" s="55" t="s">
        <v>546</v>
      </c>
      <c r="B31" s="13" t="s">
        <v>278</v>
      </c>
      <c r="C31" s="13" t="str">
        <f>VLOOKUP($A31,'WO Detail'!$A$2:$BJ$304,4,FALSE)</f>
        <v>Mixed Finance</v>
      </c>
      <c r="D31" s="13" t="str">
        <f>VLOOKUP($A31,'WO Detail'!$A$2:$BJ$304,6,FALSE)</f>
        <v>Boulevard</v>
      </c>
      <c r="E31" s="55">
        <f>VLOOKUP($A31,'WO Detail'!$A$2:$BJ$304,7,FALSE)</f>
        <v>46</v>
      </c>
      <c r="F31" s="13" t="s">
        <v>547</v>
      </c>
      <c r="G31" s="53">
        <v>345</v>
      </c>
      <c r="H31" s="55" t="str">
        <f>VLOOKUP($A31,'WO Detail'!$A$2:$BJ$304,9,FALSE)</f>
        <v>NY005010460</v>
      </c>
      <c r="I31" s="14">
        <v>72</v>
      </c>
      <c r="J31" s="14">
        <v>184</v>
      </c>
      <c r="K31" s="15">
        <v>2.5555555999999999</v>
      </c>
      <c r="L31" s="15">
        <v>19.597222200000001</v>
      </c>
      <c r="M31" s="14">
        <v>56</v>
      </c>
      <c r="N31" s="14">
        <v>128</v>
      </c>
      <c r="O31" s="14">
        <v>10</v>
      </c>
      <c r="P31" s="14">
        <v>15</v>
      </c>
      <c r="Q31" s="14">
        <v>25</v>
      </c>
      <c r="R31" s="14">
        <v>23</v>
      </c>
      <c r="S31" s="14">
        <v>11</v>
      </c>
      <c r="T31" s="14">
        <v>27</v>
      </c>
      <c r="U31" s="14">
        <v>18</v>
      </c>
      <c r="V31" s="14">
        <v>24</v>
      </c>
      <c r="W31" s="14">
        <v>10</v>
      </c>
      <c r="X31" s="14">
        <v>11</v>
      </c>
      <c r="Y31" s="14">
        <v>5</v>
      </c>
      <c r="Z31" s="14">
        <v>3</v>
      </c>
      <c r="AA31" s="14">
        <v>2</v>
      </c>
      <c r="AB31" s="14">
        <v>62</v>
      </c>
      <c r="AC31" s="14">
        <v>17</v>
      </c>
      <c r="AD31" s="14">
        <v>10</v>
      </c>
      <c r="AE31" s="14">
        <v>2</v>
      </c>
      <c r="AF31" s="14">
        <v>121</v>
      </c>
      <c r="AG31" s="14">
        <v>59</v>
      </c>
      <c r="AH31" s="14">
        <v>0</v>
      </c>
      <c r="AI31" s="14">
        <v>2</v>
      </c>
      <c r="AJ31" s="14">
        <v>24</v>
      </c>
      <c r="AK31" s="14">
        <v>7</v>
      </c>
      <c r="AL31" s="14">
        <v>1</v>
      </c>
      <c r="AM31" s="14">
        <v>1</v>
      </c>
      <c r="AN31" s="14">
        <v>4</v>
      </c>
      <c r="AO31" s="16">
        <v>618.20833333333337</v>
      </c>
      <c r="AP31" s="16">
        <v>434</v>
      </c>
      <c r="AQ31" s="14">
        <v>0</v>
      </c>
      <c r="AR31" s="14">
        <v>6</v>
      </c>
      <c r="AS31" s="14">
        <v>20</v>
      </c>
      <c r="AT31" s="14">
        <v>8</v>
      </c>
      <c r="AU31" s="14">
        <v>6</v>
      </c>
      <c r="AV31" s="14">
        <v>7</v>
      </c>
      <c r="AW31" s="14">
        <v>3</v>
      </c>
      <c r="AX31" s="14">
        <v>1</v>
      </c>
      <c r="AY31" s="14">
        <v>3</v>
      </c>
      <c r="AZ31" s="14">
        <v>3</v>
      </c>
      <c r="BA31" s="14">
        <v>15</v>
      </c>
      <c r="BB31" s="16">
        <v>31949.1</v>
      </c>
      <c r="BC31" s="16">
        <v>21261.5</v>
      </c>
      <c r="BD31" s="14">
        <v>0</v>
      </c>
      <c r="BE31" s="14">
        <v>16</v>
      </c>
      <c r="BF31" s="14">
        <v>11</v>
      </c>
      <c r="BG31" s="14">
        <v>6</v>
      </c>
      <c r="BH31" s="14">
        <v>12</v>
      </c>
      <c r="BI31" s="14">
        <v>1</v>
      </c>
      <c r="BJ31" s="14">
        <v>2</v>
      </c>
      <c r="BK31" s="14">
        <v>4</v>
      </c>
      <c r="BL31" s="14">
        <v>1</v>
      </c>
      <c r="BM31" s="14">
        <v>3</v>
      </c>
      <c r="BN31" s="14">
        <v>1</v>
      </c>
      <c r="BO31" s="14">
        <v>3</v>
      </c>
      <c r="BP31" s="14">
        <v>3</v>
      </c>
      <c r="BQ31" s="14">
        <v>2</v>
      </c>
      <c r="BR31" s="14">
        <v>0</v>
      </c>
      <c r="BS31" s="14">
        <v>0</v>
      </c>
      <c r="BT31" s="14">
        <v>0</v>
      </c>
      <c r="BU31" s="14">
        <v>1</v>
      </c>
      <c r="BV31" s="14">
        <v>0</v>
      </c>
      <c r="BW31" s="14">
        <v>0</v>
      </c>
      <c r="BX31" s="14">
        <v>4</v>
      </c>
      <c r="BY31" s="14">
        <v>45</v>
      </c>
      <c r="BZ31" s="16">
        <v>42403.866666666669</v>
      </c>
      <c r="CA31" s="16">
        <v>34436</v>
      </c>
      <c r="CB31" s="14">
        <v>11</v>
      </c>
      <c r="CC31" s="16">
        <v>24262</v>
      </c>
      <c r="CD31" s="16">
        <v>13836</v>
      </c>
      <c r="CE31" s="14">
        <v>18</v>
      </c>
      <c r="CF31" s="16">
        <v>14165.777777777777</v>
      </c>
      <c r="CG31" s="16">
        <v>9756</v>
      </c>
      <c r="CH31" s="14">
        <v>44</v>
      </c>
      <c r="CI31" s="14">
        <v>11</v>
      </c>
      <c r="CJ31" s="14">
        <v>10</v>
      </c>
      <c r="CK31" s="14">
        <v>4</v>
      </c>
      <c r="CL31" s="14">
        <v>1</v>
      </c>
      <c r="CM31" s="14">
        <v>1</v>
      </c>
      <c r="CN31" s="17">
        <f t="shared" si="0"/>
        <v>1.3888888888888888E-2</v>
      </c>
      <c r="CO31" s="14">
        <v>9</v>
      </c>
      <c r="CP31" s="17">
        <f t="shared" si="1"/>
        <v>0.125</v>
      </c>
      <c r="CQ31" s="14">
        <v>32</v>
      </c>
      <c r="CR31" s="14">
        <v>14</v>
      </c>
      <c r="CS31" s="17">
        <f t="shared" si="2"/>
        <v>7.6086956521739135E-2</v>
      </c>
      <c r="CT31" s="13"/>
      <c r="CU31" s="17"/>
      <c r="CV31" s="13"/>
      <c r="CW31" s="13"/>
      <c r="CX31" s="13"/>
      <c r="CY31" s="13"/>
      <c r="CZ31" s="13"/>
      <c r="DA31" s="13"/>
      <c r="DB31" s="13" t="str">
        <f>VLOOKUP($A31,'WO Detail'!$A$2:$BJ$304,5,FALSE)</f>
        <v>Jacqueline Hipps</v>
      </c>
      <c r="DC31" s="13"/>
      <c r="DD31" s="13"/>
      <c r="DE31" s="55">
        <f>VLOOKUP($A31,'WO Detail'!$A$2:$BJ$304,38,FALSE)</f>
        <v>0</v>
      </c>
      <c r="DF31" s="19" t="s">
        <v>350</v>
      </c>
      <c r="DG31" s="19" t="s">
        <v>351</v>
      </c>
      <c r="DH31" s="19" t="s">
        <v>548</v>
      </c>
      <c r="DI31" s="19" t="s">
        <v>549</v>
      </c>
      <c r="DJ31" s="19" t="s">
        <v>525</v>
      </c>
      <c r="DK31" s="19" t="s">
        <v>526</v>
      </c>
      <c r="DL31" s="19" t="s">
        <v>550</v>
      </c>
      <c r="DM31" s="19" t="s">
        <v>551</v>
      </c>
      <c r="DN31" s="19" t="s">
        <v>552</v>
      </c>
      <c r="DO31" s="55"/>
      <c r="DP31" s="55"/>
      <c r="DQ31" s="68">
        <v>26.455026455026452</v>
      </c>
      <c r="DR31" s="55" t="str">
        <f>VLOOKUP($A31,'WO Detail'!$A$2:$BJ$304,10,FALSE)</f>
        <v>No</v>
      </c>
      <c r="DS31" s="55" t="str">
        <f>VLOOKUP($A31,'WO Detail'!$A$2:$BJ$304,14,FALSE)</f>
        <v>NO</v>
      </c>
      <c r="DT31" s="19" t="s">
        <v>289</v>
      </c>
      <c r="DU31" s="59">
        <f>VLOOKUP($A31,'WO Detail'!$A$2:$BJ$304,15,FALSE)</f>
        <v>0</v>
      </c>
      <c r="DV31" s="77"/>
      <c r="DW31" s="79" t="s">
        <v>267</v>
      </c>
      <c r="DX31" s="55">
        <f>VLOOKUP($A31,'WO Detail'!$A$2:$BJ$304,26,FALSE)</f>
        <v>72</v>
      </c>
      <c r="DY31" s="55">
        <f>VLOOKUP($A31,'WO Detail'!$A$2:$BJ$304,27,FALSE)</f>
        <v>72</v>
      </c>
      <c r="DZ31" s="55">
        <f>VLOOKUP($A31,'WO Detail'!$A$2:$BJ$304,28,FALSE)</f>
        <v>0</v>
      </c>
      <c r="EA31" s="55">
        <f>VLOOKUP($A31,'WO Detail'!$A$2:$BJ$304,29,FALSE)</f>
        <v>0</v>
      </c>
      <c r="EB31" s="55">
        <f>VLOOKUP($A31,'WO Detail'!$A$2:$BJ$304,30,FALSE)</f>
        <v>0</v>
      </c>
      <c r="EC31" s="55">
        <f>VLOOKUP($A31,'WO Detail'!$A$2:$BJ$304,31,FALSE)</f>
        <v>14</v>
      </c>
      <c r="ED31" s="55">
        <f>VLOOKUP($A31,'WO Detail'!$A$2:$BJ$304,32,FALSE)</f>
        <v>36</v>
      </c>
      <c r="EE31" s="55">
        <f>VLOOKUP($A31,'WO Detail'!$A$2:$BJ$304,33,FALSE)</f>
        <v>18</v>
      </c>
      <c r="EF31" s="55">
        <f>VLOOKUP($A31,'WO Detail'!$A$2:$BJ$304,34,FALSE)</f>
        <v>4</v>
      </c>
      <c r="EG31" s="55">
        <f>VLOOKUP($A31,'WO Detail'!$A$2:$BJ$304,35,FALSE)</f>
        <v>0</v>
      </c>
      <c r="EH31" s="55">
        <f>VLOOKUP($A31,'WO Detail'!$A$2:$BJ$304,36,FALSE)</f>
        <v>0</v>
      </c>
      <c r="EI31" s="55">
        <f>VLOOKUP($A31,'WO Detail'!$A$2:$BJ$304,37,FALSE)</f>
        <v>0</v>
      </c>
      <c r="EJ31" s="78">
        <v>3</v>
      </c>
      <c r="EK31" s="78">
        <v>0</v>
      </c>
      <c r="EL31" s="19" t="s">
        <v>268</v>
      </c>
      <c r="EM31" s="19" t="s">
        <v>290</v>
      </c>
      <c r="EN31" s="81">
        <v>31471</v>
      </c>
      <c r="EO31" s="78">
        <v>34</v>
      </c>
      <c r="EP31" s="78" t="s">
        <v>371</v>
      </c>
      <c r="EQ31" s="84">
        <v>24395</v>
      </c>
      <c r="ER31" s="78">
        <v>1.84</v>
      </c>
      <c r="ES31" s="13"/>
      <c r="ET31" s="55">
        <f>VLOOKUP($A31,'WO Detail'!$A$2:$BJ$304,25,FALSE)</f>
        <v>9</v>
      </c>
      <c r="EU31" s="55">
        <f>VLOOKUP($A31,'WO Detail'!$A$2:$BJ$304,24,FALSE)</f>
        <v>0</v>
      </c>
      <c r="EV31" s="55">
        <f>VLOOKUP($A31,'WO Detail'!$A$2:$BJ$304,23,FALSE)</f>
        <v>0</v>
      </c>
      <c r="EW31" s="78" t="s">
        <v>390</v>
      </c>
      <c r="EX31" s="13"/>
      <c r="EY31" s="13"/>
      <c r="EZ31" s="19" t="s">
        <v>267</v>
      </c>
      <c r="FA31" s="55" t="str">
        <f>VLOOKUP($A31,'WO Detail'!$A$2:$BJ$304,11,FALSE)</f>
        <v>Other</v>
      </c>
      <c r="FB31" s="55" t="str">
        <f>VLOOKUP($A31,'WO Detail'!$A$2:$BJ$304,12,FALSE)</f>
        <v>No</v>
      </c>
      <c r="FC31" s="13"/>
      <c r="FD31" s="55">
        <f>VLOOKUP($A31,'WO Detail'!$A$2:$BJ$304,13,FALSE)</f>
        <v>0</v>
      </c>
      <c r="FE31" s="19" t="s">
        <v>272</v>
      </c>
      <c r="FF31" s="13" t="s">
        <v>273</v>
      </c>
      <c r="FG31" s="19" t="s">
        <v>553</v>
      </c>
      <c r="FH31" s="19" t="s">
        <v>554</v>
      </c>
      <c r="FI31" s="13">
        <v>4008</v>
      </c>
      <c r="FJ31" s="13">
        <v>19</v>
      </c>
      <c r="FK31" s="19" t="s">
        <v>555</v>
      </c>
      <c r="FL31" s="13"/>
      <c r="FM31" s="55">
        <f>VLOOKUP($A31,'WO Detail'!$A$2:$BJ$304,16,FALSE)</f>
        <v>0</v>
      </c>
      <c r="FN31" s="13"/>
      <c r="FO31" s="13"/>
      <c r="FP31" s="13"/>
      <c r="FQ31" s="13"/>
      <c r="FR31" s="13"/>
      <c r="FS31" s="13"/>
      <c r="FT31" s="13"/>
      <c r="FU31" s="13"/>
      <c r="FV31" s="13"/>
      <c r="FW31" s="13"/>
      <c r="FX31" s="13"/>
      <c r="FY31" s="13"/>
      <c r="FZ31" s="13"/>
      <c r="GA31" s="13"/>
      <c r="GB31" s="13"/>
      <c r="GC31" s="13"/>
      <c r="GD31" s="13"/>
      <c r="GE31" s="13"/>
      <c r="GF31" s="13"/>
      <c r="GG31" s="13"/>
      <c r="GH31" s="55">
        <f>VLOOKUP($A31,'WO Detail'!$A$2:$BJ$304,39,FALSE)</f>
        <v>82.4</v>
      </c>
      <c r="GI31" s="55">
        <f>VLOOKUP($A31,'WO Detail'!$A$2:$BJ$304,40,FALSE)</f>
        <v>44.44</v>
      </c>
      <c r="GJ31" s="13"/>
      <c r="GK31" s="13"/>
      <c r="GL31" s="13"/>
      <c r="GM31" s="13"/>
      <c r="GN31" s="55">
        <f>VLOOKUP($A31,'WO Detail'!$A$2:$BJ$304,17,FALSE)</f>
        <v>0</v>
      </c>
      <c r="GO31" s="55">
        <f>VLOOKUP($A31,'WO Detail'!$A$2:$BJ$304,18,FALSE)</f>
        <v>0</v>
      </c>
      <c r="GP31" s="55">
        <f>VLOOKUP($A31,'WO Detail'!$A$2:$BJ$304,19,FALSE)</f>
        <v>0</v>
      </c>
      <c r="GQ31" s="55" t="str">
        <f>VLOOKUP($A31,'WO Detail'!$A$2:$BJ$304,21,FALSE)</f>
        <v>Yes</v>
      </c>
      <c r="GR31" s="89">
        <f>VLOOKUP($A31,'WO Detail'!$A$2:$BJ$304,22,FALSE)</f>
        <v>0.58654342548436422</v>
      </c>
      <c r="GS31" s="95">
        <f>VLOOKUP($A31,'WO Detail'!$A$2:$BJ$304,41,FALSE)</f>
        <v>760</v>
      </c>
      <c r="GT31" s="95">
        <f t="shared" si="3"/>
        <v>3.5185185185185186</v>
      </c>
      <c r="GU31" s="95">
        <f>VLOOKUP($A31,'WO Detail'!$A$2:$BJ$304,42,FALSE)</f>
        <v>35</v>
      </c>
      <c r="GV31" s="95">
        <f t="shared" si="4"/>
        <v>0.4861111111111111</v>
      </c>
      <c r="GW31" s="95">
        <f>VLOOKUP($A31,'WO Detail'!$A$2:$BJ$304,43,FALSE)</f>
        <v>404</v>
      </c>
      <c r="GX31" s="95">
        <f t="shared" si="5"/>
        <v>1.8703703703703702</v>
      </c>
      <c r="GY31" s="95">
        <f>VLOOKUP($A31,'WO Detail'!$A$2:$BJ$304,44,FALSE)</f>
        <v>1092</v>
      </c>
      <c r="GZ31" s="95">
        <f t="shared" si="6"/>
        <v>15.166666666666666</v>
      </c>
      <c r="HA31" s="95">
        <f>VLOOKUP($A31,'WO Detail'!$A$2:$BJ$304,45,FALSE)</f>
        <v>350</v>
      </c>
      <c r="HB31" s="95">
        <f t="shared" si="7"/>
        <v>1.6203703703703705</v>
      </c>
      <c r="HC31" s="95">
        <f>VLOOKUP($A31,'WO Detail'!$A$2:$BJ$304,46,FALSE)</f>
        <v>740</v>
      </c>
      <c r="HD31" s="95">
        <f t="shared" si="8"/>
        <v>10.277777777777779</v>
      </c>
      <c r="HE31" s="95">
        <f>VLOOKUP($A31,'WO Detail'!$A$2:$BJ$304,47,FALSE)</f>
        <v>458</v>
      </c>
      <c r="HF31" s="95">
        <f t="shared" si="9"/>
        <v>2.1203703703703702</v>
      </c>
      <c r="HG31" s="95">
        <f>VLOOKUP($A31,'WO Detail'!$A$2:$BJ$304,49,FALSE)</f>
        <v>211</v>
      </c>
      <c r="HH31" s="95">
        <f t="shared" si="10"/>
        <v>0.97685185185185175</v>
      </c>
      <c r="HI31" s="95">
        <f>VLOOKUP($A31,'WO Detail'!$A$2:$BJ$304,51,FALSE)</f>
        <v>6</v>
      </c>
      <c r="HJ31" s="95">
        <f t="shared" si="11"/>
        <v>3</v>
      </c>
      <c r="HK31" s="95">
        <f>VLOOKUP($A31,'WO Detail'!$A$2:$BJ$304,53,FALSE)</f>
        <v>8</v>
      </c>
      <c r="HL31" s="95">
        <f t="shared" si="12"/>
        <v>4</v>
      </c>
      <c r="HM31" s="95"/>
      <c r="HN31" s="95"/>
      <c r="HO31" s="95">
        <f>VLOOKUP($A31,'WO Detail'!$A$2:$BJ$304,56,FALSE)</f>
        <v>2797</v>
      </c>
      <c r="HP31" s="95">
        <f t="shared" si="13"/>
        <v>12.949074074074074</v>
      </c>
      <c r="HQ31" s="95">
        <f>VLOOKUP($A31,'WO Detail'!$A$2:$BJ$304,57,FALSE)</f>
        <v>1068</v>
      </c>
      <c r="HR31" s="95">
        <f t="shared" si="14"/>
        <v>14.833333333333334</v>
      </c>
      <c r="HS31" s="95">
        <f>VLOOKUP($A31,'WO Detail'!$A$2:$BJ$304,58,FALSE)</f>
        <v>1698</v>
      </c>
      <c r="HT31" s="95">
        <f t="shared" si="15"/>
        <v>7.8611111111111107</v>
      </c>
      <c r="HU31" s="95">
        <f>VLOOKUP($A31,'WO Detail'!$A$2:$BJ$304,59,FALSE)</f>
        <v>10193</v>
      </c>
      <c r="HV31" s="95">
        <f t="shared" si="16"/>
        <v>141.56944444444446</v>
      </c>
      <c r="HW31" s="95">
        <f>VLOOKUP($A31,'WO Detail'!$A$2:$BJ$304,60,FALSE)</f>
        <v>196</v>
      </c>
      <c r="HX31" s="95">
        <f t="shared" si="17"/>
        <v>0.90740740740740733</v>
      </c>
      <c r="HY31" s="95">
        <f>VLOOKUP($A31,'WO Detail'!$A$2:$BJ$304,61,FALSE)</f>
        <v>4800</v>
      </c>
      <c r="HZ31" s="95">
        <f t="shared" si="18"/>
        <v>66.666666666666671</v>
      </c>
      <c r="IA31" s="95"/>
      <c r="IB31" s="95"/>
      <c r="IC31" s="95"/>
      <c r="ID31" s="113">
        <f>VLOOKUP($A31,'PHAS Score'!$C$1:$D$303,2,FALSE)</f>
        <v>66.680000000000007</v>
      </c>
      <c r="IE31" s="95">
        <f>VLOOKUP($A31,'WO Detail'!$A$2:$BJ$304,62,FALSE)</f>
        <v>26</v>
      </c>
      <c r="IF31" s="95">
        <f t="shared" si="19"/>
        <v>0.3611111111111111</v>
      </c>
      <c r="IG31" s="96"/>
      <c r="IH31" s="96"/>
      <c r="II31" s="96"/>
      <c r="IJ31" s="96"/>
    </row>
    <row r="32" spans="1:244" s="18" customFormat="1" ht="20.100000000000001" customHeight="1">
      <c r="A32" s="55" t="s">
        <v>556</v>
      </c>
      <c r="B32" s="13" t="s">
        <v>557</v>
      </c>
      <c r="C32" s="13" t="str">
        <f>VLOOKUP($A32,'WO Detail'!$A$2:$BJ$304,4,FALSE)</f>
        <v>Queens-Staten Island</v>
      </c>
      <c r="D32" s="13" t="str">
        <f>VLOOKUP($A32,'WO Detail'!$A$2:$BJ$304,6,FALSE)</f>
        <v>Berry</v>
      </c>
      <c r="E32" s="55">
        <f>VLOOKUP($A32,'WO Detail'!$A$2:$BJ$304,7,FALSE)</f>
        <v>52</v>
      </c>
      <c r="F32" s="13" t="s">
        <v>558</v>
      </c>
      <c r="G32" s="53">
        <v>52</v>
      </c>
      <c r="H32" s="55" t="str">
        <f>VLOOKUP($A32,'WO Detail'!$A$2:$BJ$304,9,FALSE)</f>
        <v>NY005000520</v>
      </c>
      <c r="I32" s="14">
        <v>499</v>
      </c>
      <c r="J32" s="14">
        <v>957</v>
      </c>
      <c r="K32" s="15">
        <v>1.9178356999999999</v>
      </c>
      <c r="L32" s="15">
        <v>20.945691400000001</v>
      </c>
      <c r="M32" s="14">
        <v>337</v>
      </c>
      <c r="N32" s="14">
        <v>620</v>
      </c>
      <c r="O32" s="14">
        <v>62</v>
      </c>
      <c r="P32" s="14">
        <v>82</v>
      </c>
      <c r="Q32" s="14">
        <v>68</v>
      </c>
      <c r="R32" s="14">
        <v>73</v>
      </c>
      <c r="S32" s="14">
        <v>72</v>
      </c>
      <c r="T32" s="14">
        <v>126</v>
      </c>
      <c r="U32" s="14">
        <v>86</v>
      </c>
      <c r="V32" s="14">
        <v>117</v>
      </c>
      <c r="W32" s="14">
        <v>52</v>
      </c>
      <c r="X32" s="14">
        <v>71</v>
      </c>
      <c r="Y32" s="14">
        <v>104</v>
      </c>
      <c r="Z32" s="14">
        <v>31</v>
      </c>
      <c r="AA32" s="14">
        <v>13</v>
      </c>
      <c r="AB32" s="14">
        <v>251</v>
      </c>
      <c r="AC32" s="14">
        <v>196</v>
      </c>
      <c r="AD32" s="14">
        <v>148</v>
      </c>
      <c r="AE32" s="14">
        <v>188</v>
      </c>
      <c r="AF32" s="14">
        <v>418</v>
      </c>
      <c r="AG32" s="14">
        <v>330</v>
      </c>
      <c r="AH32" s="14">
        <v>14</v>
      </c>
      <c r="AI32" s="14">
        <v>7</v>
      </c>
      <c r="AJ32" s="14">
        <v>259</v>
      </c>
      <c r="AK32" s="14">
        <v>83</v>
      </c>
      <c r="AL32" s="14">
        <v>18</v>
      </c>
      <c r="AM32" s="14">
        <v>10</v>
      </c>
      <c r="AN32" s="14">
        <v>63</v>
      </c>
      <c r="AO32" s="16">
        <v>526.82965931863725</v>
      </c>
      <c r="AP32" s="16">
        <v>400</v>
      </c>
      <c r="AQ32" s="14">
        <v>8</v>
      </c>
      <c r="AR32" s="14">
        <v>21</v>
      </c>
      <c r="AS32" s="14">
        <v>165</v>
      </c>
      <c r="AT32" s="14">
        <v>54</v>
      </c>
      <c r="AU32" s="14">
        <v>69</v>
      </c>
      <c r="AV32" s="14">
        <v>31</v>
      </c>
      <c r="AW32" s="14">
        <v>27</v>
      </c>
      <c r="AX32" s="14">
        <v>27</v>
      </c>
      <c r="AY32" s="14">
        <v>17</v>
      </c>
      <c r="AZ32" s="14">
        <v>7</v>
      </c>
      <c r="BA32" s="14">
        <v>73</v>
      </c>
      <c r="BB32" s="16">
        <v>24423.356275303642</v>
      </c>
      <c r="BC32" s="16">
        <v>17842</v>
      </c>
      <c r="BD32" s="14">
        <v>18</v>
      </c>
      <c r="BE32" s="14">
        <v>90</v>
      </c>
      <c r="BF32" s="14">
        <v>112</v>
      </c>
      <c r="BG32" s="14">
        <v>66</v>
      </c>
      <c r="BH32" s="14">
        <v>44</v>
      </c>
      <c r="BI32" s="14">
        <v>35</v>
      </c>
      <c r="BJ32" s="14">
        <v>32</v>
      </c>
      <c r="BK32" s="14">
        <v>16</v>
      </c>
      <c r="BL32" s="14">
        <v>19</v>
      </c>
      <c r="BM32" s="14">
        <v>13</v>
      </c>
      <c r="BN32" s="14">
        <v>7</v>
      </c>
      <c r="BO32" s="14">
        <v>14</v>
      </c>
      <c r="BP32" s="14">
        <v>1</v>
      </c>
      <c r="BQ32" s="14">
        <v>3</v>
      </c>
      <c r="BR32" s="14">
        <v>7</v>
      </c>
      <c r="BS32" s="14">
        <v>2</v>
      </c>
      <c r="BT32" s="14">
        <v>3</v>
      </c>
      <c r="BU32" s="14">
        <v>2</v>
      </c>
      <c r="BV32" s="14">
        <v>1</v>
      </c>
      <c r="BW32" s="14">
        <v>0</v>
      </c>
      <c r="BX32" s="14">
        <v>9</v>
      </c>
      <c r="BY32" s="14">
        <v>203</v>
      </c>
      <c r="BZ32" s="16">
        <v>39021.280788177341</v>
      </c>
      <c r="CA32" s="16">
        <v>31667</v>
      </c>
      <c r="CB32" s="14">
        <v>82</v>
      </c>
      <c r="CC32" s="16">
        <v>12618.878048780487</v>
      </c>
      <c r="CD32" s="16">
        <v>9880</v>
      </c>
      <c r="CE32" s="14">
        <v>219</v>
      </c>
      <c r="CF32" s="16">
        <v>15425.191780821919</v>
      </c>
      <c r="CG32" s="16">
        <v>10536</v>
      </c>
      <c r="CH32" s="14">
        <v>338</v>
      </c>
      <c r="CI32" s="14">
        <v>81</v>
      </c>
      <c r="CJ32" s="14">
        <v>52</v>
      </c>
      <c r="CK32" s="14">
        <v>15</v>
      </c>
      <c r="CL32" s="14">
        <v>6</v>
      </c>
      <c r="CM32" s="14">
        <v>8</v>
      </c>
      <c r="CN32" s="17">
        <f t="shared" si="0"/>
        <v>1.6032064128256512E-2</v>
      </c>
      <c r="CO32" s="14">
        <v>32</v>
      </c>
      <c r="CP32" s="17">
        <f t="shared" si="1"/>
        <v>6.4128256513026047E-2</v>
      </c>
      <c r="CQ32" s="14">
        <v>240</v>
      </c>
      <c r="CR32" s="14">
        <v>81</v>
      </c>
      <c r="CS32" s="17">
        <f t="shared" si="2"/>
        <v>8.4639498432601878E-2</v>
      </c>
      <c r="CT32" s="13"/>
      <c r="CU32" s="17"/>
      <c r="CV32" s="13"/>
      <c r="CW32" s="13"/>
      <c r="CX32" s="13"/>
      <c r="CY32" s="13"/>
      <c r="CZ32" s="13"/>
      <c r="DA32" s="13"/>
      <c r="DB32" s="13" t="str">
        <f>VLOOKUP($A32,'WO Detail'!$A$2:$BJ$304,5,FALSE)</f>
        <v>Carlos Falu</v>
      </c>
      <c r="DC32" s="13"/>
      <c r="DD32" s="13"/>
      <c r="DE32" s="55">
        <f>VLOOKUP($A32,'WO Detail'!$A$2:$BJ$304,38,FALSE)</f>
        <v>9</v>
      </c>
      <c r="DF32" s="19" t="s">
        <v>559</v>
      </c>
      <c r="DG32" s="19" t="s">
        <v>560</v>
      </c>
      <c r="DH32" s="19" t="s">
        <v>561</v>
      </c>
      <c r="DI32" s="19" t="s">
        <v>562</v>
      </c>
      <c r="DJ32" s="19" t="s">
        <v>360</v>
      </c>
      <c r="DK32" s="19" t="s">
        <v>563</v>
      </c>
      <c r="DL32" s="19" t="s">
        <v>564</v>
      </c>
      <c r="DM32" s="19" t="s">
        <v>565</v>
      </c>
      <c r="DN32" s="19" t="s">
        <v>566</v>
      </c>
      <c r="DO32" s="55"/>
      <c r="DP32" s="55"/>
      <c r="DQ32" s="68">
        <v>8.4745762711864412</v>
      </c>
      <c r="DR32" s="55" t="str">
        <f>VLOOKUP($A32,'WO Detail'!$A$2:$BJ$304,10,FALSE)</f>
        <v>No</v>
      </c>
      <c r="DS32" s="55" t="str">
        <f>VLOOKUP($A32,'WO Detail'!$A$2:$BJ$304,14,FALSE)</f>
        <v>YES</v>
      </c>
      <c r="DT32" s="19" t="s">
        <v>567</v>
      </c>
      <c r="DU32" s="59" t="str">
        <f>VLOOKUP($A32,'WO Detail'!$A$2:$BJ$304,15,FALSE)</f>
        <v>CLIFTON CREQUE</v>
      </c>
      <c r="DV32" s="77"/>
      <c r="DW32" s="79" t="s">
        <v>267</v>
      </c>
      <c r="DX32" s="55">
        <f>VLOOKUP($A32,'WO Detail'!$A$2:$BJ$304,26,FALSE)</f>
        <v>506</v>
      </c>
      <c r="DY32" s="55">
        <f>VLOOKUP($A32,'WO Detail'!$A$2:$BJ$304,27,FALSE)</f>
        <v>501</v>
      </c>
      <c r="DZ32" s="55">
        <f>VLOOKUP($A32,'WO Detail'!$A$2:$BJ$304,28,FALSE)</f>
        <v>5</v>
      </c>
      <c r="EA32" s="55">
        <f>VLOOKUP($A32,'WO Detail'!$A$2:$BJ$304,29,FALSE)</f>
        <v>0</v>
      </c>
      <c r="EB32" s="55">
        <f>VLOOKUP($A32,'WO Detail'!$A$2:$BJ$304,30,FALSE)</f>
        <v>0</v>
      </c>
      <c r="EC32" s="55">
        <f>VLOOKUP($A32,'WO Detail'!$A$2:$BJ$304,31,FALSE)</f>
        <v>151</v>
      </c>
      <c r="ED32" s="55">
        <f>VLOOKUP($A32,'WO Detail'!$A$2:$BJ$304,32,FALSE)</f>
        <v>352</v>
      </c>
      <c r="EE32" s="55">
        <f>VLOOKUP($A32,'WO Detail'!$A$2:$BJ$304,33,FALSE)</f>
        <v>3</v>
      </c>
      <c r="EF32" s="55">
        <f>VLOOKUP($A32,'WO Detail'!$A$2:$BJ$304,34,FALSE)</f>
        <v>0</v>
      </c>
      <c r="EG32" s="55">
        <f>VLOOKUP($A32,'WO Detail'!$A$2:$BJ$304,35,FALSE)</f>
        <v>0</v>
      </c>
      <c r="EH32" s="55">
        <f>VLOOKUP($A32,'WO Detail'!$A$2:$BJ$304,36,FALSE)</f>
        <v>0</v>
      </c>
      <c r="EI32" s="55">
        <f>VLOOKUP($A32,'WO Detail'!$A$2:$BJ$304,37,FALSE)</f>
        <v>0</v>
      </c>
      <c r="EJ32" s="78">
        <v>8</v>
      </c>
      <c r="EK32" s="78">
        <v>1</v>
      </c>
      <c r="EL32" s="19" t="s">
        <v>268</v>
      </c>
      <c r="EM32" s="19" t="s">
        <v>269</v>
      </c>
      <c r="EN32" s="81">
        <v>18563</v>
      </c>
      <c r="EO32" s="78">
        <v>70</v>
      </c>
      <c r="EP32" s="78" t="s">
        <v>271</v>
      </c>
      <c r="EQ32" s="84">
        <v>77152</v>
      </c>
      <c r="ER32" s="78">
        <v>13.89</v>
      </c>
      <c r="ES32" s="13"/>
      <c r="ET32" s="55">
        <f>VLOOKUP($A32,'WO Detail'!$A$2:$BJ$304,25,FALSE)</f>
        <v>3</v>
      </c>
      <c r="EU32" s="55">
        <f>VLOOKUP($A32,'WO Detail'!$A$2:$BJ$304,24,FALSE)</f>
        <v>16</v>
      </c>
      <c r="EV32" s="55">
        <f>VLOOKUP($A32,'WO Detail'!$A$2:$BJ$304,23,FALSE)</f>
        <v>0</v>
      </c>
      <c r="EW32" s="78" t="s">
        <v>390</v>
      </c>
      <c r="EX32" s="13"/>
      <c r="EY32" s="13"/>
      <c r="EZ32" s="19" t="s">
        <v>267</v>
      </c>
      <c r="FA32" s="55" t="str">
        <f>VLOOKUP($A32,'WO Detail'!$A$2:$BJ$304,11,FALSE)</f>
        <v>Other</v>
      </c>
      <c r="FB32" s="55" t="str">
        <f>VLOOKUP($A32,'WO Detail'!$A$2:$BJ$304,12,FALSE)</f>
        <v>No</v>
      </c>
      <c r="FC32" s="13"/>
      <c r="FD32" s="55">
        <f>VLOOKUP($A32,'WO Detail'!$A$2:$BJ$304,13,FALSE)</f>
        <v>0</v>
      </c>
      <c r="FE32" s="19" t="s">
        <v>267</v>
      </c>
      <c r="FF32" s="13"/>
      <c r="FG32" s="19" t="s">
        <v>568</v>
      </c>
      <c r="FH32" s="19" t="s">
        <v>569</v>
      </c>
      <c r="FI32" s="13">
        <v>3902</v>
      </c>
      <c r="FJ32" s="13">
        <v>31</v>
      </c>
      <c r="FK32" s="19" t="s">
        <v>570</v>
      </c>
      <c r="FL32" s="13"/>
      <c r="FM32" s="55">
        <f>VLOOKUP($A32,'WO Detail'!$A$2:$BJ$304,16,FALSE)</f>
        <v>0</v>
      </c>
      <c r="FN32" s="13"/>
      <c r="FO32" s="13"/>
      <c r="FP32" s="13"/>
      <c r="FQ32" s="13"/>
      <c r="FR32" s="13"/>
      <c r="FS32" s="13"/>
      <c r="FT32" s="13"/>
      <c r="FU32" s="13"/>
      <c r="FV32" s="13"/>
      <c r="FW32" s="13"/>
      <c r="FX32" s="13"/>
      <c r="FY32" s="13"/>
      <c r="FZ32" s="13"/>
      <c r="GA32" s="13"/>
      <c r="GB32" s="13"/>
      <c r="GC32" s="13"/>
      <c r="GD32" s="13"/>
      <c r="GE32" s="13"/>
      <c r="GF32" s="13"/>
      <c r="GG32" s="13"/>
      <c r="GH32" s="55">
        <f>VLOOKUP($A32,'WO Detail'!$A$2:$BJ$304,39,FALSE)</f>
        <v>95.28</v>
      </c>
      <c r="GI32" s="55">
        <f>VLOOKUP($A32,'WO Detail'!$A$2:$BJ$304,40,FALSE)</f>
        <v>30.14</v>
      </c>
      <c r="GJ32" s="13"/>
      <c r="GK32" s="13"/>
      <c r="GL32" s="13"/>
      <c r="GM32" s="13"/>
      <c r="GN32" s="55">
        <f>VLOOKUP($A32,'WO Detail'!$A$2:$BJ$304,17,FALSE)</f>
        <v>0</v>
      </c>
      <c r="GO32" s="55">
        <f>VLOOKUP($A32,'WO Detail'!$A$2:$BJ$304,18,FALSE)</f>
        <v>0</v>
      </c>
      <c r="GP32" s="55">
        <f>VLOOKUP($A32,'WO Detail'!$A$2:$BJ$304,19,FALSE)</f>
        <v>0</v>
      </c>
      <c r="GQ32" s="55" t="str">
        <f>VLOOKUP($A32,'WO Detail'!$A$2:$BJ$304,21,FALSE)</f>
        <v>Yes</v>
      </c>
      <c r="GR32" s="89">
        <f>VLOOKUP($A32,'WO Detail'!$A$2:$BJ$304,22,FALSE)</f>
        <v>0.83086407533816675</v>
      </c>
      <c r="GS32" s="95">
        <f>VLOOKUP($A32,'WO Detail'!$A$2:$BJ$304,41,FALSE)</f>
        <v>1268</v>
      </c>
      <c r="GT32" s="95">
        <f t="shared" si="3"/>
        <v>0.84364604125083176</v>
      </c>
      <c r="GU32" s="95">
        <f>VLOOKUP($A32,'WO Detail'!$A$2:$BJ$304,42,FALSE)</f>
        <v>18</v>
      </c>
      <c r="GV32" s="95">
        <f t="shared" si="4"/>
        <v>3.5928143712574849E-2</v>
      </c>
      <c r="GW32" s="95">
        <f>VLOOKUP($A32,'WO Detail'!$A$2:$BJ$304,43,FALSE)</f>
        <v>2571</v>
      </c>
      <c r="GX32" s="95">
        <f t="shared" si="5"/>
        <v>1.7105788423153692</v>
      </c>
      <c r="GY32" s="95">
        <f>VLOOKUP($A32,'WO Detail'!$A$2:$BJ$304,44,FALSE)</f>
        <v>1683</v>
      </c>
      <c r="GZ32" s="95">
        <f t="shared" si="6"/>
        <v>3.3592814371257487</v>
      </c>
      <c r="HA32" s="95">
        <f>VLOOKUP($A32,'WO Detail'!$A$2:$BJ$304,45,FALSE)</f>
        <v>977</v>
      </c>
      <c r="HB32" s="95">
        <f t="shared" si="7"/>
        <v>0.65003326679973394</v>
      </c>
      <c r="HC32" s="95">
        <f>VLOOKUP($A32,'WO Detail'!$A$2:$BJ$304,46,FALSE)</f>
        <v>569</v>
      </c>
      <c r="HD32" s="95">
        <f t="shared" si="8"/>
        <v>1.1357285429141717</v>
      </c>
      <c r="HE32" s="95">
        <f>VLOOKUP($A32,'WO Detail'!$A$2:$BJ$304,47,FALSE)</f>
        <v>220</v>
      </c>
      <c r="HF32" s="95">
        <f t="shared" si="9"/>
        <v>0.14637391882900863</v>
      </c>
      <c r="HG32" s="95">
        <f>VLOOKUP($A32,'WO Detail'!$A$2:$BJ$304,49,FALSE)</f>
        <v>116</v>
      </c>
      <c r="HH32" s="95">
        <f t="shared" si="10"/>
        <v>7.7178975382568196E-2</v>
      </c>
      <c r="HI32" s="95">
        <f>VLOOKUP($A32,'WO Detail'!$A$2:$BJ$304,51,FALSE)</f>
        <v>0</v>
      </c>
      <c r="HJ32" s="95">
        <f t="shared" si="11"/>
        <v>0</v>
      </c>
      <c r="HK32" s="95">
        <f>VLOOKUP($A32,'WO Detail'!$A$2:$BJ$304,53,FALSE)</f>
        <v>14</v>
      </c>
      <c r="HL32" s="95">
        <f t="shared" si="12"/>
        <v>7</v>
      </c>
      <c r="HM32" s="95">
        <f>VLOOKUP($A32,'WO Detail'!$A$2:$BJ$304,55,FALSE)</f>
        <v>125</v>
      </c>
      <c r="HN32" s="95">
        <f t="shared" ref="HN32:HN63" si="21">HM32/EU32</f>
        <v>7.8125</v>
      </c>
      <c r="HO32" s="95">
        <f>VLOOKUP($A32,'WO Detail'!$A$2:$BJ$304,56,FALSE)</f>
        <v>13384</v>
      </c>
      <c r="HP32" s="95">
        <f t="shared" si="13"/>
        <v>8.9048569527611434</v>
      </c>
      <c r="HQ32" s="95">
        <f>VLOOKUP($A32,'WO Detail'!$A$2:$BJ$304,57,FALSE)</f>
        <v>1814</v>
      </c>
      <c r="HR32" s="95">
        <f t="shared" si="14"/>
        <v>3.6207584830339323</v>
      </c>
      <c r="HS32" s="95">
        <f>VLOOKUP($A32,'WO Detail'!$A$2:$BJ$304,58,FALSE)</f>
        <v>7339</v>
      </c>
      <c r="HT32" s="95">
        <f t="shared" si="15"/>
        <v>4.8829008649367935</v>
      </c>
      <c r="HU32" s="95">
        <f>VLOOKUP($A32,'WO Detail'!$A$2:$BJ$304,59,FALSE)</f>
        <v>20456</v>
      </c>
      <c r="HV32" s="95">
        <f t="shared" si="16"/>
        <v>40.830339321357286</v>
      </c>
      <c r="HW32" s="95">
        <f>VLOOKUP($A32,'WO Detail'!$A$2:$BJ$304,60,FALSE)</f>
        <v>792</v>
      </c>
      <c r="HX32" s="95">
        <f t="shared" si="17"/>
        <v>0.52694610778443118</v>
      </c>
      <c r="HY32" s="95">
        <f>VLOOKUP($A32,'WO Detail'!$A$2:$BJ$304,61,FALSE)</f>
        <v>5409</v>
      </c>
      <c r="HZ32" s="95">
        <f t="shared" si="18"/>
        <v>10.796407185628743</v>
      </c>
      <c r="IA32" s="95"/>
      <c r="IB32" s="95"/>
      <c r="IC32" s="95"/>
      <c r="ID32" s="113">
        <f>VLOOKUP($A32,'PHAS Score'!$C$1:$D$303,2,FALSE)</f>
        <v>48</v>
      </c>
      <c r="IE32" s="95">
        <f>VLOOKUP($A32,'WO Detail'!$A$2:$BJ$304,62,FALSE)</f>
        <v>228</v>
      </c>
      <c r="IF32" s="95">
        <f t="shared" si="19"/>
        <v>0.45508982035928142</v>
      </c>
      <c r="IG32" s="96"/>
      <c r="IH32" s="96"/>
      <c r="II32" s="96"/>
      <c r="IJ32" s="96"/>
    </row>
    <row r="33" spans="1:244" s="18" customFormat="1" ht="20.100000000000001" customHeight="1">
      <c r="A33" s="55" t="s">
        <v>571</v>
      </c>
      <c r="B33" s="13" t="s">
        <v>307</v>
      </c>
      <c r="C33" s="13" t="str">
        <f>VLOOKUP($A33,'WO Detail'!$A$2:$BJ$304,4,FALSE)</f>
        <v>Manhattan</v>
      </c>
      <c r="D33" s="13" t="str">
        <f>VLOOKUP($A33,'WO Detail'!$A$2:$BJ$304,6,FALSE)</f>
        <v>Harlem River</v>
      </c>
      <c r="E33" s="55">
        <f>VLOOKUP($A33,'WO Detail'!$A$2:$BJ$304,7,FALSE)</f>
        <v>3</v>
      </c>
      <c r="F33" s="13" t="s">
        <v>572</v>
      </c>
      <c r="G33" s="53">
        <v>160</v>
      </c>
      <c r="H33" s="55" t="str">
        <f>VLOOKUP($A33,'WO Detail'!$A$2:$BJ$304,9,FALSE)</f>
        <v>NY005010030</v>
      </c>
      <c r="I33" s="14">
        <v>206</v>
      </c>
      <c r="J33" s="14">
        <v>250</v>
      </c>
      <c r="K33" s="15">
        <v>1.2135921999999999</v>
      </c>
      <c r="L33" s="15">
        <v>13.4597087</v>
      </c>
      <c r="M33" s="14">
        <v>103</v>
      </c>
      <c r="N33" s="14">
        <v>147</v>
      </c>
      <c r="O33" s="14">
        <v>0</v>
      </c>
      <c r="P33" s="14">
        <v>1</v>
      </c>
      <c r="Q33" s="14">
        <v>0</v>
      </c>
      <c r="R33" s="14">
        <v>0</v>
      </c>
      <c r="S33" s="14">
        <v>3</v>
      </c>
      <c r="T33" s="14">
        <v>0</v>
      </c>
      <c r="U33" s="14">
        <v>0</v>
      </c>
      <c r="V33" s="14">
        <v>2</v>
      </c>
      <c r="W33" s="14">
        <v>3</v>
      </c>
      <c r="X33" s="14">
        <v>10</v>
      </c>
      <c r="Y33" s="14">
        <v>69</v>
      </c>
      <c r="Z33" s="14">
        <v>116</v>
      </c>
      <c r="AA33" s="14">
        <v>46</v>
      </c>
      <c r="AB33" s="14">
        <v>1</v>
      </c>
      <c r="AC33" s="14">
        <v>238</v>
      </c>
      <c r="AD33" s="14">
        <v>231</v>
      </c>
      <c r="AE33" s="14">
        <v>1</v>
      </c>
      <c r="AF33" s="14">
        <v>33</v>
      </c>
      <c r="AG33" s="14">
        <v>204</v>
      </c>
      <c r="AH33" s="14">
        <v>12</v>
      </c>
      <c r="AI33" s="14">
        <v>0</v>
      </c>
      <c r="AJ33" s="14">
        <v>166</v>
      </c>
      <c r="AK33" s="14">
        <v>43</v>
      </c>
      <c r="AL33" s="14">
        <v>6</v>
      </c>
      <c r="AM33" s="14">
        <v>3</v>
      </c>
      <c r="AN33" s="14">
        <v>11</v>
      </c>
      <c r="AO33" s="16">
        <v>337.74271844660194</v>
      </c>
      <c r="AP33" s="16">
        <v>253</v>
      </c>
      <c r="AQ33" s="14">
        <v>2</v>
      </c>
      <c r="AR33" s="14">
        <v>16</v>
      </c>
      <c r="AS33" s="14">
        <v>121</v>
      </c>
      <c r="AT33" s="14">
        <v>30</v>
      </c>
      <c r="AU33" s="14">
        <v>7</v>
      </c>
      <c r="AV33" s="14">
        <v>9</v>
      </c>
      <c r="AW33" s="14">
        <v>2</v>
      </c>
      <c r="AX33" s="14">
        <v>5</v>
      </c>
      <c r="AY33" s="14">
        <v>4</v>
      </c>
      <c r="AZ33" s="14">
        <v>4</v>
      </c>
      <c r="BA33" s="14">
        <v>6</v>
      </c>
      <c r="BB33" s="16">
        <v>14216.995098039215</v>
      </c>
      <c r="BC33" s="16">
        <v>10536</v>
      </c>
      <c r="BD33" s="14">
        <v>9</v>
      </c>
      <c r="BE33" s="14">
        <v>51</v>
      </c>
      <c r="BF33" s="14">
        <v>100</v>
      </c>
      <c r="BG33" s="14">
        <v>12</v>
      </c>
      <c r="BH33" s="14">
        <v>11</v>
      </c>
      <c r="BI33" s="14">
        <v>2</v>
      </c>
      <c r="BJ33" s="14">
        <v>7</v>
      </c>
      <c r="BK33" s="14">
        <v>5</v>
      </c>
      <c r="BL33" s="14">
        <v>4</v>
      </c>
      <c r="BM33" s="14">
        <v>1</v>
      </c>
      <c r="BN33" s="14">
        <v>0</v>
      </c>
      <c r="BO33" s="14">
        <v>0</v>
      </c>
      <c r="BP33" s="14">
        <v>1</v>
      </c>
      <c r="BQ33" s="14">
        <v>0</v>
      </c>
      <c r="BR33" s="14">
        <v>0</v>
      </c>
      <c r="BS33" s="14">
        <v>1</v>
      </c>
      <c r="BT33" s="14">
        <v>0</v>
      </c>
      <c r="BU33" s="14">
        <v>0</v>
      </c>
      <c r="BV33" s="14">
        <v>0</v>
      </c>
      <c r="BW33" s="14">
        <v>0</v>
      </c>
      <c r="BX33" s="14">
        <v>0</v>
      </c>
      <c r="BY33" s="14">
        <v>16</v>
      </c>
      <c r="BZ33" s="16">
        <v>33973.5</v>
      </c>
      <c r="CA33" s="16">
        <v>33058</v>
      </c>
      <c r="CB33" s="14">
        <v>6</v>
      </c>
      <c r="CC33" s="16">
        <v>9991.5</v>
      </c>
      <c r="CD33" s="16">
        <v>4776</v>
      </c>
      <c r="CE33" s="14">
        <v>183</v>
      </c>
      <c r="CF33" s="16">
        <v>12735.267759562841</v>
      </c>
      <c r="CG33" s="16">
        <v>10524</v>
      </c>
      <c r="CH33" s="14">
        <v>181</v>
      </c>
      <c r="CI33" s="14">
        <v>16</v>
      </c>
      <c r="CJ33" s="14">
        <v>6</v>
      </c>
      <c r="CK33" s="14">
        <v>1</v>
      </c>
      <c r="CL33" s="14">
        <v>0</v>
      </c>
      <c r="CM33" s="14">
        <v>0</v>
      </c>
      <c r="CN33" s="17">
        <f t="shared" si="0"/>
        <v>0</v>
      </c>
      <c r="CO33" s="14">
        <v>2</v>
      </c>
      <c r="CP33" s="17">
        <f t="shared" si="1"/>
        <v>9.7087378640776691E-3</v>
      </c>
      <c r="CQ33" s="14">
        <v>155</v>
      </c>
      <c r="CR33" s="14">
        <v>0</v>
      </c>
      <c r="CS33" s="17">
        <f t="shared" si="2"/>
        <v>0</v>
      </c>
      <c r="CT33" s="13"/>
      <c r="CU33" s="17"/>
      <c r="CV33" s="13"/>
      <c r="CW33" s="13"/>
      <c r="CX33" s="13"/>
      <c r="CY33" s="13"/>
      <c r="CZ33" s="13"/>
      <c r="DA33" s="13"/>
      <c r="DB33" s="13" t="str">
        <f>VLOOKUP($A33,'WO Detail'!$A$2:$BJ$304,5,FALSE)</f>
        <v>Albert Suggs</v>
      </c>
      <c r="DC33" s="13"/>
      <c r="DD33" s="13"/>
      <c r="DE33" s="55">
        <f>VLOOKUP($A33,'WO Detail'!$A$2:$BJ$304,38,FALSE)</f>
        <v>2</v>
      </c>
      <c r="DF33" s="19" t="s">
        <v>309</v>
      </c>
      <c r="DG33" s="19" t="s">
        <v>310</v>
      </c>
      <c r="DH33" s="19" t="s">
        <v>478</v>
      </c>
      <c r="DI33" s="19" t="s">
        <v>479</v>
      </c>
      <c r="DJ33" s="19" t="s">
        <v>313</v>
      </c>
      <c r="DK33" s="19" t="s">
        <v>314</v>
      </c>
      <c r="DL33" s="19" t="s">
        <v>396</v>
      </c>
      <c r="DM33" s="19" t="s">
        <v>410</v>
      </c>
      <c r="DN33" s="19" t="s">
        <v>573</v>
      </c>
      <c r="DO33" s="55"/>
      <c r="DP33" s="55"/>
      <c r="DQ33" s="68">
        <v>3.8461538461538463</v>
      </c>
      <c r="DR33" s="55" t="str">
        <f>VLOOKUP($A33,'WO Detail'!$A$2:$BJ$304,10,FALSE)</f>
        <v>No</v>
      </c>
      <c r="DS33" s="55" t="str">
        <f>VLOOKUP($A33,'WO Detail'!$A$2:$BJ$304,14,FALSE)</f>
        <v>YES</v>
      </c>
      <c r="DT33" s="19" t="s">
        <v>317</v>
      </c>
      <c r="DU33" s="59" t="str">
        <f>VLOOKUP($A33,'WO Detail'!$A$2:$BJ$304,15,FALSE)</f>
        <v>JOSE MARTINEZ</v>
      </c>
      <c r="DV33" s="78">
        <v>2020</v>
      </c>
      <c r="DW33" s="79" t="s">
        <v>519</v>
      </c>
      <c r="DX33" s="55">
        <f>VLOOKUP($A33,'WO Detail'!$A$2:$BJ$304,26,FALSE)</f>
        <v>210</v>
      </c>
      <c r="DY33" s="55">
        <f>VLOOKUP($A33,'WO Detail'!$A$2:$BJ$304,27,FALSE)</f>
        <v>207</v>
      </c>
      <c r="DZ33" s="55">
        <f>VLOOKUP($A33,'WO Detail'!$A$2:$BJ$304,28,FALSE)</f>
        <v>2</v>
      </c>
      <c r="EA33" s="55">
        <f>VLOOKUP($A33,'WO Detail'!$A$2:$BJ$304,29,FALSE)</f>
        <v>1</v>
      </c>
      <c r="EB33" s="55">
        <f>VLOOKUP($A33,'WO Detail'!$A$2:$BJ$304,30,FALSE)</f>
        <v>42</v>
      </c>
      <c r="EC33" s="55">
        <f>VLOOKUP($A33,'WO Detail'!$A$2:$BJ$304,31,FALSE)</f>
        <v>126</v>
      </c>
      <c r="ED33" s="55">
        <f>VLOOKUP($A33,'WO Detail'!$A$2:$BJ$304,32,FALSE)</f>
        <v>42</v>
      </c>
      <c r="EE33" s="55">
        <f>VLOOKUP($A33,'WO Detail'!$A$2:$BJ$304,33,FALSE)</f>
        <v>0</v>
      </c>
      <c r="EF33" s="55">
        <f>VLOOKUP($A33,'WO Detail'!$A$2:$BJ$304,34,FALSE)</f>
        <v>0</v>
      </c>
      <c r="EG33" s="55">
        <f>VLOOKUP($A33,'WO Detail'!$A$2:$BJ$304,35,FALSE)</f>
        <v>0</v>
      </c>
      <c r="EH33" s="55">
        <f>VLOOKUP($A33,'WO Detail'!$A$2:$BJ$304,36,FALSE)</f>
        <v>0</v>
      </c>
      <c r="EI33" s="55">
        <f>VLOOKUP($A33,'WO Detail'!$A$2:$BJ$304,37,FALSE)</f>
        <v>0</v>
      </c>
      <c r="EJ33" s="78">
        <v>1</v>
      </c>
      <c r="EK33" s="78">
        <v>0</v>
      </c>
      <c r="EL33" s="19" t="s">
        <v>268</v>
      </c>
      <c r="EM33" s="19" t="s">
        <v>269</v>
      </c>
      <c r="EN33" s="81">
        <v>24562</v>
      </c>
      <c r="EO33" s="78">
        <v>53</v>
      </c>
      <c r="EP33" s="78" t="s">
        <v>457</v>
      </c>
      <c r="EQ33" s="84">
        <v>7751</v>
      </c>
      <c r="ER33" s="78">
        <v>1.46</v>
      </c>
      <c r="ES33" s="13"/>
      <c r="ET33" s="55">
        <f>VLOOKUP($A33,'WO Detail'!$A$2:$BJ$304,25,FALSE)</f>
        <v>2</v>
      </c>
      <c r="EU33" s="55">
        <f>VLOOKUP($A33,'WO Detail'!$A$2:$BJ$304,24,FALSE)</f>
        <v>2</v>
      </c>
      <c r="EV33" s="55" t="str">
        <f>VLOOKUP($A33,'WO Detail'!$A$2:$BJ$304,23,FALSE)</f>
        <v>OPERATING</v>
      </c>
      <c r="EW33" s="78" t="s">
        <v>267</v>
      </c>
      <c r="EX33" s="13"/>
      <c r="EY33" s="13"/>
      <c r="EZ33" s="19" t="s">
        <v>267</v>
      </c>
      <c r="FA33" s="55" t="str">
        <f>VLOOKUP($A33,'WO Detail'!$A$2:$BJ$304,11,FALSE)</f>
        <v>Other</v>
      </c>
      <c r="FB33" s="55" t="str">
        <f>VLOOKUP($A33,'WO Detail'!$A$2:$BJ$304,12,FALSE)</f>
        <v>No</v>
      </c>
      <c r="FC33" s="13"/>
      <c r="FD33" s="55">
        <f>VLOOKUP($A33,'WO Detail'!$A$2:$BJ$304,13,FALSE)</f>
        <v>0</v>
      </c>
      <c r="FE33" s="19" t="s">
        <v>267</v>
      </c>
      <c r="FF33" s="13"/>
      <c r="FG33" s="19" t="s">
        <v>574</v>
      </c>
      <c r="FH33" s="19" t="s">
        <v>575</v>
      </c>
      <c r="FI33" s="13">
        <v>3801</v>
      </c>
      <c r="FJ33" s="13">
        <v>6</v>
      </c>
      <c r="FK33" s="19" t="s">
        <v>576</v>
      </c>
      <c r="FL33" s="13"/>
      <c r="FM33" s="55">
        <f>VLOOKUP($A33,'WO Detail'!$A$2:$BJ$304,16,FALSE)</f>
        <v>0</v>
      </c>
      <c r="FN33" s="13"/>
      <c r="FO33" s="13"/>
      <c r="FP33" s="13"/>
      <c r="FQ33" s="13"/>
      <c r="FR33" s="13"/>
      <c r="FS33" s="13"/>
      <c r="FT33" s="13"/>
      <c r="FU33" s="13"/>
      <c r="FV33" s="13"/>
      <c r="FW33" s="13"/>
      <c r="FX33" s="13"/>
      <c r="FY33" s="13"/>
      <c r="FZ33" s="13"/>
      <c r="GA33" s="13"/>
      <c r="GB33" s="13"/>
      <c r="GC33" s="13"/>
      <c r="GD33" s="13"/>
      <c r="GE33" s="13"/>
      <c r="GF33" s="13"/>
      <c r="GG33" s="13"/>
      <c r="GH33" s="55">
        <f>VLOOKUP($A33,'WO Detail'!$A$2:$BJ$304,39,FALSE)</f>
        <v>95.22</v>
      </c>
      <c r="GI33" s="55">
        <f>VLOOKUP($A33,'WO Detail'!$A$2:$BJ$304,40,FALSE)</f>
        <v>16.43</v>
      </c>
      <c r="GJ33" s="13"/>
      <c r="GK33" s="13"/>
      <c r="GL33" s="13"/>
      <c r="GM33" s="13"/>
      <c r="GN33" s="55">
        <f>VLOOKUP($A33,'WO Detail'!$A$2:$BJ$304,17,FALSE)</f>
        <v>0</v>
      </c>
      <c r="GO33" s="55">
        <f>VLOOKUP($A33,'WO Detail'!$A$2:$BJ$304,18,FALSE)</f>
        <v>0</v>
      </c>
      <c r="GP33" s="55">
        <f>VLOOKUP($A33,'WO Detail'!$A$2:$BJ$304,19,FALSE)</f>
        <v>0</v>
      </c>
      <c r="GQ33" s="55" t="str">
        <f>VLOOKUP($A33,'WO Detail'!$A$2:$BJ$304,21,FALSE)</f>
        <v>No</v>
      </c>
      <c r="GR33" s="89">
        <f>VLOOKUP($A33,'WO Detail'!$A$2:$BJ$304,22,FALSE)</f>
        <v>0.55066681224643443</v>
      </c>
      <c r="GS33" s="95">
        <f>VLOOKUP($A33,'WO Detail'!$A$2:$BJ$304,41,FALSE)</f>
        <v>188</v>
      </c>
      <c r="GT33" s="95">
        <f t="shared" si="3"/>
        <v>0.30273752012882449</v>
      </c>
      <c r="GU33" s="95">
        <f>VLOOKUP($A33,'WO Detail'!$A$2:$BJ$304,42,FALSE)</f>
        <v>11</v>
      </c>
      <c r="GV33" s="95">
        <f t="shared" si="4"/>
        <v>5.3140096618357488E-2</v>
      </c>
      <c r="GW33" s="95">
        <f>VLOOKUP($A33,'WO Detail'!$A$2:$BJ$304,43,FALSE)</f>
        <v>459</v>
      </c>
      <c r="GX33" s="95">
        <f t="shared" si="5"/>
        <v>0.73913043478260865</v>
      </c>
      <c r="GY33" s="95">
        <f>VLOOKUP($A33,'WO Detail'!$A$2:$BJ$304,44,FALSE)</f>
        <v>371</v>
      </c>
      <c r="GZ33" s="95">
        <f t="shared" si="6"/>
        <v>1.7922705314009661</v>
      </c>
      <c r="HA33" s="95">
        <f>VLOOKUP($A33,'WO Detail'!$A$2:$BJ$304,45,FALSE)</f>
        <v>368</v>
      </c>
      <c r="HB33" s="95">
        <f t="shared" si="7"/>
        <v>0.59259259259259267</v>
      </c>
      <c r="HC33" s="95">
        <f>VLOOKUP($A33,'WO Detail'!$A$2:$BJ$304,46,FALSE)</f>
        <v>147</v>
      </c>
      <c r="HD33" s="95">
        <f t="shared" si="8"/>
        <v>0.71014492753623193</v>
      </c>
      <c r="HE33" s="95">
        <f>VLOOKUP($A33,'WO Detail'!$A$2:$BJ$304,47,FALSE)</f>
        <v>90</v>
      </c>
      <c r="HF33" s="95">
        <f t="shared" si="9"/>
        <v>0.14492753623188406</v>
      </c>
      <c r="HG33" s="95">
        <f>VLOOKUP($A33,'WO Detail'!$A$2:$BJ$304,49,FALSE)</f>
        <v>89</v>
      </c>
      <c r="HH33" s="95">
        <f t="shared" si="10"/>
        <v>0.14331723027375201</v>
      </c>
      <c r="HI33" s="95">
        <f>VLOOKUP($A33,'WO Detail'!$A$2:$BJ$304,51,FALSE)</f>
        <v>2</v>
      </c>
      <c r="HJ33" s="95">
        <f t="shared" si="11"/>
        <v>1</v>
      </c>
      <c r="HK33" s="95">
        <f>VLOOKUP($A33,'WO Detail'!$A$2:$BJ$304,53,FALSE)</f>
        <v>2</v>
      </c>
      <c r="HL33" s="95">
        <f t="shared" si="12"/>
        <v>1</v>
      </c>
      <c r="HM33" s="95">
        <f>VLOOKUP($A33,'WO Detail'!$A$2:$BJ$304,55,FALSE)</f>
        <v>224</v>
      </c>
      <c r="HN33" s="95">
        <f t="shared" si="21"/>
        <v>112</v>
      </c>
      <c r="HO33" s="95">
        <f>VLOOKUP($A33,'WO Detail'!$A$2:$BJ$304,56,FALSE)</f>
        <v>2942</v>
      </c>
      <c r="HP33" s="95">
        <f t="shared" si="13"/>
        <v>4.7375201288244764</v>
      </c>
      <c r="HQ33" s="95">
        <f>VLOOKUP($A33,'WO Detail'!$A$2:$BJ$304,57,FALSE)</f>
        <v>1320</v>
      </c>
      <c r="HR33" s="95">
        <f t="shared" si="14"/>
        <v>6.3768115942028984</v>
      </c>
      <c r="HS33" s="95">
        <f>VLOOKUP($A33,'WO Detail'!$A$2:$BJ$304,58,FALSE)</f>
        <v>1805</v>
      </c>
      <c r="HT33" s="95">
        <f t="shared" si="15"/>
        <v>2.9066022544283414</v>
      </c>
      <c r="HU33" s="95">
        <f>VLOOKUP($A33,'WO Detail'!$A$2:$BJ$304,59,FALSE)</f>
        <v>6957</v>
      </c>
      <c r="HV33" s="95">
        <f t="shared" si="16"/>
        <v>33.608695652173914</v>
      </c>
      <c r="HW33" s="95">
        <f>VLOOKUP($A33,'WO Detail'!$A$2:$BJ$304,60,FALSE)</f>
        <v>259</v>
      </c>
      <c r="HX33" s="95">
        <f t="shared" si="17"/>
        <v>0.41706924315619964</v>
      </c>
      <c r="HY33" s="95">
        <f>VLOOKUP($A33,'WO Detail'!$A$2:$BJ$304,61,FALSE)</f>
        <v>4159</v>
      </c>
      <c r="HZ33" s="95">
        <f t="shared" si="18"/>
        <v>20.091787439613526</v>
      </c>
      <c r="IA33" s="95"/>
      <c r="IB33" s="95"/>
      <c r="IC33" s="95"/>
      <c r="ID33" s="113">
        <f>VLOOKUP($A33,'PHAS Score'!$C$1:$D$303,2,FALSE)</f>
        <v>37</v>
      </c>
      <c r="IE33" s="95">
        <f>VLOOKUP($A33,'WO Detail'!$A$2:$BJ$304,62,FALSE)</f>
        <v>145</v>
      </c>
      <c r="IF33" s="95">
        <f t="shared" si="19"/>
        <v>0.70048309178743962</v>
      </c>
      <c r="IG33" s="96"/>
      <c r="IH33" s="96"/>
      <c r="II33" s="96"/>
      <c r="IJ33" s="96"/>
    </row>
    <row r="34" spans="1:244" s="18" customFormat="1" ht="20.100000000000001" customHeight="1">
      <c r="A34" s="55" t="s">
        <v>577</v>
      </c>
      <c r="B34" s="13" t="s">
        <v>452</v>
      </c>
      <c r="C34" s="13" t="str">
        <f>VLOOKUP($A34,'WO Detail'!$A$2:$BJ$304,4,FALSE)</f>
        <v>Queens-Staten Island</v>
      </c>
      <c r="D34" s="13" t="str">
        <f>VLOOKUP($A34,'WO Detail'!$A$2:$BJ$304,6,FALSE)</f>
        <v>Latimer Gardens</v>
      </c>
      <c r="E34" s="55">
        <f>VLOOKUP($A34,'WO Detail'!$A$2:$BJ$304,7,FALSE)</f>
        <v>186</v>
      </c>
      <c r="F34" s="13" t="s">
        <v>578</v>
      </c>
      <c r="G34" s="53">
        <v>54</v>
      </c>
      <c r="H34" s="55" t="str">
        <f>VLOOKUP($A34,'WO Detail'!$A$2:$BJ$304,9,FALSE)</f>
        <v>NY005011860</v>
      </c>
      <c r="I34" s="14">
        <v>399</v>
      </c>
      <c r="J34" s="14">
        <v>854</v>
      </c>
      <c r="K34" s="15">
        <v>2.1403509000000001</v>
      </c>
      <c r="L34" s="15">
        <v>27.3353383</v>
      </c>
      <c r="M34" s="14">
        <v>318</v>
      </c>
      <c r="N34" s="14">
        <v>536</v>
      </c>
      <c r="O34" s="14">
        <v>29</v>
      </c>
      <c r="P34" s="14">
        <v>46</v>
      </c>
      <c r="Q34" s="14">
        <v>57</v>
      </c>
      <c r="R34" s="14">
        <v>75</v>
      </c>
      <c r="S34" s="14">
        <v>69</v>
      </c>
      <c r="T34" s="14">
        <v>116</v>
      </c>
      <c r="U34" s="14">
        <v>70</v>
      </c>
      <c r="V34" s="14">
        <v>101</v>
      </c>
      <c r="W34" s="14">
        <v>56</v>
      </c>
      <c r="X34" s="14">
        <v>52</v>
      </c>
      <c r="Y34" s="14">
        <v>88</v>
      </c>
      <c r="Z34" s="14">
        <v>60</v>
      </c>
      <c r="AA34" s="14">
        <v>35</v>
      </c>
      <c r="AB34" s="14">
        <v>173</v>
      </c>
      <c r="AC34" s="14">
        <v>210</v>
      </c>
      <c r="AD34" s="14">
        <v>183</v>
      </c>
      <c r="AE34" s="14">
        <v>63</v>
      </c>
      <c r="AF34" s="14">
        <v>307</v>
      </c>
      <c r="AG34" s="14">
        <v>374</v>
      </c>
      <c r="AH34" s="14">
        <v>105</v>
      </c>
      <c r="AI34" s="14">
        <v>5</v>
      </c>
      <c r="AJ34" s="14">
        <v>225</v>
      </c>
      <c r="AK34" s="14">
        <v>81</v>
      </c>
      <c r="AL34" s="14">
        <v>18</v>
      </c>
      <c r="AM34" s="14">
        <v>9</v>
      </c>
      <c r="AN34" s="14">
        <v>43</v>
      </c>
      <c r="AO34" s="16">
        <v>604.15789473684208</v>
      </c>
      <c r="AP34" s="16">
        <v>450</v>
      </c>
      <c r="AQ34" s="14">
        <v>4</v>
      </c>
      <c r="AR34" s="14">
        <v>20</v>
      </c>
      <c r="AS34" s="14">
        <v>108</v>
      </c>
      <c r="AT34" s="14">
        <v>43</v>
      </c>
      <c r="AU34" s="14">
        <v>45</v>
      </c>
      <c r="AV34" s="14">
        <v>28</v>
      </c>
      <c r="AW34" s="14">
        <v>23</v>
      </c>
      <c r="AX34" s="14">
        <v>15</v>
      </c>
      <c r="AY34" s="14">
        <v>26</v>
      </c>
      <c r="AZ34" s="14">
        <v>10</v>
      </c>
      <c r="BA34" s="14">
        <v>77</v>
      </c>
      <c r="BB34" s="16">
        <v>29862.822784810127</v>
      </c>
      <c r="BC34" s="16">
        <v>19707</v>
      </c>
      <c r="BD34" s="14">
        <v>6</v>
      </c>
      <c r="BE34" s="14">
        <v>52</v>
      </c>
      <c r="BF34" s="14">
        <v>91</v>
      </c>
      <c r="BG34" s="14">
        <v>51</v>
      </c>
      <c r="BH34" s="14">
        <v>38</v>
      </c>
      <c r="BI34" s="14">
        <v>25</v>
      </c>
      <c r="BJ34" s="14">
        <v>26</v>
      </c>
      <c r="BK34" s="14">
        <v>17</v>
      </c>
      <c r="BL34" s="14">
        <v>20</v>
      </c>
      <c r="BM34" s="14">
        <v>10</v>
      </c>
      <c r="BN34" s="14">
        <v>12</v>
      </c>
      <c r="BO34" s="14">
        <v>7</v>
      </c>
      <c r="BP34" s="14">
        <v>8</v>
      </c>
      <c r="BQ34" s="14">
        <v>3</v>
      </c>
      <c r="BR34" s="14">
        <v>5</v>
      </c>
      <c r="BS34" s="14">
        <v>3</v>
      </c>
      <c r="BT34" s="14">
        <v>5</v>
      </c>
      <c r="BU34" s="14">
        <v>0</v>
      </c>
      <c r="BV34" s="14">
        <v>0</v>
      </c>
      <c r="BW34" s="14">
        <v>1</v>
      </c>
      <c r="BX34" s="14">
        <v>15</v>
      </c>
      <c r="BY34" s="14">
        <v>205</v>
      </c>
      <c r="BZ34" s="16">
        <v>43615.707317073167</v>
      </c>
      <c r="CA34" s="16">
        <v>33561</v>
      </c>
      <c r="CB34" s="14">
        <v>27</v>
      </c>
      <c r="CC34" s="16">
        <v>13940.296296296296</v>
      </c>
      <c r="CD34" s="16">
        <v>12720</v>
      </c>
      <c r="CE34" s="14">
        <v>168</v>
      </c>
      <c r="CF34" s="16">
        <v>15588.565476190477</v>
      </c>
      <c r="CG34" s="16">
        <v>10728</v>
      </c>
      <c r="CH34" s="14">
        <v>247</v>
      </c>
      <c r="CI34" s="14">
        <v>75</v>
      </c>
      <c r="CJ34" s="14">
        <v>47</v>
      </c>
      <c r="CK34" s="14">
        <v>15</v>
      </c>
      <c r="CL34" s="14">
        <v>6</v>
      </c>
      <c r="CM34" s="14">
        <v>11</v>
      </c>
      <c r="CN34" s="17">
        <f t="shared" si="0"/>
        <v>2.7568922305764409E-2</v>
      </c>
      <c r="CO34" s="14">
        <v>31</v>
      </c>
      <c r="CP34" s="17">
        <f t="shared" si="1"/>
        <v>7.7694235588972427E-2</v>
      </c>
      <c r="CQ34" s="14">
        <v>167</v>
      </c>
      <c r="CR34" s="14">
        <v>33</v>
      </c>
      <c r="CS34" s="17">
        <f t="shared" si="2"/>
        <v>3.864168618266979E-2</v>
      </c>
      <c r="CT34" s="13"/>
      <c r="CU34" s="17"/>
      <c r="CV34" s="13"/>
      <c r="CW34" s="13"/>
      <c r="CX34" s="13"/>
      <c r="CY34" s="13"/>
      <c r="CZ34" s="13"/>
      <c r="DA34" s="13"/>
      <c r="DB34" s="13" t="str">
        <f>VLOOKUP($A34,'WO Detail'!$A$2:$BJ$304,5,FALSE)</f>
        <v>Neagia Drew</v>
      </c>
      <c r="DC34" s="13"/>
      <c r="DD34" s="13"/>
      <c r="DE34" s="55">
        <f>VLOOKUP($A34,'WO Detail'!$A$2:$BJ$304,38,FALSE)</f>
        <v>4</v>
      </c>
      <c r="DF34" s="19" t="s">
        <v>340</v>
      </c>
      <c r="DG34" s="19" t="s">
        <v>579</v>
      </c>
      <c r="DH34" s="19" t="s">
        <v>580</v>
      </c>
      <c r="DI34" s="19" t="s">
        <v>581</v>
      </c>
      <c r="DJ34" s="19" t="s">
        <v>559</v>
      </c>
      <c r="DK34" s="19" t="s">
        <v>582</v>
      </c>
      <c r="DL34" s="19" t="s">
        <v>284</v>
      </c>
      <c r="DM34" s="19" t="s">
        <v>583</v>
      </c>
      <c r="DN34" s="19" t="s">
        <v>584</v>
      </c>
      <c r="DO34" s="55"/>
      <c r="DP34" s="55"/>
      <c r="DQ34" s="68">
        <v>11.587485515643106</v>
      </c>
      <c r="DR34" s="55" t="str">
        <f>VLOOKUP($A34,'WO Detail'!$A$2:$BJ$304,10,FALSE)</f>
        <v>No</v>
      </c>
      <c r="DS34" s="55" t="str">
        <f>VLOOKUP($A34,'WO Detail'!$A$2:$BJ$304,14,FALSE)</f>
        <v>YES</v>
      </c>
      <c r="DT34" s="19" t="s">
        <v>460</v>
      </c>
      <c r="DU34" s="59" t="str">
        <f>VLOOKUP($A34,'WO Detail'!$A$2:$BJ$304,15,FALSE)</f>
        <v>MIGDALIA VARGAS</v>
      </c>
      <c r="DV34" s="77"/>
      <c r="DW34" s="79" t="s">
        <v>267</v>
      </c>
      <c r="DX34" s="55">
        <f>VLOOKUP($A34,'WO Detail'!$A$2:$BJ$304,26,FALSE)</f>
        <v>400</v>
      </c>
      <c r="DY34" s="55">
        <f>VLOOKUP($A34,'WO Detail'!$A$2:$BJ$304,27,FALSE)</f>
        <v>399</v>
      </c>
      <c r="DZ34" s="55">
        <f>VLOOKUP($A34,'WO Detail'!$A$2:$BJ$304,28,FALSE)</f>
        <v>0</v>
      </c>
      <c r="EA34" s="55">
        <f>VLOOKUP($A34,'WO Detail'!$A$2:$BJ$304,29,FALSE)</f>
        <v>1</v>
      </c>
      <c r="EB34" s="55">
        <f>VLOOKUP($A34,'WO Detail'!$A$2:$BJ$304,30,FALSE)</f>
        <v>10</v>
      </c>
      <c r="EC34" s="55">
        <f>VLOOKUP($A34,'WO Detail'!$A$2:$BJ$304,31,FALSE)</f>
        <v>41</v>
      </c>
      <c r="ED34" s="55">
        <f>VLOOKUP($A34,'WO Detail'!$A$2:$BJ$304,32,FALSE)</f>
        <v>241</v>
      </c>
      <c r="EE34" s="55">
        <f>VLOOKUP($A34,'WO Detail'!$A$2:$BJ$304,33,FALSE)</f>
        <v>100</v>
      </c>
      <c r="EF34" s="55">
        <f>VLOOKUP($A34,'WO Detail'!$A$2:$BJ$304,34,FALSE)</f>
        <v>8</v>
      </c>
      <c r="EG34" s="55">
        <f>VLOOKUP($A34,'WO Detail'!$A$2:$BJ$304,35,FALSE)</f>
        <v>0</v>
      </c>
      <c r="EH34" s="55">
        <f>VLOOKUP($A34,'WO Detail'!$A$2:$BJ$304,36,FALSE)</f>
        <v>0</v>
      </c>
      <c r="EI34" s="55">
        <f>VLOOKUP($A34,'WO Detail'!$A$2:$BJ$304,37,FALSE)</f>
        <v>0</v>
      </c>
      <c r="EJ34" s="78">
        <v>5</v>
      </c>
      <c r="EK34" s="78">
        <v>0</v>
      </c>
      <c r="EL34" s="19" t="s">
        <v>268</v>
      </c>
      <c r="EM34" s="19" t="s">
        <v>269</v>
      </c>
      <c r="EN34" s="81">
        <v>19122</v>
      </c>
      <c r="EO34" s="78">
        <v>68</v>
      </c>
      <c r="EP34" s="78" t="s">
        <v>334</v>
      </c>
      <c r="EQ34" s="84">
        <v>43237</v>
      </c>
      <c r="ER34" s="78">
        <v>6.19</v>
      </c>
      <c r="ES34" s="13"/>
      <c r="ET34" s="55">
        <f>VLOOKUP($A34,'WO Detail'!$A$2:$BJ$304,25,FALSE)</f>
        <v>3</v>
      </c>
      <c r="EU34" s="55">
        <f>VLOOKUP($A34,'WO Detail'!$A$2:$BJ$304,24,FALSE)</f>
        <v>10</v>
      </c>
      <c r="EV34" s="55">
        <f>VLOOKUP($A34,'WO Detail'!$A$2:$BJ$304,23,FALSE)</f>
        <v>0</v>
      </c>
      <c r="EW34" s="78" t="s">
        <v>390</v>
      </c>
      <c r="EX34" s="13"/>
      <c r="EY34" s="13"/>
      <c r="EZ34" s="19" t="s">
        <v>267</v>
      </c>
      <c r="FA34" s="55" t="str">
        <f>VLOOKUP($A34,'WO Detail'!$A$2:$BJ$304,11,FALSE)</f>
        <v>Other</v>
      </c>
      <c r="FB34" s="55" t="str">
        <f>VLOOKUP($A34,'WO Detail'!$A$2:$BJ$304,12,FALSE)</f>
        <v>No</v>
      </c>
      <c r="FC34" s="13"/>
      <c r="FD34" s="55">
        <f>VLOOKUP($A34,'WO Detail'!$A$2:$BJ$304,13,FALSE)</f>
        <v>0</v>
      </c>
      <c r="FE34" s="19" t="s">
        <v>267</v>
      </c>
      <c r="FF34" s="13" t="s">
        <v>273</v>
      </c>
      <c r="FG34" s="19" t="s">
        <v>585</v>
      </c>
      <c r="FH34" s="19" t="s">
        <v>586</v>
      </c>
      <c r="FI34" s="13">
        <v>4103</v>
      </c>
      <c r="FJ34" s="13">
        <v>25</v>
      </c>
      <c r="FK34" s="19" t="s">
        <v>587</v>
      </c>
      <c r="FL34" s="13"/>
      <c r="FM34" s="55">
        <f>VLOOKUP($A34,'WO Detail'!$A$2:$BJ$304,16,FALSE)</f>
        <v>0</v>
      </c>
      <c r="FN34" s="13"/>
      <c r="FO34" s="13"/>
      <c r="FP34" s="13"/>
      <c r="FQ34" s="13"/>
      <c r="FR34" s="13"/>
      <c r="FS34" s="13"/>
      <c r="FT34" s="13"/>
      <c r="FU34" s="13"/>
      <c r="FV34" s="13"/>
      <c r="FW34" s="13"/>
      <c r="FX34" s="13"/>
      <c r="FY34" s="13"/>
      <c r="FZ34" s="13"/>
      <c r="GA34" s="13"/>
      <c r="GB34" s="13"/>
      <c r="GC34" s="13"/>
      <c r="GD34" s="13"/>
      <c r="GE34" s="13"/>
      <c r="GF34" s="13"/>
      <c r="GG34" s="13"/>
      <c r="GH34" s="55">
        <f>VLOOKUP($A34,'WO Detail'!$A$2:$BJ$304,39,FALSE)</f>
        <v>95.16</v>
      </c>
      <c r="GI34" s="55">
        <f>VLOOKUP($A34,'WO Detail'!$A$2:$BJ$304,40,FALSE)</f>
        <v>29.82</v>
      </c>
      <c r="GJ34" s="13"/>
      <c r="GK34" s="13"/>
      <c r="GL34" s="13"/>
      <c r="GM34" s="13"/>
      <c r="GN34" s="55">
        <f>VLOOKUP($A34,'WO Detail'!$A$2:$BJ$304,17,FALSE)</f>
        <v>0</v>
      </c>
      <c r="GO34" s="55">
        <f>VLOOKUP($A34,'WO Detail'!$A$2:$BJ$304,18,FALSE)</f>
        <v>0</v>
      </c>
      <c r="GP34" s="55">
        <f>VLOOKUP($A34,'WO Detail'!$A$2:$BJ$304,19,FALSE)</f>
        <v>0</v>
      </c>
      <c r="GQ34" s="55" t="str">
        <f>VLOOKUP($A34,'WO Detail'!$A$2:$BJ$304,21,FALSE)</f>
        <v>Yes</v>
      </c>
      <c r="GR34" s="89">
        <f>VLOOKUP($A34,'WO Detail'!$A$2:$BJ$304,22,FALSE)</f>
        <v>0.7231534365232819</v>
      </c>
      <c r="GS34" s="95">
        <f>VLOOKUP($A34,'WO Detail'!$A$2:$BJ$304,41,FALSE)</f>
        <v>531</v>
      </c>
      <c r="GT34" s="95">
        <f t="shared" si="3"/>
        <v>0.44360902255639095</v>
      </c>
      <c r="GU34" s="95">
        <f>VLOOKUP($A34,'WO Detail'!$A$2:$BJ$304,42,FALSE)</f>
        <v>44</v>
      </c>
      <c r="GV34" s="95">
        <f t="shared" si="4"/>
        <v>0.11027568922305764</v>
      </c>
      <c r="GW34" s="95">
        <f>VLOOKUP($A34,'WO Detail'!$A$2:$BJ$304,43,FALSE)</f>
        <v>1904</v>
      </c>
      <c r="GX34" s="95">
        <f t="shared" si="5"/>
        <v>1.5906432748538011</v>
      </c>
      <c r="GY34" s="95">
        <f>VLOOKUP($A34,'WO Detail'!$A$2:$BJ$304,44,FALSE)</f>
        <v>1203</v>
      </c>
      <c r="GZ34" s="95">
        <f t="shared" si="6"/>
        <v>3.0150375939849625</v>
      </c>
      <c r="HA34" s="95">
        <f>VLOOKUP($A34,'WO Detail'!$A$2:$BJ$304,45,FALSE)</f>
        <v>784</v>
      </c>
      <c r="HB34" s="95">
        <f t="shared" si="7"/>
        <v>0.65497076023391809</v>
      </c>
      <c r="HC34" s="95">
        <f>VLOOKUP($A34,'WO Detail'!$A$2:$BJ$304,46,FALSE)</f>
        <v>702</v>
      </c>
      <c r="HD34" s="95">
        <f t="shared" si="8"/>
        <v>1.7593984962406015</v>
      </c>
      <c r="HE34" s="95">
        <f>VLOOKUP($A34,'WO Detail'!$A$2:$BJ$304,47,FALSE)</f>
        <v>729</v>
      </c>
      <c r="HF34" s="95">
        <f t="shared" si="9"/>
        <v>0.60902255639097747</v>
      </c>
      <c r="HG34" s="95">
        <f>VLOOKUP($A34,'WO Detail'!$A$2:$BJ$304,49,FALSE)</f>
        <v>685</v>
      </c>
      <c r="HH34" s="95">
        <f t="shared" si="10"/>
        <v>0.57226399331662492</v>
      </c>
      <c r="HI34" s="95">
        <f>VLOOKUP($A34,'WO Detail'!$A$2:$BJ$304,51,FALSE)</f>
        <v>0</v>
      </c>
      <c r="HJ34" s="95">
        <f t="shared" si="11"/>
        <v>0</v>
      </c>
      <c r="HK34" s="95">
        <f>VLOOKUP($A34,'WO Detail'!$A$2:$BJ$304,53,FALSE)</f>
        <v>1</v>
      </c>
      <c r="HL34" s="95">
        <f t="shared" si="12"/>
        <v>0.5</v>
      </c>
      <c r="HM34" s="95">
        <f>VLOOKUP($A34,'WO Detail'!$A$2:$BJ$304,55,FALSE)</f>
        <v>367</v>
      </c>
      <c r="HN34" s="95">
        <f t="shared" si="21"/>
        <v>36.700000000000003</v>
      </c>
      <c r="HO34" s="95">
        <f>VLOOKUP($A34,'WO Detail'!$A$2:$BJ$304,56,FALSE)</f>
        <v>9025</v>
      </c>
      <c r="HP34" s="95">
        <f t="shared" si="13"/>
        <v>7.5396825396825404</v>
      </c>
      <c r="HQ34" s="95">
        <f>VLOOKUP($A34,'WO Detail'!$A$2:$BJ$304,57,FALSE)</f>
        <v>1671</v>
      </c>
      <c r="HR34" s="95">
        <f t="shared" si="14"/>
        <v>4.1879699248120303</v>
      </c>
      <c r="HS34" s="95">
        <f>VLOOKUP($A34,'WO Detail'!$A$2:$BJ$304,58,FALSE)</f>
        <v>5736</v>
      </c>
      <c r="HT34" s="95">
        <f t="shared" si="15"/>
        <v>4.7919799498746869</v>
      </c>
      <c r="HU34" s="95">
        <f>VLOOKUP($A34,'WO Detail'!$A$2:$BJ$304,59,FALSE)</f>
        <v>13040</v>
      </c>
      <c r="HV34" s="95">
        <f t="shared" si="16"/>
        <v>32.681704260651628</v>
      </c>
      <c r="HW34" s="95">
        <f>VLOOKUP($A34,'WO Detail'!$A$2:$BJ$304,60,FALSE)</f>
        <v>515</v>
      </c>
      <c r="HX34" s="95">
        <f t="shared" si="17"/>
        <v>0.43024227234753548</v>
      </c>
      <c r="HY34" s="95">
        <f>VLOOKUP($A34,'WO Detail'!$A$2:$BJ$304,61,FALSE)</f>
        <v>21149</v>
      </c>
      <c r="HZ34" s="95">
        <f t="shared" si="18"/>
        <v>53.005012531328319</v>
      </c>
      <c r="IA34" s="95"/>
      <c r="IB34" s="95"/>
      <c r="IC34" s="95"/>
      <c r="ID34" s="113">
        <f>VLOOKUP($A34,'PHAS Score'!$C$1:$D$303,2,FALSE)</f>
        <v>59</v>
      </c>
      <c r="IE34" s="95">
        <f>VLOOKUP($A34,'WO Detail'!$A$2:$BJ$304,62,FALSE)</f>
        <v>392</v>
      </c>
      <c r="IF34" s="95">
        <f t="shared" si="19"/>
        <v>0.98245614035087714</v>
      </c>
      <c r="IG34" s="96"/>
      <c r="IH34" s="96"/>
      <c r="II34" s="96"/>
      <c r="IJ34" s="96"/>
    </row>
    <row r="35" spans="1:244" s="18" customFormat="1" ht="20.100000000000001" customHeight="1">
      <c r="A35" s="55" t="s">
        <v>588</v>
      </c>
      <c r="B35" s="13" t="s">
        <v>278</v>
      </c>
      <c r="C35" s="13" t="str">
        <f>VLOOKUP($A35,'WO Detail'!$A$2:$BJ$304,4,FALSE)</f>
        <v>Brooklyn</v>
      </c>
      <c r="D35" s="13" t="str">
        <f>VLOOKUP($A35,'WO Detail'!$A$2:$BJ$304,6,FALSE)</f>
        <v>Borinquen Plaza</v>
      </c>
      <c r="E35" s="55">
        <f>VLOOKUP($A35,'WO Detail'!$A$2:$BJ$304,7,FALSE)</f>
        <v>243</v>
      </c>
      <c r="F35" s="13" t="s">
        <v>589</v>
      </c>
      <c r="G35" s="53">
        <v>243</v>
      </c>
      <c r="H35" s="55" t="str">
        <f>VLOOKUP($A35,'WO Detail'!$A$2:$BJ$304,9,FALSE)</f>
        <v>NY005012430</v>
      </c>
      <c r="I35" s="14">
        <v>502</v>
      </c>
      <c r="J35" s="14">
        <v>1104</v>
      </c>
      <c r="K35" s="15">
        <v>2.1992031999999999</v>
      </c>
      <c r="L35" s="15">
        <v>25.337250999999998</v>
      </c>
      <c r="M35" s="14">
        <v>438</v>
      </c>
      <c r="N35" s="14">
        <v>666</v>
      </c>
      <c r="O35" s="14">
        <v>29</v>
      </c>
      <c r="P35" s="14">
        <v>55</v>
      </c>
      <c r="Q35" s="14">
        <v>83</v>
      </c>
      <c r="R35" s="14">
        <v>102</v>
      </c>
      <c r="S35" s="14">
        <v>108</v>
      </c>
      <c r="T35" s="14">
        <v>103</v>
      </c>
      <c r="U35" s="14">
        <v>90</v>
      </c>
      <c r="V35" s="14">
        <v>117</v>
      </c>
      <c r="W35" s="14">
        <v>47</v>
      </c>
      <c r="X35" s="14">
        <v>56</v>
      </c>
      <c r="Y35" s="14">
        <v>128</v>
      </c>
      <c r="Z35" s="14">
        <v>140</v>
      </c>
      <c r="AA35" s="14">
        <v>46</v>
      </c>
      <c r="AB35" s="14">
        <v>227</v>
      </c>
      <c r="AC35" s="14">
        <v>350</v>
      </c>
      <c r="AD35" s="14">
        <v>314</v>
      </c>
      <c r="AE35" s="14">
        <v>30</v>
      </c>
      <c r="AF35" s="14">
        <v>270</v>
      </c>
      <c r="AG35" s="14">
        <v>777</v>
      </c>
      <c r="AH35" s="14">
        <v>19</v>
      </c>
      <c r="AI35" s="14">
        <v>8</v>
      </c>
      <c r="AJ35" s="14">
        <v>278</v>
      </c>
      <c r="AK35" s="14">
        <v>90</v>
      </c>
      <c r="AL35" s="14">
        <v>18</v>
      </c>
      <c r="AM35" s="14">
        <v>10</v>
      </c>
      <c r="AN35" s="14">
        <v>58</v>
      </c>
      <c r="AO35" s="16">
        <v>556.89641434262944</v>
      </c>
      <c r="AP35" s="16">
        <v>380</v>
      </c>
      <c r="AQ35" s="14">
        <v>5</v>
      </c>
      <c r="AR35" s="14">
        <v>19</v>
      </c>
      <c r="AS35" s="14">
        <v>172</v>
      </c>
      <c r="AT35" s="14">
        <v>65</v>
      </c>
      <c r="AU35" s="14">
        <v>46</v>
      </c>
      <c r="AV35" s="14">
        <v>30</v>
      </c>
      <c r="AW35" s="14">
        <v>23</v>
      </c>
      <c r="AX35" s="14">
        <v>25</v>
      </c>
      <c r="AY35" s="14">
        <v>23</v>
      </c>
      <c r="AZ35" s="14">
        <v>18</v>
      </c>
      <c r="BA35" s="14">
        <v>76</v>
      </c>
      <c r="BB35" s="16">
        <v>26716.080851063831</v>
      </c>
      <c r="BC35" s="16">
        <v>16620</v>
      </c>
      <c r="BD35" s="14">
        <v>10</v>
      </c>
      <c r="BE35" s="14">
        <v>65</v>
      </c>
      <c r="BF35" s="14">
        <v>132</v>
      </c>
      <c r="BG35" s="14">
        <v>61</v>
      </c>
      <c r="BH35" s="14">
        <v>33</v>
      </c>
      <c r="BI35" s="14">
        <v>31</v>
      </c>
      <c r="BJ35" s="14">
        <v>26</v>
      </c>
      <c r="BK35" s="14">
        <v>19</v>
      </c>
      <c r="BL35" s="14">
        <v>18</v>
      </c>
      <c r="BM35" s="14">
        <v>13</v>
      </c>
      <c r="BN35" s="14">
        <v>10</v>
      </c>
      <c r="BO35" s="14">
        <v>5</v>
      </c>
      <c r="BP35" s="14">
        <v>7</v>
      </c>
      <c r="BQ35" s="14">
        <v>13</v>
      </c>
      <c r="BR35" s="14">
        <v>2</v>
      </c>
      <c r="BS35" s="14">
        <v>4</v>
      </c>
      <c r="BT35" s="14">
        <v>5</v>
      </c>
      <c r="BU35" s="14">
        <v>0</v>
      </c>
      <c r="BV35" s="14">
        <v>2</v>
      </c>
      <c r="BW35" s="14">
        <v>1</v>
      </c>
      <c r="BX35" s="14">
        <v>13</v>
      </c>
      <c r="BY35" s="14">
        <v>163</v>
      </c>
      <c r="BZ35" s="16">
        <v>48194.766871165644</v>
      </c>
      <c r="CA35" s="16">
        <v>41063</v>
      </c>
      <c r="CB35" s="14">
        <v>45</v>
      </c>
      <c r="CC35" s="16">
        <v>21127.888888888891</v>
      </c>
      <c r="CD35" s="16">
        <v>14052</v>
      </c>
      <c r="CE35" s="14">
        <v>267</v>
      </c>
      <c r="CF35" s="16">
        <v>15525.168539325843</v>
      </c>
      <c r="CG35" s="16">
        <v>11232</v>
      </c>
      <c r="CH35" s="14">
        <v>312</v>
      </c>
      <c r="CI35" s="14">
        <v>89</v>
      </c>
      <c r="CJ35" s="14">
        <v>44</v>
      </c>
      <c r="CK35" s="14">
        <v>20</v>
      </c>
      <c r="CL35" s="14">
        <v>5</v>
      </c>
      <c r="CM35" s="14">
        <v>5</v>
      </c>
      <c r="CN35" s="17">
        <f t="shared" si="0"/>
        <v>9.9601593625498006E-3</v>
      </c>
      <c r="CO35" s="14">
        <v>30</v>
      </c>
      <c r="CP35" s="17">
        <f t="shared" si="1"/>
        <v>5.9760956175298807E-2</v>
      </c>
      <c r="CQ35" s="14">
        <v>224</v>
      </c>
      <c r="CR35" s="14">
        <v>38</v>
      </c>
      <c r="CS35" s="17">
        <f t="shared" si="2"/>
        <v>3.4420289855072464E-2</v>
      </c>
      <c r="CT35" s="13"/>
      <c r="CU35" s="17"/>
      <c r="CV35" s="13"/>
      <c r="CW35" s="13"/>
      <c r="CX35" s="13"/>
      <c r="CY35" s="13"/>
      <c r="CZ35" s="13"/>
      <c r="DA35" s="13"/>
      <c r="DB35" s="13" t="str">
        <f>VLOOKUP($A35,'WO Detail'!$A$2:$BJ$304,5,FALSE)</f>
        <v>Alicia Maynard</v>
      </c>
      <c r="DC35" s="13"/>
      <c r="DD35" s="13"/>
      <c r="DE35" s="55">
        <f>VLOOKUP($A35,'WO Detail'!$A$2:$BJ$304,38,FALSE)</f>
        <v>4</v>
      </c>
      <c r="DF35" s="19" t="s">
        <v>396</v>
      </c>
      <c r="DG35" s="19" t="s">
        <v>397</v>
      </c>
      <c r="DH35" s="19" t="s">
        <v>590</v>
      </c>
      <c r="DI35" s="19" t="s">
        <v>591</v>
      </c>
      <c r="DJ35" s="19" t="s">
        <v>354</v>
      </c>
      <c r="DK35" s="19" t="s">
        <v>355</v>
      </c>
      <c r="DL35" s="19" t="s">
        <v>592</v>
      </c>
      <c r="DM35" s="19" t="s">
        <v>593</v>
      </c>
      <c r="DN35" s="19" t="s">
        <v>594</v>
      </c>
      <c r="DO35" s="55"/>
      <c r="DP35" s="55"/>
      <c r="DQ35" s="68">
        <v>11.576135351736401</v>
      </c>
      <c r="DR35" s="55" t="str">
        <f>VLOOKUP($A35,'WO Detail'!$A$2:$BJ$304,10,FALSE)</f>
        <v>No</v>
      </c>
      <c r="DS35" s="55" t="str">
        <f>VLOOKUP($A35,'WO Detail'!$A$2:$BJ$304,14,FALSE)</f>
        <v>YES</v>
      </c>
      <c r="DT35" s="19" t="s">
        <v>359</v>
      </c>
      <c r="DU35" s="59" t="str">
        <f>VLOOKUP($A35,'WO Detail'!$A$2:$BJ$304,15,FALSE)</f>
        <v>ELOISE ROWE</v>
      </c>
      <c r="DV35" s="77"/>
      <c r="DW35" s="79" t="s">
        <v>595</v>
      </c>
      <c r="DX35" s="55">
        <f>VLOOKUP($A35,'WO Detail'!$A$2:$BJ$304,26,FALSE)</f>
        <v>509</v>
      </c>
      <c r="DY35" s="55">
        <f>VLOOKUP($A35,'WO Detail'!$A$2:$BJ$304,27,FALSE)</f>
        <v>502</v>
      </c>
      <c r="DZ35" s="55">
        <f>VLOOKUP($A35,'WO Detail'!$A$2:$BJ$304,28,FALSE)</f>
        <v>5</v>
      </c>
      <c r="EA35" s="55">
        <f>VLOOKUP($A35,'WO Detail'!$A$2:$BJ$304,29,FALSE)</f>
        <v>2</v>
      </c>
      <c r="EB35" s="55">
        <f>VLOOKUP($A35,'WO Detail'!$A$2:$BJ$304,30,FALSE)</f>
        <v>48</v>
      </c>
      <c r="EC35" s="55">
        <f>VLOOKUP($A35,'WO Detail'!$A$2:$BJ$304,31,FALSE)</f>
        <v>132</v>
      </c>
      <c r="ED35" s="55">
        <f>VLOOKUP($A35,'WO Detail'!$A$2:$BJ$304,32,FALSE)</f>
        <v>140</v>
      </c>
      <c r="EE35" s="55">
        <f>VLOOKUP($A35,'WO Detail'!$A$2:$BJ$304,33,FALSE)</f>
        <v>114</v>
      </c>
      <c r="EF35" s="55">
        <f>VLOOKUP($A35,'WO Detail'!$A$2:$BJ$304,34,FALSE)</f>
        <v>42</v>
      </c>
      <c r="EG35" s="55">
        <f>VLOOKUP($A35,'WO Detail'!$A$2:$BJ$304,35,FALSE)</f>
        <v>33</v>
      </c>
      <c r="EH35" s="55">
        <f>VLOOKUP($A35,'WO Detail'!$A$2:$BJ$304,36,FALSE)</f>
        <v>0</v>
      </c>
      <c r="EI35" s="55">
        <f>VLOOKUP($A35,'WO Detail'!$A$2:$BJ$304,37,FALSE)</f>
        <v>0</v>
      </c>
      <c r="EJ35" s="78">
        <v>8</v>
      </c>
      <c r="EK35" s="78">
        <v>2</v>
      </c>
      <c r="EL35" s="19" t="s">
        <v>268</v>
      </c>
      <c r="EM35" s="19" t="s">
        <v>290</v>
      </c>
      <c r="EN35" s="81">
        <v>27453</v>
      </c>
      <c r="EO35" s="78">
        <v>45</v>
      </c>
      <c r="EP35" s="78" t="s">
        <v>344</v>
      </c>
      <c r="EQ35" s="84">
        <v>96902</v>
      </c>
      <c r="ER35" s="78">
        <v>5.76</v>
      </c>
      <c r="ES35" s="13"/>
      <c r="ET35" s="55">
        <f>VLOOKUP($A35,'WO Detail'!$A$2:$BJ$304,25,FALSE)</f>
        <v>28</v>
      </c>
      <c r="EU35" s="55">
        <f>VLOOKUP($A35,'WO Detail'!$A$2:$BJ$304,24,FALSE)</f>
        <v>10</v>
      </c>
      <c r="EV35" s="55" t="str">
        <f>VLOOKUP($A35,'WO Detail'!$A$2:$BJ$304,23,FALSE)</f>
        <v>OPERATING</v>
      </c>
      <c r="EW35" s="78" t="s">
        <v>390</v>
      </c>
      <c r="EX35" s="13"/>
      <c r="EY35" s="13"/>
      <c r="EZ35" s="19" t="s">
        <v>267</v>
      </c>
      <c r="FA35" s="55" t="str">
        <f>VLOOKUP($A35,'WO Detail'!$A$2:$BJ$304,11,FALSE)</f>
        <v>Other</v>
      </c>
      <c r="FB35" s="55" t="str">
        <f>VLOOKUP($A35,'WO Detail'!$A$2:$BJ$304,12,FALSE)</f>
        <v>No</v>
      </c>
      <c r="FC35" s="13"/>
      <c r="FD35" s="55">
        <f>VLOOKUP($A35,'WO Detail'!$A$2:$BJ$304,13,FALSE)</f>
        <v>0</v>
      </c>
      <c r="FE35" s="19" t="s">
        <v>267</v>
      </c>
      <c r="FF35" s="13"/>
      <c r="FG35" s="19" t="s">
        <v>596</v>
      </c>
      <c r="FH35" s="19" t="s">
        <v>597</v>
      </c>
      <c r="FI35" s="13" t="s">
        <v>598</v>
      </c>
      <c r="FJ35" s="13">
        <v>14</v>
      </c>
      <c r="FK35" s="19" t="s">
        <v>599</v>
      </c>
      <c r="FL35" s="13"/>
      <c r="FM35" s="55">
        <f>VLOOKUP($A35,'WO Detail'!$A$2:$BJ$304,16,FALSE)</f>
        <v>0</v>
      </c>
      <c r="FN35" s="13"/>
      <c r="FO35" s="13"/>
      <c r="FP35" s="13"/>
      <c r="FQ35" s="13"/>
      <c r="FR35" s="13"/>
      <c r="FS35" s="13"/>
      <c r="FT35" s="13"/>
      <c r="FU35" s="13"/>
      <c r="FV35" s="13"/>
      <c r="FW35" s="13"/>
      <c r="FX35" s="13"/>
      <c r="FY35" s="13"/>
      <c r="FZ35" s="13"/>
      <c r="GA35" s="13"/>
      <c r="GB35" s="13"/>
      <c r="GC35" s="13"/>
      <c r="GD35" s="13"/>
      <c r="GE35" s="13"/>
      <c r="GF35" s="13"/>
      <c r="GG35" s="13"/>
      <c r="GH35" s="55">
        <f>VLOOKUP($A35,'WO Detail'!$A$2:$BJ$304,39,FALSE)</f>
        <v>88.07</v>
      </c>
      <c r="GI35" s="55">
        <f>VLOOKUP($A35,'WO Detail'!$A$2:$BJ$304,40,FALSE)</f>
        <v>29.68</v>
      </c>
      <c r="GJ35" s="13"/>
      <c r="GK35" s="13"/>
      <c r="GL35" s="13"/>
      <c r="GM35" s="13"/>
      <c r="GN35" s="55">
        <f>VLOOKUP($A35,'WO Detail'!$A$2:$BJ$304,17,FALSE)</f>
        <v>0</v>
      </c>
      <c r="GO35" s="55">
        <f>VLOOKUP($A35,'WO Detail'!$A$2:$BJ$304,18,FALSE)</f>
        <v>0</v>
      </c>
      <c r="GP35" s="55">
        <f>VLOOKUP($A35,'WO Detail'!$A$2:$BJ$304,19,FALSE)</f>
        <v>0</v>
      </c>
      <c r="GQ35" s="55" t="str">
        <f>VLOOKUP($A35,'WO Detail'!$A$2:$BJ$304,21,FALSE)</f>
        <v>Yes</v>
      </c>
      <c r="GR35" s="89">
        <f>VLOOKUP($A35,'WO Detail'!$A$2:$BJ$304,22,FALSE)</f>
        <v>0.70416461578971479</v>
      </c>
      <c r="GS35" s="95">
        <f>VLOOKUP($A35,'WO Detail'!$A$2:$BJ$304,41,FALSE)</f>
        <v>1584</v>
      </c>
      <c r="GT35" s="95">
        <f t="shared" si="3"/>
        <v>1.0517928286852589</v>
      </c>
      <c r="GU35" s="95">
        <f>VLOOKUP($A35,'WO Detail'!$A$2:$BJ$304,42,FALSE)</f>
        <v>308</v>
      </c>
      <c r="GV35" s="95">
        <f t="shared" si="4"/>
        <v>0.61354581673306774</v>
      </c>
      <c r="GW35" s="95">
        <f>VLOOKUP($A35,'WO Detail'!$A$2:$BJ$304,43,FALSE)</f>
        <v>2221</v>
      </c>
      <c r="GX35" s="95">
        <f t="shared" si="5"/>
        <v>1.4747675962815405</v>
      </c>
      <c r="GY35" s="95">
        <f>VLOOKUP($A35,'WO Detail'!$A$2:$BJ$304,44,FALSE)</f>
        <v>3392</v>
      </c>
      <c r="GZ35" s="95">
        <f t="shared" si="6"/>
        <v>6.7569721115537851</v>
      </c>
      <c r="HA35" s="95">
        <f>VLOOKUP($A35,'WO Detail'!$A$2:$BJ$304,45,FALSE)</f>
        <v>962</v>
      </c>
      <c r="HB35" s="95">
        <f t="shared" si="7"/>
        <v>0.63877822045152721</v>
      </c>
      <c r="HC35" s="95">
        <f>VLOOKUP($A35,'WO Detail'!$A$2:$BJ$304,46,FALSE)</f>
        <v>1026</v>
      </c>
      <c r="HD35" s="95">
        <f t="shared" si="8"/>
        <v>2.0438247011952191</v>
      </c>
      <c r="HE35" s="95">
        <f>VLOOKUP($A35,'WO Detail'!$A$2:$BJ$304,47,FALSE)</f>
        <v>469</v>
      </c>
      <c r="HF35" s="95">
        <f t="shared" si="9"/>
        <v>0.31142098273572377</v>
      </c>
      <c r="HG35" s="95">
        <f>VLOOKUP($A35,'WO Detail'!$A$2:$BJ$304,49,FALSE)</f>
        <v>484</v>
      </c>
      <c r="HH35" s="95">
        <f t="shared" si="10"/>
        <v>0.32138114209827356</v>
      </c>
      <c r="HI35" s="95">
        <f>VLOOKUP($A35,'WO Detail'!$A$2:$BJ$304,51,FALSE)</f>
        <v>0</v>
      </c>
      <c r="HJ35" s="95">
        <f t="shared" si="11"/>
        <v>0</v>
      </c>
      <c r="HK35" s="95">
        <f>VLOOKUP($A35,'WO Detail'!$A$2:$BJ$304,53,FALSE)</f>
        <v>17</v>
      </c>
      <c r="HL35" s="95">
        <f t="shared" si="12"/>
        <v>8.5</v>
      </c>
      <c r="HM35" s="95">
        <f>VLOOKUP($A35,'WO Detail'!$A$2:$BJ$304,55,FALSE)</f>
        <v>291</v>
      </c>
      <c r="HN35" s="95">
        <f t="shared" si="21"/>
        <v>29.1</v>
      </c>
      <c r="HO35" s="95">
        <f>VLOOKUP($A35,'WO Detail'!$A$2:$BJ$304,56,FALSE)</f>
        <v>11041</v>
      </c>
      <c r="HP35" s="95">
        <f t="shared" si="13"/>
        <v>7.3313413014608235</v>
      </c>
      <c r="HQ35" s="95">
        <f>VLOOKUP($A35,'WO Detail'!$A$2:$BJ$304,57,FALSE)</f>
        <v>4338</v>
      </c>
      <c r="HR35" s="95">
        <f t="shared" si="14"/>
        <v>8.6414342629482075</v>
      </c>
      <c r="HS35" s="95">
        <f>VLOOKUP($A35,'WO Detail'!$A$2:$BJ$304,58,FALSE)</f>
        <v>6159</v>
      </c>
      <c r="HT35" s="95">
        <f t="shared" si="15"/>
        <v>4.0896414342629486</v>
      </c>
      <c r="HU35" s="95">
        <f>VLOOKUP($A35,'WO Detail'!$A$2:$BJ$304,59,FALSE)</f>
        <v>29855</v>
      </c>
      <c r="HV35" s="95">
        <f t="shared" si="16"/>
        <v>59.472111553784863</v>
      </c>
      <c r="HW35" s="95">
        <f>VLOOKUP($A35,'WO Detail'!$A$2:$BJ$304,60,FALSE)</f>
        <v>555</v>
      </c>
      <c r="HX35" s="95">
        <f t="shared" si="17"/>
        <v>0.36852589641434264</v>
      </c>
      <c r="HY35" s="95">
        <f>VLOOKUP($A35,'WO Detail'!$A$2:$BJ$304,61,FALSE)</f>
        <v>6507</v>
      </c>
      <c r="HZ35" s="95">
        <f t="shared" si="18"/>
        <v>12.96215139442231</v>
      </c>
      <c r="IA35" s="95"/>
      <c r="IB35" s="95"/>
      <c r="IC35" s="95"/>
      <c r="ID35" s="113">
        <f>VLOOKUP($A35,'PHAS Score'!$C$1:$D$303,2,FALSE)</f>
        <v>74.319999999999993</v>
      </c>
      <c r="IE35" s="95">
        <f>VLOOKUP($A35,'WO Detail'!$A$2:$BJ$304,62,FALSE)</f>
        <v>2119</v>
      </c>
      <c r="IF35" s="95">
        <f t="shared" si="19"/>
        <v>4.2211155378486058</v>
      </c>
      <c r="IG35" s="96"/>
      <c r="IH35" s="96"/>
      <c r="II35" s="96"/>
      <c r="IJ35" s="96"/>
    </row>
    <row r="36" spans="1:244" s="18" customFormat="1" ht="20.100000000000001" customHeight="1">
      <c r="A36" s="55" t="s">
        <v>600</v>
      </c>
      <c r="B36" s="13" t="s">
        <v>278</v>
      </c>
      <c r="C36" s="13" t="str">
        <f>VLOOKUP($A36,'WO Detail'!$A$2:$BJ$304,4,FALSE)</f>
        <v>Brooklyn</v>
      </c>
      <c r="D36" s="13" t="str">
        <f>VLOOKUP($A36,'WO Detail'!$A$2:$BJ$304,6,FALSE)</f>
        <v>Borinquen Plaza</v>
      </c>
      <c r="E36" s="55">
        <f>VLOOKUP($A36,'WO Detail'!$A$2:$BJ$304,7,FALSE)</f>
        <v>243</v>
      </c>
      <c r="F36" s="13" t="s">
        <v>601</v>
      </c>
      <c r="G36" s="53">
        <v>271</v>
      </c>
      <c r="H36" s="55" t="str">
        <f>VLOOKUP($A36,'WO Detail'!$A$2:$BJ$304,9,FALSE)</f>
        <v>NY005012430</v>
      </c>
      <c r="I36" s="14">
        <v>418</v>
      </c>
      <c r="J36" s="14">
        <v>1088</v>
      </c>
      <c r="K36" s="15">
        <v>2.6028707999999998</v>
      </c>
      <c r="L36" s="15">
        <v>27.485406699999999</v>
      </c>
      <c r="M36" s="14">
        <v>417</v>
      </c>
      <c r="N36" s="14">
        <v>671</v>
      </c>
      <c r="O36" s="14">
        <v>24</v>
      </c>
      <c r="P36" s="14">
        <v>64</v>
      </c>
      <c r="Q36" s="14">
        <v>96</v>
      </c>
      <c r="R36" s="14">
        <v>98</v>
      </c>
      <c r="S36" s="14">
        <v>109</v>
      </c>
      <c r="T36" s="14">
        <v>165</v>
      </c>
      <c r="U36" s="14">
        <v>103</v>
      </c>
      <c r="V36" s="14">
        <v>98</v>
      </c>
      <c r="W36" s="14">
        <v>81</v>
      </c>
      <c r="X36" s="14">
        <v>64</v>
      </c>
      <c r="Y36" s="14">
        <v>101</v>
      </c>
      <c r="Z36" s="14">
        <v>62</v>
      </c>
      <c r="AA36" s="14">
        <v>23</v>
      </c>
      <c r="AB36" s="14">
        <v>237</v>
      </c>
      <c r="AC36" s="14">
        <v>231</v>
      </c>
      <c r="AD36" s="14">
        <v>186</v>
      </c>
      <c r="AE36" s="14">
        <v>17</v>
      </c>
      <c r="AF36" s="14">
        <v>259</v>
      </c>
      <c r="AG36" s="14">
        <v>798</v>
      </c>
      <c r="AH36" s="14">
        <v>9</v>
      </c>
      <c r="AI36" s="14">
        <v>5</v>
      </c>
      <c r="AJ36" s="14">
        <v>212</v>
      </c>
      <c r="AK36" s="14">
        <v>45</v>
      </c>
      <c r="AL36" s="14">
        <v>14</v>
      </c>
      <c r="AM36" s="14">
        <v>9</v>
      </c>
      <c r="AN36" s="14">
        <v>58</v>
      </c>
      <c r="AO36" s="16">
        <v>666.99043062200963</v>
      </c>
      <c r="AP36" s="16">
        <v>535</v>
      </c>
      <c r="AQ36" s="14">
        <v>0</v>
      </c>
      <c r="AR36" s="14">
        <v>18</v>
      </c>
      <c r="AS36" s="14">
        <v>94</v>
      </c>
      <c r="AT36" s="14">
        <v>31</v>
      </c>
      <c r="AU36" s="14">
        <v>46</v>
      </c>
      <c r="AV36" s="14">
        <v>41</v>
      </c>
      <c r="AW36" s="14">
        <v>34</v>
      </c>
      <c r="AX36" s="14">
        <v>24</v>
      </c>
      <c r="AY36" s="14">
        <v>27</v>
      </c>
      <c r="AZ36" s="14">
        <v>16</v>
      </c>
      <c r="BA36" s="14">
        <v>87</v>
      </c>
      <c r="BB36" s="16">
        <v>30643.091584158417</v>
      </c>
      <c r="BC36" s="16">
        <v>24053.5</v>
      </c>
      <c r="BD36" s="14">
        <v>9</v>
      </c>
      <c r="BE36" s="14">
        <v>42</v>
      </c>
      <c r="BF36" s="14">
        <v>69</v>
      </c>
      <c r="BG36" s="14">
        <v>45</v>
      </c>
      <c r="BH36" s="14">
        <v>44</v>
      </c>
      <c r="BI36" s="14">
        <v>32</v>
      </c>
      <c r="BJ36" s="14">
        <v>30</v>
      </c>
      <c r="BK36" s="14">
        <v>32</v>
      </c>
      <c r="BL36" s="14">
        <v>24</v>
      </c>
      <c r="BM36" s="14">
        <v>13</v>
      </c>
      <c r="BN36" s="14">
        <v>13</v>
      </c>
      <c r="BO36" s="14">
        <v>10</v>
      </c>
      <c r="BP36" s="14">
        <v>11</v>
      </c>
      <c r="BQ36" s="14">
        <v>1</v>
      </c>
      <c r="BR36" s="14">
        <v>6</v>
      </c>
      <c r="BS36" s="14">
        <v>4</v>
      </c>
      <c r="BT36" s="14">
        <v>5</v>
      </c>
      <c r="BU36" s="14">
        <v>3</v>
      </c>
      <c r="BV36" s="14">
        <v>2</v>
      </c>
      <c r="BW36" s="14">
        <v>1</v>
      </c>
      <c r="BX36" s="14">
        <v>8</v>
      </c>
      <c r="BY36" s="14">
        <v>224</v>
      </c>
      <c r="BZ36" s="16">
        <v>42522.049107142855</v>
      </c>
      <c r="CA36" s="16">
        <v>36614.5</v>
      </c>
      <c r="CB36" s="14">
        <v>48</v>
      </c>
      <c r="CC36" s="16">
        <v>20213.770833333332</v>
      </c>
      <c r="CD36" s="16">
        <v>18456</v>
      </c>
      <c r="CE36" s="14">
        <v>143</v>
      </c>
      <c r="CF36" s="16">
        <v>16309.482517482518</v>
      </c>
      <c r="CG36" s="16">
        <v>12960</v>
      </c>
      <c r="CH36" s="14">
        <v>234</v>
      </c>
      <c r="CI36" s="14">
        <v>100</v>
      </c>
      <c r="CJ36" s="14">
        <v>49</v>
      </c>
      <c r="CK36" s="14">
        <v>18</v>
      </c>
      <c r="CL36" s="14">
        <v>2</v>
      </c>
      <c r="CM36" s="14">
        <v>3</v>
      </c>
      <c r="CN36" s="17">
        <f t="shared" si="0"/>
        <v>7.1770334928229667E-3</v>
      </c>
      <c r="CO36" s="14">
        <v>19</v>
      </c>
      <c r="CP36" s="17">
        <f t="shared" si="1"/>
        <v>4.5454545454545456E-2</v>
      </c>
      <c r="CQ36" s="14">
        <v>143</v>
      </c>
      <c r="CR36" s="14">
        <v>38</v>
      </c>
      <c r="CS36" s="17">
        <f t="shared" si="2"/>
        <v>3.4926470588235295E-2</v>
      </c>
      <c r="CT36" s="13"/>
      <c r="CU36" s="17"/>
      <c r="CV36" s="13"/>
      <c r="CW36" s="13"/>
      <c r="CX36" s="13"/>
      <c r="CY36" s="13"/>
      <c r="CZ36" s="13"/>
      <c r="DA36" s="13"/>
      <c r="DB36" s="13" t="str">
        <f>VLOOKUP($A36,'WO Detail'!$A$2:$BJ$304,5,FALSE)</f>
        <v>Alicia Maynard</v>
      </c>
      <c r="DC36" s="13"/>
      <c r="DD36" s="13"/>
      <c r="DE36" s="55">
        <f>VLOOKUP($A36,'WO Detail'!$A$2:$BJ$304,38,FALSE)</f>
        <v>1</v>
      </c>
      <c r="DF36" s="19" t="s">
        <v>396</v>
      </c>
      <c r="DG36" s="19" t="s">
        <v>397</v>
      </c>
      <c r="DH36" s="19" t="s">
        <v>590</v>
      </c>
      <c r="DI36" s="19" t="s">
        <v>591</v>
      </c>
      <c r="DJ36" s="19" t="s">
        <v>354</v>
      </c>
      <c r="DK36" s="19" t="s">
        <v>355</v>
      </c>
      <c r="DL36" s="19" t="s">
        <v>592</v>
      </c>
      <c r="DM36" s="19" t="s">
        <v>593</v>
      </c>
      <c r="DN36" s="19" t="s">
        <v>594</v>
      </c>
      <c r="DO36" s="55"/>
      <c r="DP36" s="55"/>
      <c r="DQ36" s="68">
        <v>11.576135351736401</v>
      </c>
      <c r="DR36" s="55" t="str">
        <f>VLOOKUP($A36,'WO Detail'!$A$2:$BJ$304,10,FALSE)</f>
        <v>No</v>
      </c>
      <c r="DS36" s="55" t="str">
        <f>VLOOKUP($A36,'WO Detail'!$A$2:$BJ$304,14,FALSE)</f>
        <v>YES</v>
      </c>
      <c r="DT36" s="19" t="s">
        <v>359</v>
      </c>
      <c r="DU36" s="59" t="str">
        <f>VLOOKUP($A36,'WO Detail'!$A$2:$BJ$304,15,FALSE)</f>
        <v>ELOISE ROWE</v>
      </c>
      <c r="DV36" s="77"/>
      <c r="DW36" s="79" t="s">
        <v>267</v>
      </c>
      <c r="DX36" s="55">
        <f>VLOOKUP($A36,'WO Detail'!$A$2:$BJ$304,26,FALSE)</f>
        <v>425</v>
      </c>
      <c r="DY36" s="55">
        <f>VLOOKUP($A36,'WO Detail'!$A$2:$BJ$304,27,FALSE)</f>
        <v>420</v>
      </c>
      <c r="DZ36" s="55">
        <f>VLOOKUP($A36,'WO Detail'!$A$2:$BJ$304,28,FALSE)</f>
        <v>4</v>
      </c>
      <c r="EA36" s="55">
        <f>VLOOKUP($A36,'WO Detail'!$A$2:$BJ$304,29,FALSE)</f>
        <v>1</v>
      </c>
      <c r="EB36" s="55">
        <f>VLOOKUP($A36,'WO Detail'!$A$2:$BJ$304,30,FALSE)</f>
        <v>0</v>
      </c>
      <c r="EC36" s="55">
        <f>VLOOKUP($A36,'WO Detail'!$A$2:$BJ$304,31,FALSE)</f>
        <v>0</v>
      </c>
      <c r="ED36" s="55">
        <f>VLOOKUP($A36,'WO Detail'!$A$2:$BJ$304,32,FALSE)</f>
        <v>168</v>
      </c>
      <c r="EE36" s="55">
        <f>VLOOKUP($A36,'WO Detail'!$A$2:$BJ$304,33,FALSE)</f>
        <v>182</v>
      </c>
      <c r="EF36" s="55">
        <f>VLOOKUP($A36,'WO Detail'!$A$2:$BJ$304,34,FALSE)</f>
        <v>54</v>
      </c>
      <c r="EG36" s="55">
        <f>VLOOKUP($A36,'WO Detail'!$A$2:$BJ$304,35,FALSE)</f>
        <v>21</v>
      </c>
      <c r="EH36" s="55">
        <f>VLOOKUP($A36,'WO Detail'!$A$2:$BJ$304,36,FALSE)</f>
        <v>0</v>
      </c>
      <c r="EI36" s="55">
        <f>VLOOKUP($A36,'WO Detail'!$A$2:$BJ$304,37,FALSE)</f>
        <v>0</v>
      </c>
      <c r="EJ36" s="78">
        <v>7</v>
      </c>
      <c r="EK36" s="78">
        <v>0</v>
      </c>
      <c r="EL36" s="19" t="s">
        <v>268</v>
      </c>
      <c r="EM36" s="19" t="s">
        <v>290</v>
      </c>
      <c r="EN36" s="81">
        <v>27759</v>
      </c>
      <c r="EO36" s="78">
        <v>45</v>
      </c>
      <c r="EP36" s="78" t="s">
        <v>344</v>
      </c>
      <c r="EQ36" s="84">
        <v>61115</v>
      </c>
      <c r="ER36" s="78">
        <v>4.22</v>
      </c>
      <c r="ES36" s="13"/>
      <c r="ET36" s="55">
        <f>VLOOKUP($A36,'WO Detail'!$A$2:$BJ$304,25,FALSE)</f>
        <v>34</v>
      </c>
      <c r="EU36" s="55">
        <f>VLOOKUP($A36,'WO Detail'!$A$2:$BJ$304,24,FALSE)</f>
        <v>14</v>
      </c>
      <c r="EV36" s="55" t="str">
        <f>VLOOKUP($A36,'WO Detail'!$A$2:$BJ$304,23,FALSE)</f>
        <v>OPERATING</v>
      </c>
      <c r="EW36" s="78" t="s">
        <v>390</v>
      </c>
      <c r="EX36" s="13"/>
      <c r="EY36" s="13"/>
      <c r="EZ36" s="19" t="s">
        <v>267</v>
      </c>
      <c r="FA36" s="55" t="str">
        <f>VLOOKUP($A36,'WO Detail'!$A$2:$BJ$304,11,FALSE)</f>
        <v>Other</v>
      </c>
      <c r="FB36" s="55" t="str">
        <f>VLOOKUP($A36,'WO Detail'!$A$2:$BJ$304,12,FALSE)</f>
        <v>No</v>
      </c>
      <c r="FC36" s="13"/>
      <c r="FD36" s="55">
        <f>VLOOKUP($A36,'WO Detail'!$A$2:$BJ$304,13,FALSE)</f>
        <v>0</v>
      </c>
      <c r="FE36" s="19" t="s">
        <v>267</v>
      </c>
      <c r="FF36" s="13"/>
      <c r="FG36" s="19" t="s">
        <v>602</v>
      </c>
      <c r="FH36" s="19" t="s">
        <v>603</v>
      </c>
      <c r="FI36" s="13">
        <v>4002</v>
      </c>
      <c r="FJ36" s="13">
        <v>14</v>
      </c>
      <c r="FK36" s="19" t="s">
        <v>599</v>
      </c>
      <c r="FL36" s="13"/>
      <c r="FM36" s="55">
        <f>VLOOKUP($A36,'WO Detail'!$A$2:$BJ$304,16,FALSE)</f>
        <v>0</v>
      </c>
      <c r="FN36" s="13"/>
      <c r="FO36" s="13"/>
      <c r="FP36" s="13"/>
      <c r="FQ36" s="13"/>
      <c r="FR36" s="13"/>
      <c r="FS36" s="13"/>
      <c r="FT36" s="13"/>
      <c r="FU36" s="13"/>
      <c r="FV36" s="13"/>
      <c r="FW36" s="13"/>
      <c r="FX36" s="13"/>
      <c r="FY36" s="13"/>
      <c r="FZ36" s="13"/>
      <c r="GA36" s="13"/>
      <c r="GB36" s="13"/>
      <c r="GC36" s="13"/>
      <c r="GD36" s="13"/>
      <c r="GE36" s="13"/>
      <c r="GF36" s="13"/>
      <c r="GG36" s="13"/>
      <c r="GH36" s="55">
        <f>VLOOKUP($A36,'WO Detail'!$A$2:$BJ$304,39,FALSE)</f>
        <v>88.04</v>
      </c>
      <c r="GI36" s="55">
        <f>VLOOKUP($A36,'WO Detail'!$A$2:$BJ$304,40,FALSE)</f>
        <v>41.19</v>
      </c>
      <c r="GJ36" s="13"/>
      <c r="GK36" s="13"/>
      <c r="GL36" s="13"/>
      <c r="GM36" s="13"/>
      <c r="GN36" s="55">
        <f>VLOOKUP($A36,'WO Detail'!$A$2:$BJ$304,17,FALSE)</f>
        <v>0</v>
      </c>
      <c r="GO36" s="55">
        <f>VLOOKUP($A36,'WO Detail'!$A$2:$BJ$304,18,FALSE)</f>
        <v>0</v>
      </c>
      <c r="GP36" s="55">
        <f>VLOOKUP($A36,'WO Detail'!$A$2:$BJ$304,19,FALSE)</f>
        <v>0</v>
      </c>
      <c r="GQ36" s="55" t="str">
        <f>VLOOKUP($A36,'WO Detail'!$A$2:$BJ$304,21,FALSE)</f>
        <v>Yes</v>
      </c>
      <c r="GR36" s="89">
        <f>VLOOKUP($A36,'WO Detail'!$A$2:$BJ$304,22,FALSE)</f>
        <v>0.6359026377785284</v>
      </c>
      <c r="GS36" s="95">
        <f>VLOOKUP($A36,'WO Detail'!$A$2:$BJ$304,41,FALSE)</f>
        <v>1355</v>
      </c>
      <c r="GT36" s="95">
        <f t="shared" si="3"/>
        <v>1.0753968253968254</v>
      </c>
      <c r="GU36" s="95">
        <f>VLOOKUP($A36,'WO Detail'!$A$2:$BJ$304,42,FALSE)</f>
        <v>238</v>
      </c>
      <c r="GV36" s="95">
        <f t="shared" si="4"/>
        <v>0.56666666666666665</v>
      </c>
      <c r="GW36" s="95">
        <f>VLOOKUP($A36,'WO Detail'!$A$2:$BJ$304,43,FALSE)</f>
        <v>2173</v>
      </c>
      <c r="GX36" s="95">
        <f t="shared" si="5"/>
        <v>1.7246031746031747</v>
      </c>
      <c r="GY36" s="95">
        <f>VLOOKUP($A36,'WO Detail'!$A$2:$BJ$304,44,FALSE)</f>
        <v>2258</v>
      </c>
      <c r="GZ36" s="95">
        <f t="shared" si="6"/>
        <v>5.3761904761904766</v>
      </c>
      <c r="HA36" s="95">
        <f>VLOOKUP($A36,'WO Detail'!$A$2:$BJ$304,45,FALSE)</f>
        <v>1253</v>
      </c>
      <c r="HB36" s="95">
        <f t="shared" si="7"/>
        <v>0.99444444444444446</v>
      </c>
      <c r="HC36" s="95">
        <f>VLOOKUP($A36,'WO Detail'!$A$2:$BJ$304,46,FALSE)</f>
        <v>1350</v>
      </c>
      <c r="HD36" s="95">
        <f t="shared" si="8"/>
        <v>3.2142857142857144</v>
      </c>
      <c r="HE36" s="95">
        <f>VLOOKUP($A36,'WO Detail'!$A$2:$BJ$304,47,FALSE)</f>
        <v>529</v>
      </c>
      <c r="HF36" s="95">
        <f t="shared" si="9"/>
        <v>0.41984126984126985</v>
      </c>
      <c r="HG36" s="95">
        <f>VLOOKUP($A36,'WO Detail'!$A$2:$BJ$304,49,FALSE)</f>
        <v>1470</v>
      </c>
      <c r="HH36" s="95">
        <f t="shared" si="10"/>
        <v>1.1666666666666667</v>
      </c>
      <c r="HI36" s="95">
        <f>VLOOKUP($A36,'WO Detail'!$A$2:$BJ$304,51,FALSE)</f>
        <v>4</v>
      </c>
      <c r="HJ36" s="95">
        <f t="shared" si="11"/>
        <v>2</v>
      </c>
      <c r="HK36" s="95">
        <f>VLOOKUP($A36,'WO Detail'!$A$2:$BJ$304,53,FALSE)</f>
        <v>19</v>
      </c>
      <c r="HL36" s="95">
        <f t="shared" si="12"/>
        <v>9.5</v>
      </c>
      <c r="HM36" s="95">
        <f>VLOOKUP($A36,'WO Detail'!$A$2:$BJ$304,55,FALSE)</f>
        <v>282</v>
      </c>
      <c r="HN36" s="95">
        <f t="shared" si="21"/>
        <v>20.142857142857142</v>
      </c>
      <c r="HO36" s="95">
        <f>VLOOKUP($A36,'WO Detail'!$A$2:$BJ$304,56,FALSE)</f>
        <v>9973</v>
      </c>
      <c r="HP36" s="95">
        <f t="shared" si="13"/>
        <v>7.9150793650793654</v>
      </c>
      <c r="HQ36" s="95">
        <f>VLOOKUP($A36,'WO Detail'!$A$2:$BJ$304,57,FALSE)</f>
        <v>3735</v>
      </c>
      <c r="HR36" s="95">
        <f t="shared" si="14"/>
        <v>8.8928571428571423</v>
      </c>
      <c r="HS36" s="95">
        <f>VLOOKUP($A36,'WO Detail'!$A$2:$BJ$304,58,FALSE)</f>
        <v>7305</v>
      </c>
      <c r="HT36" s="95">
        <f t="shared" si="15"/>
        <v>5.7976190476190474</v>
      </c>
      <c r="HU36" s="95">
        <f>VLOOKUP($A36,'WO Detail'!$A$2:$BJ$304,59,FALSE)</f>
        <v>25788</v>
      </c>
      <c r="HV36" s="95">
        <f t="shared" si="16"/>
        <v>61.4</v>
      </c>
      <c r="HW36" s="95">
        <f>VLOOKUP($A36,'WO Detail'!$A$2:$BJ$304,60,FALSE)</f>
        <v>484</v>
      </c>
      <c r="HX36" s="95">
        <f t="shared" si="17"/>
        <v>0.38412698412698415</v>
      </c>
      <c r="HY36" s="95">
        <f>VLOOKUP($A36,'WO Detail'!$A$2:$BJ$304,61,FALSE)</f>
        <v>4017</v>
      </c>
      <c r="HZ36" s="95">
        <f t="shared" si="18"/>
        <v>9.5642857142857149</v>
      </c>
      <c r="IA36" s="95"/>
      <c r="IB36" s="95"/>
      <c r="IC36" s="95"/>
      <c r="ID36" s="113">
        <f>VLOOKUP($A36,'PHAS Score'!$C$1:$D$303,2,FALSE)</f>
        <v>74.319999999999993</v>
      </c>
      <c r="IE36" s="95">
        <f>VLOOKUP($A36,'WO Detail'!$A$2:$BJ$304,62,FALSE)</f>
        <v>762</v>
      </c>
      <c r="IF36" s="95">
        <f t="shared" si="19"/>
        <v>1.8142857142857143</v>
      </c>
      <c r="IG36" s="96"/>
      <c r="IH36" s="96"/>
      <c r="II36" s="96"/>
      <c r="IJ36" s="96"/>
    </row>
    <row r="37" spans="1:244" s="18" customFormat="1" ht="20.100000000000001" customHeight="1">
      <c r="A37" s="55" t="s">
        <v>604</v>
      </c>
      <c r="B37" s="13" t="s">
        <v>256</v>
      </c>
      <c r="C37" s="13" t="str">
        <f>VLOOKUP($A37,'WO Detail'!$A$2:$BJ$304,4,FALSE)</f>
        <v>Bronx</v>
      </c>
      <c r="D37" s="13" t="str">
        <f>VLOOKUP($A37,'WO Detail'!$A$2:$BJ$304,6,FALSE)</f>
        <v>Pelham Parkway</v>
      </c>
      <c r="E37" s="55">
        <f>VLOOKUP($A37,'WO Detail'!$A$2:$BJ$304,7,FALSE)</f>
        <v>39</v>
      </c>
      <c r="F37" s="13" t="s">
        <v>605</v>
      </c>
      <c r="G37" s="53">
        <v>189</v>
      </c>
      <c r="H37" s="55" t="str">
        <f>VLOOKUP($A37,'WO Detail'!$A$2:$BJ$304,9,FALSE)</f>
        <v>NY005010390</v>
      </c>
      <c r="I37" s="14">
        <v>229</v>
      </c>
      <c r="J37" s="14">
        <v>274</v>
      </c>
      <c r="K37" s="15">
        <v>1.1965066</v>
      </c>
      <c r="L37" s="15">
        <v>18.818777300000001</v>
      </c>
      <c r="M37" s="14">
        <v>96</v>
      </c>
      <c r="N37" s="14">
        <v>178</v>
      </c>
      <c r="O37" s="14">
        <v>0</v>
      </c>
      <c r="P37" s="14">
        <v>0</v>
      </c>
      <c r="Q37" s="14">
        <v>0</v>
      </c>
      <c r="R37" s="14">
        <v>0</v>
      </c>
      <c r="S37" s="14">
        <v>0</v>
      </c>
      <c r="T37" s="14">
        <v>0</v>
      </c>
      <c r="U37" s="14">
        <v>0</v>
      </c>
      <c r="V37" s="14">
        <v>0</v>
      </c>
      <c r="W37" s="14">
        <v>1</v>
      </c>
      <c r="X37" s="14">
        <v>6</v>
      </c>
      <c r="Y37" s="14">
        <v>99</v>
      </c>
      <c r="Z37" s="14">
        <v>111</v>
      </c>
      <c r="AA37" s="14">
        <v>57</v>
      </c>
      <c r="AB37" s="14">
        <v>0</v>
      </c>
      <c r="AC37" s="14">
        <v>272</v>
      </c>
      <c r="AD37" s="14">
        <v>267</v>
      </c>
      <c r="AE37" s="14">
        <v>11</v>
      </c>
      <c r="AF37" s="14">
        <v>58</v>
      </c>
      <c r="AG37" s="14">
        <v>200</v>
      </c>
      <c r="AH37" s="14">
        <v>5</v>
      </c>
      <c r="AI37" s="14">
        <v>0</v>
      </c>
      <c r="AJ37" s="14">
        <v>165</v>
      </c>
      <c r="AK37" s="14">
        <v>77</v>
      </c>
      <c r="AL37" s="14">
        <v>26</v>
      </c>
      <c r="AM37" s="14">
        <v>11</v>
      </c>
      <c r="AN37" s="14">
        <v>14</v>
      </c>
      <c r="AO37" s="16">
        <v>384.23580786026201</v>
      </c>
      <c r="AP37" s="16">
        <v>272</v>
      </c>
      <c r="AQ37" s="14">
        <v>1</v>
      </c>
      <c r="AR37" s="14">
        <v>11</v>
      </c>
      <c r="AS37" s="14">
        <v>110</v>
      </c>
      <c r="AT37" s="14">
        <v>41</v>
      </c>
      <c r="AU37" s="14">
        <v>21</v>
      </c>
      <c r="AV37" s="14">
        <v>10</v>
      </c>
      <c r="AW37" s="14">
        <v>7</v>
      </c>
      <c r="AX37" s="14">
        <v>10</v>
      </c>
      <c r="AY37" s="14">
        <v>8</v>
      </c>
      <c r="AZ37" s="14">
        <v>3</v>
      </c>
      <c r="BA37" s="14">
        <v>7</v>
      </c>
      <c r="BB37" s="16">
        <v>16048.833333333334</v>
      </c>
      <c r="BC37" s="16">
        <v>11447.5</v>
      </c>
      <c r="BD37" s="14">
        <v>6</v>
      </c>
      <c r="BE37" s="14">
        <v>43</v>
      </c>
      <c r="BF37" s="14">
        <v>96</v>
      </c>
      <c r="BG37" s="14">
        <v>29</v>
      </c>
      <c r="BH37" s="14">
        <v>19</v>
      </c>
      <c r="BI37" s="14">
        <v>9</v>
      </c>
      <c r="BJ37" s="14">
        <v>11</v>
      </c>
      <c r="BK37" s="14">
        <v>7</v>
      </c>
      <c r="BL37" s="14">
        <v>3</v>
      </c>
      <c r="BM37" s="14">
        <v>2</v>
      </c>
      <c r="BN37" s="14">
        <v>1</v>
      </c>
      <c r="BO37" s="14">
        <v>1</v>
      </c>
      <c r="BP37" s="14">
        <v>1</v>
      </c>
      <c r="BQ37" s="14">
        <v>0</v>
      </c>
      <c r="BR37" s="14">
        <v>0</v>
      </c>
      <c r="BS37" s="14">
        <v>0</v>
      </c>
      <c r="BT37" s="14">
        <v>0</v>
      </c>
      <c r="BU37" s="14">
        <v>0</v>
      </c>
      <c r="BV37" s="14">
        <v>0</v>
      </c>
      <c r="BW37" s="14">
        <v>0</v>
      </c>
      <c r="BX37" s="14">
        <v>0</v>
      </c>
      <c r="BY37" s="14">
        <v>20</v>
      </c>
      <c r="BZ37" s="16">
        <v>26293.55</v>
      </c>
      <c r="CA37" s="16">
        <v>27829</v>
      </c>
      <c r="CB37" s="14">
        <v>10</v>
      </c>
      <c r="CC37" s="16">
        <v>8601.1</v>
      </c>
      <c r="CD37" s="16">
        <v>4968</v>
      </c>
      <c r="CE37" s="14">
        <v>199</v>
      </c>
      <c r="CF37" s="16">
        <v>15369.979899497488</v>
      </c>
      <c r="CG37" s="16">
        <v>11136</v>
      </c>
      <c r="CH37" s="14">
        <v>186</v>
      </c>
      <c r="CI37" s="14">
        <v>32</v>
      </c>
      <c r="CJ37" s="14">
        <v>10</v>
      </c>
      <c r="CK37" s="14">
        <v>0</v>
      </c>
      <c r="CL37" s="14">
        <v>0</v>
      </c>
      <c r="CM37" s="14">
        <v>0</v>
      </c>
      <c r="CN37" s="17">
        <f t="shared" si="0"/>
        <v>0</v>
      </c>
      <c r="CO37" s="14">
        <v>2</v>
      </c>
      <c r="CP37" s="17">
        <f t="shared" si="1"/>
        <v>8.7336244541484712E-3</v>
      </c>
      <c r="CQ37" s="14">
        <v>135</v>
      </c>
      <c r="CR37" s="14">
        <v>0</v>
      </c>
      <c r="CS37" s="17">
        <f t="shared" si="2"/>
        <v>0</v>
      </c>
      <c r="CT37" s="13"/>
      <c r="CU37" s="17"/>
      <c r="CV37" s="13"/>
      <c r="CW37" s="13"/>
      <c r="CX37" s="13"/>
      <c r="CY37" s="13"/>
      <c r="CZ37" s="13"/>
      <c r="DA37" s="13"/>
      <c r="DB37" s="13" t="str">
        <f>VLOOKUP($A37,'WO Detail'!$A$2:$BJ$304,5,FALSE)</f>
        <v>Alex Tolozano</v>
      </c>
      <c r="DC37" s="13"/>
      <c r="DD37" s="13"/>
      <c r="DE37" s="55">
        <f>VLOOKUP($A37,'WO Detail'!$A$2:$BJ$304,38,FALSE)</f>
        <v>0</v>
      </c>
      <c r="DF37" s="19" t="s">
        <v>404</v>
      </c>
      <c r="DG37" s="19" t="s">
        <v>606</v>
      </c>
      <c r="DH37" s="19" t="s">
        <v>607</v>
      </c>
      <c r="DI37" s="19" t="s">
        <v>608</v>
      </c>
      <c r="DJ37" s="19" t="s">
        <v>592</v>
      </c>
      <c r="DK37" s="19" t="s">
        <v>609</v>
      </c>
      <c r="DL37" s="19" t="s">
        <v>309</v>
      </c>
      <c r="DM37" s="19" t="s">
        <v>610</v>
      </c>
      <c r="DN37" s="19" t="s">
        <v>611</v>
      </c>
      <c r="DO37" s="55"/>
      <c r="DP37" s="55"/>
      <c r="DQ37" s="68">
        <v>28.985507246376812</v>
      </c>
      <c r="DR37" s="55" t="str">
        <f>VLOOKUP($A37,'WO Detail'!$A$2:$BJ$304,10,FALSE)</f>
        <v>No</v>
      </c>
      <c r="DS37" s="55" t="str">
        <f>VLOOKUP($A37,'WO Detail'!$A$2:$BJ$304,14,FALSE)</f>
        <v>YES</v>
      </c>
      <c r="DT37" s="19" t="s">
        <v>328</v>
      </c>
      <c r="DU37" s="59" t="str">
        <f>VLOOKUP($A37,'WO Detail'!$A$2:$BJ$304,15,FALSE)</f>
        <v>LAURENNE TALBERT</v>
      </c>
      <c r="DV37" s="78">
        <v>2022</v>
      </c>
      <c r="DW37" s="79" t="s">
        <v>519</v>
      </c>
      <c r="DX37" s="55">
        <f>VLOOKUP($A37,'WO Detail'!$A$2:$BJ$304,26,FALSE)</f>
        <v>235</v>
      </c>
      <c r="DY37" s="55">
        <f>VLOOKUP($A37,'WO Detail'!$A$2:$BJ$304,27,FALSE)</f>
        <v>229</v>
      </c>
      <c r="DZ37" s="55">
        <f>VLOOKUP($A37,'WO Detail'!$A$2:$BJ$304,28,FALSE)</f>
        <v>4</v>
      </c>
      <c r="EA37" s="55">
        <f>VLOOKUP($A37,'WO Detail'!$A$2:$BJ$304,29,FALSE)</f>
        <v>2</v>
      </c>
      <c r="EB37" s="55">
        <f>VLOOKUP($A37,'WO Detail'!$A$2:$BJ$304,30,FALSE)</f>
        <v>39</v>
      </c>
      <c r="EC37" s="55">
        <f>VLOOKUP($A37,'WO Detail'!$A$2:$BJ$304,31,FALSE)</f>
        <v>156</v>
      </c>
      <c r="ED37" s="55">
        <f>VLOOKUP($A37,'WO Detail'!$A$2:$BJ$304,32,FALSE)</f>
        <v>40</v>
      </c>
      <c r="EE37" s="55">
        <f>VLOOKUP($A37,'WO Detail'!$A$2:$BJ$304,33,FALSE)</f>
        <v>0</v>
      </c>
      <c r="EF37" s="55">
        <f>VLOOKUP($A37,'WO Detail'!$A$2:$BJ$304,34,FALSE)</f>
        <v>0</v>
      </c>
      <c r="EG37" s="55">
        <f>VLOOKUP($A37,'WO Detail'!$A$2:$BJ$304,35,FALSE)</f>
        <v>0</v>
      </c>
      <c r="EH37" s="55">
        <f>VLOOKUP($A37,'WO Detail'!$A$2:$BJ$304,36,FALSE)</f>
        <v>0</v>
      </c>
      <c r="EI37" s="55">
        <f>VLOOKUP($A37,'WO Detail'!$A$2:$BJ$304,37,FALSE)</f>
        <v>0</v>
      </c>
      <c r="EJ37" s="78">
        <v>1</v>
      </c>
      <c r="EK37" s="78">
        <v>1</v>
      </c>
      <c r="EL37" s="19" t="s">
        <v>268</v>
      </c>
      <c r="EM37" s="19" t="s">
        <v>269</v>
      </c>
      <c r="EN37" s="81">
        <v>26542</v>
      </c>
      <c r="EO37" s="78">
        <v>48</v>
      </c>
      <c r="EP37" s="78" t="s">
        <v>284</v>
      </c>
      <c r="EQ37" s="84">
        <v>15045</v>
      </c>
      <c r="ER37" s="78">
        <v>1.94</v>
      </c>
      <c r="ES37" s="13"/>
      <c r="ET37" s="55">
        <f>VLOOKUP($A37,'WO Detail'!$A$2:$BJ$304,25,FALSE)</f>
        <v>2</v>
      </c>
      <c r="EU37" s="55">
        <f>VLOOKUP($A37,'WO Detail'!$A$2:$BJ$304,24,FALSE)</f>
        <v>2</v>
      </c>
      <c r="EV37" s="55" t="str">
        <f>VLOOKUP($A37,'WO Detail'!$A$2:$BJ$304,23,FALSE)</f>
        <v>OPERATING</v>
      </c>
      <c r="EW37" s="78" t="s">
        <v>267</v>
      </c>
      <c r="EX37" s="13"/>
      <c r="EY37" s="13"/>
      <c r="EZ37" s="19" t="s">
        <v>267</v>
      </c>
      <c r="FA37" s="55" t="str">
        <f>VLOOKUP($A37,'WO Detail'!$A$2:$BJ$304,11,FALSE)</f>
        <v>Other</v>
      </c>
      <c r="FB37" s="55" t="str">
        <f>VLOOKUP($A37,'WO Detail'!$A$2:$BJ$304,12,FALSE)</f>
        <v>No</v>
      </c>
      <c r="FC37" s="13"/>
      <c r="FD37" s="55">
        <f>VLOOKUP($A37,'WO Detail'!$A$2:$BJ$304,13,FALSE)</f>
        <v>0</v>
      </c>
      <c r="FE37" s="19" t="s">
        <v>267</v>
      </c>
      <c r="FF37" s="13"/>
      <c r="FG37" s="19" t="s">
        <v>612</v>
      </c>
      <c r="FH37" s="19" t="s">
        <v>613</v>
      </c>
      <c r="FI37" s="13">
        <v>3704</v>
      </c>
      <c r="FJ37" s="13">
        <v>11</v>
      </c>
      <c r="FK37" s="19" t="s">
        <v>614</v>
      </c>
      <c r="FL37" s="13"/>
      <c r="FM37" s="55">
        <f>VLOOKUP($A37,'WO Detail'!$A$2:$BJ$304,16,FALSE)</f>
        <v>0</v>
      </c>
      <c r="FN37" s="13"/>
      <c r="FO37" s="13"/>
      <c r="FP37" s="13"/>
      <c r="FQ37" s="13"/>
      <c r="FR37" s="13"/>
      <c r="FS37" s="13"/>
      <c r="FT37" s="13"/>
      <c r="FU37" s="13"/>
      <c r="FV37" s="13"/>
      <c r="FW37" s="13"/>
      <c r="FX37" s="13"/>
      <c r="FY37" s="13"/>
      <c r="FZ37" s="13"/>
      <c r="GA37" s="13"/>
      <c r="GB37" s="13"/>
      <c r="GC37" s="13"/>
      <c r="GD37" s="13"/>
      <c r="GE37" s="13"/>
      <c r="GF37" s="13"/>
      <c r="GG37" s="13"/>
      <c r="GH37" s="55">
        <f>VLOOKUP($A37,'WO Detail'!$A$2:$BJ$304,39,FALSE)</f>
        <v>91.95</v>
      </c>
      <c r="GI37" s="55">
        <f>VLOOKUP($A37,'WO Detail'!$A$2:$BJ$304,40,FALSE)</f>
        <v>14.41</v>
      </c>
      <c r="GJ37" s="13"/>
      <c r="GK37" s="13"/>
      <c r="GL37" s="13"/>
      <c r="GM37" s="13"/>
      <c r="GN37" s="55">
        <f>VLOOKUP($A37,'WO Detail'!$A$2:$BJ$304,17,FALSE)</f>
        <v>0</v>
      </c>
      <c r="GO37" s="55">
        <f>VLOOKUP($A37,'WO Detail'!$A$2:$BJ$304,18,FALSE)</f>
        <v>0</v>
      </c>
      <c r="GP37" s="55">
        <f>VLOOKUP($A37,'WO Detail'!$A$2:$BJ$304,19,FALSE)</f>
        <v>0</v>
      </c>
      <c r="GQ37" s="55" t="str">
        <f>VLOOKUP($A37,'WO Detail'!$A$2:$BJ$304,21,FALSE)</f>
        <v>No</v>
      </c>
      <c r="GR37" s="89">
        <f>VLOOKUP($A37,'WO Detail'!$A$2:$BJ$304,22,FALSE)</f>
        <v>0.56662738042113325</v>
      </c>
      <c r="GS37" s="95">
        <f>VLOOKUP($A37,'WO Detail'!$A$2:$BJ$304,41,FALSE)</f>
        <v>98</v>
      </c>
      <c r="GT37" s="95">
        <f t="shared" ref="GT37:GT68" si="22">(GS37/3)/DY37</f>
        <v>0.14264919941775836</v>
      </c>
      <c r="GU37" s="95">
        <f>VLOOKUP($A37,'WO Detail'!$A$2:$BJ$304,42,FALSE)</f>
        <v>0</v>
      </c>
      <c r="GV37" s="95">
        <f t="shared" ref="GV37:GV68" si="23">GU37/DY37</f>
        <v>0</v>
      </c>
      <c r="GW37" s="95">
        <f>VLOOKUP($A37,'WO Detail'!$A$2:$BJ$304,43,FALSE)</f>
        <v>762</v>
      </c>
      <c r="GX37" s="95">
        <f t="shared" si="5"/>
        <v>1.1091703056768558</v>
      </c>
      <c r="GY37" s="95">
        <f>VLOOKUP($A37,'WO Detail'!$A$2:$BJ$304,44,FALSE)</f>
        <v>601</v>
      </c>
      <c r="GZ37" s="95">
        <f t="shared" si="6"/>
        <v>2.6244541484716155</v>
      </c>
      <c r="HA37" s="95">
        <f>VLOOKUP($A37,'WO Detail'!$A$2:$BJ$304,45,FALSE)</f>
        <v>1063</v>
      </c>
      <c r="HB37" s="95">
        <f t="shared" si="7"/>
        <v>1.5473071324599708</v>
      </c>
      <c r="HC37" s="95">
        <f>VLOOKUP($A37,'WO Detail'!$A$2:$BJ$304,46,FALSE)</f>
        <v>445</v>
      </c>
      <c r="HD37" s="95">
        <f t="shared" si="8"/>
        <v>1.9432314410480349</v>
      </c>
      <c r="HE37" s="95">
        <f>VLOOKUP($A37,'WO Detail'!$A$2:$BJ$304,47,FALSE)</f>
        <v>507</v>
      </c>
      <c r="HF37" s="95">
        <f t="shared" si="9"/>
        <v>0.73799126637554591</v>
      </c>
      <c r="HG37" s="95">
        <f>VLOOKUP($A37,'WO Detail'!$A$2:$BJ$304,49,FALSE)</f>
        <v>801</v>
      </c>
      <c r="HH37" s="95">
        <f t="shared" si="10"/>
        <v>1.1659388646288209</v>
      </c>
      <c r="HI37" s="95">
        <f>VLOOKUP($A37,'WO Detail'!$A$2:$BJ$304,51,FALSE)</f>
        <v>8</v>
      </c>
      <c r="HJ37" s="95">
        <f t="shared" si="11"/>
        <v>4</v>
      </c>
      <c r="HK37" s="95">
        <f>VLOOKUP($A37,'WO Detail'!$A$2:$BJ$304,53,FALSE)</f>
        <v>8</v>
      </c>
      <c r="HL37" s="95">
        <f t="shared" si="12"/>
        <v>4</v>
      </c>
      <c r="HM37" s="95">
        <f>VLOOKUP($A37,'WO Detail'!$A$2:$BJ$304,55,FALSE)</f>
        <v>105</v>
      </c>
      <c r="HN37" s="95">
        <f t="shared" si="21"/>
        <v>52.5</v>
      </c>
      <c r="HO37" s="95">
        <f>VLOOKUP($A37,'WO Detail'!$A$2:$BJ$304,56,FALSE)</f>
        <v>4733</v>
      </c>
      <c r="HP37" s="95">
        <f t="shared" si="13"/>
        <v>6.8893740902474532</v>
      </c>
      <c r="HQ37" s="95">
        <f>VLOOKUP($A37,'WO Detail'!$A$2:$BJ$304,57,FALSE)</f>
        <v>960</v>
      </c>
      <c r="HR37" s="95">
        <f t="shared" si="14"/>
        <v>4.1921397379912664</v>
      </c>
      <c r="HS37" s="95">
        <f>VLOOKUP($A37,'WO Detail'!$A$2:$BJ$304,58,FALSE)</f>
        <v>4083</v>
      </c>
      <c r="HT37" s="95">
        <f t="shared" si="15"/>
        <v>5.9432314410480354</v>
      </c>
      <c r="HU37" s="95">
        <f>VLOOKUP($A37,'WO Detail'!$A$2:$BJ$304,59,FALSE)</f>
        <v>12062</v>
      </c>
      <c r="HV37" s="95">
        <f t="shared" si="16"/>
        <v>52.672489082969435</v>
      </c>
      <c r="HW37" s="95">
        <f>VLOOKUP($A37,'WO Detail'!$A$2:$BJ$304,60,FALSE)</f>
        <v>244</v>
      </c>
      <c r="HX37" s="95">
        <f t="shared" si="17"/>
        <v>0.35516739446870449</v>
      </c>
      <c r="HY37" s="95">
        <f>VLOOKUP($A37,'WO Detail'!$A$2:$BJ$304,61,FALSE)</f>
        <v>2456</v>
      </c>
      <c r="HZ37" s="95">
        <f t="shared" si="18"/>
        <v>10.724890829694322</v>
      </c>
      <c r="IA37" s="95"/>
      <c r="IB37" s="95"/>
      <c r="IC37" s="95"/>
      <c r="ID37" s="113">
        <f>VLOOKUP($A37,'PHAS Score'!$C$1:$D$303,2,FALSE)</f>
        <v>25</v>
      </c>
      <c r="IE37" s="95">
        <f>VLOOKUP($A37,'WO Detail'!$A$2:$BJ$304,62,FALSE)</f>
        <v>250</v>
      </c>
      <c r="IF37" s="95">
        <f t="shared" si="19"/>
        <v>1.0917030567685591</v>
      </c>
      <c r="IG37" s="96"/>
      <c r="IH37" s="96"/>
      <c r="II37" s="96"/>
      <c r="IJ37" s="96"/>
    </row>
    <row r="38" spans="1:244" s="18" customFormat="1" ht="20.100000000000001" customHeight="1">
      <c r="A38" s="55" t="s">
        <v>615</v>
      </c>
      <c r="B38" s="13" t="s">
        <v>256</v>
      </c>
      <c r="C38" s="13" t="str">
        <f>VLOOKUP($A38,'WO Detail'!$A$2:$BJ$304,4,FALSE)</f>
        <v>Bronx</v>
      </c>
      <c r="D38" s="13" t="str">
        <f>VLOOKUP($A38,'WO Detail'!$A$2:$BJ$304,6,FALSE)</f>
        <v>Boston Secor</v>
      </c>
      <c r="E38" s="55">
        <f>VLOOKUP($A38,'WO Detail'!$A$2:$BJ$304,7,FALSE)</f>
        <v>138</v>
      </c>
      <c r="F38" s="13" t="s">
        <v>616</v>
      </c>
      <c r="G38" s="53">
        <v>138</v>
      </c>
      <c r="H38" s="55" t="str">
        <f>VLOOKUP($A38,'WO Detail'!$A$2:$BJ$304,9,FALSE)</f>
        <v>NY005011380</v>
      </c>
      <c r="I38" s="14">
        <v>535</v>
      </c>
      <c r="J38" s="14">
        <v>1316</v>
      </c>
      <c r="K38" s="15">
        <v>2.4598130999999999</v>
      </c>
      <c r="L38" s="15">
        <v>21.356074799999998</v>
      </c>
      <c r="M38" s="14">
        <v>489</v>
      </c>
      <c r="N38" s="14">
        <v>827</v>
      </c>
      <c r="O38" s="14">
        <v>82</v>
      </c>
      <c r="P38" s="14">
        <v>115</v>
      </c>
      <c r="Q38" s="14">
        <v>133</v>
      </c>
      <c r="R38" s="14">
        <v>148</v>
      </c>
      <c r="S38" s="14">
        <v>128</v>
      </c>
      <c r="T38" s="14">
        <v>195</v>
      </c>
      <c r="U38" s="14">
        <v>114</v>
      </c>
      <c r="V38" s="14">
        <v>121</v>
      </c>
      <c r="W38" s="14">
        <v>72</v>
      </c>
      <c r="X38" s="14">
        <v>65</v>
      </c>
      <c r="Y38" s="14">
        <v>80</v>
      </c>
      <c r="Z38" s="14">
        <v>43</v>
      </c>
      <c r="AA38" s="14">
        <v>20</v>
      </c>
      <c r="AB38" s="14">
        <v>422</v>
      </c>
      <c r="AC38" s="14">
        <v>181</v>
      </c>
      <c r="AD38" s="14">
        <v>143</v>
      </c>
      <c r="AE38" s="14">
        <v>46</v>
      </c>
      <c r="AF38" s="14">
        <v>637</v>
      </c>
      <c r="AG38" s="14">
        <v>626</v>
      </c>
      <c r="AH38" s="14">
        <v>5</v>
      </c>
      <c r="AI38" s="14">
        <v>2</v>
      </c>
      <c r="AJ38" s="14">
        <v>250</v>
      </c>
      <c r="AK38" s="14">
        <v>87</v>
      </c>
      <c r="AL38" s="14">
        <v>20</v>
      </c>
      <c r="AM38" s="14">
        <v>11</v>
      </c>
      <c r="AN38" s="14">
        <v>64</v>
      </c>
      <c r="AO38" s="16">
        <v>579.27289719626174</v>
      </c>
      <c r="AP38" s="16">
        <v>435</v>
      </c>
      <c r="AQ38" s="14">
        <v>5</v>
      </c>
      <c r="AR38" s="14">
        <v>26</v>
      </c>
      <c r="AS38" s="14">
        <v>158</v>
      </c>
      <c r="AT38" s="14">
        <v>59</v>
      </c>
      <c r="AU38" s="14">
        <v>51</v>
      </c>
      <c r="AV38" s="14">
        <v>38</v>
      </c>
      <c r="AW38" s="14">
        <v>26</v>
      </c>
      <c r="AX38" s="14">
        <v>32</v>
      </c>
      <c r="AY38" s="14">
        <v>25</v>
      </c>
      <c r="AZ38" s="14">
        <v>22</v>
      </c>
      <c r="BA38" s="14">
        <v>93</v>
      </c>
      <c r="BB38" s="16">
        <v>28087.273921200751</v>
      </c>
      <c r="BC38" s="16">
        <v>19536</v>
      </c>
      <c r="BD38" s="14">
        <v>23</v>
      </c>
      <c r="BE38" s="14">
        <v>97</v>
      </c>
      <c r="BF38" s="14">
        <v>90</v>
      </c>
      <c r="BG38" s="14">
        <v>62</v>
      </c>
      <c r="BH38" s="14">
        <v>41</v>
      </c>
      <c r="BI38" s="14">
        <v>40</v>
      </c>
      <c r="BJ38" s="14">
        <v>40</v>
      </c>
      <c r="BK38" s="14">
        <v>26</v>
      </c>
      <c r="BL38" s="14">
        <v>28</v>
      </c>
      <c r="BM38" s="14">
        <v>27</v>
      </c>
      <c r="BN38" s="14">
        <v>13</v>
      </c>
      <c r="BO38" s="14">
        <v>6</v>
      </c>
      <c r="BP38" s="14">
        <v>13</v>
      </c>
      <c r="BQ38" s="14">
        <v>7</v>
      </c>
      <c r="BR38" s="14">
        <v>2</v>
      </c>
      <c r="BS38" s="14">
        <v>5</v>
      </c>
      <c r="BT38" s="14">
        <v>4</v>
      </c>
      <c r="BU38" s="14">
        <v>0</v>
      </c>
      <c r="BV38" s="14">
        <v>1</v>
      </c>
      <c r="BW38" s="14">
        <v>0</v>
      </c>
      <c r="BX38" s="14">
        <v>8</v>
      </c>
      <c r="BY38" s="14">
        <v>274</v>
      </c>
      <c r="BZ38" s="16">
        <v>40460.53284671533</v>
      </c>
      <c r="CA38" s="16">
        <v>32278.5</v>
      </c>
      <c r="CB38" s="14">
        <v>87</v>
      </c>
      <c r="CC38" s="16">
        <v>14352.574712643678</v>
      </c>
      <c r="CD38" s="16">
        <v>9292</v>
      </c>
      <c r="CE38" s="14">
        <v>186</v>
      </c>
      <c r="CF38" s="16">
        <v>16690.962365591397</v>
      </c>
      <c r="CG38" s="16">
        <v>11982</v>
      </c>
      <c r="CH38" s="14">
        <v>335</v>
      </c>
      <c r="CI38" s="14">
        <v>123</v>
      </c>
      <c r="CJ38" s="14">
        <v>57</v>
      </c>
      <c r="CK38" s="14">
        <v>13</v>
      </c>
      <c r="CL38" s="14">
        <v>4</v>
      </c>
      <c r="CM38" s="14">
        <v>5</v>
      </c>
      <c r="CN38" s="17">
        <f t="shared" si="0"/>
        <v>9.3457943925233638E-3</v>
      </c>
      <c r="CO38" s="14">
        <v>28</v>
      </c>
      <c r="CP38" s="17">
        <f t="shared" si="1"/>
        <v>5.2336448598130844E-2</v>
      </c>
      <c r="CQ38" s="14">
        <v>258</v>
      </c>
      <c r="CR38" s="14">
        <v>103</v>
      </c>
      <c r="CS38" s="17">
        <f t="shared" si="2"/>
        <v>7.826747720364742E-2</v>
      </c>
      <c r="CT38" s="13"/>
      <c r="CU38" s="17"/>
      <c r="CV38" s="13"/>
      <c r="CW38" s="13"/>
      <c r="CX38" s="13"/>
      <c r="CY38" s="13"/>
      <c r="CZ38" s="13"/>
      <c r="DA38" s="13"/>
      <c r="DB38" s="13" t="str">
        <f>VLOOKUP($A38,'WO Detail'!$A$2:$BJ$304,5,FALSE)</f>
        <v>Theresa Bethea</v>
      </c>
      <c r="DC38" s="13"/>
      <c r="DD38" s="13"/>
      <c r="DE38" s="55">
        <f>VLOOKUP($A38,'WO Detail'!$A$2:$BJ$304,38,FALSE)</f>
        <v>4</v>
      </c>
      <c r="DF38" s="19" t="s">
        <v>299</v>
      </c>
      <c r="DG38" s="19" t="s">
        <v>617</v>
      </c>
      <c r="DH38" s="19" t="s">
        <v>618</v>
      </c>
      <c r="DI38" s="19" t="s">
        <v>619</v>
      </c>
      <c r="DJ38" s="19" t="s">
        <v>356</v>
      </c>
      <c r="DK38" s="19" t="s">
        <v>620</v>
      </c>
      <c r="DL38" s="19" t="s">
        <v>378</v>
      </c>
      <c r="DM38" s="19" t="s">
        <v>621</v>
      </c>
      <c r="DN38" s="19" t="s">
        <v>622</v>
      </c>
      <c r="DO38" s="55"/>
      <c r="DP38" s="55"/>
      <c r="DQ38" s="68">
        <v>12.859304084720122</v>
      </c>
      <c r="DR38" s="55" t="str">
        <f>VLOOKUP($A38,'WO Detail'!$A$2:$BJ$304,10,FALSE)</f>
        <v>No</v>
      </c>
      <c r="DS38" s="55" t="str">
        <f>VLOOKUP($A38,'WO Detail'!$A$2:$BJ$304,14,FALSE)</f>
        <v>YES</v>
      </c>
      <c r="DT38" s="19" t="s">
        <v>266</v>
      </c>
      <c r="DU38" s="59" t="str">
        <f>VLOOKUP($A38,'WO Detail'!$A$2:$BJ$304,15,FALSE)</f>
        <v>EMMA MILLER</v>
      </c>
      <c r="DV38" s="77"/>
      <c r="DW38" s="79" t="s">
        <v>267</v>
      </c>
      <c r="DX38" s="55">
        <f>VLOOKUP($A38,'WO Detail'!$A$2:$BJ$304,26,FALSE)</f>
        <v>538</v>
      </c>
      <c r="DY38" s="55">
        <f>VLOOKUP($A38,'WO Detail'!$A$2:$BJ$304,27,FALSE)</f>
        <v>535</v>
      </c>
      <c r="DZ38" s="55">
        <f>VLOOKUP($A38,'WO Detail'!$A$2:$BJ$304,28,FALSE)</f>
        <v>3</v>
      </c>
      <c r="EA38" s="55">
        <f>VLOOKUP($A38,'WO Detail'!$A$2:$BJ$304,29,FALSE)</f>
        <v>0</v>
      </c>
      <c r="EB38" s="55">
        <f>VLOOKUP($A38,'WO Detail'!$A$2:$BJ$304,30,FALSE)</f>
        <v>5</v>
      </c>
      <c r="EC38" s="55">
        <f>VLOOKUP($A38,'WO Detail'!$A$2:$BJ$304,31,FALSE)</f>
        <v>177</v>
      </c>
      <c r="ED38" s="55">
        <f>VLOOKUP($A38,'WO Detail'!$A$2:$BJ$304,32,FALSE)</f>
        <v>174</v>
      </c>
      <c r="EE38" s="55">
        <f>VLOOKUP($A38,'WO Detail'!$A$2:$BJ$304,33,FALSE)</f>
        <v>116</v>
      </c>
      <c r="EF38" s="55">
        <f>VLOOKUP($A38,'WO Detail'!$A$2:$BJ$304,34,FALSE)</f>
        <v>61</v>
      </c>
      <c r="EG38" s="55">
        <f>VLOOKUP($A38,'WO Detail'!$A$2:$BJ$304,35,FALSE)</f>
        <v>5</v>
      </c>
      <c r="EH38" s="55">
        <f>VLOOKUP($A38,'WO Detail'!$A$2:$BJ$304,36,FALSE)</f>
        <v>0</v>
      </c>
      <c r="EI38" s="55">
        <f>VLOOKUP($A38,'WO Detail'!$A$2:$BJ$304,37,FALSE)</f>
        <v>0</v>
      </c>
      <c r="EJ38" s="78">
        <v>4</v>
      </c>
      <c r="EK38" s="78">
        <v>2</v>
      </c>
      <c r="EL38" s="19" t="s">
        <v>268</v>
      </c>
      <c r="EM38" s="19" t="s">
        <v>269</v>
      </c>
      <c r="EN38" s="81">
        <v>25323</v>
      </c>
      <c r="EO38" s="78">
        <v>51</v>
      </c>
      <c r="EP38" s="78" t="s">
        <v>623</v>
      </c>
      <c r="EQ38" s="84">
        <v>36181</v>
      </c>
      <c r="ER38" s="78">
        <v>14.07</v>
      </c>
      <c r="ES38" s="13"/>
      <c r="ET38" s="55">
        <f>VLOOKUP($A38,'WO Detail'!$A$2:$BJ$304,25,FALSE)</f>
        <v>3</v>
      </c>
      <c r="EU38" s="55">
        <f>VLOOKUP($A38,'WO Detail'!$A$2:$BJ$304,24,FALSE)</f>
        <v>8</v>
      </c>
      <c r="EV38" s="55">
        <f>VLOOKUP($A38,'WO Detail'!$A$2:$BJ$304,23,FALSE)</f>
        <v>0</v>
      </c>
      <c r="EW38" s="78" t="s">
        <v>267</v>
      </c>
      <c r="EX38" s="13"/>
      <c r="EY38" s="13"/>
      <c r="EZ38" s="19" t="s">
        <v>267</v>
      </c>
      <c r="FA38" s="55" t="str">
        <f>VLOOKUP($A38,'WO Detail'!$A$2:$BJ$304,11,FALSE)</f>
        <v>Other</v>
      </c>
      <c r="FB38" s="55" t="str">
        <f>VLOOKUP($A38,'WO Detail'!$A$2:$BJ$304,12,FALSE)</f>
        <v>No</v>
      </c>
      <c r="FC38" s="13"/>
      <c r="FD38" s="55">
        <f>VLOOKUP($A38,'WO Detail'!$A$2:$BJ$304,13,FALSE)</f>
        <v>0</v>
      </c>
      <c r="FE38" s="19" t="s">
        <v>267</v>
      </c>
      <c r="FF38" s="13" t="s">
        <v>273</v>
      </c>
      <c r="FG38" s="19" t="s">
        <v>624</v>
      </c>
      <c r="FH38" s="19" t="s">
        <v>625</v>
      </c>
      <c r="FI38" s="13">
        <v>3703</v>
      </c>
      <c r="FJ38" s="13">
        <v>11</v>
      </c>
      <c r="FK38" s="19" t="s">
        <v>626</v>
      </c>
      <c r="FL38" s="13"/>
      <c r="FM38" s="55">
        <f>VLOOKUP($A38,'WO Detail'!$A$2:$BJ$304,16,FALSE)</f>
        <v>0</v>
      </c>
      <c r="FN38" s="13"/>
      <c r="FO38" s="13"/>
      <c r="FP38" s="13"/>
      <c r="FQ38" s="13"/>
      <c r="FR38" s="13"/>
      <c r="FS38" s="13"/>
      <c r="FT38" s="13"/>
      <c r="FU38" s="13"/>
      <c r="FV38" s="13"/>
      <c r="FW38" s="13"/>
      <c r="FX38" s="13"/>
      <c r="FY38" s="13"/>
      <c r="FZ38" s="13"/>
      <c r="GA38" s="13"/>
      <c r="GB38" s="13"/>
      <c r="GC38" s="13"/>
      <c r="GD38" s="13"/>
      <c r="GE38" s="13"/>
      <c r="GF38" s="13"/>
      <c r="GG38" s="13"/>
      <c r="GH38" s="55">
        <f>VLOOKUP($A38,'WO Detail'!$A$2:$BJ$304,39,FALSE)</f>
        <v>87.5</v>
      </c>
      <c r="GI38" s="55">
        <f>VLOOKUP($A38,'WO Detail'!$A$2:$BJ$304,40,FALSE)</f>
        <v>45.42</v>
      </c>
      <c r="GJ38" s="13"/>
      <c r="GK38" s="13"/>
      <c r="GL38" s="13"/>
      <c r="GM38" s="13"/>
      <c r="GN38" s="55">
        <f>VLOOKUP($A38,'WO Detail'!$A$2:$BJ$304,17,FALSE)</f>
        <v>0</v>
      </c>
      <c r="GO38" s="55">
        <f>VLOOKUP($A38,'WO Detail'!$A$2:$BJ$304,18,FALSE)</f>
        <v>0</v>
      </c>
      <c r="GP38" s="55">
        <f>VLOOKUP($A38,'WO Detail'!$A$2:$BJ$304,19,FALSE)</f>
        <v>0</v>
      </c>
      <c r="GQ38" s="55" t="str">
        <f>VLOOKUP($A38,'WO Detail'!$A$2:$BJ$304,21,FALSE)</f>
        <v>No</v>
      </c>
      <c r="GR38" s="89">
        <f>VLOOKUP($A38,'WO Detail'!$A$2:$BJ$304,22,FALSE)</f>
        <v>0.49696399944049213</v>
      </c>
      <c r="GS38" s="95">
        <f>VLOOKUP($A38,'WO Detail'!$A$2:$BJ$304,41,FALSE)</f>
        <v>1642</v>
      </c>
      <c r="GT38" s="95">
        <f t="shared" si="22"/>
        <v>1.0230529595015576</v>
      </c>
      <c r="GU38" s="95">
        <f>VLOOKUP($A38,'WO Detail'!$A$2:$BJ$304,42,FALSE)</f>
        <v>151</v>
      </c>
      <c r="GV38" s="95">
        <f t="shared" si="23"/>
        <v>0.28224299065420561</v>
      </c>
      <c r="GW38" s="95">
        <f>VLOOKUP($A38,'WO Detail'!$A$2:$BJ$304,43,FALSE)</f>
        <v>2509</v>
      </c>
      <c r="GX38" s="95">
        <f t="shared" si="5"/>
        <v>1.5632398753894081</v>
      </c>
      <c r="GY38" s="95">
        <f>VLOOKUP($A38,'WO Detail'!$A$2:$BJ$304,44,FALSE)</f>
        <v>1776</v>
      </c>
      <c r="GZ38" s="95">
        <f t="shared" si="6"/>
        <v>3.3196261682242989</v>
      </c>
      <c r="HA38" s="95">
        <f>VLOOKUP($A38,'WO Detail'!$A$2:$BJ$304,45,FALSE)</f>
        <v>1528</v>
      </c>
      <c r="HB38" s="95">
        <f t="shared" si="7"/>
        <v>0.95202492211838008</v>
      </c>
      <c r="HC38" s="95">
        <f>VLOOKUP($A38,'WO Detail'!$A$2:$BJ$304,46,FALSE)</f>
        <v>1361</v>
      </c>
      <c r="HD38" s="95">
        <f t="shared" si="8"/>
        <v>2.5439252336448597</v>
      </c>
      <c r="HE38" s="95">
        <f>VLOOKUP($A38,'WO Detail'!$A$2:$BJ$304,47,FALSE)</f>
        <v>931</v>
      </c>
      <c r="HF38" s="95">
        <f t="shared" si="9"/>
        <v>0.58006230529595015</v>
      </c>
      <c r="HG38" s="95">
        <f>VLOOKUP($A38,'WO Detail'!$A$2:$BJ$304,49,FALSE)</f>
        <v>1757</v>
      </c>
      <c r="HH38" s="95">
        <f t="shared" si="10"/>
        <v>1.0947040498442366</v>
      </c>
      <c r="HI38" s="95">
        <f>VLOOKUP($A38,'WO Detail'!$A$2:$BJ$304,51,FALSE)</f>
        <v>6</v>
      </c>
      <c r="HJ38" s="95">
        <f t="shared" si="11"/>
        <v>3</v>
      </c>
      <c r="HK38" s="95">
        <f>VLOOKUP($A38,'WO Detail'!$A$2:$BJ$304,53,FALSE)</f>
        <v>14</v>
      </c>
      <c r="HL38" s="95">
        <f t="shared" si="12"/>
        <v>7</v>
      </c>
      <c r="HM38" s="95">
        <f>VLOOKUP($A38,'WO Detail'!$A$2:$BJ$304,55,FALSE)</f>
        <v>622</v>
      </c>
      <c r="HN38" s="95">
        <f t="shared" si="21"/>
        <v>77.75</v>
      </c>
      <c r="HO38" s="95">
        <f>VLOOKUP($A38,'WO Detail'!$A$2:$BJ$304,56,FALSE)</f>
        <v>16867</v>
      </c>
      <c r="HP38" s="95">
        <f t="shared" si="13"/>
        <v>10.509034267912773</v>
      </c>
      <c r="HQ38" s="95">
        <f>VLOOKUP($A38,'WO Detail'!$A$2:$BJ$304,57,FALSE)</f>
        <v>2615</v>
      </c>
      <c r="HR38" s="95">
        <f t="shared" si="14"/>
        <v>4.8878504672897201</v>
      </c>
      <c r="HS38" s="95">
        <f>VLOOKUP($A38,'WO Detail'!$A$2:$BJ$304,58,FALSE)</f>
        <v>9929</v>
      </c>
      <c r="HT38" s="95">
        <f t="shared" si="15"/>
        <v>6.1862928348909652</v>
      </c>
      <c r="HU38" s="95">
        <f>VLOOKUP($A38,'WO Detail'!$A$2:$BJ$304,59,FALSE)</f>
        <v>39095</v>
      </c>
      <c r="HV38" s="95">
        <f t="shared" si="16"/>
        <v>73.074766355140184</v>
      </c>
      <c r="HW38" s="95">
        <f>VLOOKUP($A38,'WO Detail'!$A$2:$BJ$304,60,FALSE)</f>
        <v>653</v>
      </c>
      <c r="HX38" s="95">
        <f t="shared" si="17"/>
        <v>0.40685358255451709</v>
      </c>
      <c r="HY38" s="95">
        <f>VLOOKUP($A38,'WO Detail'!$A$2:$BJ$304,61,FALSE)</f>
        <v>9564</v>
      </c>
      <c r="HZ38" s="95">
        <f t="shared" si="18"/>
        <v>17.876635514018691</v>
      </c>
      <c r="IA38" s="95"/>
      <c r="IB38" s="95"/>
      <c r="IC38" s="95"/>
      <c r="ID38" s="113">
        <f>VLOOKUP($A38,'PHAS Score'!$C$1:$D$303,2,FALSE)</f>
        <v>76.16</v>
      </c>
      <c r="IE38" s="95">
        <f>VLOOKUP($A38,'WO Detail'!$A$2:$BJ$304,62,FALSE)</f>
        <v>388</v>
      </c>
      <c r="IF38" s="95">
        <f t="shared" si="19"/>
        <v>0.72523364485981312</v>
      </c>
      <c r="IG38" s="96"/>
      <c r="IH38" s="96"/>
      <c r="II38" s="96"/>
      <c r="IJ38" s="96"/>
    </row>
    <row r="39" spans="1:244" s="18" customFormat="1" ht="20.100000000000001" customHeight="1">
      <c r="A39" s="55" t="s">
        <v>627</v>
      </c>
      <c r="B39" s="13" t="s">
        <v>278</v>
      </c>
      <c r="C39" s="13" t="str">
        <f>VLOOKUP($A39,'WO Detail'!$A$2:$BJ$304,4,FALSE)</f>
        <v>Mixed Finance</v>
      </c>
      <c r="D39" s="13" t="str">
        <f>VLOOKUP($A39,'WO Detail'!$A$2:$BJ$304,6,FALSE)</f>
        <v>Boulevard</v>
      </c>
      <c r="E39" s="55">
        <f>VLOOKUP($A39,'WO Detail'!$A$2:$BJ$304,7,FALSE)</f>
        <v>46</v>
      </c>
      <c r="F39" s="13" t="s">
        <v>628</v>
      </c>
      <c r="G39" s="53">
        <v>46</v>
      </c>
      <c r="H39" s="55" t="str">
        <f>VLOOKUP($A39,'WO Detail'!$A$2:$BJ$304,9,FALSE)</f>
        <v>NY005020460</v>
      </c>
      <c r="I39" s="14">
        <v>1380</v>
      </c>
      <c r="J39" s="14">
        <v>2611</v>
      </c>
      <c r="K39" s="15">
        <v>1.892029</v>
      </c>
      <c r="L39" s="15">
        <v>21.885579700000001</v>
      </c>
      <c r="M39" s="14">
        <v>977</v>
      </c>
      <c r="N39" s="14">
        <v>1634</v>
      </c>
      <c r="O39" s="14">
        <v>90</v>
      </c>
      <c r="P39" s="14">
        <v>177</v>
      </c>
      <c r="Q39" s="14">
        <v>230</v>
      </c>
      <c r="R39" s="14">
        <v>187</v>
      </c>
      <c r="S39" s="14">
        <v>216</v>
      </c>
      <c r="T39" s="14">
        <v>313</v>
      </c>
      <c r="U39" s="14">
        <v>301</v>
      </c>
      <c r="V39" s="14">
        <v>304</v>
      </c>
      <c r="W39" s="14">
        <v>157</v>
      </c>
      <c r="X39" s="14">
        <v>198</v>
      </c>
      <c r="Y39" s="14">
        <v>258</v>
      </c>
      <c r="Z39" s="14">
        <v>132</v>
      </c>
      <c r="AA39" s="14">
        <v>48</v>
      </c>
      <c r="AB39" s="14">
        <v>619</v>
      </c>
      <c r="AC39" s="14">
        <v>554</v>
      </c>
      <c r="AD39" s="14">
        <v>438</v>
      </c>
      <c r="AE39" s="14">
        <v>50</v>
      </c>
      <c r="AF39" s="14">
        <v>2033</v>
      </c>
      <c r="AG39" s="14">
        <v>518</v>
      </c>
      <c r="AH39" s="14">
        <v>5</v>
      </c>
      <c r="AI39" s="14">
        <v>5</v>
      </c>
      <c r="AJ39" s="14">
        <v>650</v>
      </c>
      <c r="AK39" s="14">
        <v>150</v>
      </c>
      <c r="AL39" s="14">
        <v>17</v>
      </c>
      <c r="AM39" s="14">
        <v>10</v>
      </c>
      <c r="AN39" s="14">
        <v>98</v>
      </c>
      <c r="AO39" s="16">
        <v>541.21304347826083</v>
      </c>
      <c r="AP39" s="16">
        <v>385.5</v>
      </c>
      <c r="AQ39" s="14">
        <v>51</v>
      </c>
      <c r="AR39" s="14">
        <v>152</v>
      </c>
      <c r="AS39" s="14">
        <v>341</v>
      </c>
      <c r="AT39" s="14">
        <v>159</v>
      </c>
      <c r="AU39" s="14">
        <v>130</v>
      </c>
      <c r="AV39" s="14">
        <v>84</v>
      </c>
      <c r="AW39" s="14">
        <v>63</v>
      </c>
      <c r="AX39" s="14">
        <v>60</v>
      </c>
      <c r="AY39" s="14">
        <v>60</v>
      </c>
      <c r="AZ39" s="14">
        <v>49</v>
      </c>
      <c r="BA39" s="14">
        <v>231</v>
      </c>
      <c r="BB39" s="16">
        <v>25370.149553571428</v>
      </c>
      <c r="BC39" s="16">
        <v>17729.5</v>
      </c>
      <c r="BD39" s="14">
        <v>101</v>
      </c>
      <c r="BE39" s="14">
        <v>262</v>
      </c>
      <c r="BF39" s="14">
        <v>231</v>
      </c>
      <c r="BG39" s="14">
        <v>142</v>
      </c>
      <c r="BH39" s="14">
        <v>109</v>
      </c>
      <c r="BI39" s="14">
        <v>83</v>
      </c>
      <c r="BJ39" s="14">
        <v>70</v>
      </c>
      <c r="BK39" s="14">
        <v>75</v>
      </c>
      <c r="BL39" s="14">
        <v>73</v>
      </c>
      <c r="BM39" s="14">
        <v>40</v>
      </c>
      <c r="BN39" s="14">
        <v>43</v>
      </c>
      <c r="BO39" s="14">
        <v>18</v>
      </c>
      <c r="BP39" s="14">
        <v>19</v>
      </c>
      <c r="BQ39" s="14">
        <v>22</v>
      </c>
      <c r="BR39" s="14">
        <v>10</v>
      </c>
      <c r="BS39" s="14">
        <v>10</v>
      </c>
      <c r="BT39" s="14">
        <v>4</v>
      </c>
      <c r="BU39" s="14">
        <v>4</v>
      </c>
      <c r="BV39" s="14">
        <v>2</v>
      </c>
      <c r="BW39" s="14">
        <v>5</v>
      </c>
      <c r="BX39" s="14">
        <v>21</v>
      </c>
      <c r="BY39" s="14">
        <v>558</v>
      </c>
      <c r="BZ39" s="16">
        <v>39826.978494623654</v>
      </c>
      <c r="CA39" s="16">
        <v>35579</v>
      </c>
      <c r="CB39" s="14">
        <v>169</v>
      </c>
      <c r="CC39" s="16">
        <v>11956.887573964497</v>
      </c>
      <c r="CD39" s="16">
        <v>6888</v>
      </c>
      <c r="CE39" s="14">
        <v>610</v>
      </c>
      <c r="CF39" s="16">
        <v>16641.062295081967</v>
      </c>
      <c r="CG39" s="16">
        <v>12186</v>
      </c>
      <c r="CH39" s="14">
        <v>857</v>
      </c>
      <c r="CI39" s="14">
        <v>262</v>
      </c>
      <c r="CJ39" s="14">
        <v>164</v>
      </c>
      <c r="CK39" s="14">
        <v>46</v>
      </c>
      <c r="CL39" s="14">
        <v>9</v>
      </c>
      <c r="CM39" s="14">
        <v>15</v>
      </c>
      <c r="CN39" s="17">
        <f t="shared" si="0"/>
        <v>1.0869565217391304E-2</v>
      </c>
      <c r="CO39" s="14">
        <v>77</v>
      </c>
      <c r="CP39" s="17">
        <f t="shared" si="1"/>
        <v>5.5797101449275362E-2</v>
      </c>
      <c r="CQ39" s="14">
        <v>608</v>
      </c>
      <c r="CR39" s="14">
        <v>113</v>
      </c>
      <c r="CS39" s="17">
        <f t="shared" si="2"/>
        <v>4.3278437380314054E-2</v>
      </c>
      <c r="CT39" s="13"/>
      <c r="CU39" s="17"/>
      <c r="CV39" s="13"/>
      <c r="CW39" s="13"/>
      <c r="CX39" s="13"/>
      <c r="CY39" s="13"/>
      <c r="CZ39" s="13"/>
      <c r="DA39" s="13"/>
      <c r="DB39" s="13" t="str">
        <f>VLOOKUP($A39,'WO Detail'!$A$2:$BJ$304,5,FALSE)</f>
        <v>Jacqueline Hipps</v>
      </c>
      <c r="DC39" s="13"/>
      <c r="DD39" s="13"/>
      <c r="DE39" s="55">
        <f>VLOOKUP($A39,'WO Detail'!$A$2:$BJ$304,38,FALSE)</f>
        <v>10</v>
      </c>
      <c r="DF39" s="19" t="s">
        <v>350</v>
      </c>
      <c r="DG39" s="19" t="s">
        <v>351</v>
      </c>
      <c r="DH39" s="19" t="s">
        <v>548</v>
      </c>
      <c r="DI39" s="19" t="s">
        <v>549</v>
      </c>
      <c r="DJ39" s="19" t="s">
        <v>525</v>
      </c>
      <c r="DK39" s="19" t="s">
        <v>526</v>
      </c>
      <c r="DL39" s="19" t="s">
        <v>550</v>
      </c>
      <c r="DM39" s="19" t="s">
        <v>551</v>
      </c>
      <c r="DN39" s="19" t="s">
        <v>552</v>
      </c>
      <c r="DO39" s="55"/>
      <c r="DP39" s="55"/>
      <c r="DQ39" s="68">
        <v>15.578635014836795</v>
      </c>
      <c r="DR39" s="55" t="str">
        <f>VLOOKUP($A39,'WO Detail'!$A$2:$BJ$304,10,FALSE)</f>
        <v>Yes</v>
      </c>
      <c r="DS39" s="55" t="str">
        <f>VLOOKUP($A39,'WO Detail'!$A$2:$BJ$304,14,FALSE)</f>
        <v>YES</v>
      </c>
      <c r="DT39" s="19" t="s">
        <v>289</v>
      </c>
      <c r="DU39" s="59" t="str">
        <f>VLOOKUP($A39,'WO Detail'!$A$2:$BJ$304,15,FALSE)</f>
        <v>CLARA WOODS</v>
      </c>
      <c r="DV39" s="78">
        <v>2020</v>
      </c>
      <c r="DW39" s="79" t="s">
        <v>267</v>
      </c>
      <c r="DX39" s="55">
        <f>VLOOKUP($A39,'WO Detail'!$A$2:$BJ$304,26,FALSE)</f>
        <v>1441</v>
      </c>
      <c r="DY39" s="55">
        <f>VLOOKUP($A39,'WO Detail'!$A$2:$BJ$304,27,FALSE)</f>
        <v>1382</v>
      </c>
      <c r="DZ39" s="55">
        <f>VLOOKUP($A39,'WO Detail'!$A$2:$BJ$304,28,FALSE)</f>
        <v>42</v>
      </c>
      <c r="EA39" s="55">
        <f>VLOOKUP($A39,'WO Detail'!$A$2:$BJ$304,29,FALSE)</f>
        <v>17</v>
      </c>
      <c r="EB39" s="55">
        <f>VLOOKUP($A39,'WO Detail'!$A$2:$BJ$304,30,FALSE)</f>
        <v>0</v>
      </c>
      <c r="EC39" s="55">
        <f>VLOOKUP($A39,'WO Detail'!$A$2:$BJ$304,31,FALSE)</f>
        <v>578</v>
      </c>
      <c r="ED39" s="55">
        <f>VLOOKUP($A39,'WO Detail'!$A$2:$BJ$304,32,FALSE)</f>
        <v>701</v>
      </c>
      <c r="EE39" s="55">
        <f>VLOOKUP($A39,'WO Detail'!$A$2:$BJ$304,33,FALSE)</f>
        <v>162</v>
      </c>
      <c r="EF39" s="55">
        <f>VLOOKUP($A39,'WO Detail'!$A$2:$BJ$304,34,FALSE)</f>
        <v>0</v>
      </c>
      <c r="EG39" s="55">
        <f>VLOOKUP($A39,'WO Detail'!$A$2:$BJ$304,35,FALSE)</f>
        <v>0</v>
      </c>
      <c r="EH39" s="55">
        <f>VLOOKUP($A39,'WO Detail'!$A$2:$BJ$304,36,FALSE)</f>
        <v>0</v>
      </c>
      <c r="EI39" s="55">
        <f>VLOOKUP($A39,'WO Detail'!$A$2:$BJ$304,37,FALSE)</f>
        <v>0</v>
      </c>
      <c r="EJ39" s="78">
        <v>18</v>
      </c>
      <c r="EK39" s="78">
        <v>0</v>
      </c>
      <c r="EL39" s="19" t="s">
        <v>388</v>
      </c>
      <c r="EM39" s="19" t="s">
        <v>269</v>
      </c>
      <c r="EN39" s="81">
        <v>18709</v>
      </c>
      <c r="EO39" s="78">
        <v>69</v>
      </c>
      <c r="EP39" s="78" t="s">
        <v>629</v>
      </c>
      <c r="EQ39" s="84">
        <v>170051</v>
      </c>
      <c r="ER39" s="78">
        <v>25.89</v>
      </c>
      <c r="ES39" s="13"/>
      <c r="ET39" s="55">
        <f>VLOOKUP($A39,'WO Detail'!$A$2:$BJ$304,25,FALSE)</f>
        <v>6</v>
      </c>
      <c r="EU39" s="55">
        <f>VLOOKUP($A39,'WO Detail'!$A$2:$BJ$304,24,FALSE)</f>
        <v>36</v>
      </c>
      <c r="EV39" s="55">
        <f>VLOOKUP($A39,'WO Detail'!$A$2:$BJ$304,23,FALSE)</f>
        <v>0</v>
      </c>
      <c r="EW39" s="78" t="s">
        <v>371</v>
      </c>
      <c r="EX39" s="13"/>
      <c r="EY39" s="13"/>
      <c r="EZ39" s="19" t="s">
        <v>267</v>
      </c>
      <c r="FA39" s="55" t="str">
        <f>VLOOKUP($A39,'WO Detail'!$A$2:$BJ$304,11,FALSE)</f>
        <v>LLC2</v>
      </c>
      <c r="FB39" s="55" t="str">
        <f>VLOOKUP($A39,'WO Detail'!$A$2:$BJ$304,12,FALSE)</f>
        <v>No</v>
      </c>
      <c r="FC39" s="13"/>
      <c r="FD39" s="55" t="str">
        <f>VLOOKUP($A39,'WO Detail'!$A$2:$BJ$304,13,FALSE)</f>
        <v>NGEM</v>
      </c>
      <c r="FE39" s="19" t="s">
        <v>267</v>
      </c>
      <c r="FF39" s="13"/>
      <c r="FG39" s="19" t="s">
        <v>630</v>
      </c>
      <c r="FH39" s="19" t="s">
        <v>554</v>
      </c>
      <c r="FI39" s="13">
        <v>4008</v>
      </c>
      <c r="FJ39" s="13">
        <v>19</v>
      </c>
      <c r="FK39" s="19" t="s">
        <v>555</v>
      </c>
      <c r="FL39" s="13"/>
      <c r="FM39" s="55">
        <f>VLOOKUP($A39,'WO Detail'!$A$2:$BJ$304,16,FALSE)</f>
        <v>0</v>
      </c>
      <c r="FN39" s="13"/>
      <c r="FO39" s="13"/>
      <c r="FP39" s="13"/>
      <c r="FQ39" s="13"/>
      <c r="FR39" s="13"/>
      <c r="FS39" s="13"/>
      <c r="FT39" s="13"/>
      <c r="FU39" s="13"/>
      <c r="FV39" s="13"/>
      <c r="FW39" s="13"/>
      <c r="FX39" s="13"/>
      <c r="FY39" s="13"/>
      <c r="FZ39" s="13"/>
      <c r="GA39" s="13"/>
      <c r="GB39" s="13"/>
      <c r="GC39" s="13"/>
      <c r="GD39" s="13"/>
      <c r="GE39" s="13"/>
      <c r="GF39" s="13"/>
      <c r="GG39" s="13"/>
      <c r="GH39" s="55">
        <f>VLOOKUP($A39,'WO Detail'!$A$2:$BJ$304,39,FALSE)</f>
        <v>80.819999999999993</v>
      </c>
      <c r="GI39" s="55">
        <f>VLOOKUP($A39,'WO Detail'!$A$2:$BJ$304,40,FALSE)</f>
        <v>48.48</v>
      </c>
      <c r="GJ39" s="13"/>
      <c r="GK39" s="13"/>
      <c r="GL39" s="13"/>
      <c r="GM39" s="13"/>
      <c r="GN39" s="55">
        <f>VLOOKUP($A39,'WO Detail'!$A$2:$BJ$304,17,FALSE)</f>
        <v>0</v>
      </c>
      <c r="GO39" s="55">
        <f>VLOOKUP($A39,'WO Detail'!$A$2:$BJ$304,18,FALSE)</f>
        <v>0</v>
      </c>
      <c r="GP39" s="55">
        <f>VLOOKUP($A39,'WO Detail'!$A$2:$BJ$304,19,FALSE)</f>
        <v>0</v>
      </c>
      <c r="GQ39" s="55" t="str">
        <f>VLOOKUP($A39,'WO Detail'!$A$2:$BJ$304,21,FALSE)</f>
        <v>Yes</v>
      </c>
      <c r="GR39" s="89">
        <f>VLOOKUP($A39,'WO Detail'!$A$2:$BJ$304,22,FALSE)</f>
        <v>0.72439580763735778</v>
      </c>
      <c r="GS39" s="95">
        <f>VLOOKUP($A39,'WO Detail'!$A$2:$BJ$304,41,FALSE)</f>
        <v>3838</v>
      </c>
      <c r="GT39" s="95">
        <f t="shared" si="22"/>
        <v>0.9257115291847563</v>
      </c>
      <c r="GU39" s="95">
        <f>VLOOKUP($A39,'WO Detail'!$A$2:$BJ$304,42,FALSE)</f>
        <v>194</v>
      </c>
      <c r="GV39" s="95">
        <f t="shared" si="23"/>
        <v>0.14037626628075253</v>
      </c>
      <c r="GW39" s="95">
        <f>VLOOKUP($A39,'WO Detail'!$A$2:$BJ$304,43,FALSE)</f>
        <v>5459</v>
      </c>
      <c r="GX39" s="95">
        <f t="shared" si="5"/>
        <v>1.3166907863000483</v>
      </c>
      <c r="GY39" s="95">
        <f>VLOOKUP($A39,'WO Detail'!$A$2:$BJ$304,44,FALSE)</f>
        <v>4907</v>
      </c>
      <c r="GZ39" s="95">
        <f t="shared" si="6"/>
        <v>3.5506512301013027</v>
      </c>
      <c r="HA39" s="95">
        <f>VLOOKUP($A39,'WO Detail'!$A$2:$BJ$304,45,FALSE)</f>
        <v>3721</v>
      </c>
      <c r="HB39" s="95">
        <f t="shared" si="7"/>
        <v>0.89749155812831638</v>
      </c>
      <c r="HC39" s="95">
        <f>VLOOKUP($A39,'WO Detail'!$A$2:$BJ$304,46,FALSE)</f>
        <v>1699</v>
      </c>
      <c r="HD39" s="95">
        <f t="shared" si="8"/>
        <v>1.2293777134587554</v>
      </c>
      <c r="HE39" s="95">
        <f>VLOOKUP($A39,'WO Detail'!$A$2:$BJ$304,47,FALSE)</f>
        <v>1832</v>
      </c>
      <c r="HF39" s="95">
        <f t="shared" si="9"/>
        <v>0.44187168355041001</v>
      </c>
      <c r="HG39" s="95">
        <f>VLOOKUP($A39,'WO Detail'!$A$2:$BJ$304,49,FALSE)</f>
        <v>880</v>
      </c>
      <c r="HH39" s="95">
        <f t="shared" si="10"/>
        <v>0.21225277375783888</v>
      </c>
      <c r="HI39" s="95">
        <f>VLOOKUP($A39,'WO Detail'!$A$2:$BJ$304,51,FALSE)</f>
        <v>12</v>
      </c>
      <c r="HJ39" s="95">
        <f t="shared" si="11"/>
        <v>6</v>
      </c>
      <c r="HK39" s="95">
        <f>VLOOKUP($A39,'WO Detail'!$A$2:$BJ$304,53,FALSE)</f>
        <v>3</v>
      </c>
      <c r="HL39" s="95">
        <f t="shared" si="12"/>
        <v>1.5</v>
      </c>
      <c r="HM39" s="95">
        <f>VLOOKUP($A39,'WO Detail'!$A$2:$BJ$304,55,FALSE)</f>
        <v>854</v>
      </c>
      <c r="HN39" s="95">
        <f t="shared" si="21"/>
        <v>23.722222222222221</v>
      </c>
      <c r="HO39" s="95">
        <f>VLOOKUP($A39,'WO Detail'!$A$2:$BJ$304,56,FALSE)</f>
        <v>34516</v>
      </c>
      <c r="HP39" s="95">
        <f t="shared" si="13"/>
        <v>8.3251326579835982</v>
      </c>
      <c r="HQ39" s="95">
        <f>VLOOKUP($A39,'WO Detail'!$A$2:$BJ$304,57,FALSE)</f>
        <v>9269</v>
      </c>
      <c r="HR39" s="95">
        <f t="shared" si="14"/>
        <v>6.7069464544138926</v>
      </c>
      <c r="HS39" s="95">
        <f>VLOOKUP($A39,'WO Detail'!$A$2:$BJ$304,58,FALSE)</f>
        <v>15908</v>
      </c>
      <c r="HT39" s="95">
        <f t="shared" si="15"/>
        <v>3.8369512783405693</v>
      </c>
      <c r="HU39" s="95">
        <f>VLOOKUP($A39,'WO Detail'!$A$2:$BJ$304,59,FALSE)</f>
        <v>82411</v>
      </c>
      <c r="HV39" s="95">
        <f t="shared" si="16"/>
        <v>59.631693198263385</v>
      </c>
      <c r="HW39" s="95">
        <f>VLOOKUP($A39,'WO Detail'!$A$2:$BJ$304,60,FALSE)</f>
        <v>1748</v>
      </c>
      <c r="HX39" s="95">
        <f t="shared" si="17"/>
        <v>0.42161119150988902</v>
      </c>
      <c r="HY39" s="95">
        <f>VLOOKUP($A39,'WO Detail'!$A$2:$BJ$304,61,FALSE)</f>
        <v>36941</v>
      </c>
      <c r="HZ39" s="95">
        <f t="shared" si="18"/>
        <v>26.730101302460202</v>
      </c>
      <c r="IA39" s="95"/>
      <c r="IB39" s="95"/>
      <c r="IC39" s="95"/>
      <c r="ID39" s="113">
        <f>VLOOKUP($A39,'PHAS Score'!$C$1:$D$303,2,FALSE)</f>
        <v>15</v>
      </c>
      <c r="IE39" s="95">
        <f>VLOOKUP($A39,'WO Detail'!$A$2:$BJ$304,62,FALSE)</f>
        <v>1822</v>
      </c>
      <c r="IF39" s="95">
        <f t="shared" si="19"/>
        <v>1.3183791606367583</v>
      </c>
      <c r="IG39" s="96"/>
      <c r="IH39" s="96"/>
      <c r="II39" s="96"/>
      <c r="IJ39" s="96"/>
    </row>
    <row r="40" spans="1:244" s="18" customFormat="1" ht="20.100000000000001" customHeight="1">
      <c r="A40" s="55" t="s">
        <v>631</v>
      </c>
      <c r="B40" s="13" t="s">
        <v>256</v>
      </c>
      <c r="C40" s="13" t="str">
        <f>VLOOKUP($A40,'WO Detail'!$A$2:$BJ$304,4,FALSE)</f>
        <v>Bronx</v>
      </c>
      <c r="D40" s="13" t="str">
        <f>VLOOKUP($A40,'WO Detail'!$A$2:$BJ$304,6,FALSE)</f>
        <v>Bronx River</v>
      </c>
      <c r="E40" s="55">
        <f>VLOOKUP($A40,'WO Detail'!$A$2:$BJ$304,7,FALSE)</f>
        <v>32</v>
      </c>
      <c r="F40" s="13" t="s">
        <v>632</v>
      </c>
      <c r="G40" s="53">
        <v>346</v>
      </c>
      <c r="H40" s="55" t="str">
        <f>VLOOKUP($A40,'WO Detail'!$A$2:$BJ$304,9,FALSE)</f>
        <v>NY005010320</v>
      </c>
      <c r="I40" s="14">
        <v>82</v>
      </c>
      <c r="J40" s="14">
        <v>182</v>
      </c>
      <c r="K40" s="15">
        <v>2.2195122</v>
      </c>
      <c r="L40" s="15">
        <v>19.2378049</v>
      </c>
      <c r="M40" s="14">
        <v>78</v>
      </c>
      <c r="N40" s="14">
        <v>104</v>
      </c>
      <c r="O40" s="14">
        <v>3</v>
      </c>
      <c r="P40" s="14">
        <v>17</v>
      </c>
      <c r="Q40" s="14">
        <v>16</v>
      </c>
      <c r="R40" s="14">
        <v>17</v>
      </c>
      <c r="S40" s="14">
        <v>14</v>
      </c>
      <c r="T40" s="14">
        <v>25</v>
      </c>
      <c r="U40" s="14">
        <v>22</v>
      </c>
      <c r="V40" s="14">
        <v>14</v>
      </c>
      <c r="W40" s="14">
        <v>21</v>
      </c>
      <c r="X40" s="14">
        <v>10</v>
      </c>
      <c r="Y40" s="14">
        <v>16</v>
      </c>
      <c r="Z40" s="14">
        <v>6</v>
      </c>
      <c r="AA40" s="14">
        <v>1</v>
      </c>
      <c r="AB40" s="14">
        <v>46</v>
      </c>
      <c r="AC40" s="14">
        <v>29</v>
      </c>
      <c r="AD40" s="14">
        <v>23</v>
      </c>
      <c r="AE40" s="14">
        <v>4</v>
      </c>
      <c r="AF40" s="14">
        <v>61</v>
      </c>
      <c r="AG40" s="14">
        <v>117</v>
      </c>
      <c r="AH40" s="14">
        <v>0</v>
      </c>
      <c r="AI40" s="14">
        <v>0</v>
      </c>
      <c r="AJ40" s="14">
        <v>42</v>
      </c>
      <c r="AK40" s="14">
        <v>7</v>
      </c>
      <c r="AL40" s="14">
        <v>2</v>
      </c>
      <c r="AM40" s="14">
        <v>2</v>
      </c>
      <c r="AN40" s="14">
        <v>10</v>
      </c>
      <c r="AO40" s="16">
        <v>472.51219512195121</v>
      </c>
      <c r="AP40" s="16">
        <v>368</v>
      </c>
      <c r="AQ40" s="14">
        <v>0</v>
      </c>
      <c r="AR40" s="14">
        <v>10</v>
      </c>
      <c r="AS40" s="14">
        <v>26</v>
      </c>
      <c r="AT40" s="14">
        <v>7</v>
      </c>
      <c r="AU40" s="14">
        <v>10</v>
      </c>
      <c r="AV40" s="14">
        <v>11</v>
      </c>
      <c r="AW40" s="14">
        <v>3</v>
      </c>
      <c r="AX40" s="14">
        <v>3</v>
      </c>
      <c r="AY40" s="14">
        <v>2</v>
      </c>
      <c r="AZ40" s="14">
        <v>3</v>
      </c>
      <c r="BA40" s="14">
        <v>7</v>
      </c>
      <c r="BB40" s="16">
        <v>21787.487804878048</v>
      </c>
      <c r="BC40" s="16">
        <v>15594</v>
      </c>
      <c r="BD40" s="14">
        <v>5</v>
      </c>
      <c r="BE40" s="14">
        <v>20</v>
      </c>
      <c r="BF40" s="14">
        <v>15</v>
      </c>
      <c r="BG40" s="14">
        <v>8</v>
      </c>
      <c r="BH40" s="14">
        <v>10</v>
      </c>
      <c r="BI40" s="14">
        <v>9</v>
      </c>
      <c r="BJ40" s="14">
        <v>2</v>
      </c>
      <c r="BK40" s="14">
        <v>4</v>
      </c>
      <c r="BL40" s="14">
        <v>1</v>
      </c>
      <c r="BM40" s="14">
        <v>0</v>
      </c>
      <c r="BN40" s="14">
        <v>3</v>
      </c>
      <c r="BO40" s="14">
        <v>1</v>
      </c>
      <c r="BP40" s="14">
        <v>0</v>
      </c>
      <c r="BQ40" s="14">
        <v>0</v>
      </c>
      <c r="BR40" s="14">
        <v>1</v>
      </c>
      <c r="BS40" s="14">
        <v>1</v>
      </c>
      <c r="BT40" s="14">
        <v>0</v>
      </c>
      <c r="BU40" s="14">
        <v>1</v>
      </c>
      <c r="BV40" s="14">
        <v>0</v>
      </c>
      <c r="BW40" s="14">
        <v>1</v>
      </c>
      <c r="BX40" s="14">
        <v>0</v>
      </c>
      <c r="BY40" s="14">
        <v>43</v>
      </c>
      <c r="BZ40" s="16">
        <v>31334.511627906977</v>
      </c>
      <c r="CA40" s="16">
        <v>26860</v>
      </c>
      <c r="CB40" s="14">
        <v>15</v>
      </c>
      <c r="CC40" s="16">
        <v>14081.866666666667</v>
      </c>
      <c r="CD40" s="16">
        <v>9908</v>
      </c>
      <c r="CE40" s="14">
        <v>28</v>
      </c>
      <c r="CF40" s="16">
        <v>11835.642857142857</v>
      </c>
      <c r="CG40" s="16">
        <v>9780</v>
      </c>
      <c r="CH40" s="14">
        <v>65</v>
      </c>
      <c r="CI40" s="14">
        <v>7</v>
      </c>
      <c r="CJ40" s="14">
        <v>6</v>
      </c>
      <c r="CK40" s="14">
        <v>4</v>
      </c>
      <c r="CL40" s="14">
        <v>0</v>
      </c>
      <c r="CM40" s="14">
        <v>0</v>
      </c>
      <c r="CN40" s="17">
        <f t="shared" si="0"/>
        <v>0</v>
      </c>
      <c r="CO40" s="14">
        <v>3</v>
      </c>
      <c r="CP40" s="17">
        <f t="shared" si="1"/>
        <v>3.6585365853658534E-2</v>
      </c>
      <c r="CQ40" s="14">
        <v>50</v>
      </c>
      <c r="CR40" s="14">
        <v>7</v>
      </c>
      <c r="CS40" s="17">
        <f t="shared" si="2"/>
        <v>3.8461538461538464E-2</v>
      </c>
      <c r="CT40" s="13"/>
      <c r="CU40" s="17"/>
      <c r="CV40" s="13"/>
      <c r="CW40" s="13"/>
      <c r="CX40" s="13"/>
      <c r="CY40" s="13"/>
      <c r="CZ40" s="13"/>
      <c r="DA40" s="13"/>
      <c r="DB40" s="13" t="str">
        <f>VLOOKUP($A40,'WO Detail'!$A$2:$BJ$304,5,FALSE)</f>
        <v>Theresa Bethea</v>
      </c>
      <c r="DC40" s="13"/>
      <c r="DD40" s="13"/>
      <c r="DE40" s="55">
        <f>VLOOKUP($A40,'WO Detail'!$A$2:$BJ$304,38,FALSE)</f>
        <v>0</v>
      </c>
      <c r="DF40" s="19" t="s">
        <v>258</v>
      </c>
      <c r="DG40" s="19" t="s">
        <v>259</v>
      </c>
      <c r="DH40" s="19" t="s">
        <v>324</v>
      </c>
      <c r="DI40" s="19" t="s">
        <v>325</v>
      </c>
      <c r="DJ40" s="19" t="s">
        <v>262</v>
      </c>
      <c r="DK40" s="19" t="s">
        <v>263</v>
      </c>
      <c r="DL40" s="19" t="s">
        <v>354</v>
      </c>
      <c r="DM40" s="19" t="s">
        <v>633</v>
      </c>
      <c r="DN40" s="19" t="s">
        <v>327</v>
      </c>
      <c r="DO40" s="55"/>
      <c r="DP40" s="55"/>
      <c r="DQ40" s="68">
        <v>10.989010989010989</v>
      </c>
      <c r="DR40" s="55" t="str">
        <f>VLOOKUP($A40,'WO Detail'!$A$2:$BJ$304,10,FALSE)</f>
        <v>No</v>
      </c>
      <c r="DS40" s="55" t="str">
        <f>VLOOKUP($A40,'WO Detail'!$A$2:$BJ$304,14,FALSE)</f>
        <v>YES</v>
      </c>
      <c r="DT40" s="19" t="s">
        <v>328</v>
      </c>
      <c r="DU40" s="59" t="str">
        <f>VLOOKUP($A40,'WO Detail'!$A$2:$BJ$304,15,FALSE)</f>
        <v>JULIETTE EDWARDS</v>
      </c>
      <c r="DV40" s="77"/>
      <c r="DW40" s="79" t="s">
        <v>267</v>
      </c>
      <c r="DX40" s="55">
        <f>VLOOKUP($A40,'WO Detail'!$A$2:$BJ$304,26,FALSE)</f>
        <v>82</v>
      </c>
      <c r="DY40" s="55">
        <f>VLOOKUP($A40,'WO Detail'!$A$2:$BJ$304,27,FALSE)</f>
        <v>82</v>
      </c>
      <c r="DZ40" s="55">
        <f>VLOOKUP($A40,'WO Detail'!$A$2:$BJ$304,28,FALSE)</f>
        <v>0</v>
      </c>
      <c r="EA40" s="55">
        <f>VLOOKUP($A40,'WO Detail'!$A$2:$BJ$304,29,FALSE)</f>
        <v>0</v>
      </c>
      <c r="EB40" s="55">
        <f>VLOOKUP($A40,'WO Detail'!$A$2:$BJ$304,30,FALSE)</f>
        <v>0</v>
      </c>
      <c r="EC40" s="55">
        <f>VLOOKUP($A40,'WO Detail'!$A$2:$BJ$304,31,FALSE)</f>
        <v>25</v>
      </c>
      <c r="ED40" s="55">
        <f>VLOOKUP($A40,'WO Detail'!$A$2:$BJ$304,32,FALSE)</f>
        <v>37</v>
      </c>
      <c r="EE40" s="55">
        <f>VLOOKUP($A40,'WO Detail'!$A$2:$BJ$304,33,FALSE)</f>
        <v>17</v>
      </c>
      <c r="EF40" s="55">
        <f>VLOOKUP($A40,'WO Detail'!$A$2:$BJ$304,34,FALSE)</f>
        <v>3</v>
      </c>
      <c r="EG40" s="55">
        <f>VLOOKUP($A40,'WO Detail'!$A$2:$BJ$304,35,FALSE)</f>
        <v>0</v>
      </c>
      <c r="EH40" s="55">
        <f>VLOOKUP($A40,'WO Detail'!$A$2:$BJ$304,36,FALSE)</f>
        <v>0</v>
      </c>
      <c r="EI40" s="55">
        <f>VLOOKUP($A40,'WO Detail'!$A$2:$BJ$304,37,FALSE)</f>
        <v>0</v>
      </c>
      <c r="EJ40" s="78">
        <v>3</v>
      </c>
      <c r="EK40" s="78">
        <v>0</v>
      </c>
      <c r="EL40" s="19" t="s">
        <v>268</v>
      </c>
      <c r="EM40" s="19" t="s">
        <v>290</v>
      </c>
      <c r="EN40" s="81">
        <v>31281</v>
      </c>
      <c r="EO40" s="78">
        <v>35</v>
      </c>
      <c r="EP40" s="78" t="s">
        <v>545</v>
      </c>
      <c r="EQ40" s="84">
        <v>16455</v>
      </c>
      <c r="ER40" s="78">
        <v>0.69000000000000006</v>
      </c>
      <c r="ES40" s="13"/>
      <c r="ET40" s="55">
        <f>VLOOKUP($A40,'WO Detail'!$A$2:$BJ$304,25,FALSE)</f>
        <v>8</v>
      </c>
      <c r="EU40" s="55">
        <f>VLOOKUP($A40,'WO Detail'!$A$2:$BJ$304,24,FALSE)</f>
        <v>1</v>
      </c>
      <c r="EV40" s="55" t="str">
        <f>VLOOKUP($A40,'WO Detail'!$A$2:$BJ$304,23,FALSE)</f>
        <v>OPERATING</v>
      </c>
      <c r="EW40" s="78" t="s">
        <v>390</v>
      </c>
      <c r="EX40" s="13"/>
      <c r="EY40" s="13"/>
      <c r="EZ40" s="19" t="s">
        <v>272</v>
      </c>
      <c r="FA40" s="55" t="str">
        <f>VLOOKUP($A40,'WO Detail'!$A$2:$BJ$304,11,FALSE)</f>
        <v>Other</v>
      </c>
      <c r="FB40" s="55" t="str">
        <f>VLOOKUP($A40,'WO Detail'!$A$2:$BJ$304,12,FALSE)</f>
        <v>No</v>
      </c>
      <c r="FC40" s="13"/>
      <c r="FD40" s="55">
        <f>VLOOKUP($A40,'WO Detail'!$A$2:$BJ$304,13,FALSE)</f>
        <v>0</v>
      </c>
      <c r="FE40" s="19" t="s">
        <v>272</v>
      </c>
      <c r="FF40" s="13" t="s">
        <v>273</v>
      </c>
      <c r="FG40" s="19" t="s">
        <v>634</v>
      </c>
      <c r="FH40" s="19" t="s">
        <v>330</v>
      </c>
      <c r="FI40" s="13">
        <v>3709</v>
      </c>
      <c r="FJ40" s="13">
        <v>8</v>
      </c>
      <c r="FK40" s="19" t="s">
        <v>331</v>
      </c>
      <c r="FL40" s="13"/>
      <c r="FM40" s="55">
        <f>VLOOKUP($A40,'WO Detail'!$A$2:$BJ$304,16,FALSE)</f>
        <v>0</v>
      </c>
      <c r="FN40" s="13"/>
      <c r="FO40" s="13"/>
      <c r="FP40" s="13"/>
      <c r="FQ40" s="13"/>
      <c r="FR40" s="13"/>
      <c r="FS40" s="13"/>
      <c r="FT40" s="13"/>
      <c r="FU40" s="13"/>
      <c r="FV40" s="13"/>
      <c r="FW40" s="13"/>
      <c r="FX40" s="13"/>
      <c r="FY40" s="13"/>
      <c r="FZ40" s="13"/>
      <c r="GA40" s="13"/>
      <c r="GB40" s="13"/>
      <c r="GC40" s="13"/>
      <c r="GD40" s="13"/>
      <c r="GE40" s="13"/>
      <c r="GF40" s="13"/>
      <c r="GG40" s="13"/>
      <c r="GH40" s="55">
        <f>VLOOKUP($A40,'WO Detail'!$A$2:$BJ$304,39,FALSE)</f>
        <v>95.25</v>
      </c>
      <c r="GI40" s="55">
        <f>VLOOKUP($A40,'WO Detail'!$A$2:$BJ$304,40,FALSE)</f>
        <v>34.15</v>
      </c>
      <c r="GJ40" s="13"/>
      <c r="GK40" s="13"/>
      <c r="GL40" s="13"/>
      <c r="GM40" s="13"/>
      <c r="GN40" s="55">
        <f>VLOOKUP($A40,'WO Detail'!$A$2:$BJ$304,17,FALSE)</f>
        <v>0</v>
      </c>
      <c r="GO40" s="55">
        <f>VLOOKUP($A40,'WO Detail'!$A$2:$BJ$304,18,FALSE)</f>
        <v>0</v>
      </c>
      <c r="GP40" s="55">
        <f>VLOOKUP($A40,'WO Detail'!$A$2:$BJ$304,19,FALSE)</f>
        <v>0</v>
      </c>
      <c r="GQ40" s="55" t="str">
        <f>VLOOKUP($A40,'WO Detail'!$A$2:$BJ$304,21,FALSE)</f>
        <v>No</v>
      </c>
      <c r="GR40" s="89">
        <f>VLOOKUP($A40,'WO Detail'!$A$2:$BJ$304,22,FALSE)</f>
        <v>0.58494134595767056</v>
      </c>
      <c r="GS40" s="95">
        <f>VLOOKUP($A40,'WO Detail'!$A$2:$BJ$304,41,FALSE)</f>
        <v>183</v>
      </c>
      <c r="GT40" s="95">
        <f t="shared" si="22"/>
        <v>0.74390243902439024</v>
      </c>
      <c r="GU40" s="95">
        <f>VLOOKUP($A40,'WO Detail'!$A$2:$BJ$304,42,FALSE)</f>
        <v>54</v>
      </c>
      <c r="GV40" s="95">
        <f t="shared" si="23"/>
        <v>0.65853658536585369</v>
      </c>
      <c r="GW40" s="95">
        <f>VLOOKUP($A40,'WO Detail'!$A$2:$BJ$304,43,FALSE)</f>
        <v>641</v>
      </c>
      <c r="GX40" s="95">
        <f t="shared" si="5"/>
        <v>2.6056910569105689</v>
      </c>
      <c r="GY40" s="95">
        <f>VLOOKUP($A40,'WO Detail'!$A$2:$BJ$304,44,FALSE)</f>
        <v>973</v>
      </c>
      <c r="GZ40" s="95">
        <f t="shared" si="6"/>
        <v>11.865853658536585</v>
      </c>
      <c r="HA40" s="95">
        <f>VLOOKUP($A40,'WO Detail'!$A$2:$BJ$304,45,FALSE)</f>
        <v>175</v>
      </c>
      <c r="HB40" s="95">
        <f t="shared" si="7"/>
        <v>0.71138211382113825</v>
      </c>
      <c r="HC40" s="95">
        <f>VLOOKUP($A40,'WO Detail'!$A$2:$BJ$304,46,FALSE)</f>
        <v>90</v>
      </c>
      <c r="HD40" s="95">
        <f t="shared" si="8"/>
        <v>1.0975609756097562</v>
      </c>
      <c r="HE40" s="95">
        <f>VLOOKUP($A40,'WO Detail'!$A$2:$BJ$304,47,FALSE)</f>
        <v>279</v>
      </c>
      <c r="HF40" s="95">
        <f t="shared" si="9"/>
        <v>1.1341463414634145</v>
      </c>
      <c r="HG40" s="95">
        <f>VLOOKUP($A40,'WO Detail'!$A$2:$BJ$304,49,FALSE)</f>
        <v>250</v>
      </c>
      <c r="HH40" s="95">
        <f t="shared" si="10"/>
        <v>1.0162601626016259</v>
      </c>
      <c r="HI40" s="95">
        <f>VLOOKUP($A40,'WO Detail'!$A$2:$BJ$304,51,FALSE)</f>
        <v>3</v>
      </c>
      <c r="HJ40" s="95">
        <f t="shared" si="11"/>
        <v>1.5</v>
      </c>
      <c r="HK40" s="95">
        <f>VLOOKUP($A40,'WO Detail'!$A$2:$BJ$304,53,FALSE)</f>
        <v>6</v>
      </c>
      <c r="HL40" s="95">
        <f t="shared" si="12"/>
        <v>3</v>
      </c>
      <c r="HM40" s="95">
        <f>VLOOKUP($A40,'WO Detail'!$A$2:$BJ$304,55,FALSE)</f>
        <v>77</v>
      </c>
      <c r="HN40" s="95">
        <f t="shared" si="21"/>
        <v>77</v>
      </c>
      <c r="HO40" s="95">
        <f>VLOOKUP($A40,'WO Detail'!$A$2:$BJ$304,56,FALSE)</f>
        <v>2720</v>
      </c>
      <c r="HP40" s="95">
        <f t="shared" si="13"/>
        <v>11.056910569105691</v>
      </c>
      <c r="HQ40" s="95">
        <f>VLOOKUP($A40,'WO Detail'!$A$2:$BJ$304,57,FALSE)</f>
        <v>1758</v>
      </c>
      <c r="HR40" s="95">
        <f t="shared" si="14"/>
        <v>21.439024390243901</v>
      </c>
      <c r="HS40" s="95">
        <f>VLOOKUP($A40,'WO Detail'!$A$2:$BJ$304,58,FALSE)</f>
        <v>1585</v>
      </c>
      <c r="HT40" s="95">
        <f t="shared" si="15"/>
        <v>6.4430894308943092</v>
      </c>
      <c r="HU40" s="95">
        <f>VLOOKUP($A40,'WO Detail'!$A$2:$BJ$304,59,FALSE)</f>
        <v>7799</v>
      </c>
      <c r="HV40" s="95">
        <f t="shared" si="16"/>
        <v>95.109756097560975</v>
      </c>
      <c r="HW40" s="95">
        <f>VLOOKUP($A40,'WO Detail'!$A$2:$BJ$304,60,FALSE)</f>
        <v>112</v>
      </c>
      <c r="HX40" s="95">
        <f t="shared" si="17"/>
        <v>0.45528455284552849</v>
      </c>
      <c r="HY40" s="95">
        <f>VLOOKUP($A40,'WO Detail'!$A$2:$BJ$304,61,FALSE)</f>
        <v>2738</v>
      </c>
      <c r="HZ40" s="95">
        <f t="shared" si="18"/>
        <v>33.390243902439025</v>
      </c>
      <c r="IA40" s="95"/>
      <c r="IB40" s="95"/>
      <c r="IC40" s="95"/>
      <c r="ID40" s="113">
        <f>VLOOKUP($A40,'PHAS Score'!$C$1:$D$303,2,FALSE)</f>
        <v>17</v>
      </c>
      <c r="IE40" s="95">
        <f>VLOOKUP($A40,'WO Detail'!$A$2:$BJ$304,62,FALSE)</f>
        <v>260</v>
      </c>
      <c r="IF40" s="95">
        <f t="shared" si="19"/>
        <v>3.1707317073170733</v>
      </c>
      <c r="IG40" s="96"/>
      <c r="IH40" s="96"/>
      <c r="II40" s="96"/>
      <c r="IJ40" s="96"/>
    </row>
    <row r="41" spans="1:244" s="18" customFormat="1" ht="20.100000000000001" customHeight="1">
      <c r="A41" s="55" t="s">
        <v>635</v>
      </c>
      <c r="B41" s="13" t="s">
        <v>307</v>
      </c>
      <c r="C41" s="13" t="str">
        <f>VLOOKUP($A41,'WO Detail'!$A$2:$BJ$304,4,FALSE)</f>
        <v>Manhattan</v>
      </c>
      <c r="D41" s="13" t="str">
        <f>VLOOKUP($A41,'WO Detail'!$A$2:$BJ$304,6,FALSE)</f>
        <v>Lower East Side</v>
      </c>
      <c r="E41" s="55">
        <f>VLOOKUP($A41,'WO Detail'!$A$2:$BJ$304,7,FALSE)</f>
        <v>337</v>
      </c>
      <c r="F41" s="13" t="s">
        <v>636</v>
      </c>
      <c r="G41" s="53">
        <v>264</v>
      </c>
      <c r="H41" s="55" t="str">
        <f>VLOOKUP($A41,'WO Detail'!$A$2:$BJ$304,9,FALSE)</f>
        <v>NY005012920</v>
      </c>
      <c r="I41" s="14">
        <v>108</v>
      </c>
      <c r="J41" s="14">
        <v>252</v>
      </c>
      <c r="K41" s="15">
        <v>2.3333333000000001</v>
      </c>
      <c r="L41" s="15">
        <v>29.4074074</v>
      </c>
      <c r="M41" s="14">
        <v>105</v>
      </c>
      <c r="N41" s="14">
        <v>147</v>
      </c>
      <c r="O41" s="14">
        <v>10</v>
      </c>
      <c r="P41" s="14">
        <v>13</v>
      </c>
      <c r="Q41" s="14">
        <v>19</v>
      </c>
      <c r="R41" s="14">
        <v>16</v>
      </c>
      <c r="S41" s="14">
        <v>18</v>
      </c>
      <c r="T41" s="14">
        <v>35</v>
      </c>
      <c r="U41" s="14">
        <v>21</v>
      </c>
      <c r="V41" s="14">
        <v>25</v>
      </c>
      <c r="W41" s="14">
        <v>19</v>
      </c>
      <c r="X41" s="14">
        <v>18</v>
      </c>
      <c r="Y41" s="14">
        <v>32</v>
      </c>
      <c r="Z41" s="14">
        <v>19</v>
      </c>
      <c r="AA41" s="14">
        <v>7</v>
      </c>
      <c r="AB41" s="14">
        <v>50</v>
      </c>
      <c r="AC41" s="14">
        <v>73</v>
      </c>
      <c r="AD41" s="14">
        <v>58</v>
      </c>
      <c r="AE41" s="14">
        <v>23</v>
      </c>
      <c r="AF41" s="14">
        <v>57</v>
      </c>
      <c r="AG41" s="14">
        <v>149</v>
      </c>
      <c r="AH41" s="14">
        <v>21</v>
      </c>
      <c r="AI41" s="14">
        <v>2</v>
      </c>
      <c r="AJ41" s="14">
        <v>61</v>
      </c>
      <c r="AK41" s="14">
        <v>18</v>
      </c>
      <c r="AL41" s="14">
        <v>6</v>
      </c>
      <c r="AM41" s="14">
        <v>4</v>
      </c>
      <c r="AN41" s="14">
        <v>11</v>
      </c>
      <c r="AO41" s="16">
        <v>561.12037037037032</v>
      </c>
      <c r="AP41" s="16">
        <v>373</v>
      </c>
      <c r="AQ41" s="14">
        <v>3</v>
      </c>
      <c r="AR41" s="14">
        <v>5</v>
      </c>
      <c r="AS41" s="14">
        <v>37</v>
      </c>
      <c r="AT41" s="14">
        <v>12</v>
      </c>
      <c r="AU41" s="14">
        <v>9</v>
      </c>
      <c r="AV41" s="14">
        <v>5</v>
      </c>
      <c r="AW41" s="14">
        <v>7</v>
      </c>
      <c r="AX41" s="14">
        <v>2</v>
      </c>
      <c r="AY41" s="14">
        <v>5</v>
      </c>
      <c r="AZ41" s="14">
        <v>6</v>
      </c>
      <c r="BA41" s="14">
        <v>17</v>
      </c>
      <c r="BB41" s="16">
        <v>27626.842592592591</v>
      </c>
      <c r="BC41" s="16">
        <v>17558.5</v>
      </c>
      <c r="BD41" s="14">
        <v>4</v>
      </c>
      <c r="BE41" s="14">
        <v>23</v>
      </c>
      <c r="BF41" s="14">
        <v>19</v>
      </c>
      <c r="BG41" s="14">
        <v>13</v>
      </c>
      <c r="BH41" s="14">
        <v>8</v>
      </c>
      <c r="BI41" s="14">
        <v>7</v>
      </c>
      <c r="BJ41" s="14">
        <v>5</v>
      </c>
      <c r="BK41" s="14">
        <v>5</v>
      </c>
      <c r="BL41" s="14">
        <v>2</v>
      </c>
      <c r="BM41" s="14">
        <v>6</v>
      </c>
      <c r="BN41" s="14">
        <v>2</v>
      </c>
      <c r="BO41" s="14">
        <v>2</v>
      </c>
      <c r="BP41" s="14">
        <v>3</v>
      </c>
      <c r="BQ41" s="14">
        <v>1</v>
      </c>
      <c r="BR41" s="14">
        <v>1</v>
      </c>
      <c r="BS41" s="14">
        <v>1</v>
      </c>
      <c r="BT41" s="14">
        <v>2</v>
      </c>
      <c r="BU41" s="14">
        <v>0</v>
      </c>
      <c r="BV41" s="14">
        <v>2</v>
      </c>
      <c r="BW41" s="14">
        <v>1</v>
      </c>
      <c r="BX41" s="14">
        <v>1</v>
      </c>
      <c r="BY41" s="14">
        <v>46</v>
      </c>
      <c r="BZ41" s="16">
        <v>45659.217391304344</v>
      </c>
      <c r="CA41" s="16">
        <v>40227</v>
      </c>
      <c r="CB41" s="14">
        <v>15</v>
      </c>
      <c r="CC41" s="16">
        <v>27146</v>
      </c>
      <c r="CD41" s="16">
        <v>15840</v>
      </c>
      <c r="CE41" s="14">
        <v>48</v>
      </c>
      <c r="CF41" s="16">
        <v>15204.958333333334</v>
      </c>
      <c r="CG41" s="16">
        <v>11563</v>
      </c>
      <c r="CH41" s="14">
        <v>70</v>
      </c>
      <c r="CI41" s="14">
        <v>18</v>
      </c>
      <c r="CJ41" s="14">
        <v>15</v>
      </c>
      <c r="CK41" s="14">
        <v>4</v>
      </c>
      <c r="CL41" s="14">
        <v>1</v>
      </c>
      <c r="CM41" s="14">
        <v>1</v>
      </c>
      <c r="CN41" s="17">
        <f t="shared" si="0"/>
        <v>9.2592592592592587E-3</v>
      </c>
      <c r="CO41" s="14">
        <v>5</v>
      </c>
      <c r="CP41" s="17">
        <f t="shared" si="1"/>
        <v>4.6296296296296294E-2</v>
      </c>
      <c r="CQ41" s="14">
        <v>50</v>
      </c>
      <c r="CR41" s="14">
        <v>12</v>
      </c>
      <c r="CS41" s="17">
        <f t="shared" si="2"/>
        <v>4.7619047619047616E-2</v>
      </c>
      <c r="CT41" s="13"/>
      <c r="CU41" s="17"/>
      <c r="CV41" s="13"/>
      <c r="CW41" s="13"/>
      <c r="CX41" s="13"/>
      <c r="CY41" s="13"/>
      <c r="CZ41" s="13"/>
      <c r="DA41" s="13"/>
      <c r="DB41" s="13" t="str">
        <f>VLOOKUP($A41,'WO Detail'!$A$2:$BJ$304,5,FALSE)</f>
        <v>Brenda Allen</v>
      </c>
      <c r="DC41" s="13"/>
      <c r="DD41" s="13"/>
      <c r="DE41" s="55">
        <f>VLOOKUP($A41,'WO Detail'!$A$2:$BJ$304,38,FALSE)</f>
        <v>0</v>
      </c>
      <c r="DF41" s="19" t="s">
        <v>378</v>
      </c>
      <c r="DG41" s="19" t="s">
        <v>379</v>
      </c>
      <c r="DH41" s="19" t="s">
        <v>380</v>
      </c>
      <c r="DI41" s="19" t="s">
        <v>381</v>
      </c>
      <c r="DJ41" s="19" t="s">
        <v>389</v>
      </c>
      <c r="DK41" s="19" t="s">
        <v>400</v>
      </c>
      <c r="DL41" s="19" t="s">
        <v>384</v>
      </c>
      <c r="DM41" s="19" t="s">
        <v>385</v>
      </c>
      <c r="DN41" s="19" t="s">
        <v>403</v>
      </c>
      <c r="DO41" s="55"/>
      <c r="DP41" s="55"/>
      <c r="DQ41" s="68">
        <v>7.782101167315175</v>
      </c>
      <c r="DR41" s="55" t="str">
        <f>VLOOKUP($A41,'WO Detail'!$A$2:$BJ$304,10,FALSE)</f>
        <v>No</v>
      </c>
      <c r="DS41" s="55" t="str">
        <f>VLOOKUP($A41,'WO Detail'!$A$2:$BJ$304,14,FALSE)</f>
        <v>YES</v>
      </c>
      <c r="DT41" s="19" t="s">
        <v>387</v>
      </c>
      <c r="DU41" s="59" t="str">
        <f>VLOOKUP($A41,'WO Detail'!$A$2:$BJ$304,15,FALSE)</f>
        <v>THERESE MITCHELL</v>
      </c>
      <c r="DV41" s="78">
        <v>2026</v>
      </c>
      <c r="DW41" s="79" t="s">
        <v>267</v>
      </c>
      <c r="DX41" s="55">
        <f>VLOOKUP($A41,'WO Detail'!$A$2:$BJ$304,26,FALSE)</f>
        <v>108</v>
      </c>
      <c r="DY41" s="55">
        <f>VLOOKUP($A41,'WO Detail'!$A$2:$BJ$304,27,FALSE)</f>
        <v>108</v>
      </c>
      <c r="DZ41" s="55">
        <f>VLOOKUP($A41,'WO Detail'!$A$2:$BJ$304,28,FALSE)</f>
        <v>0</v>
      </c>
      <c r="EA41" s="55">
        <f>VLOOKUP($A41,'WO Detail'!$A$2:$BJ$304,29,FALSE)</f>
        <v>0</v>
      </c>
      <c r="EB41" s="55">
        <f>VLOOKUP($A41,'WO Detail'!$A$2:$BJ$304,30,FALSE)</f>
        <v>6</v>
      </c>
      <c r="EC41" s="55">
        <f>VLOOKUP($A41,'WO Detail'!$A$2:$BJ$304,31,FALSE)</f>
        <v>14</v>
      </c>
      <c r="ED41" s="55">
        <f>VLOOKUP($A41,'WO Detail'!$A$2:$BJ$304,32,FALSE)</f>
        <v>39</v>
      </c>
      <c r="EE41" s="55">
        <f>VLOOKUP($A41,'WO Detail'!$A$2:$BJ$304,33,FALSE)</f>
        <v>28</v>
      </c>
      <c r="EF41" s="55">
        <f>VLOOKUP($A41,'WO Detail'!$A$2:$BJ$304,34,FALSE)</f>
        <v>13</v>
      </c>
      <c r="EG41" s="55">
        <f>VLOOKUP($A41,'WO Detail'!$A$2:$BJ$304,35,FALSE)</f>
        <v>8</v>
      </c>
      <c r="EH41" s="55">
        <f>VLOOKUP($A41,'WO Detail'!$A$2:$BJ$304,36,FALSE)</f>
        <v>0</v>
      </c>
      <c r="EI41" s="55">
        <f>VLOOKUP($A41,'WO Detail'!$A$2:$BJ$304,37,FALSE)</f>
        <v>0</v>
      </c>
      <c r="EJ41" s="78">
        <v>1</v>
      </c>
      <c r="EK41" s="78">
        <v>0</v>
      </c>
      <c r="EL41" s="19" t="s">
        <v>268</v>
      </c>
      <c r="EM41" s="19" t="s">
        <v>290</v>
      </c>
      <c r="EN41" s="81">
        <v>27180</v>
      </c>
      <c r="EO41" s="78">
        <v>46</v>
      </c>
      <c r="EP41" s="78" t="s">
        <v>344</v>
      </c>
      <c r="EQ41" s="84">
        <v>18790</v>
      </c>
      <c r="ER41" s="78">
        <v>1.02</v>
      </c>
      <c r="ES41" s="13"/>
      <c r="ET41" s="55">
        <f>VLOOKUP($A41,'WO Detail'!$A$2:$BJ$304,25,FALSE)</f>
        <v>2</v>
      </c>
      <c r="EU41" s="55">
        <f>VLOOKUP($A41,'WO Detail'!$A$2:$BJ$304,24,FALSE)</f>
        <v>4</v>
      </c>
      <c r="EV41" s="55" t="str">
        <f>VLOOKUP($A41,'WO Detail'!$A$2:$BJ$304,23,FALSE)</f>
        <v>OPERATING</v>
      </c>
      <c r="EW41" s="78" t="s">
        <v>291</v>
      </c>
      <c r="EX41" s="13"/>
      <c r="EY41" s="13"/>
      <c r="EZ41" s="19" t="s">
        <v>267</v>
      </c>
      <c r="FA41" s="55" t="str">
        <f>VLOOKUP($A41,'WO Detail'!$A$2:$BJ$304,11,FALSE)</f>
        <v>Other</v>
      </c>
      <c r="FB41" s="55" t="str">
        <f>VLOOKUP($A41,'WO Detail'!$A$2:$BJ$304,12,FALSE)</f>
        <v>No</v>
      </c>
      <c r="FC41" s="13"/>
      <c r="FD41" s="55">
        <f>VLOOKUP($A41,'WO Detail'!$A$2:$BJ$304,13,FALSE)</f>
        <v>0</v>
      </c>
      <c r="FE41" s="19" t="s">
        <v>267</v>
      </c>
      <c r="FF41" s="13" t="s">
        <v>273</v>
      </c>
      <c r="FG41" s="19" t="s">
        <v>637</v>
      </c>
      <c r="FH41" s="19" t="s">
        <v>515</v>
      </c>
      <c r="FI41" s="13">
        <v>3809</v>
      </c>
      <c r="FJ41" s="13">
        <v>1</v>
      </c>
      <c r="FK41" s="19" t="s">
        <v>638</v>
      </c>
      <c r="FL41" s="13"/>
      <c r="FM41" s="55">
        <f>VLOOKUP($A41,'WO Detail'!$A$2:$BJ$304,16,FALSE)</f>
        <v>0</v>
      </c>
      <c r="FN41" s="13"/>
      <c r="FO41" s="13"/>
      <c r="FP41" s="13"/>
      <c r="FQ41" s="13"/>
      <c r="FR41" s="13"/>
      <c r="FS41" s="13"/>
      <c r="FT41" s="13"/>
      <c r="FU41" s="13"/>
      <c r="FV41" s="13"/>
      <c r="FW41" s="13"/>
      <c r="FX41" s="13"/>
      <c r="FY41" s="13"/>
      <c r="FZ41" s="13"/>
      <c r="GA41" s="13"/>
      <c r="GB41" s="13"/>
      <c r="GC41" s="13"/>
      <c r="GD41" s="13"/>
      <c r="GE41" s="13"/>
      <c r="GF41" s="13"/>
      <c r="GG41" s="13"/>
      <c r="GH41" s="55">
        <f>VLOOKUP($A41,'WO Detail'!$A$2:$BJ$304,39,FALSE)</f>
        <v>97.41</v>
      </c>
      <c r="GI41" s="55">
        <f>VLOOKUP($A41,'WO Detail'!$A$2:$BJ$304,40,FALSE)</f>
        <v>25</v>
      </c>
      <c r="GJ41" s="13"/>
      <c r="GK41" s="13"/>
      <c r="GL41" s="13"/>
      <c r="GM41" s="13"/>
      <c r="GN41" s="55">
        <f>VLOOKUP($A41,'WO Detail'!$A$2:$BJ$304,17,FALSE)</f>
        <v>0</v>
      </c>
      <c r="GO41" s="55">
        <f>VLOOKUP($A41,'WO Detail'!$A$2:$BJ$304,18,FALSE)</f>
        <v>0</v>
      </c>
      <c r="GP41" s="55">
        <f>VLOOKUP($A41,'WO Detail'!$A$2:$BJ$304,19,FALSE)</f>
        <v>0</v>
      </c>
      <c r="GQ41" s="55" t="str">
        <f>VLOOKUP($A41,'WO Detail'!$A$2:$BJ$304,21,FALSE)</f>
        <v>No</v>
      </c>
      <c r="GR41" s="89">
        <f>VLOOKUP($A41,'WO Detail'!$A$2:$BJ$304,22,FALSE)</f>
        <v>0.47048289211604555</v>
      </c>
      <c r="GS41" s="95">
        <f>VLOOKUP($A41,'WO Detail'!$A$2:$BJ$304,41,FALSE)</f>
        <v>565</v>
      </c>
      <c r="GT41" s="95">
        <f t="shared" si="22"/>
        <v>1.7438271604938274</v>
      </c>
      <c r="GU41" s="95">
        <f>VLOOKUP($A41,'WO Detail'!$A$2:$BJ$304,42,FALSE)</f>
        <v>81</v>
      </c>
      <c r="GV41" s="95">
        <f t="shared" si="23"/>
        <v>0.75</v>
      </c>
      <c r="GW41" s="95">
        <f>VLOOKUP($A41,'WO Detail'!$A$2:$BJ$304,43,FALSE)</f>
        <v>837</v>
      </c>
      <c r="GX41" s="95">
        <f t="shared" si="5"/>
        <v>2.5833333333333335</v>
      </c>
      <c r="GY41" s="95">
        <f>VLOOKUP($A41,'WO Detail'!$A$2:$BJ$304,44,FALSE)</f>
        <v>801</v>
      </c>
      <c r="GZ41" s="95">
        <f t="shared" si="6"/>
        <v>7.416666666666667</v>
      </c>
      <c r="HA41" s="95">
        <f>VLOOKUP($A41,'WO Detail'!$A$2:$BJ$304,45,FALSE)</f>
        <v>277</v>
      </c>
      <c r="HB41" s="95">
        <f t="shared" si="7"/>
        <v>0.85493827160493818</v>
      </c>
      <c r="HC41" s="95">
        <f>VLOOKUP($A41,'WO Detail'!$A$2:$BJ$304,46,FALSE)</f>
        <v>308</v>
      </c>
      <c r="HD41" s="95">
        <f t="shared" si="8"/>
        <v>2.8518518518518516</v>
      </c>
      <c r="HE41" s="95">
        <f>VLOOKUP($A41,'WO Detail'!$A$2:$BJ$304,47,FALSE)</f>
        <v>358</v>
      </c>
      <c r="HF41" s="95">
        <f t="shared" si="9"/>
        <v>1.1049382716049383</v>
      </c>
      <c r="HG41" s="95">
        <f>VLOOKUP($A41,'WO Detail'!$A$2:$BJ$304,49,FALSE)</f>
        <v>713</v>
      </c>
      <c r="HH41" s="95">
        <f t="shared" si="10"/>
        <v>2.2006172839506171</v>
      </c>
      <c r="HI41" s="95">
        <f>VLOOKUP($A41,'WO Detail'!$A$2:$BJ$304,51,FALSE)</f>
        <v>1</v>
      </c>
      <c r="HJ41" s="95">
        <f t="shared" si="11"/>
        <v>0.5</v>
      </c>
      <c r="HK41" s="95">
        <f>VLOOKUP($A41,'WO Detail'!$A$2:$BJ$304,53,FALSE)</f>
        <v>3</v>
      </c>
      <c r="HL41" s="95">
        <f t="shared" si="12"/>
        <v>1.5</v>
      </c>
      <c r="HM41" s="95">
        <f>VLOOKUP($A41,'WO Detail'!$A$2:$BJ$304,55,FALSE)</f>
        <v>72</v>
      </c>
      <c r="HN41" s="95">
        <f t="shared" si="21"/>
        <v>18</v>
      </c>
      <c r="HO41" s="95">
        <f>VLOOKUP($A41,'WO Detail'!$A$2:$BJ$304,56,FALSE)</f>
        <v>2973</v>
      </c>
      <c r="HP41" s="95">
        <f t="shared" si="13"/>
        <v>9.1759259259259256</v>
      </c>
      <c r="HQ41" s="95">
        <f>VLOOKUP($A41,'WO Detail'!$A$2:$BJ$304,57,FALSE)</f>
        <v>1040</v>
      </c>
      <c r="HR41" s="95">
        <f t="shared" si="14"/>
        <v>9.6296296296296298</v>
      </c>
      <c r="HS41" s="95">
        <f>VLOOKUP($A41,'WO Detail'!$A$2:$BJ$304,58,FALSE)</f>
        <v>2827</v>
      </c>
      <c r="HT41" s="95">
        <f t="shared" si="15"/>
        <v>8.7253086419753085</v>
      </c>
      <c r="HU41" s="95">
        <f>VLOOKUP($A41,'WO Detail'!$A$2:$BJ$304,59,FALSE)</f>
        <v>9247</v>
      </c>
      <c r="HV41" s="95">
        <f t="shared" si="16"/>
        <v>85.620370370370367</v>
      </c>
      <c r="HW41" s="95">
        <f>VLOOKUP($A41,'WO Detail'!$A$2:$BJ$304,60,FALSE)</f>
        <v>123</v>
      </c>
      <c r="HX41" s="95">
        <f t="shared" si="17"/>
        <v>0.37962962962962965</v>
      </c>
      <c r="HY41" s="95">
        <f>VLOOKUP($A41,'WO Detail'!$A$2:$BJ$304,61,FALSE)</f>
        <v>1942</v>
      </c>
      <c r="HZ41" s="95">
        <f t="shared" si="18"/>
        <v>17.981481481481481</v>
      </c>
      <c r="IA41" s="95"/>
      <c r="IB41" s="95"/>
      <c r="IC41" s="95"/>
      <c r="ID41" s="113">
        <f>VLOOKUP($A41,'PHAS Score'!$C$1:$D$303,2,FALSE)</f>
        <v>35</v>
      </c>
      <c r="IE41" s="95">
        <f>VLOOKUP($A41,'WO Detail'!$A$2:$BJ$304,62,FALSE)</f>
        <v>431</v>
      </c>
      <c r="IF41" s="95">
        <f t="shared" si="19"/>
        <v>3.9907407407407409</v>
      </c>
      <c r="IG41" s="96"/>
      <c r="IH41" s="96"/>
      <c r="II41" s="96"/>
      <c r="IJ41" s="96"/>
    </row>
    <row r="42" spans="1:244" s="18" customFormat="1" ht="20.100000000000001" customHeight="1">
      <c r="A42" s="55" t="s">
        <v>639</v>
      </c>
      <c r="B42" s="13" t="s">
        <v>278</v>
      </c>
      <c r="C42" s="13" t="str">
        <f>VLOOKUP($A42,'WO Detail'!$A$2:$BJ$304,4,FALSE)</f>
        <v>Brooklyn</v>
      </c>
      <c r="D42" s="13" t="str">
        <f>VLOOKUP($A42,'WO Detail'!$A$2:$BJ$304,6,FALSE)</f>
        <v>Breukelen</v>
      </c>
      <c r="E42" s="55">
        <f>VLOOKUP($A42,'WO Detail'!$A$2:$BJ$304,7,FALSE)</f>
        <v>56</v>
      </c>
      <c r="F42" s="13" t="s">
        <v>640</v>
      </c>
      <c r="G42" s="53">
        <v>56</v>
      </c>
      <c r="H42" s="55" t="str">
        <f>VLOOKUP($A42,'WO Detail'!$A$2:$BJ$304,9,FALSE)</f>
        <v>NY005000560</v>
      </c>
      <c r="I42" s="14">
        <v>1565</v>
      </c>
      <c r="J42" s="14">
        <v>3406</v>
      </c>
      <c r="K42" s="15">
        <v>2.1763577999999999</v>
      </c>
      <c r="L42" s="15">
        <v>26.096613399999999</v>
      </c>
      <c r="M42" s="14">
        <v>1175</v>
      </c>
      <c r="N42" s="14">
        <v>2231</v>
      </c>
      <c r="O42" s="14">
        <v>134</v>
      </c>
      <c r="P42" s="14">
        <v>253</v>
      </c>
      <c r="Q42" s="14">
        <v>303</v>
      </c>
      <c r="R42" s="14">
        <v>334</v>
      </c>
      <c r="S42" s="14">
        <v>326</v>
      </c>
      <c r="T42" s="14">
        <v>457</v>
      </c>
      <c r="U42" s="14">
        <v>372</v>
      </c>
      <c r="V42" s="14">
        <v>343</v>
      </c>
      <c r="W42" s="14">
        <v>192</v>
      </c>
      <c r="X42" s="14">
        <v>201</v>
      </c>
      <c r="Y42" s="14">
        <v>270</v>
      </c>
      <c r="Z42" s="14">
        <v>158</v>
      </c>
      <c r="AA42" s="14">
        <v>63</v>
      </c>
      <c r="AB42" s="14">
        <v>867</v>
      </c>
      <c r="AC42" s="14">
        <v>600</v>
      </c>
      <c r="AD42" s="14">
        <v>491</v>
      </c>
      <c r="AE42" s="14">
        <v>62</v>
      </c>
      <c r="AF42" s="14">
        <v>2615</v>
      </c>
      <c r="AG42" s="14">
        <v>717</v>
      </c>
      <c r="AH42" s="14">
        <v>5</v>
      </c>
      <c r="AI42" s="14">
        <v>7</v>
      </c>
      <c r="AJ42" s="14">
        <v>647</v>
      </c>
      <c r="AK42" s="14">
        <v>153</v>
      </c>
      <c r="AL42" s="14">
        <v>25</v>
      </c>
      <c r="AM42" s="14">
        <v>13</v>
      </c>
      <c r="AN42" s="14">
        <v>147</v>
      </c>
      <c r="AO42" s="16">
        <v>560.5789137380192</v>
      </c>
      <c r="AP42" s="16">
        <v>408</v>
      </c>
      <c r="AQ42" s="14">
        <v>62</v>
      </c>
      <c r="AR42" s="14">
        <v>107</v>
      </c>
      <c r="AS42" s="14">
        <v>431</v>
      </c>
      <c r="AT42" s="14">
        <v>158</v>
      </c>
      <c r="AU42" s="14">
        <v>143</v>
      </c>
      <c r="AV42" s="14">
        <v>115</v>
      </c>
      <c r="AW42" s="14">
        <v>93</v>
      </c>
      <c r="AX42" s="14">
        <v>70</v>
      </c>
      <c r="AY42" s="14">
        <v>62</v>
      </c>
      <c r="AZ42" s="14">
        <v>66</v>
      </c>
      <c r="BA42" s="14">
        <v>258</v>
      </c>
      <c r="BB42" s="16">
        <v>27010.07535641548</v>
      </c>
      <c r="BC42" s="16">
        <v>20064</v>
      </c>
      <c r="BD42" s="14">
        <v>79</v>
      </c>
      <c r="BE42" s="14">
        <v>269</v>
      </c>
      <c r="BF42" s="14">
        <v>230</v>
      </c>
      <c r="BG42" s="14">
        <v>157</v>
      </c>
      <c r="BH42" s="14">
        <v>140</v>
      </c>
      <c r="BI42" s="14">
        <v>106</v>
      </c>
      <c r="BJ42" s="14">
        <v>78</v>
      </c>
      <c r="BK42" s="14">
        <v>85</v>
      </c>
      <c r="BL42" s="14">
        <v>68</v>
      </c>
      <c r="BM42" s="14">
        <v>57</v>
      </c>
      <c r="BN42" s="14">
        <v>39</v>
      </c>
      <c r="BO42" s="14">
        <v>31</v>
      </c>
      <c r="BP42" s="14">
        <v>33</v>
      </c>
      <c r="BQ42" s="14">
        <v>22</v>
      </c>
      <c r="BR42" s="14">
        <v>22</v>
      </c>
      <c r="BS42" s="14">
        <v>13</v>
      </c>
      <c r="BT42" s="14">
        <v>7</v>
      </c>
      <c r="BU42" s="14">
        <v>8</v>
      </c>
      <c r="BV42" s="14">
        <v>9</v>
      </c>
      <c r="BW42" s="14">
        <v>4</v>
      </c>
      <c r="BX42" s="14">
        <v>16</v>
      </c>
      <c r="BY42" s="14">
        <v>744</v>
      </c>
      <c r="BZ42" s="16">
        <v>38933.346774193546</v>
      </c>
      <c r="CA42" s="16">
        <v>34773.5</v>
      </c>
      <c r="CB42" s="14">
        <v>193</v>
      </c>
      <c r="CC42" s="16">
        <v>13923.383419689118</v>
      </c>
      <c r="CD42" s="16">
        <v>10939</v>
      </c>
      <c r="CE42" s="14">
        <v>559</v>
      </c>
      <c r="CF42" s="16">
        <v>15894.463327370304</v>
      </c>
      <c r="CG42" s="16">
        <v>10646</v>
      </c>
      <c r="CH42" s="14">
        <v>912</v>
      </c>
      <c r="CI42" s="14">
        <v>287</v>
      </c>
      <c r="CJ42" s="14">
        <v>193</v>
      </c>
      <c r="CK42" s="14">
        <v>70</v>
      </c>
      <c r="CL42" s="14">
        <v>9</v>
      </c>
      <c r="CM42" s="14">
        <v>11</v>
      </c>
      <c r="CN42" s="17">
        <f t="shared" si="0"/>
        <v>7.028753993610224E-3</v>
      </c>
      <c r="CO42" s="14">
        <v>101</v>
      </c>
      <c r="CP42" s="17">
        <f t="shared" si="1"/>
        <v>6.4536741214057503E-2</v>
      </c>
      <c r="CQ42" s="14">
        <v>649</v>
      </c>
      <c r="CR42" s="14">
        <v>183</v>
      </c>
      <c r="CS42" s="17">
        <f t="shared" si="2"/>
        <v>5.3728714034057545E-2</v>
      </c>
      <c r="CT42" s="13"/>
      <c r="CU42" s="17"/>
      <c r="CV42" s="13"/>
      <c r="CW42" s="13"/>
      <c r="CX42" s="13"/>
      <c r="CY42" s="13"/>
      <c r="CZ42" s="13"/>
      <c r="DA42" s="13"/>
      <c r="DB42" s="13" t="str">
        <f>VLOOKUP($A42,'WO Detail'!$A$2:$BJ$304,5,FALSE)</f>
        <v>Gerard Middleton</v>
      </c>
      <c r="DC42" s="13"/>
      <c r="DD42" s="13"/>
      <c r="DE42" s="55">
        <f>VLOOKUP($A42,'WO Detail'!$A$2:$BJ$304,38,FALSE)</f>
        <v>10</v>
      </c>
      <c r="DF42" s="19" t="s">
        <v>350</v>
      </c>
      <c r="DG42" s="19" t="s">
        <v>351</v>
      </c>
      <c r="DH42" s="19" t="s">
        <v>641</v>
      </c>
      <c r="DI42" s="19" t="s">
        <v>642</v>
      </c>
      <c r="DJ42" s="19" t="s">
        <v>525</v>
      </c>
      <c r="DK42" s="19" t="s">
        <v>526</v>
      </c>
      <c r="DL42" s="19" t="s">
        <v>550</v>
      </c>
      <c r="DM42" s="19" t="s">
        <v>551</v>
      </c>
      <c r="DN42" s="19" t="s">
        <v>529</v>
      </c>
      <c r="DO42" s="55"/>
      <c r="DP42" s="55"/>
      <c r="DQ42" s="68">
        <v>11.507479861910243</v>
      </c>
      <c r="DR42" s="55" t="str">
        <f>VLOOKUP($A42,'WO Detail'!$A$2:$BJ$304,10,FALSE)</f>
        <v>No</v>
      </c>
      <c r="DS42" s="55" t="str">
        <f>VLOOKUP($A42,'WO Detail'!$A$2:$BJ$304,14,FALSE)</f>
        <v>YES</v>
      </c>
      <c r="DT42" s="19" t="s">
        <v>530</v>
      </c>
      <c r="DU42" s="59" t="str">
        <f>VLOOKUP($A42,'WO Detail'!$A$2:$BJ$304,15,FALSE)</f>
        <v>RUDOLPH CHASE</v>
      </c>
      <c r="DV42" s="78">
        <v>2021</v>
      </c>
      <c r="DW42" s="79" t="s">
        <v>267</v>
      </c>
      <c r="DX42" s="55">
        <f>VLOOKUP($A42,'WO Detail'!$A$2:$BJ$304,26,FALSE)</f>
        <v>1595</v>
      </c>
      <c r="DY42" s="55">
        <f>VLOOKUP($A42,'WO Detail'!$A$2:$BJ$304,27,FALSE)</f>
        <v>1567</v>
      </c>
      <c r="DZ42" s="55">
        <f>VLOOKUP($A42,'WO Detail'!$A$2:$BJ$304,28,FALSE)</f>
        <v>20</v>
      </c>
      <c r="EA42" s="55">
        <f>VLOOKUP($A42,'WO Detail'!$A$2:$BJ$304,29,FALSE)</f>
        <v>8</v>
      </c>
      <c r="EB42" s="55">
        <f>VLOOKUP($A42,'WO Detail'!$A$2:$BJ$304,30,FALSE)</f>
        <v>0</v>
      </c>
      <c r="EC42" s="55">
        <f>VLOOKUP($A42,'WO Detail'!$A$2:$BJ$304,31,FALSE)</f>
        <v>197</v>
      </c>
      <c r="ED42" s="55">
        <f>VLOOKUP($A42,'WO Detail'!$A$2:$BJ$304,32,FALSE)</f>
        <v>943</v>
      </c>
      <c r="EE42" s="55">
        <f>VLOOKUP($A42,'WO Detail'!$A$2:$BJ$304,33,FALSE)</f>
        <v>418</v>
      </c>
      <c r="EF42" s="55">
        <f>VLOOKUP($A42,'WO Detail'!$A$2:$BJ$304,34,FALSE)</f>
        <v>37</v>
      </c>
      <c r="EG42" s="55">
        <f>VLOOKUP($A42,'WO Detail'!$A$2:$BJ$304,35,FALSE)</f>
        <v>0</v>
      </c>
      <c r="EH42" s="55">
        <f>VLOOKUP($A42,'WO Detail'!$A$2:$BJ$304,36,FALSE)</f>
        <v>0</v>
      </c>
      <c r="EI42" s="55">
        <f>VLOOKUP($A42,'WO Detail'!$A$2:$BJ$304,37,FALSE)</f>
        <v>0</v>
      </c>
      <c r="EJ42" s="78">
        <v>30</v>
      </c>
      <c r="EK42" s="78">
        <v>2</v>
      </c>
      <c r="EL42" s="19" t="s">
        <v>268</v>
      </c>
      <c r="EM42" s="19" t="s">
        <v>269</v>
      </c>
      <c r="EN42" s="81">
        <v>19304</v>
      </c>
      <c r="EO42" s="78">
        <v>68</v>
      </c>
      <c r="EP42" s="78" t="s">
        <v>643</v>
      </c>
      <c r="EQ42" s="84">
        <v>360423</v>
      </c>
      <c r="ER42" s="78">
        <v>64.98</v>
      </c>
      <c r="ES42" s="13"/>
      <c r="ET42" s="55">
        <f>VLOOKUP($A42,'WO Detail'!$A$2:$BJ$304,25,FALSE)</f>
        <v>14</v>
      </c>
      <c r="EU42" s="55">
        <f>VLOOKUP($A42,'WO Detail'!$A$2:$BJ$304,24,FALSE)</f>
        <v>24</v>
      </c>
      <c r="EV42" s="55">
        <f>VLOOKUP($A42,'WO Detail'!$A$2:$BJ$304,23,FALSE)</f>
        <v>0</v>
      </c>
      <c r="EW42" s="78" t="s">
        <v>371</v>
      </c>
      <c r="EX42" s="13"/>
      <c r="EY42" s="13"/>
      <c r="EZ42" s="19" t="s">
        <v>267</v>
      </c>
      <c r="FA42" s="55" t="str">
        <f>VLOOKUP($A42,'WO Detail'!$A$2:$BJ$304,11,FALSE)</f>
        <v>Other</v>
      </c>
      <c r="FB42" s="55" t="str">
        <f>VLOOKUP($A42,'WO Detail'!$A$2:$BJ$304,12,FALSE)</f>
        <v>No</v>
      </c>
      <c r="FC42" s="13"/>
      <c r="FD42" s="55">
        <f>VLOOKUP($A42,'WO Detail'!$A$2:$BJ$304,13,FALSE)</f>
        <v>0</v>
      </c>
      <c r="FE42" s="19" t="s">
        <v>267</v>
      </c>
      <c r="FF42" s="13"/>
      <c r="FG42" s="19" t="s">
        <v>644</v>
      </c>
      <c r="FH42" s="19" t="s">
        <v>532</v>
      </c>
      <c r="FI42" s="13">
        <v>4009</v>
      </c>
      <c r="FJ42" s="13" t="s">
        <v>645</v>
      </c>
      <c r="FK42" s="19" t="s">
        <v>646</v>
      </c>
      <c r="FL42" s="13"/>
      <c r="FM42" s="55">
        <f>VLOOKUP($A42,'WO Detail'!$A$2:$BJ$304,16,FALSE)</f>
        <v>0</v>
      </c>
      <c r="FN42" s="13"/>
      <c r="FO42" s="13"/>
      <c r="FP42" s="13"/>
      <c r="FQ42" s="13"/>
      <c r="FR42" s="13"/>
      <c r="FS42" s="13"/>
      <c r="FT42" s="13"/>
      <c r="FU42" s="13"/>
      <c r="FV42" s="13"/>
      <c r="FW42" s="13"/>
      <c r="FX42" s="13"/>
      <c r="FY42" s="13"/>
      <c r="FZ42" s="13"/>
      <c r="GA42" s="13"/>
      <c r="GB42" s="13"/>
      <c r="GC42" s="13"/>
      <c r="GD42" s="13"/>
      <c r="GE42" s="13"/>
      <c r="GF42" s="13"/>
      <c r="GG42" s="13"/>
      <c r="GH42" s="55">
        <f>VLOOKUP($A42,'WO Detail'!$A$2:$BJ$304,39,FALSE)</f>
        <v>80.430000000000007</v>
      </c>
      <c r="GI42" s="55">
        <f>VLOOKUP($A42,'WO Detail'!$A$2:$BJ$304,40,FALSE)</f>
        <v>48.31</v>
      </c>
      <c r="GJ42" s="13"/>
      <c r="GK42" s="13"/>
      <c r="GL42" s="13"/>
      <c r="GM42" s="13"/>
      <c r="GN42" s="55">
        <f>VLOOKUP($A42,'WO Detail'!$A$2:$BJ$304,17,FALSE)</f>
        <v>0</v>
      </c>
      <c r="GO42" s="55">
        <f>VLOOKUP($A42,'WO Detail'!$A$2:$BJ$304,18,FALSE)</f>
        <v>0</v>
      </c>
      <c r="GP42" s="55">
        <f>VLOOKUP($A42,'WO Detail'!$A$2:$BJ$304,19,FALSE)</f>
        <v>0</v>
      </c>
      <c r="GQ42" s="55" t="str">
        <f>VLOOKUP($A42,'WO Detail'!$A$2:$BJ$304,21,FALSE)</f>
        <v>Yes</v>
      </c>
      <c r="GR42" s="89">
        <f>VLOOKUP($A42,'WO Detail'!$A$2:$BJ$304,22,FALSE)</f>
        <v>0.93561393348277477</v>
      </c>
      <c r="GS42" s="95">
        <f>VLOOKUP($A42,'WO Detail'!$A$2:$BJ$304,41,FALSE)</f>
        <v>5095</v>
      </c>
      <c r="GT42" s="95">
        <f t="shared" si="22"/>
        <v>1.0838119549032121</v>
      </c>
      <c r="GU42" s="95">
        <f>VLOOKUP($A42,'WO Detail'!$A$2:$BJ$304,42,FALSE)</f>
        <v>1031</v>
      </c>
      <c r="GV42" s="95">
        <f t="shared" si="23"/>
        <v>0.65794511805998723</v>
      </c>
      <c r="GW42" s="95">
        <f>VLOOKUP($A42,'WO Detail'!$A$2:$BJ$304,43,FALSE)</f>
        <v>9484</v>
      </c>
      <c r="GX42" s="95">
        <f t="shared" si="5"/>
        <v>2.0174430972133588</v>
      </c>
      <c r="GY42" s="95">
        <f>VLOOKUP($A42,'WO Detail'!$A$2:$BJ$304,44,FALSE)</f>
        <v>14723</v>
      </c>
      <c r="GZ42" s="95">
        <f t="shared" si="6"/>
        <v>9.395660497766432</v>
      </c>
      <c r="HA42" s="95">
        <f>VLOOKUP($A42,'WO Detail'!$A$2:$BJ$304,45,FALSE)</f>
        <v>2882</v>
      </c>
      <c r="HB42" s="95">
        <f t="shared" si="7"/>
        <v>0.61306105084024676</v>
      </c>
      <c r="HC42" s="95">
        <f>VLOOKUP($A42,'WO Detail'!$A$2:$BJ$304,46,FALSE)</f>
        <v>2741</v>
      </c>
      <c r="HD42" s="95">
        <f t="shared" si="8"/>
        <v>1.7492022973835355</v>
      </c>
      <c r="HE42" s="95">
        <f>VLOOKUP($A42,'WO Detail'!$A$2:$BJ$304,47,FALSE)</f>
        <v>7825</v>
      </c>
      <c r="HF42" s="95">
        <f t="shared" si="9"/>
        <v>1.6645394596894278</v>
      </c>
      <c r="HG42" s="95">
        <f>VLOOKUP($A42,'WO Detail'!$A$2:$BJ$304,49,FALSE)</f>
        <v>5369</v>
      </c>
      <c r="HH42" s="95">
        <f t="shared" si="10"/>
        <v>1.1420974260795576</v>
      </c>
      <c r="HI42" s="95">
        <f>VLOOKUP($A42,'WO Detail'!$A$2:$BJ$304,51,FALSE)</f>
        <v>48</v>
      </c>
      <c r="HJ42" s="95">
        <f t="shared" si="11"/>
        <v>24</v>
      </c>
      <c r="HK42" s="95">
        <f>VLOOKUP($A42,'WO Detail'!$A$2:$BJ$304,53,FALSE)</f>
        <v>166</v>
      </c>
      <c r="HL42" s="95">
        <f t="shared" si="12"/>
        <v>83</v>
      </c>
      <c r="HM42" s="95">
        <f>VLOOKUP($A42,'WO Detail'!$A$2:$BJ$304,55,FALSE)</f>
        <v>796</v>
      </c>
      <c r="HN42" s="95">
        <f t="shared" si="21"/>
        <v>33.166666666666664</v>
      </c>
      <c r="HO42" s="95">
        <f>VLOOKUP($A42,'WO Detail'!$A$2:$BJ$304,56,FALSE)</f>
        <v>43797</v>
      </c>
      <c r="HP42" s="95">
        <f t="shared" si="13"/>
        <v>9.3165283982131459</v>
      </c>
      <c r="HQ42" s="95">
        <f>VLOOKUP($A42,'WO Detail'!$A$2:$BJ$304,57,FALSE)</f>
        <v>8467</v>
      </c>
      <c r="HR42" s="95">
        <f t="shared" si="14"/>
        <v>5.4033184428844923</v>
      </c>
      <c r="HS42" s="95">
        <f>VLOOKUP($A42,'WO Detail'!$A$2:$BJ$304,58,FALSE)</f>
        <v>34580</v>
      </c>
      <c r="HT42" s="95">
        <f t="shared" si="15"/>
        <v>7.3558817272920649</v>
      </c>
      <c r="HU42" s="95">
        <f>VLOOKUP($A42,'WO Detail'!$A$2:$BJ$304,59,FALSE)</f>
        <v>123579</v>
      </c>
      <c r="HV42" s="95">
        <f t="shared" si="16"/>
        <v>78.863433312061261</v>
      </c>
      <c r="HW42" s="95">
        <f>VLOOKUP($A42,'WO Detail'!$A$2:$BJ$304,60,FALSE)</f>
        <v>2287</v>
      </c>
      <c r="HX42" s="95">
        <f t="shared" si="17"/>
        <v>0.48649223569453309</v>
      </c>
      <c r="HY42" s="95">
        <f>VLOOKUP($A42,'WO Detail'!$A$2:$BJ$304,61,FALSE)</f>
        <v>93880</v>
      </c>
      <c r="HZ42" s="95">
        <f t="shared" si="18"/>
        <v>59.910657306955969</v>
      </c>
      <c r="IA42" s="95"/>
      <c r="IB42" s="95"/>
      <c r="IC42" s="95"/>
      <c r="ID42" s="113">
        <f>VLOOKUP($A42,'PHAS Score'!$C$1:$D$303,2,FALSE)</f>
        <v>34</v>
      </c>
      <c r="IE42" s="95">
        <f>VLOOKUP($A42,'WO Detail'!$A$2:$BJ$304,62,FALSE)</f>
        <v>923</v>
      </c>
      <c r="IF42" s="95">
        <f t="shared" si="19"/>
        <v>0.58902361199744735</v>
      </c>
      <c r="IG42" s="96"/>
      <c r="IH42" s="96"/>
      <c r="II42" s="96"/>
      <c r="IJ42" s="96"/>
    </row>
    <row r="43" spans="1:244" s="18" customFormat="1" ht="20.100000000000001" customHeight="1">
      <c r="A43" s="55" t="s">
        <v>647</v>
      </c>
      <c r="B43" s="13" t="s">
        <v>278</v>
      </c>
      <c r="C43" s="13" t="str">
        <f>VLOOKUP($A43,'WO Detail'!$A$2:$BJ$304,4,FALSE)</f>
        <v>Brooklyn</v>
      </c>
      <c r="D43" s="13" t="str">
        <f>VLOOKUP($A43,'WO Detail'!$A$2:$BJ$304,6,FALSE)</f>
        <v>Brevoort</v>
      </c>
      <c r="E43" s="55">
        <f>VLOOKUP($A43,'WO Detail'!$A$2:$BJ$304,7,FALSE)</f>
        <v>65</v>
      </c>
      <c r="F43" s="13" t="s">
        <v>648</v>
      </c>
      <c r="G43" s="53">
        <v>65</v>
      </c>
      <c r="H43" s="55" t="str">
        <f>VLOOKUP($A43,'WO Detail'!$A$2:$BJ$304,9,FALSE)</f>
        <v>NY005000650</v>
      </c>
      <c r="I43" s="14">
        <v>883</v>
      </c>
      <c r="J43" s="14">
        <v>1879</v>
      </c>
      <c r="K43" s="15">
        <v>2.1279728000000002</v>
      </c>
      <c r="L43" s="15">
        <v>29.134201600000001</v>
      </c>
      <c r="M43" s="14">
        <v>669</v>
      </c>
      <c r="N43" s="14">
        <v>1210</v>
      </c>
      <c r="O43" s="14">
        <v>74</v>
      </c>
      <c r="P43" s="14">
        <v>140</v>
      </c>
      <c r="Q43" s="14">
        <v>165</v>
      </c>
      <c r="R43" s="14">
        <v>165</v>
      </c>
      <c r="S43" s="14">
        <v>170</v>
      </c>
      <c r="T43" s="14">
        <v>264</v>
      </c>
      <c r="U43" s="14">
        <v>182</v>
      </c>
      <c r="V43" s="14">
        <v>226</v>
      </c>
      <c r="W43" s="14">
        <v>99</v>
      </c>
      <c r="X43" s="14">
        <v>105</v>
      </c>
      <c r="Y43" s="14">
        <v>153</v>
      </c>
      <c r="Z43" s="14">
        <v>85</v>
      </c>
      <c r="AA43" s="14">
        <v>51</v>
      </c>
      <c r="AB43" s="14">
        <v>472</v>
      </c>
      <c r="AC43" s="14">
        <v>354</v>
      </c>
      <c r="AD43" s="14">
        <v>289</v>
      </c>
      <c r="AE43" s="14">
        <v>34</v>
      </c>
      <c r="AF43" s="14">
        <v>1497</v>
      </c>
      <c r="AG43" s="14">
        <v>332</v>
      </c>
      <c r="AH43" s="14">
        <v>6</v>
      </c>
      <c r="AI43" s="14">
        <v>10</v>
      </c>
      <c r="AJ43" s="14">
        <v>341</v>
      </c>
      <c r="AK43" s="14">
        <v>88</v>
      </c>
      <c r="AL43" s="14">
        <v>19</v>
      </c>
      <c r="AM43" s="14">
        <v>14</v>
      </c>
      <c r="AN43" s="14">
        <v>82</v>
      </c>
      <c r="AO43" s="16">
        <v>572.18573046432618</v>
      </c>
      <c r="AP43" s="16">
        <v>429</v>
      </c>
      <c r="AQ43" s="14">
        <v>22</v>
      </c>
      <c r="AR43" s="14">
        <v>57</v>
      </c>
      <c r="AS43" s="14">
        <v>233</v>
      </c>
      <c r="AT43" s="14">
        <v>95</v>
      </c>
      <c r="AU43" s="14">
        <v>93</v>
      </c>
      <c r="AV43" s="14">
        <v>62</v>
      </c>
      <c r="AW43" s="14">
        <v>52</v>
      </c>
      <c r="AX43" s="14">
        <v>44</v>
      </c>
      <c r="AY43" s="14">
        <v>38</v>
      </c>
      <c r="AZ43" s="14">
        <v>31</v>
      </c>
      <c r="BA43" s="14">
        <v>156</v>
      </c>
      <c r="BB43" s="16">
        <v>26887.122911694511</v>
      </c>
      <c r="BC43" s="16">
        <v>19603</v>
      </c>
      <c r="BD43" s="14">
        <v>35</v>
      </c>
      <c r="BE43" s="14">
        <v>157</v>
      </c>
      <c r="BF43" s="14">
        <v>134</v>
      </c>
      <c r="BG43" s="14">
        <v>98</v>
      </c>
      <c r="BH43" s="14">
        <v>65</v>
      </c>
      <c r="BI43" s="14">
        <v>68</v>
      </c>
      <c r="BJ43" s="14">
        <v>47</v>
      </c>
      <c r="BK43" s="14">
        <v>45</v>
      </c>
      <c r="BL43" s="14">
        <v>44</v>
      </c>
      <c r="BM43" s="14">
        <v>38</v>
      </c>
      <c r="BN43" s="14">
        <v>25</v>
      </c>
      <c r="BO43" s="14">
        <v>20</v>
      </c>
      <c r="BP43" s="14">
        <v>16</v>
      </c>
      <c r="BQ43" s="14">
        <v>6</v>
      </c>
      <c r="BR43" s="14">
        <v>9</v>
      </c>
      <c r="BS43" s="14">
        <v>5</v>
      </c>
      <c r="BT43" s="14">
        <v>6</v>
      </c>
      <c r="BU43" s="14">
        <v>5</v>
      </c>
      <c r="BV43" s="14">
        <v>1</v>
      </c>
      <c r="BW43" s="14">
        <v>3</v>
      </c>
      <c r="BX43" s="14">
        <v>11</v>
      </c>
      <c r="BY43" s="14">
        <v>407</v>
      </c>
      <c r="BZ43" s="16">
        <v>38842.090909090912</v>
      </c>
      <c r="CA43" s="16">
        <v>34626</v>
      </c>
      <c r="CB43" s="14">
        <v>112</v>
      </c>
      <c r="CC43" s="16">
        <v>16736.125</v>
      </c>
      <c r="CD43" s="16">
        <v>12825.5</v>
      </c>
      <c r="CE43" s="14">
        <v>336</v>
      </c>
      <c r="CF43" s="16">
        <v>16660.913690476191</v>
      </c>
      <c r="CG43" s="16">
        <v>12012</v>
      </c>
      <c r="CH43" s="14">
        <v>509</v>
      </c>
      <c r="CI43" s="14">
        <v>185</v>
      </c>
      <c r="CJ43" s="14">
        <v>102</v>
      </c>
      <c r="CK43" s="14">
        <v>35</v>
      </c>
      <c r="CL43" s="14">
        <v>5</v>
      </c>
      <c r="CM43" s="14">
        <v>7</v>
      </c>
      <c r="CN43" s="17">
        <f t="shared" si="0"/>
        <v>7.9275198187995465E-3</v>
      </c>
      <c r="CO43" s="14">
        <v>48</v>
      </c>
      <c r="CP43" s="17">
        <f t="shared" si="1"/>
        <v>5.4360135900339751E-2</v>
      </c>
      <c r="CQ43" s="14">
        <v>373</v>
      </c>
      <c r="CR43" s="14">
        <v>102</v>
      </c>
      <c r="CS43" s="17">
        <f t="shared" si="2"/>
        <v>5.4284193720063864E-2</v>
      </c>
      <c r="CT43" s="13"/>
      <c r="CU43" s="17"/>
      <c r="CV43" s="13"/>
      <c r="CW43" s="13"/>
      <c r="CX43" s="13"/>
      <c r="CY43" s="13"/>
      <c r="CZ43" s="13"/>
      <c r="DA43" s="13"/>
      <c r="DB43" s="13" t="str">
        <f>VLOOKUP($A43,'WO Detail'!$A$2:$BJ$304,5,FALSE)</f>
        <v>Alverista Hall</v>
      </c>
      <c r="DC43" s="13"/>
      <c r="DD43" s="13"/>
      <c r="DE43" s="55">
        <f>VLOOKUP($A43,'WO Detail'!$A$2:$BJ$304,38,FALSE)</f>
        <v>3</v>
      </c>
      <c r="DF43" s="19" t="s">
        <v>350</v>
      </c>
      <c r="DG43" s="19" t="s">
        <v>351</v>
      </c>
      <c r="DH43" s="19" t="s">
        <v>282</v>
      </c>
      <c r="DI43" s="19" t="s">
        <v>283</v>
      </c>
      <c r="DJ43" s="19" t="s">
        <v>428</v>
      </c>
      <c r="DK43" s="19" t="s">
        <v>429</v>
      </c>
      <c r="DL43" s="19" t="s">
        <v>286</v>
      </c>
      <c r="DM43" s="19" t="s">
        <v>287</v>
      </c>
      <c r="DN43" s="19" t="s">
        <v>358</v>
      </c>
      <c r="DO43" s="55"/>
      <c r="DP43" s="55"/>
      <c r="DQ43" s="68">
        <v>21.376433785192912</v>
      </c>
      <c r="DR43" s="55" t="str">
        <f>VLOOKUP($A43,'WO Detail'!$A$2:$BJ$304,10,FALSE)</f>
        <v>No</v>
      </c>
      <c r="DS43" s="55" t="str">
        <f>VLOOKUP($A43,'WO Detail'!$A$2:$BJ$304,14,FALSE)</f>
        <v>YES</v>
      </c>
      <c r="DT43" s="19" t="s">
        <v>359</v>
      </c>
      <c r="DU43" s="59" t="str">
        <f>VLOOKUP($A43,'WO Detail'!$A$2:$BJ$304,15,FALSE)</f>
        <v>SHIRLEY WILLIAMS</v>
      </c>
      <c r="DV43" s="77"/>
      <c r="DW43" s="79" t="s">
        <v>267</v>
      </c>
      <c r="DX43" s="55">
        <f>VLOOKUP($A43,'WO Detail'!$A$2:$BJ$304,26,FALSE)</f>
        <v>896</v>
      </c>
      <c r="DY43" s="55">
        <f>VLOOKUP($A43,'WO Detail'!$A$2:$BJ$304,27,FALSE)</f>
        <v>887</v>
      </c>
      <c r="DZ43" s="55">
        <f>VLOOKUP($A43,'WO Detail'!$A$2:$BJ$304,28,FALSE)</f>
        <v>6</v>
      </c>
      <c r="EA43" s="55">
        <f>VLOOKUP($A43,'WO Detail'!$A$2:$BJ$304,29,FALSE)</f>
        <v>3</v>
      </c>
      <c r="EB43" s="55">
        <f>VLOOKUP($A43,'WO Detail'!$A$2:$BJ$304,30,FALSE)</f>
        <v>0</v>
      </c>
      <c r="EC43" s="55">
        <f>VLOOKUP($A43,'WO Detail'!$A$2:$BJ$304,31,FALSE)</f>
        <v>109</v>
      </c>
      <c r="ED43" s="55">
        <f>VLOOKUP($A43,'WO Detail'!$A$2:$BJ$304,32,FALSE)</f>
        <v>534</v>
      </c>
      <c r="EE43" s="55">
        <f>VLOOKUP($A43,'WO Detail'!$A$2:$BJ$304,33,FALSE)</f>
        <v>234</v>
      </c>
      <c r="EF43" s="55">
        <f>VLOOKUP($A43,'WO Detail'!$A$2:$BJ$304,34,FALSE)</f>
        <v>19</v>
      </c>
      <c r="EG43" s="55">
        <f>VLOOKUP($A43,'WO Detail'!$A$2:$BJ$304,35,FALSE)</f>
        <v>0</v>
      </c>
      <c r="EH43" s="55">
        <f>VLOOKUP($A43,'WO Detail'!$A$2:$BJ$304,36,FALSE)</f>
        <v>0</v>
      </c>
      <c r="EI43" s="55">
        <f>VLOOKUP($A43,'WO Detail'!$A$2:$BJ$304,37,FALSE)</f>
        <v>0</v>
      </c>
      <c r="EJ43" s="78">
        <v>13</v>
      </c>
      <c r="EK43" s="78">
        <v>1</v>
      </c>
      <c r="EL43" s="19" t="s">
        <v>268</v>
      </c>
      <c r="EM43" s="19" t="s">
        <v>269</v>
      </c>
      <c r="EN43" s="81">
        <v>20311</v>
      </c>
      <c r="EO43" s="78">
        <v>65</v>
      </c>
      <c r="EP43" s="78" t="s">
        <v>344</v>
      </c>
      <c r="EQ43" s="84">
        <v>121363</v>
      </c>
      <c r="ER43" s="78">
        <v>17.260000000000002</v>
      </c>
      <c r="ES43" s="13"/>
      <c r="ET43" s="55">
        <f>VLOOKUP($A43,'WO Detail'!$A$2:$BJ$304,25,FALSE)</f>
        <v>4</v>
      </c>
      <c r="EU43" s="55">
        <f>VLOOKUP($A43,'WO Detail'!$A$2:$BJ$304,24,FALSE)</f>
        <v>27</v>
      </c>
      <c r="EV43" s="55">
        <f>VLOOKUP($A43,'WO Detail'!$A$2:$BJ$304,23,FALSE)</f>
        <v>0</v>
      </c>
      <c r="EW43" s="78" t="s">
        <v>267</v>
      </c>
      <c r="EX43" s="13"/>
      <c r="EY43" s="13"/>
      <c r="EZ43" s="19" t="s">
        <v>267</v>
      </c>
      <c r="FA43" s="55" t="str">
        <f>VLOOKUP($A43,'WO Detail'!$A$2:$BJ$304,11,FALSE)</f>
        <v>Other</v>
      </c>
      <c r="FB43" s="55" t="str">
        <f>VLOOKUP($A43,'WO Detail'!$A$2:$BJ$304,12,FALSE)</f>
        <v>No</v>
      </c>
      <c r="FC43" s="13"/>
      <c r="FD43" s="55">
        <f>VLOOKUP($A43,'WO Detail'!$A$2:$BJ$304,13,FALSE)</f>
        <v>0</v>
      </c>
      <c r="FE43" s="19" t="s">
        <v>267</v>
      </c>
      <c r="FF43" s="13"/>
      <c r="FG43" s="19" t="s">
        <v>649</v>
      </c>
      <c r="FH43" s="19" t="s">
        <v>433</v>
      </c>
      <c r="FI43" s="13">
        <v>4006</v>
      </c>
      <c r="FJ43" s="13">
        <v>16</v>
      </c>
      <c r="FK43" s="19" t="s">
        <v>650</v>
      </c>
      <c r="FL43" s="13"/>
      <c r="FM43" s="55">
        <f>VLOOKUP($A43,'WO Detail'!$A$2:$BJ$304,16,FALSE)</f>
        <v>0</v>
      </c>
      <c r="FN43" s="13"/>
      <c r="FO43" s="13"/>
      <c r="FP43" s="13"/>
      <c r="FQ43" s="13"/>
      <c r="FR43" s="13"/>
      <c r="FS43" s="13"/>
      <c r="FT43" s="13"/>
      <c r="FU43" s="13"/>
      <c r="FV43" s="13"/>
      <c r="FW43" s="13"/>
      <c r="FX43" s="13"/>
      <c r="FY43" s="13"/>
      <c r="FZ43" s="13"/>
      <c r="GA43" s="13"/>
      <c r="GB43" s="13"/>
      <c r="GC43" s="13"/>
      <c r="GD43" s="13"/>
      <c r="GE43" s="13"/>
      <c r="GF43" s="13"/>
      <c r="GG43" s="13"/>
      <c r="GH43" s="55">
        <f>VLOOKUP($A43,'WO Detail'!$A$2:$BJ$304,39,FALSE)</f>
        <v>81.36</v>
      </c>
      <c r="GI43" s="55">
        <f>VLOOKUP($A43,'WO Detail'!$A$2:$BJ$304,40,FALSE)</f>
        <v>46.11</v>
      </c>
      <c r="GJ43" s="13"/>
      <c r="GK43" s="13"/>
      <c r="GL43" s="13"/>
      <c r="GM43" s="13"/>
      <c r="GN43" s="55">
        <f>VLOOKUP($A43,'WO Detail'!$A$2:$BJ$304,17,FALSE)</f>
        <v>0</v>
      </c>
      <c r="GO43" s="55">
        <f>VLOOKUP($A43,'WO Detail'!$A$2:$BJ$304,18,FALSE)</f>
        <v>0</v>
      </c>
      <c r="GP43" s="55">
        <f>VLOOKUP($A43,'WO Detail'!$A$2:$BJ$304,19,FALSE)</f>
        <v>0</v>
      </c>
      <c r="GQ43" s="55" t="str">
        <f>VLOOKUP($A43,'WO Detail'!$A$2:$BJ$304,21,FALSE)</f>
        <v>Yes</v>
      </c>
      <c r="GR43" s="89">
        <f>VLOOKUP($A43,'WO Detail'!$A$2:$BJ$304,22,FALSE)</f>
        <v>0.73716764792988987</v>
      </c>
      <c r="GS43" s="95">
        <f>VLOOKUP($A43,'WO Detail'!$A$2:$BJ$304,41,FALSE)</f>
        <v>1946</v>
      </c>
      <c r="GT43" s="95">
        <f t="shared" si="22"/>
        <v>0.73130402104472003</v>
      </c>
      <c r="GU43" s="95">
        <f>VLOOKUP($A43,'WO Detail'!$A$2:$BJ$304,42,FALSE)</f>
        <v>373</v>
      </c>
      <c r="GV43" s="95">
        <f t="shared" si="23"/>
        <v>0.42051860202931229</v>
      </c>
      <c r="GW43" s="95">
        <f>VLOOKUP($A43,'WO Detail'!$A$2:$BJ$304,43,FALSE)</f>
        <v>3343</v>
      </c>
      <c r="GX43" s="95">
        <f t="shared" si="5"/>
        <v>1.2562946260804209</v>
      </c>
      <c r="GY43" s="95">
        <f>VLOOKUP($A43,'WO Detail'!$A$2:$BJ$304,44,FALSE)</f>
        <v>6972</v>
      </c>
      <c r="GZ43" s="95">
        <f t="shared" si="6"/>
        <v>7.8602029312288613</v>
      </c>
      <c r="HA43" s="95">
        <f>VLOOKUP($A43,'WO Detail'!$A$2:$BJ$304,45,FALSE)</f>
        <v>1872</v>
      </c>
      <c r="HB43" s="95">
        <f t="shared" si="7"/>
        <v>0.70349492671927849</v>
      </c>
      <c r="HC43" s="95">
        <f>VLOOKUP($A43,'WO Detail'!$A$2:$BJ$304,46,FALSE)</f>
        <v>1829</v>
      </c>
      <c r="HD43" s="95">
        <f t="shared" si="8"/>
        <v>2.0620067643742952</v>
      </c>
      <c r="HE43" s="95">
        <f>VLOOKUP($A43,'WO Detail'!$A$2:$BJ$304,47,FALSE)</f>
        <v>1833</v>
      </c>
      <c r="HF43" s="95">
        <f t="shared" si="9"/>
        <v>0.68883878241262686</v>
      </c>
      <c r="HG43" s="95">
        <f>VLOOKUP($A43,'WO Detail'!$A$2:$BJ$304,49,FALSE)</f>
        <v>1420</v>
      </c>
      <c r="HH43" s="95">
        <f t="shared" si="10"/>
        <v>0.53363397219090569</v>
      </c>
      <c r="HI43" s="95">
        <f>VLOOKUP($A43,'WO Detail'!$A$2:$BJ$304,51,FALSE)</f>
        <v>8</v>
      </c>
      <c r="HJ43" s="95">
        <f t="shared" si="11"/>
        <v>4</v>
      </c>
      <c r="HK43" s="95">
        <f>VLOOKUP($A43,'WO Detail'!$A$2:$BJ$304,53,FALSE)</f>
        <v>34</v>
      </c>
      <c r="HL43" s="95">
        <f t="shared" si="12"/>
        <v>17</v>
      </c>
      <c r="HM43" s="95">
        <f>VLOOKUP($A43,'WO Detail'!$A$2:$BJ$304,55,FALSE)</f>
        <v>930</v>
      </c>
      <c r="HN43" s="95">
        <f t="shared" si="21"/>
        <v>34.444444444444443</v>
      </c>
      <c r="HO43" s="95">
        <f>VLOOKUP($A43,'WO Detail'!$A$2:$BJ$304,56,FALSE)</f>
        <v>23384</v>
      </c>
      <c r="HP43" s="95">
        <f t="shared" si="13"/>
        <v>8.7876738068395337</v>
      </c>
      <c r="HQ43" s="95">
        <f>VLOOKUP($A43,'WO Detail'!$A$2:$BJ$304,57,FALSE)</f>
        <v>5213</v>
      </c>
      <c r="HR43" s="95">
        <f t="shared" si="14"/>
        <v>5.8771138669673055</v>
      </c>
      <c r="HS43" s="95">
        <f>VLOOKUP($A43,'WO Detail'!$A$2:$BJ$304,58,FALSE)</f>
        <v>12578</v>
      </c>
      <c r="HT43" s="95">
        <f t="shared" si="15"/>
        <v>4.7267944381811349</v>
      </c>
      <c r="HU43" s="95">
        <f>VLOOKUP($A43,'WO Detail'!$A$2:$BJ$304,59,FALSE)</f>
        <v>54876</v>
      </c>
      <c r="HV43" s="95">
        <f t="shared" si="16"/>
        <v>61.866967305524241</v>
      </c>
      <c r="HW43" s="95">
        <f>VLOOKUP($A43,'WO Detail'!$A$2:$BJ$304,60,FALSE)</f>
        <v>1271</v>
      </c>
      <c r="HX43" s="95">
        <f t="shared" si="17"/>
        <v>0.47763998496805715</v>
      </c>
      <c r="HY43" s="95">
        <f>VLOOKUP($A43,'WO Detail'!$A$2:$BJ$304,61,FALSE)</f>
        <v>44255</v>
      </c>
      <c r="HZ43" s="95">
        <f t="shared" si="18"/>
        <v>49.892897406989853</v>
      </c>
      <c r="IA43" s="95"/>
      <c r="IB43" s="95"/>
      <c r="IC43" s="95"/>
      <c r="ID43" s="113">
        <f>VLOOKUP($A43,'PHAS Score'!$C$1:$D$303,2,FALSE)</f>
        <v>64.959999999999994</v>
      </c>
      <c r="IE43" s="95">
        <f>VLOOKUP($A43,'WO Detail'!$A$2:$BJ$304,62,FALSE)</f>
        <v>1153</v>
      </c>
      <c r="IF43" s="95">
        <f t="shared" si="19"/>
        <v>1.2998872604284104</v>
      </c>
      <c r="IG43" s="96"/>
      <c r="IH43" s="96"/>
      <c r="II43" s="96"/>
      <c r="IJ43" s="96"/>
    </row>
    <row r="44" spans="1:244" s="18" customFormat="1" ht="20.100000000000001" customHeight="1">
      <c r="A44" s="55" t="s">
        <v>651</v>
      </c>
      <c r="B44" s="13" t="s">
        <v>256</v>
      </c>
      <c r="C44" s="13" t="str">
        <f>VLOOKUP($A44,'WO Detail'!$A$2:$BJ$304,4,FALSE)</f>
        <v>Bronx</v>
      </c>
      <c r="D44" s="13" t="str">
        <f>VLOOKUP($A44,'WO Detail'!$A$2:$BJ$304,6,FALSE)</f>
        <v>Bronx River</v>
      </c>
      <c r="E44" s="55">
        <f>VLOOKUP($A44,'WO Detail'!$A$2:$BJ$304,7,FALSE)</f>
        <v>32</v>
      </c>
      <c r="F44" s="13" t="s">
        <v>652</v>
      </c>
      <c r="G44" s="53">
        <v>32</v>
      </c>
      <c r="H44" s="55" t="str">
        <f>VLOOKUP($A44,'WO Detail'!$A$2:$BJ$304,9,FALSE)</f>
        <v>NY005010320</v>
      </c>
      <c r="I44" s="14">
        <v>1225</v>
      </c>
      <c r="J44" s="14">
        <v>2919</v>
      </c>
      <c r="K44" s="15">
        <v>2.3828570999999998</v>
      </c>
      <c r="L44" s="15">
        <v>22.620489800000001</v>
      </c>
      <c r="M44" s="14">
        <v>1112</v>
      </c>
      <c r="N44" s="14">
        <v>1807</v>
      </c>
      <c r="O44" s="14">
        <v>130</v>
      </c>
      <c r="P44" s="14">
        <v>257</v>
      </c>
      <c r="Q44" s="14">
        <v>292</v>
      </c>
      <c r="R44" s="14">
        <v>292</v>
      </c>
      <c r="S44" s="14">
        <v>275</v>
      </c>
      <c r="T44" s="14">
        <v>368</v>
      </c>
      <c r="U44" s="14">
        <v>254</v>
      </c>
      <c r="V44" s="14">
        <v>304</v>
      </c>
      <c r="W44" s="14">
        <v>167</v>
      </c>
      <c r="X44" s="14">
        <v>159</v>
      </c>
      <c r="Y44" s="14">
        <v>238</v>
      </c>
      <c r="Z44" s="14">
        <v>140</v>
      </c>
      <c r="AA44" s="14">
        <v>43</v>
      </c>
      <c r="AB44" s="14">
        <v>841</v>
      </c>
      <c r="AC44" s="14">
        <v>510</v>
      </c>
      <c r="AD44" s="14">
        <v>421</v>
      </c>
      <c r="AE44" s="14">
        <v>65</v>
      </c>
      <c r="AF44" s="14">
        <v>996</v>
      </c>
      <c r="AG44" s="14">
        <v>1853</v>
      </c>
      <c r="AH44" s="14">
        <v>4</v>
      </c>
      <c r="AI44" s="14">
        <v>1</v>
      </c>
      <c r="AJ44" s="14">
        <v>624</v>
      </c>
      <c r="AK44" s="14">
        <v>210</v>
      </c>
      <c r="AL44" s="14">
        <v>41</v>
      </c>
      <c r="AM44" s="14">
        <v>19</v>
      </c>
      <c r="AN44" s="14">
        <v>137</v>
      </c>
      <c r="AO44" s="16">
        <v>498.36816326530612</v>
      </c>
      <c r="AP44" s="16">
        <v>389</v>
      </c>
      <c r="AQ44" s="14">
        <v>21</v>
      </c>
      <c r="AR44" s="14">
        <v>83</v>
      </c>
      <c r="AS44" s="14">
        <v>393</v>
      </c>
      <c r="AT44" s="14">
        <v>131</v>
      </c>
      <c r="AU44" s="14">
        <v>144</v>
      </c>
      <c r="AV44" s="14">
        <v>91</v>
      </c>
      <c r="AW44" s="14">
        <v>84</v>
      </c>
      <c r="AX44" s="14">
        <v>65</v>
      </c>
      <c r="AY44" s="14">
        <v>51</v>
      </c>
      <c r="AZ44" s="14">
        <v>42</v>
      </c>
      <c r="BA44" s="14">
        <v>120</v>
      </c>
      <c r="BB44" s="16">
        <v>23275.875515251442</v>
      </c>
      <c r="BC44" s="16">
        <v>17512</v>
      </c>
      <c r="BD44" s="14">
        <v>50</v>
      </c>
      <c r="BE44" s="14">
        <v>238</v>
      </c>
      <c r="BF44" s="14">
        <v>247</v>
      </c>
      <c r="BG44" s="14">
        <v>156</v>
      </c>
      <c r="BH44" s="14">
        <v>101</v>
      </c>
      <c r="BI44" s="14">
        <v>111</v>
      </c>
      <c r="BJ44" s="14">
        <v>76</v>
      </c>
      <c r="BK44" s="14">
        <v>57</v>
      </c>
      <c r="BL44" s="14">
        <v>42</v>
      </c>
      <c r="BM44" s="14">
        <v>42</v>
      </c>
      <c r="BN44" s="14">
        <v>28</v>
      </c>
      <c r="BO44" s="14">
        <v>14</v>
      </c>
      <c r="BP44" s="14">
        <v>12</v>
      </c>
      <c r="BQ44" s="14">
        <v>6</v>
      </c>
      <c r="BR44" s="14">
        <v>8</v>
      </c>
      <c r="BS44" s="14">
        <v>1</v>
      </c>
      <c r="BT44" s="14">
        <v>5</v>
      </c>
      <c r="BU44" s="14">
        <v>5</v>
      </c>
      <c r="BV44" s="14">
        <v>1</v>
      </c>
      <c r="BW44" s="14">
        <v>1</v>
      </c>
      <c r="BX44" s="14">
        <v>12</v>
      </c>
      <c r="BY44" s="14">
        <v>567</v>
      </c>
      <c r="BZ44" s="16">
        <v>33573.107583774254</v>
      </c>
      <c r="CA44" s="16">
        <v>28984</v>
      </c>
      <c r="CB44" s="14">
        <v>186</v>
      </c>
      <c r="CC44" s="16">
        <v>14963.634408602151</v>
      </c>
      <c r="CD44" s="16">
        <v>11659</v>
      </c>
      <c r="CE44" s="14">
        <v>471</v>
      </c>
      <c r="CF44" s="16">
        <v>14774.698513800424</v>
      </c>
      <c r="CG44" s="16">
        <v>10536</v>
      </c>
      <c r="CH44" s="14">
        <v>851</v>
      </c>
      <c r="CI44" s="14">
        <v>242</v>
      </c>
      <c r="CJ44" s="14">
        <v>95</v>
      </c>
      <c r="CK44" s="14">
        <v>19</v>
      </c>
      <c r="CL44" s="14">
        <v>5</v>
      </c>
      <c r="CM44" s="14">
        <v>6</v>
      </c>
      <c r="CN44" s="17">
        <f t="shared" si="0"/>
        <v>4.8979591836734691E-3</v>
      </c>
      <c r="CO44" s="14">
        <v>27</v>
      </c>
      <c r="CP44" s="17">
        <f t="shared" si="1"/>
        <v>2.2040816326530613E-2</v>
      </c>
      <c r="CQ44" s="14">
        <v>641</v>
      </c>
      <c r="CR44" s="14">
        <v>178</v>
      </c>
      <c r="CS44" s="17">
        <f t="shared" si="2"/>
        <v>6.0979787598492631E-2</v>
      </c>
      <c r="CT44" s="13"/>
      <c r="CU44" s="17"/>
      <c r="CV44" s="13"/>
      <c r="CW44" s="13"/>
      <c r="CX44" s="13"/>
      <c r="CY44" s="13"/>
      <c r="CZ44" s="13"/>
      <c r="DA44" s="13"/>
      <c r="DB44" s="13" t="str">
        <f>VLOOKUP($A44,'WO Detail'!$A$2:$BJ$304,5,FALSE)</f>
        <v>Theresa Bethea</v>
      </c>
      <c r="DC44" s="13"/>
      <c r="DD44" s="13"/>
      <c r="DE44" s="55">
        <f>VLOOKUP($A44,'WO Detail'!$A$2:$BJ$304,38,FALSE)</f>
        <v>3</v>
      </c>
      <c r="DF44" s="19" t="s">
        <v>258</v>
      </c>
      <c r="DG44" s="19" t="s">
        <v>259</v>
      </c>
      <c r="DH44" s="19" t="s">
        <v>324</v>
      </c>
      <c r="DI44" s="19" t="s">
        <v>325</v>
      </c>
      <c r="DJ44" s="19" t="s">
        <v>262</v>
      </c>
      <c r="DK44" s="19" t="s">
        <v>263</v>
      </c>
      <c r="DL44" s="19" t="s">
        <v>354</v>
      </c>
      <c r="DM44" s="19" t="s">
        <v>633</v>
      </c>
      <c r="DN44" s="19" t="s">
        <v>327</v>
      </c>
      <c r="DO44" s="55"/>
      <c r="DP44" s="55"/>
      <c r="DQ44" s="68">
        <v>11.1145415251621</v>
      </c>
      <c r="DR44" s="55" t="str">
        <f>VLOOKUP($A44,'WO Detail'!$A$2:$BJ$304,10,FALSE)</f>
        <v>No</v>
      </c>
      <c r="DS44" s="55" t="str">
        <f>VLOOKUP($A44,'WO Detail'!$A$2:$BJ$304,14,FALSE)</f>
        <v>YES</v>
      </c>
      <c r="DT44" s="19" t="s">
        <v>328</v>
      </c>
      <c r="DU44" s="59" t="str">
        <f>VLOOKUP($A44,'WO Detail'!$A$2:$BJ$304,15,FALSE)</f>
        <v>NORMA SAUNDERS</v>
      </c>
      <c r="DV44" s="77"/>
      <c r="DW44" s="79" t="s">
        <v>267</v>
      </c>
      <c r="DX44" s="55">
        <f>VLOOKUP($A44,'WO Detail'!$A$2:$BJ$304,26,FALSE)</f>
        <v>1246</v>
      </c>
      <c r="DY44" s="55">
        <f>VLOOKUP($A44,'WO Detail'!$A$2:$BJ$304,27,FALSE)</f>
        <v>1225</v>
      </c>
      <c r="DZ44" s="55">
        <f>VLOOKUP($A44,'WO Detail'!$A$2:$BJ$304,28,FALSE)</f>
        <v>18</v>
      </c>
      <c r="EA44" s="55">
        <f>VLOOKUP($A44,'WO Detail'!$A$2:$BJ$304,29,FALSE)</f>
        <v>3</v>
      </c>
      <c r="EB44" s="55">
        <f>VLOOKUP($A44,'WO Detail'!$A$2:$BJ$304,30,FALSE)</f>
        <v>65</v>
      </c>
      <c r="EC44" s="55">
        <f>VLOOKUP($A44,'WO Detail'!$A$2:$BJ$304,31,FALSE)</f>
        <v>48</v>
      </c>
      <c r="ED44" s="55">
        <f>VLOOKUP($A44,'WO Detail'!$A$2:$BJ$304,32,FALSE)</f>
        <v>681</v>
      </c>
      <c r="EE44" s="55">
        <f>VLOOKUP($A44,'WO Detail'!$A$2:$BJ$304,33,FALSE)</f>
        <v>386</v>
      </c>
      <c r="EF44" s="55">
        <f>VLOOKUP($A44,'WO Detail'!$A$2:$BJ$304,34,FALSE)</f>
        <v>66</v>
      </c>
      <c r="EG44" s="55">
        <f>VLOOKUP($A44,'WO Detail'!$A$2:$BJ$304,35,FALSE)</f>
        <v>0</v>
      </c>
      <c r="EH44" s="55">
        <f>VLOOKUP($A44,'WO Detail'!$A$2:$BJ$304,36,FALSE)</f>
        <v>0</v>
      </c>
      <c r="EI44" s="55">
        <f>VLOOKUP($A44,'WO Detail'!$A$2:$BJ$304,37,FALSE)</f>
        <v>0</v>
      </c>
      <c r="EJ44" s="78">
        <v>9</v>
      </c>
      <c r="EK44" s="78">
        <v>1</v>
      </c>
      <c r="EL44" s="19" t="s">
        <v>268</v>
      </c>
      <c r="EM44" s="19" t="s">
        <v>269</v>
      </c>
      <c r="EN44" s="81">
        <v>18687</v>
      </c>
      <c r="EO44" s="78">
        <v>69</v>
      </c>
      <c r="EP44" s="78" t="s">
        <v>404</v>
      </c>
      <c r="EQ44" s="84">
        <v>84235</v>
      </c>
      <c r="ER44" s="78">
        <v>13.94</v>
      </c>
      <c r="ES44" s="13"/>
      <c r="ET44" s="55">
        <f>VLOOKUP($A44,'WO Detail'!$A$2:$BJ$304,25,FALSE)</f>
        <v>5</v>
      </c>
      <c r="EU44" s="55">
        <f>VLOOKUP($A44,'WO Detail'!$A$2:$BJ$304,24,FALSE)</f>
        <v>20</v>
      </c>
      <c r="EV44" s="55">
        <f>VLOOKUP($A44,'WO Detail'!$A$2:$BJ$304,23,FALSE)</f>
        <v>0</v>
      </c>
      <c r="EW44" s="78" t="s">
        <v>271</v>
      </c>
      <c r="EX44" s="13"/>
      <c r="EY44" s="13"/>
      <c r="EZ44" s="19" t="s">
        <v>267</v>
      </c>
      <c r="FA44" s="55" t="str">
        <f>VLOOKUP($A44,'WO Detail'!$A$2:$BJ$304,11,FALSE)</f>
        <v>Other</v>
      </c>
      <c r="FB44" s="55" t="str">
        <f>VLOOKUP($A44,'WO Detail'!$A$2:$BJ$304,12,FALSE)</f>
        <v>No</v>
      </c>
      <c r="FC44" s="13"/>
      <c r="FD44" s="55" t="str">
        <f>VLOOKUP($A44,'WO Detail'!$A$2:$BJ$304,13,FALSE)</f>
        <v>NGEM</v>
      </c>
      <c r="FE44" s="19" t="s">
        <v>267</v>
      </c>
      <c r="FF44" s="13"/>
      <c r="FG44" s="19" t="s">
        <v>653</v>
      </c>
      <c r="FH44" s="19" t="s">
        <v>654</v>
      </c>
      <c r="FI44" s="13">
        <v>3709</v>
      </c>
      <c r="FJ44" s="13">
        <v>12</v>
      </c>
      <c r="FK44" s="19" t="s">
        <v>331</v>
      </c>
      <c r="FL44" s="13"/>
      <c r="FM44" s="55">
        <f>VLOOKUP($A44,'WO Detail'!$A$2:$BJ$304,16,FALSE)</f>
        <v>0</v>
      </c>
      <c r="FN44" s="13"/>
      <c r="FO44" s="13"/>
      <c r="FP44" s="13"/>
      <c r="FQ44" s="13"/>
      <c r="FR44" s="13"/>
      <c r="FS44" s="13"/>
      <c r="FT44" s="13"/>
      <c r="FU44" s="13"/>
      <c r="FV44" s="13"/>
      <c r="FW44" s="13"/>
      <c r="FX44" s="13"/>
      <c r="FY44" s="13"/>
      <c r="FZ44" s="13"/>
      <c r="GA44" s="13"/>
      <c r="GB44" s="13"/>
      <c r="GC44" s="13"/>
      <c r="GD44" s="13"/>
      <c r="GE44" s="13"/>
      <c r="GF44" s="13"/>
      <c r="GG44" s="13"/>
      <c r="GH44" s="55">
        <f>VLOOKUP($A44,'WO Detail'!$A$2:$BJ$304,39,FALSE)</f>
        <v>95.52</v>
      </c>
      <c r="GI44" s="55">
        <f>VLOOKUP($A44,'WO Detail'!$A$2:$BJ$304,40,FALSE)</f>
        <v>33.880000000000003</v>
      </c>
      <c r="GJ44" s="13"/>
      <c r="GK44" s="13"/>
      <c r="GL44" s="13"/>
      <c r="GM44" s="13"/>
      <c r="GN44" s="55">
        <f>VLOOKUP($A44,'WO Detail'!$A$2:$BJ$304,17,FALSE)</f>
        <v>0</v>
      </c>
      <c r="GO44" s="55">
        <f>VLOOKUP($A44,'WO Detail'!$A$2:$BJ$304,18,FALSE)</f>
        <v>0</v>
      </c>
      <c r="GP44" s="55">
        <f>VLOOKUP($A44,'WO Detail'!$A$2:$BJ$304,19,FALSE)</f>
        <v>0</v>
      </c>
      <c r="GQ44" s="55" t="str">
        <f>VLOOKUP($A44,'WO Detail'!$A$2:$BJ$304,21,FALSE)</f>
        <v>Yes</v>
      </c>
      <c r="GR44" s="89">
        <f>VLOOKUP($A44,'WO Detail'!$A$2:$BJ$304,22,FALSE)</f>
        <v>0.66154250772817891</v>
      </c>
      <c r="GS44" s="95">
        <f>VLOOKUP($A44,'WO Detail'!$A$2:$BJ$304,41,FALSE)</f>
        <v>2295</v>
      </c>
      <c r="GT44" s="95">
        <f t="shared" si="22"/>
        <v>0.6244897959183674</v>
      </c>
      <c r="GU44" s="95">
        <f>VLOOKUP($A44,'WO Detail'!$A$2:$BJ$304,42,FALSE)</f>
        <v>779</v>
      </c>
      <c r="GV44" s="95">
        <f t="shared" si="23"/>
        <v>0.63591836734693874</v>
      </c>
      <c r="GW44" s="95">
        <f>VLOOKUP($A44,'WO Detail'!$A$2:$BJ$304,43,FALSE)</f>
        <v>6859</v>
      </c>
      <c r="GX44" s="95">
        <f t="shared" si="5"/>
        <v>1.8663945578231294</v>
      </c>
      <c r="GY44" s="95">
        <f>VLOOKUP($A44,'WO Detail'!$A$2:$BJ$304,44,FALSE)</f>
        <v>4012</v>
      </c>
      <c r="GZ44" s="95">
        <f t="shared" si="6"/>
        <v>3.2751020408163267</v>
      </c>
      <c r="HA44" s="95">
        <f>VLOOKUP($A44,'WO Detail'!$A$2:$BJ$304,45,FALSE)</f>
        <v>2065</v>
      </c>
      <c r="HB44" s="95">
        <f t="shared" si="7"/>
        <v>0.56190476190476191</v>
      </c>
      <c r="HC44" s="95">
        <f>VLOOKUP($A44,'WO Detail'!$A$2:$BJ$304,46,FALSE)</f>
        <v>1450</v>
      </c>
      <c r="HD44" s="95">
        <f t="shared" si="8"/>
        <v>1.1836734693877551</v>
      </c>
      <c r="HE44" s="95">
        <f>VLOOKUP($A44,'WO Detail'!$A$2:$BJ$304,47,FALSE)</f>
        <v>1502</v>
      </c>
      <c r="HF44" s="95">
        <f t="shared" si="9"/>
        <v>0.40870748299319731</v>
      </c>
      <c r="HG44" s="95">
        <f>VLOOKUP($A44,'WO Detail'!$A$2:$BJ$304,49,FALSE)</f>
        <v>1449</v>
      </c>
      <c r="HH44" s="95">
        <f t="shared" si="10"/>
        <v>0.39428571428571429</v>
      </c>
      <c r="HI44" s="95">
        <f>VLOOKUP($A44,'WO Detail'!$A$2:$BJ$304,51,FALSE)</f>
        <v>6</v>
      </c>
      <c r="HJ44" s="95">
        <f t="shared" si="11"/>
        <v>3</v>
      </c>
      <c r="HK44" s="95">
        <f>VLOOKUP($A44,'WO Detail'!$A$2:$BJ$304,53,FALSE)</f>
        <v>5</v>
      </c>
      <c r="HL44" s="95">
        <f t="shared" si="12"/>
        <v>2.5</v>
      </c>
      <c r="HM44" s="95">
        <f>VLOOKUP($A44,'WO Detail'!$A$2:$BJ$304,55,FALSE)</f>
        <v>899</v>
      </c>
      <c r="HN44" s="95">
        <f t="shared" si="21"/>
        <v>44.95</v>
      </c>
      <c r="HO44" s="95">
        <f>VLOOKUP($A44,'WO Detail'!$A$2:$BJ$304,56,FALSE)</f>
        <v>38629</v>
      </c>
      <c r="HP44" s="95">
        <f t="shared" si="13"/>
        <v>10.511292517006803</v>
      </c>
      <c r="HQ44" s="95">
        <f>VLOOKUP($A44,'WO Detail'!$A$2:$BJ$304,57,FALSE)</f>
        <v>8767</v>
      </c>
      <c r="HR44" s="95">
        <f t="shared" si="14"/>
        <v>7.1567346938775511</v>
      </c>
      <c r="HS44" s="95">
        <f>VLOOKUP($A44,'WO Detail'!$A$2:$BJ$304,58,FALSE)</f>
        <v>12841</v>
      </c>
      <c r="HT44" s="95">
        <f t="shared" si="15"/>
        <v>3.4941496598639454</v>
      </c>
      <c r="HU44" s="95">
        <f>VLOOKUP($A44,'WO Detail'!$A$2:$BJ$304,59,FALSE)</f>
        <v>68007</v>
      </c>
      <c r="HV44" s="95">
        <f t="shared" si="16"/>
        <v>55.515918367346941</v>
      </c>
      <c r="HW44" s="95">
        <f>VLOOKUP($A44,'WO Detail'!$A$2:$BJ$304,60,FALSE)</f>
        <v>1779</v>
      </c>
      <c r="HX44" s="95">
        <f t="shared" si="17"/>
        <v>0.4840816326530612</v>
      </c>
      <c r="HY44" s="95">
        <f>VLOOKUP($A44,'WO Detail'!$A$2:$BJ$304,61,FALSE)</f>
        <v>74188</v>
      </c>
      <c r="HZ44" s="95">
        <f t="shared" si="18"/>
        <v>60.561632653061224</v>
      </c>
      <c r="IA44" s="95"/>
      <c r="IB44" s="95"/>
      <c r="IC44" s="95"/>
      <c r="ID44" s="113">
        <f>VLOOKUP($A44,'PHAS Score'!$C$1:$D$303,2,FALSE)</f>
        <v>17</v>
      </c>
      <c r="IE44" s="95">
        <f>VLOOKUP($A44,'WO Detail'!$A$2:$BJ$304,62,FALSE)</f>
        <v>1545</v>
      </c>
      <c r="IF44" s="95">
        <f t="shared" si="19"/>
        <v>1.2612244897959184</v>
      </c>
      <c r="IG44" s="96"/>
      <c r="IH44" s="96"/>
      <c r="II44" s="96"/>
      <c r="IJ44" s="96"/>
    </row>
    <row r="45" spans="1:244" s="18" customFormat="1" ht="20.100000000000001" customHeight="1">
      <c r="A45" s="55" t="s">
        <v>655</v>
      </c>
      <c r="B45" s="13" t="s">
        <v>256</v>
      </c>
      <c r="C45" s="13" t="str">
        <f>VLOOKUP($A45,'WO Detail'!$A$2:$BJ$304,4,FALSE)</f>
        <v>Bronx</v>
      </c>
      <c r="D45" s="13" t="str">
        <f>VLOOKUP($A45,'WO Detail'!$A$2:$BJ$304,6,FALSE)</f>
        <v>Bronx River</v>
      </c>
      <c r="E45" s="55">
        <f>VLOOKUP($A45,'WO Detail'!$A$2:$BJ$304,7,FALSE)</f>
        <v>32</v>
      </c>
      <c r="F45" s="13" t="s">
        <v>656</v>
      </c>
      <c r="G45" s="53">
        <v>157</v>
      </c>
      <c r="H45" s="55" t="str">
        <f>VLOOKUP($A45,'WO Detail'!$A$2:$BJ$304,9,FALSE)</f>
        <v>NY005010320</v>
      </c>
      <c r="I45" s="14">
        <v>217</v>
      </c>
      <c r="J45" s="14">
        <v>232</v>
      </c>
      <c r="K45" s="15">
        <v>1.0691244</v>
      </c>
      <c r="L45" s="15">
        <v>13.316129</v>
      </c>
      <c r="M45" s="14">
        <v>105</v>
      </c>
      <c r="N45" s="14">
        <v>127</v>
      </c>
      <c r="O45" s="14">
        <v>0</v>
      </c>
      <c r="P45" s="14">
        <v>1</v>
      </c>
      <c r="Q45" s="14">
        <v>2</v>
      </c>
      <c r="R45" s="14">
        <v>1</v>
      </c>
      <c r="S45" s="14">
        <v>0</v>
      </c>
      <c r="T45" s="14">
        <v>0</v>
      </c>
      <c r="U45" s="14">
        <v>2</v>
      </c>
      <c r="V45" s="14">
        <v>2</v>
      </c>
      <c r="W45" s="14">
        <v>0</v>
      </c>
      <c r="X45" s="14">
        <v>2</v>
      </c>
      <c r="Y45" s="14">
        <v>87</v>
      </c>
      <c r="Z45" s="14">
        <v>96</v>
      </c>
      <c r="AA45" s="14">
        <v>39</v>
      </c>
      <c r="AB45" s="14">
        <v>3</v>
      </c>
      <c r="AC45" s="14">
        <v>223</v>
      </c>
      <c r="AD45" s="14">
        <v>222</v>
      </c>
      <c r="AE45" s="14">
        <v>9</v>
      </c>
      <c r="AF45" s="14">
        <v>35</v>
      </c>
      <c r="AG45" s="14">
        <v>187</v>
      </c>
      <c r="AH45" s="14">
        <v>1</v>
      </c>
      <c r="AI45" s="14">
        <v>0</v>
      </c>
      <c r="AJ45" s="14">
        <v>167</v>
      </c>
      <c r="AK45" s="14">
        <v>75</v>
      </c>
      <c r="AL45" s="14">
        <v>8</v>
      </c>
      <c r="AM45" s="14">
        <v>8</v>
      </c>
      <c r="AN45" s="14">
        <v>10</v>
      </c>
      <c r="AO45" s="16">
        <v>288.90783410138249</v>
      </c>
      <c r="AP45" s="16">
        <v>248</v>
      </c>
      <c r="AQ45" s="14">
        <v>4</v>
      </c>
      <c r="AR45" s="14">
        <v>19</v>
      </c>
      <c r="AS45" s="14">
        <v>154</v>
      </c>
      <c r="AT45" s="14">
        <v>17</v>
      </c>
      <c r="AU45" s="14">
        <v>5</v>
      </c>
      <c r="AV45" s="14">
        <v>5</v>
      </c>
      <c r="AW45" s="14">
        <v>4</v>
      </c>
      <c r="AX45" s="14">
        <v>3</v>
      </c>
      <c r="AY45" s="14">
        <v>1</v>
      </c>
      <c r="AZ45" s="14">
        <v>2</v>
      </c>
      <c r="BA45" s="14">
        <v>3</v>
      </c>
      <c r="BB45" s="16">
        <v>12556.324074074075</v>
      </c>
      <c r="BC45" s="16">
        <v>10296</v>
      </c>
      <c r="BD45" s="14">
        <v>9</v>
      </c>
      <c r="BE45" s="14">
        <v>53</v>
      </c>
      <c r="BF45" s="14">
        <v>122</v>
      </c>
      <c r="BG45" s="14">
        <v>12</v>
      </c>
      <c r="BH45" s="14">
        <v>7</v>
      </c>
      <c r="BI45" s="14">
        <v>2</v>
      </c>
      <c r="BJ45" s="14">
        <v>4</v>
      </c>
      <c r="BK45" s="14">
        <v>3</v>
      </c>
      <c r="BL45" s="14">
        <v>1</v>
      </c>
      <c r="BM45" s="14">
        <v>1</v>
      </c>
      <c r="BN45" s="14">
        <v>0</v>
      </c>
      <c r="BO45" s="14">
        <v>1</v>
      </c>
      <c r="BP45" s="14">
        <v>0</v>
      </c>
      <c r="BQ45" s="14">
        <v>0</v>
      </c>
      <c r="BR45" s="14">
        <v>1</v>
      </c>
      <c r="BS45" s="14">
        <v>0</v>
      </c>
      <c r="BT45" s="14">
        <v>0</v>
      </c>
      <c r="BU45" s="14">
        <v>0</v>
      </c>
      <c r="BV45" s="14">
        <v>0</v>
      </c>
      <c r="BW45" s="14">
        <v>0</v>
      </c>
      <c r="BX45" s="14">
        <v>0</v>
      </c>
      <c r="BY45" s="14">
        <v>8</v>
      </c>
      <c r="BZ45" s="16">
        <v>25767.25</v>
      </c>
      <c r="CA45" s="16">
        <v>19391</v>
      </c>
      <c r="CB45" s="14">
        <v>4</v>
      </c>
      <c r="CC45" s="16">
        <v>4701</v>
      </c>
      <c r="CD45" s="16">
        <v>4776</v>
      </c>
      <c r="CE45" s="14">
        <v>204</v>
      </c>
      <c r="CF45" s="16">
        <v>12192.274509803921</v>
      </c>
      <c r="CG45" s="16">
        <v>10296</v>
      </c>
      <c r="CH45" s="14">
        <v>199</v>
      </c>
      <c r="CI45" s="14">
        <v>12</v>
      </c>
      <c r="CJ45" s="14">
        <v>5</v>
      </c>
      <c r="CK45" s="14">
        <v>0</v>
      </c>
      <c r="CL45" s="14">
        <v>0</v>
      </c>
      <c r="CM45" s="14">
        <v>0</v>
      </c>
      <c r="CN45" s="17">
        <f t="shared" si="0"/>
        <v>0</v>
      </c>
      <c r="CO45" s="14">
        <v>1</v>
      </c>
      <c r="CP45" s="17">
        <f t="shared" si="1"/>
        <v>4.608294930875576E-3</v>
      </c>
      <c r="CQ45" s="14">
        <v>176</v>
      </c>
      <c r="CR45" s="14">
        <v>0</v>
      </c>
      <c r="CS45" s="17">
        <f t="shared" si="2"/>
        <v>0</v>
      </c>
      <c r="CT45" s="13"/>
      <c r="CU45" s="17"/>
      <c r="CV45" s="13"/>
      <c r="CW45" s="13"/>
      <c r="CX45" s="13"/>
      <c r="CY45" s="13"/>
      <c r="CZ45" s="13"/>
      <c r="DA45" s="13"/>
      <c r="DB45" s="13" t="str">
        <f>VLOOKUP($A45,'WO Detail'!$A$2:$BJ$304,5,FALSE)</f>
        <v>Theresa Bethea</v>
      </c>
      <c r="DC45" s="13"/>
      <c r="DD45" s="13"/>
      <c r="DE45" s="55">
        <f>VLOOKUP($A45,'WO Detail'!$A$2:$BJ$304,38,FALSE)</f>
        <v>0</v>
      </c>
      <c r="DF45" s="19" t="s">
        <v>258</v>
      </c>
      <c r="DG45" s="19" t="s">
        <v>259</v>
      </c>
      <c r="DH45" s="19" t="s">
        <v>324</v>
      </c>
      <c r="DI45" s="19" t="s">
        <v>325</v>
      </c>
      <c r="DJ45" s="19" t="s">
        <v>262</v>
      </c>
      <c r="DK45" s="19" t="s">
        <v>263</v>
      </c>
      <c r="DL45" s="19" t="s">
        <v>354</v>
      </c>
      <c r="DM45" s="19" t="s">
        <v>633</v>
      </c>
      <c r="DN45" s="19" t="s">
        <v>327</v>
      </c>
      <c r="DO45" s="55"/>
      <c r="DP45" s="55"/>
      <c r="DQ45" s="68">
        <v>11.1145415251621</v>
      </c>
      <c r="DR45" s="55" t="str">
        <f>VLOOKUP($A45,'WO Detail'!$A$2:$BJ$304,10,FALSE)</f>
        <v>No</v>
      </c>
      <c r="DS45" s="55" t="str">
        <f>VLOOKUP($A45,'WO Detail'!$A$2:$BJ$304,14,FALSE)</f>
        <v>YES</v>
      </c>
      <c r="DT45" s="19" t="s">
        <v>328</v>
      </c>
      <c r="DU45" s="59" t="str">
        <f>VLOOKUP($A45,'WO Detail'!$A$2:$BJ$304,15,FALSE)</f>
        <v>NORMA SAUNDERS</v>
      </c>
      <c r="DV45" s="77"/>
      <c r="DW45" s="79" t="s">
        <v>519</v>
      </c>
      <c r="DX45" s="55">
        <f>VLOOKUP($A45,'WO Detail'!$A$2:$BJ$304,26,FALSE)</f>
        <v>226</v>
      </c>
      <c r="DY45" s="55">
        <f>VLOOKUP($A45,'WO Detail'!$A$2:$BJ$304,27,FALSE)</f>
        <v>217</v>
      </c>
      <c r="DZ45" s="55">
        <f>VLOOKUP($A45,'WO Detail'!$A$2:$BJ$304,28,FALSE)</f>
        <v>9</v>
      </c>
      <c r="EA45" s="55">
        <f>VLOOKUP($A45,'WO Detail'!$A$2:$BJ$304,29,FALSE)</f>
        <v>0</v>
      </c>
      <c r="EB45" s="55">
        <f>VLOOKUP($A45,'WO Detail'!$A$2:$BJ$304,30,FALSE)</f>
        <v>151</v>
      </c>
      <c r="EC45" s="55">
        <f>VLOOKUP($A45,'WO Detail'!$A$2:$BJ$304,31,FALSE)</f>
        <v>75</v>
      </c>
      <c r="ED45" s="55">
        <f>VLOOKUP($A45,'WO Detail'!$A$2:$BJ$304,32,FALSE)</f>
        <v>0</v>
      </c>
      <c r="EE45" s="55">
        <f>VLOOKUP($A45,'WO Detail'!$A$2:$BJ$304,33,FALSE)</f>
        <v>0</v>
      </c>
      <c r="EF45" s="55">
        <f>VLOOKUP($A45,'WO Detail'!$A$2:$BJ$304,34,FALSE)</f>
        <v>0</v>
      </c>
      <c r="EG45" s="55">
        <f>VLOOKUP($A45,'WO Detail'!$A$2:$BJ$304,35,FALSE)</f>
        <v>0</v>
      </c>
      <c r="EH45" s="55">
        <f>VLOOKUP($A45,'WO Detail'!$A$2:$BJ$304,36,FALSE)</f>
        <v>0</v>
      </c>
      <c r="EI45" s="55">
        <f>VLOOKUP($A45,'WO Detail'!$A$2:$BJ$304,37,FALSE)</f>
        <v>0</v>
      </c>
      <c r="EJ45" s="78">
        <v>2</v>
      </c>
      <c r="EK45" s="78">
        <v>0</v>
      </c>
      <c r="EL45" s="19" t="s">
        <v>268</v>
      </c>
      <c r="EM45" s="19" t="s">
        <v>269</v>
      </c>
      <c r="EN45" s="81">
        <v>24166</v>
      </c>
      <c r="EO45" s="78">
        <v>54</v>
      </c>
      <c r="EP45" s="78" t="s">
        <v>629</v>
      </c>
      <c r="EQ45" s="84">
        <v>12286</v>
      </c>
      <c r="ER45" s="78">
        <v>1.43</v>
      </c>
      <c r="ES45" s="13"/>
      <c r="ET45" s="55">
        <f>VLOOKUP($A45,'WO Detail'!$A$2:$BJ$304,25,FALSE)</f>
        <v>0</v>
      </c>
      <c r="EU45" s="55">
        <f>VLOOKUP($A45,'WO Detail'!$A$2:$BJ$304,24,FALSE)</f>
        <v>4</v>
      </c>
      <c r="EV45" s="55">
        <f>VLOOKUP($A45,'WO Detail'!$A$2:$BJ$304,23,FALSE)</f>
        <v>0</v>
      </c>
      <c r="EW45" s="78" t="s">
        <v>657</v>
      </c>
      <c r="EX45" s="13"/>
      <c r="EY45" s="13"/>
      <c r="EZ45" s="19" t="s">
        <v>267</v>
      </c>
      <c r="FA45" s="55" t="str">
        <f>VLOOKUP($A45,'WO Detail'!$A$2:$BJ$304,11,FALSE)</f>
        <v>Other</v>
      </c>
      <c r="FB45" s="55" t="str">
        <f>VLOOKUP($A45,'WO Detail'!$A$2:$BJ$304,12,FALSE)</f>
        <v>No</v>
      </c>
      <c r="FC45" s="13"/>
      <c r="FD45" s="55" t="str">
        <f>VLOOKUP($A45,'WO Detail'!$A$2:$BJ$304,13,FALSE)</f>
        <v>NGEM</v>
      </c>
      <c r="FE45" s="19" t="s">
        <v>267</v>
      </c>
      <c r="FF45" s="13"/>
      <c r="FG45" s="19" t="s">
        <v>658</v>
      </c>
      <c r="FH45" s="19" t="s">
        <v>654</v>
      </c>
      <c r="FI45" s="13">
        <v>3709</v>
      </c>
      <c r="FJ45" s="13">
        <v>12</v>
      </c>
      <c r="FK45" s="19" t="s">
        <v>331</v>
      </c>
      <c r="FL45" s="13"/>
      <c r="FM45" s="55">
        <f>VLOOKUP($A45,'WO Detail'!$A$2:$BJ$304,16,FALSE)</f>
        <v>0</v>
      </c>
      <c r="FN45" s="13"/>
      <c r="FO45" s="13"/>
      <c r="FP45" s="13"/>
      <c r="FQ45" s="13"/>
      <c r="FR45" s="13"/>
      <c r="FS45" s="13"/>
      <c r="FT45" s="13"/>
      <c r="FU45" s="13"/>
      <c r="FV45" s="13"/>
      <c r="FW45" s="13"/>
      <c r="FX45" s="13"/>
      <c r="FY45" s="13"/>
      <c r="FZ45" s="13"/>
      <c r="GA45" s="13"/>
      <c r="GB45" s="13"/>
      <c r="GC45" s="13"/>
      <c r="GD45" s="13"/>
      <c r="GE45" s="13"/>
      <c r="GF45" s="13"/>
      <c r="GG45" s="13"/>
      <c r="GH45" s="55">
        <f>VLOOKUP($A45,'WO Detail'!$A$2:$BJ$304,39,FALSE)</f>
        <v>97.96</v>
      </c>
      <c r="GI45" s="55">
        <f>VLOOKUP($A45,'WO Detail'!$A$2:$BJ$304,40,FALSE)</f>
        <v>14.29</v>
      </c>
      <c r="GJ45" s="13"/>
      <c r="GK45" s="13"/>
      <c r="GL45" s="13"/>
      <c r="GM45" s="13"/>
      <c r="GN45" s="55">
        <f>VLOOKUP($A45,'WO Detail'!$A$2:$BJ$304,17,FALSE)</f>
        <v>0</v>
      </c>
      <c r="GO45" s="55">
        <f>VLOOKUP($A45,'WO Detail'!$A$2:$BJ$304,18,FALSE)</f>
        <v>0</v>
      </c>
      <c r="GP45" s="55">
        <f>VLOOKUP($A45,'WO Detail'!$A$2:$BJ$304,19,FALSE)</f>
        <v>0</v>
      </c>
      <c r="GQ45" s="55" t="str">
        <f>VLOOKUP($A45,'WO Detail'!$A$2:$BJ$304,21,FALSE)</f>
        <v>No</v>
      </c>
      <c r="GR45" s="89">
        <f>VLOOKUP($A45,'WO Detail'!$A$2:$BJ$304,22,FALSE)</f>
        <v>0.51774538232724243</v>
      </c>
      <c r="GS45" s="95">
        <f>VLOOKUP($A45,'WO Detail'!$A$2:$BJ$304,41,FALSE)</f>
        <v>275</v>
      </c>
      <c r="GT45" s="95">
        <f t="shared" si="22"/>
        <v>0.42242703533026116</v>
      </c>
      <c r="GU45" s="95">
        <f>VLOOKUP($A45,'WO Detail'!$A$2:$BJ$304,42,FALSE)</f>
        <v>183</v>
      </c>
      <c r="GV45" s="95">
        <f t="shared" si="23"/>
        <v>0.84331797235023043</v>
      </c>
      <c r="GW45" s="95">
        <f>VLOOKUP($A45,'WO Detail'!$A$2:$BJ$304,43,FALSE)</f>
        <v>1334</v>
      </c>
      <c r="GX45" s="95">
        <f t="shared" si="5"/>
        <v>2.0491551459293396</v>
      </c>
      <c r="GY45" s="95">
        <f>VLOOKUP($A45,'WO Detail'!$A$2:$BJ$304,44,FALSE)</f>
        <v>760</v>
      </c>
      <c r="GZ45" s="95">
        <f t="shared" si="6"/>
        <v>3.5023041474654377</v>
      </c>
      <c r="HA45" s="95">
        <f>VLOOKUP($A45,'WO Detail'!$A$2:$BJ$304,45,FALSE)</f>
        <v>596</v>
      </c>
      <c r="HB45" s="95">
        <f t="shared" si="7"/>
        <v>0.91551459293394777</v>
      </c>
      <c r="HC45" s="95">
        <f>VLOOKUP($A45,'WO Detail'!$A$2:$BJ$304,46,FALSE)</f>
        <v>442</v>
      </c>
      <c r="HD45" s="95">
        <f t="shared" si="8"/>
        <v>2.0368663594470044</v>
      </c>
      <c r="HE45" s="95">
        <f>VLOOKUP($A45,'WO Detail'!$A$2:$BJ$304,47,FALSE)</f>
        <v>253</v>
      </c>
      <c r="HF45" s="95">
        <f t="shared" si="9"/>
        <v>0.38863287250384021</v>
      </c>
      <c r="HG45" s="95">
        <f>VLOOKUP($A45,'WO Detail'!$A$2:$BJ$304,49,FALSE)</f>
        <v>142</v>
      </c>
      <c r="HH45" s="95">
        <f t="shared" si="10"/>
        <v>0.21812596006144394</v>
      </c>
      <c r="HI45" s="95">
        <f>VLOOKUP($A45,'WO Detail'!$A$2:$BJ$304,51,FALSE)</f>
        <v>6</v>
      </c>
      <c r="HJ45" s="95">
        <f t="shared" si="11"/>
        <v>3</v>
      </c>
      <c r="HK45" s="95">
        <f>VLOOKUP($A45,'WO Detail'!$A$2:$BJ$304,53,FALSE)</f>
        <v>6</v>
      </c>
      <c r="HL45" s="95">
        <f t="shared" si="12"/>
        <v>3</v>
      </c>
      <c r="HM45" s="95">
        <f>VLOOKUP($A45,'WO Detail'!$A$2:$BJ$304,55,FALSE)</f>
        <v>68</v>
      </c>
      <c r="HN45" s="95">
        <f t="shared" si="21"/>
        <v>17</v>
      </c>
      <c r="HO45" s="95">
        <f>VLOOKUP($A45,'WO Detail'!$A$2:$BJ$304,56,FALSE)</f>
        <v>5845</v>
      </c>
      <c r="HP45" s="95">
        <f t="shared" si="13"/>
        <v>8.978494623655914</v>
      </c>
      <c r="HQ45" s="95">
        <f>VLOOKUP($A45,'WO Detail'!$A$2:$BJ$304,57,FALSE)</f>
        <v>3026</v>
      </c>
      <c r="HR45" s="95">
        <f t="shared" si="14"/>
        <v>13.944700460829493</v>
      </c>
      <c r="HS45" s="95">
        <f>VLOOKUP($A45,'WO Detail'!$A$2:$BJ$304,58,FALSE)</f>
        <v>2574</v>
      </c>
      <c r="HT45" s="95">
        <f t="shared" si="15"/>
        <v>3.9539170506912442</v>
      </c>
      <c r="HU45" s="95">
        <f>VLOOKUP($A45,'WO Detail'!$A$2:$BJ$304,59,FALSE)</f>
        <v>14438</v>
      </c>
      <c r="HV45" s="95">
        <f t="shared" si="16"/>
        <v>66.534562211981566</v>
      </c>
      <c r="HW45" s="95">
        <f>VLOOKUP($A45,'WO Detail'!$A$2:$BJ$304,60,FALSE)</f>
        <v>295</v>
      </c>
      <c r="HX45" s="95">
        <f t="shared" si="17"/>
        <v>0.45314900153609827</v>
      </c>
      <c r="HY45" s="95">
        <f>VLOOKUP($A45,'WO Detail'!$A$2:$BJ$304,61,FALSE)</f>
        <v>7326</v>
      </c>
      <c r="HZ45" s="95">
        <f t="shared" si="18"/>
        <v>33.76036866359447</v>
      </c>
      <c r="IA45" s="95"/>
      <c r="IB45" s="95"/>
      <c r="IC45" s="95"/>
      <c r="ID45" s="113">
        <f>VLOOKUP($A45,'PHAS Score'!$C$1:$D$303,2,FALSE)</f>
        <v>17</v>
      </c>
      <c r="IE45" s="95">
        <f>VLOOKUP($A45,'WO Detail'!$A$2:$BJ$304,62,FALSE)</f>
        <v>54</v>
      </c>
      <c r="IF45" s="95">
        <f t="shared" si="19"/>
        <v>0.24884792626728111</v>
      </c>
      <c r="IG45" s="96"/>
      <c r="IH45" s="96"/>
      <c r="II45" s="96"/>
      <c r="IJ45" s="96"/>
    </row>
    <row r="46" spans="1:244" s="18" customFormat="1" ht="20.100000000000001" customHeight="1">
      <c r="A46" s="55" t="s">
        <v>659</v>
      </c>
      <c r="B46" s="13" t="s">
        <v>278</v>
      </c>
      <c r="C46" s="13" t="str">
        <f>VLOOKUP($A46,'WO Detail'!$A$2:$BJ$304,4,FALSE)</f>
        <v>Brooklyn</v>
      </c>
      <c r="D46" s="13" t="str">
        <f>VLOOKUP($A46,'WO Detail'!$A$2:$BJ$304,6,FALSE)</f>
        <v>Marcus Garvey</v>
      </c>
      <c r="E46" s="55">
        <f>VLOOKUP($A46,'WO Detail'!$A$2:$BJ$304,7,FALSE)</f>
        <v>252</v>
      </c>
      <c r="F46" s="13" t="s">
        <v>660</v>
      </c>
      <c r="G46" s="53">
        <v>325</v>
      </c>
      <c r="H46" s="55" t="str">
        <f>VLOOKUP($A46,'WO Detail'!$A$2:$BJ$304,9,FALSE)</f>
        <v>NY005012520</v>
      </c>
      <c r="I46" s="14">
        <v>196</v>
      </c>
      <c r="J46" s="14">
        <v>218</v>
      </c>
      <c r="K46" s="15">
        <v>1.1122449000000001</v>
      </c>
      <c r="L46" s="15">
        <v>14.8158163</v>
      </c>
      <c r="M46" s="14">
        <v>75</v>
      </c>
      <c r="N46" s="14">
        <v>143</v>
      </c>
      <c r="O46" s="14">
        <v>0</v>
      </c>
      <c r="P46" s="14">
        <v>0</v>
      </c>
      <c r="Q46" s="14">
        <v>0</v>
      </c>
      <c r="R46" s="14">
        <v>2</v>
      </c>
      <c r="S46" s="14">
        <v>0</v>
      </c>
      <c r="T46" s="14">
        <v>0</v>
      </c>
      <c r="U46" s="14">
        <v>1</v>
      </c>
      <c r="V46" s="14">
        <v>1</v>
      </c>
      <c r="W46" s="14">
        <v>1</v>
      </c>
      <c r="X46" s="14">
        <v>10</v>
      </c>
      <c r="Y46" s="14">
        <v>87</v>
      </c>
      <c r="Z46" s="14">
        <v>83</v>
      </c>
      <c r="AA46" s="14">
        <v>33</v>
      </c>
      <c r="AB46" s="14">
        <v>2</v>
      </c>
      <c r="AC46" s="14">
        <v>211</v>
      </c>
      <c r="AD46" s="14">
        <v>203</v>
      </c>
      <c r="AE46" s="14">
        <v>10</v>
      </c>
      <c r="AF46" s="14">
        <v>149</v>
      </c>
      <c r="AG46" s="14">
        <v>47</v>
      </c>
      <c r="AH46" s="14">
        <v>11</v>
      </c>
      <c r="AI46" s="14">
        <v>1</v>
      </c>
      <c r="AJ46" s="14">
        <v>108</v>
      </c>
      <c r="AK46" s="14">
        <v>35</v>
      </c>
      <c r="AL46" s="14">
        <v>10</v>
      </c>
      <c r="AM46" s="14">
        <v>1</v>
      </c>
      <c r="AN46" s="14">
        <v>4</v>
      </c>
      <c r="AO46" s="16">
        <v>366.63775510204084</v>
      </c>
      <c r="AP46" s="16">
        <v>254.5</v>
      </c>
      <c r="AQ46" s="14">
        <v>5</v>
      </c>
      <c r="AR46" s="14">
        <v>19</v>
      </c>
      <c r="AS46" s="14">
        <v>92</v>
      </c>
      <c r="AT46" s="14">
        <v>30</v>
      </c>
      <c r="AU46" s="14">
        <v>17</v>
      </c>
      <c r="AV46" s="14">
        <v>6</v>
      </c>
      <c r="AW46" s="14">
        <v>5</v>
      </c>
      <c r="AX46" s="14">
        <v>6</v>
      </c>
      <c r="AY46" s="14">
        <v>5</v>
      </c>
      <c r="AZ46" s="14">
        <v>3</v>
      </c>
      <c r="BA46" s="14">
        <v>8</v>
      </c>
      <c r="BB46" s="16">
        <v>15694</v>
      </c>
      <c r="BC46" s="16">
        <v>11178</v>
      </c>
      <c r="BD46" s="14">
        <v>4</v>
      </c>
      <c r="BE46" s="14">
        <v>51</v>
      </c>
      <c r="BF46" s="14">
        <v>75</v>
      </c>
      <c r="BG46" s="14">
        <v>26</v>
      </c>
      <c r="BH46" s="14">
        <v>12</v>
      </c>
      <c r="BI46" s="14">
        <v>8</v>
      </c>
      <c r="BJ46" s="14">
        <v>5</v>
      </c>
      <c r="BK46" s="14">
        <v>5</v>
      </c>
      <c r="BL46" s="14">
        <v>2</v>
      </c>
      <c r="BM46" s="14">
        <v>2</v>
      </c>
      <c r="BN46" s="14">
        <v>1</v>
      </c>
      <c r="BO46" s="14">
        <v>4</v>
      </c>
      <c r="BP46" s="14">
        <v>0</v>
      </c>
      <c r="BQ46" s="14">
        <v>0</v>
      </c>
      <c r="BR46" s="14">
        <v>0</v>
      </c>
      <c r="BS46" s="14">
        <v>0</v>
      </c>
      <c r="BT46" s="14">
        <v>0</v>
      </c>
      <c r="BU46" s="14">
        <v>0</v>
      </c>
      <c r="BV46" s="14">
        <v>0</v>
      </c>
      <c r="BW46" s="14">
        <v>0</v>
      </c>
      <c r="BX46" s="14">
        <v>0</v>
      </c>
      <c r="BY46" s="14">
        <v>20</v>
      </c>
      <c r="BZ46" s="16">
        <v>28010.5</v>
      </c>
      <c r="CA46" s="16">
        <v>26040.5</v>
      </c>
      <c r="CB46" s="14">
        <v>4</v>
      </c>
      <c r="CC46" s="16">
        <v>9623.25</v>
      </c>
      <c r="CD46" s="16">
        <v>6570</v>
      </c>
      <c r="CE46" s="14">
        <v>172</v>
      </c>
      <c r="CF46" s="16">
        <v>14430.511627906977</v>
      </c>
      <c r="CG46" s="16">
        <v>10758</v>
      </c>
      <c r="CH46" s="14">
        <v>165</v>
      </c>
      <c r="CI46" s="14">
        <v>20</v>
      </c>
      <c r="CJ46" s="14">
        <v>10</v>
      </c>
      <c r="CK46" s="14">
        <v>0</v>
      </c>
      <c r="CL46" s="14">
        <v>0</v>
      </c>
      <c r="CM46" s="14">
        <v>0</v>
      </c>
      <c r="CN46" s="17">
        <f t="shared" si="0"/>
        <v>0</v>
      </c>
      <c r="CO46" s="14">
        <v>5</v>
      </c>
      <c r="CP46" s="17">
        <f t="shared" si="1"/>
        <v>2.5510204081632654E-2</v>
      </c>
      <c r="CQ46" s="14">
        <v>120</v>
      </c>
      <c r="CR46" s="14">
        <v>0</v>
      </c>
      <c r="CS46" s="17">
        <f t="shared" si="2"/>
        <v>0</v>
      </c>
      <c r="CT46" s="13"/>
      <c r="CU46" s="17"/>
      <c r="CV46" s="13"/>
      <c r="CW46" s="13"/>
      <c r="CX46" s="13"/>
      <c r="CY46" s="13"/>
      <c r="CZ46" s="13"/>
      <c r="DA46" s="13"/>
      <c r="DB46" s="13" t="str">
        <f>VLOOKUP($A46,'WO Detail'!$A$2:$BJ$304,5,FALSE)</f>
        <v>Michael Iezza</v>
      </c>
      <c r="DC46" s="13"/>
      <c r="DD46" s="13"/>
      <c r="DE46" s="55">
        <f>VLOOKUP($A46,'WO Detail'!$A$2:$BJ$304,38,FALSE)</f>
        <v>3</v>
      </c>
      <c r="DF46" s="19" t="s">
        <v>350</v>
      </c>
      <c r="DG46" s="19" t="s">
        <v>351</v>
      </c>
      <c r="DH46" s="19" t="s">
        <v>282</v>
      </c>
      <c r="DI46" s="19" t="s">
        <v>283</v>
      </c>
      <c r="DJ46" s="19" t="s">
        <v>284</v>
      </c>
      <c r="DK46" s="19" t="s">
        <v>285</v>
      </c>
      <c r="DL46" s="19" t="s">
        <v>286</v>
      </c>
      <c r="DM46" s="19" t="s">
        <v>287</v>
      </c>
      <c r="DN46" s="19" t="s">
        <v>288</v>
      </c>
      <c r="DO46" s="55"/>
      <c r="DP46" s="55"/>
      <c r="DQ46" s="68">
        <v>4.545454545454545</v>
      </c>
      <c r="DR46" s="55" t="str">
        <f>VLOOKUP($A46,'WO Detail'!$A$2:$BJ$304,10,FALSE)</f>
        <v>No</v>
      </c>
      <c r="DS46" s="55" t="str">
        <f>VLOOKUP($A46,'WO Detail'!$A$2:$BJ$304,14,FALSE)</f>
        <v>YES</v>
      </c>
      <c r="DT46" s="19" t="s">
        <v>289</v>
      </c>
      <c r="DU46" s="59" t="str">
        <f>VLOOKUP($A46,'WO Detail'!$A$2:$BJ$304,15,FALSE)</f>
        <v>ERNEST FOLES</v>
      </c>
      <c r="DV46" s="77"/>
      <c r="DW46" s="79" t="s">
        <v>519</v>
      </c>
      <c r="DX46" s="55">
        <f>VLOOKUP($A46,'WO Detail'!$A$2:$BJ$304,26,FALSE)</f>
        <v>200</v>
      </c>
      <c r="DY46" s="55">
        <f>VLOOKUP($A46,'WO Detail'!$A$2:$BJ$304,27,FALSE)</f>
        <v>197</v>
      </c>
      <c r="DZ46" s="55">
        <f>VLOOKUP($A46,'WO Detail'!$A$2:$BJ$304,28,FALSE)</f>
        <v>3</v>
      </c>
      <c r="EA46" s="55">
        <f>VLOOKUP($A46,'WO Detail'!$A$2:$BJ$304,29,FALSE)</f>
        <v>0</v>
      </c>
      <c r="EB46" s="55">
        <f>VLOOKUP($A46,'WO Detail'!$A$2:$BJ$304,30,FALSE)</f>
        <v>0</v>
      </c>
      <c r="EC46" s="55">
        <f>VLOOKUP($A46,'WO Detail'!$A$2:$BJ$304,31,FALSE)</f>
        <v>200</v>
      </c>
      <c r="ED46" s="55">
        <f>VLOOKUP($A46,'WO Detail'!$A$2:$BJ$304,32,FALSE)</f>
        <v>0</v>
      </c>
      <c r="EE46" s="55">
        <f>VLOOKUP($A46,'WO Detail'!$A$2:$BJ$304,33,FALSE)</f>
        <v>0</v>
      </c>
      <c r="EF46" s="55">
        <f>VLOOKUP($A46,'WO Detail'!$A$2:$BJ$304,34,FALSE)</f>
        <v>0</v>
      </c>
      <c r="EG46" s="55">
        <f>VLOOKUP($A46,'WO Detail'!$A$2:$BJ$304,35,FALSE)</f>
        <v>0</v>
      </c>
      <c r="EH46" s="55">
        <f>VLOOKUP($A46,'WO Detail'!$A$2:$BJ$304,36,FALSE)</f>
        <v>0</v>
      </c>
      <c r="EI46" s="55">
        <f>VLOOKUP($A46,'WO Detail'!$A$2:$BJ$304,37,FALSE)</f>
        <v>0</v>
      </c>
      <c r="EJ46" s="78">
        <v>2</v>
      </c>
      <c r="EK46" s="78">
        <v>0</v>
      </c>
      <c r="EL46" s="19" t="s">
        <v>268</v>
      </c>
      <c r="EM46" s="19" t="s">
        <v>290</v>
      </c>
      <c r="EN46" s="81">
        <v>31251</v>
      </c>
      <c r="EO46" s="78">
        <v>35</v>
      </c>
      <c r="EP46" s="78" t="s">
        <v>271</v>
      </c>
      <c r="EQ46" s="84">
        <v>29354</v>
      </c>
      <c r="ER46" s="78">
        <v>2.2800000000000002</v>
      </c>
      <c r="ES46" s="13"/>
      <c r="ET46" s="55">
        <f>VLOOKUP($A46,'WO Detail'!$A$2:$BJ$304,25,FALSE)</f>
        <v>8</v>
      </c>
      <c r="EU46" s="55">
        <f>VLOOKUP($A46,'WO Detail'!$A$2:$BJ$304,24,FALSE)</f>
        <v>4</v>
      </c>
      <c r="EV46" s="55">
        <f>VLOOKUP($A46,'WO Detail'!$A$2:$BJ$304,23,FALSE)</f>
        <v>0</v>
      </c>
      <c r="EW46" s="78" t="s">
        <v>267</v>
      </c>
      <c r="EX46" s="13"/>
      <c r="EY46" s="13"/>
      <c r="EZ46" s="19" t="s">
        <v>267</v>
      </c>
      <c r="FA46" s="55" t="str">
        <f>VLOOKUP($A46,'WO Detail'!$A$2:$BJ$304,11,FALSE)</f>
        <v>Other</v>
      </c>
      <c r="FB46" s="55" t="str">
        <f>VLOOKUP($A46,'WO Detail'!$A$2:$BJ$304,12,FALSE)</f>
        <v>No</v>
      </c>
      <c r="FC46" s="13"/>
      <c r="FD46" s="55">
        <f>VLOOKUP($A46,'WO Detail'!$A$2:$BJ$304,13,FALSE)</f>
        <v>0</v>
      </c>
      <c r="FE46" s="19" t="s">
        <v>272</v>
      </c>
      <c r="FF46" s="13" t="s">
        <v>273</v>
      </c>
      <c r="FG46" s="19" t="s">
        <v>661</v>
      </c>
      <c r="FH46" s="19" t="s">
        <v>662</v>
      </c>
      <c r="FI46" s="13">
        <v>4007</v>
      </c>
      <c r="FJ46" s="13">
        <v>23</v>
      </c>
      <c r="FK46" s="19" t="s">
        <v>294</v>
      </c>
      <c r="FL46" s="13"/>
      <c r="FM46" s="55">
        <f>VLOOKUP($A46,'WO Detail'!$A$2:$BJ$304,16,FALSE)</f>
        <v>0</v>
      </c>
      <c r="FN46" s="13"/>
      <c r="FO46" s="13"/>
      <c r="FP46" s="13"/>
      <c r="FQ46" s="13"/>
      <c r="FR46" s="13"/>
      <c r="FS46" s="13"/>
      <c r="FT46" s="13"/>
      <c r="FU46" s="13"/>
      <c r="FV46" s="13"/>
      <c r="FW46" s="13"/>
      <c r="FX46" s="13"/>
      <c r="FY46" s="13"/>
      <c r="FZ46" s="13"/>
      <c r="GA46" s="13"/>
      <c r="GB46" s="13"/>
      <c r="GC46" s="13"/>
      <c r="GD46" s="13"/>
      <c r="GE46" s="13"/>
      <c r="GF46" s="13"/>
      <c r="GG46" s="13"/>
      <c r="GH46" s="55">
        <f>VLOOKUP($A46,'WO Detail'!$A$2:$BJ$304,39,FALSE)</f>
        <v>96.24</v>
      </c>
      <c r="GI46" s="55">
        <f>VLOOKUP($A46,'WO Detail'!$A$2:$BJ$304,40,FALSE)</f>
        <v>10.66</v>
      </c>
      <c r="GJ46" s="13"/>
      <c r="GK46" s="13"/>
      <c r="GL46" s="13"/>
      <c r="GM46" s="13"/>
      <c r="GN46" s="55">
        <f>VLOOKUP($A46,'WO Detail'!$A$2:$BJ$304,17,FALSE)</f>
        <v>0</v>
      </c>
      <c r="GO46" s="55">
        <f>VLOOKUP($A46,'WO Detail'!$A$2:$BJ$304,18,FALSE)</f>
        <v>0</v>
      </c>
      <c r="GP46" s="55">
        <f>VLOOKUP($A46,'WO Detail'!$A$2:$BJ$304,19,FALSE)</f>
        <v>0</v>
      </c>
      <c r="GQ46" s="55" t="str">
        <f>VLOOKUP($A46,'WO Detail'!$A$2:$BJ$304,21,FALSE)</f>
        <v>No</v>
      </c>
      <c r="GR46" s="89">
        <f>VLOOKUP($A46,'WO Detail'!$A$2:$BJ$304,22,FALSE)</f>
        <v>0.52198630706754601</v>
      </c>
      <c r="GS46" s="95">
        <f>VLOOKUP($A46,'WO Detail'!$A$2:$BJ$304,41,FALSE)</f>
        <v>123</v>
      </c>
      <c r="GT46" s="95">
        <f t="shared" si="22"/>
        <v>0.20812182741116753</v>
      </c>
      <c r="GU46" s="95">
        <f>VLOOKUP($A46,'WO Detail'!$A$2:$BJ$304,42,FALSE)</f>
        <v>25</v>
      </c>
      <c r="GV46" s="95">
        <f t="shared" si="23"/>
        <v>0.12690355329949238</v>
      </c>
      <c r="GW46" s="95">
        <f>VLOOKUP($A46,'WO Detail'!$A$2:$BJ$304,43,FALSE)</f>
        <v>1013</v>
      </c>
      <c r="GX46" s="95">
        <f t="shared" si="5"/>
        <v>1.7140439932318106</v>
      </c>
      <c r="GY46" s="95">
        <f>VLOOKUP($A46,'WO Detail'!$A$2:$BJ$304,44,FALSE)</f>
        <v>1564</v>
      </c>
      <c r="GZ46" s="95">
        <f t="shared" si="6"/>
        <v>7.9390862944162439</v>
      </c>
      <c r="HA46" s="95">
        <f>VLOOKUP($A46,'WO Detail'!$A$2:$BJ$304,45,FALSE)</f>
        <v>597</v>
      </c>
      <c r="HB46" s="95">
        <f t="shared" si="7"/>
        <v>1.0101522842639594</v>
      </c>
      <c r="HC46" s="95">
        <f>VLOOKUP($A46,'WO Detail'!$A$2:$BJ$304,46,FALSE)</f>
        <v>2101</v>
      </c>
      <c r="HD46" s="95">
        <f t="shared" si="8"/>
        <v>10.664974619289341</v>
      </c>
      <c r="HE46" s="95">
        <f>VLOOKUP($A46,'WO Detail'!$A$2:$BJ$304,47,FALSE)</f>
        <v>257</v>
      </c>
      <c r="HF46" s="95">
        <f t="shared" si="9"/>
        <v>0.43485617597292725</v>
      </c>
      <c r="HG46" s="95">
        <f>VLOOKUP($A46,'WO Detail'!$A$2:$BJ$304,49,FALSE)</f>
        <v>82</v>
      </c>
      <c r="HH46" s="95">
        <f t="shared" si="10"/>
        <v>0.13874788494077833</v>
      </c>
      <c r="HI46" s="95">
        <f>VLOOKUP($A46,'WO Detail'!$A$2:$BJ$304,51,FALSE)</f>
        <v>3</v>
      </c>
      <c r="HJ46" s="95">
        <f t="shared" si="11"/>
        <v>1.5</v>
      </c>
      <c r="HK46" s="95">
        <f>VLOOKUP($A46,'WO Detail'!$A$2:$BJ$304,53,FALSE)</f>
        <v>2</v>
      </c>
      <c r="HL46" s="95">
        <f t="shared" si="12"/>
        <v>1</v>
      </c>
      <c r="HM46" s="95">
        <f>VLOOKUP($A46,'WO Detail'!$A$2:$BJ$304,55,FALSE)</f>
        <v>93</v>
      </c>
      <c r="HN46" s="95">
        <f t="shared" si="21"/>
        <v>23.25</v>
      </c>
      <c r="HO46" s="95">
        <f>VLOOKUP($A46,'WO Detail'!$A$2:$BJ$304,56,FALSE)</f>
        <v>4886</v>
      </c>
      <c r="HP46" s="95">
        <f t="shared" si="13"/>
        <v>8.267343485617598</v>
      </c>
      <c r="HQ46" s="95">
        <f>VLOOKUP($A46,'WO Detail'!$A$2:$BJ$304,57,FALSE)</f>
        <v>1041</v>
      </c>
      <c r="HR46" s="95">
        <f t="shared" si="14"/>
        <v>5.2842639593908629</v>
      </c>
      <c r="HS46" s="95">
        <f>VLOOKUP($A46,'WO Detail'!$A$2:$BJ$304,58,FALSE)</f>
        <v>2739</v>
      </c>
      <c r="HT46" s="95">
        <f t="shared" si="15"/>
        <v>4.6345177664974617</v>
      </c>
      <c r="HU46" s="95">
        <f>VLOOKUP($A46,'WO Detail'!$A$2:$BJ$304,59,FALSE)</f>
        <v>15405</v>
      </c>
      <c r="HV46" s="95">
        <f t="shared" si="16"/>
        <v>78.197969543147209</v>
      </c>
      <c r="HW46" s="95">
        <f>VLOOKUP($A46,'WO Detail'!$A$2:$BJ$304,60,FALSE)</f>
        <v>377</v>
      </c>
      <c r="HX46" s="95">
        <f t="shared" si="17"/>
        <v>0.63790186125211512</v>
      </c>
      <c r="HY46" s="95">
        <f>VLOOKUP($A46,'WO Detail'!$A$2:$BJ$304,61,FALSE)</f>
        <v>2963</v>
      </c>
      <c r="HZ46" s="95">
        <f t="shared" si="18"/>
        <v>15.040609137055837</v>
      </c>
      <c r="IA46" s="95"/>
      <c r="IB46" s="95"/>
      <c r="IC46" s="95"/>
      <c r="ID46" s="113">
        <f>VLOOKUP($A46,'PHAS Score'!$C$1:$D$303,2,FALSE)</f>
        <v>60</v>
      </c>
      <c r="IE46" s="95">
        <f>VLOOKUP($A46,'WO Detail'!$A$2:$BJ$304,62,FALSE)</f>
        <v>515</v>
      </c>
      <c r="IF46" s="95">
        <f t="shared" si="19"/>
        <v>2.6142131979695433</v>
      </c>
      <c r="IG46" s="96"/>
      <c r="IH46" s="96"/>
      <c r="II46" s="96"/>
      <c r="IJ46" s="96"/>
    </row>
    <row r="47" spans="1:244" s="18" customFormat="1" ht="20.100000000000001" customHeight="1">
      <c r="A47" s="55" t="s">
        <v>663</v>
      </c>
      <c r="B47" s="13" t="s">
        <v>278</v>
      </c>
      <c r="C47" s="13" t="str">
        <f>VLOOKUP($A47,'WO Detail'!$A$2:$BJ$304,4,FALSE)</f>
        <v>NGO1</v>
      </c>
      <c r="D47" s="13" t="str">
        <f>VLOOKUP($A47,'WO Detail'!$A$2:$BJ$304,6,FALSE)</f>
        <v>Brownsville</v>
      </c>
      <c r="E47" s="55">
        <f>VLOOKUP($A47,'WO Detail'!$A$2:$BJ$304,7,FALSE)</f>
        <v>16</v>
      </c>
      <c r="F47" s="13" t="s">
        <v>664</v>
      </c>
      <c r="G47" s="53">
        <v>16</v>
      </c>
      <c r="H47" s="55" t="str">
        <f>VLOOKUP($A47,'WO Detail'!$A$2:$BJ$304,9,FALSE)</f>
        <v>NY005000160</v>
      </c>
      <c r="I47" s="14">
        <v>1306</v>
      </c>
      <c r="J47" s="14">
        <v>3109</v>
      </c>
      <c r="K47" s="15">
        <v>2.3805513</v>
      </c>
      <c r="L47" s="15">
        <v>22.907427299999998</v>
      </c>
      <c r="M47" s="14">
        <v>1148</v>
      </c>
      <c r="N47" s="14">
        <v>1961</v>
      </c>
      <c r="O47" s="14">
        <v>143</v>
      </c>
      <c r="P47" s="14">
        <v>266</v>
      </c>
      <c r="Q47" s="14">
        <v>319</v>
      </c>
      <c r="R47" s="14">
        <v>310</v>
      </c>
      <c r="S47" s="14">
        <v>296</v>
      </c>
      <c r="T47" s="14">
        <v>434</v>
      </c>
      <c r="U47" s="14">
        <v>293</v>
      </c>
      <c r="V47" s="14">
        <v>379</v>
      </c>
      <c r="W47" s="14">
        <v>180</v>
      </c>
      <c r="X47" s="14">
        <v>150</v>
      </c>
      <c r="Y47" s="14">
        <v>197</v>
      </c>
      <c r="Z47" s="14">
        <v>114</v>
      </c>
      <c r="AA47" s="14">
        <v>28</v>
      </c>
      <c r="AB47" s="14">
        <v>921</v>
      </c>
      <c r="AC47" s="14">
        <v>428</v>
      </c>
      <c r="AD47" s="14">
        <v>339</v>
      </c>
      <c r="AE47" s="14">
        <v>60</v>
      </c>
      <c r="AF47" s="14">
        <v>1978</v>
      </c>
      <c r="AG47" s="14">
        <v>1040</v>
      </c>
      <c r="AH47" s="14">
        <v>26</v>
      </c>
      <c r="AI47" s="14">
        <v>5</v>
      </c>
      <c r="AJ47" s="14">
        <v>580</v>
      </c>
      <c r="AK47" s="14">
        <v>154</v>
      </c>
      <c r="AL47" s="14">
        <v>28</v>
      </c>
      <c r="AM47" s="14">
        <v>6</v>
      </c>
      <c r="AN47" s="14">
        <v>119</v>
      </c>
      <c r="AO47" s="16">
        <v>557.15926493108725</v>
      </c>
      <c r="AP47" s="16">
        <v>437.5</v>
      </c>
      <c r="AQ47" s="14">
        <v>23</v>
      </c>
      <c r="AR47" s="14">
        <v>78</v>
      </c>
      <c r="AS47" s="14">
        <v>357</v>
      </c>
      <c r="AT47" s="14">
        <v>121</v>
      </c>
      <c r="AU47" s="14">
        <v>178</v>
      </c>
      <c r="AV47" s="14">
        <v>92</v>
      </c>
      <c r="AW47" s="14">
        <v>96</v>
      </c>
      <c r="AX47" s="14">
        <v>81</v>
      </c>
      <c r="AY47" s="14">
        <v>52</v>
      </c>
      <c r="AZ47" s="14">
        <v>51</v>
      </c>
      <c r="BA47" s="14">
        <v>177</v>
      </c>
      <c r="BB47" s="16">
        <v>25786.676814988292</v>
      </c>
      <c r="BC47" s="16">
        <v>19922</v>
      </c>
      <c r="BD47" s="14">
        <v>61</v>
      </c>
      <c r="BE47" s="14">
        <v>218</v>
      </c>
      <c r="BF47" s="14">
        <v>194</v>
      </c>
      <c r="BG47" s="14">
        <v>168</v>
      </c>
      <c r="BH47" s="14">
        <v>130</v>
      </c>
      <c r="BI47" s="14">
        <v>116</v>
      </c>
      <c r="BJ47" s="14">
        <v>89</v>
      </c>
      <c r="BK47" s="14">
        <v>60</v>
      </c>
      <c r="BL47" s="14">
        <v>61</v>
      </c>
      <c r="BM47" s="14">
        <v>39</v>
      </c>
      <c r="BN47" s="14">
        <v>30</v>
      </c>
      <c r="BO47" s="14">
        <v>26</v>
      </c>
      <c r="BP47" s="14">
        <v>18</v>
      </c>
      <c r="BQ47" s="14">
        <v>14</v>
      </c>
      <c r="BR47" s="14">
        <v>15</v>
      </c>
      <c r="BS47" s="14">
        <v>10</v>
      </c>
      <c r="BT47" s="14">
        <v>6</v>
      </c>
      <c r="BU47" s="14">
        <v>10</v>
      </c>
      <c r="BV47" s="14">
        <v>3</v>
      </c>
      <c r="BW47" s="14">
        <v>3</v>
      </c>
      <c r="BX47" s="14">
        <v>10</v>
      </c>
      <c r="BY47" s="14">
        <v>718</v>
      </c>
      <c r="BZ47" s="16">
        <v>35177.136490250698</v>
      </c>
      <c r="CA47" s="16">
        <v>30551.5</v>
      </c>
      <c r="CB47" s="14">
        <v>212</v>
      </c>
      <c r="CC47" s="16">
        <v>15328.622641509433</v>
      </c>
      <c r="CD47" s="16">
        <v>12234</v>
      </c>
      <c r="CE47" s="14">
        <v>400</v>
      </c>
      <c r="CF47" s="16">
        <v>14770.2</v>
      </c>
      <c r="CG47" s="16">
        <v>10536</v>
      </c>
      <c r="CH47" s="14">
        <v>835</v>
      </c>
      <c r="CI47" s="14">
        <v>265</v>
      </c>
      <c r="CJ47" s="14">
        <v>133</v>
      </c>
      <c r="CK47" s="14">
        <v>46</v>
      </c>
      <c r="CL47" s="14">
        <v>2</v>
      </c>
      <c r="CM47" s="14">
        <v>2</v>
      </c>
      <c r="CN47" s="17">
        <f t="shared" si="0"/>
        <v>1.5313935681470138E-3</v>
      </c>
      <c r="CO47" s="14">
        <v>65</v>
      </c>
      <c r="CP47" s="17">
        <f t="shared" si="1"/>
        <v>4.9770290964777947E-2</v>
      </c>
      <c r="CQ47" s="14">
        <v>594</v>
      </c>
      <c r="CR47" s="14">
        <v>197</v>
      </c>
      <c r="CS47" s="17">
        <f t="shared" si="2"/>
        <v>6.3364425860405277E-2</v>
      </c>
      <c r="CT47" s="13"/>
      <c r="CU47" s="17"/>
      <c r="CV47" s="13"/>
      <c r="CW47" s="13"/>
      <c r="CX47" s="13"/>
      <c r="CY47" s="13"/>
      <c r="CZ47" s="13"/>
      <c r="DA47" s="13"/>
      <c r="DB47" s="13" t="str">
        <f>VLOOKUP($A47,'WO Detail'!$A$2:$BJ$304,5,FALSE)</f>
        <v>Andrew Korbul Jr.</v>
      </c>
      <c r="DC47" s="13"/>
      <c r="DD47" s="13"/>
      <c r="DE47" s="55">
        <f>VLOOKUP($A47,'WO Detail'!$A$2:$BJ$304,38,FALSE)</f>
        <v>26</v>
      </c>
      <c r="DF47" s="19" t="s">
        <v>280</v>
      </c>
      <c r="DG47" s="19" t="s">
        <v>281</v>
      </c>
      <c r="DH47" s="19" t="s">
        <v>282</v>
      </c>
      <c r="DI47" s="19" t="s">
        <v>283</v>
      </c>
      <c r="DJ47" s="19" t="s">
        <v>284</v>
      </c>
      <c r="DK47" s="19" t="s">
        <v>285</v>
      </c>
      <c r="DL47" s="19" t="s">
        <v>286</v>
      </c>
      <c r="DM47" s="19" t="s">
        <v>287</v>
      </c>
      <c r="DN47" s="19" t="s">
        <v>288</v>
      </c>
      <c r="DO47" s="55"/>
      <c r="DP47" s="55"/>
      <c r="DQ47" s="68">
        <v>15.161086544535692</v>
      </c>
      <c r="DR47" s="55" t="str">
        <f>VLOOKUP($A47,'WO Detail'!$A$2:$BJ$304,10,FALSE)</f>
        <v>Yes</v>
      </c>
      <c r="DS47" s="55" t="str">
        <f>VLOOKUP($A47,'WO Detail'!$A$2:$BJ$304,14,FALSE)</f>
        <v>YES</v>
      </c>
      <c r="DT47" s="19" t="s">
        <v>289</v>
      </c>
      <c r="DU47" s="59" t="str">
        <f>VLOOKUP($A47,'WO Detail'!$A$2:$BJ$304,15,FALSE)</f>
        <v>KARRIE SCARBORO</v>
      </c>
      <c r="DV47" s="77"/>
      <c r="DW47" s="79" t="s">
        <v>267</v>
      </c>
      <c r="DX47" s="55">
        <f>VLOOKUP($A47,'WO Detail'!$A$2:$BJ$304,26,FALSE)</f>
        <v>1338</v>
      </c>
      <c r="DY47" s="55">
        <f>VLOOKUP($A47,'WO Detail'!$A$2:$BJ$304,27,FALSE)</f>
        <v>1310</v>
      </c>
      <c r="DZ47" s="55">
        <f>VLOOKUP($A47,'WO Detail'!$A$2:$BJ$304,28,FALSE)</f>
        <v>13</v>
      </c>
      <c r="EA47" s="55">
        <f>VLOOKUP($A47,'WO Detail'!$A$2:$BJ$304,29,FALSE)</f>
        <v>15</v>
      </c>
      <c r="EB47" s="55">
        <f>VLOOKUP($A47,'WO Detail'!$A$2:$BJ$304,30,FALSE)</f>
        <v>76</v>
      </c>
      <c r="EC47" s="55">
        <f>VLOOKUP($A47,'WO Detail'!$A$2:$BJ$304,31,FALSE)</f>
        <v>31</v>
      </c>
      <c r="ED47" s="55">
        <f>VLOOKUP($A47,'WO Detail'!$A$2:$BJ$304,32,FALSE)</f>
        <v>791</v>
      </c>
      <c r="EE47" s="55">
        <f>VLOOKUP($A47,'WO Detail'!$A$2:$BJ$304,33,FALSE)</f>
        <v>432</v>
      </c>
      <c r="EF47" s="55">
        <f>VLOOKUP($A47,'WO Detail'!$A$2:$BJ$304,34,FALSE)</f>
        <v>8</v>
      </c>
      <c r="EG47" s="55">
        <f>VLOOKUP($A47,'WO Detail'!$A$2:$BJ$304,35,FALSE)</f>
        <v>0</v>
      </c>
      <c r="EH47" s="55">
        <f>VLOOKUP($A47,'WO Detail'!$A$2:$BJ$304,36,FALSE)</f>
        <v>0</v>
      </c>
      <c r="EI47" s="55">
        <f>VLOOKUP($A47,'WO Detail'!$A$2:$BJ$304,37,FALSE)</f>
        <v>0</v>
      </c>
      <c r="EJ47" s="78">
        <v>27</v>
      </c>
      <c r="EK47" s="78">
        <v>0</v>
      </c>
      <c r="EL47" s="19" t="s">
        <v>268</v>
      </c>
      <c r="EM47" s="19" t="s">
        <v>269</v>
      </c>
      <c r="EN47" s="81">
        <v>17639</v>
      </c>
      <c r="EO47" s="78">
        <v>72</v>
      </c>
      <c r="EP47" s="78" t="s">
        <v>665</v>
      </c>
      <c r="EQ47" s="84">
        <v>188564</v>
      </c>
      <c r="ER47" s="78">
        <v>18.82</v>
      </c>
      <c r="ES47" s="13"/>
      <c r="ET47" s="55">
        <f>VLOOKUP($A47,'WO Detail'!$A$2:$BJ$304,25,FALSE)</f>
        <v>4</v>
      </c>
      <c r="EU47" s="55">
        <f>VLOOKUP($A47,'WO Detail'!$A$2:$BJ$304,24,FALSE)</f>
        <v>27</v>
      </c>
      <c r="EV47" s="55">
        <f>VLOOKUP($A47,'WO Detail'!$A$2:$BJ$304,23,FALSE)</f>
        <v>0</v>
      </c>
      <c r="EW47" s="78" t="s">
        <v>271</v>
      </c>
      <c r="EX47" s="13"/>
      <c r="EY47" s="13"/>
      <c r="EZ47" s="19" t="s">
        <v>267</v>
      </c>
      <c r="FA47" s="55" t="str">
        <f>VLOOKUP($A47,'WO Detail'!$A$2:$BJ$304,11,FALSE)</f>
        <v>Other</v>
      </c>
      <c r="FB47" s="55" t="str">
        <f>VLOOKUP($A47,'WO Detail'!$A$2:$BJ$304,12,FALSE)</f>
        <v>No</v>
      </c>
      <c r="FC47" s="13"/>
      <c r="FD47" s="55" t="str">
        <f>VLOOKUP($A47,'WO Detail'!$A$2:$BJ$304,13,FALSE)</f>
        <v>NGEM</v>
      </c>
      <c r="FE47" s="19" t="s">
        <v>267</v>
      </c>
      <c r="FF47" s="13"/>
      <c r="FG47" s="19" t="s">
        <v>666</v>
      </c>
      <c r="FH47" s="19" t="s">
        <v>293</v>
      </c>
      <c r="FI47" s="13">
        <v>4007</v>
      </c>
      <c r="FJ47" s="13">
        <v>23</v>
      </c>
      <c r="FK47" s="19" t="s">
        <v>294</v>
      </c>
      <c r="FL47" s="13"/>
      <c r="FM47" s="55">
        <f>VLOOKUP($A47,'WO Detail'!$A$2:$BJ$304,16,FALSE)</f>
        <v>0</v>
      </c>
      <c r="FN47" s="13"/>
      <c r="FO47" s="13"/>
      <c r="FP47" s="13"/>
      <c r="FQ47" s="13"/>
      <c r="FR47" s="13"/>
      <c r="FS47" s="13"/>
      <c r="FT47" s="13"/>
      <c r="FU47" s="13"/>
      <c r="FV47" s="13"/>
      <c r="FW47" s="13"/>
      <c r="FX47" s="13"/>
      <c r="FY47" s="13"/>
      <c r="FZ47" s="13"/>
      <c r="GA47" s="13"/>
      <c r="GB47" s="13"/>
      <c r="GC47" s="13"/>
      <c r="GD47" s="13"/>
      <c r="GE47" s="13"/>
      <c r="GF47" s="13"/>
      <c r="GG47" s="13"/>
      <c r="GH47" s="55">
        <f>VLOOKUP($A47,'WO Detail'!$A$2:$BJ$304,39,FALSE)</f>
        <v>86.89</v>
      </c>
      <c r="GI47" s="55">
        <f>VLOOKUP($A47,'WO Detail'!$A$2:$BJ$304,40,FALSE)</f>
        <v>42.67</v>
      </c>
      <c r="GJ47" s="13"/>
      <c r="GK47" s="13"/>
      <c r="GL47" s="13"/>
      <c r="GM47" s="13"/>
      <c r="GN47" s="55">
        <f>VLOOKUP($A47,'WO Detail'!$A$2:$BJ$304,17,FALSE)</f>
        <v>0</v>
      </c>
      <c r="GO47" s="55">
        <f>VLOOKUP($A47,'WO Detail'!$A$2:$BJ$304,18,FALSE)</f>
        <v>0</v>
      </c>
      <c r="GP47" s="55">
        <f>VLOOKUP($A47,'WO Detail'!$A$2:$BJ$304,19,FALSE)</f>
        <v>0</v>
      </c>
      <c r="GQ47" s="55" t="str">
        <f>VLOOKUP($A47,'WO Detail'!$A$2:$BJ$304,21,FALSE)</f>
        <v>Yes</v>
      </c>
      <c r="GR47" s="89">
        <f>VLOOKUP($A47,'WO Detail'!$A$2:$BJ$304,22,FALSE)</f>
        <v>0.69572419745554326</v>
      </c>
      <c r="GS47" s="95">
        <f>VLOOKUP($A47,'WO Detail'!$A$2:$BJ$304,41,FALSE)</f>
        <v>4433</v>
      </c>
      <c r="GT47" s="95">
        <f t="shared" si="22"/>
        <v>1.1279898218829516</v>
      </c>
      <c r="GU47" s="95">
        <f>VLOOKUP($A47,'WO Detail'!$A$2:$BJ$304,42,FALSE)</f>
        <v>631</v>
      </c>
      <c r="GV47" s="95">
        <f t="shared" si="23"/>
        <v>0.4816793893129771</v>
      </c>
      <c r="GW47" s="95">
        <f>VLOOKUP($A47,'WO Detail'!$A$2:$BJ$304,43,FALSE)</f>
        <v>6288</v>
      </c>
      <c r="GX47" s="95">
        <f t="shared" si="5"/>
        <v>1.6</v>
      </c>
      <c r="GY47" s="95">
        <f>VLOOKUP($A47,'WO Detail'!$A$2:$BJ$304,44,FALSE)</f>
        <v>6031</v>
      </c>
      <c r="GZ47" s="95">
        <f t="shared" si="6"/>
        <v>4.60381679389313</v>
      </c>
      <c r="HA47" s="95">
        <f>VLOOKUP($A47,'WO Detail'!$A$2:$BJ$304,45,FALSE)</f>
        <v>3087</v>
      </c>
      <c r="HB47" s="95">
        <f t="shared" si="7"/>
        <v>0.78549618320610692</v>
      </c>
      <c r="HC47" s="95">
        <f>VLOOKUP($A47,'WO Detail'!$A$2:$BJ$304,46,FALSE)</f>
        <v>4874</v>
      </c>
      <c r="HD47" s="95">
        <f t="shared" si="8"/>
        <v>3.7206106870229005</v>
      </c>
      <c r="HE47" s="95">
        <f>VLOOKUP($A47,'WO Detail'!$A$2:$BJ$304,47,FALSE)</f>
        <v>3945</v>
      </c>
      <c r="HF47" s="95">
        <f t="shared" si="9"/>
        <v>1.0038167938931297</v>
      </c>
      <c r="HG47" s="95">
        <f>VLOOKUP($A47,'WO Detail'!$A$2:$BJ$304,49,FALSE)</f>
        <v>4682</v>
      </c>
      <c r="HH47" s="95">
        <f t="shared" si="10"/>
        <v>1.191348600508906</v>
      </c>
      <c r="HI47" s="95">
        <f>VLOOKUP($A47,'WO Detail'!$A$2:$BJ$304,51,FALSE)</f>
        <v>15</v>
      </c>
      <c r="HJ47" s="95">
        <f t="shared" si="11"/>
        <v>7.5</v>
      </c>
      <c r="HK47" s="95">
        <f>VLOOKUP($A47,'WO Detail'!$A$2:$BJ$304,53,FALSE)</f>
        <v>19</v>
      </c>
      <c r="HL47" s="95">
        <f t="shared" si="12"/>
        <v>9.5</v>
      </c>
      <c r="HM47" s="95">
        <f>VLOOKUP($A47,'WO Detail'!$A$2:$BJ$304,55,FALSE)</f>
        <v>659</v>
      </c>
      <c r="HN47" s="95">
        <f t="shared" si="21"/>
        <v>24.407407407407408</v>
      </c>
      <c r="HO47" s="95">
        <f>VLOOKUP($A47,'WO Detail'!$A$2:$BJ$304,56,FALSE)</f>
        <v>40186</v>
      </c>
      <c r="HP47" s="95">
        <f t="shared" si="13"/>
        <v>10.225445292620865</v>
      </c>
      <c r="HQ47" s="95">
        <f>VLOOKUP($A47,'WO Detail'!$A$2:$BJ$304,57,FALSE)</f>
        <v>9180</v>
      </c>
      <c r="HR47" s="95">
        <f t="shared" si="14"/>
        <v>7.0076335877862599</v>
      </c>
      <c r="HS47" s="95">
        <f>VLOOKUP($A47,'WO Detail'!$A$2:$BJ$304,58,FALSE)</f>
        <v>20249</v>
      </c>
      <c r="HT47" s="95">
        <f t="shared" si="15"/>
        <v>5.1524173027989821</v>
      </c>
      <c r="HU47" s="95">
        <f>VLOOKUP($A47,'WO Detail'!$A$2:$BJ$304,59,FALSE)</f>
        <v>81834</v>
      </c>
      <c r="HV47" s="95">
        <f t="shared" si="16"/>
        <v>62.468702290076337</v>
      </c>
      <c r="HW47" s="95">
        <f>VLOOKUP($A47,'WO Detail'!$A$2:$BJ$304,60,FALSE)</f>
        <v>1571</v>
      </c>
      <c r="HX47" s="95">
        <f t="shared" si="17"/>
        <v>0.39974554707379134</v>
      </c>
      <c r="HY47" s="95">
        <f>VLOOKUP($A47,'WO Detail'!$A$2:$BJ$304,61,FALSE)</f>
        <v>21741</v>
      </c>
      <c r="HZ47" s="95">
        <f t="shared" si="18"/>
        <v>16.596183206106872</v>
      </c>
      <c r="IA47" s="95"/>
      <c r="IB47" s="95"/>
      <c r="IC47" s="95"/>
      <c r="ID47" s="113">
        <f>VLOOKUP($A47,'PHAS Score'!$C$1:$D$303,2,FALSE)</f>
        <v>47</v>
      </c>
      <c r="IE47" s="95">
        <f>VLOOKUP($A47,'WO Detail'!$A$2:$BJ$304,62,FALSE)</f>
        <v>1093</v>
      </c>
      <c r="IF47" s="95">
        <f t="shared" si="19"/>
        <v>0.83435114503816799</v>
      </c>
      <c r="IG47" s="96"/>
      <c r="IH47" s="96"/>
      <c r="II47" s="96"/>
      <c r="IJ47" s="96"/>
    </row>
    <row r="48" spans="1:244" s="18" customFormat="1" ht="20.100000000000001" customHeight="1">
      <c r="A48" s="55" t="s">
        <v>667</v>
      </c>
      <c r="B48" s="13" t="s">
        <v>256</v>
      </c>
      <c r="C48" s="13" t="str">
        <f>VLOOKUP($A48,'WO Detail'!$A$2:$BJ$304,4,FALSE)</f>
        <v>Private Mgmt</v>
      </c>
      <c r="D48" s="13" t="str">
        <f>VLOOKUP($A48,'WO Detail'!$A$2:$BJ$304,6,FALSE)</f>
        <v>Building Management Associates (BX 1)</v>
      </c>
      <c r="E48" s="55">
        <f>VLOOKUP($A48,'WO Detail'!$A$2:$BJ$304,7,FALSE)</f>
        <v>530</v>
      </c>
      <c r="F48" s="13" t="s">
        <v>668</v>
      </c>
      <c r="G48" s="53">
        <v>235</v>
      </c>
      <c r="H48" s="55" t="str">
        <f>VLOOKUP($A48,'WO Detail'!$A$2:$BJ$304,9,FALSE)</f>
        <v>NY005015300</v>
      </c>
      <c r="I48" s="14">
        <v>72</v>
      </c>
      <c r="J48" s="14">
        <v>139</v>
      </c>
      <c r="K48" s="15">
        <v>1.9305555999999999</v>
      </c>
      <c r="L48" s="15">
        <v>20.126388899999998</v>
      </c>
      <c r="M48" s="14">
        <v>52</v>
      </c>
      <c r="N48" s="14">
        <v>87</v>
      </c>
      <c r="O48" s="14">
        <v>8</v>
      </c>
      <c r="P48" s="14">
        <v>10</v>
      </c>
      <c r="Q48" s="14">
        <v>14</v>
      </c>
      <c r="R48" s="14">
        <v>9</v>
      </c>
      <c r="S48" s="14">
        <v>10</v>
      </c>
      <c r="T48" s="14">
        <v>12</v>
      </c>
      <c r="U48" s="14">
        <v>15</v>
      </c>
      <c r="V48" s="14">
        <v>14</v>
      </c>
      <c r="W48" s="14">
        <v>8</v>
      </c>
      <c r="X48" s="14">
        <v>10</v>
      </c>
      <c r="Y48" s="14">
        <v>18</v>
      </c>
      <c r="Z48" s="14">
        <v>9</v>
      </c>
      <c r="AA48" s="14">
        <v>2</v>
      </c>
      <c r="AB48" s="14">
        <v>37</v>
      </c>
      <c r="AC48" s="14">
        <v>36</v>
      </c>
      <c r="AD48" s="14">
        <v>29</v>
      </c>
      <c r="AE48" s="14">
        <v>3</v>
      </c>
      <c r="AF48" s="14">
        <v>39</v>
      </c>
      <c r="AG48" s="14">
        <v>97</v>
      </c>
      <c r="AH48" s="14">
        <v>0</v>
      </c>
      <c r="AI48" s="14">
        <v>0</v>
      </c>
      <c r="AJ48" s="14">
        <v>37</v>
      </c>
      <c r="AK48" s="14">
        <v>11</v>
      </c>
      <c r="AL48" s="14">
        <v>4</v>
      </c>
      <c r="AM48" s="14">
        <v>3</v>
      </c>
      <c r="AN48" s="14">
        <v>5</v>
      </c>
      <c r="AO48" s="16">
        <v>528.61111111111109</v>
      </c>
      <c r="AP48" s="16">
        <v>367.5</v>
      </c>
      <c r="AQ48" s="14">
        <v>1</v>
      </c>
      <c r="AR48" s="14">
        <v>1</v>
      </c>
      <c r="AS48" s="14">
        <v>30</v>
      </c>
      <c r="AT48" s="14">
        <v>6</v>
      </c>
      <c r="AU48" s="14">
        <v>6</v>
      </c>
      <c r="AV48" s="14">
        <v>5</v>
      </c>
      <c r="AW48" s="14">
        <v>4</v>
      </c>
      <c r="AX48" s="14">
        <v>4</v>
      </c>
      <c r="AY48" s="14">
        <v>4</v>
      </c>
      <c r="AZ48" s="14">
        <v>1</v>
      </c>
      <c r="BA48" s="14">
        <v>10</v>
      </c>
      <c r="BB48" s="16">
        <v>25066.681159420288</v>
      </c>
      <c r="BC48" s="16">
        <v>17376</v>
      </c>
      <c r="BD48" s="14">
        <v>2</v>
      </c>
      <c r="BE48" s="14">
        <v>12</v>
      </c>
      <c r="BF48" s="14">
        <v>18</v>
      </c>
      <c r="BG48" s="14">
        <v>5</v>
      </c>
      <c r="BH48" s="14">
        <v>7</v>
      </c>
      <c r="BI48" s="14">
        <v>4</v>
      </c>
      <c r="BJ48" s="14">
        <v>7</v>
      </c>
      <c r="BK48" s="14">
        <v>3</v>
      </c>
      <c r="BL48" s="14">
        <v>3</v>
      </c>
      <c r="BM48" s="14">
        <v>1</v>
      </c>
      <c r="BN48" s="14">
        <v>2</v>
      </c>
      <c r="BO48" s="14">
        <v>0</v>
      </c>
      <c r="BP48" s="14">
        <v>1</v>
      </c>
      <c r="BQ48" s="14">
        <v>2</v>
      </c>
      <c r="BR48" s="14">
        <v>0</v>
      </c>
      <c r="BS48" s="14">
        <v>0</v>
      </c>
      <c r="BT48" s="14">
        <v>0</v>
      </c>
      <c r="BU48" s="14">
        <v>1</v>
      </c>
      <c r="BV48" s="14">
        <v>0</v>
      </c>
      <c r="BW48" s="14">
        <v>0</v>
      </c>
      <c r="BX48" s="14">
        <v>1</v>
      </c>
      <c r="BY48" s="14">
        <v>24</v>
      </c>
      <c r="BZ48" s="16">
        <v>39642.833333333336</v>
      </c>
      <c r="CA48" s="16">
        <v>34886</v>
      </c>
      <c r="CB48" s="14">
        <v>12</v>
      </c>
      <c r="CC48" s="16">
        <v>17990.75</v>
      </c>
      <c r="CD48" s="16">
        <v>11937.5</v>
      </c>
      <c r="CE48" s="14">
        <v>36</v>
      </c>
      <c r="CF48" s="16">
        <v>19087.555555555555</v>
      </c>
      <c r="CG48" s="16">
        <v>10536</v>
      </c>
      <c r="CH48" s="14">
        <v>46</v>
      </c>
      <c r="CI48" s="14">
        <v>15</v>
      </c>
      <c r="CJ48" s="14">
        <v>4</v>
      </c>
      <c r="CK48" s="14">
        <v>3</v>
      </c>
      <c r="CL48" s="14">
        <v>1</v>
      </c>
      <c r="CM48" s="14">
        <v>1</v>
      </c>
      <c r="CN48" s="17">
        <f t="shared" si="0"/>
        <v>1.3888888888888888E-2</v>
      </c>
      <c r="CO48" s="14">
        <v>5</v>
      </c>
      <c r="CP48" s="17">
        <f t="shared" si="1"/>
        <v>6.9444444444444448E-2</v>
      </c>
      <c r="CQ48" s="14">
        <v>34</v>
      </c>
      <c r="CR48" s="14">
        <v>9</v>
      </c>
      <c r="CS48" s="17">
        <f t="shared" si="2"/>
        <v>6.4748201438848921E-2</v>
      </c>
      <c r="CT48" s="13"/>
      <c r="CU48" s="17"/>
      <c r="CV48" s="13"/>
      <c r="CW48" s="13"/>
      <c r="CX48" s="13"/>
      <c r="CY48" s="13"/>
      <c r="CZ48" s="13"/>
      <c r="DA48" s="13"/>
      <c r="DB48" s="13" t="str">
        <f>VLOOKUP($A48,'WO Detail'!$A$2:$BJ$304,5,FALSE)</f>
        <v>Tracey Williams</v>
      </c>
      <c r="DC48" s="13" t="s">
        <v>272</v>
      </c>
      <c r="DD48" s="13"/>
      <c r="DE48" s="55">
        <f>VLOOKUP($A48,'WO Detail'!$A$2:$BJ$304,38,FALSE)</f>
        <v>1</v>
      </c>
      <c r="DF48" s="19" t="s">
        <v>258</v>
      </c>
      <c r="DG48" s="19" t="s">
        <v>259</v>
      </c>
      <c r="DH48" s="19" t="s">
        <v>297</v>
      </c>
      <c r="DI48" s="19" t="s">
        <v>298</v>
      </c>
      <c r="DJ48" s="19" t="s">
        <v>262</v>
      </c>
      <c r="DK48" s="19" t="s">
        <v>263</v>
      </c>
      <c r="DL48" s="19" t="s">
        <v>318</v>
      </c>
      <c r="DM48" s="19" t="s">
        <v>326</v>
      </c>
      <c r="DN48" s="19" t="s">
        <v>301</v>
      </c>
      <c r="DO48" s="55"/>
      <c r="DP48" s="55"/>
      <c r="DQ48" s="68">
        <v>6.7534973468403301</v>
      </c>
      <c r="DR48" s="55" t="str">
        <f>VLOOKUP($A48,'WO Detail'!$A$2:$BJ$304,10,FALSE)</f>
        <v>No</v>
      </c>
      <c r="DS48" s="55" t="str">
        <f>VLOOKUP($A48,'WO Detail'!$A$2:$BJ$304,14,FALSE)</f>
        <v>YES</v>
      </c>
      <c r="DT48" s="19" t="s">
        <v>302</v>
      </c>
      <c r="DU48" s="59" t="str">
        <f>VLOOKUP($A48,'WO Detail'!$A$2:$BJ$304,15,FALSE)</f>
        <v>VAUGHN REID</v>
      </c>
      <c r="DV48" s="77"/>
      <c r="DW48" s="79" t="s">
        <v>267</v>
      </c>
      <c r="DX48" s="55">
        <f>VLOOKUP($A48,'WO Detail'!$A$2:$BJ$304,26,FALSE)</f>
        <v>72</v>
      </c>
      <c r="DY48" s="55">
        <f>VLOOKUP($A48,'WO Detail'!$A$2:$BJ$304,27,FALSE)</f>
        <v>72</v>
      </c>
      <c r="DZ48" s="55">
        <f>VLOOKUP($A48,'WO Detail'!$A$2:$BJ$304,28,FALSE)</f>
        <v>0</v>
      </c>
      <c r="EA48" s="55">
        <f>VLOOKUP($A48,'WO Detail'!$A$2:$BJ$304,29,FALSE)</f>
        <v>0</v>
      </c>
      <c r="EB48" s="55">
        <f>VLOOKUP($A48,'WO Detail'!$A$2:$BJ$304,30,FALSE)</f>
        <v>14</v>
      </c>
      <c r="EC48" s="55">
        <f>VLOOKUP($A48,'WO Detail'!$A$2:$BJ$304,31,FALSE)</f>
        <v>24</v>
      </c>
      <c r="ED48" s="55">
        <f>VLOOKUP($A48,'WO Detail'!$A$2:$BJ$304,32,FALSE)</f>
        <v>22</v>
      </c>
      <c r="EE48" s="55">
        <f>VLOOKUP($A48,'WO Detail'!$A$2:$BJ$304,33,FALSE)</f>
        <v>12</v>
      </c>
      <c r="EF48" s="55">
        <f>VLOOKUP($A48,'WO Detail'!$A$2:$BJ$304,34,FALSE)</f>
        <v>0</v>
      </c>
      <c r="EG48" s="55">
        <f>VLOOKUP($A48,'WO Detail'!$A$2:$BJ$304,35,FALSE)</f>
        <v>0</v>
      </c>
      <c r="EH48" s="55">
        <f>VLOOKUP($A48,'WO Detail'!$A$2:$BJ$304,36,FALSE)</f>
        <v>0</v>
      </c>
      <c r="EI48" s="55">
        <f>VLOOKUP($A48,'WO Detail'!$A$2:$BJ$304,37,FALSE)</f>
        <v>0</v>
      </c>
      <c r="EJ48" s="78">
        <v>1</v>
      </c>
      <c r="EK48" s="78">
        <v>0</v>
      </c>
      <c r="EL48" s="19" t="s">
        <v>268</v>
      </c>
      <c r="EM48" s="19" t="s">
        <v>290</v>
      </c>
      <c r="EN48" s="81">
        <v>26542</v>
      </c>
      <c r="EO48" s="78">
        <v>48</v>
      </c>
      <c r="EP48" s="78" t="s">
        <v>271</v>
      </c>
      <c r="EQ48" s="84">
        <v>9879</v>
      </c>
      <c r="ER48" s="78">
        <v>0.52</v>
      </c>
      <c r="ES48" s="13"/>
      <c r="ET48" s="55">
        <f>VLOOKUP($A48,'WO Detail'!$A$2:$BJ$304,25,FALSE)</f>
        <v>0</v>
      </c>
      <c r="EU48" s="55">
        <f>VLOOKUP($A48,'WO Detail'!$A$2:$BJ$304,24,FALSE)</f>
        <v>1</v>
      </c>
      <c r="EV48" s="55">
        <f>VLOOKUP($A48,'WO Detail'!$A$2:$BJ$304,23,FALSE)</f>
        <v>0</v>
      </c>
      <c r="EW48" s="78" t="s">
        <v>267</v>
      </c>
      <c r="EX48" s="13"/>
      <c r="EY48" s="13"/>
      <c r="EZ48" s="19" t="s">
        <v>272</v>
      </c>
      <c r="FA48" s="55" t="str">
        <f>VLOOKUP($A48,'WO Detail'!$A$2:$BJ$304,11,FALSE)</f>
        <v>Other</v>
      </c>
      <c r="FB48" s="55" t="str">
        <f>VLOOKUP($A48,'WO Detail'!$A$2:$BJ$304,12,FALSE)</f>
        <v>No</v>
      </c>
      <c r="FC48" s="13"/>
      <c r="FD48" s="55">
        <f>VLOOKUP($A48,'WO Detail'!$A$2:$BJ$304,13,FALSE)</f>
        <v>0</v>
      </c>
      <c r="FE48" s="19" t="s">
        <v>267</v>
      </c>
      <c r="FF48" s="13" t="s">
        <v>273</v>
      </c>
      <c r="FG48" s="19" t="s">
        <v>669</v>
      </c>
      <c r="FH48" s="19" t="s">
        <v>670</v>
      </c>
      <c r="FI48" s="13">
        <v>3705</v>
      </c>
      <c r="FJ48" s="13">
        <v>12</v>
      </c>
      <c r="FK48" s="19" t="s">
        <v>305</v>
      </c>
      <c r="FL48" s="13"/>
      <c r="FM48" s="55">
        <f>VLOOKUP($A48,'WO Detail'!$A$2:$BJ$304,16,FALSE)</f>
        <v>0</v>
      </c>
      <c r="FN48" s="13"/>
      <c r="FO48" s="13"/>
      <c r="FP48" s="13"/>
      <c r="FQ48" s="13"/>
      <c r="FR48" s="13"/>
      <c r="FS48" s="13"/>
      <c r="FT48" s="13"/>
      <c r="FU48" s="13"/>
      <c r="FV48" s="13"/>
      <c r="FW48" s="13"/>
      <c r="FX48" s="13"/>
      <c r="FY48" s="13"/>
      <c r="FZ48" s="13"/>
      <c r="GA48" s="13"/>
      <c r="GB48" s="13"/>
      <c r="GC48" s="13"/>
      <c r="GD48" s="13"/>
      <c r="GE48" s="13"/>
      <c r="GF48" s="13"/>
      <c r="GG48" s="13"/>
      <c r="GH48" s="55">
        <f>VLOOKUP($A48,'WO Detail'!$A$2:$BJ$304,39,FALSE)</f>
        <v>98.48</v>
      </c>
      <c r="GI48" s="55">
        <f>VLOOKUP($A48,'WO Detail'!$A$2:$BJ$304,40,FALSE)</f>
        <v>23.61</v>
      </c>
      <c r="GJ48" s="13"/>
      <c r="GK48" s="13"/>
      <c r="GL48" s="13"/>
      <c r="GM48" s="13"/>
      <c r="GN48" s="55">
        <f>VLOOKUP($A48,'WO Detail'!$A$2:$BJ$304,17,FALSE)</f>
        <v>0</v>
      </c>
      <c r="GO48" s="55">
        <f>VLOOKUP($A48,'WO Detail'!$A$2:$BJ$304,18,FALSE)</f>
        <v>0</v>
      </c>
      <c r="GP48" s="55">
        <f>VLOOKUP($A48,'WO Detail'!$A$2:$BJ$304,19,FALSE)</f>
        <v>0</v>
      </c>
      <c r="GQ48" s="55" t="str">
        <f>VLOOKUP($A48,'WO Detail'!$A$2:$BJ$304,21,FALSE)</f>
        <v>No</v>
      </c>
      <c r="GR48" s="89">
        <f>VLOOKUP($A48,'WO Detail'!$A$2:$BJ$304,22,FALSE)</f>
        <v>0.57170507107490909</v>
      </c>
      <c r="GS48" s="95">
        <f>VLOOKUP($A48,'WO Detail'!$A$2:$BJ$304,41,FALSE)</f>
        <v>4</v>
      </c>
      <c r="GT48" s="95">
        <f t="shared" si="22"/>
        <v>1.8518518518518517E-2</v>
      </c>
      <c r="GU48" s="95">
        <f>VLOOKUP($A48,'WO Detail'!$A$2:$BJ$304,42,FALSE)</f>
        <v>0</v>
      </c>
      <c r="GV48" s="95">
        <f t="shared" si="23"/>
        <v>0</v>
      </c>
      <c r="GW48" s="95">
        <f>VLOOKUP($A48,'WO Detail'!$A$2:$BJ$304,43,FALSE)</f>
        <v>168</v>
      </c>
      <c r="GX48" s="95">
        <f t="shared" si="5"/>
        <v>0.77777777777777779</v>
      </c>
      <c r="GY48" s="95">
        <f>VLOOKUP($A48,'WO Detail'!$A$2:$BJ$304,44,FALSE)</f>
        <v>7</v>
      </c>
      <c r="GZ48" s="95">
        <f t="shared" si="6"/>
        <v>9.7222222222222224E-2</v>
      </c>
      <c r="HA48" s="95">
        <f>VLOOKUP($A48,'WO Detail'!$A$2:$BJ$304,45,FALSE)</f>
        <v>12</v>
      </c>
      <c r="HB48" s="95">
        <f t="shared" si="7"/>
        <v>5.5555555555555552E-2</v>
      </c>
      <c r="HC48" s="95">
        <f>VLOOKUP($A48,'WO Detail'!$A$2:$BJ$304,46,FALSE)</f>
        <v>26</v>
      </c>
      <c r="HD48" s="95">
        <f t="shared" si="8"/>
        <v>0.3611111111111111</v>
      </c>
      <c r="HE48" s="95">
        <f>VLOOKUP($A48,'WO Detail'!$A$2:$BJ$304,47,FALSE)</f>
        <v>6</v>
      </c>
      <c r="HF48" s="95">
        <f t="shared" si="9"/>
        <v>2.7777777777777776E-2</v>
      </c>
      <c r="HG48" s="95">
        <f>VLOOKUP($A48,'WO Detail'!$A$2:$BJ$304,49,FALSE)</f>
        <v>3</v>
      </c>
      <c r="HH48" s="95">
        <f t="shared" si="10"/>
        <v>1.3888888888888888E-2</v>
      </c>
      <c r="HI48" s="95">
        <f>VLOOKUP($A48,'WO Detail'!$A$2:$BJ$304,51,FALSE)</f>
        <v>5</v>
      </c>
      <c r="HJ48" s="95">
        <f t="shared" si="11"/>
        <v>2.5</v>
      </c>
      <c r="HK48" s="95">
        <f>VLOOKUP($A48,'WO Detail'!$A$2:$BJ$304,53,FALSE)</f>
        <v>0</v>
      </c>
      <c r="HL48" s="95">
        <f t="shared" si="12"/>
        <v>0</v>
      </c>
      <c r="HM48" s="95">
        <f>VLOOKUP($A48,'WO Detail'!$A$2:$BJ$304,55,FALSE)</f>
        <v>6</v>
      </c>
      <c r="HN48" s="95">
        <f t="shared" si="21"/>
        <v>6</v>
      </c>
      <c r="HO48" s="95">
        <f>VLOOKUP($A48,'WO Detail'!$A$2:$BJ$304,56,FALSE)</f>
        <v>1301</v>
      </c>
      <c r="HP48" s="95">
        <f t="shared" si="13"/>
        <v>6.0231481481481488</v>
      </c>
      <c r="HQ48" s="95">
        <f>VLOOKUP($A48,'WO Detail'!$A$2:$BJ$304,57,FALSE)</f>
        <v>301</v>
      </c>
      <c r="HR48" s="95">
        <f t="shared" si="14"/>
        <v>4.1805555555555554</v>
      </c>
      <c r="HS48" s="95">
        <f>VLOOKUP($A48,'WO Detail'!$A$2:$BJ$304,58,FALSE)</f>
        <v>131</v>
      </c>
      <c r="HT48" s="95">
        <f t="shared" si="15"/>
        <v>0.6064814814814814</v>
      </c>
      <c r="HU48" s="95">
        <f>VLOOKUP($A48,'WO Detail'!$A$2:$BJ$304,59,FALSE)</f>
        <v>405</v>
      </c>
      <c r="HV48" s="95">
        <f t="shared" si="16"/>
        <v>5.625</v>
      </c>
      <c r="HW48" s="95">
        <f>VLOOKUP($A48,'WO Detail'!$A$2:$BJ$304,60,FALSE)</f>
        <v>333</v>
      </c>
      <c r="HX48" s="95">
        <f t="shared" si="17"/>
        <v>1.5416666666666667</v>
      </c>
      <c r="HY48" s="95">
        <f>VLOOKUP($A48,'WO Detail'!$A$2:$BJ$304,61,FALSE)</f>
        <v>87</v>
      </c>
      <c r="HZ48" s="95">
        <f t="shared" si="18"/>
        <v>1.2083333333333333</v>
      </c>
      <c r="IA48" s="95"/>
      <c r="IB48" s="95"/>
      <c r="IC48" s="95"/>
      <c r="ID48" s="113">
        <f>VLOOKUP($A48,'PHAS Score'!$C$1:$D$303,2,FALSE)</f>
        <v>34</v>
      </c>
      <c r="IE48" s="95">
        <f>VLOOKUP($A48,'WO Detail'!$A$2:$BJ$304,62,FALSE)</f>
        <v>276</v>
      </c>
      <c r="IF48" s="95">
        <f t="shared" si="19"/>
        <v>3.8333333333333335</v>
      </c>
      <c r="IG48" s="96"/>
      <c r="IH48" s="96"/>
      <c r="II48" s="96"/>
      <c r="IJ48" s="96"/>
    </row>
    <row r="49" spans="1:244" s="18" customFormat="1" ht="20.100000000000001" customHeight="1">
      <c r="A49" s="55" t="s">
        <v>671</v>
      </c>
      <c r="B49" s="13" t="s">
        <v>278</v>
      </c>
      <c r="C49" s="13" t="str">
        <f>VLOOKUP($A49,'WO Detail'!$A$2:$BJ$304,4,FALSE)</f>
        <v>Mixed Finance</v>
      </c>
      <c r="D49" s="13" t="str">
        <f>VLOOKUP($A49,'WO Detail'!$A$2:$BJ$304,6,FALSE)</f>
        <v>Bushwick</v>
      </c>
      <c r="E49" s="55">
        <f>VLOOKUP($A49,'WO Detail'!$A$2:$BJ$304,7,FALSE)</f>
        <v>86</v>
      </c>
      <c r="F49" s="13" t="s">
        <v>672</v>
      </c>
      <c r="G49" s="53">
        <v>86</v>
      </c>
      <c r="H49" s="55" t="str">
        <f>VLOOKUP($A49,'WO Detail'!$A$2:$BJ$304,9,FALSE)</f>
        <v>NY005020860</v>
      </c>
      <c r="I49" s="14">
        <v>1205</v>
      </c>
      <c r="J49" s="14">
        <v>2780</v>
      </c>
      <c r="K49" s="15">
        <v>2.3070539000000001</v>
      </c>
      <c r="L49" s="15">
        <v>23.365477200000001</v>
      </c>
      <c r="M49" s="14">
        <v>1020</v>
      </c>
      <c r="N49" s="14">
        <v>1760</v>
      </c>
      <c r="O49" s="14">
        <v>110</v>
      </c>
      <c r="P49" s="14">
        <v>204</v>
      </c>
      <c r="Q49" s="14">
        <v>276</v>
      </c>
      <c r="R49" s="14">
        <v>266</v>
      </c>
      <c r="S49" s="14">
        <v>223</v>
      </c>
      <c r="T49" s="14">
        <v>357</v>
      </c>
      <c r="U49" s="14">
        <v>283</v>
      </c>
      <c r="V49" s="14">
        <v>281</v>
      </c>
      <c r="W49" s="14">
        <v>169</v>
      </c>
      <c r="X49" s="14">
        <v>156</v>
      </c>
      <c r="Y49" s="14">
        <v>250</v>
      </c>
      <c r="Z49" s="14">
        <v>150</v>
      </c>
      <c r="AA49" s="14">
        <v>55</v>
      </c>
      <c r="AB49" s="14">
        <v>760</v>
      </c>
      <c r="AC49" s="14">
        <v>544</v>
      </c>
      <c r="AD49" s="14">
        <v>455</v>
      </c>
      <c r="AE49" s="14">
        <v>64</v>
      </c>
      <c r="AF49" s="14">
        <v>1155</v>
      </c>
      <c r="AG49" s="14">
        <v>1527</v>
      </c>
      <c r="AH49" s="14">
        <v>21</v>
      </c>
      <c r="AI49" s="14">
        <v>13</v>
      </c>
      <c r="AJ49" s="14">
        <v>678</v>
      </c>
      <c r="AK49" s="14">
        <v>180</v>
      </c>
      <c r="AL49" s="14">
        <v>37</v>
      </c>
      <c r="AM49" s="14">
        <v>24</v>
      </c>
      <c r="AN49" s="14">
        <v>149</v>
      </c>
      <c r="AO49" s="16">
        <v>535.16431535269714</v>
      </c>
      <c r="AP49" s="16">
        <v>391</v>
      </c>
      <c r="AQ49" s="14">
        <v>20</v>
      </c>
      <c r="AR49" s="14">
        <v>88</v>
      </c>
      <c r="AS49" s="14">
        <v>378</v>
      </c>
      <c r="AT49" s="14">
        <v>126</v>
      </c>
      <c r="AU49" s="14">
        <v>114</v>
      </c>
      <c r="AV49" s="14">
        <v>84</v>
      </c>
      <c r="AW49" s="14">
        <v>68</v>
      </c>
      <c r="AX49" s="14">
        <v>60</v>
      </c>
      <c r="AY49" s="14">
        <v>57</v>
      </c>
      <c r="AZ49" s="14">
        <v>51</v>
      </c>
      <c r="BA49" s="14">
        <v>159</v>
      </c>
      <c r="BB49" s="16">
        <v>24941.234096692111</v>
      </c>
      <c r="BC49" s="16">
        <v>18174</v>
      </c>
      <c r="BD49" s="14">
        <v>38</v>
      </c>
      <c r="BE49" s="14">
        <v>226</v>
      </c>
      <c r="BF49" s="14">
        <v>250</v>
      </c>
      <c r="BG49" s="14">
        <v>129</v>
      </c>
      <c r="BH49" s="14">
        <v>99</v>
      </c>
      <c r="BI49" s="14">
        <v>90</v>
      </c>
      <c r="BJ49" s="14">
        <v>71</v>
      </c>
      <c r="BK49" s="14">
        <v>69</v>
      </c>
      <c r="BL49" s="14">
        <v>44</v>
      </c>
      <c r="BM49" s="14">
        <v>36</v>
      </c>
      <c r="BN49" s="14">
        <v>31</v>
      </c>
      <c r="BO49" s="14">
        <v>26</v>
      </c>
      <c r="BP49" s="14">
        <v>19</v>
      </c>
      <c r="BQ49" s="14">
        <v>15</v>
      </c>
      <c r="BR49" s="14">
        <v>5</v>
      </c>
      <c r="BS49" s="14">
        <v>6</v>
      </c>
      <c r="BT49" s="14">
        <v>2</v>
      </c>
      <c r="BU49" s="14">
        <v>2</v>
      </c>
      <c r="BV49" s="14">
        <v>2</v>
      </c>
      <c r="BW49" s="14">
        <v>4</v>
      </c>
      <c r="BX49" s="14">
        <v>15</v>
      </c>
      <c r="BY49" s="14">
        <v>529</v>
      </c>
      <c r="BZ49" s="16">
        <v>37930.062381852549</v>
      </c>
      <c r="CA49" s="16">
        <v>33488</v>
      </c>
      <c r="CB49" s="14">
        <v>156</v>
      </c>
      <c r="CC49" s="16">
        <v>15532.717948717949</v>
      </c>
      <c r="CD49" s="16">
        <v>11724</v>
      </c>
      <c r="CE49" s="14">
        <v>510</v>
      </c>
      <c r="CF49" s="16">
        <v>15063.894117647058</v>
      </c>
      <c r="CG49" s="16">
        <v>10715.5</v>
      </c>
      <c r="CH49" s="14">
        <v>787</v>
      </c>
      <c r="CI49" s="14">
        <v>224</v>
      </c>
      <c r="CJ49" s="14">
        <v>135</v>
      </c>
      <c r="CK49" s="14">
        <v>25</v>
      </c>
      <c r="CL49" s="14">
        <v>7</v>
      </c>
      <c r="CM49" s="14">
        <v>8</v>
      </c>
      <c r="CN49" s="17">
        <f t="shared" si="0"/>
        <v>6.6390041493775932E-3</v>
      </c>
      <c r="CO49" s="14">
        <v>40</v>
      </c>
      <c r="CP49" s="17">
        <f t="shared" si="1"/>
        <v>3.3195020746887967E-2</v>
      </c>
      <c r="CQ49" s="14">
        <v>587</v>
      </c>
      <c r="CR49" s="14">
        <v>151</v>
      </c>
      <c r="CS49" s="17">
        <f t="shared" si="2"/>
        <v>5.4316546762589929E-2</v>
      </c>
      <c r="CT49" s="13"/>
      <c r="CU49" s="17"/>
      <c r="CV49" s="13"/>
      <c r="CW49" s="13"/>
      <c r="CX49" s="13"/>
      <c r="CY49" s="13"/>
      <c r="CZ49" s="13"/>
      <c r="DA49" s="13"/>
      <c r="DB49" s="13" t="str">
        <f>VLOOKUP($A49,'WO Detail'!$A$2:$BJ$304,5,FALSE)</f>
        <v>Anthony Dingle</v>
      </c>
      <c r="DC49" s="13"/>
      <c r="DD49" s="13"/>
      <c r="DE49" s="55">
        <f>VLOOKUP($A49,'WO Detail'!$A$2:$BJ$304,38,FALSE)</f>
        <v>6</v>
      </c>
      <c r="DF49" s="19" t="s">
        <v>396</v>
      </c>
      <c r="DG49" s="19" t="s">
        <v>397</v>
      </c>
      <c r="DH49" s="19" t="s">
        <v>590</v>
      </c>
      <c r="DI49" s="19" t="s">
        <v>591</v>
      </c>
      <c r="DJ49" s="19" t="s">
        <v>354</v>
      </c>
      <c r="DK49" s="19" t="s">
        <v>355</v>
      </c>
      <c r="DL49" s="19" t="s">
        <v>592</v>
      </c>
      <c r="DM49" s="19" t="s">
        <v>593</v>
      </c>
      <c r="DN49" s="19" t="s">
        <v>594</v>
      </c>
      <c r="DO49" s="55"/>
      <c r="DP49" s="55"/>
      <c r="DQ49" s="68">
        <v>21.104467112205416</v>
      </c>
      <c r="DR49" s="55" t="str">
        <f>VLOOKUP($A49,'WO Detail'!$A$2:$BJ$304,10,FALSE)</f>
        <v>Yes</v>
      </c>
      <c r="DS49" s="55" t="str">
        <f>VLOOKUP($A49,'WO Detail'!$A$2:$BJ$304,14,FALSE)</f>
        <v>YES</v>
      </c>
      <c r="DT49" s="19" t="s">
        <v>359</v>
      </c>
      <c r="DU49" s="59" t="str">
        <f>VLOOKUP($A49,'WO Detail'!$A$2:$BJ$304,15,FALSE)</f>
        <v>LOHOMA SHIPMAN</v>
      </c>
      <c r="DV49" s="77"/>
      <c r="DW49" s="79" t="s">
        <v>267</v>
      </c>
      <c r="DX49" s="55">
        <f>VLOOKUP($A49,'WO Detail'!$A$2:$BJ$304,26,FALSE)</f>
        <v>1220</v>
      </c>
      <c r="DY49" s="55">
        <f>VLOOKUP($A49,'WO Detail'!$A$2:$BJ$304,27,FALSE)</f>
        <v>1208</v>
      </c>
      <c r="DZ49" s="55">
        <f>VLOOKUP($A49,'WO Detail'!$A$2:$BJ$304,28,FALSE)</f>
        <v>12</v>
      </c>
      <c r="EA49" s="55">
        <f>VLOOKUP($A49,'WO Detail'!$A$2:$BJ$304,29,FALSE)</f>
        <v>0</v>
      </c>
      <c r="EB49" s="55">
        <f>VLOOKUP($A49,'WO Detail'!$A$2:$BJ$304,30,FALSE)</f>
        <v>54</v>
      </c>
      <c r="EC49" s="55">
        <f>VLOOKUP($A49,'WO Detail'!$A$2:$BJ$304,31,FALSE)</f>
        <v>212</v>
      </c>
      <c r="ED49" s="55">
        <f>VLOOKUP($A49,'WO Detail'!$A$2:$BJ$304,32,FALSE)</f>
        <v>547</v>
      </c>
      <c r="EE49" s="55">
        <f>VLOOKUP($A49,'WO Detail'!$A$2:$BJ$304,33,FALSE)</f>
        <v>323</v>
      </c>
      <c r="EF49" s="55">
        <f>VLOOKUP($A49,'WO Detail'!$A$2:$BJ$304,34,FALSE)</f>
        <v>72</v>
      </c>
      <c r="EG49" s="55">
        <f>VLOOKUP($A49,'WO Detail'!$A$2:$BJ$304,35,FALSE)</f>
        <v>12</v>
      </c>
      <c r="EH49" s="55">
        <f>VLOOKUP($A49,'WO Detail'!$A$2:$BJ$304,36,FALSE)</f>
        <v>0</v>
      </c>
      <c r="EI49" s="55">
        <f>VLOOKUP($A49,'WO Detail'!$A$2:$BJ$304,37,FALSE)</f>
        <v>0</v>
      </c>
      <c r="EJ49" s="78">
        <v>8</v>
      </c>
      <c r="EK49" s="78">
        <v>0</v>
      </c>
      <c r="EL49" s="19" t="s">
        <v>450</v>
      </c>
      <c r="EM49" s="19" t="s">
        <v>269</v>
      </c>
      <c r="EN49" s="81">
        <v>22007</v>
      </c>
      <c r="EO49" s="78">
        <v>60</v>
      </c>
      <c r="EP49" s="78" t="s">
        <v>673</v>
      </c>
      <c r="EQ49" s="84">
        <v>78768</v>
      </c>
      <c r="ER49" s="78">
        <v>16.02</v>
      </c>
      <c r="ES49" s="13"/>
      <c r="ET49" s="55">
        <f>VLOOKUP($A49,'WO Detail'!$A$2:$BJ$304,25,FALSE)</f>
        <v>5</v>
      </c>
      <c r="EU49" s="55">
        <f>VLOOKUP($A49,'WO Detail'!$A$2:$BJ$304,24,FALSE)</f>
        <v>16</v>
      </c>
      <c r="EV49" s="55">
        <f>VLOOKUP($A49,'WO Detail'!$A$2:$BJ$304,23,FALSE)</f>
        <v>0</v>
      </c>
      <c r="EW49" s="78" t="s">
        <v>390</v>
      </c>
      <c r="EX49" s="13"/>
      <c r="EY49" s="13"/>
      <c r="EZ49" s="19" t="s">
        <v>267</v>
      </c>
      <c r="FA49" s="55" t="str">
        <f>VLOOKUP($A49,'WO Detail'!$A$2:$BJ$304,11,FALSE)</f>
        <v>LLC1</v>
      </c>
      <c r="FB49" s="55" t="str">
        <f>VLOOKUP($A49,'WO Detail'!$A$2:$BJ$304,12,FALSE)</f>
        <v>No</v>
      </c>
      <c r="FC49" s="13"/>
      <c r="FD49" s="55">
        <f>VLOOKUP($A49,'WO Detail'!$A$2:$BJ$304,13,FALSE)</f>
        <v>0</v>
      </c>
      <c r="FE49" s="19" t="s">
        <v>267</v>
      </c>
      <c r="FF49" s="13"/>
      <c r="FG49" s="19" t="s">
        <v>674</v>
      </c>
      <c r="FH49" s="19" t="s">
        <v>603</v>
      </c>
      <c r="FI49" s="13">
        <v>4002</v>
      </c>
      <c r="FJ49" s="13" t="s">
        <v>675</v>
      </c>
      <c r="FK49" s="19" t="s">
        <v>599</v>
      </c>
      <c r="FL49" s="13"/>
      <c r="FM49" s="55">
        <f>VLOOKUP($A49,'WO Detail'!$A$2:$BJ$304,16,FALSE)</f>
        <v>0</v>
      </c>
      <c r="FN49" s="13"/>
      <c r="FO49" s="13"/>
      <c r="FP49" s="13"/>
      <c r="FQ49" s="13"/>
      <c r="FR49" s="13"/>
      <c r="FS49" s="13"/>
      <c r="FT49" s="13"/>
      <c r="FU49" s="13"/>
      <c r="FV49" s="13"/>
      <c r="FW49" s="13"/>
      <c r="FX49" s="13"/>
      <c r="FY49" s="13"/>
      <c r="FZ49" s="13"/>
      <c r="GA49" s="13"/>
      <c r="GB49" s="13"/>
      <c r="GC49" s="13"/>
      <c r="GD49" s="13"/>
      <c r="GE49" s="13"/>
      <c r="GF49" s="13"/>
      <c r="GG49" s="13"/>
      <c r="GH49" s="55">
        <f>VLOOKUP($A49,'WO Detail'!$A$2:$BJ$304,39,FALSE)</f>
        <v>82.74</v>
      </c>
      <c r="GI49" s="55">
        <f>VLOOKUP($A49,'WO Detail'!$A$2:$BJ$304,40,FALSE)</f>
        <v>40.4</v>
      </c>
      <c r="GJ49" s="13"/>
      <c r="GK49" s="13"/>
      <c r="GL49" s="13"/>
      <c r="GM49" s="13"/>
      <c r="GN49" s="55">
        <f>VLOOKUP($A49,'WO Detail'!$A$2:$BJ$304,17,FALSE)</f>
        <v>0</v>
      </c>
      <c r="GO49" s="55">
        <f>VLOOKUP($A49,'WO Detail'!$A$2:$BJ$304,18,FALSE)</f>
        <v>0</v>
      </c>
      <c r="GP49" s="55">
        <f>VLOOKUP($A49,'WO Detail'!$A$2:$BJ$304,19,FALSE)</f>
        <v>0</v>
      </c>
      <c r="GQ49" s="55" t="str">
        <f>VLOOKUP($A49,'WO Detail'!$A$2:$BJ$304,21,FALSE)</f>
        <v>No</v>
      </c>
      <c r="GR49" s="89">
        <f>VLOOKUP($A49,'WO Detail'!$A$2:$BJ$304,22,FALSE)</f>
        <v>0.48624027161571609</v>
      </c>
      <c r="GS49" s="95">
        <f>VLOOKUP($A49,'WO Detail'!$A$2:$BJ$304,41,FALSE)</f>
        <v>3486</v>
      </c>
      <c r="GT49" s="95">
        <f t="shared" si="22"/>
        <v>0.96192052980132448</v>
      </c>
      <c r="GU49" s="95">
        <f>VLOOKUP($A49,'WO Detail'!$A$2:$BJ$304,42,FALSE)</f>
        <v>297</v>
      </c>
      <c r="GV49" s="95">
        <f t="shared" si="23"/>
        <v>0.24586092715231789</v>
      </c>
      <c r="GW49" s="95">
        <f>VLOOKUP($A49,'WO Detail'!$A$2:$BJ$304,43,FALSE)</f>
        <v>6432</v>
      </c>
      <c r="GX49" s="95">
        <f t="shared" si="5"/>
        <v>1.7748344370860927</v>
      </c>
      <c r="GY49" s="95">
        <f>VLOOKUP($A49,'WO Detail'!$A$2:$BJ$304,44,FALSE)</f>
        <v>7087</v>
      </c>
      <c r="GZ49" s="95">
        <f t="shared" si="6"/>
        <v>5.866721854304636</v>
      </c>
      <c r="HA49" s="95">
        <f>VLOOKUP($A49,'WO Detail'!$A$2:$BJ$304,45,FALSE)</f>
        <v>3126</v>
      </c>
      <c r="HB49" s="95">
        <f t="shared" si="7"/>
        <v>0.86258278145695366</v>
      </c>
      <c r="HC49" s="95">
        <f>VLOOKUP($A49,'WO Detail'!$A$2:$BJ$304,46,FALSE)</f>
        <v>1294</v>
      </c>
      <c r="HD49" s="95">
        <f t="shared" si="8"/>
        <v>1.0711920529801324</v>
      </c>
      <c r="HE49" s="95">
        <f>VLOOKUP($A49,'WO Detail'!$A$2:$BJ$304,47,FALSE)</f>
        <v>2438</v>
      </c>
      <c r="HF49" s="95">
        <f t="shared" si="9"/>
        <v>0.67273730684326705</v>
      </c>
      <c r="HG49" s="95">
        <f>VLOOKUP($A49,'WO Detail'!$A$2:$BJ$304,49,FALSE)</f>
        <v>4034</v>
      </c>
      <c r="HH49" s="95">
        <f t="shared" si="10"/>
        <v>1.1131346578366446</v>
      </c>
      <c r="HI49" s="95">
        <f>VLOOKUP($A49,'WO Detail'!$A$2:$BJ$304,51,FALSE)</f>
        <v>6</v>
      </c>
      <c r="HJ49" s="95">
        <f t="shared" si="11"/>
        <v>3</v>
      </c>
      <c r="HK49" s="95">
        <f>VLOOKUP($A49,'WO Detail'!$A$2:$BJ$304,53,FALSE)</f>
        <v>20</v>
      </c>
      <c r="HL49" s="95">
        <f t="shared" si="12"/>
        <v>10</v>
      </c>
      <c r="HM49" s="95">
        <f>VLOOKUP($A49,'WO Detail'!$A$2:$BJ$304,55,FALSE)</f>
        <v>1707</v>
      </c>
      <c r="HN49" s="95">
        <f t="shared" si="21"/>
        <v>106.6875</v>
      </c>
      <c r="HO49" s="95">
        <f>VLOOKUP($A49,'WO Detail'!$A$2:$BJ$304,56,FALSE)</f>
        <v>30334</v>
      </c>
      <c r="HP49" s="95">
        <f t="shared" si="13"/>
        <v>8.3703090507726277</v>
      </c>
      <c r="HQ49" s="95">
        <f>VLOOKUP($A49,'WO Detail'!$A$2:$BJ$304,57,FALSE)</f>
        <v>11814</v>
      </c>
      <c r="HR49" s="95">
        <f t="shared" si="14"/>
        <v>9.7798013245033104</v>
      </c>
      <c r="HS49" s="95">
        <f>VLOOKUP($A49,'WO Detail'!$A$2:$BJ$304,58,FALSE)</f>
        <v>21264</v>
      </c>
      <c r="HT49" s="95">
        <f t="shared" si="15"/>
        <v>5.8675496688741724</v>
      </c>
      <c r="HU49" s="95">
        <f>VLOOKUP($A49,'WO Detail'!$A$2:$BJ$304,59,FALSE)</f>
        <v>74484</v>
      </c>
      <c r="HV49" s="95">
        <f t="shared" si="16"/>
        <v>61.658940397350996</v>
      </c>
      <c r="HW49" s="95">
        <f>VLOOKUP($A49,'WO Detail'!$A$2:$BJ$304,60,FALSE)</f>
        <v>1299</v>
      </c>
      <c r="HX49" s="95">
        <f t="shared" si="17"/>
        <v>0.35844370860927155</v>
      </c>
      <c r="HY49" s="95">
        <f>VLOOKUP($A49,'WO Detail'!$A$2:$BJ$304,61,FALSE)</f>
        <v>24774</v>
      </c>
      <c r="HZ49" s="95">
        <f t="shared" si="18"/>
        <v>20.508278145695364</v>
      </c>
      <c r="IA49" s="95"/>
      <c r="IB49" s="95"/>
      <c r="IC49" s="95"/>
      <c r="ID49" s="113">
        <f>VLOOKUP($A49,'PHAS Score'!$C$1:$D$303,2,FALSE)</f>
        <v>69.400000000000006</v>
      </c>
      <c r="IE49" s="95">
        <f>VLOOKUP($A49,'WO Detail'!$A$2:$BJ$304,62,FALSE)</f>
        <v>453</v>
      </c>
      <c r="IF49" s="95">
        <f t="shared" si="19"/>
        <v>0.375</v>
      </c>
      <c r="IG49" s="96"/>
      <c r="IH49" s="96"/>
      <c r="II49" s="96"/>
      <c r="IJ49" s="96"/>
    </row>
    <row r="50" spans="1:244" s="18" customFormat="1" ht="20.100000000000001" customHeight="1">
      <c r="A50" s="55" t="s">
        <v>676</v>
      </c>
      <c r="B50" s="13" t="s">
        <v>256</v>
      </c>
      <c r="C50" s="13" t="str">
        <f>VLOOKUP($A50,'WO Detail'!$A$2:$BJ$304,4,FALSE)</f>
        <v>Bronx</v>
      </c>
      <c r="D50" s="13" t="str">
        <f>VLOOKUP($A50,'WO Detail'!$A$2:$BJ$304,6,FALSE)</f>
        <v>Butler</v>
      </c>
      <c r="E50" s="55">
        <f>VLOOKUP($A50,'WO Detail'!$A$2:$BJ$304,7,FALSE)</f>
        <v>113</v>
      </c>
      <c r="F50" s="13" t="s">
        <v>677</v>
      </c>
      <c r="G50" s="53">
        <v>113</v>
      </c>
      <c r="H50" s="55" t="str">
        <f>VLOOKUP($A50,'WO Detail'!$A$2:$BJ$304,9,FALSE)</f>
        <v>NY005001130</v>
      </c>
      <c r="I50" s="14">
        <v>1474</v>
      </c>
      <c r="J50" s="14">
        <v>4235</v>
      </c>
      <c r="K50" s="15">
        <v>2.8731342999999998</v>
      </c>
      <c r="L50" s="15">
        <v>18.843419300000001</v>
      </c>
      <c r="M50" s="14">
        <v>1697</v>
      </c>
      <c r="N50" s="14">
        <v>2538</v>
      </c>
      <c r="O50" s="14">
        <v>241</v>
      </c>
      <c r="P50" s="14">
        <v>384</v>
      </c>
      <c r="Q50" s="14">
        <v>492</v>
      </c>
      <c r="R50" s="14">
        <v>504</v>
      </c>
      <c r="S50" s="14">
        <v>455</v>
      </c>
      <c r="T50" s="14">
        <v>469</v>
      </c>
      <c r="U50" s="14">
        <v>383</v>
      </c>
      <c r="V50" s="14">
        <v>477</v>
      </c>
      <c r="W50" s="14">
        <v>220</v>
      </c>
      <c r="X50" s="14">
        <v>187</v>
      </c>
      <c r="Y50" s="14">
        <v>221</v>
      </c>
      <c r="Z50" s="14">
        <v>150</v>
      </c>
      <c r="AA50" s="14">
        <v>52</v>
      </c>
      <c r="AB50" s="14">
        <v>1418</v>
      </c>
      <c r="AC50" s="14">
        <v>520</v>
      </c>
      <c r="AD50" s="14">
        <v>423</v>
      </c>
      <c r="AE50" s="14">
        <v>95</v>
      </c>
      <c r="AF50" s="14">
        <v>1964</v>
      </c>
      <c r="AG50" s="14">
        <v>2168</v>
      </c>
      <c r="AH50" s="14">
        <v>5</v>
      </c>
      <c r="AI50" s="14">
        <v>3</v>
      </c>
      <c r="AJ50" s="14">
        <v>617</v>
      </c>
      <c r="AK50" s="14">
        <v>177</v>
      </c>
      <c r="AL50" s="14">
        <v>33</v>
      </c>
      <c r="AM50" s="14">
        <v>23</v>
      </c>
      <c r="AN50" s="14">
        <v>194</v>
      </c>
      <c r="AO50" s="16">
        <v>548.19131614653998</v>
      </c>
      <c r="AP50" s="16">
        <v>446</v>
      </c>
      <c r="AQ50" s="14">
        <v>18</v>
      </c>
      <c r="AR50" s="14">
        <v>100</v>
      </c>
      <c r="AS50" s="14">
        <v>389</v>
      </c>
      <c r="AT50" s="14">
        <v>157</v>
      </c>
      <c r="AU50" s="14">
        <v>158</v>
      </c>
      <c r="AV50" s="14">
        <v>124</v>
      </c>
      <c r="AW50" s="14">
        <v>105</v>
      </c>
      <c r="AX50" s="14">
        <v>103</v>
      </c>
      <c r="AY50" s="14">
        <v>84</v>
      </c>
      <c r="AZ50" s="14">
        <v>61</v>
      </c>
      <c r="BA50" s="14">
        <v>175</v>
      </c>
      <c r="BB50" s="16">
        <v>25129.007570543701</v>
      </c>
      <c r="BC50" s="16">
        <v>20004</v>
      </c>
      <c r="BD50" s="14">
        <v>40</v>
      </c>
      <c r="BE50" s="14">
        <v>281</v>
      </c>
      <c r="BF50" s="14">
        <v>232</v>
      </c>
      <c r="BG50" s="14">
        <v>173</v>
      </c>
      <c r="BH50" s="14">
        <v>146</v>
      </c>
      <c r="BI50" s="14">
        <v>119</v>
      </c>
      <c r="BJ50" s="14">
        <v>116</v>
      </c>
      <c r="BK50" s="14">
        <v>101</v>
      </c>
      <c r="BL50" s="14">
        <v>63</v>
      </c>
      <c r="BM50" s="14">
        <v>47</v>
      </c>
      <c r="BN50" s="14">
        <v>31</v>
      </c>
      <c r="BO50" s="14">
        <v>24</v>
      </c>
      <c r="BP50" s="14">
        <v>20</v>
      </c>
      <c r="BQ50" s="14">
        <v>13</v>
      </c>
      <c r="BR50" s="14">
        <v>12</v>
      </c>
      <c r="BS50" s="14">
        <v>9</v>
      </c>
      <c r="BT50" s="14">
        <v>8</v>
      </c>
      <c r="BU50" s="14">
        <v>5</v>
      </c>
      <c r="BV50" s="14">
        <v>3</v>
      </c>
      <c r="BW50" s="14">
        <v>3</v>
      </c>
      <c r="BX50" s="14">
        <v>7</v>
      </c>
      <c r="BY50" s="14">
        <v>851</v>
      </c>
      <c r="BZ50" s="16">
        <v>33474.626321974145</v>
      </c>
      <c r="CA50" s="16">
        <v>30403</v>
      </c>
      <c r="CB50" s="14">
        <v>195</v>
      </c>
      <c r="CC50" s="16">
        <v>16148.717948717949</v>
      </c>
      <c r="CD50" s="16">
        <v>13368</v>
      </c>
      <c r="CE50" s="14">
        <v>438</v>
      </c>
      <c r="CF50" s="16">
        <v>13799.527397260274</v>
      </c>
      <c r="CG50" s="16">
        <v>10296</v>
      </c>
      <c r="CH50" s="14">
        <v>981</v>
      </c>
      <c r="CI50" s="14">
        <v>327</v>
      </c>
      <c r="CJ50" s="14">
        <v>125</v>
      </c>
      <c r="CK50" s="14">
        <v>17</v>
      </c>
      <c r="CL50" s="14">
        <v>3</v>
      </c>
      <c r="CM50" s="14">
        <v>3</v>
      </c>
      <c r="CN50" s="17">
        <f t="shared" si="0"/>
        <v>2.0352781546811396E-3</v>
      </c>
      <c r="CO50" s="14">
        <v>32</v>
      </c>
      <c r="CP50" s="17">
        <f t="shared" si="1"/>
        <v>2.1709633649932156E-2</v>
      </c>
      <c r="CQ50" s="14">
        <v>738</v>
      </c>
      <c r="CR50" s="14">
        <v>327</v>
      </c>
      <c r="CS50" s="17">
        <f t="shared" si="2"/>
        <v>7.7213695395513579E-2</v>
      </c>
      <c r="CT50" s="13"/>
      <c r="CU50" s="17"/>
      <c r="CV50" s="13"/>
      <c r="CW50" s="13"/>
      <c r="CX50" s="13"/>
      <c r="CY50" s="13"/>
      <c r="CZ50" s="13"/>
      <c r="DA50" s="13"/>
      <c r="DB50" s="13" t="str">
        <f>VLOOKUP($A50,'WO Detail'!$A$2:$BJ$304,5,FALSE)</f>
        <v>Kim Theodore</v>
      </c>
      <c r="DC50" s="13"/>
      <c r="DD50" s="13"/>
      <c r="DE50" s="55">
        <f>VLOOKUP($A50,'WO Detail'!$A$2:$BJ$304,38,FALSE)</f>
        <v>12</v>
      </c>
      <c r="DF50" s="19" t="s">
        <v>258</v>
      </c>
      <c r="DG50" s="19" t="s">
        <v>259</v>
      </c>
      <c r="DH50" s="19" t="s">
        <v>297</v>
      </c>
      <c r="DI50" s="19" t="s">
        <v>298</v>
      </c>
      <c r="DJ50" s="19" t="s">
        <v>488</v>
      </c>
      <c r="DK50" s="19" t="s">
        <v>489</v>
      </c>
      <c r="DL50" s="19" t="s">
        <v>299</v>
      </c>
      <c r="DM50" s="19" t="s">
        <v>300</v>
      </c>
      <c r="DN50" s="19" t="s">
        <v>301</v>
      </c>
      <c r="DO50" s="55"/>
      <c r="DP50" s="55"/>
      <c r="DQ50" s="68">
        <v>7.9124970909937167</v>
      </c>
      <c r="DR50" s="55" t="str">
        <f>VLOOKUP($A50,'WO Detail'!$A$2:$BJ$304,10,FALSE)</f>
        <v>Yes</v>
      </c>
      <c r="DS50" s="55" t="str">
        <f>VLOOKUP($A50,'WO Detail'!$A$2:$BJ$304,14,FALSE)</f>
        <v>YES</v>
      </c>
      <c r="DT50" s="19" t="s">
        <v>302</v>
      </c>
      <c r="DU50" s="59" t="str">
        <f>VLOOKUP($A50,'WO Detail'!$A$2:$BJ$304,15,FALSE)</f>
        <v>CORNELL NOLTON</v>
      </c>
      <c r="DV50" s="77"/>
      <c r="DW50" s="79" t="s">
        <v>267</v>
      </c>
      <c r="DX50" s="55">
        <f>VLOOKUP($A50,'WO Detail'!$A$2:$BJ$304,26,FALSE)</f>
        <v>1492</v>
      </c>
      <c r="DY50" s="55">
        <f>VLOOKUP($A50,'WO Detail'!$A$2:$BJ$304,27,FALSE)</f>
        <v>1475</v>
      </c>
      <c r="DZ50" s="55">
        <f>VLOOKUP($A50,'WO Detail'!$A$2:$BJ$304,28,FALSE)</f>
        <v>0</v>
      </c>
      <c r="EA50" s="55">
        <f>VLOOKUP($A50,'WO Detail'!$A$2:$BJ$304,29,FALSE)</f>
        <v>17</v>
      </c>
      <c r="EB50" s="55">
        <f>VLOOKUP($A50,'WO Detail'!$A$2:$BJ$304,30,FALSE)</f>
        <v>73</v>
      </c>
      <c r="EC50" s="55">
        <f>VLOOKUP($A50,'WO Detail'!$A$2:$BJ$304,31,FALSE)</f>
        <v>252</v>
      </c>
      <c r="ED50" s="55">
        <f>VLOOKUP($A50,'WO Detail'!$A$2:$BJ$304,32,FALSE)</f>
        <v>364</v>
      </c>
      <c r="EE50" s="55">
        <f>VLOOKUP($A50,'WO Detail'!$A$2:$BJ$304,33,FALSE)</f>
        <v>659</v>
      </c>
      <c r="EF50" s="55">
        <f>VLOOKUP($A50,'WO Detail'!$A$2:$BJ$304,34,FALSE)</f>
        <v>123</v>
      </c>
      <c r="EG50" s="55">
        <f>VLOOKUP($A50,'WO Detail'!$A$2:$BJ$304,35,FALSE)</f>
        <v>21</v>
      </c>
      <c r="EH50" s="55">
        <f>VLOOKUP($A50,'WO Detail'!$A$2:$BJ$304,36,FALSE)</f>
        <v>0</v>
      </c>
      <c r="EI50" s="55">
        <f>VLOOKUP($A50,'WO Detail'!$A$2:$BJ$304,37,FALSE)</f>
        <v>0</v>
      </c>
      <c r="EJ50" s="78">
        <v>6</v>
      </c>
      <c r="EK50" s="78">
        <v>1</v>
      </c>
      <c r="EL50" s="19" t="s">
        <v>268</v>
      </c>
      <c r="EM50" s="19" t="s">
        <v>269</v>
      </c>
      <c r="EN50" s="81">
        <v>23742</v>
      </c>
      <c r="EO50" s="78">
        <v>56</v>
      </c>
      <c r="EP50" s="78" t="s">
        <v>270</v>
      </c>
      <c r="EQ50" s="84">
        <v>88255</v>
      </c>
      <c r="ER50" s="78">
        <v>12.81</v>
      </c>
      <c r="ES50" s="13"/>
      <c r="ET50" s="55">
        <f>VLOOKUP($A50,'WO Detail'!$A$2:$BJ$304,25,FALSE)</f>
        <v>6</v>
      </c>
      <c r="EU50" s="55">
        <f>VLOOKUP($A50,'WO Detail'!$A$2:$BJ$304,24,FALSE)</f>
        <v>18</v>
      </c>
      <c r="EV50" s="55">
        <f>VLOOKUP($A50,'WO Detail'!$A$2:$BJ$304,23,FALSE)</f>
        <v>0</v>
      </c>
      <c r="EW50" s="78" t="s">
        <v>271</v>
      </c>
      <c r="EX50" s="13"/>
      <c r="EY50" s="13"/>
      <c r="EZ50" s="19" t="s">
        <v>267</v>
      </c>
      <c r="FA50" s="55" t="str">
        <f>VLOOKUP($A50,'WO Detail'!$A$2:$BJ$304,11,FALSE)</f>
        <v>Other</v>
      </c>
      <c r="FB50" s="55" t="str">
        <f>VLOOKUP($A50,'WO Detail'!$A$2:$BJ$304,12,FALSE)</f>
        <v>No</v>
      </c>
      <c r="FC50" s="13"/>
      <c r="FD50" s="55">
        <f>VLOOKUP($A50,'WO Detail'!$A$2:$BJ$304,13,FALSE)</f>
        <v>0</v>
      </c>
      <c r="FE50" s="19" t="s">
        <v>267</v>
      </c>
      <c r="FF50" s="13"/>
      <c r="FG50" s="19" t="s">
        <v>678</v>
      </c>
      <c r="FH50" s="19" t="s">
        <v>304</v>
      </c>
      <c r="FI50" s="13">
        <v>3705</v>
      </c>
      <c r="FJ50" s="13">
        <v>9</v>
      </c>
      <c r="FK50" s="19" t="s">
        <v>305</v>
      </c>
      <c r="FL50" s="13"/>
      <c r="FM50" s="55">
        <f>VLOOKUP($A50,'WO Detail'!$A$2:$BJ$304,16,FALSE)</f>
        <v>0</v>
      </c>
      <c r="FN50" s="13"/>
      <c r="FO50" s="13"/>
      <c r="FP50" s="13"/>
      <c r="FQ50" s="13"/>
      <c r="FR50" s="13"/>
      <c r="FS50" s="13"/>
      <c r="FT50" s="13"/>
      <c r="FU50" s="13"/>
      <c r="FV50" s="13"/>
      <c r="FW50" s="13"/>
      <c r="FX50" s="13"/>
      <c r="FY50" s="13"/>
      <c r="FZ50" s="13"/>
      <c r="GA50" s="13"/>
      <c r="GB50" s="13"/>
      <c r="GC50" s="13"/>
      <c r="GD50" s="13"/>
      <c r="GE50" s="13"/>
      <c r="GF50" s="13"/>
      <c r="GG50" s="13"/>
      <c r="GH50" s="55">
        <f>VLOOKUP($A50,'WO Detail'!$A$2:$BJ$304,39,FALSE)</f>
        <v>90.94</v>
      </c>
      <c r="GI50" s="55">
        <f>VLOOKUP($A50,'WO Detail'!$A$2:$BJ$304,40,FALSE)</f>
        <v>41.29</v>
      </c>
      <c r="GJ50" s="13"/>
      <c r="GK50" s="13"/>
      <c r="GL50" s="13"/>
      <c r="GM50" s="13"/>
      <c r="GN50" s="55">
        <f>VLOOKUP($A50,'WO Detail'!$A$2:$BJ$304,17,FALSE)</f>
        <v>0</v>
      </c>
      <c r="GO50" s="55">
        <f>VLOOKUP($A50,'WO Detail'!$A$2:$BJ$304,18,FALSE)</f>
        <v>0</v>
      </c>
      <c r="GP50" s="55">
        <f>VLOOKUP($A50,'WO Detail'!$A$2:$BJ$304,19,FALSE)</f>
        <v>0</v>
      </c>
      <c r="GQ50" s="55" t="str">
        <f>VLOOKUP($A50,'WO Detail'!$A$2:$BJ$304,21,FALSE)</f>
        <v>No</v>
      </c>
      <c r="GR50" s="89">
        <f>VLOOKUP($A50,'WO Detail'!$A$2:$BJ$304,22,FALSE)</f>
        <v>0.46302610604825567</v>
      </c>
      <c r="GS50" s="95">
        <f>VLOOKUP($A50,'WO Detail'!$A$2:$BJ$304,41,FALSE)</f>
        <v>2980</v>
      </c>
      <c r="GT50" s="95">
        <f t="shared" si="22"/>
        <v>0.6734463276836159</v>
      </c>
      <c r="GU50" s="95">
        <f>VLOOKUP($A50,'WO Detail'!$A$2:$BJ$304,42,FALSE)</f>
        <v>380</v>
      </c>
      <c r="GV50" s="95">
        <f t="shared" si="23"/>
        <v>0.25762711864406779</v>
      </c>
      <c r="GW50" s="95">
        <f>VLOOKUP($A50,'WO Detail'!$A$2:$BJ$304,43,FALSE)</f>
        <v>6988</v>
      </c>
      <c r="GX50" s="95">
        <f t="shared" si="5"/>
        <v>1.5792090395480227</v>
      </c>
      <c r="GY50" s="95">
        <f>VLOOKUP($A50,'WO Detail'!$A$2:$BJ$304,44,FALSE)</f>
        <v>3342</v>
      </c>
      <c r="GZ50" s="95">
        <f t="shared" si="6"/>
        <v>2.2657627118644066</v>
      </c>
      <c r="HA50" s="95">
        <f>VLOOKUP($A50,'WO Detail'!$A$2:$BJ$304,45,FALSE)</f>
        <v>3669</v>
      </c>
      <c r="HB50" s="95">
        <f t="shared" si="7"/>
        <v>0.82915254237288138</v>
      </c>
      <c r="HC50" s="95">
        <f>VLOOKUP($A50,'WO Detail'!$A$2:$BJ$304,46,FALSE)</f>
        <v>1669</v>
      </c>
      <c r="HD50" s="95">
        <f t="shared" si="8"/>
        <v>1.1315254237288135</v>
      </c>
      <c r="HE50" s="95">
        <f>VLOOKUP($A50,'WO Detail'!$A$2:$BJ$304,47,FALSE)</f>
        <v>948</v>
      </c>
      <c r="HF50" s="95">
        <f t="shared" si="9"/>
        <v>0.21423728813559323</v>
      </c>
      <c r="HG50" s="95">
        <f>VLOOKUP($A50,'WO Detail'!$A$2:$BJ$304,49,FALSE)</f>
        <v>752</v>
      </c>
      <c r="HH50" s="95">
        <f t="shared" si="10"/>
        <v>0.16994350282485876</v>
      </c>
      <c r="HI50" s="95">
        <f>VLOOKUP($A50,'WO Detail'!$A$2:$BJ$304,51,FALSE)</f>
        <v>1</v>
      </c>
      <c r="HJ50" s="95">
        <f t="shared" si="11"/>
        <v>0.5</v>
      </c>
      <c r="HK50" s="95">
        <f>VLOOKUP($A50,'WO Detail'!$A$2:$BJ$304,53,FALSE)</f>
        <v>2</v>
      </c>
      <c r="HL50" s="95">
        <f t="shared" si="12"/>
        <v>1</v>
      </c>
      <c r="HM50" s="95">
        <f>VLOOKUP($A50,'WO Detail'!$A$2:$BJ$304,55,FALSE)</f>
        <v>1287</v>
      </c>
      <c r="HN50" s="95">
        <f t="shared" si="21"/>
        <v>71.5</v>
      </c>
      <c r="HO50" s="95">
        <f>VLOOKUP($A50,'WO Detail'!$A$2:$BJ$304,56,FALSE)</f>
        <v>40000</v>
      </c>
      <c r="HP50" s="95">
        <f t="shared" si="13"/>
        <v>9.0395480225988702</v>
      </c>
      <c r="HQ50" s="95">
        <f>VLOOKUP($A50,'WO Detail'!$A$2:$BJ$304,57,FALSE)</f>
        <v>13407</v>
      </c>
      <c r="HR50" s="95">
        <f t="shared" si="14"/>
        <v>9.0894915254237283</v>
      </c>
      <c r="HS50" s="95">
        <f>VLOOKUP($A50,'WO Detail'!$A$2:$BJ$304,58,FALSE)</f>
        <v>19590</v>
      </c>
      <c r="HT50" s="95">
        <f t="shared" si="15"/>
        <v>4.4271186440677965</v>
      </c>
      <c r="HU50" s="95">
        <f>VLOOKUP($A50,'WO Detail'!$A$2:$BJ$304,59,FALSE)</f>
        <v>81896</v>
      </c>
      <c r="HV50" s="95">
        <f t="shared" si="16"/>
        <v>55.52271186440678</v>
      </c>
      <c r="HW50" s="95">
        <f>VLOOKUP($A50,'WO Detail'!$A$2:$BJ$304,60,FALSE)</f>
        <v>1759</v>
      </c>
      <c r="HX50" s="95">
        <f t="shared" si="17"/>
        <v>0.39751412429378535</v>
      </c>
      <c r="HY50" s="95">
        <f>VLOOKUP($A50,'WO Detail'!$A$2:$BJ$304,61,FALSE)</f>
        <v>33080</v>
      </c>
      <c r="HZ50" s="95">
        <f t="shared" si="18"/>
        <v>22.427118644067797</v>
      </c>
      <c r="IA50" s="95"/>
      <c r="IB50" s="95"/>
      <c r="IC50" s="95"/>
      <c r="ID50" s="113">
        <f>VLOOKUP($A50,'PHAS Score'!$C$1:$D$303,2,FALSE)</f>
        <v>52.48</v>
      </c>
      <c r="IE50" s="95">
        <f>VLOOKUP($A50,'WO Detail'!$A$2:$BJ$304,62,FALSE)</f>
        <v>1456</v>
      </c>
      <c r="IF50" s="95">
        <f t="shared" si="19"/>
        <v>0.98711864406779659</v>
      </c>
      <c r="IG50" s="96"/>
      <c r="IH50" s="96"/>
      <c r="II50" s="96"/>
      <c r="IJ50" s="96"/>
    </row>
    <row r="51" spans="1:244" s="18" customFormat="1" ht="20.100000000000001" customHeight="1">
      <c r="A51" s="55" t="s">
        <v>679</v>
      </c>
      <c r="B51" s="13" t="s">
        <v>307</v>
      </c>
      <c r="C51" s="13" t="str">
        <f>VLOOKUP($A51,'WO Detail'!$A$2:$BJ$304,4,FALSE)</f>
        <v>Manhattan</v>
      </c>
      <c r="D51" s="13" t="str">
        <f>VLOOKUP($A51,'WO Detail'!$A$2:$BJ$304,6,FALSE)</f>
        <v>Lower East Side</v>
      </c>
      <c r="E51" s="55">
        <f>VLOOKUP($A51,'WO Detail'!$A$2:$BJ$304,7,FALSE)</f>
        <v>337</v>
      </c>
      <c r="F51" s="13" t="s">
        <v>680</v>
      </c>
      <c r="G51" s="53">
        <v>286</v>
      </c>
      <c r="H51" s="55" t="str">
        <f>VLOOKUP($A51,'WO Detail'!$A$2:$BJ$304,9,FALSE)</f>
        <v>NY005012570</v>
      </c>
      <c r="I51" s="14">
        <v>223</v>
      </c>
      <c r="J51" s="14">
        <v>505</v>
      </c>
      <c r="K51" s="15">
        <v>2.2645740000000001</v>
      </c>
      <c r="L51" s="15">
        <v>29.4044843</v>
      </c>
      <c r="M51" s="14">
        <v>201</v>
      </c>
      <c r="N51" s="14">
        <v>304</v>
      </c>
      <c r="O51" s="14">
        <v>13</v>
      </c>
      <c r="P51" s="14">
        <v>26</v>
      </c>
      <c r="Q51" s="14">
        <v>40</v>
      </c>
      <c r="R51" s="14">
        <v>45</v>
      </c>
      <c r="S51" s="14">
        <v>35</v>
      </c>
      <c r="T51" s="14">
        <v>49</v>
      </c>
      <c r="U51" s="14">
        <v>47</v>
      </c>
      <c r="V51" s="14">
        <v>47</v>
      </c>
      <c r="W51" s="14">
        <v>33</v>
      </c>
      <c r="X51" s="14">
        <v>41</v>
      </c>
      <c r="Y51" s="14">
        <v>62</v>
      </c>
      <c r="Z51" s="14">
        <v>51</v>
      </c>
      <c r="AA51" s="14">
        <v>16</v>
      </c>
      <c r="AB51" s="14">
        <v>103</v>
      </c>
      <c r="AC51" s="14">
        <v>156</v>
      </c>
      <c r="AD51" s="14">
        <v>129</v>
      </c>
      <c r="AE51" s="14">
        <v>20</v>
      </c>
      <c r="AF51" s="14">
        <v>102</v>
      </c>
      <c r="AG51" s="14">
        <v>280</v>
      </c>
      <c r="AH51" s="14">
        <v>96</v>
      </c>
      <c r="AI51" s="14">
        <v>7</v>
      </c>
      <c r="AJ51" s="14">
        <v>118</v>
      </c>
      <c r="AK51" s="14">
        <v>39</v>
      </c>
      <c r="AL51" s="14">
        <v>5</v>
      </c>
      <c r="AM51" s="14">
        <v>6</v>
      </c>
      <c r="AN51" s="14">
        <v>16</v>
      </c>
      <c r="AO51" s="16">
        <v>661.38565022421528</v>
      </c>
      <c r="AP51" s="16">
        <v>468</v>
      </c>
      <c r="AQ51" s="14">
        <v>0</v>
      </c>
      <c r="AR51" s="14">
        <v>8</v>
      </c>
      <c r="AS51" s="14">
        <v>60</v>
      </c>
      <c r="AT51" s="14">
        <v>27</v>
      </c>
      <c r="AU51" s="14">
        <v>26</v>
      </c>
      <c r="AV51" s="14">
        <v>16</v>
      </c>
      <c r="AW51" s="14">
        <v>11</v>
      </c>
      <c r="AX51" s="14">
        <v>9</v>
      </c>
      <c r="AY51" s="14">
        <v>4</v>
      </c>
      <c r="AZ51" s="14">
        <v>9</v>
      </c>
      <c r="BA51" s="14">
        <v>53</v>
      </c>
      <c r="BB51" s="16">
        <v>51264.897674418607</v>
      </c>
      <c r="BC51" s="16">
        <v>20172</v>
      </c>
      <c r="BD51" s="14">
        <v>2</v>
      </c>
      <c r="BE51" s="14">
        <v>25</v>
      </c>
      <c r="BF51" s="14">
        <v>53</v>
      </c>
      <c r="BG51" s="14">
        <v>27</v>
      </c>
      <c r="BH51" s="14">
        <v>19</v>
      </c>
      <c r="BI51" s="14">
        <v>12</v>
      </c>
      <c r="BJ51" s="14">
        <v>9</v>
      </c>
      <c r="BK51" s="14">
        <v>13</v>
      </c>
      <c r="BL51" s="14">
        <v>4</v>
      </c>
      <c r="BM51" s="14">
        <v>5</v>
      </c>
      <c r="BN51" s="14">
        <v>4</v>
      </c>
      <c r="BO51" s="14">
        <v>6</v>
      </c>
      <c r="BP51" s="14">
        <v>6</v>
      </c>
      <c r="BQ51" s="14">
        <v>4</v>
      </c>
      <c r="BR51" s="14">
        <v>3</v>
      </c>
      <c r="BS51" s="14">
        <v>7</v>
      </c>
      <c r="BT51" s="14">
        <v>1</v>
      </c>
      <c r="BU51" s="14">
        <v>2</v>
      </c>
      <c r="BV51" s="14">
        <v>2</v>
      </c>
      <c r="BW51" s="14">
        <v>2</v>
      </c>
      <c r="BX51" s="14">
        <v>9</v>
      </c>
      <c r="BY51" s="14">
        <v>93</v>
      </c>
      <c r="BZ51" s="16">
        <v>94598.172043010753</v>
      </c>
      <c r="CA51" s="16">
        <v>41409</v>
      </c>
      <c r="CB51" s="14">
        <v>24</v>
      </c>
      <c r="CC51" s="16">
        <v>19408.75</v>
      </c>
      <c r="CD51" s="16">
        <v>20211.5</v>
      </c>
      <c r="CE51" s="14">
        <v>107</v>
      </c>
      <c r="CF51" s="16">
        <v>18785.58878504673</v>
      </c>
      <c r="CG51" s="16">
        <v>12636</v>
      </c>
      <c r="CH51" s="14">
        <v>133</v>
      </c>
      <c r="CI51" s="14">
        <v>33</v>
      </c>
      <c r="CJ51" s="14">
        <v>27</v>
      </c>
      <c r="CK51" s="14">
        <v>15</v>
      </c>
      <c r="CL51" s="14">
        <v>5</v>
      </c>
      <c r="CM51" s="14">
        <v>7</v>
      </c>
      <c r="CN51" s="17">
        <f t="shared" si="0"/>
        <v>3.1390134529147982E-2</v>
      </c>
      <c r="CO51" s="14">
        <v>26</v>
      </c>
      <c r="CP51" s="17">
        <f t="shared" si="1"/>
        <v>0.11659192825112108</v>
      </c>
      <c r="CQ51" s="14">
        <v>94</v>
      </c>
      <c r="CR51" s="14">
        <v>18</v>
      </c>
      <c r="CS51" s="17">
        <f t="shared" si="2"/>
        <v>3.5643564356435641E-2</v>
      </c>
      <c r="CT51" s="13"/>
      <c r="CU51" s="17"/>
      <c r="CV51" s="13"/>
      <c r="CW51" s="13"/>
      <c r="CX51" s="13"/>
      <c r="CY51" s="13"/>
      <c r="CZ51" s="13"/>
      <c r="DA51" s="13"/>
      <c r="DB51" s="13" t="str">
        <f>VLOOKUP($A51,'WO Detail'!$A$2:$BJ$304,5,FALSE)</f>
        <v>Brenda Allen</v>
      </c>
      <c r="DC51" s="13"/>
      <c r="DD51" s="13"/>
      <c r="DE51" s="55">
        <f>VLOOKUP($A51,'WO Detail'!$A$2:$BJ$304,38,FALSE)</f>
        <v>0</v>
      </c>
      <c r="DF51" s="19" t="s">
        <v>378</v>
      </c>
      <c r="DG51" s="19" t="s">
        <v>379</v>
      </c>
      <c r="DH51" s="19" t="s">
        <v>380</v>
      </c>
      <c r="DI51" s="19" t="s">
        <v>381</v>
      </c>
      <c r="DJ51" s="19" t="s">
        <v>382</v>
      </c>
      <c r="DK51" s="19" t="s">
        <v>383</v>
      </c>
      <c r="DL51" s="19" t="s">
        <v>384</v>
      </c>
      <c r="DM51" s="19" t="s">
        <v>385</v>
      </c>
      <c r="DN51" s="19" t="s">
        <v>403</v>
      </c>
      <c r="DO51" s="55"/>
      <c r="DP51" s="55"/>
      <c r="DQ51" s="68">
        <v>7.8740157480314998</v>
      </c>
      <c r="DR51" s="55" t="str">
        <f>VLOOKUP($A51,'WO Detail'!$A$2:$BJ$304,10,FALSE)</f>
        <v>No</v>
      </c>
      <c r="DS51" s="55" t="str">
        <f>VLOOKUP($A51,'WO Detail'!$A$2:$BJ$304,14,FALSE)</f>
        <v>YES</v>
      </c>
      <c r="DT51" s="19" t="s">
        <v>387</v>
      </c>
      <c r="DU51" s="59" t="str">
        <f>VLOOKUP($A51,'WO Detail'!$A$2:$BJ$304,15,FALSE)</f>
        <v>PATRICIA TROCHE</v>
      </c>
      <c r="DV51" s="78">
        <v>2026</v>
      </c>
      <c r="DW51" s="79" t="s">
        <v>267</v>
      </c>
      <c r="DX51" s="55">
        <f>VLOOKUP($A51,'WO Detail'!$A$2:$BJ$304,26,FALSE)</f>
        <v>224</v>
      </c>
      <c r="DY51" s="55">
        <f>VLOOKUP($A51,'WO Detail'!$A$2:$BJ$304,27,FALSE)</f>
        <v>223</v>
      </c>
      <c r="DZ51" s="55">
        <f>VLOOKUP($A51,'WO Detail'!$A$2:$BJ$304,28,FALSE)</f>
        <v>1</v>
      </c>
      <c r="EA51" s="55">
        <f>VLOOKUP($A51,'WO Detail'!$A$2:$BJ$304,29,FALSE)</f>
        <v>0</v>
      </c>
      <c r="EB51" s="55">
        <f>VLOOKUP($A51,'WO Detail'!$A$2:$BJ$304,30,FALSE)</f>
        <v>0</v>
      </c>
      <c r="EC51" s="55">
        <f>VLOOKUP($A51,'WO Detail'!$A$2:$BJ$304,31,FALSE)</f>
        <v>32</v>
      </c>
      <c r="ED51" s="55">
        <f>VLOOKUP($A51,'WO Detail'!$A$2:$BJ$304,32,FALSE)</f>
        <v>96</v>
      </c>
      <c r="EE51" s="55">
        <f>VLOOKUP($A51,'WO Detail'!$A$2:$BJ$304,33,FALSE)</f>
        <v>80</v>
      </c>
      <c r="EF51" s="55">
        <f>VLOOKUP($A51,'WO Detail'!$A$2:$BJ$304,34,FALSE)</f>
        <v>16</v>
      </c>
      <c r="EG51" s="55">
        <f>VLOOKUP($A51,'WO Detail'!$A$2:$BJ$304,35,FALSE)</f>
        <v>0</v>
      </c>
      <c r="EH51" s="55">
        <f>VLOOKUP($A51,'WO Detail'!$A$2:$BJ$304,36,FALSE)</f>
        <v>0</v>
      </c>
      <c r="EI51" s="55">
        <f>VLOOKUP($A51,'WO Detail'!$A$2:$BJ$304,37,FALSE)</f>
        <v>0</v>
      </c>
      <c r="EJ51" s="78">
        <v>2</v>
      </c>
      <c r="EK51" s="78">
        <v>0</v>
      </c>
      <c r="EL51" s="19" t="s">
        <v>268</v>
      </c>
      <c r="EM51" s="19" t="s">
        <v>269</v>
      </c>
      <c r="EN51" s="81">
        <v>30436</v>
      </c>
      <c r="EO51" s="78">
        <v>37</v>
      </c>
      <c r="EP51" s="78" t="s">
        <v>681</v>
      </c>
      <c r="EQ51" s="84">
        <v>29149</v>
      </c>
      <c r="ER51" s="78">
        <v>2.14</v>
      </c>
      <c r="ES51" s="13"/>
      <c r="ET51" s="55">
        <f>VLOOKUP($A51,'WO Detail'!$A$2:$BJ$304,25,FALSE)</f>
        <v>0</v>
      </c>
      <c r="EU51" s="55">
        <f>VLOOKUP($A51,'WO Detail'!$A$2:$BJ$304,24,FALSE)</f>
        <v>7</v>
      </c>
      <c r="EV51" s="55" t="str">
        <f>VLOOKUP($A51,'WO Detail'!$A$2:$BJ$304,23,FALSE)</f>
        <v>OPERATING</v>
      </c>
      <c r="EW51" s="78" t="s">
        <v>513</v>
      </c>
      <c r="EX51" s="13" t="s">
        <v>372</v>
      </c>
      <c r="EY51" s="13"/>
      <c r="EZ51" s="19" t="s">
        <v>267</v>
      </c>
      <c r="FA51" s="55" t="str">
        <f>VLOOKUP($A51,'WO Detail'!$A$2:$BJ$304,11,FALSE)</f>
        <v>Other</v>
      </c>
      <c r="FB51" s="55" t="str">
        <f>VLOOKUP($A51,'WO Detail'!$A$2:$BJ$304,12,FALSE)</f>
        <v>Yes</v>
      </c>
      <c r="FC51" s="13"/>
      <c r="FD51" s="55">
        <f>VLOOKUP($A51,'WO Detail'!$A$2:$BJ$304,13,FALSE)</f>
        <v>0</v>
      </c>
      <c r="FE51" s="19" t="s">
        <v>272</v>
      </c>
      <c r="FF51" s="13"/>
      <c r="FG51" s="19" t="s">
        <v>682</v>
      </c>
      <c r="FH51" s="19" t="s">
        <v>515</v>
      </c>
      <c r="FI51" s="13">
        <v>3809</v>
      </c>
      <c r="FJ51" s="13">
        <v>1</v>
      </c>
      <c r="FK51" s="19" t="s">
        <v>638</v>
      </c>
      <c r="FL51" s="13"/>
      <c r="FM51" s="55">
        <f>VLOOKUP($A51,'WO Detail'!$A$2:$BJ$304,16,FALSE)</f>
        <v>0</v>
      </c>
      <c r="FN51" s="13"/>
      <c r="FO51" s="13"/>
      <c r="FP51" s="13"/>
      <c r="FQ51" s="13"/>
      <c r="FR51" s="13"/>
      <c r="FS51" s="13"/>
      <c r="FT51" s="13"/>
      <c r="FU51" s="13"/>
      <c r="FV51" s="13"/>
      <c r="FW51" s="13"/>
      <c r="FX51" s="13"/>
      <c r="FY51" s="13"/>
      <c r="FZ51" s="13"/>
      <c r="GA51" s="13"/>
      <c r="GB51" s="13"/>
      <c r="GC51" s="13"/>
      <c r="GD51" s="13"/>
      <c r="GE51" s="13"/>
      <c r="GF51" s="13"/>
      <c r="GG51" s="13"/>
      <c r="GH51" s="55">
        <f>VLOOKUP($A51,'WO Detail'!$A$2:$BJ$304,39,FALSE)</f>
        <v>93.32</v>
      </c>
      <c r="GI51" s="55">
        <f>VLOOKUP($A51,'WO Detail'!$A$2:$BJ$304,40,FALSE)</f>
        <v>26.91</v>
      </c>
      <c r="GJ51" s="13"/>
      <c r="GK51" s="13"/>
      <c r="GL51" s="13"/>
      <c r="GM51" s="13"/>
      <c r="GN51" s="55">
        <f>VLOOKUP($A51,'WO Detail'!$A$2:$BJ$304,17,FALSE)</f>
        <v>0</v>
      </c>
      <c r="GO51" s="55">
        <f>VLOOKUP($A51,'WO Detail'!$A$2:$BJ$304,18,FALSE)</f>
        <v>0</v>
      </c>
      <c r="GP51" s="55">
        <f>VLOOKUP($A51,'WO Detail'!$A$2:$BJ$304,19,FALSE)</f>
        <v>0</v>
      </c>
      <c r="GQ51" s="55" t="str">
        <f>VLOOKUP($A51,'WO Detail'!$A$2:$BJ$304,21,FALSE)</f>
        <v>No</v>
      </c>
      <c r="GR51" s="89">
        <f>VLOOKUP($A51,'WO Detail'!$A$2:$BJ$304,22,FALSE)</f>
        <v>0.41360313605718724</v>
      </c>
      <c r="GS51" s="95">
        <f>VLOOKUP($A51,'WO Detail'!$A$2:$BJ$304,41,FALSE)</f>
        <v>781</v>
      </c>
      <c r="GT51" s="95">
        <f t="shared" si="22"/>
        <v>1.1674140508221225</v>
      </c>
      <c r="GU51" s="95">
        <f>VLOOKUP($A51,'WO Detail'!$A$2:$BJ$304,42,FALSE)</f>
        <v>104</v>
      </c>
      <c r="GV51" s="95">
        <f t="shared" si="23"/>
        <v>0.46636771300448432</v>
      </c>
      <c r="GW51" s="95">
        <f>VLOOKUP($A51,'WO Detail'!$A$2:$BJ$304,43,FALSE)</f>
        <v>1100</v>
      </c>
      <c r="GX51" s="95">
        <f t="shared" si="5"/>
        <v>1.6442451420029895</v>
      </c>
      <c r="GY51" s="95">
        <f>VLOOKUP($A51,'WO Detail'!$A$2:$BJ$304,44,FALSE)</f>
        <v>1554</v>
      </c>
      <c r="GZ51" s="95">
        <f t="shared" si="6"/>
        <v>6.9686098654708521</v>
      </c>
      <c r="HA51" s="95">
        <f>VLOOKUP($A51,'WO Detail'!$A$2:$BJ$304,45,FALSE)</f>
        <v>451</v>
      </c>
      <c r="HB51" s="95">
        <f t="shared" si="7"/>
        <v>0.67414050822122573</v>
      </c>
      <c r="HC51" s="95">
        <f>VLOOKUP($A51,'WO Detail'!$A$2:$BJ$304,46,FALSE)</f>
        <v>423</v>
      </c>
      <c r="HD51" s="95">
        <f t="shared" si="8"/>
        <v>1.8968609865470851</v>
      </c>
      <c r="HE51" s="95">
        <f>VLOOKUP($A51,'WO Detail'!$A$2:$BJ$304,47,FALSE)</f>
        <v>147</v>
      </c>
      <c r="HF51" s="95">
        <f t="shared" si="9"/>
        <v>0.21973094170403587</v>
      </c>
      <c r="HG51" s="95">
        <f>VLOOKUP($A51,'WO Detail'!$A$2:$BJ$304,49,FALSE)</f>
        <v>123</v>
      </c>
      <c r="HH51" s="95">
        <f t="shared" si="10"/>
        <v>0.18385650224215247</v>
      </c>
      <c r="HI51" s="95">
        <f>VLOOKUP($A51,'WO Detail'!$A$2:$BJ$304,51,FALSE)</f>
        <v>2</v>
      </c>
      <c r="HJ51" s="95">
        <f t="shared" si="11"/>
        <v>1</v>
      </c>
      <c r="HK51" s="95">
        <f>VLOOKUP($A51,'WO Detail'!$A$2:$BJ$304,53,FALSE)</f>
        <v>5</v>
      </c>
      <c r="HL51" s="95">
        <f t="shared" si="12"/>
        <v>2.5</v>
      </c>
      <c r="HM51" s="95">
        <f>VLOOKUP($A51,'WO Detail'!$A$2:$BJ$304,55,FALSE)</f>
        <v>566</v>
      </c>
      <c r="HN51" s="95">
        <f t="shared" si="21"/>
        <v>80.857142857142861</v>
      </c>
      <c r="HO51" s="95">
        <f>VLOOKUP($A51,'WO Detail'!$A$2:$BJ$304,56,FALSE)</f>
        <v>5241</v>
      </c>
      <c r="HP51" s="95">
        <f t="shared" si="13"/>
        <v>7.8340807174887894</v>
      </c>
      <c r="HQ51" s="95">
        <f>VLOOKUP($A51,'WO Detail'!$A$2:$BJ$304,57,FALSE)</f>
        <v>2318</v>
      </c>
      <c r="HR51" s="95">
        <f t="shared" si="14"/>
        <v>10.394618834080717</v>
      </c>
      <c r="HS51" s="95">
        <f>VLOOKUP($A51,'WO Detail'!$A$2:$BJ$304,58,FALSE)</f>
        <v>3274</v>
      </c>
      <c r="HT51" s="95">
        <f t="shared" si="15"/>
        <v>4.8938714499252614</v>
      </c>
      <c r="HU51" s="95">
        <f>VLOOKUP($A51,'WO Detail'!$A$2:$BJ$304,59,FALSE)</f>
        <v>15023</v>
      </c>
      <c r="HV51" s="95">
        <f t="shared" si="16"/>
        <v>67.367713004484301</v>
      </c>
      <c r="HW51" s="95">
        <f>VLOOKUP($A51,'WO Detail'!$A$2:$BJ$304,60,FALSE)</f>
        <v>191</v>
      </c>
      <c r="HX51" s="95">
        <f t="shared" si="17"/>
        <v>0.28550074738415543</v>
      </c>
      <c r="HY51" s="95">
        <f>VLOOKUP($A51,'WO Detail'!$A$2:$BJ$304,61,FALSE)</f>
        <v>3809</v>
      </c>
      <c r="HZ51" s="95">
        <f t="shared" si="18"/>
        <v>17.080717488789237</v>
      </c>
      <c r="IA51" s="95"/>
      <c r="IB51" s="95"/>
      <c r="IC51" s="95"/>
      <c r="ID51" s="113">
        <f>VLOOKUP($A51,'PHAS Score'!$C$1:$D$303,2,FALSE)</f>
        <v>72.239999999999995</v>
      </c>
      <c r="IE51" s="95">
        <f>VLOOKUP($A51,'WO Detail'!$A$2:$BJ$304,62,FALSE)</f>
        <v>1269</v>
      </c>
      <c r="IF51" s="95">
        <f t="shared" si="19"/>
        <v>5.6905829596412554</v>
      </c>
      <c r="IG51" s="96"/>
      <c r="IH51" s="96"/>
      <c r="II51" s="96"/>
      <c r="IJ51" s="96"/>
    </row>
    <row r="52" spans="1:244" s="18" customFormat="1" ht="20.100000000000001" customHeight="1">
      <c r="A52" s="55" t="s">
        <v>683</v>
      </c>
      <c r="B52" s="13" t="s">
        <v>278</v>
      </c>
      <c r="C52" s="13" t="str">
        <f>VLOOKUP($A52,'WO Detail'!$A$2:$BJ$304,4,FALSE)</f>
        <v>Brooklyn</v>
      </c>
      <c r="D52" s="13" t="str">
        <f>VLOOKUP($A52,'WO Detail'!$A$2:$BJ$304,6,FALSE)</f>
        <v>Carey Gardens</v>
      </c>
      <c r="E52" s="55">
        <f>VLOOKUP($A52,'WO Detail'!$A$2:$BJ$304,7,FALSE)</f>
        <v>166</v>
      </c>
      <c r="F52" s="13" t="s">
        <v>684</v>
      </c>
      <c r="G52" s="53">
        <v>166</v>
      </c>
      <c r="H52" s="55" t="str">
        <f>VLOOKUP($A52,'WO Detail'!$A$2:$BJ$304,9,FALSE)</f>
        <v>NY005011660</v>
      </c>
      <c r="I52" s="14">
        <v>666</v>
      </c>
      <c r="J52" s="14">
        <v>1585</v>
      </c>
      <c r="K52" s="15">
        <v>2.3798799000000002</v>
      </c>
      <c r="L52" s="15">
        <v>20.563513499999999</v>
      </c>
      <c r="M52" s="14">
        <v>650</v>
      </c>
      <c r="N52" s="14">
        <v>935</v>
      </c>
      <c r="O52" s="14">
        <v>91</v>
      </c>
      <c r="P52" s="14">
        <v>127</v>
      </c>
      <c r="Q52" s="14">
        <v>154</v>
      </c>
      <c r="R52" s="14">
        <v>141</v>
      </c>
      <c r="S52" s="14">
        <v>123</v>
      </c>
      <c r="T52" s="14">
        <v>221</v>
      </c>
      <c r="U52" s="14">
        <v>132</v>
      </c>
      <c r="V52" s="14">
        <v>121</v>
      </c>
      <c r="W52" s="14">
        <v>96</v>
      </c>
      <c r="X52" s="14">
        <v>88</v>
      </c>
      <c r="Y52" s="14">
        <v>153</v>
      </c>
      <c r="Z52" s="14">
        <v>100</v>
      </c>
      <c r="AA52" s="14">
        <v>38</v>
      </c>
      <c r="AB52" s="14">
        <v>455</v>
      </c>
      <c r="AC52" s="14">
        <v>344</v>
      </c>
      <c r="AD52" s="14">
        <v>291</v>
      </c>
      <c r="AE52" s="14">
        <v>215</v>
      </c>
      <c r="AF52" s="14">
        <v>840</v>
      </c>
      <c r="AG52" s="14">
        <v>403</v>
      </c>
      <c r="AH52" s="14">
        <v>122</v>
      </c>
      <c r="AI52" s="14">
        <v>5</v>
      </c>
      <c r="AJ52" s="14">
        <v>356</v>
      </c>
      <c r="AK52" s="14">
        <v>137</v>
      </c>
      <c r="AL52" s="14">
        <v>26</v>
      </c>
      <c r="AM52" s="14">
        <v>14</v>
      </c>
      <c r="AN52" s="14">
        <v>87</v>
      </c>
      <c r="AO52" s="16">
        <v>496.21321321321324</v>
      </c>
      <c r="AP52" s="16">
        <v>363</v>
      </c>
      <c r="AQ52" s="14">
        <v>14</v>
      </c>
      <c r="AR52" s="14">
        <v>34</v>
      </c>
      <c r="AS52" s="14">
        <v>232</v>
      </c>
      <c r="AT52" s="14">
        <v>94</v>
      </c>
      <c r="AU52" s="14">
        <v>63</v>
      </c>
      <c r="AV52" s="14">
        <v>45</v>
      </c>
      <c r="AW52" s="14">
        <v>41</v>
      </c>
      <c r="AX52" s="14">
        <v>26</v>
      </c>
      <c r="AY52" s="14">
        <v>27</v>
      </c>
      <c r="AZ52" s="14">
        <v>17</v>
      </c>
      <c r="BA52" s="14">
        <v>73</v>
      </c>
      <c r="BB52" s="16">
        <v>23492.923076923078</v>
      </c>
      <c r="BC52" s="16">
        <v>15360</v>
      </c>
      <c r="BD52" s="14">
        <v>34</v>
      </c>
      <c r="BE52" s="14">
        <v>99</v>
      </c>
      <c r="BF52" s="14">
        <v>176</v>
      </c>
      <c r="BG52" s="14">
        <v>81</v>
      </c>
      <c r="BH52" s="14">
        <v>58</v>
      </c>
      <c r="BI52" s="14">
        <v>49</v>
      </c>
      <c r="BJ52" s="14">
        <v>35</v>
      </c>
      <c r="BK52" s="14">
        <v>37</v>
      </c>
      <c r="BL52" s="14">
        <v>20</v>
      </c>
      <c r="BM52" s="14">
        <v>13</v>
      </c>
      <c r="BN52" s="14">
        <v>13</v>
      </c>
      <c r="BO52" s="14">
        <v>15</v>
      </c>
      <c r="BP52" s="14">
        <v>4</v>
      </c>
      <c r="BQ52" s="14">
        <v>6</v>
      </c>
      <c r="BR52" s="14">
        <v>4</v>
      </c>
      <c r="BS52" s="14">
        <v>1</v>
      </c>
      <c r="BT52" s="14">
        <v>6</v>
      </c>
      <c r="BU52" s="14">
        <v>2</v>
      </c>
      <c r="BV52" s="14">
        <v>1</v>
      </c>
      <c r="BW52" s="14">
        <v>0</v>
      </c>
      <c r="BX52" s="14">
        <v>9</v>
      </c>
      <c r="BY52" s="14">
        <v>280</v>
      </c>
      <c r="BZ52" s="16">
        <v>37263.835714285713</v>
      </c>
      <c r="CA52" s="16">
        <v>31219</v>
      </c>
      <c r="CB52" s="14">
        <v>115</v>
      </c>
      <c r="CC52" s="16">
        <v>16308.652173913044</v>
      </c>
      <c r="CD52" s="16">
        <v>9468</v>
      </c>
      <c r="CE52" s="14">
        <v>290</v>
      </c>
      <c r="CF52" s="16">
        <v>13916.23448275862</v>
      </c>
      <c r="CG52" s="16">
        <v>10536</v>
      </c>
      <c r="CH52" s="14">
        <v>477</v>
      </c>
      <c r="CI52" s="14">
        <v>117</v>
      </c>
      <c r="CJ52" s="14">
        <v>49</v>
      </c>
      <c r="CK52" s="14">
        <v>16</v>
      </c>
      <c r="CL52" s="14">
        <v>3</v>
      </c>
      <c r="CM52" s="14">
        <v>4</v>
      </c>
      <c r="CN52" s="17">
        <f t="shared" si="0"/>
        <v>6.006006006006006E-3</v>
      </c>
      <c r="CO52" s="14">
        <v>23</v>
      </c>
      <c r="CP52" s="17">
        <f t="shared" si="1"/>
        <v>3.4534534534534533E-2</v>
      </c>
      <c r="CQ52" s="14">
        <v>380</v>
      </c>
      <c r="CR52" s="14">
        <v>127</v>
      </c>
      <c r="CS52" s="17">
        <f t="shared" si="2"/>
        <v>8.0126182965299678E-2</v>
      </c>
      <c r="CT52" s="13"/>
      <c r="CU52" s="17"/>
      <c r="CV52" s="13"/>
      <c r="CW52" s="13"/>
      <c r="CX52" s="13"/>
      <c r="CY52" s="13"/>
      <c r="CZ52" s="13"/>
      <c r="DA52" s="13"/>
      <c r="DB52" s="13" t="str">
        <f>VLOOKUP($A52,'WO Detail'!$A$2:$BJ$304,5,FALSE)</f>
        <v>Michael Iezza</v>
      </c>
      <c r="DC52" s="13"/>
      <c r="DD52" s="13"/>
      <c r="DE52" s="55">
        <f>VLOOKUP($A52,'WO Detail'!$A$2:$BJ$304,38,FALSE)</f>
        <v>6</v>
      </c>
      <c r="DF52" s="19" t="s">
        <v>350</v>
      </c>
      <c r="DG52" s="19" t="s">
        <v>351</v>
      </c>
      <c r="DH52" s="19" t="s">
        <v>527</v>
      </c>
      <c r="DI52" s="19" t="s">
        <v>685</v>
      </c>
      <c r="DJ52" s="19" t="s">
        <v>520</v>
      </c>
      <c r="DK52" s="19" t="s">
        <v>686</v>
      </c>
      <c r="DL52" s="19" t="s">
        <v>687</v>
      </c>
      <c r="DM52" s="19" t="s">
        <v>688</v>
      </c>
      <c r="DN52" s="19" t="s">
        <v>689</v>
      </c>
      <c r="DO52" s="55"/>
      <c r="DP52" s="55"/>
      <c r="DQ52" s="68">
        <v>8.5784313725490211</v>
      </c>
      <c r="DR52" s="55" t="str">
        <f>VLOOKUP($A52,'WO Detail'!$A$2:$BJ$304,10,FALSE)</f>
        <v>No</v>
      </c>
      <c r="DS52" s="55" t="str">
        <f>VLOOKUP($A52,'WO Detail'!$A$2:$BJ$304,14,FALSE)</f>
        <v>YES</v>
      </c>
      <c r="DT52" s="19" t="s">
        <v>530</v>
      </c>
      <c r="DU52" s="59" t="str">
        <f>VLOOKUP($A52,'WO Detail'!$A$2:$BJ$304,15,FALSE)</f>
        <v>SHIRLEY AIKENS</v>
      </c>
      <c r="DV52" s="77"/>
      <c r="DW52" s="79" t="s">
        <v>267</v>
      </c>
      <c r="DX52" s="55">
        <f>VLOOKUP($A52,'WO Detail'!$A$2:$BJ$304,26,FALSE)</f>
        <v>683</v>
      </c>
      <c r="DY52" s="55">
        <f>VLOOKUP($A52,'WO Detail'!$A$2:$BJ$304,27,FALSE)</f>
        <v>669</v>
      </c>
      <c r="DZ52" s="55">
        <f>VLOOKUP($A52,'WO Detail'!$A$2:$BJ$304,28,FALSE)</f>
        <v>13</v>
      </c>
      <c r="EA52" s="55">
        <f>VLOOKUP($A52,'WO Detail'!$A$2:$BJ$304,29,FALSE)</f>
        <v>1</v>
      </c>
      <c r="EB52" s="55">
        <f>VLOOKUP($A52,'WO Detail'!$A$2:$BJ$304,30,FALSE)</f>
        <v>16</v>
      </c>
      <c r="EC52" s="55">
        <f>VLOOKUP($A52,'WO Detail'!$A$2:$BJ$304,31,FALSE)</f>
        <v>292</v>
      </c>
      <c r="ED52" s="55">
        <f>VLOOKUP($A52,'WO Detail'!$A$2:$BJ$304,32,FALSE)</f>
        <v>185</v>
      </c>
      <c r="EE52" s="55">
        <f>VLOOKUP($A52,'WO Detail'!$A$2:$BJ$304,33,FALSE)</f>
        <v>66</v>
      </c>
      <c r="EF52" s="55">
        <f>VLOOKUP($A52,'WO Detail'!$A$2:$BJ$304,34,FALSE)</f>
        <v>86</v>
      </c>
      <c r="EG52" s="55">
        <f>VLOOKUP($A52,'WO Detail'!$A$2:$BJ$304,35,FALSE)</f>
        <v>38</v>
      </c>
      <c r="EH52" s="55">
        <f>VLOOKUP($A52,'WO Detail'!$A$2:$BJ$304,36,FALSE)</f>
        <v>0</v>
      </c>
      <c r="EI52" s="55">
        <f>VLOOKUP($A52,'WO Detail'!$A$2:$BJ$304,37,FALSE)</f>
        <v>0</v>
      </c>
      <c r="EJ52" s="78">
        <v>3</v>
      </c>
      <c r="EK52" s="78">
        <v>2</v>
      </c>
      <c r="EL52" s="19" t="s">
        <v>268</v>
      </c>
      <c r="EM52" s="19" t="s">
        <v>269</v>
      </c>
      <c r="EN52" s="81">
        <v>25902</v>
      </c>
      <c r="EO52" s="78">
        <v>50</v>
      </c>
      <c r="EP52" s="78" t="s">
        <v>690</v>
      </c>
      <c r="EQ52" s="84">
        <v>58078</v>
      </c>
      <c r="ER52" s="78">
        <v>8.370000000000001</v>
      </c>
      <c r="ES52" s="13"/>
      <c r="ET52" s="55">
        <f>VLOOKUP($A52,'WO Detail'!$A$2:$BJ$304,25,FALSE)</f>
        <v>6</v>
      </c>
      <c r="EU52" s="55">
        <f>VLOOKUP($A52,'WO Detail'!$A$2:$BJ$304,24,FALSE)</f>
        <v>10</v>
      </c>
      <c r="EV52" s="55">
        <f>VLOOKUP($A52,'WO Detail'!$A$2:$BJ$304,23,FALSE)</f>
        <v>0</v>
      </c>
      <c r="EW52" s="78" t="s">
        <v>513</v>
      </c>
      <c r="EX52" s="13" t="s">
        <v>691</v>
      </c>
      <c r="EY52" s="13"/>
      <c r="EZ52" s="19" t="s">
        <v>267</v>
      </c>
      <c r="FA52" s="55" t="str">
        <f>VLOOKUP($A52,'WO Detail'!$A$2:$BJ$304,11,FALSE)</f>
        <v>Other</v>
      </c>
      <c r="FB52" s="55" t="str">
        <f>VLOOKUP($A52,'WO Detail'!$A$2:$BJ$304,12,FALSE)</f>
        <v>Yes</v>
      </c>
      <c r="FC52" s="13"/>
      <c r="FD52" s="55">
        <f>VLOOKUP($A52,'WO Detail'!$A$2:$BJ$304,13,FALSE)</f>
        <v>0</v>
      </c>
      <c r="FE52" s="19" t="s">
        <v>267</v>
      </c>
      <c r="FF52" s="13" t="s">
        <v>273</v>
      </c>
      <c r="FG52" s="19" t="s">
        <v>692</v>
      </c>
      <c r="FH52" s="19" t="s">
        <v>693</v>
      </c>
      <c r="FI52" s="13">
        <v>4018</v>
      </c>
      <c r="FJ52" s="13">
        <v>21</v>
      </c>
      <c r="FK52" s="19" t="s">
        <v>694</v>
      </c>
      <c r="FL52" s="13"/>
      <c r="FM52" s="55">
        <f>VLOOKUP($A52,'WO Detail'!$A$2:$BJ$304,16,FALSE)</f>
        <v>0</v>
      </c>
      <c r="FN52" s="13"/>
      <c r="FO52" s="13"/>
      <c r="FP52" s="13"/>
      <c r="FQ52" s="13"/>
      <c r="FR52" s="13"/>
      <c r="FS52" s="13"/>
      <c r="FT52" s="13"/>
      <c r="FU52" s="13"/>
      <c r="FV52" s="13"/>
      <c r="FW52" s="13"/>
      <c r="FX52" s="13"/>
      <c r="FY52" s="13"/>
      <c r="FZ52" s="13"/>
      <c r="GA52" s="13"/>
      <c r="GB52" s="13"/>
      <c r="GC52" s="13"/>
      <c r="GD52" s="13"/>
      <c r="GE52" s="13"/>
      <c r="GF52" s="13"/>
      <c r="GG52" s="13"/>
      <c r="GH52" s="55">
        <f>VLOOKUP($A52,'WO Detail'!$A$2:$BJ$304,39,FALSE)</f>
        <v>95.64</v>
      </c>
      <c r="GI52" s="55">
        <f>VLOOKUP($A52,'WO Detail'!$A$2:$BJ$304,40,FALSE)</f>
        <v>30.64</v>
      </c>
      <c r="GJ52" s="13"/>
      <c r="GK52" s="13"/>
      <c r="GL52" s="13"/>
      <c r="GM52" s="13"/>
      <c r="GN52" s="55">
        <f>VLOOKUP($A52,'WO Detail'!$A$2:$BJ$304,17,FALSE)</f>
        <v>0</v>
      </c>
      <c r="GO52" s="55">
        <f>VLOOKUP($A52,'WO Detail'!$A$2:$BJ$304,18,FALSE)</f>
        <v>0</v>
      </c>
      <c r="GP52" s="55">
        <f>VLOOKUP($A52,'WO Detail'!$A$2:$BJ$304,19,FALSE)</f>
        <v>0</v>
      </c>
      <c r="GQ52" s="55" t="str">
        <f>VLOOKUP($A52,'WO Detail'!$A$2:$BJ$304,21,FALSE)</f>
        <v>No</v>
      </c>
      <c r="GR52" s="89">
        <f>VLOOKUP($A52,'WO Detail'!$A$2:$BJ$304,22,FALSE)</f>
        <v>0.54067491898979558</v>
      </c>
      <c r="GS52" s="95">
        <f>VLOOKUP($A52,'WO Detail'!$A$2:$BJ$304,41,FALSE)</f>
        <v>1586</v>
      </c>
      <c r="GT52" s="95">
        <f t="shared" si="22"/>
        <v>0.7902341803687094</v>
      </c>
      <c r="GU52" s="95">
        <f>VLOOKUP($A52,'WO Detail'!$A$2:$BJ$304,42,FALSE)</f>
        <v>107</v>
      </c>
      <c r="GV52" s="95">
        <f t="shared" si="23"/>
        <v>0.15994020926756353</v>
      </c>
      <c r="GW52" s="95">
        <f>VLOOKUP($A52,'WO Detail'!$A$2:$BJ$304,43,FALSE)</f>
        <v>3034</v>
      </c>
      <c r="GX52" s="95">
        <f t="shared" si="5"/>
        <v>1.5117090184354758</v>
      </c>
      <c r="GY52" s="95">
        <f>VLOOKUP($A52,'WO Detail'!$A$2:$BJ$304,44,FALSE)</f>
        <v>1501</v>
      </c>
      <c r="GZ52" s="95">
        <f t="shared" si="6"/>
        <v>2.2436472346786247</v>
      </c>
      <c r="HA52" s="95">
        <f>VLOOKUP($A52,'WO Detail'!$A$2:$BJ$304,45,FALSE)</f>
        <v>1556</v>
      </c>
      <c r="HB52" s="95">
        <f t="shared" si="7"/>
        <v>0.77528649725959142</v>
      </c>
      <c r="HC52" s="95">
        <f>VLOOKUP($A52,'WO Detail'!$A$2:$BJ$304,46,FALSE)</f>
        <v>1061</v>
      </c>
      <c r="HD52" s="95">
        <f t="shared" si="8"/>
        <v>1.5859491778774291</v>
      </c>
      <c r="HE52" s="95">
        <f>VLOOKUP($A52,'WO Detail'!$A$2:$BJ$304,47,FALSE)</f>
        <v>1151</v>
      </c>
      <c r="HF52" s="95">
        <f t="shared" si="9"/>
        <v>0.57349277528649734</v>
      </c>
      <c r="HG52" s="95">
        <f>VLOOKUP($A52,'WO Detail'!$A$2:$BJ$304,49,FALSE)</f>
        <v>738</v>
      </c>
      <c r="HH52" s="95">
        <f t="shared" si="10"/>
        <v>0.36771300448430494</v>
      </c>
      <c r="HI52" s="95">
        <f>VLOOKUP($A52,'WO Detail'!$A$2:$BJ$304,51,FALSE)</f>
        <v>5</v>
      </c>
      <c r="HJ52" s="95">
        <f t="shared" si="11"/>
        <v>2.5</v>
      </c>
      <c r="HK52" s="95">
        <f>VLOOKUP($A52,'WO Detail'!$A$2:$BJ$304,53,FALSE)</f>
        <v>3</v>
      </c>
      <c r="HL52" s="95">
        <f t="shared" si="12"/>
        <v>1.5</v>
      </c>
      <c r="HM52" s="95">
        <f>VLOOKUP($A52,'WO Detail'!$A$2:$BJ$304,55,FALSE)</f>
        <v>503</v>
      </c>
      <c r="HN52" s="95">
        <f t="shared" si="21"/>
        <v>50.3</v>
      </c>
      <c r="HO52" s="95">
        <f>VLOOKUP($A52,'WO Detail'!$A$2:$BJ$304,56,FALSE)</f>
        <v>19168</v>
      </c>
      <c r="HP52" s="95">
        <f t="shared" si="13"/>
        <v>9.5505729945191824</v>
      </c>
      <c r="HQ52" s="95">
        <f>VLOOKUP($A52,'WO Detail'!$A$2:$BJ$304,57,FALSE)</f>
        <v>4341</v>
      </c>
      <c r="HR52" s="95">
        <f t="shared" si="14"/>
        <v>6.4887892376681613</v>
      </c>
      <c r="HS52" s="95">
        <f>VLOOKUP($A52,'WO Detail'!$A$2:$BJ$304,58,FALSE)</f>
        <v>11171</v>
      </c>
      <c r="HT52" s="95">
        <f t="shared" si="15"/>
        <v>5.5660189337319377</v>
      </c>
      <c r="HU52" s="95">
        <f>VLOOKUP($A52,'WO Detail'!$A$2:$BJ$304,59,FALSE)</f>
        <v>29453</v>
      </c>
      <c r="HV52" s="95">
        <f t="shared" si="16"/>
        <v>44.025411061285503</v>
      </c>
      <c r="HW52" s="95">
        <f>VLOOKUP($A52,'WO Detail'!$A$2:$BJ$304,60,FALSE)</f>
        <v>1012</v>
      </c>
      <c r="HX52" s="95">
        <f t="shared" si="17"/>
        <v>0.50423517688091679</v>
      </c>
      <c r="HY52" s="95">
        <f>VLOOKUP($A52,'WO Detail'!$A$2:$BJ$304,61,FALSE)</f>
        <v>11378</v>
      </c>
      <c r="HZ52" s="95">
        <f t="shared" si="18"/>
        <v>17.00747384155456</v>
      </c>
      <c r="IA52" s="95"/>
      <c r="IB52" s="95"/>
      <c r="IC52" s="95"/>
      <c r="ID52" s="113">
        <f>VLOOKUP($A52,'PHAS Score'!$C$1:$D$303,2,FALSE)</f>
        <v>78.040000000000006</v>
      </c>
      <c r="IE52" s="95">
        <f>VLOOKUP($A52,'WO Detail'!$A$2:$BJ$304,62,FALSE)</f>
        <v>666</v>
      </c>
      <c r="IF52" s="95">
        <f t="shared" si="19"/>
        <v>0.99551569506726456</v>
      </c>
      <c r="IG52" s="96"/>
      <c r="IH52" s="96"/>
      <c r="II52" s="96"/>
      <c r="IJ52" s="96"/>
    </row>
    <row r="53" spans="1:244" s="18" customFormat="1" ht="20.100000000000001" customHeight="1">
      <c r="A53" s="55" t="s">
        <v>695</v>
      </c>
      <c r="B53" s="13" t="s">
        <v>452</v>
      </c>
      <c r="C53" s="13" t="str">
        <f>VLOOKUP($A53,'WO Detail'!$A$2:$BJ$304,4,FALSE)</f>
        <v>Queens-Staten Island</v>
      </c>
      <c r="D53" s="13" t="str">
        <f>VLOOKUP($A53,'WO Detail'!$A$2:$BJ$304,6,FALSE)</f>
        <v>Hammel</v>
      </c>
      <c r="E53" s="55">
        <f>VLOOKUP($A53,'WO Detail'!$A$2:$BJ$304,7,FALSE)</f>
        <v>75</v>
      </c>
      <c r="F53" s="13" t="s">
        <v>696</v>
      </c>
      <c r="G53" s="53">
        <v>164</v>
      </c>
      <c r="H53" s="55" t="str">
        <f>VLOOKUP($A53,'WO Detail'!$A$2:$BJ$304,9,FALSE)</f>
        <v>NY005010750</v>
      </c>
      <c r="I53" s="14">
        <v>164</v>
      </c>
      <c r="J53" s="14">
        <v>341</v>
      </c>
      <c r="K53" s="15">
        <v>2.0792682999999998</v>
      </c>
      <c r="L53" s="15">
        <v>20.236585399999999</v>
      </c>
      <c r="M53" s="14">
        <v>130</v>
      </c>
      <c r="N53" s="14">
        <v>211</v>
      </c>
      <c r="O53" s="14">
        <v>28</v>
      </c>
      <c r="P53" s="14">
        <v>30</v>
      </c>
      <c r="Q53" s="14">
        <v>27</v>
      </c>
      <c r="R53" s="14">
        <v>31</v>
      </c>
      <c r="S53" s="14">
        <v>16</v>
      </c>
      <c r="T53" s="14">
        <v>55</v>
      </c>
      <c r="U53" s="14">
        <v>39</v>
      </c>
      <c r="V53" s="14">
        <v>30</v>
      </c>
      <c r="W53" s="14">
        <v>18</v>
      </c>
      <c r="X53" s="14">
        <v>23</v>
      </c>
      <c r="Y53" s="14">
        <v>24</v>
      </c>
      <c r="Z53" s="14">
        <v>17</v>
      </c>
      <c r="AA53" s="14">
        <v>3</v>
      </c>
      <c r="AB53" s="14">
        <v>104</v>
      </c>
      <c r="AC53" s="14">
        <v>58</v>
      </c>
      <c r="AD53" s="14">
        <v>44</v>
      </c>
      <c r="AE53" s="14">
        <v>19</v>
      </c>
      <c r="AF53" s="14">
        <v>224</v>
      </c>
      <c r="AG53" s="14">
        <v>86</v>
      </c>
      <c r="AH53" s="14">
        <v>12</v>
      </c>
      <c r="AI53" s="14">
        <v>0</v>
      </c>
      <c r="AJ53" s="14">
        <v>73</v>
      </c>
      <c r="AK53" s="14">
        <v>22</v>
      </c>
      <c r="AL53" s="14">
        <v>5</v>
      </c>
      <c r="AM53" s="14">
        <v>6</v>
      </c>
      <c r="AN53" s="14">
        <v>19</v>
      </c>
      <c r="AO53" s="16">
        <v>538.21951219512198</v>
      </c>
      <c r="AP53" s="16">
        <v>374</v>
      </c>
      <c r="AQ53" s="14">
        <v>2</v>
      </c>
      <c r="AR53" s="14">
        <v>16</v>
      </c>
      <c r="AS53" s="14">
        <v>50</v>
      </c>
      <c r="AT53" s="14">
        <v>17</v>
      </c>
      <c r="AU53" s="14">
        <v>15</v>
      </c>
      <c r="AV53" s="14">
        <v>10</v>
      </c>
      <c r="AW53" s="14">
        <v>9</v>
      </c>
      <c r="AX53" s="14">
        <v>11</v>
      </c>
      <c r="AY53" s="14">
        <v>6</v>
      </c>
      <c r="AZ53" s="14">
        <v>3</v>
      </c>
      <c r="BA53" s="14">
        <v>25</v>
      </c>
      <c r="BB53" s="16">
        <v>23440.533742331289</v>
      </c>
      <c r="BC53" s="16">
        <v>16549</v>
      </c>
      <c r="BD53" s="14">
        <v>8</v>
      </c>
      <c r="BE53" s="14">
        <v>35</v>
      </c>
      <c r="BF53" s="14">
        <v>33</v>
      </c>
      <c r="BG53" s="14">
        <v>18</v>
      </c>
      <c r="BH53" s="14">
        <v>14</v>
      </c>
      <c r="BI53" s="14">
        <v>8</v>
      </c>
      <c r="BJ53" s="14">
        <v>13</v>
      </c>
      <c r="BK53" s="14">
        <v>7</v>
      </c>
      <c r="BL53" s="14">
        <v>7</v>
      </c>
      <c r="BM53" s="14">
        <v>3</v>
      </c>
      <c r="BN53" s="14">
        <v>5</v>
      </c>
      <c r="BO53" s="14">
        <v>1</v>
      </c>
      <c r="BP53" s="14">
        <v>2</v>
      </c>
      <c r="BQ53" s="14">
        <v>2</v>
      </c>
      <c r="BR53" s="14">
        <v>3</v>
      </c>
      <c r="BS53" s="14">
        <v>0</v>
      </c>
      <c r="BT53" s="14">
        <v>2</v>
      </c>
      <c r="BU53" s="14">
        <v>0</v>
      </c>
      <c r="BV53" s="14">
        <v>1</v>
      </c>
      <c r="BW53" s="14">
        <v>1</v>
      </c>
      <c r="BX53" s="14">
        <v>0</v>
      </c>
      <c r="BY53" s="14">
        <v>77</v>
      </c>
      <c r="BZ53" s="16">
        <v>35899.558441558438</v>
      </c>
      <c r="CA53" s="16">
        <v>30816</v>
      </c>
      <c r="CB53" s="14">
        <v>28</v>
      </c>
      <c r="CC53" s="16">
        <v>14739.035714285714</v>
      </c>
      <c r="CD53" s="16">
        <v>8670</v>
      </c>
      <c r="CE53" s="14">
        <v>56</v>
      </c>
      <c r="CF53" s="16">
        <v>12721.482142857143</v>
      </c>
      <c r="CG53" s="16">
        <v>10296</v>
      </c>
      <c r="CH53" s="14">
        <v>110</v>
      </c>
      <c r="CI53" s="14">
        <v>32</v>
      </c>
      <c r="CJ53" s="14">
        <v>16</v>
      </c>
      <c r="CK53" s="14">
        <v>5</v>
      </c>
      <c r="CL53" s="14">
        <v>0</v>
      </c>
      <c r="CM53" s="14">
        <v>0</v>
      </c>
      <c r="CN53" s="17">
        <f t="shared" si="0"/>
        <v>0</v>
      </c>
      <c r="CO53" s="14">
        <v>6</v>
      </c>
      <c r="CP53" s="17">
        <f t="shared" si="1"/>
        <v>3.6585365853658534E-2</v>
      </c>
      <c r="CQ53" s="14">
        <v>82</v>
      </c>
      <c r="CR53" s="14">
        <v>36</v>
      </c>
      <c r="CS53" s="17">
        <f t="shared" si="2"/>
        <v>0.10557184750733138</v>
      </c>
      <c r="CT53" s="13"/>
      <c r="CU53" s="17"/>
      <c r="CV53" s="13"/>
      <c r="CW53" s="13"/>
      <c r="CX53" s="13"/>
      <c r="CY53" s="13"/>
      <c r="CZ53" s="13"/>
      <c r="DA53" s="13"/>
      <c r="DB53" s="13" t="str">
        <f>VLOOKUP($A53,'WO Detail'!$A$2:$BJ$304,5,FALSE)</f>
        <v>Carlos Falu</v>
      </c>
      <c r="DC53" s="13"/>
      <c r="DD53" s="13"/>
      <c r="DE53" s="55">
        <f>VLOOKUP($A53,'WO Detail'!$A$2:$BJ$304,38,FALSE)</f>
        <v>5</v>
      </c>
      <c r="DF53" s="19" t="s">
        <v>497</v>
      </c>
      <c r="DG53" s="19" t="s">
        <v>498</v>
      </c>
      <c r="DH53" s="19" t="s">
        <v>443</v>
      </c>
      <c r="DI53" s="19" t="s">
        <v>536</v>
      </c>
      <c r="DJ53" s="19" t="s">
        <v>334</v>
      </c>
      <c r="DK53" s="19" t="s">
        <v>537</v>
      </c>
      <c r="DL53" s="19" t="s">
        <v>443</v>
      </c>
      <c r="DM53" s="19" t="s">
        <v>538</v>
      </c>
      <c r="DN53" s="19" t="s">
        <v>539</v>
      </c>
      <c r="DO53" s="55"/>
      <c r="DP53" s="55"/>
      <c r="DQ53" s="68">
        <v>14.005602240896359</v>
      </c>
      <c r="DR53" s="55" t="str">
        <f>VLOOKUP($A53,'WO Detail'!$A$2:$BJ$304,10,FALSE)</f>
        <v>No</v>
      </c>
      <c r="DS53" s="55" t="str">
        <f>VLOOKUP($A53,'WO Detail'!$A$2:$BJ$304,14,FALSE)</f>
        <v>NO</v>
      </c>
      <c r="DT53" s="19" t="s">
        <v>505</v>
      </c>
      <c r="DU53" s="59">
        <f>VLOOKUP($A53,'WO Detail'!$A$2:$BJ$304,15,FALSE)</f>
        <v>0</v>
      </c>
      <c r="DV53" s="77"/>
      <c r="DW53" s="79" t="s">
        <v>267</v>
      </c>
      <c r="DX53" s="55">
        <f>VLOOKUP($A53,'WO Detail'!$A$2:$BJ$304,26,FALSE)</f>
        <v>174</v>
      </c>
      <c r="DY53" s="55">
        <f>VLOOKUP($A53,'WO Detail'!$A$2:$BJ$304,27,FALSE)</f>
        <v>165</v>
      </c>
      <c r="DZ53" s="55">
        <f>VLOOKUP($A53,'WO Detail'!$A$2:$BJ$304,28,FALSE)</f>
        <v>4</v>
      </c>
      <c r="EA53" s="55">
        <f>VLOOKUP($A53,'WO Detail'!$A$2:$BJ$304,29,FALSE)</f>
        <v>5</v>
      </c>
      <c r="EB53" s="55">
        <f>VLOOKUP($A53,'WO Detail'!$A$2:$BJ$304,30,FALSE)</f>
        <v>0</v>
      </c>
      <c r="EC53" s="55">
        <f>VLOOKUP($A53,'WO Detail'!$A$2:$BJ$304,31,FALSE)</f>
        <v>74</v>
      </c>
      <c r="ED53" s="55">
        <f>VLOOKUP($A53,'WO Detail'!$A$2:$BJ$304,32,FALSE)</f>
        <v>70</v>
      </c>
      <c r="EE53" s="55">
        <f>VLOOKUP($A53,'WO Detail'!$A$2:$BJ$304,33,FALSE)</f>
        <v>20</v>
      </c>
      <c r="EF53" s="55">
        <f>VLOOKUP($A53,'WO Detail'!$A$2:$BJ$304,34,FALSE)</f>
        <v>9</v>
      </c>
      <c r="EG53" s="55">
        <f>VLOOKUP($A53,'WO Detail'!$A$2:$BJ$304,35,FALSE)</f>
        <v>1</v>
      </c>
      <c r="EH53" s="55">
        <f>VLOOKUP($A53,'WO Detail'!$A$2:$BJ$304,36,FALSE)</f>
        <v>0</v>
      </c>
      <c r="EI53" s="55">
        <f>VLOOKUP($A53,'WO Detail'!$A$2:$BJ$304,37,FALSE)</f>
        <v>0</v>
      </c>
      <c r="EJ53" s="78">
        <v>1</v>
      </c>
      <c r="EK53" s="78">
        <v>0</v>
      </c>
      <c r="EL53" s="19" t="s">
        <v>268</v>
      </c>
      <c r="EM53" s="19" t="s">
        <v>269</v>
      </c>
      <c r="EN53" s="81">
        <v>24562</v>
      </c>
      <c r="EO53" s="78">
        <v>53</v>
      </c>
      <c r="EP53" s="78" t="s">
        <v>559</v>
      </c>
      <c r="EQ53" s="84">
        <v>14051</v>
      </c>
      <c r="ER53" s="78">
        <v>3.33</v>
      </c>
      <c r="ES53" s="13"/>
      <c r="ET53" s="55">
        <f>VLOOKUP($A53,'WO Detail'!$A$2:$BJ$304,25,FALSE)</f>
        <v>4</v>
      </c>
      <c r="EU53" s="55">
        <f>VLOOKUP($A53,'WO Detail'!$A$2:$BJ$304,24,FALSE)</f>
        <v>2</v>
      </c>
      <c r="EV53" s="55">
        <f>VLOOKUP($A53,'WO Detail'!$A$2:$BJ$304,23,FALSE)</f>
        <v>0</v>
      </c>
      <c r="EW53" s="78" t="s">
        <v>513</v>
      </c>
      <c r="EX53" s="13" t="s">
        <v>372</v>
      </c>
      <c r="EY53" s="13"/>
      <c r="EZ53" s="19" t="s">
        <v>267</v>
      </c>
      <c r="FA53" s="55" t="str">
        <f>VLOOKUP($A53,'WO Detail'!$A$2:$BJ$304,11,FALSE)</f>
        <v>Other</v>
      </c>
      <c r="FB53" s="55" t="str">
        <f>VLOOKUP($A53,'WO Detail'!$A$2:$BJ$304,12,FALSE)</f>
        <v>Yes</v>
      </c>
      <c r="FC53" s="13"/>
      <c r="FD53" s="55">
        <f>VLOOKUP($A53,'WO Detail'!$A$2:$BJ$304,13,FALSE)</f>
        <v>0</v>
      </c>
      <c r="FE53" s="19" t="s">
        <v>267</v>
      </c>
      <c r="FF53" s="13"/>
      <c r="FG53" s="19" t="s">
        <v>697</v>
      </c>
      <c r="FH53" s="19" t="s">
        <v>541</v>
      </c>
      <c r="FI53" s="13">
        <v>4114</v>
      </c>
      <c r="FJ53" s="13">
        <v>27</v>
      </c>
      <c r="FK53" s="19" t="s">
        <v>698</v>
      </c>
      <c r="FL53" s="13"/>
      <c r="FM53" s="55">
        <f>VLOOKUP($A53,'WO Detail'!$A$2:$BJ$304,16,FALSE)</f>
        <v>0</v>
      </c>
      <c r="FN53" s="13"/>
      <c r="FO53" s="13"/>
      <c r="FP53" s="13"/>
      <c r="FQ53" s="13"/>
      <c r="FR53" s="13"/>
      <c r="FS53" s="13"/>
      <c r="FT53" s="13"/>
      <c r="FU53" s="13"/>
      <c r="FV53" s="13"/>
      <c r="FW53" s="13"/>
      <c r="FX53" s="13"/>
      <c r="FY53" s="13"/>
      <c r="FZ53" s="13"/>
      <c r="GA53" s="13"/>
      <c r="GB53" s="13"/>
      <c r="GC53" s="13"/>
      <c r="GD53" s="13"/>
      <c r="GE53" s="13"/>
      <c r="GF53" s="13"/>
      <c r="GG53" s="13"/>
      <c r="GH53" s="55">
        <f>VLOOKUP($A53,'WO Detail'!$A$2:$BJ$304,39,FALSE)</f>
        <v>84.63</v>
      </c>
      <c r="GI53" s="55">
        <f>VLOOKUP($A53,'WO Detail'!$A$2:$BJ$304,40,FALSE)</f>
        <v>46.06</v>
      </c>
      <c r="GJ53" s="13"/>
      <c r="GK53" s="13"/>
      <c r="GL53" s="13"/>
      <c r="GM53" s="13"/>
      <c r="GN53" s="55">
        <f>VLOOKUP($A53,'WO Detail'!$A$2:$BJ$304,17,FALSE)</f>
        <v>0</v>
      </c>
      <c r="GO53" s="55">
        <f>VLOOKUP($A53,'WO Detail'!$A$2:$BJ$304,18,FALSE)</f>
        <v>0</v>
      </c>
      <c r="GP53" s="55">
        <f>VLOOKUP($A53,'WO Detail'!$A$2:$BJ$304,19,FALSE)</f>
        <v>0</v>
      </c>
      <c r="GQ53" s="55" t="str">
        <f>VLOOKUP($A53,'WO Detail'!$A$2:$BJ$304,21,FALSE)</f>
        <v>No</v>
      </c>
      <c r="GR53" s="89">
        <f>VLOOKUP($A53,'WO Detail'!$A$2:$BJ$304,22,FALSE)</f>
        <v>0.56011647500422879</v>
      </c>
      <c r="GS53" s="95">
        <f>VLOOKUP($A53,'WO Detail'!$A$2:$BJ$304,41,FALSE)</f>
        <v>526</v>
      </c>
      <c r="GT53" s="95">
        <f t="shared" si="22"/>
        <v>1.0626262626262626</v>
      </c>
      <c r="GU53" s="95">
        <f>VLOOKUP($A53,'WO Detail'!$A$2:$BJ$304,42,FALSE)</f>
        <v>75</v>
      </c>
      <c r="GV53" s="95">
        <f t="shared" si="23"/>
        <v>0.45454545454545453</v>
      </c>
      <c r="GW53" s="95">
        <f>VLOOKUP($A53,'WO Detail'!$A$2:$BJ$304,43,FALSE)</f>
        <v>1072</v>
      </c>
      <c r="GX53" s="95">
        <f t="shared" si="5"/>
        <v>2.1656565656565654</v>
      </c>
      <c r="GY53" s="95">
        <f>VLOOKUP($A53,'WO Detail'!$A$2:$BJ$304,44,FALSE)</f>
        <v>834</v>
      </c>
      <c r="GZ53" s="95">
        <f t="shared" si="6"/>
        <v>5.0545454545454547</v>
      </c>
      <c r="HA53" s="95">
        <f>VLOOKUP($A53,'WO Detail'!$A$2:$BJ$304,45,FALSE)</f>
        <v>386</v>
      </c>
      <c r="HB53" s="95">
        <f t="shared" si="7"/>
        <v>0.77979797979797971</v>
      </c>
      <c r="HC53" s="95">
        <f>VLOOKUP($A53,'WO Detail'!$A$2:$BJ$304,46,FALSE)</f>
        <v>634</v>
      </c>
      <c r="HD53" s="95">
        <f t="shared" si="8"/>
        <v>3.8424242424242423</v>
      </c>
      <c r="HE53" s="95">
        <f>VLOOKUP($A53,'WO Detail'!$A$2:$BJ$304,47,FALSE)</f>
        <v>208</v>
      </c>
      <c r="HF53" s="95">
        <f t="shared" si="9"/>
        <v>0.42020202020202019</v>
      </c>
      <c r="HG53" s="95">
        <f>VLOOKUP($A53,'WO Detail'!$A$2:$BJ$304,49,FALSE)</f>
        <v>267</v>
      </c>
      <c r="HH53" s="95">
        <f t="shared" si="10"/>
        <v>0.53939393939393943</v>
      </c>
      <c r="HI53" s="95">
        <f>VLOOKUP($A53,'WO Detail'!$A$2:$BJ$304,51,FALSE)</f>
        <v>1</v>
      </c>
      <c r="HJ53" s="95">
        <f t="shared" si="11"/>
        <v>0.5</v>
      </c>
      <c r="HK53" s="95">
        <f>VLOOKUP($A53,'WO Detail'!$A$2:$BJ$304,53,FALSE)</f>
        <v>3</v>
      </c>
      <c r="HL53" s="95">
        <f t="shared" si="12"/>
        <v>1.5</v>
      </c>
      <c r="HM53" s="95">
        <f>VLOOKUP($A53,'WO Detail'!$A$2:$BJ$304,55,FALSE)</f>
        <v>78</v>
      </c>
      <c r="HN53" s="95">
        <f t="shared" si="21"/>
        <v>39</v>
      </c>
      <c r="HO53" s="95">
        <f>VLOOKUP($A53,'WO Detail'!$A$2:$BJ$304,56,FALSE)</f>
        <v>5679</v>
      </c>
      <c r="HP53" s="95">
        <f t="shared" si="13"/>
        <v>11.472727272727273</v>
      </c>
      <c r="HQ53" s="95">
        <f>VLOOKUP($A53,'WO Detail'!$A$2:$BJ$304,57,FALSE)</f>
        <v>1753</v>
      </c>
      <c r="HR53" s="95">
        <f t="shared" si="14"/>
        <v>10.624242424242425</v>
      </c>
      <c r="HS53" s="95">
        <f>VLOOKUP($A53,'WO Detail'!$A$2:$BJ$304,58,FALSE)</f>
        <v>2793</v>
      </c>
      <c r="HT53" s="95">
        <f t="shared" si="15"/>
        <v>5.6424242424242426</v>
      </c>
      <c r="HU53" s="95">
        <f>VLOOKUP($A53,'WO Detail'!$A$2:$BJ$304,59,FALSE)</f>
        <v>10393</v>
      </c>
      <c r="HV53" s="95">
        <f t="shared" si="16"/>
        <v>62.987878787878785</v>
      </c>
      <c r="HW53" s="95">
        <f>VLOOKUP($A53,'WO Detail'!$A$2:$BJ$304,60,FALSE)</f>
        <v>291</v>
      </c>
      <c r="HX53" s="95">
        <f t="shared" si="17"/>
        <v>0.58787878787878789</v>
      </c>
      <c r="HY53" s="95">
        <f>VLOOKUP($A53,'WO Detail'!$A$2:$BJ$304,61,FALSE)</f>
        <v>5967</v>
      </c>
      <c r="HZ53" s="95">
        <f t="shared" si="18"/>
        <v>36.163636363636364</v>
      </c>
      <c r="IA53" s="95"/>
      <c r="IB53" s="95"/>
      <c r="IC53" s="95"/>
      <c r="ID53" s="113">
        <f>VLOOKUP($A53,'PHAS Score'!$C$1:$D$303,2,FALSE)</f>
        <v>35</v>
      </c>
      <c r="IE53" s="95">
        <f>VLOOKUP($A53,'WO Detail'!$A$2:$BJ$304,62,FALSE)</f>
        <v>285</v>
      </c>
      <c r="IF53" s="95">
        <f t="shared" si="19"/>
        <v>1.7272727272727273</v>
      </c>
      <c r="IG53" s="96"/>
      <c r="IH53" s="96"/>
      <c r="II53" s="96"/>
      <c r="IJ53" s="96"/>
    </row>
    <row r="54" spans="1:244" s="18" customFormat="1" ht="20.100000000000001" customHeight="1">
      <c r="A54" s="55" t="s">
        <v>699</v>
      </c>
      <c r="B54" s="13" t="s">
        <v>307</v>
      </c>
      <c r="C54" s="13" t="str">
        <f>VLOOKUP($A54,'WO Detail'!$A$2:$BJ$304,4,FALSE)</f>
        <v>Manhattan</v>
      </c>
      <c r="D54" s="13" t="str">
        <f>VLOOKUP($A54,'WO Detail'!$A$2:$BJ$304,6,FALSE)</f>
        <v>Carver</v>
      </c>
      <c r="E54" s="55">
        <f>VLOOKUP($A54,'WO Detail'!$A$2:$BJ$304,7,FALSE)</f>
        <v>58</v>
      </c>
      <c r="F54" s="13" t="s">
        <v>700</v>
      </c>
      <c r="G54" s="53">
        <v>58</v>
      </c>
      <c r="H54" s="55" t="str">
        <f>VLOOKUP($A54,'WO Detail'!$A$2:$BJ$304,9,FALSE)</f>
        <v>NY005000580</v>
      </c>
      <c r="I54" s="14">
        <v>1241</v>
      </c>
      <c r="J54" s="14">
        <v>2606</v>
      </c>
      <c r="K54" s="15">
        <v>2.0999194000000001</v>
      </c>
      <c r="L54" s="15">
        <v>27.322884800000001</v>
      </c>
      <c r="M54" s="14">
        <v>970</v>
      </c>
      <c r="N54" s="14">
        <v>1636</v>
      </c>
      <c r="O54" s="14">
        <v>91</v>
      </c>
      <c r="P54" s="14">
        <v>167</v>
      </c>
      <c r="Q54" s="14">
        <v>200</v>
      </c>
      <c r="R54" s="14">
        <v>229</v>
      </c>
      <c r="S54" s="14">
        <v>209</v>
      </c>
      <c r="T54" s="14">
        <v>322</v>
      </c>
      <c r="U54" s="14">
        <v>241</v>
      </c>
      <c r="V54" s="14">
        <v>296</v>
      </c>
      <c r="W54" s="14">
        <v>170</v>
      </c>
      <c r="X54" s="14">
        <v>197</v>
      </c>
      <c r="Y54" s="14">
        <v>249</v>
      </c>
      <c r="Z54" s="14">
        <v>151</v>
      </c>
      <c r="AA54" s="14">
        <v>84</v>
      </c>
      <c r="AB54" s="14">
        <v>594</v>
      </c>
      <c r="AC54" s="14">
        <v>606</v>
      </c>
      <c r="AD54" s="14">
        <v>484</v>
      </c>
      <c r="AE54" s="14">
        <v>89</v>
      </c>
      <c r="AF54" s="14">
        <v>952</v>
      </c>
      <c r="AG54" s="14">
        <v>1396</v>
      </c>
      <c r="AH54" s="14">
        <v>144</v>
      </c>
      <c r="AI54" s="14">
        <v>25</v>
      </c>
      <c r="AJ54" s="14">
        <v>651</v>
      </c>
      <c r="AK54" s="14">
        <v>176</v>
      </c>
      <c r="AL54" s="14">
        <v>28</v>
      </c>
      <c r="AM54" s="14">
        <v>20</v>
      </c>
      <c r="AN54" s="14">
        <v>120</v>
      </c>
      <c r="AO54" s="16">
        <v>589.77034649476229</v>
      </c>
      <c r="AP54" s="16">
        <v>434</v>
      </c>
      <c r="AQ54" s="14">
        <v>8</v>
      </c>
      <c r="AR54" s="14">
        <v>53</v>
      </c>
      <c r="AS54" s="14">
        <v>368</v>
      </c>
      <c r="AT54" s="14">
        <v>138</v>
      </c>
      <c r="AU54" s="14">
        <v>145</v>
      </c>
      <c r="AV54" s="14">
        <v>83</v>
      </c>
      <c r="AW54" s="14">
        <v>71</v>
      </c>
      <c r="AX54" s="14">
        <v>60</v>
      </c>
      <c r="AY54" s="14">
        <v>49</v>
      </c>
      <c r="AZ54" s="14">
        <v>35</v>
      </c>
      <c r="BA54" s="14">
        <v>231</v>
      </c>
      <c r="BB54" s="16">
        <v>29808.770437654832</v>
      </c>
      <c r="BC54" s="16">
        <v>19083</v>
      </c>
      <c r="BD54" s="14">
        <v>27</v>
      </c>
      <c r="BE54" s="14">
        <v>217</v>
      </c>
      <c r="BF54" s="14">
        <v>211</v>
      </c>
      <c r="BG54" s="14">
        <v>180</v>
      </c>
      <c r="BH54" s="14">
        <v>103</v>
      </c>
      <c r="BI54" s="14">
        <v>85</v>
      </c>
      <c r="BJ54" s="14">
        <v>73</v>
      </c>
      <c r="BK54" s="14">
        <v>54</v>
      </c>
      <c r="BL54" s="14">
        <v>45</v>
      </c>
      <c r="BM54" s="14">
        <v>39</v>
      </c>
      <c r="BN54" s="14">
        <v>35</v>
      </c>
      <c r="BO54" s="14">
        <v>35</v>
      </c>
      <c r="BP54" s="14">
        <v>25</v>
      </c>
      <c r="BQ54" s="14">
        <v>20</v>
      </c>
      <c r="BR54" s="14">
        <v>6</v>
      </c>
      <c r="BS54" s="14">
        <v>11</v>
      </c>
      <c r="BT54" s="14">
        <v>7</v>
      </c>
      <c r="BU54" s="14">
        <v>8</v>
      </c>
      <c r="BV54" s="14">
        <v>4</v>
      </c>
      <c r="BW54" s="14">
        <v>1</v>
      </c>
      <c r="BX54" s="14">
        <v>25</v>
      </c>
      <c r="BY54" s="14">
        <v>559</v>
      </c>
      <c r="BZ54" s="16">
        <v>46310.275491949913</v>
      </c>
      <c r="CA54" s="16">
        <v>35395</v>
      </c>
      <c r="CB54" s="14">
        <v>153</v>
      </c>
      <c r="CC54" s="16">
        <v>15411.124183006536</v>
      </c>
      <c r="CD54" s="16">
        <v>11688</v>
      </c>
      <c r="CE54" s="14">
        <v>523</v>
      </c>
      <c r="CF54" s="16">
        <v>16730.835564053537</v>
      </c>
      <c r="CG54" s="16">
        <v>12547</v>
      </c>
      <c r="CH54" s="14">
        <v>764</v>
      </c>
      <c r="CI54" s="14">
        <v>226</v>
      </c>
      <c r="CJ54" s="14">
        <v>147</v>
      </c>
      <c r="CK54" s="14">
        <v>54</v>
      </c>
      <c r="CL54" s="14">
        <v>15</v>
      </c>
      <c r="CM54" s="14">
        <v>20</v>
      </c>
      <c r="CN54" s="17">
        <f t="shared" si="0"/>
        <v>1.6116035455278E-2</v>
      </c>
      <c r="CO54" s="14">
        <v>94</v>
      </c>
      <c r="CP54" s="17">
        <f t="shared" si="1"/>
        <v>7.5745366639806605E-2</v>
      </c>
      <c r="CQ54" s="14">
        <v>526</v>
      </c>
      <c r="CR54" s="14">
        <v>118</v>
      </c>
      <c r="CS54" s="17">
        <f t="shared" si="2"/>
        <v>4.528012279355334E-2</v>
      </c>
      <c r="CT54" s="13"/>
      <c r="CU54" s="17"/>
      <c r="CV54" s="13"/>
      <c r="CW54" s="13"/>
      <c r="CX54" s="13"/>
      <c r="CY54" s="13"/>
      <c r="CZ54" s="13"/>
      <c r="DA54" s="13"/>
      <c r="DB54" s="13" t="str">
        <f>VLOOKUP($A54,'WO Detail'!$A$2:$BJ$304,5,FALSE)</f>
        <v>Miguel Molina</v>
      </c>
      <c r="DC54" s="13"/>
      <c r="DD54" s="13"/>
      <c r="DE54" s="55">
        <f>VLOOKUP($A54,'WO Detail'!$A$2:$BJ$304,38,FALSE)</f>
        <v>10</v>
      </c>
      <c r="DF54" s="19" t="s">
        <v>309</v>
      </c>
      <c r="DG54" s="19" t="s">
        <v>310</v>
      </c>
      <c r="DH54" s="19" t="s">
        <v>366</v>
      </c>
      <c r="DI54" s="19" t="s">
        <v>367</v>
      </c>
      <c r="DJ54" s="19" t="s">
        <v>313</v>
      </c>
      <c r="DK54" s="19" t="s">
        <v>314</v>
      </c>
      <c r="DL54" s="19" t="s">
        <v>350</v>
      </c>
      <c r="DM54" s="19" t="s">
        <v>368</v>
      </c>
      <c r="DN54" s="19" t="s">
        <v>369</v>
      </c>
      <c r="DO54" s="55"/>
      <c r="DP54" s="55"/>
      <c r="DQ54" s="68">
        <v>11.214230471771076</v>
      </c>
      <c r="DR54" s="55" t="str">
        <f>VLOOKUP($A54,'WO Detail'!$A$2:$BJ$304,10,FALSE)</f>
        <v>No</v>
      </c>
      <c r="DS54" s="55" t="str">
        <f>VLOOKUP($A54,'WO Detail'!$A$2:$BJ$304,14,FALSE)</f>
        <v>YES</v>
      </c>
      <c r="DT54" s="19" t="s">
        <v>370</v>
      </c>
      <c r="DU54" s="59" t="str">
        <f>VLOOKUP($A54,'WO Detail'!$A$2:$BJ$304,15,FALSE)</f>
        <v>SHAUN COMMODORE</v>
      </c>
      <c r="DV54" s="77"/>
      <c r="DW54" s="79" t="s">
        <v>267</v>
      </c>
      <c r="DX54" s="55">
        <f>VLOOKUP($A54,'WO Detail'!$A$2:$BJ$304,26,FALSE)</f>
        <v>1246</v>
      </c>
      <c r="DY54" s="55">
        <f>VLOOKUP($A54,'WO Detail'!$A$2:$BJ$304,27,FALSE)</f>
        <v>1242</v>
      </c>
      <c r="DZ54" s="55">
        <f>VLOOKUP($A54,'WO Detail'!$A$2:$BJ$304,28,FALSE)</f>
        <v>4</v>
      </c>
      <c r="EA54" s="55">
        <f>VLOOKUP($A54,'WO Detail'!$A$2:$BJ$304,29,FALSE)</f>
        <v>0</v>
      </c>
      <c r="EB54" s="55">
        <f>VLOOKUP($A54,'WO Detail'!$A$2:$BJ$304,30,FALSE)</f>
        <v>54</v>
      </c>
      <c r="EC54" s="55">
        <f>VLOOKUP($A54,'WO Detail'!$A$2:$BJ$304,31,FALSE)</f>
        <v>83</v>
      </c>
      <c r="ED54" s="55">
        <f>VLOOKUP($A54,'WO Detail'!$A$2:$BJ$304,32,FALSE)</f>
        <v>779</v>
      </c>
      <c r="EE54" s="55">
        <f>VLOOKUP($A54,'WO Detail'!$A$2:$BJ$304,33,FALSE)</f>
        <v>306</v>
      </c>
      <c r="EF54" s="55">
        <f>VLOOKUP($A54,'WO Detail'!$A$2:$BJ$304,34,FALSE)</f>
        <v>24</v>
      </c>
      <c r="EG54" s="55">
        <f>VLOOKUP($A54,'WO Detail'!$A$2:$BJ$304,35,FALSE)</f>
        <v>0</v>
      </c>
      <c r="EH54" s="55">
        <f>VLOOKUP($A54,'WO Detail'!$A$2:$BJ$304,36,FALSE)</f>
        <v>0</v>
      </c>
      <c r="EI54" s="55">
        <f>VLOOKUP($A54,'WO Detail'!$A$2:$BJ$304,37,FALSE)</f>
        <v>0</v>
      </c>
      <c r="EJ54" s="78">
        <v>13</v>
      </c>
      <c r="EK54" s="78">
        <v>0</v>
      </c>
      <c r="EL54" s="19" t="s">
        <v>268</v>
      </c>
      <c r="EM54" s="19" t="s">
        <v>269</v>
      </c>
      <c r="EN54" s="81">
        <v>21230</v>
      </c>
      <c r="EO54" s="78">
        <v>62</v>
      </c>
      <c r="EP54" s="78" t="s">
        <v>701</v>
      </c>
      <c r="EQ54" s="84">
        <v>97568</v>
      </c>
      <c r="ER54" s="78">
        <v>14.63</v>
      </c>
      <c r="ES54" s="13"/>
      <c r="ET54" s="55">
        <f>VLOOKUP($A54,'WO Detail'!$A$2:$BJ$304,25,FALSE)</f>
        <v>5</v>
      </c>
      <c r="EU54" s="55">
        <f>VLOOKUP($A54,'WO Detail'!$A$2:$BJ$304,24,FALSE)</f>
        <v>22</v>
      </c>
      <c r="EV54" s="55">
        <f>VLOOKUP($A54,'WO Detail'!$A$2:$BJ$304,23,FALSE)</f>
        <v>0</v>
      </c>
      <c r="EW54" s="78" t="s">
        <v>702</v>
      </c>
      <c r="EX54" s="13"/>
      <c r="EY54" s="13"/>
      <c r="EZ54" s="19" t="s">
        <v>267</v>
      </c>
      <c r="FA54" s="55" t="str">
        <f>VLOOKUP($A54,'WO Detail'!$A$2:$BJ$304,11,FALSE)</f>
        <v>Other</v>
      </c>
      <c r="FB54" s="55" t="str">
        <f>VLOOKUP($A54,'WO Detail'!$A$2:$BJ$304,12,FALSE)</f>
        <v>No</v>
      </c>
      <c r="FC54" s="13"/>
      <c r="FD54" s="55">
        <f>VLOOKUP($A54,'WO Detail'!$A$2:$BJ$304,13,FALSE)</f>
        <v>0</v>
      </c>
      <c r="FE54" s="19" t="s">
        <v>267</v>
      </c>
      <c r="FF54" s="13" t="s">
        <v>273</v>
      </c>
      <c r="FG54" s="19" t="s">
        <v>703</v>
      </c>
      <c r="FH54" s="19" t="s">
        <v>704</v>
      </c>
      <c r="FI54" s="13">
        <v>3804</v>
      </c>
      <c r="FJ54" s="13">
        <v>4</v>
      </c>
      <c r="FK54" s="19" t="s">
        <v>375</v>
      </c>
      <c r="FL54" s="13"/>
      <c r="FM54" s="55">
        <f>VLOOKUP($A54,'WO Detail'!$A$2:$BJ$304,16,FALSE)</f>
        <v>0</v>
      </c>
      <c r="FN54" s="13"/>
      <c r="FO54" s="13"/>
      <c r="FP54" s="13"/>
      <c r="FQ54" s="13"/>
      <c r="FR54" s="13"/>
      <c r="FS54" s="13"/>
      <c r="FT54" s="13"/>
      <c r="FU54" s="13"/>
      <c r="FV54" s="13"/>
      <c r="FW54" s="13"/>
      <c r="FX54" s="13"/>
      <c r="FY54" s="13"/>
      <c r="FZ54" s="13"/>
      <c r="GA54" s="13"/>
      <c r="GB54" s="13"/>
      <c r="GC54" s="13"/>
      <c r="GD54" s="13"/>
      <c r="GE54" s="13"/>
      <c r="GF54" s="13"/>
      <c r="GG54" s="13"/>
      <c r="GH54" s="55">
        <f>VLOOKUP($A54,'WO Detail'!$A$2:$BJ$304,39,FALSE)</f>
        <v>94.86</v>
      </c>
      <c r="GI54" s="55">
        <f>VLOOKUP($A54,'WO Detail'!$A$2:$BJ$304,40,FALSE)</f>
        <v>33.659999999999997</v>
      </c>
      <c r="GJ54" s="13"/>
      <c r="GK54" s="13"/>
      <c r="GL54" s="13"/>
      <c r="GM54" s="13"/>
      <c r="GN54" s="55" t="str">
        <f>VLOOKUP($A54,'WO Detail'!$A$2:$BJ$304,17,FALSE)</f>
        <v>2947.0</v>
      </c>
      <c r="GO54" s="55">
        <f>VLOOKUP($A54,'WO Detail'!$A$2:$BJ$304,18,FALSE)</f>
        <v>0</v>
      </c>
      <c r="GP54" s="55">
        <f>VLOOKUP($A54,'WO Detail'!$A$2:$BJ$304,19,FALSE)</f>
        <v>0</v>
      </c>
      <c r="GQ54" s="55" t="str">
        <f>VLOOKUP($A54,'WO Detail'!$A$2:$BJ$304,21,FALSE)</f>
        <v>No</v>
      </c>
      <c r="GR54" s="89">
        <f>VLOOKUP($A54,'WO Detail'!$A$2:$BJ$304,22,FALSE)</f>
        <v>0.61746674724341488</v>
      </c>
      <c r="GS54" s="95">
        <f>VLOOKUP($A54,'WO Detail'!$A$2:$BJ$304,41,FALSE)</f>
        <v>3122</v>
      </c>
      <c r="GT54" s="95">
        <f t="shared" si="22"/>
        <v>0.83789586688137419</v>
      </c>
      <c r="GU54" s="95">
        <f>VLOOKUP($A54,'WO Detail'!$A$2:$BJ$304,42,FALSE)</f>
        <v>602</v>
      </c>
      <c r="GV54" s="95">
        <f t="shared" si="23"/>
        <v>0.48470209339774556</v>
      </c>
      <c r="GW54" s="95">
        <f>VLOOKUP($A54,'WO Detail'!$A$2:$BJ$304,43,FALSE)</f>
        <v>5658</v>
      </c>
      <c r="GX54" s="95">
        <f t="shared" si="5"/>
        <v>1.5185185185185186</v>
      </c>
      <c r="GY54" s="95">
        <f>VLOOKUP($A54,'WO Detail'!$A$2:$BJ$304,44,FALSE)</f>
        <v>4344</v>
      </c>
      <c r="GZ54" s="95">
        <f t="shared" si="6"/>
        <v>3.4975845410628019</v>
      </c>
      <c r="HA54" s="95">
        <f>VLOOKUP($A54,'WO Detail'!$A$2:$BJ$304,45,FALSE)</f>
        <v>3326</v>
      </c>
      <c r="HB54" s="95">
        <f t="shared" si="7"/>
        <v>0.89264626945786374</v>
      </c>
      <c r="HC54" s="95">
        <f>VLOOKUP($A54,'WO Detail'!$A$2:$BJ$304,46,FALSE)</f>
        <v>2636</v>
      </c>
      <c r="HD54" s="95">
        <f t="shared" si="8"/>
        <v>2.1223832528180355</v>
      </c>
      <c r="HE54" s="95">
        <f>VLOOKUP($A54,'WO Detail'!$A$2:$BJ$304,47,FALSE)</f>
        <v>2560</v>
      </c>
      <c r="HF54" s="95">
        <f t="shared" si="9"/>
        <v>0.68706387546967262</v>
      </c>
      <c r="HG54" s="95">
        <f>VLOOKUP($A54,'WO Detail'!$A$2:$BJ$304,49,FALSE)</f>
        <v>3540</v>
      </c>
      <c r="HH54" s="95">
        <f t="shared" si="10"/>
        <v>0.9500805152979066</v>
      </c>
      <c r="HI54" s="95">
        <f>VLOOKUP($A54,'WO Detail'!$A$2:$BJ$304,51,FALSE)</f>
        <v>11</v>
      </c>
      <c r="HJ54" s="95">
        <f t="shared" si="11"/>
        <v>5.5</v>
      </c>
      <c r="HK54" s="95">
        <f>VLOOKUP($A54,'WO Detail'!$A$2:$BJ$304,53,FALSE)</f>
        <v>28</v>
      </c>
      <c r="HL54" s="95">
        <f t="shared" si="12"/>
        <v>14</v>
      </c>
      <c r="HM54" s="95">
        <f>VLOOKUP($A54,'WO Detail'!$A$2:$BJ$304,55,FALSE)</f>
        <v>812</v>
      </c>
      <c r="HN54" s="95">
        <f t="shared" si="21"/>
        <v>36.909090909090907</v>
      </c>
      <c r="HO54" s="95">
        <f>VLOOKUP($A54,'WO Detail'!$A$2:$BJ$304,56,FALSE)</f>
        <v>30340</v>
      </c>
      <c r="HP54" s="95">
        <f t="shared" si="13"/>
        <v>8.142780461621042</v>
      </c>
      <c r="HQ54" s="95">
        <f>VLOOKUP($A54,'WO Detail'!$A$2:$BJ$304,57,FALSE)</f>
        <v>7253</v>
      </c>
      <c r="HR54" s="95">
        <f t="shared" si="14"/>
        <v>5.8397745571658612</v>
      </c>
      <c r="HS54" s="95">
        <f>VLOOKUP($A54,'WO Detail'!$A$2:$BJ$304,58,FALSE)</f>
        <v>21413</v>
      </c>
      <c r="HT54" s="95">
        <f t="shared" si="15"/>
        <v>5.7469135802469138</v>
      </c>
      <c r="HU54" s="95">
        <f>VLOOKUP($A54,'WO Detail'!$A$2:$BJ$304,59,FALSE)</f>
        <v>78567</v>
      </c>
      <c r="HV54" s="95">
        <f t="shared" si="16"/>
        <v>63.25845410628019</v>
      </c>
      <c r="HW54" s="95">
        <f>VLOOKUP($A54,'WO Detail'!$A$2:$BJ$304,60,FALSE)</f>
        <v>1763</v>
      </c>
      <c r="HX54" s="95">
        <f t="shared" si="17"/>
        <v>0.47316156736446591</v>
      </c>
      <c r="HY54" s="95">
        <f>VLOOKUP($A54,'WO Detail'!$A$2:$BJ$304,61,FALSE)</f>
        <v>20668</v>
      </c>
      <c r="HZ54" s="95">
        <f t="shared" si="18"/>
        <v>16.640901771336555</v>
      </c>
      <c r="IA54" s="95"/>
      <c r="IB54" s="95"/>
      <c r="IC54" s="95"/>
      <c r="ID54" s="113">
        <f>VLOOKUP($A54,'PHAS Score'!$C$1:$D$303,2,FALSE)</f>
        <v>49</v>
      </c>
      <c r="IE54" s="95">
        <f>VLOOKUP($A54,'WO Detail'!$A$2:$BJ$304,62,FALSE)</f>
        <v>1155</v>
      </c>
      <c r="IF54" s="95">
        <f t="shared" si="19"/>
        <v>0.92995169082125606</v>
      </c>
      <c r="IG54" s="96"/>
      <c r="IH54" s="96"/>
      <c r="II54" s="96"/>
      <c r="IJ54" s="96"/>
    </row>
    <row r="55" spans="1:244" s="18" customFormat="1" ht="20.100000000000001" customHeight="1">
      <c r="A55" s="55" t="s">
        <v>705</v>
      </c>
      <c r="B55" s="13" t="s">
        <v>557</v>
      </c>
      <c r="C55" s="13" t="str">
        <f>VLOOKUP($A55,'WO Detail'!$A$2:$BJ$304,4,FALSE)</f>
        <v>Queens-Staten Island</v>
      </c>
      <c r="D55" s="13" t="str">
        <f>VLOOKUP($A55,'WO Detail'!$A$2:$BJ$304,6,FALSE)</f>
        <v>Richmond Terrace</v>
      </c>
      <c r="E55" s="55">
        <f>VLOOKUP($A55,'WO Detail'!$A$2:$BJ$304,7,FALSE)</f>
        <v>117</v>
      </c>
      <c r="F55" s="13" t="s">
        <v>706</v>
      </c>
      <c r="G55" s="53">
        <v>206</v>
      </c>
      <c r="H55" s="55" t="str">
        <f>VLOOKUP($A55,'WO Detail'!$A$2:$BJ$304,9,FALSE)</f>
        <v>NY005011170</v>
      </c>
      <c r="I55" s="14">
        <v>376</v>
      </c>
      <c r="J55" s="14">
        <v>446</v>
      </c>
      <c r="K55" s="15">
        <v>1.1861702000000001</v>
      </c>
      <c r="L55" s="15">
        <v>9.4444148999999999</v>
      </c>
      <c r="M55" s="14">
        <v>164</v>
      </c>
      <c r="N55" s="14">
        <v>282</v>
      </c>
      <c r="O55" s="14">
        <v>0</v>
      </c>
      <c r="P55" s="14">
        <v>0</v>
      </c>
      <c r="Q55" s="14">
        <v>0</v>
      </c>
      <c r="R55" s="14">
        <v>0</v>
      </c>
      <c r="S55" s="14">
        <v>0</v>
      </c>
      <c r="T55" s="14">
        <v>0</v>
      </c>
      <c r="U55" s="14">
        <v>1</v>
      </c>
      <c r="V55" s="14">
        <v>2</v>
      </c>
      <c r="W55" s="14">
        <v>2</v>
      </c>
      <c r="X55" s="14">
        <v>25</v>
      </c>
      <c r="Y55" s="14">
        <v>178</v>
      </c>
      <c r="Z55" s="14">
        <v>193</v>
      </c>
      <c r="AA55" s="14">
        <v>45</v>
      </c>
      <c r="AB55" s="14">
        <v>0</v>
      </c>
      <c r="AC55" s="14">
        <v>436</v>
      </c>
      <c r="AD55" s="14">
        <v>416</v>
      </c>
      <c r="AE55" s="14">
        <v>150</v>
      </c>
      <c r="AF55" s="14">
        <v>85</v>
      </c>
      <c r="AG55" s="14">
        <v>99</v>
      </c>
      <c r="AH55" s="14">
        <v>104</v>
      </c>
      <c r="AI55" s="14">
        <v>8</v>
      </c>
      <c r="AJ55" s="14">
        <v>269</v>
      </c>
      <c r="AK55" s="14">
        <v>86</v>
      </c>
      <c r="AL55" s="14">
        <v>13</v>
      </c>
      <c r="AM55" s="14">
        <v>7</v>
      </c>
      <c r="AN55" s="14">
        <v>19</v>
      </c>
      <c r="AO55" s="16">
        <v>315.781914893617</v>
      </c>
      <c r="AP55" s="16">
        <v>251</v>
      </c>
      <c r="AQ55" s="14">
        <v>8</v>
      </c>
      <c r="AR55" s="14">
        <v>24</v>
      </c>
      <c r="AS55" s="14">
        <v>233</v>
      </c>
      <c r="AT55" s="14">
        <v>55</v>
      </c>
      <c r="AU55" s="14">
        <v>15</v>
      </c>
      <c r="AV55" s="14">
        <v>7</v>
      </c>
      <c r="AW55" s="14">
        <v>12</v>
      </c>
      <c r="AX55" s="14">
        <v>6</v>
      </c>
      <c r="AY55" s="14">
        <v>7</v>
      </c>
      <c r="AZ55" s="14">
        <v>5</v>
      </c>
      <c r="BA55" s="14">
        <v>4</v>
      </c>
      <c r="BB55" s="16">
        <v>13172.252659574468</v>
      </c>
      <c r="BC55" s="16">
        <v>10536</v>
      </c>
      <c r="BD55" s="14">
        <v>19</v>
      </c>
      <c r="BE55" s="14">
        <v>68</v>
      </c>
      <c r="BF55" s="14">
        <v>210</v>
      </c>
      <c r="BG55" s="14">
        <v>34</v>
      </c>
      <c r="BH55" s="14">
        <v>10</v>
      </c>
      <c r="BI55" s="14">
        <v>14</v>
      </c>
      <c r="BJ55" s="14">
        <v>9</v>
      </c>
      <c r="BK55" s="14">
        <v>7</v>
      </c>
      <c r="BL55" s="14">
        <v>3</v>
      </c>
      <c r="BM55" s="14">
        <v>1</v>
      </c>
      <c r="BN55" s="14">
        <v>0</v>
      </c>
      <c r="BO55" s="14">
        <v>0</v>
      </c>
      <c r="BP55" s="14">
        <v>1</v>
      </c>
      <c r="BQ55" s="14">
        <v>0</v>
      </c>
      <c r="BR55" s="14">
        <v>0</v>
      </c>
      <c r="BS55" s="14">
        <v>0</v>
      </c>
      <c r="BT55" s="14">
        <v>0</v>
      </c>
      <c r="BU55" s="14">
        <v>0</v>
      </c>
      <c r="BV55" s="14">
        <v>0</v>
      </c>
      <c r="BW55" s="14">
        <v>0</v>
      </c>
      <c r="BX55" s="14">
        <v>0</v>
      </c>
      <c r="BY55" s="14">
        <v>31</v>
      </c>
      <c r="BZ55" s="16">
        <v>22048.096774193549</v>
      </c>
      <c r="CA55" s="16">
        <v>17680</v>
      </c>
      <c r="CB55" s="14">
        <v>18</v>
      </c>
      <c r="CC55" s="16">
        <v>6816.3888888888887</v>
      </c>
      <c r="CD55" s="16">
        <v>5199</v>
      </c>
      <c r="CE55" s="14">
        <v>325</v>
      </c>
      <c r="CF55" s="16">
        <v>12723.375384615385</v>
      </c>
      <c r="CG55" s="16">
        <v>10536</v>
      </c>
      <c r="CH55" s="14">
        <v>339</v>
      </c>
      <c r="CI55" s="14">
        <v>30</v>
      </c>
      <c r="CJ55" s="14">
        <v>7</v>
      </c>
      <c r="CK55" s="14">
        <v>0</v>
      </c>
      <c r="CL55" s="14">
        <v>0</v>
      </c>
      <c r="CM55" s="14">
        <v>0</v>
      </c>
      <c r="CN55" s="17">
        <f t="shared" si="0"/>
        <v>0</v>
      </c>
      <c r="CO55" s="14">
        <v>1</v>
      </c>
      <c r="CP55" s="17">
        <f t="shared" si="1"/>
        <v>2.6595744680851063E-3</v>
      </c>
      <c r="CQ55" s="14">
        <v>295</v>
      </c>
      <c r="CR55" s="14">
        <v>0</v>
      </c>
      <c r="CS55" s="17">
        <f t="shared" si="2"/>
        <v>0</v>
      </c>
      <c r="CT55" s="13"/>
      <c r="CU55" s="17"/>
      <c r="CV55" s="13"/>
      <c r="CW55" s="13"/>
      <c r="CX55" s="13"/>
      <c r="CY55" s="13"/>
      <c r="CZ55" s="13"/>
      <c r="DA55" s="13"/>
      <c r="DB55" s="13" t="str">
        <f>VLOOKUP($A55,'WO Detail'!$A$2:$BJ$304,5,FALSE)</f>
        <v>Carlos Falu</v>
      </c>
      <c r="DC55" s="13"/>
      <c r="DD55" s="13"/>
      <c r="DE55" s="55">
        <f>VLOOKUP($A55,'WO Detail'!$A$2:$BJ$304,38,FALSE)</f>
        <v>1</v>
      </c>
      <c r="DF55" s="19" t="s">
        <v>559</v>
      </c>
      <c r="DG55" s="19" t="s">
        <v>560</v>
      </c>
      <c r="DH55" s="19" t="s">
        <v>707</v>
      </c>
      <c r="DI55" s="19" t="s">
        <v>708</v>
      </c>
      <c r="DJ55" s="19" t="s">
        <v>520</v>
      </c>
      <c r="DK55" s="19" t="s">
        <v>686</v>
      </c>
      <c r="DL55" s="19" t="s">
        <v>709</v>
      </c>
      <c r="DM55" s="19" t="s">
        <v>710</v>
      </c>
      <c r="DN55" s="19" t="s">
        <v>711</v>
      </c>
      <c r="DO55" s="55"/>
      <c r="DP55" s="55"/>
      <c r="DQ55" s="68">
        <v>6.83371298405467</v>
      </c>
      <c r="DR55" s="55" t="str">
        <f>VLOOKUP($A55,'WO Detail'!$A$2:$BJ$304,10,FALSE)</f>
        <v>No</v>
      </c>
      <c r="DS55" s="55" t="str">
        <f>VLOOKUP($A55,'WO Detail'!$A$2:$BJ$304,14,FALSE)</f>
        <v>YES</v>
      </c>
      <c r="DT55" s="19" t="s">
        <v>567</v>
      </c>
      <c r="DU55" s="59" t="str">
        <f>VLOOKUP($A55,'WO Detail'!$A$2:$BJ$304,15,FALSE)</f>
        <v>BRENDA HARRIS</v>
      </c>
      <c r="DV55" s="77"/>
      <c r="DW55" s="79" t="s">
        <v>519</v>
      </c>
      <c r="DX55" s="55">
        <f>VLOOKUP($A55,'WO Detail'!$A$2:$BJ$304,26,FALSE)</f>
        <v>380</v>
      </c>
      <c r="DY55" s="55">
        <f>VLOOKUP($A55,'WO Detail'!$A$2:$BJ$304,27,FALSE)</f>
        <v>376</v>
      </c>
      <c r="DZ55" s="55">
        <f>VLOOKUP($A55,'WO Detail'!$A$2:$BJ$304,28,FALSE)</f>
        <v>2</v>
      </c>
      <c r="EA55" s="55">
        <f>VLOOKUP($A55,'WO Detail'!$A$2:$BJ$304,29,FALSE)</f>
        <v>2</v>
      </c>
      <c r="EB55" s="55">
        <f>VLOOKUP($A55,'WO Detail'!$A$2:$BJ$304,30,FALSE)</f>
        <v>76</v>
      </c>
      <c r="EC55" s="55">
        <f>VLOOKUP($A55,'WO Detail'!$A$2:$BJ$304,31,FALSE)</f>
        <v>304</v>
      </c>
      <c r="ED55" s="55">
        <f>VLOOKUP($A55,'WO Detail'!$A$2:$BJ$304,32,FALSE)</f>
        <v>0</v>
      </c>
      <c r="EE55" s="55">
        <f>VLOOKUP($A55,'WO Detail'!$A$2:$BJ$304,33,FALSE)</f>
        <v>0</v>
      </c>
      <c r="EF55" s="55">
        <f>VLOOKUP($A55,'WO Detail'!$A$2:$BJ$304,34,FALSE)</f>
        <v>0</v>
      </c>
      <c r="EG55" s="55">
        <f>VLOOKUP($A55,'WO Detail'!$A$2:$BJ$304,35,FALSE)</f>
        <v>0</v>
      </c>
      <c r="EH55" s="55">
        <f>VLOOKUP($A55,'WO Detail'!$A$2:$BJ$304,36,FALSE)</f>
        <v>0</v>
      </c>
      <c r="EI55" s="55">
        <f>VLOOKUP($A55,'WO Detail'!$A$2:$BJ$304,37,FALSE)</f>
        <v>0</v>
      </c>
      <c r="EJ55" s="78">
        <v>4</v>
      </c>
      <c r="EK55" s="78">
        <v>1</v>
      </c>
      <c r="EL55" s="19" t="s">
        <v>268</v>
      </c>
      <c r="EM55" s="19" t="s">
        <v>290</v>
      </c>
      <c r="EN55" s="81">
        <v>26206</v>
      </c>
      <c r="EO55" s="78">
        <v>49</v>
      </c>
      <c r="EP55" s="78" t="s">
        <v>271</v>
      </c>
      <c r="EQ55" s="84">
        <v>54589</v>
      </c>
      <c r="ER55" s="78">
        <v>5.15</v>
      </c>
      <c r="ES55" s="13"/>
      <c r="ET55" s="55">
        <f>VLOOKUP($A55,'WO Detail'!$A$2:$BJ$304,25,FALSE)</f>
        <v>3</v>
      </c>
      <c r="EU55" s="55">
        <f>VLOOKUP($A55,'WO Detail'!$A$2:$BJ$304,24,FALSE)</f>
        <v>8</v>
      </c>
      <c r="EV55" s="55" t="str">
        <f>VLOOKUP($A55,'WO Detail'!$A$2:$BJ$304,23,FALSE)</f>
        <v>OPERATING</v>
      </c>
      <c r="EW55" s="78" t="s">
        <v>267</v>
      </c>
      <c r="EX55" s="13"/>
      <c r="EY55" s="13"/>
      <c r="EZ55" s="19" t="s">
        <v>267</v>
      </c>
      <c r="FA55" s="55" t="str">
        <f>VLOOKUP($A55,'WO Detail'!$A$2:$BJ$304,11,FALSE)</f>
        <v>Other</v>
      </c>
      <c r="FB55" s="55" t="str">
        <f>VLOOKUP($A55,'WO Detail'!$A$2:$BJ$304,12,FALSE)</f>
        <v>No</v>
      </c>
      <c r="FC55" s="13"/>
      <c r="FD55" s="55">
        <f>VLOOKUP($A55,'WO Detail'!$A$2:$BJ$304,13,FALSE)</f>
        <v>0</v>
      </c>
      <c r="FE55" s="19" t="s">
        <v>267</v>
      </c>
      <c r="FF55" s="13"/>
      <c r="FG55" s="19" t="s">
        <v>712</v>
      </c>
      <c r="FH55" s="19" t="s">
        <v>713</v>
      </c>
      <c r="FI55" s="13">
        <v>3903</v>
      </c>
      <c r="FJ55" s="13">
        <v>31</v>
      </c>
      <c r="FK55" s="19" t="s">
        <v>714</v>
      </c>
      <c r="FL55" s="13"/>
      <c r="FM55" s="55">
        <f>VLOOKUP($A55,'WO Detail'!$A$2:$BJ$304,16,FALSE)</f>
        <v>0</v>
      </c>
      <c r="FN55" s="13"/>
      <c r="FO55" s="13"/>
      <c r="FP55" s="13"/>
      <c r="FQ55" s="13"/>
      <c r="FR55" s="13"/>
      <c r="FS55" s="13"/>
      <c r="FT55" s="13"/>
      <c r="FU55" s="13"/>
      <c r="FV55" s="13"/>
      <c r="FW55" s="13"/>
      <c r="FX55" s="13"/>
      <c r="FY55" s="13"/>
      <c r="FZ55" s="13"/>
      <c r="GA55" s="13"/>
      <c r="GB55" s="13"/>
      <c r="GC55" s="13"/>
      <c r="GD55" s="13"/>
      <c r="GE55" s="13"/>
      <c r="GF55" s="13"/>
      <c r="GG55" s="13"/>
      <c r="GH55" s="55">
        <f>VLOOKUP($A55,'WO Detail'!$A$2:$BJ$304,39,FALSE)</f>
        <v>96.55</v>
      </c>
      <c r="GI55" s="55">
        <f>VLOOKUP($A55,'WO Detail'!$A$2:$BJ$304,40,FALSE)</f>
        <v>10.9</v>
      </c>
      <c r="GJ55" s="13"/>
      <c r="GK55" s="13"/>
      <c r="GL55" s="13"/>
      <c r="GM55" s="13"/>
      <c r="GN55" s="55">
        <f>VLOOKUP($A55,'WO Detail'!$A$2:$BJ$304,17,FALSE)</f>
        <v>0</v>
      </c>
      <c r="GO55" s="55">
        <f>VLOOKUP($A55,'WO Detail'!$A$2:$BJ$304,18,FALSE)</f>
        <v>0</v>
      </c>
      <c r="GP55" s="55">
        <f>VLOOKUP($A55,'WO Detail'!$A$2:$BJ$304,19,FALSE)</f>
        <v>0</v>
      </c>
      <c r="GQ55" s="55" t="str">
        <f>VLOOKUP($A55,'WO Detail'!$A$2:$BJ$304,21,FALSE)</f>
        <v>Yes</v>
      </c>
      <c r="GR55" s="89">
        <f>VLOOKUP($A55,'WO Detail'!$A$2:$BJ$304,22,FALSE)</f>
        <v>0.94799063267610884</v>
      </c>
      <c r="GS55" s="95">
        <f>VLOOKUP($A55,'WO Detail'!$A$2:$BJ$304,41,FALSE)</f>
        <v>376</v>
      </c>
      <c r="GT55" s="95">
        <f t="shared" si="22"/>
        <v>0.33333333333333331</v>
      </c>
      <c r="GU55" s="95">
        <f>VLOOKUP($A55,'WO Detail'!$A$2:$BJ$304,42,FALSE)</f>
        <v>34</v>
      </c>
      <c r="GV55" s="95">
        <f t="shared" si="23"/>
        <v>9.0425531914893623E-2</v>
      </c>
      <c r="GW55" s="95">
        <f>VLOOKUP($A55,'WO Detail'!$A$2:$BJ$304,43,FALSE)</f>
        <v>1214</v>
      </c>
      <c r="GX55" s="95">
        <f t="shared" si="5"/>
        <v>1.0762411347517731</v>
      </c>
      <c r="GY55" s="95">
        <f>VLOOKUP($A55,'WO Detail'!$A$2:$BJ$304,44,FALSE)</f>
        <v>506</v>
      </c>
      <c r="GZ55" s="95">
        <f t="shared" si="6"/>
        <v>1.3457446808510638</v>
      </c>
      <c r="HA55" s="95">
        <f>VLOOKUP($A55,'WO Detail'!$A$2:$BJ$304,45,FALSE)</f>
        <v>920</v>
      </c>
      <c r="HB55" s="95">
        <f t="shared" si="7"/>
        <v>0.81560283687943269</v>
      </c>
      <c r="HC55" s="95">
        <f>VLOOKUP($A55,'WO Detail'!$A$2:$BJ$304,46,FALSE)</f>
        <v>1277</v>
      </c>
      <c r="HD55" s="95">
        <f t="shared" si="8"/>
        <v>3.396276595744681</v>
      </c>
      <c r="HE55" s="95">
        <f>VLOOKUP($A55,'WO Detail'!$A$2:$BJ$304,47,FALSE)</f>
        <v>499</v>
      </c>
      <c r="HF55" s="95">
        <f t="shared" si="9"/>
        <v>0.44237588652482274</v>
      </c>
      <c r="HG55" s="95">
        <f>VLOOKUP($A55,'WO Detail'!$A$2:$BJ$304,49,FALSE)</f>
        <v>205</v>
      </c>
      <c r="HH55" s="95">
        <f t="shared" si="10"/>
        <v>0.18173758865248227</v>
      </c>
      <c r="HI55" s="95">
        <f>VLOOKUP($A55,'WO Detail'!$A$2:$BJ$304,51,FALSE)</f>
        <v>5</v>
      </c>
      <c r="HJ55" s="95">
        <f t="shared" si="11"/>
        <v>2.5</v>
      </c>
      <c r="HK55" s="95">
        <f>VLOOKUP($A55,'WO Detail'!$A$2:$BJ$304,53,FALSE)</f>
        <v>8</v>
      </c>
      <c r="HL55" s="95">
        <f t="shared" si="12"/>
        <v>4</v>
      </c>
      <c r="HM55" s="95">
        <f>VLOOKUP($A55,'WO Detail'!$A$2:$BJ$304,55,FALSE)</f>
        <v>179</v>
      </c>
      <c r="HN55" s="95">
        <f t="shared" si="21"/>
        <v>22.375</v>
      </c>
      <c r="HO55" s="95">
        <f>VLOOKUP($A55,'WO Detail'!$A$2:$BJ$304,56,FALSE)</f>
        <v>6402</v>
      </c>
      <c r="HP55" s="95">
        <f t="shared" si="13"/>
        <v>5.6755319148936172</v>
      </c>
      <c r="HQ55" s="95">
        <f>VLOOKUP($A55,'WO Detail'!$A$2:$BJ$304,57,FALSE)</f>
        <v>1130</v>
      </c>
      <c r="HR55" s="95">
        <f t="shared" si="14"/>
        <v>3.0053191489361701</v>
      </c>
      <c r="HS55" s="95">
        <f>VLOOKUP($A55,'WO Detail'!$A$2:$BJ$304,58,FALSE)</f>
        <v>4078</v>
      </c>
      <c r="HT55" s="95">
        <f t="shared" si="15"/>
        <v>3.6152482269503543</v>
      </c>
      <c r="HU55" s="95">
        <f>VLOOKUP($A55,'WO Detail'!$A$2:$BJ$304,59,FALSE)</f>
        <v>8825</v>
      </c>
      <c r="HV55" s="95">
        <f t="shared" si="16"/>
        <v>23.470744680851062</v>
      </c>
      <c r="HW55" s="95">
        <f>VLOOKUP($A55,'WO Detail'!$A$2:$BJ$304,60,FALSE)</f>
        <v>548</v>
      </c>
      <c r="HX55" s="95">
        <f t="shared" si="17"/>
        <v>0.48581560283687941</v>
      </c>
      <c r="HY55" s="95">
        <f>VLOOKUP($A55,'WO Detail'!$A$2:$BJ$304,61,FALSE)</f>
        <v>2603</v>
      </c>
      <c r="HZ55" s="95">
        <f t="shared" si="18"/>
        <v>6.9228723404255321</v>
      </c>
      <c r="IA55" s="95"/>
      <c r="IB55" s="95"/>
      <c r="IC55" s="95"/>
      <c r="ID55" s="113">
        <f>VLOOKUP($A55,'PHAS Score'!$C$1:$D$303,2,FALSE)</f>
        <v>14</v>
      </c>
      <c r="IE55" s="95">
        <f>VLOOKUP($A55,'WO Detail'!$A$2:$BJ$304,62,FALSE)</f>
        <v>659</v>
      </c>
      <c r="IF55" s="95">
        <f t="shared" si="19"/>
        <v>1.7526595744680851</v>
      </c>
      <c r="IG55" s="96"/>
      <c r="IH55" s="96"/>
      <c r="II55" s="96"/>
      <c r="IJ55" s="96"/>
    </row>
    <row r="56" spans="1:244" s="18" customFormat="1" ht="20.100000000000001" customHeight="1">
      <c r="A56" s="55" t="s">
        <v>715</v>
      </c>
      <c r="B56" s="13" t="s">
        <v>256</v>
      </c>
      <c r="C56" s="13" t="str">
        <f>VLOOKUP($A56,'WO Detail'!$A$2:$BJ$304,4,FALSE)</f>
        <v>Mixed Finance</v>
      </c>
      <c r="D56" s="13" t="str">
        <f>VLOOKUP($A56,'WO Detail'!$A$2:$BJ$304,6,FALSE)</f>
        <v>Castle Hill</v>
      </c>
      <c r="E56" s="55">
        <f>VLOOKUP($A56,'WO Detail'!$A$2:$BJ$304,7,FALSE)</f>
        <v>80</v>
      </c>
      <c r="F56" s="13" t="s">
        <v>716</v>
      </c>
      <c r="G56" s="53">
        <v>80</v>
      </c>
      <c r="H56" s="55" t="str">
        <f>VLOOKUP($A56,'WO Detail'!$A$2:$BJ$304,9,FALSE)</f>
        <v>NY005020800</v>
      </c>
      <c r="I56" s="14">
        <v>1975</v>
      </c>
      <c r="J56" s="14">
        <v>4793</v>
      </c>
      <c r="K56" s="15">
        <v>2.4268353999999999</v>
      </c>
      <c r="L56" s="15">
        <v>22.111898700000001</v>
      </c>
      <c r="M56" s="14">
        <v>1838</v>
      </c>
      <c r="N56" s="14">
        <v>2955</v>
      </c>
      <c r="O56" s="14">
        <v>160</v>
      </c>
      <c r="P56" s="14">
        <v>364</v>
      </c>
      <c r="Q56" s="14">
        <v>495</v>
      </c>
      <c r="R56" s="14">
        <v>561</v>
      </c>
      <c r="S56" s="14">
        <v>487</v>
      </c>
      <c r="T56" s="14">
        <v>570</v>
      </c>
      <c r="U56" s="14">
        <v>471</v>
      </c>
      <c r="V56" s="14">
        <v>521</v>
      </c>
      <c r="W56" s="14">
        <v>276</v>
      </c>
      <c r="X56" s="14">
        <v>240</v>
      </c>
      <c r="Y56" s="14">
        <v>369</v>
      </c>
      <c r="Z56" s="14">
        <v>208</v>
      </c>
      <c r="AA56" s="14">
        <v>71</v>
      </c>
      <c r="AB56" s="14">
        <v>1350</v>
      </c>
      <c r="AC56" s="14">
        <v>792</v>
      </c>
      <c r="AD56" s="14">
        <v>648</v>
      </c>
      <c r="AE56" s="14">
        <v>69</v>
      </c>
      <c r="AF56" s="14">
        <v>1954</v>
      </c>
      <c r="AG56" s="14">
        <v>2710</v>
      </c>
      <c r="AH56" s="14">
        <v>28</v>
      </c>
      <c r="AI56" s="14">
        <v>32</v>
      </c>
      <c r="AJ56" s="14">
        <v>1044</v>
      </c>
      <c r="AK56" s="14">
        <v>351</v>
      </c>
      <c r="AL56" s="14">
        <v>80</v>
      </c>
      <c r="AM56" s="14">
        <v>50</v>
      </c>
      <c r="AN56" s="14">
        <v>298</v>
      </c>
      <c r="AO56" s="16">
        <v>508.48607594936709</v>
      </c>
      <c r="AP56" s="16">
        <v>375</v>
      </c>
      <c r="AQ56" s="14">
        <v>47</v>
      </c>
      <c r="AR56" s="14">
        <v>169</v>
      </c>
      <c r="AS56" s="14">
        <v>575</v>
      </c>
      <c r="AT56" s="14">
        <v>231</v>
      </c>
      <c r="AU56" s="14">
        <v>223</v>
      </c>
      <c r="AV56" s="14">
        <v>140</v>
      </c>
      <c r="AW56" s="14">
        <v>122</v>
      </c>
      <c r="AX56" s="14">
        <v>99</v>
      </c>
      <c r="AY56" s="14">
        <v>68</v>
      </c>
      <c r="AZ56" s="14">
        <v>60</v>
      </c>
      <c r="BA56" s="14">
        <v>241</v>
      </c>
      <c r="BB56" s="16">
        <v>26690.946190729886</v>
      </c>
      <c r="BC56" s="16">
        <v>17111</v>
      </c>
      <c r="BD56" s="14">
        <v>83</v>
      </c>
      <c r="BE56" s="14">
        <v>323</v>
      </c>
      <c r="BF56" s="14">
        <v>454</v>
      </c>
      <c r="BG56" s="14">
        <v>243</v>
      </c>
      <c r="BH56" s="14">
        <v>150</v>
      </c>
      <c r="BI56" s="14">
        <v>136</v>
      </c>
      <c r="BJ56" s="14">
        <v>114</v>
      </c>
      <c r="BK56" s="14">
        <v>82</v>
      </c>
      <c r="BL56" s="14">
        <v>75</v>
      </c>
      <c r="BM56" s="14">
        <v>56</v>
      </c>
      <c r="BN56" s="14">
        <v>41</v>
      </c>
      <c r="BO56" s="14">
        <v>19</v>
      </c>
      <c r="BP56" s="14">
        <v>19</v>
      </c>
      <c r="BQ56" s="14">
        <v>14</v>
      </c>
      <c r="BR56" s="14">
        <v>15</v>
      </c>
      <c r="BS56" s="14">
        <v>8</v>
      </c>
      <c r="BT56" s="14">
        <v>13</v>
      </c>
      <c r="BU56" s="14">
        <v>3</v>
      </c>
      <c r="BV56" s="14">
        <v>7</v>
      </c>
      <c r="BW56" s="14">
        <v>4</v>
      </c>
      <c r="BX56" s="14">
        <v>18</v>
      </c>
      <c r="BY56" s="14">
        <v>839</v>
      </c>
      <c r="BZ56" s="16">
        <v>42376.787842669844</v>
      </c>
      <c r="CA56" s="16">
        <v>30178</v>
      </c>
      <c r="CB56" s="14">
        <v>252</v>
      </c>
      <c r="CC56" s="16">
        <v>16267.297619047618</v>
      </c>
      <c r="CD56" s="16">
        <v>12954.5</v>
      </c>
      <c r="CE56" s="14">
        <v>797</v>
      </c>
      <c r="CF56" s="16">
        <v>14309.038895859472</v>
      </c>
      <c r="CG56" s="16">
        <v>10440</v>
      </c>
      <c r="CH56" s="14">
        <v>1339</v>
      </c>
      <c r="CI56" s="14">
        <v>336</v>
      </c>
      <c r="CJ56" s="14">
        <v>155</v>
      </c>
      <c r="CK56" s="14">
        <v>37</v>
      </c>
      <c r="CL56" s="14">
        <v>5</v>
      </c>
      <c r="CM56" s="14">
        <v>10</v>
      </c>
      <c r="CN56" s="17">
        <f t="shared" si="0"/>
        <v>5.0632911392405064E-3</v>
      </c>
      <c r="CO56" s="14">
        <v>49</v>
      </c>
      <c r="CP56" s="17">
        <f t="shared" si="1"/>
        <v>2.4810126582278481E-2</v>
      </c>
      <c r="CQ56" s="14">
        <v>993</v>
      </c>
      <c r="CR56" s="14">
        <v>228</v>
      </c>
      <c r="CS56" s="17">
        <f t="shared" si="2"/>
        <v>4.7569372000834553E-2</v>
      </c>
      <c r="CT56" s="13"/>
      <c r="CU56" s="17"/>
      <c r="CV56" s="13"/>
      <c r="CW56" s="13"/>
      <c r="CX56" s="13"/>
      <c r="CY56" s="13"/>
      <c r="CZ56" s="13"/>
      <c r="DA56" s="13"/>
      <c r="DB56" s="13" t="str">
        <f>VLOOKUP($A56,'WO Detail'!$A$2:$BJ$304,5,FALSE)</f>
        <v>Carl Walton</v>
      </c>
      <c r="DC56" s="13"/>
      <c r="DD56" s="13"/>
      <c r="DE56" s="55">
        <f>VLOOKUP($A56,'WO Detail'!$A$2:$BJ$304,38,FALSE)</f>
        <v>11</v>
      </c>
      <c r="DF56" s="19" t="s">
        <v>258</v>
      </c>
      <c r="DG56" s="19" t="s">
        <v>259</v>
      </c>
      <c r="DH56" s="19" t="s">
        <v>260</v>
      </c>
      <c r="DI56" s="19" t="s">
        <v>261</v>
      </c>
      <c r="DJ56" s="19" t="s">
        <v>262</v>
      </c>
      <c r="DK56" s="19" t="s">
        <v>263</v>
      </c>
      <c r="DL56" s="19" t="s">
        <v>354</v>
      </c>
      <c r="DM56" s="19" t="s">
        <v>633</v>
      </c>
      <c r="DN56" s="19" t="s">
        <v>327</v>
      </c>
      <c r="DO56" s="55"/>
      <c r="DP56" s="55"/>
      <c r="DQ56" s="68">
        <v>11.065573770491802</v>
      </c>
      <c r="DR56" s="55" t="str">
        <f>VLOOKUP($A56,'WO Detail'!$A$2:$BJ$304,10,FALSE)</f>
        <v>Yes</v>
      </c>
      <c r="DS56" s="55" t="str">
        <f>VLOOKUP($A56,'WO Detail'!$A$2:$BJ$304,14,FALSE)</f>
        <v>YES</v>
      </c>
      <c r="DT56" s="19" t="s">
        <v>328</v>
      </c>
      <c r="DU56" s="59" t="str">
        <f>VLOOKUP($A56,'WO Detail'!$A$2:$BJ$304,15,FALSE)</f>
        <v>ROXANNE REID</v>
      </c>
      <c r="DV56" s="77"/>
      <c r="DW56" s="79" t="s">
        <v>267</v>
      </c>
      <c r="DX56" s="55">
        <f>VLOOKUP($A56,'WO Detail'!$A$2:$BJ$304,26,FALSE)</f>
        <v>2025</v>
      </c>
      <c r="DY56" s="55">
        <f>VLOOKUP($A56,'WO Detail'!$A$2:$BJ$304,27,FALSE)</f>
        <v>1978</v>
      </c>
      <c r="DZ56" s="55">
        <f>VLOOKUP($A56,'WO Detail'!$A$2:$BJ$304,28,FALSE)</f>
        <v>45</v>
      </c>
      <c r="EA56" s="55">
        <f>VLOOKUP($A56,'WO Detail'!$A$2:$BJ$304,29,FALSE)</f>
        <v>2</v>
      </c>
      <c r="EB56" s="55">
        <f>VLOOKUP($A56,'WO Detail'!$A$2:$BJ$304,30,FALSE)</f>
        <v>25</v>
      </c>
      <c r="EC56" s="55">
        <f>VLOOKUP($A56,'WO Detail'!$A$2:$BJ$304,31,FALSE)</f>
        <v>329</v>
      </c>
      <c r="ED56" s="55">
        <f>VLOOKUP($A56,'WO Detail'!$A$2:$BJ$304,32,FALSE)</f>
        <v>844</v>
      </c>
      <c r="EE56" s="55">
        <f>VLOOKUP($A56,'WO Detail'!$A$2:$BJ$304,33,FALSE)</f>
        <v>637</v>
      </c>
      <c r="EF56" s="55">
        <f>VLOOKUP($A56,'WO Detail'!$A$2:$BJ$304,34,FALSE)</f>
        <v>167</v>
      </c>
      <c r="EG56" s="55">
        <f>VLOOKUP($A56,'WO Detail'!$A$2:$BJ$304,35,FALSE)</f>
        <v>23</v>
      </c>
      <c r="EH56" s="55">
        <f>VLOOKUP($A56,'WO Detail'!$A$2:$BJ$304,36,FALSE)</f>
        <v>0</v>
      </c>
      <c r="EI56" s="55">
        <f>VLOOKUP($A56,'WO Detail'!$A$2:$BJ$304,37,FALSE)</f>
        <v>0</v>
      </c>
      <c r="EJ56" s="78">
        <v>14</v>
      </c>
      <c r="EK56" s="78">
        <v>0</v>
      </c>
      <c r="EL56" s="19" t="s">
        <v>450</v>
      </c>
      <c r="EM56" s="19" t="s">
        <v>269</v>
      </c>
      <c r="EN56" s="81">
        <v>22265</v>
      </c>
      <c r="EO56" s="78">
        <v>60</v>
      </c>
      <c r="EP56" s="78" t="s">
        <v>717</v>
      </c>
      <c r="EQ56" s="84">
        <v>176917</v>
      </c>
      <c r="ER56" s="78">
        <v>41.35</v>
      </c>
      <c r="ES56" s="13"/>
      <c r="ET56" s="55">
        <f>VLOOKUP($A56,'WO Detail'!$A$2:$BJ$304,25,FALSE)</f>
        <v>5</v>
      </c>
      <c r="EU56" s="55">
        <f>VLOOKUP($A56,'WO Detail'!$A$2:$BJ$304,24,FALSE)</f>
        <v>29</v>
      </c>
      <c r="EV56" s="55">
        <f>VLOOKUP($A56,'WO Detail'!$A$2:$BJ$304,23,FALSE)</f>
        <v>0</v>
      </c>
      <c r="EW56" s="78" t="s">
        <v>390</v>
      </c>
      <c r="EX56" s="13"/>
      <c r="EY56" s="13"/>
      <c r="EZ56" s="19" t="s">
        <v>267</v>
      </c>
      <c r="FA56" s="55" t="str">
        <f>VLOOKUP($A56,'WO Detail'!$A$2:$BJ$304,11,FALSE)</f>
        <v>LLC1</v>
      </c>
      <c r="FB56" s="55" t="str">
        <f>VLOOKUP($A56,'WO Detail'!$A$2:$BJ$304,12,FALSE)</f>
        <v>No</v>
      </c>
      <c r="FC56" s="13"/>
      <c r="FD56" s="55">
        <f>VLOOKUP($A56,'WO Detail'!$A$2:$BJ$304,13,FALSE)</f>
        <v>0</v>
      </c>
      <c r="FE56" s="19" t="s">
        <v>267</v>
      </c>
      <c r="FF56" s="13" t="s">
        <v>273</v>
      </c>
      <c r="FG56" s="19" t="s">
        <v>718</v>
      </c>
      <c r="FH56" s="19" t="s">
        <v>719</v>
      </c>
      <c r="FI56" s="13">
        <v>3709</v>
      </c>
      <c r="FJ56" s="13">
        <v>8</v>
      </c>
      <c r="FK56" s="19" t="s">
        <v>331</v>
      </c>
      <c r="FL56" s="13"/>
      <c r="FM56" s="55">
        <f>VLOOKUP($A56,'WO Detail'!$A$2:$BJ$304,16,FALSE)</f>
        <v>0</v>
      </c>
      <c r="FN56" s="13"/>
      <c r="FO56" s="13"/>
      <c r="FP56" s="13"/>
      <c r="FQ56" s="13"/>
      <c r="FR56" s="13"/>
      <c r="FS56" s="13"/>
      <c r="FT56" s="13"/>
      <c r="FU56" s="13"/>
      <c r="FV56" s="13"/>
      <c r="FW56" s="13"/>
      <c r="FX56" s="13"/>
      <c r="FY56" s="13"/>
      <c r="FZ56" s="13"/>
      <c r="GA56" s="13"/>
      <c r="GB56" s="13"/>
      <c r="GC56" s="13"/>
      <c r="GD56" s="13"/>
      <c r="GE56" s="13"/>
      <c r="GF56" s="13"/>
      <c r="GG56" s="13"/>
      <c r="GH56" s="55">
        <f>VLOOKUP($A56,'WO Detail'!$A$2:$BJ$304,39,FALSE)</f>
        <v>84.61</v>
      </c>
      <c r="GI56" s="55">
        <f>VLOOKUP($A56,'WO Detail'!$A$2:$BJ$304,40,FALSE)</f>
        <v>43.23</v>
      </c>
      <c r="GJ56" s="13"/>
      <c r="GK56" s="13"/>
      <c r="GL56" s="13"/>
      <c r="GM56" s="13"/>
      <c r="GN56" s="55">
        <f>VLOOKUP($A56,'WO Detail'!$A$2:$BJ$304,17,FALSE)</f>
        <v>0</v>
      </c>
      <c r="GO56" s="55">
        <f>VLOOKUP($A56,'WO Detail'!$A$2:$BJ$304,18,FALSE)</f>
        <v>0</v>
      </c>
      <c r="GP56" s="55">
        <f>VLOOKUP($A56,'WO Detail'!$A$2:$BJ$304,19,FALSE)</f>
        <v>0</v>
      </c>
      <c r="GQ56" s="55" t="str">
        <f>VLOOKUP($A56,'WO Detail'!$A$2:$BJ$304,21,FALSE)</f>
        <v>No</v>
      </c>
      <c r="GR56" s="89">
        <f>VLOOKUP($A56,'WO Detail'!$A$2:$BJ$304,22,FALSE)</f>
        <v>0.44398974054650686</v>
      </c>
      <c r="GS56" s="95">
        <f>VLOOKUP($A56,'WO Detail'!$A$2:$BJ$304,41,FALSE)</f>
        <v>7410</v>
      </c>
      <c r="GT56" s="95">
        <f t="shared" si="22"/>
        <v>1.2487360970677452</v>
      </c>
      <c r="GU56" s="95">
        <f>VLOOKUP($A56,'WO Detail'!$A$2:$BJ$304,42,FALSE)</f>
        <v>798</v>
      </c>
      <c r="GV56" s="95">
        <f t="shared" si="23"/>
        <v>0.40343781597573308</v>
      </c>
      <c r="GW56" s="95">
        <f>VLOOKUP($A56,'WO Detail'!$A$2:$BJ$304,43,FALSE)</f>
        <v>11129</v>
      </c>
      <c r="GX56" s="95">
        <f t="shared" si="5"/>
        <v>1.8754634310751601</v>
      </c>
      <c r="GY56" s="95">
        <f>VLOOKUP($A56,'WO Detail'!$A$2:$BJ$304,44,FALSE)</f>
        <v>15186</v>
      </c>
      <c r="GZ56" s="95">
        <f t="shared" si="6"/>
        <v>7.6774519716885745</v>
      </c>
      <c r="HA56" s="95">
        <f>VLOOKUP($A56,'WO Detail'!$A$2:$BJ$304,45,FALSE)</f>
        <v>4189</v>
      </c>
      <c r="HB56" s="95">
        <f t="shared" si="7"/>
        <v>0.70593191776204922</v>
      </c>
      <c r="HC56" s="95">
        <f>VLOOKUP($A56,'WO Detail'!$A$2:$BJ$304,46,FALSE)</f>
        <v>2064</v>
      </c>
      <c r="HD56" s="95">
        <f t="shared" si="8"/>
        <v>1.0434782608695652</v>
      </c>
      <c r="HE56" s="95">
        <f>VLOOKUP($A56,'WO Detail'!$A$2:$BJ$304,47,FALSE)</f>
        <v>7201</v>
      </c>
      <c r="HF56" s="95">
        <f t="shared" si="9"/>
        <v>1.2135153353555781</v>
      </c>
      <c r="HG56" s="95">
        <f>VLOOKUP($A56,'WO Detail'!$A$2:$BJ$304,49,FALSE)</f>
        <v>8510</v>
      </c>
      <c r="HH56" s="95">
        <f t="shared" si="10"/>
        <v>1.4341085271317828</v>
      </c>
      <c r="HI56" s="95">
        <f>VLOOKUP($A56,'WO Detail'!$A$2:$BJ$304,51,FALSE)</f>
        <v>42</v>
      </c>
      <c r="HJ56" s="95">
        <f t="shared" si="11"/>
        <v>21</v>
      </c>
      <c r="HK56" s="95">
        <f>VLOOKUP($A56,'WO Detail'!$A$2:$BJ$304,53,FALSE)</f>
        <v>66</v>
      </c>
      <c r="HL56" s="95">
        <f t="shared" si="12"/>
        <v>33</v>
      </c>
      <c r="HM56" s="95">
        <f>VLOOKUP($A56,'WO Detail'!$A$2:$BJ$304,55,FALSE)</f>
        <v>1349</v>
      </c>
      <c r="HN56" s="95">
        <f t="shared" si="21"/>
        <v>46.517241379310342</v>
      </c>
      <c r="HO56" s="95">
        <f>VLOOKUP($A56,'WO Detail'!$A$2:$BJ$304,56,FALSE)</f>
        <v>52067</v>
      </c>
      <c r="HP56" s="95">
        <f t="shared" si="13"/>
        <v>8.7743511964947771</v>
      </c>
      <c r="HQ56" s="95">
        <f>VLOOKUP($A56,'WO Detail'!$A$2:$BJ$304,57,FALSE)</f>
        <v>19214</v>
      </c>
      <c r="HR56" s="95">
        <f t="shared" si="14"/>
        <v>9.7138523761375133</v>
      </c>
      <c r="HS56" s="95">
        <f>VLOOKUP($A56,'WO Detail'!$A$2:$BJ$304,58,FALSE)</f>
        <v>40986</v>
      </c>
      <c r="HT56" s="95">
        <f t="shared" si="15"/>
        <v>6.9069767441860463</v>
      </c>
      <c r="HU56" s="95">
        <f>VLOOKUP($A56,'WO Detail'!$A$2:$BJ$304,59,FALSE)</f>
        <v>140826</v>
      </c>
      <c r="HV56" s="95">
        <f t="shared" si="16"/>
        <v>71.196157735085947</v>
      </c>
      <c r="HW56" s="95">
        <f>VLOOKUP($A56,'WO Detail'!$A$2:$BJ$304,60,FALSE)</f>
        <v>3472</v>
      </c>
      <c r="HX56" s="95">
        <f t="shared" si="17"/>
        <v>0.58510279743849003</v>
      </c>
      <c r="HY56" s="95">
        <f>VLOOKUP($A56,'WO Detail'!$A$2:$BJ$304,61,FALSE)</f>
        <v>128000</v>
      </c>
      <c r="HZ56" s="95">
        <f t="shared" si="18"/>
        <v>64.711830131445907</v>
      </c>
      <c r="IA56" s="95"/>
      <c r="IB56" s="95"/>
      <c r="IC56" s="95"/>
      <c r="ID56" s="113">
        <f>VLOOKUP($A56,'PHAS Score'!$C$1:$D$303,2,FALSE)</f>
        <v>47.7</v>
      </c>
      <c r="IE56" s="95">
        <f>VLOOKUP($A56,'WO Detail'!$A$2:$BJ$304,62,FALSE)</f>
        <v>778</v>
      </c>
      <c r="IF56" s="95">
        <f t="shared" si="19"/>
        <v>0.39332659251769464</v>
      </c>
      <c r="IG56" s="96"/>
      <c r="IH56" s="96"/>
      <c r="II56" s="96"/>
      <c r="IJ56" s="96"/>
    </row>
    <row r="57" spans="1:244" s="18" customFormat="1" ht="20.100000000000001" customHeight="1">
      <c r="A57" s="55" t="s">
        <v>720</v>
      </c>
      <c r="B57" s="13" t="s">
        <v>307</v>
      </c>
      <c r="C57" s="13" t="str">
        <f>VLOOKUP($A57,'WO Detail'!$A$2:$BJ$304,4,FALSE)</f>
        <v>Mixed Finance</v>
      </c>
      <c r="D57" s="13" t="str">
        <f>VLOOKUP($A57,'WO Detail'!$A$2:$BJ$304,6,FALSE)</f>
        <v>Chelsea</v>
      </c>
      <c r="E57" s="55">
        <f>VLOOKUP($A57,'WO Detail'!$A$2:$BJ$304,7,FALSE)</f>
        <v>134</v>
      </c>
      <c r="F57" s="13" t="s">
        <v>721</v>
      </c>
      <c r="G57" s="53">
        <v>134</v>
      </c>
      <c r="H57" s="55" t="str">
        <f>VLOOKUP($A57,'WO Detail'!$A$2:$BJ$304,9,FALSE)</f>
        <v>NY005021340</v>
      </c>
      <c r="I57" s="14">
        <v>414</v>
      </c>
      <c r="J57" s="14">
        <v>902</v>
      </c>
      <c r="K57" s="15">
        <v>2.178744</v>
      </c>
      <c r="L57" s="15">
        <v>24.928019299999999</v>
      </c>
      <c r="M57" s="14">
        <v>360</v>
      </c>
      <c r="N57" s="14">
        <v>542</v>
      </c>
      <c r="O57" s="14">
        <v>29</v>
      </c>
      <c r="P57" s="14">
        <v>50</v>
      </c>
      <c r="Q57" s="14">
        <v>75</v>
      </c>
      <c r="R57" s="14">
        <v>73</v>
      </c>
      <c r="S57" s="14">
        <v>75</v>
      </c>
      <c r="T57" s="14">
        <v>85</v>
      </c>
      <c r="U57" s="14">
        <v>102</v>
      </c>
      <c r="V57" s="14">
        <v>91</v>
      </c>
      <c r="W57" s="14">
        <v>60</v>
      </c>
      <c r="X57" s="14">
        <v>61</v>
      </c>
      <c r="Y57" s="14">
        <v>108</v>
      </c>
      <c r="Z57" s="14">
        <v>68</v>
      </c>
      <c r="AA57" s="14">
        <v>25</v>
      </c>
      <c r="AB57" s="14">
        <v>195</v>
      </c>
      <c r="AC57" s="14">
        <v>236</v>
      </c>
      <c r="AD57" s="14">
        <v>201</v>
      </c>
      <c r="AE57" s="14">
        <v>64</v>
      </c>
      <c r="AF57" s="14">
        <v>295</v>
      </c>
      <c r="AG57" s="14">
        <v>418</v>
      </c>
      <c r="AH57" s="14">
        <v>121</v>
      </c>
      <c r="AI57" s="14">
        <v>4</v>
      </c>
      <c r="AJ57" s="14">
        <v>200</v>
      </c>
      <c r="AK57" s="14">
        <v>68</v>
      </c>
      <c r="AL57" s="14">
        <v>28</v>
      </c>
      <c r="AM57" s="14">
        <v>7</v>
      </c>
      <c r="AN57" s="14">
        <v>53</v>
      </c>
      <c r="AO57" s="16">
        <v>606.32367149758454</v>
      </c>
      <c r="AP57" s="16">
        <v>434.5</v>
      </c>
      <c r="AQ57" s="14">
        <v>11</v>
      </c>
      <c r="AR57" s="14">
        <v>21</v>
      </c>
      <c r="AS57" s="14">
        <v>120</v>
      </c>
      <c r="AT57" s="14">
        <v>40</v>
      </c>
      <c r="AU57" s="14">
        <v>44</v>
      </c>
      <c r="AV57" s="14">
        <v>24</v>
      </c>
      <c r="AW57" s="14">
        <v>17</v>
      </c>
      <c r="AX57" s="14">
        <v>17</v>
      </c>
      <c r="AY57" s="14">
        <v>25</v>
      </c>
      <c r="AZ57" s="14">
        <v>16</v>
      </c>
      <c r="BA57" s="14">
        <v>79</v>
      </c>
      <c r="BB57" s="16">
        <v>31653.902564102566</v>
      </c>
      <c r="BC57" s="16">
        <v>17880</v>
      </c>
      <c r="BD57" s="14">
        <v>23</v>
      </c>
      <c r="BE57" s="14">
        <v>52</v>
      </c>
      <c r="BF57" s="14">
        <v>93</v>
      </c>
      <c r="BG57" s="14">
        <v>46</v>
      </c>
      <c r="BH57" s="14">
        <v>31</v>
      </c>
      <c r="BI57" s="14">
        <v>19</v>
      </c>
      <c r="BJ57" s="14">
        <v>15</v>
      </c>
      <c r="BK57" s="14">
        <v>24</v>
      </c>
      <c r="BL57" s="14">
        <v>18</v>
      </c>
      <c r="BM57" s="14">
        <v>6</v>
      </c>
      <c r="BN57" s="14">
        <v>10</v>
      </c>
      <c r="BO57" s="14">
        <v>11</v>
      </c>
      <c r="BP57" s="14">
        <v>6</v>
      </c>
      <c r="BQ57" s="14">
        <v>5</v>
      </c>
      <c r="BR57" s="14">
        <v>2</v>
      </c>
      <c r="BS57" s="14">
        <v>7</v>
      </c>
      <c r="BT57" s="14">
        <v>1</v>
      </c>
      <c r="BU57" s="14">
        <v>3</v>
      </c>
      <c r="BV57" s="14">
        <v>5</v>
      </c>
      <c r="BW57" s="14">
        <v>2</v>
      </c>
      <c r="BX57" s="14">
        <v>11</v>
      </c>
      <c r="BY57" s="14">
        <v>178</v>
      </c>
      <c r="BZ57" s="16">
        <v>51518.617977528091</v>
      </c>
      <c r="CA57" s="16">
        <v>36904.5</v>
      </c>
      <c r="CB57" s="14">
        <v>55</v>
      </c>
      <c r="CC57" s="16">
        <v>17004.618181818183</v>
      </c>
      <c r="CD57" s="16">
        <v>11196</v>
      </c>
      <c r="CE57" s="14">
        <v>163</v>
      </c>
      <c r="CF57" s="16">
        <v>16376.662576687117</v>
      </c>
      <c r="CG57" s="16">
        <v>11731</v>
      </c>
      <c r="CH57" s="14">
        <v>255</v>
      </c>
      <c r="CI57" s="14">
        <v>59</v>
      </c>
      <c r="CJ57" s="14">
        <v>45</v>
      </c>
      <c r="CK57" s="14">
        <v>21</v>
      </c>
      <c r="CL57" s="14">
        <v>6</v>
      </c>
      <c r="CM57" s="14">
        <v>10</v>
      </c>
      <c r="CN57" s="17">
        <f t="shared" si="0"/>
        <v>2.4154589371980676E-2</v>
      </c>
      <c r="CO57" s="14">
        <v>35</v>
      </c>
      <c r="CP57" s="17">
        <f t="shared" si="1"/>
        <v>8.4541062801932368E-2</v>
      </c>
      <c r="CQ57" s="14">
        <v>180</v>
      </c>
      <c r="CR57" s="14">
        <v>39</v>
      </c>
      <c r="CS57" s="17">
        <f t="shared" si="2"/>
        <v>4.3237250554323724E-2</v>
      </c>
      <c r="CT57" s="13"/>
      <c r="CU57" s="17"/>
      <c r="CV57" s="13"/>
      <c r="CW57" s="13"/>
      <c r="CX57" s="13"/>
      <c r="CY57" s="13"/>
      <c r="CZ57" s="13"/>
      <c r="DA57" s="13"/>
      <c r="DB57" s="13" t="str">
        <f>VLOOKUP($A57,'WO Detail'!$A$2:$BJ$304,5,FALSE)</f>
        <v>Carl Walton</v>
      </c>
      <c r="DC57" s="13"/>
      <c r="DD57" s="13"/>
      <c r="DE57" s="55">
        <f>VLOOKUP($A57,'WO Detail'!$A$2:$BJ$304,38,FALSE)</f>
        <v>1</v>
      </c>
      <c r="DF57" s="19" t="s">
        <v>334</v>
      </c>
      <c r="DG57" s="19" t="s">
        <v>335</v>
      </c>
      <c r="DH57" s="19" t="s">
        <v>722</v>
      </c>
      <c r="DI57" s="19" t="s">
        <v>723</v>
      </c>
      <c r="DJ57" s="19" t="s">
        <v>382</v>
      </c>
      <c r="DK57" s="19" t="s">
        <v>383</v>
      </c>
      <c r="DL57" s="19" t="s">
        <v>724</v>
      </c>
      <c r="DM57" s="19" t="s">
        <v>725</v>
      </c>
      <c r="DN57" s="19" t="s">
        <v>726</v>
      </c>
      <c r="DO57" s="55"/>
      <c r="DP57" s="55"/>
      <c r="DQ57" s="68">
        <v>20.5078125</v>
      </c>
      <c r="DR57" s="55" t="str">
        <f>VLOOKUP($A57,'WO Detail'!$A$2:$BJ$304,10,FALSE)</f>
        <v>No</v>
      </c>
      <c r="DS57" s="55" t="str">
        <f>VLOOKUP($A57,'WO Detail'!$A$2:$BJ$304,14,FALSE)</f>
        <v>YES</v>
      </c>
      <c r="DT57" s="19" t="s">
        <v>343</v>
      </c>
      <c r="DU57" s="59" t="str">
        <f>VLOOKUP($A57,'WO Detail'!$A$2:$BJ$304,15,FALSE)</f>
        <v>DARLENE WATERS</v>
      </c>
      <c r="DV57" s="77"/>
      <c r="DW57" s="79" t="s">
        <v>267</v>
      </c>
      <c r="DX57" s="55">
        <f>VLOOKUP($A57,'WO Detail'!$A$2:$BJ$304,26,FALSE)</f>
        <v>425</v>
      </c>
      <c r="DY57" s="55">
        <f>VLOOKUP($A57,'WO Detail'!$A$2:$BJ$304,27,FALSE)</f>
        <v>415</v>
      </c>
      <c r="DZ57" s="55">
        <f>VLOOKUP($A57,'WO Detail'!$A$2:$BJ$304,28,FALSE)</f>
        <v>10</v>
      </c>
      <c r="EA57" s="55">
        <f>VLOOKUP($A57,'WO Detail'!$A$2:$BJ$304,29,FALSE)</f>
        <v>0</v>
      </c>
      <c r="EB57" s="55">
        <f>VLOOKUP($A57,'WO Detail'!$A$2:$BJ$304,30,FALSE)</f>
        <v>23</v>
      </c>
      <c r="EC57" s="55">
        <f>VLOOKUP($A57,'WO Detail'!$A$2:$BJ$304,31,FALSE)</f>
        <v>140</v>
      </c>
      <c r="ED57" s="55">
        <f>VLOOKUP($A57,'WO Detail'!$A$2:$BJ$304,32,FALSE)</f>
        <v>120</v>
      </c>
      <c r="EE57" s="55">
        <f>VLOOKUP($A57,'WO Detail'!$A$2:$BJ$304,33,FALSE)</f>
        <v>99</v>
      </c>
      <c r="EF57" s="55">
        <f>VLOOKUP($A57,'WO Detail'!$A$2:$BJ$304,34,FALSE)</f>
        <v>40</v>
      </c>
      <c r="EG57" s="55">
        <f>VLOOKUP($A57,'WO Detail'!$A$2:$BJ$304,35,FALSE)</f>
        <v>3</v>
      </c>
      <c r="EH57" s="55">
        <f>VLOOKUP($A57,'WO Detail'!$A$2:$BJ$304,36,FALSE)</f>
        <v>0</v>
      </c>
      <c r="EI57" s="55">
        <f>VLOOKUP($A57,'WO Detail'!$A$2:$BJ$304,37,FALSE)</f>
        <v>0</v>
      </c>
      <c r="EJ57" s="78">
        <v>2</v>
      </c>
      <c r="EK57" s="78">
        <v>0</v>
      </c>
      <c r="EL57" s="19" t="s">
        <v>450</v>
      </c>
      <c r="EM57" s="19" t="s">
        <v>269</v>
      </c>
      <c r="EN57" s="81">
        <v>23528</v>
      </c>
      <c r="EO57" s="78">
        <v>56</v>
      </c>
      <c r="EP57" s="78" t="s">
        <v>270</v>
      </c>
      <c r="EQ57" s="84">
        <v>18557</v>
      </c>
      <c r="ER57" s="78">
        <v>1.71</v>
      </c>
      <c r="ES57" s="13"/>
      <c r="ET57" s="55">
        <f>VLOOKUP($A57,'WO Detail'!$A$2:$BJ$304,25,FALSE)</f>
        <v>2</v>
      </c>
      <c r="EU57" s="55">
        <f>VLOOKUP($A57,'WO Detail'!$A$2:$BJ$304,24,FALSE)</f>
        <v>8</v>
      </c>
      <c r="EV57" s="55">
        <f>VLOOKUP($A57,'WO Detail'!$A$2:$BJ$304,23,FALSE)</f>
        <v>0</v>
      </c>
      <c r="EW57" s="78" t="s">
        <v>291</v>
      </c>
      <c r="EX57" s="13"/>
      <c r="EY57" s="13"/>
      <c r="EZ57" s="19" t="s">
        <v>267</v>
      </c>
      <c r="FA57" s="55" t="str">
        <f>VLOOKUP($A57,'WO Detail'!$A$2:$BJ$304,11,FALSE)</f>
        <v>LLC1</v>
      </c>
      <c r="FB57" s="55" t="str">
        <f>VLOOKUP($A57,'WO Detail'!$A$2:$BJ$304,12,FALSE)</f>
        <v>No</v>
      </c>
      <c r="FC57" s="13"/>
      <c r="FD57" s="55">
        <f>VLOOKUP($A57,'WO Detail'!$A$2:$BJ$304,13,FALSE)</f>
        <v>0</v>
      </c>
      <c r="FE57" s="19" t="s">
        <v>267</v>
      </c>
      <c r="FF57" s="13"/>
      <c r="FG57" s="19" t="s">
        <v>727</v>
      </c>
      <c r="FH57" s="19" t="s">
        <v>728</v>
      </c>
      <c r="FI57" s="13">
        <v>3807</v>
      </c>
      <c r="FJ57" s="13">
        <v>2</v>
      </c>
      <c r="FK57" s="19" t="s">
        <v>729</v>
      </c>
      <c r="FL57" s="13"/>
      <c r="FM57" s="55">
        <f>VLOOKUP($A57,'WO Detail'!$A$2:$BJ$304,16,FALSE)</f>
        <v>0</v>
      </c>
      <c r="FN57" s="13"/>
      <c r="FO57" s="13"/>
      <c r="FP57" s="13"/>
      <c r="FQ57" s="13"/>
      <c r="FR57" s="13"/>
      <c r="FS57" s="13"/>
      <c r="FT57" s="13"/>
      <c r="FU57" s="13"/>
      <c r="FV57" s="13"/>
      <c r="FW57" s="13"/>
      <c r="FX57" s="13"/>
      <c r="FY57" s="13"/>
      <c r="FZ57" s="13"/>
      <c r="GA57" s="13"/>
      <c r="GB57" s="13"/>
      <c r="GC57" s="13"/>
      <c r="GD57" s="13"/>
      <c r="GE57" s="13"/>
      <c r="GF57" s="13"/>
      <c r="GG57" s="13"/>
      <c r="GH57" s="55">
        <f>VLOOKUP($A57,'WO Detail'!$A$2:$BJ$304,39,FALSE)</f>
        <v>88.87</v>
      </c>
      <c r="GI57" s="55">
        <f>VLOOKUP($A57,'WO Detail'!$A$2:$BJ$304,40,FALSE)</f>
        <v>35.9</v>
      </c>
      <c r="GJ57" s="13"/>
      <c r="GK57" s="13"/>
      <c r="GL57" s="13"/>
      <c r="GM57" s="13"/>
      <c r="GN57" s="55">
        <f>VLOOKUP($A57,'WO Detail'!$A$2:$BJ$304,17,FALSE)</f>
        <v>0</v>
      </c>
      <c r="GO57" s="55">
        <f>VLOOKUP($A57,'WO Detail'!$A$2:$BJ$304,18,FALSE)</f>
        <v>0</v>
      </c>
      <c r="GP57" s="55">
        <f>VLOOKUP($A57,'WO Detail'!$A$2:$BJ$304,19,FALSE)</f>
        <v>0</v>
      </c>
      <c r="GQ57" s="55" t="str">
        <f>VLOOKUP($A57,'WO Detail'!$A$2:$BJ$304,21,FALSE)</f>
        <v>No</v>
      </c>
      <c r="GR57" s="89">
        <f>VLOOKUP($A57,'WO Detail'!$A$2:$BJ$304,22,FALSE)</f>
        <v>0.4907299400433176</v>
      </c>
      <c r="GS57" s="95">
        <f>VLOOKUP($A57,'WO Detail'!$A$2:$BJ$304,41,FALSE)</f>
        <v>1012</v>
      </c>
      <c r="GT57" s="95">
        <f t="shared" si="22"/>
        <v>0.81285140562248992</v>
      </c>
      <c r="GU57" s="95">
        <f>VLOOKUP($A57,'WO Detail'!$A$2:$BJ$304,42,FALSE)</f>
        <v>113</v>
      </c>
      <c r="GV57" s="95">
        <f t="shared" si="23"/>
        <v>0.27228915662650605</v>
      </c>
      <c r="GW57" s="95">
        <f>VLOOKUP($A57,'WO Detail'!$A$2:$BJ$304,43,FALSE)</f>
        <v>1625</v>
      </c>
      <c r="GX57" s="95">
        <f t="shared" si="5"/>
        <v>1.3052208835341363</v>
      </c>
      <c r="GY57" s="95">
        <f>VLOOKUP($A57,'WO Detail'!$A$2:$BJ$304,44,FALSE)</f>
        <v>1281</v>
      </c>
      <c r="GZ57" s="95">
        <f t="shared" si="6"/>
        <v>3.0867469879518072</v>
      </c>
      <c r="HA57" s="95">
        <f>VLOOKUP($A57,'WO Detail'!$A$2:$BJ$304,45,FALSE)</f>
        <v>1341</v>
      </c>
      <c r="HB57" s="95">
        <f t="shared" si="7"/>
        <v>1.0771084337349397</v>
      </c>
      <c r="HC57" s="95">
        <f>VLOOKUP($A57,'WO Detail'!$A$2:$BJ$304,46,FALSE)</f>
        <v>728</v>
      </c>
      <c r="HD57" s="95">
        <f t="shared" si="8"/>
        <v>1.7542168674698795</v>
      </c>
      <c r="HE57" s="95">
        <f>VLOOKUP($A57,'WO Detail'!$A$2:$BJ$304,47,FALSE)</f>
        <v>659</v>
      </c>
      <c r="HF57" s="95">
        <f t="shared" si="9"/>
        <v>0.52931726907630516</v>
      </c>
      <c r="HG57" s="95">
        <f>VLOOKUP($A57,'WO Detail'!$A$2:$BJ$304,49,FALSE)</f>
        <v>986</v>
      </c>
      <c r="HH57" s="95">
        <f t="shared" si="10"/>
        <v>0.79196787148594383</v>
      </c>
      <c r="HI57" s="95">
        <f>VLOOKUP($A57,'WO Detail'!$A$2:$BJ$304,51,FALSE)</f>
        <v>3</v>
      </c>
      <c r="HJ57" s="95">
        <f t="shared" si="11"/>
        <v>1.5</v>
      </c>
      <c r="HK57" s="95">
        <f>VLOOKUP($A57,'WO Detail'!$A$2:$BJ$304,53,FALSE)</f>
        <v>4</v>
      </c>
      <c r="HL57" s="95">
        <f t="shared" si="12"/>
        <v>2</v>
      </c>
      <c r="HM57" s="95">
        <f>VLOOKUP($A57,'WO Detail'!$A$2:$BJ$304,55,FALSE)</f>
        <v>718</v>
      </c>
      <c r="HN57" s="95">
        <f t="shared" si="21"/>
        <v>89.75</v>
      </c>
      <c r="HO57" s="95">
        <f>VLOOKUP($A57,'WO Detail'!$A$2:$BJ$304,56,FALSE)</f>
        <v>9189</v>
      </c>
      <c r="HP57" s="95">
        <f t="shared" si="13"/>
        <v>7.3807228915662648</v>
      </c>
      <c r="HQ57" s="95">
        <f>VLOOKUP($A57,'WO Detail'!$A$2:$BJ$304,57,FALSE)</f>
        <v>2274</v>
      </c>
      <c r="HR57" s="95">
        <f t="shared" si="14"/>
        <v>5.4795180722891565</v>
      </c>
      <c r="HS57" s="95">
        <f>VLOOKUP($A57,'WO Detail'!$A$2:$BJ$304,58,FALSE)</f>
        <v>6993</v>
      </c>
      <c r="HT57" s="95">
        <f t="shared" si="15"/>
        <v>5.6168674698795185</v>
      </c>
      <c r="HU57" s="95">
        <f>VLOOKUP($A57,'WO Detail'!$A$2:$BJ$304,59,FALSE)</f>
        <v>19893</v>
      </c>
      <c r="HV57" s="95">
        <f t="shared" si="16"/>
        <v>47.934939759036148</v>
      </c>
      <c r="HW57" s="95">
        <f>VLOOKUP($A57,'WO Detail'!$A$2:$BJ$304,60,FALSE)</f>
        <v>310</v>
      </c>
      <c r="HX57" s="95">
        <f t="shared" si="17"/>
        <v>0.24899598393574296</v>
      </c>
      <c r="HY57" s="95">
        <f>VLOOKUP($A57,'WO Detail'!$A$2:$BJ$304,61,FALSE)</f>
        <v>4232</v>
      </c>
      <c r="HZ57" s="95">
        <f t="shared" si="18"/>
        <v>10.197590361445783</v>
      </c>
      <c r="IA57" s="95"/>
      <c r="IB57" s="95"/>
      <c r="IC57" s="95"/>
      <c r="ID57" s="113">
        <f>VLOOKUP($A57,'PHAS Score'!$C$1:$D$303,2,FALSE)</f>
        <v>50.6</v>
      </c>
      <c r="IE57" s="95">
        <f>VLOOKUP($A57,'WO Detail'!$A$2:$BJ$304,62,FALSE)</f>
        <v>267</v>
      </c>
      <c r="IF57" s="95">
        <f t="shared" si="19"/>
        <v>0.6433734939759036</v>
      </c>
      <c r="IG57" s="96"/>
      <c r="IH57" s="96"/>
      <c r="II57" s="96"/>
      <c r="IJ57" s="96"/>
    </row>
    <row r="58" spans="1:244" s="18" customFormat="1" ht="20.100000000000001" customHeight="1">
      <c r="A58" s="55" t="s">
        <v>730</v>
      </c>
      <c r="B58" s="13" t="s">
        <v>307</v>
      </c>
      <c r="C58" s="13" t="str">
        <f>VLOOKUP($A58,'WO Detail'!$A$2:$BJ$304,4,FALSE)</f>
        <v>Mixed Finance</v>
      </c>
      <c r="D58" s="13" t="str">
        <f>VLOOKUP($A58,'WO Detail'!$A$2:$BJ$304,6,FALSE)</f>
        <v>Chelsea</v>
      </c>
      <c r="E58" s="55">
        <f>VLOOKUP($A58,'WO Detail'!$A$2:$BJ$304,7,FALSE)</f>
        <v>134</v>
      </c>
      <c r="F58" s="13" t="s">
        <v>731</v>
      </c>
      <c r="G58" s="53">
        <v>176</v>
      </c>
      <c r="H58" s="55" t="str">
        <f>VLOOKUP($A58,'WO Detail'!$A$2:$BJ$304,9,FALSE)</f>
        <v>NY005011340</v>
      </c>
      <c r="I58" s="14">
        <v>93</v>
      </c>
      <c r="J58" s="14">
        <v>113</v>
      </c>
      <c r="K58" s="15">
        <v>1.2150538</v>
      </c>
      <c r="L58" s="15">
        <v>20.020430099999999</v>
      </c>
      <c r="M58" s="14">
        <v>42</v>
      </c>
      <c r="N58" s="14">
        <v>71</v>
      </c>
      <c r="O58" s="14">
        <v>0</v>
      </c>
      <c r="P58" s="14">
        <v>0</v>
      </c>
      <c r="Q58" s="14">
        <v>0</v>
      </c>
      <c r="R58" s="14">
        <v>0</v>
      </c>
      <c r="S58" s="14">
        <v>0</v>
      </c>
      <c r="T58" s="14">
        <v>0</v>
      </c>
      <c r="U58" s="14">
        <v>0</v>
      </c>
      <c r="V58" s="14">
        <v>0</v>
      </c>
      <c r="W58" s="14">
        <v>0</v>
      </c>
      <c r="X58" s="14">
        <v>3</v>
      </c>
      <c r="Y58" s="14">
        <v>38</v>
      </c>
      <c r="Z58" s="14">
        <v>51</v>
      </c>
      <c r="AA58" s="14">
        <v>21</v>
      </c>
      <c r="AB58" s="14">
        <v>0</v>
      </c>
      <c r="AC58" s="14">
        <v>113</v>
      </c>
      <c r="AD58" s="14">
        <v>110</v>
      </c>
      <c r="AE58" s="14">
        <v>22</v>
      </c>
      <c r="AF58" s="14">
        <v>16</v>
      </c>
      <c r="AG58" s="14">
        <v>42</v>
      </c>
      <c r="AH58" s="14">
        <v>33</v>
      </c>
      <c r="AI58" s="14">
        <v>0</v>
      </c>
      <c r="AJ58" s="14">
        <v>65</v>
      </c>
      <c r="AK58" s="14">
        <v>24</v>
      </c>
      <c r="AL58" s="14">
        <v>9</v>
      </c>
      <c r="AM58" s="14">
        <v>3</v>
      </c>
      <c r="AN58" s="14">
        <v>5</v>
      </c>
      <c r="AO58" s="16">
        <v>321.11827956989248</v>
      </c>
      <c r="AP58" s="16">
        <v>254</v>
      </c>
      <c r="AQ58" s="14">
        <v>0</v>
      </c>
      <c r="AR58" s="14">
        <v>5</v>
      </c>
      <c r="AS58" s="14">
        <v>50</v>
      </c>
      <c r="AT58" s="14">
        <v>23</v>
      </c>
      <c r="AU58" s="14">
        <v>7</v>
      </c>
      <c r="AV58" s="14">
        <v>2</v>
      </c>
      <c r="AW58" s="14">
        <v>0</v>
      </c>
      <c r="AX58" s="14">
        <v>4</v>
      </c>
      <c r="AY58" s="14">
        <v>1</v>
      </c>
      <c r="AZ58" s="14">
        <v>0</v>
      </c>
      <c r="BA58" s="14">
        <v>1</v>
      </c>
      <c r="BB58" s="16">
        <v>13677.25</v>
      </c>
      <c r="BC58" s="16">
        <v>10588.5</v>
      </c>
      <c r="BD58" s="14">
        <v>1</v>
      </c>
      <c r="BE58" s="14">
        <v>20</v>
      </c>
      <c r="BF58" s="14">
        <v>47</v>
      </c>
      <c r="BG58" s="14">
        <v>15</v>
      </c>
      <c r="BH58" s="14">
        <v>2</v>
      </c>
      <c r="BI58" s="14">
        <v>4</v>
      </c>
      <c r="BJ58" s="14">
        <v>1</v>
      </c>
      <c r="BK58" s="14">
        <v>1</v>
      </c>
      <c r="BL58" s="14">
        <v>0</v>
      </c>
      <c r="BM58" s="14">
        <v>1</v>
      </c>
      <c r="BN58" s="14">
        <v>0</v>
      </c>
      <c r="BO58" s="14">
        <v>0</v>
      </c>
      <c r="BP58" s="14">
        <v>0</v>
      </c>
      <c r="BQ58" s="14">
        <v>0</v>
      </c>
      <c r="BR58" s="14">
        <v>0</v>
      </c>
      <c r="BS58" s="14">
        <v>0</v>
      </c>
      <c r="BT58" s="14">
        <v>0</v>
      </c>
      <c r="BU58" s="14">
        <v>0</v>
      </c>
      <c r="BV58" s="14">
        <v>0</v>
      </c>
      <c r="BW58" s="14">
        <v>0</v>
      </c>
      <c r="BX58" s="14">
        <v>0</v>
      </c>
      <c r="BY58" s="14">
        <v>5</v>
      </c>
      <c r="BZ58" s="16">
        <v>27722.6</v>
      </c>
      <c r="CA58" s="16">
        <v>29011</v>
      </c>
      <c r="CB58" s="14">
        <v>1</v>
      </c>
      <c r="CC58" s="16">
        <v>12288</v>
      </c>
      <c r="CD58" s="16">
        <v>12288</v>
      </c>
      <c r="CE58" s="14">
        <v>86</v>
      </c>
      <c r="CF58" s="16">
        <v>12876.813953488372</v>
      </c>
      <c r="CG58" s="16">
        <v>10536</v>
      </c>
      <c r="CH58" s="14">
        <v>85</v>
      </c>
      <c r="CI58" s="14">
        <v>6</v>
      </c>
      <c r="CJ58" s="14">
        <v>1</v>
      </c>
      <c r="CK58" s="14">
        <v>0</v>
      </c>
      <c r="CL58" s="14">
        <v>0</v>
      </c>
      <c r="CM58" s="14">
        <v>0</v>
      </c>
      <c r="CN58" s="17">
        <f t="shared" si="0"/>
        <v>0</v>
      </c>
      <c r="CO58" s="14">
        <v>0</v>
      </c>
      <c r="CP58" s="17">
        <f t="shared" si="1"/>
        <v>0</v>
      </c>
      <c r="CQ58" s="14">
        <v>62</v>
      </c>
      <c r="CR58" s="14">
        <v>0</v>
      </c>
      <c r="CS58" s="17">
        <f t="shared" si="2"/>
        <v>0</v>
      </c>
      <c r="CT58" s="13"/>
      <c r="CU58" s="17"/>
      <c r="CV58" s="13"/>
      <c r="CW58" s="13"/>
      <c r="CX58" s="13"/>
      <c r="CY58" s="13"/>
      <c r="CZ58" s="13"/>
      <c r="DA58" s="13"/>
      <c r="DB58" s="13" t="str">
        <f>VLOOKUP($A58,'WO Detail'!$A$2:$BJ$304,5,FALSE)</f>
        <v>Carl Walton</v>
      </c>
      <c r="DC58" s="13"/>
      <c r="DD58" s="13"/>
      <c r="DE58" s="55">
        <f>VLOOKUP($A58,'WO Detail'!$A$2:$BJ$304,38,FALSE)</f>
        <v>2</v>
      </c>
      <c r="DF58" s="19" t="s">
        <v>334</v>
      </c>
      <c r="DG58" s="19" t="s">
        <v>335</v>
      </c>
      <c r="DH58" s="19" t="s">
        <v>722</v>
      </c>
      <c r="DI58" s="19" t="s">
        <v>723</v>
      </c>
      <c r="DJ58" s="19" t="s">
        <v>443</v>
      </c>
      <c r="DK58" s="19" t="s">
        <v>444</v>
      </c>
      <c r="DL58" s="19" t="s">
        <v>724</v>
      </c>
      <c r="DM58" s="19" t="s">
        <v>725</v>
      </c>
      <c r="DN58" s="19" t="s">
        <v>726</v>
      </c>
      <c r="DO58" s="55"/>
      <c r="DP58" s="55"/>
      <c r="DQ58" s="68">
        <v>20.5078125</v>
      </c>
      <c r="DR58" s="55" t="str">
        <f>VLOOKUP($A58,'WO Detail'!$A$2:$BJ$304,10,FALSE)</f>
        <v>No</v>
      </c>
      <c r="DS58" s="55" t="str">
        <f>VLOOKUP($A58,'WO Detail'!$A$2:$BJ$304,14,FALSE)</f>
        <v>YES</v>
      </c>
      <c r="DT58" s="19" t="s">
        <v>343</v>
      </c>
      <c r="DU58" s="59" t="str">
        <f>VLOOKUP($A58,'WO Detail'!$A$2:$BJ$304,15,FALSE)</f>
        <v>DARLENE WATERS</v>
      </c>
      <c r="DV58" s="77"/>
      <c r="DW58" s="79" t="s">
        <v>519</v>
      </c>
      <c r="DX58" s="55">
        <f>VLOOKUP($A58,'WO Detail'!$A$2:$BJ$304,26,FALSE)</f>
        <v>96</v>
      </c>
      <c r="DY58" s="55">
        <f>VLOOKUP($A58,'WO Detail'!$A$2:$BJ$304,27,FALSE)</f>
        <v>93</v>
      </c>
      <c r="DZ58" s="55">
        <f>VLOOKUP($A58,'WO Detail'!$A$2:$BJ$304,28,FALSE)</f>
        <v>3</v>
      </c>
      <c r="EA58" s="55">
        <f>VLOOKUP($A58,'WO Detail'!$A$2:$BJ$304,29,FALSE)</f>
        <v>0</v>
      </c>
      <c r="EB58" s="55">
        <f>VLOOKUP($A58,'WO Detail'!$A$2:$BJ$304,30,FALSE)</f>
        <v>0</v>
      </c>
      <c r="EC58" s="55">
        <f>VLOOKUP($A58,'WO Detail'!$A$2:$BJ$304,31,FALSE)</f>
        <v>96</v>
      </c>
      <c r="ED58" s="55">
        <f>VLOOKUP($A58,'WO Detail'!$A$2:$BJ$304,32,FALSE)</f>
        <v>0</v>
      </c>
      <c r="EE58" s="55">
        <f>VLOOKUP($A58,'WO Detail'!$A$2:$BJ$304,33,FALSE)</f>
        <v>0</v>
      </c>
      <c r="EF58" s="55">
        <f>VLOOKUP($A58,'WO Detail'!$A$2:$BJ$304,34,FALSE)</f>
        <v>0</v>
      </c>
      <c r="EG58" s="55">
        <f>VLOOKUP($A58,'WO Detail'!$A$2:$BJ$304,35,FALSE)</f>
        <v>0</v>
      </c>
      <c r="EH58" s="55">
        <f>VLOOKUP($A58,'WO Detail'!$A$2:$BJ$304,36,FALSE)</f>
        <v>0</v>
      </c>
      <c r="EI58" s="55">
        <f>VLOOKUP($A58,'WO Detail'!$A$2:$BJ$304,37,FALSE)</f>
        <v>0</v>
      </c>
      <c r="EJ58" s="78">
        <v>1</v>
      </c>
      <c r="EK58" s="78">
        <v>0</v>
      </c>
      <c r="EL58" s="19" t="s">
        <v>268</v>
      </c>
      <c r="EM58" s="19" t="s">
        <v>269</v>
      </c>
      <c r="EN58" s="81">
        <v>24958</v>
      </c>
      <c r="EO58" s="78">
        <v>52</v>
      </c>
      <c r="EP58" s="78" t="s">
        <v>404</v>
      </c>
      <c r="EQ58" s="84">
        <v>14475</v>
      </c>
      <c r="ER58" s="78">
        <v>1.03</v>
      </c>
      <c r="ES58" s="13"/>
      <c r="ET58" s="55">
        <f>VLOOKUP($A58,'WO Detail'!$A$2:$BJ$304,25,FALSE)</f>
        <v>0</v>
      </c>
      <c r="EU58" s="55">
        <f>VLOOKUP($A58,'WO Detail'!$A$2:$BJ$304,24,FALSE)</f>
        <v>2</v>
      </c>
      <c r="EV58" s="55">
        <f>VLOOKUP($A58,'WO Detail'!$A$2:$BJ$304,23,FALSE)</f>
        <v>0</v>
      </c>
      <c r="EW58" s="78" t="s">
        <v>371</v>
      </c>
      <c r="EX58" s="13"/>
      <c r="EY58" s="13"/>
      <c r="EZ58" s="19" t="s">
        <v>267</v>
      </c>
      <c r="FA58" s="55" t="str">
        <f>VLOOKUP($A58,'WO Detail'!$A$2:$BJ$304,11,FALSE)</f>
        <v>Other</v>
      </c>
      <c r="FB58" s="55" t="str">
        <f>VLOOKUP($A58,'WO Detail'!$A$2:$BJ$304,12,FALSE)</f>
        <v>No</v>
      </c>
      <c r="FC58" s="13"/>
      <c r="FD58" s="55">
        <f>VLOOKUP($A58,'WO Detail'!$A$2:$BJ$304,13,FALSE)</f>
        <v>0</v>
      </c>
      <c r="FE58" s="19" t="s">
        <v>267</v>
      </c>
      <c r="FF58" s="13"/>
      <c r="FG58" s="19" t="s">
        <v>732</v>
      </c>
      <c r="FH58" s="19" t="s">
        <v>728</v>
      </c>
      <c r="FI58" s="13">
        <v>3807</v>
      </c>
      <c r="FJ58" s="13">
        <v>2</v>
      </c>
      <c r="FK58" s="19" t="s">
        <v>729</v>
      </c>
      <c r="FL58" s="13"/>
      <c r="FM58" s="55">
        <f>VLOOKUP($A58,'WO Detail'!$A$2:$BJ$304,16,FALSE)</f>
        <v>0</v>
      </c>
      <c r="FN58" s="13"/>
      <c r="FO58" s="13"/>
      <c r="FP58" s="13"/>
      <c r="FQ58" s="13"/>
      <c r="FR58" s="13"/>
      <c r="FS58" s="13"/>
      <c r="FT58" s="13"/>
      <c r="FU58" s="13"/>
      <c r="FV58" s="13"/>
      <c r="FW58" s="13"/>
      <c r="FX58" s="13"/>
      <c r="FY58" s="13"/>
      <c r="FZ58" s="13"/>
      <c r="GA58" s="13"/>
      <c r="GB58" s="13"/>
      <c r="GC58" s="13"/>
      <c r="GD58" s="13"/>
      <c r="GE58" s="13"/>
      <c r="GF58" s="13"/>
      <c r="GG58" s="13"/>
      <c r="GH58" s="55">
        <f>VLOOKUP($A58,'WO Detail'!$A$2:$BJ$304,39,FALSE)</f>
        <v>90.16</v>
      </c>
      <c r="GI58" s="55">
        <f>VLOOKUP($A58,'WO Detail'!$A$2:$BJ$304,40,FALSE)</f>
        <v>11.83</v>
      </c>
      <c r="GJ58" s="13"/>
      <c r="GK58" s="13"/>
      <c r="GL58" s="13"/>
      <c r="GM58" s="13"/>
      <c r="GN58" s="55">
        <f>VLOOKUP($A58,'WO Detail'!$A$2:$BJ$304,17,FALSE)</f>
        <v>0</v>
      </c>
      <c r="GO58" s="55">
        <f>VLOOKUP($A58,'WO Detail'!$A$2:$BJ$304,18,FALSE)</f>
        <v>0</v>
      </c>
      <c r="GP58" s="55">
        <f>VLOOKUP($A58,'WO Detail'!$A$2:$BJ$304,19,FALSE)</f>
        <v>0</v>
      </c>
      <c r="GQ58" s="55" t="str">
        <f>VLOOKUP($A58,'WO Detail'!$A$2:$BJ$304,21,FALSE)</f>
        <v>Yes</v>
      </c>
      <c r="GR58" s="89">
        <f>VLOOKUP($A58,'WO Detail'!$A$2:$BJ$304,22,FALSE)</f>
        <v>0.75716671075968556</v>
      </c>
      <c r="GS58" s="95">
        <f>VLOOKUP($A58,'WO Detail'!$A$2:$BJ$304,41,FALSE)</f>
        <v>18</v>
      </c>
      <c r="GT58" s="95">
        <f t="shared" si="22"/>
        <v>6.4516129032258063E-2</v>
      </c>
      <c r="GU58" s="95">
        <f>VLOOKUP($A58,'WO Detail'!$A$2:$BJ$304,42,FALSE)</f>
        <v>15</v>
      </c>
      <c r="GV58" s="95">
        <f t="shared" si="23"/>
        <v>0.16129032258064516</v>
      </c>
      <c r="GW58" s="95">
        <f>VLOOKUP($A58,'WO Detail'!$A$2:$BJ$304,43,FALSE)</f>
        <v>284</v>
      </c>
      <c r="GX58" s="95">
        <f t="shared" si="5"/>
        <v>1.0179211469534051</v>
      </c>
      <c r="GY58" s="95">
        <f>VLOOKUP($A58,'WO Detail'!$A$2:$BJ$304,44,FALSE)</f>
        <v>432</v>
      </c>
      <c r="GZ58" s="95">
        <f t="shared" si="6"/>
        <v>4.645161290322581</v>
      </c>
      <c r="HA58" s="95">
        <f>VLOOKUP($A58,'WO Detail'!$A$2:$BJ$304,45,FALSE)</f>
        <v>300</v>
      </c>
      <c r="HB58" s="95">
        <f t="shared" si="7"/>
        <v>1.075268817204301</v>
      </c>
      <c r="HC58" s="95">
        <f>VLOOKUP($A58,'WO Detail'!$A$2:$BJ$304,46,FALSE)</f>
        <v>246</v>
      </c>
      <c r="HD58" s="95">
        <f t="shared" si="8"/>
        <v>2.6451612903225805</v>
      </c>
      <c r="HE58" s="95">
        <f>VLOOKUP($A58,'WO Detail'!$A$2:$BJ$304,47,FALSE)</f>
        <v>144</v>
      </c>
      <c r="HF58" s="95">
        <f t="shared" si="9"/>
        <v>0.5161290322580645</v>
      </c>
      <c r="HG58" s="95">
        <f>VLOOKUP($A58,'WO Detail'!$A$2:$BJ$304,49,FALSE)</f>
        <v>95</v>
      </c>
      <c r="HH58" s="95">
        <f t="shared" si="10"/>
        <v>0.34050179211469533</v>
      </c>
      <c r="HI58" s="95">
        <f>VLOOKUP($A58,'WO Detail'!$A$2:$BJ$304,51,FALSE)</f>
        <v>0</v>
      </c>
      <c r="HJ58" s="95">
        <f t="shared" si="11"/>
        <v>0</v>
      </c>
      <c r="HK58" s="95">
        <f>VLOOKUP($A58,'WO Detail'!$A$2:$BJ$304,53,FALSE)</f>
        <v>0</v>
      </c>
      <c r="HL58" s="95">
        <f t="shared" si="12"/>
        <v>0</v>
      </c>
      <c r="HM58" s="95">
        <f>VLOOKUP($A58,'WO Detail'!$A$2:$BJ$304,55,FALSE)</f>
        <v>38</v>
      </c>
      <c r="HN58" s="95">
        <f t="shared" si="21"/>
        <v>19</v>
      </c>
      <c r="HO58" s="95">
        <f>VLOOKUP($A58,'WO Detail'!$A$2:$BJ$304,56,FALSE)</f>
        <v>1885</v>
      </c>
      <c r="HP58" s="95">
        <f t="shared" si="13"/>
        <v>6.7562724014336926</v>
      </c>
      <c r="HQ58" s="95">
        <f>VLOOKUP($A58,'WO Detail'!$A$2:$BJ$304,57,FALSE)</f>
        <v>549</v>
      </c>
      <c r="HR58" s="95">
        <f t="shared" si="14"/>
        <v>5.903225806451613</v>
      </c>
      <c r="HS58" s="95">
        <f>VLOOKUP($A58,'WO Detail'!$A$2:$BJ$304,58,FALSE)</f>
        <v>1095</v>
      </c>
      <c r="HT58" s="95">
        <f t="shared" si="15"/>
        <v>3.924731182795699</v>
      </c>
      <c r="HU58" s="95">
        <f>VLOOKUP($A58,'WO Detail'!$A$2:$BJ$304,59,FALSE)</f>
        <v>2330</v>
      </c>
      <c r="HV58" s="95">
        <f t="shared" si="16"/>
        <v>25.053763440860216</v>
      </c>
      <c r="HW58" s="95">
        <f>VLOOKUP($A58,'WO Detail'!$A$2:$BJ$304,60,FALSE)</f>
        <v>71</v>
      </c>
      <c r="HX58" s="95">
        <f t="shared" si="17"/>
        <v>0.25448028673835127</v>
      </c>
      <c r="HY58" s="95">
        <f>VLOOKUP($A58,'WO Detail'!$A$2:$BJ$304,61,FALSE)</f>
        <v>973</v>
      </c>
      <c r="HZ58" s="95">
        <f t="shared" si="18"/>
        <v>10.46236559139785</v>
      </c>
      <c r="IA58" s="95"/>
      <c r="IB58" s="95"/>
      <c r="IC58" s="95"/>
      <c r="ID58" s="113">
        <f>VLOOKUP($A58,'PHAS Score'!$C$1:$D$303,2,FALSE)</f>
        <v>63</v>
      </c>
      <c r="IE58" s="95">
        <f>VLOOKUP($A58,'WO Detail'!$A$2:$BJ$304,62,FALSE)</f>
        <v>554</v>
      </c>
      <c r="IF58" s="95">
        <f t="shared" si="19"/>
        <v>5.956989247311828</v>
      </c>
      <c r="IG58" s="96"/>
      <c r="IH58" s="96"/>
      <c r="II58" s="96"/>
      <c r="IJ58" s="96"/>
    </row>
    <row r="59" spans="1:244" s="18" customFormat="1" ht="20.100000000000001" customHeight="1">
      <c r="A59" s="55" t="s">
        <v>733</v>
      </c>
      <c r="B59" s="13" t="s">
        <v>256</v>
      </c>
      <c r="C59" s="13" t="str">
        <f>VLOOKUP($A59,'WO Detail'!$A$2:$BJ$304,4,FALSE)</f>
        <v>Bronx</v>
      </c>
      <c r="D59" s="13" t="str">
        <f>VLOOKUP($A59,'WO Detail'!$A$2:$BJ$304,6,FALSE)</f>
        <v>Union Avenue Consolidated</v>
      </c>
      <c r="E59" s="55">
        <f>VLOOKUP($A59,'WO Detail'!$A$2:$BJ$304,7,FALSE)</f>
        <v>342</v>
      </c>
      <c r="F59" s="13" t="s">
        <v>734</v>
      </c>
      <c r="G59" s="53">
        <v>334</v>
      </c>
      <c r="H59" s="55" t="str">
        <f>VLOOKUP($A59,'WO Detail'!$A$2:$BJ$304,9,FALSE)</f>
        <v>NY005013420</v>
      </c>
      <c r="I59" s="14">
        <v>185</v>
      </c>
      <c r="J59" s="14">
        <v>272</v>
      </c>
      <c r="K59" s="15">
        <v>1.4702702999999999</v>
      </c>
      <c r="L59" s="15">
        <v>18.243783799999999</v>
      </c>
      <c r="M59" s="14">
        <v>105</v>
      </c>
      <c r="N59" s="14">
        <v>167</v>
      </c>
      <c r="O59" s="14">
        <v>7</v>
      </c>
      <c r="P59" s="14">
        <v>5</v>
      </c>
      <c r="Q59" s="14">
        <v>7</v>
      </c>
      <c r="R59" s="14">
        <v>16</v>
      </c>
      <c r="S59" s="14">
        <v>12</v>
      </c>
      <c r="T59" s="14">
        <v>14</v>
      </c>
      <c r="U59" s="14">
        <v>15</v>
      </c>
      <c r="V59" s="14">
        <v>16</v>
      </c>
      <c r="W59" s="14">
        <v>11</v>
      </c>
      <c r="X59" s="14">
        <v>23</v>
      </c>
      <c r="Y59" s="14">
        <v>66</v>
      </c>
      <c r="Z59" s="14">
        <v>59</v>
      </c>
      <c r="AA59" s="14">
        <v>21</v>
      </c>
      <c r="AB59" s="14">
        <v>30</v>
      </c>
      <c r="AC59" s="14">
        <v>159</v>
      </c>
      <c r="AD59" s="14">
        <v>146</v>
      </c>
      <c r="AE59" s="14">
        <v>5</v>
      </c>
      <c r="AF59" s="14">
        <v>77</v>
      </c>
      <c r="AG59" s="14">
        <v>190</v>
      </c>
      <c r="AH59" s="14">
        <v>0</v>
      </c>
      <c r="AI59" s="14">
        <v>0</v>
      </c>
      <c r="AJ59" s="14">
        <v>103</v>
      </c>
      <c r="AK59" s="14">
        <v>35</v>
      </c>
      <c r="AL59" s="14">
        <v>4</v>
      </c>
      <c r="AM59" s="14">
        <v>2</v>
      </c>
      <c r="AN59" s="14">
        <v>6</v>
      </c>
      <c r="AO59" s="16">
        <v>405.87567567567567</v>
      </c>
      <c r="AP59" s="16">
        <v>260</v>
      </c>
      <c r="AQ59" s="14">
        <v>0</v>
      </c>
      <c r="AR59" s="14">
        <v>8</v>
      </c>
      <c r="AS59" s="14">
        <v>97</v>
      </c>
      <c r="AT59" s="14">
        <v>24</v>
      </c>
      <c r="AU59" s="14">
        <v>17</v>
      </c>
      <c r="AV59" s="14">
        <v>7</v>
      </c>
      <c r="AW59" s="14">
        <v>7</v>
      </c>
      <c r="AX59" s="14">
        <v>4</v>
      </c>
      <c r="AY59" s="14">
        <v>3</v>
      </c>
      <c r="AZ59" s="14">
        <v>6</v>
      </c>
      <c r="BA59" s="14">
        <v>12</v>
      </c>
      <c r="BB59" s="16">
        <v>18513.408839779004</v>
      </c>
      <c r="BC59" s="16">
        <v>11088</v>
      </c>
      <c r="BD59" s="14">
        <v>8</v>
      </c>
      <c r="BE59" s="14">
        <v>34</v>
      </c>
      <c r="BF59" s="14">
        <v>76</v>
      </c>
      <c r="BG59" s="14">
        <v>19</v>
      </c>
      <c r="BH59" s="14">
        <v>7</v>
      </c>
      <c r="BI59" s="14">
        <v>10</v>
      </c>
      <c r="BJ59" s="14">
        <v>4</v>
      </c>
      <c r="BK59" s="14">
        <v>6</v>
      </c>
      <c r="BL59" s="14">
        <v>4</v>
      </c>
      <c r="BM59" s="14">
        <v>5</v>
      </c>
      <c r="BN59" s="14">
        <v>2</v>
      </c>
      <c r="BO59" s="14">
        <v>2</v>
      </c>
      <c r="BP59" s="14">
        <v>0</v>
      </c>
      <c r="BQ59" s="14">
        <v>1</v>
      </c>
      <c r="BR59" s="14">
        <v>1</v>
      </c>
      <c r="BS59" s="14">
        <v>0</v>
      </c>
      <c r="BT59" s="14">
        <v>0</v>
      </c>
      <c r="BU59" s="14">
        <v>0</v>
      </c>
      <c r="BV59" s="14">
        <v>0</v>
      </c>
      <c r="BW59" s="14">
        <v>1</v>
      </c>
      <c r="BX59" s="14">
        <v>1</v>
      </c>
      <c r="BY59" s="14">
        <v>45</v>
      </c>
      <c r="BZ59" s="16">
        <v>35663.022222222222</v>
      </c>
      <c r="CA59" s="16">
        <v>29022</v>
      </c>
      <c r="CB59" s="14">
        <v>11</v>
      </c>
      <c r="CC59" s="16">
        <v>5729.818181818182</v>
      </c>
      <c r="CD59" s="16">
        <v>4776</v>
      </c>
      <c r="CE59" s="14">
        <v>126</v>
      </c>
      <c r="CF59" s="16">
        <v>13469.769841269841</v>
      </c>
      <c r="CG59" s="16">
        <v>10368</v>
      </c>
      <c r="CH59" s="14">
        <v>145</v>
      </c>
      <c r="CI59" s="14">
        <v>23</v>
      </c>
      <c r="CJ59" s="14">
        <v>10</v>
      </c>
      <c r="CK59" s="14">
        <v>1</v>
      </c>
      <c r="CL59" s="14">
        <v>1</v>
      </c>
      <c r="CM59" s="14">
        <v>2</v>
      </c>
      <c r="CN59" s="17">
        <f t="shared" si="0"/>
        <v>1.0810810810810811E-2</v>
      </c>
      <c r="CO59" s="14">
        <v>3</v>
      </c>
      <c r="CP59" s="17">
        <f t="shared" si="1"/>
        <v>1.6216216216216217E-2</v>
      </c>
      <c r="CQ59" s="14">
        <v>111</v>
      </c>
      <c r="CR59" s="14">
        <v>7</v>
      </c>
      <c r="CS59" s="17">
        <f t="shared" si="2"/>
        <v>2.5735294117647058E-2</v>
      </c>
      <c r="CT59" s="13"/>
      <c r="CU59" s="17"/>
      <c r="CV59" s="13"/>
      <c r="CW59" s="13"/>
      <c r="CX59" s="13"/>
      <c r="CY59" s="13"/>
      <c r="CZ59" s="13"/>
      <c r="DA59" s="13"/>
      <c r="DB59" s="13" t="str">
        <f>VLOOKUP($A59,'WO Detail'!$A$2:$BJ$304,5,FALSE)</f>
        <v>Kim Theodore</v>
      </c>
      <c r="DC59" s="13"/>
      <c r="DD59" s="13"/>
      <c r="DE59" s="55">
        <f>VLOOKUP($A59,'WO Detail'!$A$2:$BJ$304,38,FALSE)</f>
        <v>0</v>
      </c>
      <c r="DF59" s="19" t="s">
        <v>258</v>
      </c>
      <c r="DG59" s="19" t="s">
        <v>259</v>
      </c>
      <c r="DH59" s="19" t="s">
        <v>297</v>
      </c>
      <c r="DI59" s="19" t="s">
        <v>298</v>
      </c>
      <c r="DJ59" s="19" t="s">
        <v>488</v>
      </c>
      <c r="DK59" s="19" t="s">
        <v>489</v>
      </c>
      <c r="DL59" s="19" t="s">
        <v>299</v>
      </c>
      <c r="DM59" s="19" t="s">
        <v>300</v>
      </c>
      <c r="DN59" s="19" t="s">
        <v>301</v>
      </c>
      <c r="DO59" s="55"/>
      <c r="DP59" s="55"/>
      <c r="DQ59" s="68">
        <v>9.8752598752598804</v>
      </c>
      <c r="DR59" s="55" t="str">
        <f>VLOOKUP($A59,'WO Detail'!$A$2:$BJ$304,10,FALSE)</f>
        <v>No</v>
      </c>
      <c r="DS59" s="55" t="str">
        <f>VLOOKUP($A59,'WO Detail'!$A$2:$BJ$304,14,FALSE)</f>
        <v>YES</v>
      </c>
      <c r="DT59" s="19" t="s">
        <v>302</v>
      </c>
      <c r="DU59" s="59" t="str">
        <f>VLOOKUP($A59,'WO Detail'!$A$2:$BJ$304,15,FALSE)</f>
        <v>GLORIA TULL/TRUDY POGUE</v>
      </c>
      <c r="DV59" s="78">
        <v>2026</v>
      </c>
      <c r="DW59" s="79" t="s">
        <v>735</v>
      </c>
      <c r="DX59" s="55">
        <f>VLOOKUP($A59,'WO Detail'!$A$2:$BJ$304,26,FALSE)</f>
        <v>188</v>
      </c>
      <c r="DY59" s="55">
        <f>VLOOKUP($A59,'WO Detail'!$A$2:$BJ$304,27,FALSE)</f>
        <v>185</v>
      </c>
      <c r="DZ59" s="55">
        <f>VLOOKUP($A59,'WO Detail'!$A$2:$BJ$304,28,FALSE)</f>
        <v>1</v>
      </c>
      <c r="EA59" s="55">
        <f>VLOOKUP($A59,'WO Detail'!$A$2:$BJ$304,29,FALSE)</f>
        <v>2</v>
      </c>
      <c r="EB59" s="55">
        <f>VLOOKUP($A59,'WO Detail'!$A$2:$BJ$304,30,FALSE)</f>
        <v>0</v>
      </c>
      <c r="EC59" s="55">
        <f>VLOOKUP($A59,'WO Detail'!$A$2:$BJ$304,31,FALSE)</f>
        <v>132</v>
      </c>
      <c r="ED59" s="55">
        <f>VLOOKUP($A59,'WO Detail'!$A$2:$BJ$304,32,FALSE)</f>
        <v>37</v>
      </c>
      <c r="EE59" s="55">
        <f>VLOOKUP($A59,'WO Detail'!$A$2:$BJ$304,33,FALSE)</f>
        <v>19</v>
      </c>
      <c r="EF59" s="55">
        <f>VLOOKUP($A59,'WO Detail'!$A$2:$BJ$304,34,FALSE)</f>
        <v>0</v>
      </c>
      <c r="EG59" s="55">
        <f>VLOOKUP($A59,'WO Detail'!$A$2:$BJ$304,35,FALSE)</f>
        <v>0</v>
      </c>
      <c r="EH59" s="55">
        <f>VLOOKUP($A59,'WO Detail'!$A$2:$BJ$304,36,FALSE)</f>
        <v>0</v>
      </c>
      <c r="EI59" s="55">
        <f>VLOOKUP($A59,'WO Detail'!$A$2:$BJ$304,37,FALSE)</f>
        <v>0</v>
      </c>
      <c r="EJ59" s="78">
        <v>3</v>
      </c>
      <c r="EK59" s="78">
        <v>0</v>
      </c>
      <c r="EL59" s="19" t="s">
        <v>268</v>
      </c>
      <c r="EM59" s="19" t="s">
        <v>290</v>
      </c>
      <c r="EN59" s="81">
        <v>31762</v>
      </c>
      <c r="EO59" s="78">
        <v>34</v>
      </c>
      <c r="EP59" s="78" t="s">
        <v>643</v>
      </c>
      <c r="EQ59" s="84">
        <v>35258</v>
      </c>
      <c r="ER59" s="78">
        <v>3.09</v>
      </c>
      <c r="ES59" s="13"/>
      <c r="ET59" s="55">
        <f>VLOOKUP($A59,'WO Detail'!$A$2:$BJ$304,25,FALSE)</f>
        <v>10</v>
      </c>
      <c r="EU59" s="55">
        <f>VLOOKUP($A59,'WO Detail'!$A$2:$BJ$304,24,FALSE)</f>
        <v>2</v>
      </c>
      <c r="EV59" s="55" t="str">
        <f>VLOOKUP($A59,'WO Detail'!$A$2:$BJ$304,23,FALSE)</f>
        <v>OPERATING</v>
      </c>
      <c r="EW59" s="78" t="s">
        <v>267</v>
      </c>
      <c r="EX59" s="13"/>
      <c r="EY59" s="13"/>
      <c r="EZ59" s="19" t="s">
        <v>272</v>
      </c>
      <c r="FA59" s="55" t="str">
        <f>VLOOKUP($A59,'WO Detail'!$A$2:$BJ$304,11,FALSE)</f>
        <v>Other</v>
      </c>
      <c r="FB59" s="55" t="str">
        <f>VLOOKUP($A59,'WO Detail'!$A$2:$BJ$304,12,FALSE)</f>
        <v>No</v>
      </c>
      <c r="FC59" s="13"/>
      <c r="FD59" s="55">
        <f>VLOOKUP($A59,'WO Detail'!$A$2:$BJ$304,13,FALSE)</f>
        <v>0</v>
      </c>
      <c r="FE59" s="19" t="s">
        <v>272</v>
      </c>
      <c r="FF59" s="13" t="s">
        <v>273</v>
      </c>
      <c r="FG59" s="19" t="s">
        <v>736</v>
      </c>
      <c r="FH59" s="19" t="s">
        <v>737</v>
      </c>
      <c r="FI59" s="13">
        <v>3705</v>
      </c>
      <c r="FJ59" s="13">
        <v>9</v>
      </c>
      <c r="FK59" s="19" t="s">
        <v>305</v>
      </c>
      <c r="FL59" s="13"/>
      <c r="FM59" s="55">
        <f>VLOOKUP($A59,'WO Detail'!$A$2:$BJ$304,16,FALSE)</f>
        <v>0</v>
      </c>
      <c r="FN59" s="13"/>
      <c r="FO59" s="13"/>
      <c r="FP59" s="13"/>
      <c r="FQ59" s="13"/>
      <c r="FR59" s="13"/>
      <c r="FS59" s="13"/>
      <c r="FT59" s="13"/>
      <c r="FU59" s="13"/>
      <c r="FV59" s="13"/>
      <c r="FW59" s="13"/>
      <c r="FX59" s="13"/>
      <c r="FY59" s="13"/>
      <c r="FZ59" s="13"/>
      <c r="GA59" s="13"/>
      <c r="GB59" s="13"/>
      <c r="GC59" s="13"/>
      <c r="GD59" s="13"/>
      <c r="GE59" s="13"/>
      <c r="GF59" s="13"/>
      <c r="GG59" s="13"/>
      <c r="GH59" s="55">
        <f>VLOOKUP($A59,'WO Detail'!$A$2:$BJ$304,39,FALSE)</f>
        <v>92.42</v>
      </c>
      <c r="GI59" s="55">
        <f>VLOOKUP($A59,'WO Detail'!$A$2:$BJ$304,40,FALSE)</f>
        <v>19.46</v>
      </c>
      <c r="GJ59" s="13"/>
      <c r="GK59" s="13"/>
      <c r="GL59" s="13"/>
      <c r="GM59" s="13"/>
      <c r="GN59" s="55">
        <f>VLOOKUP($A59,'WO Detail'!$A$2:$BJ$304,17,FALSE)</f>
        <v>0</v>
      </c>
      <c r="GO59" s="55">
        <f>VLOOKUP($A59,'WO Detail'!$A$2:$BJ$304,18,FALSE)</f>
        <v>0</v>
      </c>
      <c r="GP59" s="55">
        <f>VLOOKUP($A59,'WO Detail'!$A$2:$BJ$304,19,FALSE)</f>
        <v>0</v>
      </c>
      <c r="GQ59" s="55" t="str">
        <f>VLOOKUP($A59,'WO Detail'!$A$2:$BJ$304,21,FALSE)</f>
        <v>No</v>
      </c>
      <c r="GR59" s="89">
        <f>VLOOKUP($A59,'WO Detail'!$A$2:$BJ$304,22,FALSE)</f>
        <v>0.48162974122898133</v>
      </c>
      <c r="GS59" s="95">
        <f>VLOOKUP($A59,'WO Detail'!$A$2:$BJ$304,41,FALSE)</f>
        <v>778</v>
      </c>
      <c r="GT59" s="95">
        <f t="shared" si="22"/>
        <v>1.4018018018018017</v>
      </c>
      <c r="GU59" s="95">
        <f>VLOOKUP($A59,'WO Detail'!$A$2:$BJ$304,42,FALSE)</f>
        <v>85</v>
      </c>
      <c r="GV59" s="95">
        <f t="shared" si="23"/>
        <v>0.45945945945945948</v>
      </c>
      <c r="GW59" s="95">
        <f>VLOOKUP($A59,'WO Detail'!$A$2:$BJ$304,43,FALSE)</f>
        <v>978</v>
      </c>
      <c r="GX59" s="95">
        <f t="shared" si="5"/>
        <v>1.7621621621621621</v>
      </c>
      <c r="GY59" s="95">
        <f>VLOOKUP($A59,'WO Detail'!$A$2:$BJ$304,44,FALSE)</f>
        <v>2540</v>
      </c>
      <c r="GZ59" s="95">
        <f t="shared" si="6"/>
        <v>13.72972972972973</v>
      </c>
      <c r="HA59" s="95">
        <f>VLOOKUP($A59,'WO Detail'!$A$2:$BJ$304,45,FALSE)</f>
        <v>659</v>
      </c>
      <c r="HB59" s="95">
        <f t="shared" si="7"/>
        <v>1.1873873873873872</v>
      </c>
      <c r="HC59" s="95">
        <f>VLOOKUP($A59,'WO Detail'!$A$2:$BJ$304,46,FALSE)</f>
        <v>404</v>
      </c>
      <c r="HD59" s="95">
        <f t="shared" si="8"/>
        <v>2.1837837837837837</v>
      </c>
      <c r="HE59" s="95">
        <f>VLOOKUP($A59,'WO Detail'!$A$2:$BJ$304,47,FALSE)</f>
        <v>837</v>
      </c>
      <c r="HF59" s="95">
        <f t="shared" si="9"/>
        <v>1.508108108108108</v>
      </c>
      <c r="HG59" s="95">
        <f>VLOOKUP($A59,'WO Detail'!$A$2:$BJ$304,49,FALSE)</f>
        <v>654</v>
      </c>
      <c r="HH59" s="95">
        <f t="shared" si="10"/>
        <v>1.1783783783783783</v>
      </c>
      <c r="HI59" s="95">
        <f>VLOOKUP($A59,'WO Detail'!$A$2:$BJ$304,51,FALSE)</f>
        <v>33</v>
      </c>
      <c r="HJ59" s="95">
        <f t="shared" si="11"/>
        <v>16.5</v>
      </c>
      <c r="HK59" s="95">
        <f>VLOOKUP($A59,'WO Detail'!$A$2:$BJ$304,53,FALSE)</f>
        <v>8</v>
      </c>
      <c r="HL59" s="95">
        <f t="shared" si="12"/>
        <v>4</v>
      </c>
      <c r="HM59" s="95">
        <f>VLOOKUP($A59,'WO Detail'!$A$2:$BJ$304,55,FALSE)</f>
        <v>104</v>
      </c>
      <c r="HN59" s="95">
        <f t="shared" si="21"/>
        <v>52</v>
      </c>
      <c r="HO59" s="95">
        <f>VLOOKUP($A59,'WO Detail'!$A$2:$BJ$304,56,FALSE)</f>
        <v>5810</v>
      </c>
      <c r="HP59" s="95">
        <f t="shared" si="13"/>
        <v>10.468468468468469</v>
      </c>
      <c r="HQ59" s="95">
        <f>VLOOKUP($A59,'WO Detail'!$A$2:$BJ$304,57,FALSE)</f>
        <v>1133</v>
      </c>
      <c r="HR59" s="95">
        <f t="shared" si="14"/>
        <v>6.1243243243243244</v>
      </c>
      <c r="HS59" s="95">
        <f>VLOOKUP($A59,'WO Detail'!$A$2:$BJ$304,58,FALSE)</f>
        <v>4270</v>
      </c>
      <c r="HT59" s="95">
        <f t="shared" si="15"/>
        <v>7.6936936936936933</v>
      </c>
      <c r="HU59" s="95">
        <f>VLOOKUP($A59,'WO Detail'!$A$2:$BJ$304,59,FALSE)</f>
        <v>21369</v>
      </c>
      <c r="HV59" s="95">
        <f t="shared" si="16"/>
        <v>115.5081081081081</v>
      </c>
      <c r="HW59" s="95">
        <f>VLOOKUP($A59,'WO Detail'!$A$2:$BJ$304,60,FALSE)</f>
        <v>303</v>
      </c>
      <c r="HX59" s="95">
        <f t="shared" si="17"/>
        <v>0.54594594594594592</v>
      </c>
      <c r="HY59" s="95">
        <f>VLOOKUP($A59,'WO Detail'!$A$2:$BJ$304,61,FALSE)</f>
        <v>6800</v>
      </c>
      <c r="HZ59" s="95">
        <f t="shared" si="18"/>
        <v>36.756756756756758</v>
      </c>
      <c r="IA59" s="95"/>
      <c r="IB59" s="95"/>
      <c r="IC59" s="95"/>
      <c r="ID59" s="113">
        <f>VLOOKUP($A59,'PHAS Score'!$C$1:$D$303,2,FALSE)</f>
        <v>63.55</v>
      </c>
      <c r="IE59" s="95">
        <f>VLOOKUP($A59,'WO Detail'!$A$2:$BJ$304,62,FALSE)</f>
        <v>271</v>
      </c>
      <c r="IF59" s="95">
        <f t="shared" si="19"/>
        <v>1.4648648648648648</v>
      </c>
      <c r="IG59" s="96"/>
      <c r="IH59" s="96"/>
      <c r="II59" s="96"/>
      <c r="IJ59" s="96"/>
    </row>
    <row r="60" spans="1:244" s="18" customFormat="1" ht="20.100000000000001" customHeight="1">
      <c r="A60" s="55" t="s">
        <v>738</v>
      </c>
      <c r="B60" s="13" t="s">
        <v>256</v>
      </c>
      <c r="C60" s="13" t="str">
        <f>VLOOKUP($A60,'WO Detail'!$A$2:$BJ$304,4,FALSE)</f>
        <v>Bronx</v>
      </c>
      <c r="D60" s="13" t="str">
        <f>VLOOKUP($A60,'WO Detail'!$A$2:$BJ$304,6,FALSE)</f>
        <v>Claremont Consolidated</v>
      </c>
      <c r="E60" s="55">
        <f>VLOOKUP($A60,'WO Detail'!$A$2:$BJ$304,7,FALSE)</f>
        <v>308</v>
      </c>
      <c r="F60" s="13" t="s">
        <v>739</v>
      </c>
      <c r="G60" s="53">
        <v>307</v>
      </c>
      <c r="H60" s="55" t="str">
        <f>VLOOKUP($A60,'WO Detail'!$A$2:$BJ$304,9,FALSE)</f>
        <v>NY005013080</v>
      </c>
      <c r="I60" s="14">
        <v>104</v>
      </c>
      <c r="J60" s="14">
        <v>240</v>
      </c>
      <c r="K60" s="15">
        <v>2.3076922999999998</v>
      </c>
      <c r="L60" s="15">
        <v>17.029807699999999</v>
      </c>
      <c r="M60" s="14">
        <v>86</v>
      </c>
      <c r="N60" s="14">
        <v>154</v>
      </c>
      <c r="O60" s="14">
        <v>11</v>
      </c>
      <c r="P60" s="14">
        <v>20</v>
      </c>
      <c r="Q60" s="14">
        <v>20</v>
      </c>
      <c r="R60" s="14">
        <v>32</v>
      </c>
      <c r="S60" s="14">
        <v>20</v>
      </c>
      <c r="T60" s="14">
        <v>34</v>
      </c>
      <c r="U60" s="14">
        <v>21</v>
      </c>
      <c r="V60" s="14">
        <v>30</v>
      </c>
      <c r="W60" s="14">
        <v>14</v>
      </c>
      <c r="X60" s="14">
        <v>7</v>
      </c>
      <c r="Y60" s="14">
        <v>22</v>
      </c>
      <c r="Z60" s="14">
        <v>8</v>
      </c>
      <c r="AA60" s="14">
        <v>1</v>
      </c>
      <c r="AB60" s="14">
        <v>69</v>
      </c>
      <c r="AC60" s="14">
        <v>35</v>
      </c>
      <c r="AD60" s="14">
        <v>31</v>
      </c>
      <c r="AE60" s="14">
        <v>4</v>
      </c>
      <c r="AF60" s="14">
        <v>95</v>
      </c>
      <c r="AG60" s="14">
        <v>141</v>
      </c>
      <c r="AH60" s="14">
        <v>0</v>
      </c>
      <c r="AI60" s="14">
        <v>0</v>
      </c>
      <c r="AJ60" s="14">
        <v>46</v>
      </c>
      <c r="AK60" s="14">
        <v>7</v>
      </c>
      <c r="AL60" s="14">
        <v>0</v>
      </c>
      <c r="AM60" s="14">
        <v>0</v>
      </c>
      <c r="AN60" s="14">
        <v>5</v>
      </c>
      <c r="AO60" s="16">
        <v>445.84615384615387</v>
      </c>
      <c r="AP60" s="16">
        <v>318.5</v>
      </c>
      <c r="AQ60" s="14">
        <v>2</v>
      </c>
      <c r="AR60" s="14">
        <v>13</v>
      </c>
      <c r="AS60" s="14">
        <v>32</v>
      </c>
      <c r="AT60" s="14">
        <v>15</v>
      </c>
      <c r="AU60" s="14">
        <v>12</v>
      </c>
      <c r="AV60" s="14">
        <v>9</v>
      </c>
      <c r="AW60" s="14">
        <v>2</v>
      </c>
      <c r="AX60" s="14">
        <v>3</v>
      </c>
      <c r="AY60" s="14">
        <v>5</v>
      </c>
      <c r="AZ60" s="14">
        <v>4</v>
      </c>
      <c r="BA60" s="14">
        <v>7</v>
      </c>
      <c r="BB60" s="16">
        <v>21809.757281553397</v>
      </c>
      <c r="BC60" s="16">
        <v>15420</v>
      </c>
      <c r="BD60" s="14">
        <v>2</v>
      </c>
      <c r="BE60" s="14">
        <v>25</v>
      </c>
      <c r="BF60" s="14">
        <v>21</v>
      </c>
      <c r="BG60" s="14">
        <v>14</v>
      </c>
      <c r="BH60" s="14">
        <v>13</v>
      </c>
      <c r="BI60" s="14">
        <v>5</v>
      </c>
      <c r="BJ60" s="14">
        <v>8</v>
      </c>
      <c r="BK60" s="14">
        <v>5</v>
      </c>
      <c r="BL60" s="14">
        <v>2</v>
      </c>
      <c r="BM60" s="14">
        <v>2</v>
      </c>
      <c r="BN60" s="14">
        <v>1</v>
      </c>
      <c r="BO60" s="14">
        <v>1</v>
      </c>
      <c r="BP60" s="14">
        <v>1</v>
      </c>
      <c r="BQ60" s="14">
        <v>1</v>
      </c>
      <c r="BR60" s="14">
        <v>0</v>
      </c>
      <c r="BS60" s="14">
        <v>0</v>
      </c>
      <c r="BT60" s="14">
        <v>0</v>
      </c>
      <c r="BU60" s="14">
        <v>0</v>
      </c>
      <c r="BV60" s="14">
        <v>1</v>
      </c>
      <c r="BW60" s="14">
        <v>0</v>
      </c>
      <c r="BX60" s="14">
        <v>1</v>
      </c>
      <c r="BY60" s="14">
        <v>50</v>
      </c>
      <c r="BZ60" s="16">
        <v>31112.959999999999</v>
      </c>
      <c r="CA60" s="16">
        <v>25662.5</v>
      </c>
      <c r="CB60" s="14">
        <v>14</v>
      </c>
      <c r="CC60" s="16">
        <v>12994</v>
      </c>
      <c r="CD60" s="16">
        <v>11358</v>
      </c>
      <c r="CE60" s="14">
        <v>40</v>
      </c>
      <c r="CF60" s="16">
        <v>13074.525</v>
      </c>
      <c r="CG60" s="16">
        <v>10416</v>
      </c>
      <c r="CH60" s="14">
        <v>80</v>
      </c>
      <c r="CI60" s="14">
        <v>15</v>
      </c>
      <c r="CJ60" s="14">
        <v>7</v>
      </c>
      <c r="CK60" s="14">
        <v>0</v>
      </c>
      <c r="CL60" s="14">
        <v>1</v>
      </c>
      <c r="CM60" s="14">
        <v>1</v>
      </c>
      <c r="CN60" s="17">
        <f t="shared" si="0"/>
        <v>9.6153846153846159E-3</v>
      </c>
      <c r="CO60" s="14">
        <v>3</v>
      </c>
      <c r="CP60" s="17">
        <f t="shared" si="1"/>
        <v>2.8846153846153848E-2</v>
      </c>
      <c r="CQ60" s="14">
        <v>58</v>
      </c>
      <c r="CR60" s="14">
        <v>16</v>
      </c>
      <c r="CS60" s="17">
        <f t="shared" si="2"/>
        <v>6.6666666666666666E-2</v>
      </c>
      <c r="CT60" s="13"/>
      <c r="CU60" s="17"/>
      <c r="CV60" s="13"/>
      <c r="CW60" s="13"/>
      <c r="CX60" s="13"/>
      <c r="CY60" s="13"/>
      <c r="CZ60" s="13"/>
      <c r="DA60" s="13"/>
      <c r="DB60" s="13" t="str">
        <f>VLOOKUP($A60,'WO Detail'!$A$2:$BJ$304,5,FALSE)</f>
        <v>Kim Theodore</v>
      </c>
      <c r="DC60" s="13"/>
      <c r="DD60" s="13"/>
      <c r="DE60" s="55">
        <f>VLOOKUP($A60,'WO Detail'!$A$2:$BJ$304,38,FALSE)</f>
        <v>0</v>
      </c>
      <c r="DF60" s="19" t="s">
        <v>258</v>
      </c>
      <c r="DG60" s="19" t="s">
        <v>259</v>
      </c>
      <c r="DH60" s="19" t="s">
        <v>740</v>
      </c>
      <c r="DI60" s="19" t="s">
        <v>741</v>
      </c>
      <c r="DJ60" s="19" t="s">
        <v>262</v>
      </c>
      <c r="DK60" s="19" t="s">
        <v>263</v>
      </c>
      <c r="DL60" s="19" t="s">
        <v>299</v>
      </c>
      <c r="DM60" s="19" t="s">
        <v>300</v>
      </c>
      <c r="DN60" s="19" t="s">
        <v>742</v>
      </c>
      <c r="DO60" s="55"/>
      <c r="DP60" s="55"/>
      <c r="DQ60" s="68">
        <v>16.079158939999999</v>
      </c>
      <c r="DR60" s="55" t="str">
        <f>VLOOKUP($A60,'WO Detail'!$A$2:$BJ$304,10,FALSE)</f>
        <v>No</v>
      </c>
      <c r="DS60" s="55" t="str">
        <f>VLOOKUP($A60,'WO Detail'!$A$2:$BJ$304,14,FALSE)</f>
        <v>YES</v>
      </c>
      <c r="DT60" s="19" t="s">
        <v>302</v>
      </c>
      <c r="DU60" s="59" t="str">
        <f>VLOOKUP($A60,'WO Detail'!$A$2:$BJ$304,15,FALSE)</f>
        <v>MARIA FORBES</v>
      </c>
      <c r="DV60" s="78">
        <v>2025</v>
      </c>
      <c r="DW60" s="79" t="s">
        <v>267</v>
      </c>
      <c r="DX60" s="55">
        <f>VLOOKUP($A60,'WO Detail'!$A$2:$BJ$304,26,FALSE)</f>
        <v>107</v>
      </c>
      <c r="DY60" s="55">
        <f>VLOOKUP($A60,'WO Detail'!$A$2:$BJ$304,27,FALSE)</f>
        <v>105</v>
      </c>
      <c r="DZ60" s="55">
        <f>VLOOKUP($A60,'WO Detail'!$A$2:$BJ$304,28,FALSE)</f>
        <v>0</v>
      </c>
      <c r="EA60" s="55">
        <f>VLOOKUP($A60,'WO Detail'!$A$2:$BJ$304,29,FALSE)</f>
        <v>2</v>
      </c>
      <c r="EB60" s="55">
        <f>VLOOKUP($A60,'WO Detail'!$A$2:$BJ$304,30,FALSE)</f>
        <v>0</v>
      </c>
      <c r="EC60" s="55">
        <f>VLOOKUP($A60,'WO Detail'!$A$2:$BJ$304,31,FALSE)</f>
        <v>48</v>
      </c>
      <c r="ED60" s="55">
        <f>VLOOKUP($A60,'WO Detail'!$A$2:$BJ$304,32,FALSE)</f>
        <v>34</v>
      </c>
      <c r="EE60" s="55">
        <f>VLOOKUP($A60,'WO Detail'!$A$2:$BJ$304,33,FALSE)</f>
        <v>23</v>
      </c>
      <c r="EF60" s="55">
        <f>VLOOKUP($A60,'WO Detail'!$A$2:$BJ$304,34,FALSE)</f>
        <v>2</v>
      </c>
      <c r="EG60" s="55">
        <f>VLOOKUP($A60,'WO Detail'!$A$2:$BJ$304,35,FALSE)</f>
        <v>0</v>
      </c>
      <c r="EH60" s="55">
        <f>VLOOKUP($A60,'WO Detail'!$A$2:$BJ$304,36,FALSE)</f>
        <v>0</v>
      </c>
      <c r="EI60" s="55">
        <f>VLOOKUP($A60,'WO Detail'!$A$2:$BJ$304,37,FALSE)</f>
        <v>0</v>
      </c>
      <c r="EJ60" s="78">
        <v>6</v>
      </c>
      <c r="EK60" s="78">
        <v>0</v>
      </c>
      <c r="EL60" s="19" t="s">
        <v>268</v>
      </c>
      <c r="EM60" s="19" t="s">
        <v>290</v>
      </c>
      <c r="EN60" s="81">
        <v>32142</v>
      </c>
      <c r="EO60" s="78">
        <v>33</v>
      </c>
      <c r="EP60" s="78" t="s">
        <v>743</v>
      </c>
      <c r="EQ60" s="84">
        <v>21948</v>
      </c>
      <c r="ER60" s="78">
        <v>0.73</v>
      </c>
      <c r="ES60" s="13"/>
      <c r="ET60" s="55">
        <f>VLOOKUP($A60,'WO Detail'!$A$2:$BJ$304,25,FALSE)</f>
        <v>17</v>
      </c>
      <c r="EU60" s="55">
        <f>VLOOKUP($A60,'WO Detail'!$A$2:$BJ$304,24,FALSE)</f>
        <v>2</v>
      </c>
      <c r="EV60" s="55" t="str">
        <f>VLOOKUP($A60,'WO Detail'!$A$2:$BJ$304,23,FALSE)</f>
        <v>OPERATING</v>
      </c>
      <c r="EW60" s="78" t="s">
        <v>657</v>
      </c>
      <c r="EX60" s="13"/>
      <c r="EY60" s="13"/>
      <c r="EZ60" s="19" t="s">
        <v>272</v>
      </c>
      <c r="FA60" s="55" t="str">
        <f>VLOOKUP($A60,'WO Detail'!$A$2:$BJ$304,11,FALSE)</f>
        <v>Other</v>
      </c>
      <c r="FB60" s="55" t="str">
        <f>VLOOKUP($A60,'WO Detail'!$A$2:$BJ$304,12,FALSE)</f>
        <v>No</v>
      </c>
      <c r="FC60" s="13"/>
      <c r="FD60" s="55">
        <f>VLOOKUP($A60,'WO Detail'!$A$2:$BJ$304,13,FALSE)</f>
        <v>0</v>
      </c>
      <c r="FE60" s="19" t="s">
        <v>272</v>
      </c>
      <c r="FF60" s="13" t="s">
        <v>273</v>
      </c>
      <c r="FG60" s="19" t="s">
        <v>744</v>
      </c>
      <c r="FH60" s="19" t="s">
        <v>745</v>
      </c>
      <c r="FI60" s="13">
        <v>3708</v>
      </c>
      <c r="FJ60" s="13">
        <v>9</v>
      </c>
      <c r="FK60" s="19" t="s">
        <v>746</v>
      </c>
      <c r="FL60" s="13"/>
      <c r="FM60" s="55">
        <f>VLOOKUP($A60,'WO Detail'!$A$2:$BJ$304,16,FALSE)</f>
        <v>0</v>
      </c>
      <c r="FN60" s="13"/>
      <c r="FO60" s="13"/>
      <c r="FP60" s="13"/>
      <c r="FQ60" s="13"/>
      <c r="FR60" s="13"/>
      <c r="FS60" s="13"/>
      <c r="FT60" s="13"/>
      <c r="FU60" s="13"/>
      <c r="FV60" s="13"/>
      <c r="FW60" s="13"/>
      <c r="FX60" s="13"/>
      <c r="FY60" s="13"/>
      <c r="FZ60" s="13"/>
      <c r="GA60" s="13"/>
      <c r="GB60" s="13"/>
      <c r="GC60" s="13"/>
      <c r="GD60" s="13"/>
      <c r="GE60" s="13"/>
      <c r="GF60" s="13"/>
      <c r="GG60" s="13"/>
      <c r="GH60" s="55">
        <f>VLOOKUP($A60,'WO Detail'!$A$2:$BJ$304,39,FALSE)</f>
        <v>78.61</v>
      </c>
      <c r="GI60" s="55">
        <f>VLOOKUP($A60,'WO Detail'!$A$2:$BJ$304,40,FALSE)</f>
        <v>33.33</v>
      </c>
      <c r="GJ60" s="13"/>
      <c r="GK60" s="13"/>
      <c r="GL60" s="13"/>
      <c r="GM60" s="13"/>
      <c r="GN60" s="55" t="str">
        <f>VLOOKUP($A60,'WO Detail'!$A$2:$BJ$304,17,FALSE)</f>
        <v>1789.0</v>
      </c>
      <c r="GO60" s="55">
        <f>VLOOKUP($A60,'WO Detail'!$A$2:$BJ$304,18,FALSE)</f>
        <v>0</v>
      </c>
      <c r="GP60" s="55">
        <f>VLOOKUP($A60,'WO Detail'!$A$2:$BJ$304,19,FALSE)</f>
        <v>0</v>
      </c>
      <c r="GQ60" s="55" t="str">
        <f>VLOOKUP($A60,'WO Detail'!$A$2:$BJ$304,21,FALSE)</f>
        <v>Yes</v>
      </c>
      <c r="GR60" s="89">
        <f>VLOOKUP($A60,'WO Detail'!$A$2:$BJ$304,22,FALSE)</f>
        <v>0.67744685909407631</v>
      </c>
      <c r="GS60" s="95">
        <f>VLOOKUP($A60,'WO Detail'!$A$2:$BJ$304,41,FALSE)</f>
        <v>180</v>
      </c>
      <c r="GT60" s="95">
        <f t="shared" si="22"/>
        <v>0.5714285714285714</v>
      </c>
      <c r="GU60" s="95">
        <f>VLOOKUP($A60,'WO Detail'!$A$2:$BJ$304,42,FALSE)</f>
        <v>48</v>
      </c>
      <c r="GV60" s="95">
        <f t="shared" si="23"/>
        <v>0.45714285714285713</v>
      </c>
      <c r="GW60" s="95">
        <f>VLOOKUP($A60,'WO Detail'!$A$2:$BJ$304,43,FALSE)</f>
        <v>635</v>
      </c>
      <c r="GX60" s="95">
        <f t="shared" si="5"/>
        <v>2.0158730158730158</v>
      </c>
      <c r="GY60" s="95">
        <f>VLOOKUP($A60,'WO Detail'!$A$2:$BJ$304,44,FALSE)</f>
        <v>516</v>
      </c>
      <c r="GZ60" s="95">
        <f t="shared" si="6"/>
        <v>4.9142857142857146</v>
      </c>
      <c r="HA60" s="95">
        <f>VLOOKUP($A60,'WO Detail'!$A$2:$BJ$304,45,FALSE)</f>
        <v>393</v>
      </c>
      <c r="HB60" s="95">
        <f t="shared" si="7"/>
        <v>1.2476190476190476</v>
      </c>
      <c r="HC60" s="95">
        <f>VLOOKUP($A60,'WO Detail'!$A$2:$BJ$304,46,FALSE)</f>
        <v>425</v>
      </c>
      <c r="HD60" s="95">
        <f t="shared" si="8"/>
        <v>4.0476190476190474</v>
      </c>
      <c r="HE60" s="95">
        <f>VLOOKUP($A60,'WO Detail'!$A$2:$BJ$304,47,FALSE)</f>
        <v>208</v>
      </c>
      <c r="HF60" s="95">
        <f t="shared" si="9"/>
        <v>0.6603174603174603</v>
      </c>
      <c r="HG60" s="95">
        <f>VLOOKUP($A60,'WO Detail'!$A$2:$BJ$304,49,FALSE)</f>
        <v>166</v>
      </c>
      <c r="HH60" s="95">
        <f t="shared" si="10"/>
        <v>0.526984126984127</v>
      </c>
      <c r="HI60" s="95">
        <f>VLOOKUP($A60,'WO Detail'!$A$2:$BJ$304,51,FALSE)</f>
        <v>3</v>
      </c>
      <c r="HJ60" s="95">
        <f t="shared" si="11"/>
        <v>1.5</v>
      </c>
      <c r="HK60" s="95">
        <f>VLOOKUP($A60,'WO Detail'!$A$2:$BJ$304,53,FALSE)</f>
        <v>4</v>
      </c>
      <c r="HL60" s="95">
        <f t="shared" si="12"/>
        <v>2</v>
      </c>
      <c r="HM60" s="95">
        <f>VLOOKUP($A60,'WO Detail'!$A$2:$BJ$304,55,FALSE)</f>
        <v>112</v>
      </c>
      <c r="HN60" s="95">
        <f t="shared" si="21"/>
        <v>56</v>
      </c>
      <c r="HO60" s="95">
        <f>VLOOKUP($A60,'WO Detail'!$A$2:$BJ$304,56,FALSE)</f>
        <v>2939</v>
      </c>
      <c r="HP60" s="95">
        <f t="shared" si="13"/>
        <v>9.330158730158729</v>
      </c>
      <c r="HQ60" s="95">
        <f>VLOOKUP($A60,'WO Detail'!$A$2:$BJ$304,57,FALSE)</f>
        <v>684</v>
      </c>
      <c r="HR60" s="95">
        <f t="shared" si="14"/>
        <v>6.5142857142857142</v>
      </c>
      <c r="HS60" s="95">
        <f>VLOOKUP($A60,'WO Detail'!$A$2:$BJ$304,58,FALSE)</f>
        <v>2406</v>
      </c>
      <c r="HT60" s="95">
        <f t="shared" si="15"/>
        <v>7.6380952380952385</v>
      </c>
      <c r="HU60" s="95">
        <f>VLOOKUP($A60,'WO Detail'!$A$2:$BJ$304,59,FALSE)</f>
        <v>8553</v>
      </c>
      <c r="HV60" s="95">
        <f t="shared" si="16"/>
        <v>81.457142857142856</v>
      </c>
      <c r="HW60" s="95">
        <f>VLOOKUP($A60,'WO Detail'!$A$2:$BJ$304,60,FALSE)</f>
        <v>129</v>
      </c>
      <c r="HX60" s="95">
        <f t="shared" si="17"/>
        <v>0.40952380952380951</v>
      </c>
      <c r="HY60" s="95">
        <f>VLOOKUP($A60,'WO Detail'!$A$2:$BJ$304,61,FALSE)</f>
        <v>1937</v>
      </c>
      <c r="HZ60" s="95">
        <f t="shared" si="18"/>
        <v>18.447619047619046</v>
      </c>
      <c r="IA60" s="95"/>
      <c r="IB60" s="95"/>
      <c r="IC60" s="95"/>
      <c r="ID60" s="113">
        <f>VLOOKUP($A60,'PHAS Score'!$C$1:$D$303,2,FALSE)</f>
        <v>49</v>
      </c>
      <c r="IE60" s="95">
        <f>VLOOKUP($A60,'WO Detail'!$A$2:$BJ$304,62,FALSE)</f>
        <v>377</v>
      </c>
      <c r="IF60" s="95">
        <f t="shared" si="19"/>
        <v>3.5904761904761906</v>
      </c>
      <c r="IG60" s="96"/>
      <c r="IH60" s="96"/>
      <c r="II60" s="96"/>
      <c r="IJ60" s="96"/>
    </row>
    <row r="61" spans="1:244" s="18" customFormat="1" ht="20.100000000000001" customHeight="1">
      <c r="A61" s="55" t="s">
        <v>747</v>
      </c>
      <c r="B61" s="13" t="s">
        <v>256</v>
      </c>
      <c r="C61" s="13" t="str">
        <f>VLOOKUP($A61,'WO Detail'!$A$2:$BJ$304,4,FALSE)</f>
        <v>Bronx</v>
      </c>
      <c r="D61" s="13" t="str">
        <f>VLOOKUP($A61,'WO Detail'!$A$2:$BJ$304,6,FALSE)</f>
        <v>Claremont Consolidated</v>
      </c>
      <c r="E61" s="55">
        <f>VLOOKUP($A61,'WO Detail'!$A$2:$BJ$304,7,FALSE)</f>
        <v>308</v>
      </c>
      <c r="F61" s="13" t="s">
        <v>748</v>
      </c>
      <c r="G61" s="53">
        <v>308</v>
      </c>
      <c r="H61" s="55" t="str">
        <f>VLOOKUP($A61,'WO Detail'!$A$2:$BJ$304,9,FALSE)</f>
        <v>NY005013080</v>
      </c>
      <c r="I61" s="14">
        <v>104</v>
      </c>
      <c r="J61" s="14">
        <v>244</v>
      </c>
      <c r="K61" s="15">
        <v>2.3461538000000002</v>
      </c>
      <c r="L61" s="15">
        <v>18.626923099999999</v>
      </c>
      <c r="M61" s="14">
        <v>84</v>
      </c>
      <c r="N61" s="14">
        <v>160</v>
      </c>
      <c r="O61" s="14">
        <v>20</v>
      </c>
      <c r="P61" s="14">
        <v>20</v>
      </c>
      <c r="Q61" s="14">
        <v>27</v>
      </c>
      <c r="R61" s="14">
        <v>21</v>
      </c>
      <c r="S61" s="14">
        <v>14</v>
      </c>
      <c r="T61" s="14">
        <v>42</v>
      </c>
      <c r="U61" s="14">
        <v>24</v>
      </c>
      <c r="V61" s="14">
        <v>22</v>
      </c>
      <c r="W61" s="14">
        <v>13</v>
      </c>
      <c r="X61" s="14">
        <v>14</v>
      </c>
      <c r="Y61" s="14">
        <v>18</v>
      </c>
      <c r="Z61" s="14">
        <v>7</v>
      </c>
      <c r="AA61" s="14">
        <v>2</v>
      </c>
      <c r="AB61" s="14">
        <v>74</v>
      </c>
      <c r="AC61" s="14">
        <v>37</v>
      </c>
      <c r="AD61" s="14">
        <v>27</v>
      </c>
      <c r="AE61" s="14">
        <v>1</v>
      </c>
      <c r="AF61" s="14">
        <v>116</v>
      </c>
      <c r="AG61" s="14">
        <v>124</v>
      </c>
      <c r="AH61" s="14">
        <v>3</v>
      </c>
      <c r="AI61" s="14">
        <v>0</v>
      </c>
      <c r="AJ61" s="14">
        <v>28</v>
      </c>
      <c r="AK61" s="14">
        <v>5</v>
      </c>
      <c r="AL61" s="14">
        <v>1</v>
      </c>
      <c r="AM61" s="14">
        <v>0</v>
      </c>
      <c r="AN61" s="14">
        <v>2</v>
      </c>
      <c r="AO61" s="16">
        <v>505.85576923076923</v>
      </c>
      <c r="AP61" s="16">
        <v>404</v>
      </c>
      <c r="AQ61" s="14">
        <v>3</v>
      </c>
      <c r="AR61" s="14">
        <v>9</v>
      </c>
      <c r="AS61" s="14">
        <v>26</v>
      </c>
      <c r="AT61" s="14">
        <v>12</v>
      </c>
      <c r="AU61" s="14">
        <v>16</v>
      </c>
      <c r="AV61" s="14">
        <v>9</v>
      </c>
      <c r="AW61" s="14">
        <v>5</v>
      </c>
      <c r="AX61" s="14">
        <v>4</v>
      </c>
      <c r="AY61" s="14">
        <v>8</v>
      </c>
      <c r="AZ61" s="14">
        <v>2</v>
      </c>
      <c r="BA61" s="14">
        <v>10</v>
      </c>
      <c r="BB61" s="16">
        <v>24522.740384615383</v>
      </c>
      <c r="BC61" s="16">
        <v>19753.5</v>
      </c>
      <c r="BD61" s="14">
        <v>5</v>
      </c>
      <c r="BE61" s="14">
        <v>16</v>
      </c>
      <c r="BF61" s="14">
        <v>18</v>
      </c>
      <c r="BG61" s="14">
        <v>14</v>
      </c>
      <c r="BH61" s="14">
        <v>10</v>
      </c>
      <c r="BI61" s="14">
        <v>8</v>
      </c>
      <c r="BJ61" s="14">
        <v>10</v>
      </c>
      <c r="BK61" s="14">
        <v>6</v>
      </c>
      <c r="BL61" s="14">
        <v>2</v>
      </c>
      <c r="BM61" s="14">
        <v>3</v>
      </c>
      <c r="BN61" s="14">
        <v>3</v>
      </c>
      <c r="BO61" s="14">
        <v>6</v>
      </c>
      <c r="BP61" s="14">
        <v>1</v>
      </c>
      <c r="BQ61" s="14">
        <v>1</v>
      </c>
      <c r="BR61" s="14">
        <v>0</v>
      </c>
      <c r="BS61" s="14">
        <v>0</v>
      </c>
      <c r="BT61" s="14">
        <v>1</v>
      </c>
      <c r="BU61" s="14">
        <v>0</v>
      </c>
      <c r="BV61" s="14">
        <v>0</v>
      </c>
      <c r="BW61" s="14">
        <v>0</v>
      </c>
      <c r="BX61" s="14">
        <v>0</v>
      </c>
      <c r="BY61" s="14">
        <v>66</v>
      </c>
      <c r="BZ61" s="16">
        <v>30882.772727272728</v>
      </c>
      <c r="CA61" s="16">
        <v>27003</v>
      </c>
      <c r="CB61" s="14">
        <v>15</v>
      </c>
      <c r="CC61" s="16">
        <v>11953.733333333334</v>
      </c>
      <c r="CD61" s="16">
        <v>11572</v>
      </c>
      <c r="CE61" s="14">
        <v>25</v>
      </c>
      <c r="CF61" s="16">
        <v>15133.6</v>
      </c>
      <c r="CG61" s="16">
        <v>14112</v>
      </c>
      <c r="CH61" s="14">
        <v>67</v>
      </c>
      <c r="CI61" s="14">
        <v>24</v>
      </c>
      <c r="CJ61" s="14">
        <v>13</v>
      </c>
      <c r="CK61" s="14">
        <v>0</v>
      </c>
      <c r="CL61" s="14">
        <v>0</v>
      </c>
      <c r="CM61" s="14">
        <v>0</v>
      </c>
      <c r="CN61" s="17">
        <f t="shared" si="0"/>
        <v>0</v>
      </c>
      <c r="CO61" s="14">
        <v>6</v>
      </c>
      <c r="CP61" s="17">
        <f t="shared" si="1"/>
        <v>5.7692307692307696E-2</v>
      </c>
      <c r="CQ61" s="14">
        <v>44</v>
      </c>
      <c r="CR61" s="14">
        <v>25</v>
      </c>
      <c r="CS61" s="17">
        <f t="shared" si="2"/>
        <v>0.10245901639344263</v>
      </c>
      <c r="CT61" s="13"/>
      <c r="CU61" s="17"/>
      <c r="CV61" s="13"/>
      <c r="CW61" s="13"/>
      <c r="CX61" s="13"/>
      <c r="CY61" s="13"/>
      <c r="CZ61" s="13"/>
      <c r="DA61" s="13"/>
      <c r="DB61" s="13" t="str">
        <f>VLOOKUP($A61,'WO Detail'!$A$2:$BJ$304,5,FALSE)</f>
        <v>Kim Theodore</v>
      </c>
      <c r="DC61" s="13"/>
      <c r="DD61" s="13"/>
      <c r="DE61" s="55">
        <f>VLOOKUP($A61,'WO Detail'!$A$2:$BJ$304,38,FALSE)</f>
        <v>0</v>
      </c>
      <c r="DF61" s="19" t="s">
        <v>258</v>
      </c>
      <c r="DG61" s="19" t="s">
        <v>259</v>
      </c>
      <c r="DH61" s="19" t="s">
        <v>740</v>
      </c>
      <c r="DI61" s="19" t="s">
        <v>741</v>
      </c>
      <c r="DJ61" s="19" t="s">
        <v>262</v>
      </c>
      <c r="DK61" s="19" t="s">
        <v>263</v>
      </c>
      <c r="DL61" s="19" t="s">
        <v>299</v>
      </c>
      <c r="DM61" s="19" t="s">
        <v>300</v>
      </c>
      <c r="DN61" s="19" t="s">
        <v>742</v>
      </c>
      <c r="DO61" s="55"/>
      <c r="DP61" s="55"/>
      <c r="DQ61" s="68">
        <v>16.079158939999999</v>
      </c>
      <c r="DR61" s="55" t="str">
        <f>VLOOKUP($A61,'WO Detail'!$A$2:$BJ$304,10,FALSE)</f>
        <v>No</v>
      </c>
      <c r="DS61" s="55" t="str">
        <f>VLOOKUP($A61,'WO Detail'!$A$2:$BJ$304,14,FALSE)</f>
        <v>YES</v>
      </c>
      <c r="DT61" s="19" t="s">
        <v>302</v>
      </c>
      <c r="DU61" s="59" t="str">
        <f>VLOOKUP($A61,'WO Detail'!$A$2:$BJ$304,15,FALSE)</f>
        <v>MIGUEL PETERSON</v>
      </c>
      <c r="DV61" s="78">
        <v>2025</v>
      </c>
      <c r="DW61" s="79" t="s">
        <v>267</v>
      </c>
      <c r="DX61" s="55">
        <f>VLOOKUP($A61,'WO Detail'!$A$2:$BJ$304,26,FALSE)</f>
        <v>115</v>
      </c>
      <c r="DY61" s="55">
        <f>VLOOKUP($A61,'WO Detail'!$A$2:$BJ$304,27,FALSE)</f>
        <v>106</v>
      </c>
      <c r="DZ61" s="55">
        <f>VLOOKUP($A61,'WO Detail'!$A$2:$BJ$304,28,FALSE)</f>
        <v>0</v>
      </c>
      <c r="EA61" s="55">
        <f>VLOOKUP($A61,'WO Detail'!$A$2:$BJ$304,29,FALSE)</f>
        <v>9</v>
      </c>
      <c r="EB61" s="55">
        <f>VLOOKUP($A61,'WO Detail'!$A$2:$BJ$304,30,FALSE)</f>
        <v>0</v>
      </c>
      <c r="EC61" s="55">
        <f>VLOOKUP($A61,'WO Detail'!$A$2:$BJ$304,31,FALSE)</f>
        <v>39</v>
      </c>
      <c r="ED61" s="55">
        <f>VLOOKUP($A61,'WO Detail'!$A$2:$BJ$304,32,FALSE)</f>
        <v>53</v>
      </c>
      <c r="EE61" s="55">
        <f>VLOOKUP($A61,'WO Detail'!$A$2:$BJ$304,33,FALSE)</f>
        <v>18</v>
      </c>
      <c r="EF61" s="55">
        <f>VLOOKUP($A61,'WO Detail'!$A$2:$BJ$304,34,FALSE)</f>
        <v>2</v>
      </c>
      <c r="EG61" s="55">
        <f>VLOOKUP($A61,'WO Detail'!$A$2:$BJ$304,35,FALSE)</f>
        <v>3</v>
      </c>
      <c r="EH61" s="55">
        <f>VLOOKUP($A61,'WO Detail'!$A$2:$BJ$304,36,FALSE)</f>
        <v>0</v>
      </c>
      <c r="EI61" s="55">
        <f>VLOOKUP($A61,'WO Detail'!$A$2:$BJ$304,37,FALSE)</f>
        <v>0</v>
      </c>
      <c r="EJ61" s="78">
        <v>5</v>
      </c>
      <c r="EK61" s="78">
        <v>0</v>
      </c>
      <c r="EL61" s="19" t="s">
        <v>268</v>
      </c>
      <c r="EM61" s="19" t="s">
        <v>290</v>
      </c>
      <c r="EN61" s="81">
        <v>31106</v>
      </c>
      <c r="EO61" s="78">
        <v>35</v>
      </c>
      <c r="EP61" s="78" t="s">
        <v>390</v>
      </c>
      <c r="EQ61" s="84">
        <v>21985</v>
      </c>
      <c r="ER61" s="78">
        <v>0.81</v>
      </c>
      <c r="ES61" s="13"/>
      <c r="ET61" s="55">
        <f>VLOOKUP($A61,'WO Detail'!$A$2:$BJ$304,25,FALSE)</f>
        <v>13</v>
      </c>
      <c r="EU61" s="55">
        <f>VLOOKUP($A61,'WO Detail'!$A$2:$BJ$304,24,FALSE)</f>
        <v>1</v>
      </c>
      <c r="EV61" s="55" t="str">
        <f>VLOOKUP($A61,'WO Detail'!$A$2:$BJ$304,23,FALSE)</f>
        <v>OPERATING</v>
      </c>
      <c r="EW61" s="78" t="s">
        <v>657</v>
      </c>
      <c r="EX61" s="13"/>
      <c r="EY61" s="13"/>
      <c r="EZ61" s="19" t="s">
        <v>272</v>
      </c>
      <c r="FA61" s="55" t="str">
        <f>VLOOKUP($A61,'WO Detail'!$A$2:$BJ$304,11,FALSE)</f>
        <v>Other</v>
      </c>
      <c r="FB61" s="55" t="str">
        <f>VLOOKUP($A61,'WO Detail'!$A$2:$BJ$304,12,FALSE)</f>
        <v>No</v>
      </c>
      <c r="FC61" s="13"/>
      <c r="FD61" s="55">
        <f>VLOOKUP($A61,'WO Detail'!$A$2:$BJ$304,13,FALSE)</f>
        <v>0</v>
      </c>
      <c r="FE61" s="19" t="s">
        <v>272</v>
      </c>
      <c r="FF61" s="13" t="s">
        <v>273</v>
      </c>
      <c r="FG61" s="19" t="s">
        <v>749</v>
      </c>
      <c r="FH61" s="19" t="s">
        <v>745</v>
      </c>
      <c r="FI61" s="13">
        <v>3708</v>
      </c>
      <c r="FJ61" s="13">
        <v>9</v>
      </c>
      <c r="FK61" s="19" t="s">
        <v>746</v>
      </c>
      <c r="FL61" s="13"/>
      <c r="FM61" s="55">
        <f>VLOOKUP($A61,'WO Detail'!$A$2:$BJ$304,16,FALSE)</f>
        <v>0</v>
      </c>
      <c r="FN61" s="13"/>
      <c r="FO61" s="13"/>
      <c r="FP61" s="13"/>
      <c r="FQ61" s="13"/>
      <c r="FR61" s="13"/>
      <c r="FS61" s="13"/>
      <c r="FT61" s="13"/>
      <c r="FU61" s="13"/>
      <c r="FV61" s="13"/>
      <c r="FW61" s="13"/>
      <c r="FX61" s="13"/>
      <c r="FY61" s="13"/>
      <c r="FZ61" s="13"/>
      <c r="GA61" s="13"/>
      <c r="GB61" s="13"/>
      <c r="GC61" s="13"/>
      <c r="GD61" s="13"/>
      <c r="GE61" s="13"/>
      <c r="GF61" s="13"/>
      <c r="GG61" s="13"/>
      <c r="GH61" s="55">
        <f>VLOOKUP($A61,'WO Detail'!$A$2:$BJ$304,39,FALSE)</f>
        <v>84.38</v>
      </c>
      <c r="GI61" s="55">
        <f>VLOOKUP($A61,'WO Detail'!$A$2:$BJ$304,40,FALSE)</f>
        <v>33.020000000000003</v>
      </c>
      <c r="GJ61" s="13"/>
      <c r="GK61" s="13"/>
      <c r="GL61" s="13"/>
      <c r="GM61" s="13"/>
      <c r="GN61" s="55">
        <f>VLOOKUP($A61,'WO Detail'!$A$2:$BJ$304,17,FALSE)</f>
        <v>0</v>
      </c>
      <c r="GO61" s="55">
        <f>VLOOKUP($A61,'WO Detail'!$A$2:$BJ$304,18,FALSE)</f>
        <v>0</v>
      </c>
      <c r="GP61" s="55">
        <f>VLOOKUP($A61,'WO Detail'!$A$2:$BJ$304,19,FALSE)</f>
        <v>0</v>
      </c>
      <c r="GQ61" s="55" t="str">
        <f>VLOOKUP($A61,'WO Detail'!$A$2:$BJ$304,21,FALSE)</f>
        <v>Yes</v>
      </c>
      <c r="GR61" s="89">
        <f>VLOOKUP($A61,'WO Detail'!$A$2:$BJ$304,22,FALSE)</f>
        <v>0.65438593988374516</v>
      </c>
      <c r="GS61" s="95">
        <f>VLOOKUP($A61,'WO Detail'!$A$2:$BJ$304,41,FALSE)</f>
        <v>239</v>
      </c>
      <c r="GT61" s="95">
        <f t="shared" si="22"/>
        <v>0.75157232704402521</v>
      </c>
      <c r="GU61" s="95">
        <f>VLOOKUP($A61,'WO Detail'!$A$2:$BJ$304,42,FALSE)</f>
        <v>112</v>
      </c>
      <c r="GV61" s="95">
        <f t="shared" si="23"/>
        <v>1.0566037735849056</v>
      </c>
      <c r="GW61" s="95">
        <f>VLOOKUP($A61,'WO Detail'!$A$2:$BJ$304,43,FALSE)</f>
        <v>773</v>
      </c>
      <c r="GX61" s="95">
        <f t="shared" si="5"/>
        <v>2.4308176100628933</v>
      </c>
      <c r="GY61" s="95">
        <f>VLOOKUP($A61,'WO Detail'!$A$2:$BJ$304,44,FALSE)</f>
        <v>1111</v>
      </c>
      <c r="GZ61" s="95">
        <f t="shared" si="6"/>
        <v>10.481132075471699</v>
      </c>
      <c r="HA61" s="95">
        <f>VLOOKUP($A61,'WO Detail'!$A$2:$BJ$304,45,FALSE)</f>
        <v>470</v>
      </c>
      <c r="HB61" s="95">
        <f t="shared" si="7"/>
        <v>1.4779874213836477</v>
      </c>
      <c r="HC61" s="95">
        <f>VLOOKUP($A61,'WO Detail'!$A$2:$BJ$304,46,FALSE)</f>
        <v>359</v>
      </c>
      <c r="HD61" s="95">
        <f t="shared" si="8"/>
        <v>3.3867924528301887</v>
      </c>
      <c r="HE61" s="95">
        <f>VLOOKUP($A61,'WO Detail'!$A$2:$BJ$304,47,FALSE)</f>
        <v>250</v>
      </c>
      <c r="HF61" s="95">
        <f t="shared" si="9"/>
        <v>0.78616352201257855</v>
      </c>
      <c r="HG61" s="95">
        <f>VLOOKUP($A61,'WO Detail'!$A$2:$BJ$304,49,FALSE)</f>
        <v>230</v>
      </c>
      <c r="HH61" s="95">
        <f t="shared" si="10"/>
        <v>0.72327044025157239</v>
      </c>
      <c r="HI61" s="95">
        <f>VLOOKUP($A61,'WO Detail'!$A$2:$BJ$304,51,FALSE)</f>
        <v>3</v>
      </c>
      <c r="HJ61" s="95">
        <f t="shared" si="11"/>
        <v>1.5</v>
      </c>
      <c r="HK61" s="95">
        <f>VLOOKUP($A61,'WO Detail'!$A$2:$BJ$304,53,FALSE)</f>
        <v>6</v>
      </c>
      <c r="HL61" s="95">
        <f t="shared" si="12"/>
        <v>3</v>
      </c>
      <c r="HM61" s="95">
        <f>VLOOKUP($A61,'WO Detail'!$A$2:$BJ$304,55,FALSE)</f>
        <v>35</v>
      </c>
      <c r="HN61" s="95">
        <f t="shared" si="21"/>
        <v>35</v>
      </c>
      <c r="HO61" s="95">
        <f>VLOOKUP($A61,'WO Detail'!$A$2:$BJ$304,56,FALSE)</f>
        <v>3481</v>
      </c>
      <c r="HP61" s="95">
        <f t="shared" si="13"/>
        <v>10.946540880503145</v>
      </c>
      <c r="HQ61" s="95">
        <f>VLOOKUP($A61,'WO Detail'!$A$2:$BJ$304,57,FALSE)</f>
        <v>1214</v>
      </c>
      <c r="HR61" s="95">
        <f t="shared" si="14"/>
        <v>11.452830188679245</v>
      </c>
      <c r="HS61" s="95">
        <f>VLOOKUP($A61,'WO Detail'!$A$2:$BJ$304,58,FALSE)</f>
        <v>2292</v>
      </c>
      <c r="HT61" s="95">
        <f t="shared" si="15"/>
        <v>7.2075471698113205</v>
      </c>
      <c r="HU61" s="95">
        <f>VLOOKUP($A61,'WO Detail'!$A$2:$BJ$304,59,FALSE)</f>
        <v>9944</v>
      </c>
      <c r="HV61" s="95">
        <f t="shared" si="16"/>
        <v>93.811320754716988</v>
      </c>
      <c r="HW61" s="95">
        <f>VLOOKUP($A61,'WO Detail'!$A$2:$BJ$304,60,FALSE)</f>
        <v>132</v>
      </c>
      <c r="HX61" s="95">
        <f t="shared" si="17"/>
        <v>0.41509433962264153</v>
      </c>
      <c r="HY61" s="95">
        <f>VLOOKUP($A61,'WO Detail'!$A$2:$BJ$304,61,FALSE)</f>
        <v>2672</v>
      </c>
      <c r="HZ61" s="95">
        <f t="shared" si="18"/>
        <v>25.20754716981132</v>
      </c>
      <c r="IA61" s="95"/>
      <c r="IB61" s="95"/>
      <c r="IC61" s="95"/>
      <c r="ID61" s="113">
        <f>VLOOKUP($A61,'PHAS Score'!$C$1:$D$303,2,FALSE)</f>
        <v>49</v>
      </c>
      <c r="IE61" s="95">
        <f>VLOOKUP($A61,'WO Detail'!$A$2:$BJ$304,62,FALSE)</f>
        <v>956</v>
      </c>
      <c r="IF61" s="95">
        <f t="shared" si="19"/>
        <v>9.0188679245283012</v>
      </c>
      <c r="IG61" s="96"/>
      <c r="IH61" s="96"/>
      <c r="II61" s="96"/>
      <c r="IJ61" s="96"/>
    </row>
    <row r="62" spans="1:244" s="18" customFormat="1" ht="20.100000000000001" customHeight="1">
      <c r="A62" s="55" t="s">
        <v>750</v>
      </c>
      <c r="B62" s="13" t="s">
        <v>256</v>
      </c>
      <c r="C62" s="13" t="str">
        <f>VLOOKUP($A62,'WO Detail'!$A$2:$BJ$304,4,FALSE)</f>
        <v>Bronx</v>
      </c>
      <c r="D62" s="13" t="str">
        <f>VLOOKUP($A62,'WO Detail'!$A$2:$BJ$304,6,FALSE)</f>
        <v>Claremont Consolidated</v>
      </c>
      <c r="E62" s="55">
        <f>VLOOKUP($A62,'WO Detail'!$A$2:$BJ$304,7,FALSE)</f>
        <v>308</v>
      </c>
      <c r="F62" s="13" t="s">
        <v>751</v>
      </c>
      <c r="G62" s="53">
        <v>335</v>
      </c>
      <c r="H62" s="55" t="str">
        <f>VLOOKUP($A62,'WO Detail'!$A$2:$BJ$304,9,FALSE)</f>
        <v>NY005013080</v>
      </c>
      <c r="I62" s="14">
        <v>144</v>
      </c>
      <c r="J62" s="14">
        <v>322</v>
      </c>
      <c r="K62" s="15">
        <v>2.2361111</v>
      </c>
      <c r="L62" s="15">
        <v>18.7652778</v>
      </c>
      <c r="M62" s="14">
        <v>110</v>
      </c>
      <c r="N62" s="14">
        <v>212</v>
      </c>
      <c r="O62" s="14">
        <v>18</v>
      </c>
      <c r="P62" s="14">
        <v>26</v>
      </c>
      <c r="Q62" s="14">
        <v>30</v>
      </c>
      <c r="R62" s="14">
        <v>35</v>
      </c>
      <c r="S62" s="14">
        <v>26</v>
      </c>
      <c r="T62" s="14">
        <v>51</v>
      </c>
      <c r="U62" s="14">
        <v>36</v>
      </c>
      <c r="V62" s="14">
        <v>34</v>
      </c>
      <c r="W62" s="14">
        <v>20</v>
      </c>
      <c r="X62" s="14">
        <v>9</v>
      </c>
      <c r="Y62" s="14">
        <v>21</v>
      </c>
      <c r="Z62" s="14">
        <v>11</v>
      </c>
      <c r="AA62" s="14">
        <v>5</v>
      </c>
      <c r="AB62" s="14">
        <v>99</v>
      </c>
      <c r="AC62" s="14">
        <v>42</v>
      </c>
      <c r="AD62" s="14">
        <v>37</v>
      </c>
      <c r="AE62" s="14">
        <v>9</v>
      </c>
      <c r="AF62" s="14">
        <v>123</v>
      </c>
      <c r="AG62" s="14">
        <v>189</v>
      </c>
      <c r="AH62" s="14">
        <v>0</v>
      </c>
      <c r="AI62" s="14">
        <v>1</v>
      </c>
      <c r="AJ62" s="14">
        <v>57</v>
      </c>
      <c r="AK62" s="14">
        <v>9</v>
      </c>
      <c r="AL62" s="14">
        <v>2</v>
      </c>
      <c r="AM62" s="14">
        <v>1</v>
      </c>
      <c r="AN62" s="14">
        <v>16</v>
      </c>
      <c r="AO62" s="16">
        <v>489.86111111111109</v>
      </c>
      <c r="AP62" s="16">
        <v>375</v>
      </c>
      <c r="AQ62" s="14">
        <v>2</v>
      </c>
      <c r="AR62" s="14">
        <v>11</v>
      </c>
      <c r="AS62" s="14">
        <v>50</v>
      </c>
      <c r="AT62" s="14">
        <v>12</v>
      </c>
      <c r="AU62" s="14">
        <v>17</v>
      </c>
      <c r="AV62" s="14">
        <v>11</v>
      </c>
      <c r="AW62" s="14">
        <v>7</v>
      </c>
      <c r="AX62" s="14">
        <v>6</v>
      </c>
      <c r="AY62" s="14">
        <v>5</v>
      </c>
      <c r="AZ62" s="14">
        <v>8</v>
      </c>
      <c r="BA62" s="14">
        <v>15</v>
      </c>
      <c r="BB62" s="16">
        <v>23007.197080291971</v>
      </c>
      <c r="BC62" s="16">
        <v>18504</v>
      </c>
      <c r="BD62" s="14">
        <v>12</v>
      </c>
      <c r="BE62" s="14">
        <v>29</v>
      </c>
      <c r="BF62" s="14">
        <v>18</v>
      </c>
      <c r="BG62" s="14">
        <v>18</v>
      </c>
      <c r="BH62" s="14">
        <v>13</v>
      </c>
      <c r="BI62" s="14">
        <v>9</v>
      </c>
      <c r="BJ62" s="14">
        <v>7</v>
      </c>
      <c r="BK62" s="14">
        <v>6</v>
      </c>
      <c r="BL62" s="14">
        <v>10</v>
      </c>
      <c r="BM62" s="14">
        <v>5</v>
      </c>
      <c r="BN62" s="14">
        <v>3</v>
      </c>
      <c r="BO62" s="14">
        <v>3</v>
      </c>
      <c r="BP62" s="14">
        <v>0</v>
      </c>
      <c r="BQ62" s="14">
        <v>0</v>
      </c>
      <c r="BR62" s="14">
        <v>0</v>
      </c>
      <c r="BS62" s="14">
        <v>1</v>
      </c>
      <c r="BT62" s="14">
        <v>0</v>
      </c>
      <c r="BU62" s="14">
        <v>0</v>
      </c>
      <c r="BV62" s="14">
        <v>2</v>
      </c>
      <c r="BW62" s="14">
        <v>1</v>
      </c>
      <c r="BX62" s="14">
        <v>0</v>
      </c>
      <c r="BY62" s="14">
        <v>71</v>
      </c>
      <c r="BZ62" s="16">
        <v>33835.760563380281</v>
      </c>
      <c r="CA62" s="16">
        <v>30151</v>
      </c>
      <c r="CB62" s="14">
        <v>23</v>
      </c>
      <c r="CC62" s="16">
        <v>12433.826086956522</v>
      </c>
      <c r="CD62" s="16">
        <v>6924</v>
      </c>
      <c r="CE62" s="14">
        <v>45</v>
      </c>
      <c r="CF62" s="16">
        <v>12112.155555555555</v>
      </c>
      <c r="CG62" s="16">
        <v>9900</v>
      </c>
      <c r="CH62" s="14">
        <v>94</v>
      </c>
      <c r="CI62" s="14">
        <v>27</v>
      </c>
      <c r="CJ62" s="14">
        <v>13</v>
      </c>
      <c r="CK62" s="14">
        <v>3</v>
      </c>
      <c r="CL62" s="14">
        <v>0</v>
      </c>
      <c r="CM62" s="14">
        <v>0</v>
      </c>
      <c r="CN62" s="17">
        <f t="shared" si="0"/>
        <v>0</v>
      </c>
      <c r="CO62" s="14">
        <v>5</v>
      </c>
      <c r="CP62" s="17">
        <f t="shared" si="1"/>
        <v>3.4722222222222224E-2</v>
      </c>
      <c r="CQ62" s="14">
        <v>69</v>
      </c>
      <c r="CR62" s="14">
        <v>26</v>
      </c>
      <c r="CS62" s="17">
        <f t="shared" si="2"/>
        <v>8.0745341614906832E-2</v>
      </c>
      <c r="CT62" s="13"/>
      <c r="CU62" s="17"/>
      <c r="CV62" s="13"/>
      <c r="CW62" s="13"/>
      <c r="CX62" s="13"/>
      <c r="CY62" s="13"/>
      <c r="CZ62" s="13"/>
      <c r="DA62" s="13"/>
      <c r="DB62" s="13" t="str">
        <f>VLOOKUP($A62,'WO Detail'!$A$2:$BJ$304,5,FALSE)</f>
        <v>Kim Theodore</v>
      </c>
      <c r="DC62" s="13"/>
      <c r="DD62" s="13"/>
      <c r="DE62" s="55">
        <f>VLOOKUP($A62,'WO Detail'!$A$2:$BJ$304,38,FALSE)</f>
        <v>0</v>
      </c>
      <c r="DF62" s="19" t="s">
        <v>258</v>
      </c>
      <c r="DG62" s="19" t="s">
        <v>259</v>
      </c>
      <c r="DH62" s="19" t="s">
        <v>740</v>
      </c>
      <c r="DI62" s="19" t="s">
        <v>741</v>
      </c>
      <c r="DJ62" s="19" t="s">
        <v>262</v>
      </c>
      <c r="DK62" s="19" t="s">
        <v>263</v>
      </c>
      <c r="DL62" s="19" t="s">
        <v>299</v>
      </c>
      <c r="DM62" s="19" t="s">
        <v>300</v>
      </c>
      <c r="DN62" s="19" t="s">
        <v>742</v>
      </c>
      <c r="DO62" s="55"/>
      <c r="DP62" s="55"/>
      <c r="DQ62" s="68">
        <v>16.079158939999999</v>
      </c>
      <c r="DR62" s="55" t="str">
        <f>VLOOKUP($A62,'WO Detail'!$A$2:$BJ$304,10,FALSE)</f>
        <v>No</v>
      </c>
      <c r="DS62" s="55" t="str">
        <f>VLOOKUP($A62,'WO Detail'!$A$2:$BJ$304,14,FALSE)</f>
        <v>YES</v>
      </c>
      <c r="DT62" s="19" t="s">
        <v>302</v>
      </c>
      <c r="DU62" s="59" t="str">
        <f>VLOOKUP($A62,'WO Detail'!$A$2:$BJ$304,15,FALSE)</f>
        <v>AUDREY HENRY</v>
      </c>
      <c r="DV62" s="78">
        <v>2025</v>
      </c>
      <c r="DW62" s="79" t="s">
        <v>267</v>
      </c>
      <c r="DX62" s="55">
        <f>VLOOKUP($A62,'WO Detail'!$A$2:$BJ$304,26,FALSE)</f>
        <v>150</v>
      </c>
      <c r="DY62" s="55">
        <f>VLOOKUP($A62,'WO Detail'!$A$2:$BJ$304,27,FALSE)</f>
        <v>147</v>
      </c>
      <c r="DZ62" s="55">
        <f>VLOOKUP($A62,'WO Detail'!$A$2:$BJ$304,28,FALSE)</f>
        <v>1</v>
      </c>
      <c r="EA62" s="55">
        <f>VLOOKUP($A62,'WO Detail'!$A$2:$BJ$304,29,FALSE)</f>
        <v>2</v>
      </c>
      <c r="EB62" s="55">
        <f>VLOOKUP($A62,'WO Detail'!$A$2:$BJ$304,30,FALSE)</f>
        <v>0</v>
      </c>
      <c r="EC62" s="55">
        <f>VLOOKUP($A62,'WO Detail'!$A$2:$BJ$304,31,FALSE)</f>
        <v>47</v>
      </c>
      <c r="ED62" s="55">
        <f>VLOOKUP($A62,'WO Detail'!$A$2:$BJ$304,32,FALSE)</f>
        <v>75</v>
      </c>
      <c r="EE62" s="55">
        <f>VLOOKUP($A62,'WO Detail'!$A$2:$BJ$304,33,FALSE)</f>
        <v>26</v>
      </c>
      <c r="EF62" s="55">
        <f>VLOOKUP($A62,'WO Detail'!$A$2:$BJ$304,34,FALSE)</f>
        <v>2</v>
      </c>
      <c r="EG62" s="55">
        <f>VLOOKUP($A62,'WO Detail'!$A$2:$BJ$304,35,FALSE)</f>
        <v>0</v>
      </c>
      <c r="EH62" s="55">
        <f>VLOOKUP($A62,'WO Detail'!$A$2:$BJ$304,36,FALSE)</f>
        <v>0</v>
      </c>
      <c r="EI62" s="55">
        <f>VLOOKUP($A62,'WO Detail'!$A$2:$BJ$304,37,FALSE)</f>
        <v>0</v>
      </c>
      <c r="EJ62" s="78">
        <v>9</v>
      </c>
      <c r="EK62" s="78">
        <v>0</v>
      </c>
      <c r="EL62" s="19" t="s">
        <v>268</v>
      </c>
      <c r="EM62" s="19" t="s">
        <v>290</v>
      </c>
      <c r="EN62" s="81">
        <v>31708</v>
      </c>
      <c r="EO62" s="78">
        <v>34</v>
      </c>
      <c r="EP62" s="78" t="s">
        <v>752</v>
      </c>
      <c r="EQ62" s="84">
        <v>29519</v>
      </c>
      <c r="ER62" s="78">
        <v>1.05</v>
      </c>
      <c r="ES62" s="13"/>
      <c r="ET62" s="55">
        <f>VLOOKUP($A62,'WO Detail'!$A$2:$BJ$304,25,FALSE)</f>
        <v>20</v>
      </c>
      <c r="EU62" s="55">
        <f>VLOOKUP($A62,'WO Detail'!$A$2:$BJ$304,24,FALSE)</f>
        <v>1</v>
      </c>
      <c r="EV62" s="55" t="str">
        <f>VLOOKUP($A62,'WO Detail'!$A$2:$BJ$304,23,FALSE)</f>
        <v>OPERATING</v>
      </c>
      <c r="EW62" s="78" t="s">
        <v>657</v>
      </c>
      <c r="EX62" s="13"/>
      <c r="EY62" s="13"/>
      <c r="EZ62" s="19" t="s">
        <v>272</v>
      </c>
      <c r="FA62" s="55" t="str">
        <f>VLOOKUP($A62,'WO Detail'!$A$2:$BJ$304,11,FALSE)</f>
        <v>Other</v>
      </c>
      <c r="FB62" s="55" t="str">
        <f>VLOOKUP($A62,'WO Detail'!$A$2:$BJ$304,12,FALSE)</f>
        <v>No</v>
      </c>
      <c r="FC62" s="13"/>
      <c r="FD62" s="55">
        <f>VLOOKUP($A62,'WO Detail'!$A$2:$BJ$304,13,FALSE)</f>
        <v>0</v>
      </c>
      <c r="FE62" s="19" t="s">
        <v>272</v>
      </c>
      <c r="FF62" s="13" t="s">
        <v>273</v>
      </c>
      <c r="FG62" s="19" t="s">
        <v>744</v>
      </c>
      <c r="FH62" s="19" t="s">
        <v>745</v>
      </c>
      <c r="FI62" s="13">
        <v>3708</v>
      </c>
      <c r="FJ62" s="13">
        <v>9</v>
      </c>
      <c r="FK62" s="19" t="s">
        <v>746</v>
      </c>
      <c r="FL62" s="13"/>
      <c r="FM62" s="55">
        <f>VLOOKUP($A62,'WO Detail'!$A$2:$BJ$304,16,FALSE)</f>
        <v>0</v>
      </c>
      <c r="FN62" s="13"/>
      <c r="FO62" s="13"/>
      <c r="FP62" s="13"/>
      <c r="FQ62" s="13"/>
      <c r="FR62" s="13"/>
      <c r="FS62" s="13"/>
      <c r="FT62" s="13"/>
      <c r="FU62" s="13"/>
      <c r="FV62" s="13"/>
      <c r="FW62" s="13"/>
      <c r="FX62" s="13"/>
      <c r="FY62" s="13"/>
      <c r="FZ62" s="13"/>
      <c r="GA62" s="13"/>
      <c r="GB62" s="13"/>
      <c r="GC62" s="13"/>
      <c r="GD62" s="13"/>
      <c r="GE62" s="13"/>
      <c r="GF62" s="13"/>
      <c r="GG62" s="13"/>
      <c r="GH62" s="55">
        <f>VLOOKUP($A62,'WO Detail'!$A$2:$BJ$304,39,FALSE)</f>
        <v>74.05</v>
      </c>
      <c r="GI62" s="55">
        <f>VLOOKUP($A62,'WO Detail'!$A$2:$BJ$304,40,FALSE)</f>
        <v>46.26</v>
      </c>
      <c r="GJ62" s="13"/>
      <c r="GK62" s="13"/>
      <c r="GL62" s="13"/>
      <c r="GM62" s="13"/>
      <c r="GN62" s="55">
        <f>VLOOKUP($A62,'WO Detail'!$A$2:$BJ$304,17,FALSE)</f>
        <v>0</v>
      </c>
      <c r="GO62" s="55">
        <f>VLOOKUP($A62,'WO Detail'!$A$2:$BJ$304,18,FALSE)</f>
        <v>0</v>
      </c>
      <c r="GP62" s="55">
        <f>VLOOKUP($A62,'WO Detail'!$A$2:$BJ$304,19,FALSE)</f>
        <v>0</v>
      </c>
      <c r="GQ62" s="55" t="str">
        <f>VLOOKUP($A62,'WO Detail'!$A$2:$BJ$304,21,FALSE)</f>
        <v>Yes</v>
      </c>
      <c r="GR62" s="89">
        <f>VLOOKUP($A62,'WO Detail'!$A$2:$BJ$304,22,FALSE)</f>
        <v>0.71143631937489515</v>
      </c>
      <c r="GS62" s="95">
        <f>VLOOKUP($A62,'WO Detail'!$A$2:$BJ$304,41,FALSE)</f>
        <v>383</v>
      </c>
      <c r="GT62" s="95">
        <f t="shared" si="22"/>
        <v>0.86848072562358281</v>
      </c>
      <c r="GU62" s="95">
        <f>VLOOKUP($A62,'WO Detail'!$A$2:$BJ$304,42,FALSE)</f>
        <v>72</v>
      </c>
      <c r="GV62" s="95">
        <f t="shared" si="23"/>
        <v>0.48979591836734693</v>
      </c>
      <c r="GW62" s="95">
        <f>VLOOKUP($A62,'WO Detail'!$A$2:$BJ$304,43,FALSE)</f>
        <v>887</v>
      </c>
      <c r="GX62" s="95">
        <f t="shared" si="5"/>
        <v>2.0113378684807257</v>
      </c>
      <c r="GY62" s="95">
        <f>VLOOKUP($A62,'WO Detail'!$A$2:$BJ$304,44,FALSE)</f>
        <v>1363</v>
      </c>
      <c r="GZ62" s="95">
        <f t="shared" si="6"/>
        <v>9.2721088435374153</v>
      </c>
      <c r="HA62" s="95">
        <f>VLOOKUP($A62,'WO Detail'!$A$2:$BJ$304,45,FALSE)</f>
        <v>627</v>
      </c>
      <c r="HB62" s="95">
        <f t="shared" si="7"/>
        <v>1.4217687074829932</v>
      </c>
      <c r="HC62" s="95">
        <f>VLOOKUP($A62,'WO Detail'!$A$2:$BJ$304,46,FALSE)</f>
        <v>391</v>
      </c>
      <c r="HD62" s="95">
        <f t="shared" si="8"/>
        <v>2.6598639455782314</v>
      </c>
      <c r="HE62" s="95">
        <f>VLOOKUP($A62,'WO Detail'!$A$2:$BJ$304,47,FALSE)</f>
        <v>363</v>
      </c>
      <c r="HF62" s="95">
        <f t="shared" si="9"/>
        <v>0.8231292517006803</v>
      </c>
      <c r="HG62" s="95">
        <f>VLOOKUP($A62,'WO Detail'!$A$2:$BJ$304,49,FALSE)</f>
        <v>450</v>
      </c>
      <c r="HH62" s="95">
        <f t="shared" si="10"/>
        <v>1.0204081632653061</v>
      </c>
      <c r="HI62" s="95">
        <f>VLOOKUP($A62,'WO Detail'!$A$2:$BJ$304,51,FALSE)</f>
        <v>33</v>
      </c>
      <c r="HJ62" s="95">
        <f t="shared" si="11"/>
        <v>16.5</v>
      </c>
      <c r="HK62" s="95">
        <f>VLOOKUP($A62,'WO Detail'!$A$2:$BJ$304,53,FALSE)</f>
        <v>35</v>
      </c>
      <c r="HL62" s="95">
        <f t="shared" si="12"/>
        <v>17.5</v>
      </c>
      <c r="HM62" s="95">
        <f>VLOOKUP($A62,'WO Detail'!$A$2:$BJ$304,55,FALSE)</f>
        <v>27</v>
      </c>
      <c r="HN62" s="95">
        <f t="shared" si="21"/>
        <v>27</v>
      </c>
      <c r="HO62" s="95">
        <f>VLOOKUP($A62,'WO Detail'!$A$2:$BJ$304,56,FALSE)</f>
        <v>4269</v>
      </c>
      <c r="HP62" s="95">
        <f t="shared" si="13"/>
        <v>9.6802721088435373</v>
      </c>
      <c r="HQ62" s="95">
        <f>VLOOKUP($A62,'WO Detail'!$A$2:$BJ$304,57,FALSE)</f>
        <v>1480</v>
      </c>
      <c r="HR62" s="95">
        <f t="shared" si="14"/>
        <v>10.068027210884354</v>
      </c>
      <c r="HS62" s="95">
        <f>VLOOKUP($A62,'WO Detail'!$A$2:$BJ$304,58,FALSE)</f>
        <v>3465</v>
      </c>
      <c r="HT62" s="95">
        <f t="shared" si="15"/>
        <v>7.8571428571428568</v>
      </c>
      <c r="HU62" s="95">
        <f>VLOOKUP($A62,'WO Detail'!$A$2:$BJ$304,59,FALSE)</f>
        <v>11369</v>
      </c>
      <c r="HV62" s="95">
        <f t="shared" si="16"/>
        <v>77.340136054421762</v>
      </c>
      <c r="HW62" s="95">
        <f>VLOOKUP($A62,'WO Detail'!$A$2:$BJ$304,60,FALSE)</f>
        <v>264</v>
      </c>
      <c r="HX62" s="95">
        <f t="shared" si="17"/>
        <v>0.59863945578231292</v>
      </c>
      <c r="HY62" s="95">
        <f>VLOOKUP($A62,'WO Detail'!$A$2:$BJ$304,61,FALSE)</f>
        <v>7046</v>
      </c>
      <c r="HZ62" s="95">
        <f t="shared" si="18"/>
        <v>47.931972789115648</v>
      </c>
      <c r="IA62" s="95"/>
      <c r="IB62" s="95"/>
      <c r="IC62" s="95"/>
      <c r="ID62" s="113">
        <f>VLOOKUP($A62,'PHAS Score'!$C$1:$D$303,2,FALSE)</f>
        <v>49</v>
      </c>
      <c r="IE62" s="95">
        <f>VLOOKUP($A62,'WO Detail'!$A$2:$BJ$304,62,FALSE)</f>
        <v>843</v>
      </c>
      <c r="IF62" s="95">
        <f t="shared" si="19"/>
        <v>5.7346938775510203</v>
      </c>
      <c r="IG62" s="96"/>
      <c r="IH62" s="96"/>
      <c r="II62" s="96"/>
      <c r="IJ62" s="96"/>
    </row>
    <row r="63" spans="1:244" s="18" customFormat="1" ht="20.100000000000001" customHeight="1">
      <c r="A63" s="55" t="s">
        <v>753</v>
      </c>
      <c r="B63" s="13" t="s">
        <v>256</v>
      </c>
      <c r="C63" s="13" t="str">
        <f>VLOOKUP($A63,'WO Detail'!$A$2:$BJ$304,4,FALSE)</f>
        <v>Bronx</v>
      </c>
      <c r="D63" s="13" t="str">
        <f>VLOOKUP($A63,'WO Detail'!$A$2:$BJ$304,6,FALSE)</f>
        <v>Claremont Consolidated</v>
      </c>
      <c r="E63" s="55">
        <f>VLOOKUP($A63,'WO Detail'!$A$2:$BJ$304,7,FALSE)</f>
        <v>308</v>
      </c>
      <c r="F63" s="13" t="s">
        <v>754</v>
      </c>
      <c r="G63" s="53">
        <v>336</v>
      </c>
      <c r="H63" s="55" t="str">
        <f>VLOOKUP($A63,'WO Detail'!$A$2:$BJ$304,9,FALSE)</f>
        <v>NY005013080</v>
      </c>
      <c r="I63" s="14">
        <v>125</v>
      </c>
      <c r="J63" s="14">
        <v>292</v>
      </c>
      <c r="K63" s="15">
        <v>2.3359999999999999</v>
      </c>
      <c r="L63" s="15">
        <v>20.366399999999999</v>
      </c>
      <c r="M63" s="14">
        <v>105</v>
      </c>
      <c r="N63" s="14">
        <v>187</v>
      </c>
      <c r="O63" s="14">
        <v>23</v>
      </c>
      <c r="P63" s="14">
        <v>22</v>
      </c>
      <c r="Q63" s="14">
        <v>24</v>
      </c>
      <c r="R63" s="14">
        <v>28</v>
      </c>
      <c r="S63" s="14">
        <v>17</v>
      </c>
      <c r="T63" s="14">
        <v>52</v>
      </c>
      <c r="U63" s="14">
        <v>26</v>
      </c>
      <c r="V63" s="14">
        <v>32</v>
      </c>
      <c r="W63" s="14">
        <v>17</v>
      </c>
      <c r="X63" s="14">
        <v>13</v>
      </c>
      <c r="Y63" s="14">
        <v>25</v>
      </c>
      <c r="Z63" s="14">
        <v>11</v>
      </c>
      <c r="AA63" s="14">
        <v>2</v>
      </c>
      <c r="AB63" s="14">
        <v>84</v>
      </c>
      <c r="AC63" s="14">
        <v>46</v>
      </c>
      <c r="AD63" s="14">
        <v>38</v>
      </c>
      <c r="AE63" s="14">
        <v>2</v>
      </c>
      <c r="AF63" s="14">
        <v>118</v>
      </c>
      <c r="AG63" s="14">
        <v>171</v>
      </c>
      <c r="AH63" s="14">
        <v>0</v>
      </c>
      <c r="AI63" s="14">
        <v>1</v>
      </c>
      <c r="AJ63" s="14">
        <v>49</v>
      </c>
      <c r="AK63" s="14">
        <v>11</v>
      </c>
      <c r="AL63" s="14">
        <v>1</v>
      </c>
      <c r="AM63" s="14">
        <v>1</v>
      </c>
      <c r="AN63" s="14">
        <v>6</v>
      </c>
      <c r="AO63" s="16">
        <v>510.464</v>
      </c>
      <c r="AP63" s="16">
        <v>337</v>
      </c>
      <c r="AQ63" s="14">
        <v>3</v>
      </c>
      <c r="AR63" s="14">
        <v>13</v>
      </c>
      <c r="AS63" s="14">
        <v>38</v>
      </c>
      <c r="AT63" s="14">
        <v>18</v>
      </c>
      <c r="AU63" s="14">
        <v>9</v>
      </c>
      <c r="AV63" s="14">
        <v>5</v>
      </c>
      <c r="AW63" s="14">
        <v>9</v>
      </c>
      <c r="AX63" s="14">
        <v>6</v>
      </c>
      <c r="AY63" s="14">
        <v>3</v>
      </c>
      <c r="AZ63" s="14">
        <v>5</v>
      </c>
      <c r="BA63" s="14">
        <v>16</v>
      </c>
      <c r="BB63" s="16">
        <v>24590.073770491803</v>
      </c>
      <c r="BC63" s="16">
        <v>16267</v>
      </c>
      <c r="BD63" s="14">
        <v>7</v>
      </c>
      <c r="BE63" s="14">
        <v>30</v>
      </c>
      <c r="BF63" s="14">
        <v>20</v>
      </c>
      <c r="BG63" s="14">
        <v>14</v>
      </c>
      <c r="BH63" s="14">
        <v>6</v>
      </c>
      <c r="BI63" s="14">
        <v>9</v>
      </c>
      <c r="BJ63" s="14">
        <v>8</v>
      </c>
      <c r="BK63" s="14">
        <v>6</v>
      </c>
      <c r="BL63" s="14">
        <v>3</v>
      </c>
      <c r="BM63" s="14">
        <v>3</v>
      </c>
      <c r="BN63" s="14">
        <v>4</v>
      </c>
      <c r="BO63" s="14">
        <v>2</v>
      </c>
      <c r="BP63" s="14">
        <v>0</v>
      </c>
      <c r="BQ63" s="14">
        <v>3</v>
      </c>
      <c r="BR63" s="14">
        <v>2</v>
      </c>
      <c r="BS63" s="14">
        <v>2</v>
      </c>
      <c r="BT63" s="14">
        <v>0</v>
      </c>
      <c r="BU63" s="14">
        <v>1</v>
      </c>
      <c r="BV63" s="14">
        <v>1</v>
      </c>
      <c r="BW63" s="14">
        <v>0</v>
      </c>
      <c r="BX63" s="14">
        <v>1</v>
      </c>
      <c r="BY63" s="14">
        <v>67</v>
      </c>
      <c r="BZ63" s="16">
        <v>35069.910447761191</v>
      </c>
      <c r="CA63" s="16">
        <v>30406</v>
      </c>
      <c r="CB63" s="14">
        <v>19</v>
      </c>
      <c r="CC63" s="16">
        <v>17893.315789473683</v>
      </c>
      <c r="CD63" s="16">
        <v>16490</v>
      </c>
      <c r="CE63" s="14">
        <v>39</v>
      </c>
      <c r="CF63" s="16">
        <v>11928.820512820514</v>
      </c>
      <c r="CG63" s="16">
        <v>9540</v>
      </c>
      <c r="CH63" s="14">
        <v>86</v>
      </c>
      <c r="CI63" s="14">
        <v>17</v>
      </c>
      <c r="CJ63" s="14">
        <v>14</v>
      </c>
      <c r="CK63" s="14">
        <v>4</v>
      </c>
      <c r="CL63" s="14">
        <v>1</v>
      </c>
      <c r="CM63" s="14">
        <v>1</v>
      </c>
      <c r="CN63" s="17">
        <f t="shared" si="0"/>
        <v>8.0000000000000002E-3</v>
      </c>
      <c r="CO63" s="14">
        <v>9</v>
      </c>
      <c r="CP63" s="17">
        <f t="shared" si="1"/>
        <v>7.1999999999999995E-2</v>
      </c>
      <c r="CQ63" s="14">
        <v>72</v>
      </c>
      <c r="CR63" s="14">
        <v>26</v>
      </c>
      <c r="CS63" s="17">
        <f t="shared" si="2"/>
        <v>8.9041095890410954E-2</v>
      </c>
      <c r="CT63" s="13"/>
      <c r="CU63" s="17"/>
      <c r="CV63" s="13"/>
      <c r="CW63" s="13"/>
      <c r="CX63" s="13"/>
      <c r="CY63" s="13"/>
      <c r="CZ63" s="13"/>
      <c r="DA63" s="13"/>
      <c r="DB63" s="13" t="str">
        <f>VLOOKUP($A63,'WO Detail'!$A$2:$BJ$304,5,FALSE)</f>
        <v>Kim Theodore</v>
      </c>
      <c r="DC63" s="13"/>
      <c r="DD63" s="13"/>
      <c r="DE63" s="55">
        <f>VLOOKUP($A63,'WO Detail'!$A$2:$BJ$304,38,FALSE)</f>
        <v>0</v>
      </c>
      <c r="DF63" s="19" t="s">
        <v>258</v>
      </c>
      <c r="DG63" s="19" t="s">
        <v>259</v>
      </c>
      <c r="DH63" s="19" t="s">
        <v>740</v>
      </c>
      <c r="DI63" s="19" t="s">
        <v>741</v>
      </c>
      <c r="DJ63" s="19" t="s">
        <v>262</v>
      </c>
      <c r="DK63" s="19" t="s">
        <v>263</v>
      </c>
      <c r="DL63" s="19" t="s">
        <v>299</v>
      </c>
      <c r="DM63" s="19" t="s">
        <v>300</v>
      </c>
      <c r="DN63" s="19" t="s">
        <v>742</v>
      </c>
      <c r="DO63" s="55"/>
      <c r="DP63" s="55"/>
      <c r="DQ63" s="68">
        <v>16.079158939999999</v>
      </c>
      <c r="DR63" s="55" t="str">
        <f>VLOOKUP($A63,'WO Detail'!$A$2:$BJ$304,10,FALSE)</f>
        <v>No</v>
      </c>
      <c r="DS63" s="55" t="str">
        <f>VLOOKUP($A63,'WO Detail'!$A$2:$BJ$304,14,FALSE)</f>
        <v>NO</v>
      </c>
      <c r="DT63" s="19" t="s">
        <v>302</v>
      </c>
      <c r="DU63" s="59">
        <f>VLOOKUP($A63,'WO Detail'!$A$2:$BJ$304,15,FALSE)</f>
        <v>0</v>
      </c>
      <c r="DV63" s="78">
        <v>2025</v>
      </c>
      <c r="DW63" s="79" t="s">
        <v>267</v>
      </c>
      <c r="DX63" s="55">
        <f>VLOOKUP($A63,'WO Detail'!$A$2:$BJ$304,26,FALSE)</f>
        <v>135</v>
      </c>
      <c r="DY63" s="55">
        <f>VLOOKUP($A63,'WO Detail'!$A$2:$BJ$304,27,FALSE)</f>
        <v>127</v>
      </c>
      <c r="DZ63" s="55">
        <f>VLOOKUP($A63,'WO Detail'!$A$2:$BJ$304,28,FALSE)</f>
        <v>2</v>
      </c>
      <c r="EA63" s="55">
        <f>VLOOKUP($A63,'WO Detail'!$A$2:$BJ$304,29,FALSE)</f>
        <v>6</v>
      </c>
      <c r="EB63" s="55">
        <f>VLOOKUP($A63,'WO Detail'!$A$2:$BJ$304,30,FALSE)</f>
        <v>0</v>
      </c>
      <c r="EC63" s="55">
        <f>VLOOKUP($A63,'WO Detail'!$A$2:$BJ$304,31,FALSE)</f>
        <v>42</v>
      </c>
      <c r="ED63" s="55">
        <f>VLOOKUP($A63,'WO Detail'!$A$2:$BJ$304,32,FALSE)</f>
        <v>73</v>
      </c>
      <c r="EE63" s="55">
        <f>VLOOKUP($A63,'WO Detail'!$A$2:$BJ$304,33,FALSE)</f>
        <v>18</v>
      </c>
      <c r="EF63" s="55">
        <f>VLOOKUP($A63,'WO Detail'!$A$2:$BJ$304,34,FALSE)</f>
        <v>2</v>
      </c>
      <c r="EG63" s="55">
        <f>VLOOKUP($A63,'WO Detail'!$A$2:$BJ$304,35,FALSE)</f>
        <v>0</v>
      </c>
      <c r="EH63" s="55">
        <f>VLOOKUP($A63,'WO Detail'!$A$2:$BJ$304,36,FALSE)</f>
        <v>0</v>
      </c>
      <c r="EI63" s="55">
        <f>VLOOKUP($A63,'WO Detail'!$A$2:$BJ$304,37,FALSE)</f>
        <v>0</v>
      </c>
      <c r="EJ63" s="78">
        <v>3</v>
      </c>
      <c r="EK63" s="78">
        <v>0</v>
      </c>
      <c r="EL63" s="19" t="s">
        <v>268</v>
      </c>
      <c r="EM63" s="19" t="s">
        <v>290</v>
      </c>
      <c r="EN63" s="81">
        <v>31381</v>
      </c>
      <c r="EO63" s="78">
        <v>35</v>
      </c>
      <c r="EP63" s="78" t="s">
        <v>390</v>
      </c>
      <c r="EQ63" s="84">
        <v>28605</v>
      </c>
      <c r="ER63" s="78">
        <v>1.24</v>
      </c>
      <c r="ES63" s="13"/>
      <c r="ET63" s="55">
        <f>VLOOKUP($A63,'WO Detail'!$A$2:$BJ$304,25,FALSE)</f>
        <v>16</v>
      </c>
      <c r="EU63" s="55">
        <f>VLOOKUP($A63,'WO Detail'!$A$2:$BJ$304,24,FALSE)</f>
        <v>2</v>
      </c>
      <c r="EV63" s="55" t="str">
        <f>VLOOKUP($A63,'WO Detail'!$A$2:$BJ$304,23,FALSE)</f>
        <v>OPERATING</v>
      </c>
      <c r="EW63" s="78" t="s">
        <v>267</v>
      </c>
      <c r="EX63" s="13"/>
      <c r="EY63" s="13"/>
      <c r="EZ63" s="19" t="s">
        <v>267</v>
      </c>
      <c r="FA63" s="55" t="str">
        <f>VLOOKUP($A63,'WO Detail'!$A$2:$BJ$304,11,FALSE)</f>
        <v>Other</v>
      </c>
      <c r="FB63" s="55" t="str">
        <f>VLOOKUP($A63,'WO Detail'!$A$2:$BJ$304,12,FALSE)</f>
        <v>No</v>
      </c>
      <c r="FC63" s="13"/>
      <c r="FD63" s="55">
        <f>VLOOKUP($A63,'WO Detail'!$A$2:$BJ$304,13,FALSE)</f>
        <v>0</v>
      </c>
      <c r="FE63" s="19" t="s">
        <v>272</v>
      </c>
      <c r="FF63" s="13" t="s">
        <v>273</v>
      </c>
      <c r="FG63" s="19" t="s">
        <v>749</v>
      </c>
      <c r="FH63" s="19" t="s">
        <v>745</v>
      </c>
      <c r="FI63" s="13">
        <v>3708</v>
      </c>
      <c r="FJ63" s="13">
        <v>9</v>
      </c>
      <c r="FK63" s="19" t="s">
        <v>746</v>
      </c>
      <c r="FL63" s="13"/>
      <c r="FM63" s="55">
        <f>VLOOKUP($A63,'WO Detail'!$A$2:$BJ$304,16,FALSE)</f>
        <v>0</v>
      </c>
      <c r="FN63" s="13"/>
      <c r="FO63" s="13"/>
      <c r="FP63" s="13"/>
      <c r="FQ63" s="13"/>
      <c r="FR63" s="13"/>
      <c r="FS63" s="13"/>
      <c r="FT63" s="13"/>
      <c r="FU63" s="13"/>
      <c r="FV63" s="13"/>
      <c r="FW63" s="13"/>
      <c r="FX63" s="13"/>
      <c r="FY63" s="13"/>
      <c r="FZ63" s="13"/>
      <c r="GA63" s="13"/>
      <c r="GB63" s="13"/>
      <c r="GC63" s="13"/>
      <c r="GD63" s="13"/>
      <c r="GE63" s="13"/>
      <c r="GF63" s="13"/>
      <c r="GG63" s="13"/>
      <c r="GH63" s="55">
        <f>VLOOKUP($A63,'WO Detail'!$A$2:$BJ$304,39,FALSE)</f>
        <v>88.1</v>
      </c>
      <c r="GI63" s="55">
        <f>VLOOKUP($A63,'WO Detail'!$A$2:$BJ$304,40,FALSE)</f>
        <v>37.799999999999997</v>
      </c>
      <c r="GJ63" s="13"/>
      <c r="GK63" s="13"/>
      <c r="GL63" s="13"/>
      <c r="GM63" s="13"/>
      <c r="GN63" s="55" t="str">
        <f>VLOOKUP($A63,'WO Detail'!$A$2:$BJ$304,17,FALSE)</f>
        <v>3319.0</v>
      </c>
      <c r="GO63" s="55">
        <f>VLOOKUP($A63,'WO Detail'!$A$2:$BJ$304,18,FALSE)</f>
        <v>0</v>
      </c>
      <c r="GP63" s="55">
        <f>VLOOKUP($A63,'WO Detail'!$A$2:$BJ$304,19,FALSE)</f>
        <v>0</v>
      </c>
      <c r="GQ63" s="55" t="str">
        <f>VLOOKUP($A63,'WO Detail'!$A$2:$BJ$304,21,FALSE)</f>
        <v>No</v>
      </c>
      <c r="GR63" s="89">
        <f>VLOOKUP($A63,'WO Detail'!$A$2:$BJ$304,22,FALSE)</f>
        <v>0.60886750551757562</v>
      </c>
      <c r="GS63" s="95">
        <f>VLOOKUP($A63,'WO Detail'!$A$2:$BJ$304,41,FALSE)</f>
        <v>507</v>
      </c>
      <c r="GT63" s="95">
        <f t="shared" si="22"/>
        <v>1.3307086614173229</v>
      </c>
      <c r="GU63" s="95">
        <f>VLOOKUP($A63,'WO Detail'!$A$2:$BJ$304,42,FALSE)</f>
        <v>91</v>
      </c>
      <c r="GV63" s="95">
        <f t="shared" si="23"/>
        <v>0.71653543307086609</v>
      </c>
      <c r="GW63" s="95">
        <f>VLOOKUP($A63,'WO Detail'!$A$2:$BJ$304,43,FALSE)</f>
        <v>977</v>
      </c>
      <c r="GX63" s="95">
        <f t="shared" si="5"/>
        <v>2.5643044619422573</v>
      </c>
      <c r="GY63" s="95">
        <f>VLOOKUP($A63,'WO Detail'!$A$2:$BJ$304,44,FALSE)</f>
        <v>864</v>
      </c>
      <c r="GZ63" s="95">
        <f t="shared" si="6"/>
        <v>6.8031496062992129</v>
      </c>
      <c r="HA63" s="95">
        <f>VLOOKUP($A63,'WO Detail'!$A$2:$BJ$304,45,FALSE)</f>
        <v>549</v>
      </c>
      <c r="HB63" s="95">
        <f t="shared" si="7"/>
        <v>1.4409448818897639</v>
      </c>
      <c r="HC63" s="95">
        <f>VLOOKUP($A63,'WO Detail'!$A$2:$BJ$304,46,FALSE)</f>
        <v>473</v>
      </c>
      <c r="HD63" s="95">
        <f t="shared" si="8"/>
        <v>3.7244094488188977</v>
      </c>
      <c r="HE63" s="95">
        <f>VLOOKUP($A63,'WO Detail'!$A$2:$BJ$304,47,FALSE)</f>
        <v>356</v>
      </c>
      <c r="HF63" s="95">
        <f t="shared" si="9"/>
        <v>0.93438320209973758</v>
      </c>
      <c r="HG63" s="95">
        <f>VLOOKUP($A63,'WO Detail'!$A$2:$BJ$304,49,FALSE)</f>
        <v>307</v>
      </c>
      <c r="HH63" s="95">
        <f t="shared" si="10"/>
        <v>0.80577427821522307</v>
      </c>
      <c r="HI63" s="95">
        <f>VLOOKUP($A63,'WO Detail'!$A$2:$BJ$304,51,FALSE)</f>
        <v>2</v>
      </c>
      <c r="HJ63" s="95">
        <f t="shared" si="11"/>
        <v>1</v>
      </c>
      <c r="HK63" s="95">
        <f>VLOOKUP($A63,'WO Detail'!$A$2:$BJ$304,53,FALSE)</f>
        <v>6</v>
      </c>
      <c r="HL63" s="95">
        <f t="shared" si="12"/>
        <v>3</v>
      </c>
      <c r="HM63" s="95">
        <f>VLOOKUP($A63,'WO Detail'!$A$2:$BJ$304,55,FALSE)</f>
        <v>73</v>
      </c>
      <c r="HN63" s="95">
        <f t="shared" si="21"/>
        <v>36.5</v>
      </c>
      <c r="HO63" s="95">
        <f>VLOOKUP($A63,'WO Detail'!$A$2:$BJ$304,56,FALSE)</f>
        <v>4356</v>
      </c>
      <c r="HP63" s="95">
        <f t="shared" si="13"/>
        <v>11.433070866141732</v>
      </c>
      <c r="HQ63" s="95">
        <f>VLOOKUP($A63,'WO Detail'!$A$2:$BJ$304,57,FALSE)</f>
        <v>1788</v>
      </c>
      <c r="HR63" s="95">
        <f t="shared" si="14"/>
        <v>14.078740157480315</v>
      </c>
      <c r="HS63" s="95">
        <f>VLOOKUP($A63,'WO Detail'!$A$2:$BJ$304,58,FALSE)</f>
        <v>3056</v>
      </c>
      <c r="HT63" s="95">
        <f t="shared" si="15"/>
        <v>8.0209973753280845</v>
      </c>
      <c r="HU63" s="95">
        <f>VLOOKUP($A63,'WO Detail'!$A$2:$BJ$304,59,FALSE)</f>
        <v>12506</v>
      </c>
      <c r="HV63" s="95">
        <f t="shared" si="16"/>
        <v>98.472440944881896</v>
      </c>
      <c r="HW63" s="95">
        <f>VLOOKUP($A63,'WO Detail'!$A$2:$BJ$304,60,FALSE)</f>
        <v>198</v>
      </c>
      <c r="HX63" s="95">
        <f t="shared" si="17"/>
        <v>0.51968503937007871</v>
      </c>
      <c r="HY63" s="95">
        <f>VLOOKUP($A63,'WO Detail'!$A$2:$BJ$304,61,FALSE)</f>
        <v>4146</v>
      </c>
      <c r="HZ63" s="95">
        <f t="shared" si="18"/>
        <v>32.645669291338585</v>
      </c>
      <c r="IA63" s="95"/>
      <c r="IB63" s="95"/>
      <c r="IC63" s="95"/>
      <c r="ID63" s="113">
        <f>VLOOKUP($A63,'PHAS Score'!$C$1:$D$303,2,FALSE)</f>
        <v>49</v>
      </c>
      <c r="IE63" s="95">
        <f>VLOOKUP($A63,'WO Detail'!$A$2:$BJ$304,62,FALSE)</f>
        <v>298</v>
      </c>
      <c r="IF63" s="95">
        <f t="shared" si="19"/>
        <v>2.3464566929133857</v>
      </c>
      <c r="IG63" s="96"/>
      <c r="IH63" s="96"/>
      <c r="II63" s="96"/>
      <c r="IJ63" s="96"/>
    </row>
    <row r="64" spans="1:244" s="18" customFormat="1" ht="20.100000000000001" customHeight="1">
      <c r="A64" s="55" t="s">
        <v>755</v>
      </c>
      <c r="B64" s="13" t="s">
        <v>256</v>
      </c>
      <c r="C64" s="13" t="str">
        <f>VLOOKUP($A64,'WO Detail'!$A$2:$BJ$304,4,FALSE)</f>
        <v>Bronx</v>
      </c>
      <c r="D64" s="13" t="str">
        <f>VLOOKUP($A64,'WO Detail'!$A$2:$BJ$304,6,FALSE)</f>
        <v>Sack Wern</v>
      </c>
      <c r="E64" s="55">
        <f>VLOOKUP($A64,'WO Detail'!$A$2:$BJ$304,7,FALSE)</f>
        <v>280</v>
      </c>
      <c r="F64" s="13" t="s">
        <v>756</v>
      </c>
      <c r="G64" s="53">
        <v>11</v>
      </c>
      <c r="H64" s="55" t="str">
        <f>VLOOKUP($A64,'WO Detail'!$A$2:$BJ$304,9,FALSE)</f>
        <v>NY005012800</v>
      </c>
      <c r="I64" s="14">
        <v>398</v>
      </c>
      <c r="J64" s="14">
        <v>873</v>
      </c>
      <c r="K64" s="15">
        <v>2.1934673</v>
      </c>
      <c r="L64" s="15">
        <v>28.939698499999999</v>
      </c>
      <c r="M64" s="14">
        <v>303</v>
      </c>
      <c r="N64" s="14">
        <v>570</v>
      </c>
      <c r="O64" s="14">
        <v>36</v>
      </c>
      <c r="P64" s="14">
        <v>64</v>
      </c>
      <c r="Q64" s="14">
        <v>68</v>
      </c>
      <c r="R64" s="14">
        <v>83</v>
      </c>
      <c r="S64" s="14">
        <v>80</v>
      </c>
      <c r="T64" s="14">
        <v>101</v>
      </c>
      <c r="U64" s="14">
        <v>82</v>
      </c>
      <c r="V64" s="14">
        <v>84</v>
      </c>
      <c r="W64" s="14">
        <v>51</v>
      </c>
      <c r="X64" s="14">
        <v>46</v>
      </c>
      <c r="Y64" s="14">
        <v>84</v>
      </c>
      <c r="Z64" s="14">
        <v>64</v>
      </c>
      <c r="AA64" s="14">
        <v>30</v>
      </c>
      <c r="AB64" s="14">
        <v>215</v>
      </c>
      <c r="AC64" s="14">
        <v>206</v>
      </c>
      <c r="AD64" s="14">
        <v>178</v>
      </c>
      <c r="AE64" s="14">
        <v>21</v>
      </c>
      <c r="AF64" s="14">
        <v>321</v>
      </c>
      <c r="AG64" s="14">
        <v>530</v>
      </c>
      <c r="AH64" s="14">
        <v>0</v>
      </c>
      <c r="AI64" s="14">
        <v>1</v>
      </c>
      <c r="AJ64" s="14">
        <v>179</v>
      </c>
      <c r="AK64" s="14">
        <v>35</v>
      </c>
      <c r="AL64" s="14">
        <v>6</v>
      </c>
      <c r="AM64" s="14">
        <v>3</v>
      </c>
      <c r="AN64" s="14">
        <v>28</v>
      </c>
      <c r="AO64" s="16">
        <v>609.1130653266332</v>
      </c>
      <c r="AP64" s="16">
        <v>455</v>
      </c>
      <c r="AQ64" s="14">
        <v>0</v>
      </c>
      <c r="AR64" s="14">
        <v>15</v>
      </c>
      <c r="AS64" s="14">
        <v>114</v>
      </c>
      <c r="AT64" s="14">
        <v>45</v>
      </c>
      <c r="AU64" s="14">
        <v>45</v>
      </c>
      <c r="AV64" s="14">
        <v>33</v>
      </c>
      <c r="AW64" s="14">
        <v>18</v>
      </c>
      <c r="AX64" s="14">
        <v>24</v>
      </c>
      <c r="AY64" s="14">
        <v>10</v>
      </c>
      <c r="AZ64" s="14">
        <v>18</v>
      </c>
      <c r="BA64" s="14">
        <v>76</v>
      </c>
      <c r="BB64" s="16">
        <v>30284.107142857141</v>
      </c>
      <c r="BC64" s="16">
        <v>20421</v>
      </c>
      <c r="BD64" s="14">
        <v>8</v>
      </c>
      <c r="BE64" s="14">
        <v>44</v>
      </c>
      <c r="BF64" s="14">
        <v>93</v>
      </c>
      <c r="BG64" s="14">
        <v>47</v>
      </c>
      <c r="BH64" s="14">
        <v>40</v>
      </c>
      <c r="BI64" s="14">
        <v>20</v>
      </c>
      <c r="BJ64" s="14">
        <v>18</v>
      </c>
      <c r="BK64" s="14">
        <v>22</v>
      </c>
      <c r="BL64" s="14">
        <v>19</v>
      </c>
      <c r="BM64" s="14">
        <v>17</v>
      </c>
      <c r="BN64" s="14">
        <v>15</v>
      </c>
      <c r="BO64" s="14">
        <v>5</v>
      </c>
      <c r="BP64" s="14">
        <v>7</v>
      </c>
      <c r="BQ64" s="14">
        <v>5</v>
      </c>
      <c r="BR64" s="14">
        <v>7</v>
      </c>
      <c r="BS64" s="14">
        <v>3</v>
      </c>
      <c r="BT64" s="14">
        <v>3</v>
      </c>
      <c r="BU64" s="14">
        <v>1</v>
      </c>
      <c r="BV64" s="14">
        <v>4</v>
      </c>
      <c r="BW64" s="14">
        <v>2</v>
      </c>
      <c r="BX64" s="14">
        <v>12</v>
      </c>
      <c r="BY64" s="14">
        <v>181</v>
      </c>
      <c r="BZ64" s="16">
        <v>46192.657458563539</v>
      </c>
      <c r="CA64" s="16">
        <v>38568</v>
      </c>
      <c r="CB64" s="14">
        <v>50</v>
      </c>
      <c r="CC64" s="16">
        <v>21665.599999999999</v>
      </c>
      <c r="CD64" s="16">
        <v>13878</v>
      </c>
      <c r="CE64" s="14">
        <v>176</v>
      </c>
      <c r="CF64" s="16">
        <v>17647.289772727272</v>
      </c>
      <c r="CG64" s="16">
        <v>12924</v>
      </c>
      <c r="CH64" s="14">
        <v>232</v>
      </c>
      <c r="CI64" s="14">
        <v>81</v>
      </c>
      <c r="CJ64" s="14">
        <v>50</v>
      </c>
      <c r="CK64" s="14">
        <v>21</v>
      </c>
      <c r="CL64" s="14">
        <v>7</v>
      </c>
      <c r="CM64" s="14">
        <v>8</v>
      </c>
      <c r="CN64" s="17">
        <f t="shared" si="0"/>
        <v>2.0100502512562814E-2</v>
      </c>
      <c r="CO64" s="14">
        <v>26</v>
      </c>
      <c r="CP64" s="17">
        <f t="shared" si="1"/>
        <v>6.5326633165829151E-2</v>
      </c>
      <c r="CQ64" s="14">
        <v>162</v>
      </c>
      <c r="CR64" s="14">
        <v>53</v>
      </c>
      <c r="CS64" s="17">
        <f t="shared" si="2"/>
        <v>6.0710194730813287E-2</v>
      </c>
      <c r="CT64" s="13"/>
      <c r="CU64" s="17"/>
      <c r="CV64" s="13"/>
      <c r="CW64" s="13"/>
      <c r="CX64" s="13"/>
      <c r="CY64" s="13"/>
      <c r="CZ64" s="13"/>
      <c r="DA64" s="13"/>
      <c r="DB64" s="13" t="str">
        <f>VLOOKUP($A64,'WO Detail'!$A$2:$BJ$304,5,FALSE)</f>
        <v>Alex Tolozano</v>
      </c>
      <c r="DC64" s="13"/>
      <c r="DD64" s="13"/>
      <c r="DE64" s="55">
        <f>VLOOKUP($A64,'WO Detail'!$A$2:$BJ$304,38,FALSE)</f>
        <v>1</v>
      </c>
      <c r="DF64" s="19" t="s">
        <v>258</v>
      </c>
      <c r="DG64" s="19" t="s">
        <v>259</v>
      </c>
      <c r="DH64" s="19" t="s">
        <v>324</v>
      </c>
      <c r="DI64" s="19" t="s">
        <v>325</v>
      </c>
      <c r="DJ64" s="19" t="s">
        <v>592</v>
      </c>
      <c r="DK64" s="19" t="s">
        <v>609</v>
      </c>
      <c r="DL64" s="19" t="s">
        <v>354</v>
      </c>
      <c r="DM64" s="19" t="s">
        <v>633</v>
      </c>
      <c r="DN64" s="19" t="s">
        <v>327</v>
      </c>
      <c r="DO64" s="55"/>
      <c r="DP64" s="55"/>
      <c r="DQ64" s="68">
        <v>25.551684088269457</v>
      </c>
      <c r="DR64" s="55" t="str">
        <f>VLOOKUP($A64,'WO Detail'!$A$2:$BJ$304,10,FALSE)</f>
        <v>No</v>
      </c>
      <c r="DS64" s="55" t="str">
        <f>VLOOKUP($A64,'WO Detail'!$A$2:$BJ$304,14,FALSE)</f>
        <v>YES</v>
      </c>
      <c r="DT64" s="19" t="s">
        <v>328</v>
      </c>
      <c r="DU64" s="59" t="str">
        <f>VLOOKUP($A64,'WO Detail'!$A$2:$BJ$304,15,FALSE)</f>
        <v>GERALDINE HOPPER</v>
      </c>
      <c r="DV64" s="78">
        <v>2024</v>
      </c>
      <c r="DW64" s="79" t="s">
        <v>267</v>
      </c>
      <c r="DX64" s="55">
        <f>VLOOKUP($A64,'WO Detail'!$A$2:$BJ$304,26,FALSE)</f>
        <v>401</v>
      </c>
      <c r="DY64" s="55">
        <f>VLOOKUP($A64,'WO Detail'!$A$2:$BJ$304,27,FALSE)</f>
        <v>398</v>
      </c>
      <c r="DZ64" s="55">
        <f>VLOOKUP($A64,'WO Detail'!$A$2:$BJ$304,28,FALSE)</f>
        <v>3</v>
      </c>
      <c r="EA64" s="55">
        <f>VLOOKUP($A64,'WO Detail'!$A$2:$BJ$304,29,FALSE)</f>
        <v>0</v>
      </c>
      <c r="EB64" s="55">
        <f>VLOOKUP($A64,'WO Detail'!$A$2:$BJ$304,30,FALSE)</f>
        <v>0</v>
      </c>
      <c r="EC64" s="55">
        <f>VLOOKUP($A64,'WO Detail'!$A$2:$BJ$304,31,FALSE)</f>
        <v>64</v>
      </c>
      <c r="ED64" s="55">
        <f>VLOOKUP($A64,'WO Detail'!$A$2:$BJ$304,32,FALSE)</f>
        <v>216</v>
      </c>
      <c r="EE64" s="55">
        <f>VLOOKUP($A64,'WO Detail'!$A$2:$BJ$304,33,FALSE)</f>
        <v>91</v>
      </c>
      <c r="EF64" s="55">
        <f>VLOOKUP($A64,'WO Detail'!$A$2:$BJ$304,34,FALSE)</f>
        <v>29</v>
      </c>
      <c r="EG64" s="55">
        <f>VLOOKUP($A64,'WO Detail'!$A$2:$BJ$304,35,FALSE)</f>
        <v>0</v>
      </c>
      <c r="EH64" s="55">
        <f>VLOOKUP($A64,'WO Detail'!$A$2:$BJ$304,36,FALSE)</f>
        <v>1</v>
      </c>
      <c r="EI64" s="55">
        <f>VLOOKUP($A64,'WO Detail'!$A$2:$BJ$304,37,FALSE)</f>
        <v>0</v>
      </c>
      <c r="EJ64" s="78">
        <v>46</v>
      </c>
      <c r="EK64" s="78">
        <v>0</v>
      </c>
      <c r="EL64" s="19" t="s">
        <v>268</v>
      </c>
      <c r="EM64" s="19" t="s">
        <v>269</v>
      </c>
      <c r="EN64" s="81">
        <v>15330</v>
      </c>
      <c r="EO64" s="78">
        <v>79</v>
      </c>
      <c r="EP64" s="78" t="s">
        <v>462</v>
      </c>
      <c r="EQ64" s="84">
        <v>154304</v>
      </c>
      <c r="ER64" s="78">
        <v>17.03</v>
      </c>
      <c r="ES64" s="13"/>
      <c r="ET64" s="55">
        <f>VLOOKUP($A64,'WO Detail'!$A$2:$BJ$304,25,FALSE)</f>
        <v>9</v>
      </c>
      <c r="EU64" s="55">
        <f>VLOOKUP($A64,'WO Detail'!$A$2:$BJ$304,24,FALSE)</f>
        <v>0</v>
      </c>
      <c r="EV64" s="55">
        <f>VLOOKUP($A64,'WO Detail'!$A$2:$BJ$304,23,FALSE)</f>
        <v>0</v>
      </c>
      <c r="EW64" s="78" t="s">
        <v>757</v>
      </c>
      <c r="EX64" s="13"/>
      <c r="EY64" s="13"/>
      <c r="EZ64" s="19" t="s">
        <v>267</v>
      </c>
      <c r="FA64" s="55" t="str">
        <f>VLOOKUP($A64,'WO Detail'!$A$2:$BJ$304,11,FALSE)</f>
        <v>Other</v>
      </c>
      <c r="FB64" s="55" t="str">
        <f>VLOOKUP($A64,'WO Detail'!$A$2:$BJ$304,12,FALSE)</f>
        <v>No</v>
      </c>
      <c r="FC64" s="13"/>
      <c r="FD64" s="55">
        <f>VLOOKUP($A64,'WO Detail'!$A$2:$BJ$304,13,FALSE)</f>
        <v>0</v>
      </c>
      <c r="FE64" s="19" t="s">
        <v>267</v>
      </c>
      <c r="FF64" s="13"/>
      <c r="FG64" s="19" t="s">
        <v>758</v>
      </c>
      <c r="FH64" s="19" t="s">
        <v>719</v>
      </c>
      <c r="FI64" s="13">
        <v>3709</v>
      </c>
      <c r="FJ64" s="13">
        <v>8</v>
      </c>
      <c r="FK64" s="19" t="s">
        <v>331</v>
      </c>
      <c r="FL64" s="13"/>
      <c r="FM64" s="55">
        <f>VLOOKUP($A64,'WO Detail'!$A$2:$BJ$304,16,FALSE)</f>
        <v>0</v>
      </c>
      <c r="FN64" s="13"/>
      <c r="FO64" s="13"/>
      <c r="FP64" s="13"/>
      <c r="FQ64" s="13"/>
      <c r="FR64" s="13"/>
      <c r="FS64" s="13"/>
      <c r="FT64" s="13"/>
      <c r="FU64" s="13"/>
      <c r="FV64" s="13"/>
      <c r="FW64" s="13"/>
      <c r="FX64" s="13"/>
      <c r="FY64" s="13"/>
      <c r="FZ64" s="13"/>
      <c r="GA64" s="13"/>
      <c r="GB64" s="13"/>
      <c r="GC64" s="13"/>
      <c r="GD64" s="13"/>
      <c r="GE64" s="13"/>
      <c r="GF64" s="13"/>
      <c r="GG64" s="13"/>
      <c r="GH64" s="55">
        <f>VLOOKUP($A64,'WO Detail'!$A$2:$BJ$304,39,FALSE)</f>
        <v>92.97</v>
      </c>
      <c r="GI64" s="55">
        <f>VLOOKUP($A64,'WO Detail'!$A$2:$BJ$304,40,FALSE)</f>
        <v>38.44</v>
      </c>
      <c r="GJ64" s="13"/>
      <c r="GK64" s="13"/>
      <c r="GL64" s="13"/>
      <c r="GM64" s="13"/>
      <c r="GN64" s="55">
        <f>VLOOKUP($A64,'WO Detail'!$A$2:$BJ$304,17,FALSE)</f>
        <v>0</v>
      </c>
      <c r="GO64" s="55">
        <f>VLOOKUP($A64,'WO Detail'!$A$2:$BJ$304,18,FALSE)</f>
        <v>0</v>
      </c>
      <c r="GP64" s="55">
        <f>VLOOKUP($A64,'WO Detail'!$A$2:$BJ$304,19,FALSE)</f>
        <v>0</v>
      </c>
      <c r="GQ64" s="55" t="str">
        <f>VLOOKUP($A64,'WO Detail'!$A$2:$BJ$304,21,FALSE)</f>
        <v>Yes</v>
      </c>
      <c r="GR64" s="89">
        <f>VLOOKUP($A64,'WO Detail'!$A$2:$BJ$304,22,FALSE)</f>
        <v>1.1856159665907791</v>
      </c>
      <c r="GS64" s="95">
        <f>VLOOKUP($A64,'WO Detail'!$A$2:$BJ$304,41,FALSE)</f>
        <v>907</v>
      </c>
      <c r="GT64" s="95">
        <f t="shared" si="22"/>
        <v>0.75963149078726966</v>
      </c>
      <c r="GU64" s="95">
        <f>VLOOKUP($A64,'WO Detail'!$A$2:$BJ$304,42,FALSE)</f>
        <v>87</v>
      </c>
      <c r="GV64" s="95">
        <f t="shared" si="23"/>
        <v>0.21859296482412061</v>
      </c>
      <c r="GW64" s="95">
        <f>VLOOKUP($A64,'WO Detail'!$A$2:$BJ$304,43,FALSE)</f>
        <v>2162</v>
      </c>
      <c r="GX64" s="95">
        <f t="shared" si="5"/>
        <v>1.8107202680067001</v>
      </c>
      <c r="GY64" s="95">
        <f>VLOOKUP($A64,'WO Detail'!$A$2:$BJ$304,44,FALSE)</f>
        <v>3474</v>
      </c>
      <c r="GZ64" s="95">
        <f t="shared" si="6"/>
        <v>8.7286432160804015</v>
      </c>
      <c r="HA64" s="95">
        <f>VLOOKUP($A64,'WO Detail'!$A$2:$BJ$304,45,FALSE)</f>
        <v>653</v>
      </c>
      <c r="HB64" s="95">
        <f t="shared" si="7"/>
        <v>0.54690117252931325</v>
      </c>
      <c r="HC64" s="95">
        <f>VLOOKUP($A64,'WO Detail'!$A$2:$BJ$304,46,FALSE)</f>
        <v>498</v>
      </c>
      <c r="HD64" s="95">
        <f t="shared" si="8"/>
        <v>1.2512562814070352</v>
      </c>
      <c r="HE64" s="95">
        <f>VLOOKUP($A64,'WO Detail'!$A$2:$BJ$304,47,FALSE)</f>
        <v>2138</v>
      </c>
      <c r="HF64" s="95">
        <f t="shared" si="9"/>
        <v>1.7906197654941371</v>
      </c>
      <c r="HG64" s="95">
        <f>VLOOKUP($A64,'WO Detail'!$A$2:$BJ$304,49,FALSE)</f>
        <v>2084</v>
      </c>
      <c r="HH64" s="95">
        <f t="shared" si="10"/>
        <v>1.745393634840871</v>
      </c>
      <c r="HI64" s="95">
        <f>VLOOKUP($A64,'WO Detail'!$A$2:$BJ$304,51,FALSE)</f>
        <v>17</v>
      </c>
      <c r="HJ64" s="95">
        <f t="shared" si="11"/>
        <v>8.5</v>
      </c>
      <c r="HK64" s="95">
        <f>VLOOKUP($A64,'WO Detail'!$A$2:$BJ$304,53,FALSE)</f>
        <v>14</v>
      </c>
      <c r="HL64" s="95">
        <f t="shared" si="12"/>
        <v>7</v>
      </c>
      <c r="HM64" s="95"/>
      <c r="HN64" s="95"/>
      <c r="HO64" s="95">
        <f>VLOOKUP($A64,'WO Detail'!$A$2:$BJ$304,56,FALSE)</f>
        <v>8937</v>
      </c>
      <c r="HP64" s="95">
        <f t="shared" si="13"/>
        <v>7.4849246231155782</v>
      </c>
      <c r="HQ64" s="95">
        <f>VLOOKUP($A64,'WO Detail'!$A$2:$BJ$304,57,FALSE)</f>
        <v>2926</v>
      </c>
      <c r="HR64" s="95">
        <f t="shared" si="14"/>
        <v>7.3517587939698492</v>
      </c>
      <c r="HS64" s="95">
        <f>VLOOKUP($A64,'WO Detail'!$A$2:$BJ$304,58,FALSE)</f>
        <v>9400</v>
      </c>
      <c r="HT64" s="95">
        <f t="shared" si="15"/>
        <v>7.8726968174204357</v>
      </c>
      <c r="HU64" s="95">
        <f>VLOOKUP($A64,'WO Detail'!$A$2:$BJ$304,59,FALSE)</f>
        <v>31017</v>
      </c>
      <c r="HV64" s="95">
        <f t="shared" si="16"/>
        <v>77.9321608040201</v>
      </c>
      <c r="HW64" s="95">
        <f>VLOOKUP($A64,'WO Detail'!$A$2:$BJ$304,60,FALSE)</f>
        <v>655</v>
      </c>
      <c r="HX64" s="95">
        <f t="shared" si="17"/>
        <v>0.5485762144053602</v>
      </c>
      <c r="HY64" s="95">
        <f>VLOOKUP($A64,'WO Detail'!$A$2:$BJ$304,61,FALSE)</f>
        <v>21026</v>
      </c>
      <c r="HZ64" s="95">
        <f t="shared" si="18"/>
        <v>52.829145728643219</v>
      </c>
      <c r="IA64" s="95"/>
      <c r="IB64" s="95"/>
      <c r="IC64" s="95"/>
      <c r="ID64" s="113">
        <f>VLOOKUP($A64,'PHAS Score'!$C$1:$D$303,2,FALSE)</f>
        <v>28</v>
      </c>
      <c r="IE64" s="95">
        <f>VLOOKUP($A64,'WO Detail'!$A$2:$BJ$304,62,FALSE)</f>
        <v>387</v>
      </c>
      <c r="IF64" s="95">
        <f t="shared" si="19"/>
        <v>0.97236180904522618</v>
      </c>
      <c r="IG64" s="96"/>
      <c r="IH64" s="96"/>
      <c r="II64" s="96"/>
      <c r="IJ64" s="96"/>
    </row>
    <row r="65" spans="1:244" s="18" customFormat="1" ht="20.100000000000001" customHeight="1">
      <c r="A65" s="55" t="s">
        <v>759</v>
      </c>
      <c r="B65" s="13" t="s">
        <v>307</v>
      </c>
      <c r="C65" s="13" t="str">
        <f>VLOOKUP($A65,'WO Detail'!$A$2:$BJ$304,4,FALSE)</f>
        <v>Manhattan</v>
      </c>
      <c r="D65" s="13" t="str">
        <f>VLOOKUP($A65,'WO Detail'!$A$2:$BJ$304,6,FALSE)</f>
        <v>Clinton</v>
      </c>
      <c r="E65" s="55">
        <f>VLOOKUP($A65,'WO Detail'!$A$2:$BJ$304,7,FALSE)</f>
        <v>123</v>
      </c>
      <c r="F65" s="13" t="s">
        <v>760</v>
      </c>
      <c r="G65" s="53">
        <v>123</v>
      </c>
      <c r="H65" s="55" t="str">
        <f>VLOOKUP($A65,'WO Detail'!$A$2:$BJ$304,9,FALSE)</f>
        <v>NY005001230</v>
      </c>
      <c r="I65" s="14">
        <v>733</v>
      </c>
      <c r="J65" s="14">
        <v>1695</v>
      </c>
      <c r="K65" s="15">
        <v>2.3124147000000002</v>
      </c>
      <c r="L65" s="15">
        <v>25.849522499999999</v>
      </c>
      <c r="M65" s="14">
        <v>669</v>
      </c>
      <c r="N65" s="14">
        <v>1026</v>
      </c>
      <c r="O65" s="14">
        <v>92</v>
      </c>
      <c r="P65" s="14">
        <v>99</v>
      </c>
      <c r="Q65" s="14">
        <v>144</v>
      </c>
      <c r="R65" s="14">
        <v>163</v>
      </c>
      <c r="S65" s="14">
        <v>144</v>
      </c>
      <c r="T65" s="14">
        <v>206</v>
      </c>
      <c r="U65" s="14">
        <v>146</v>
      </c>
      <c r="V65" s="14">
        <v>174</v>
      </c>
      <c r="W65" s="14">
        <v>112</v>
      </c>
      <c r="X65" s="14">
        <v>111</v>
      </c>
      <c r="Y65" s="14">
        <v>143</v>
      </c>
      <c r="Z65" s="14">
        <v>110</v>
      </c>
      <c r="AA65" s="14">
        <v>51</v>
      </c>
      <c r="AB65" s="14">
        <v>423</v>
      </c>
      <c r="AC65" s="14">
        <v>371</v>
      </c>
      <c r="AD65" s="14">
        <v>304</v>
      </c>
      <c r="AE65" s="14">
        <v>61</v>
      </c>
      <c r="AF65" s="14">
        <v>598</v>
      </c>
      <c r="AG65" s="14">
        <v>856</v>
      </c>
      <c r="AH65" s="14">
        <v>168</v>
      </c>
      <c r="AI65" s="14">
        <v>12</v>
      </c>
      <c r="AJ65" s="14">
        <v>352</v>
      </c>
      <c r="AK65" s="14">
        <v>108</v>
      </c>
      <c r="AL65" s="14">
        <v>7</v>
      </c>
      <c r="AM65" s="14">
        <v>9</v>
      </c>
      <c r="AN65" s="14">
        <v>46</v>
      </c>
      <c r="AO65" s="16">
        <v>542.97680763983624</v>
      </c>
      <c r="AP65" s="16">
        <v>400</v>
      </c>
      <c r="AQ65" s="14">
        <v>14</v>
      </c>
      <c r="AR65" s="14">
        <v>45</v>
      </c>
      <c r="AS65" s="14">
        <v>228</v>
      </c>
      <c r="AT65" s="14">
        <v>78</v>
      </c>
      <c r="AU65" s="14">
        <v>78</v>
      </c>
      <c r="AV65" s="14">
        <v>51</v>
      </c>
      <c r="AW65" s="14">
        <v>53</v>
      </c>
      <c r="AX65" s="14">
        <v>31</v>
      </c>
      <c r="AY65" s="14">
        <v>30</v>
      </c>
      <c r="AZ65" s="14">
        <v>25</v>
      </c>
      <c r="BA65" s="14">
        <v>100</v>
      </c>
      <c r="BB65" s="16">
        <v>24666.856749311293</v>
      </c>
      <c r="BC65" s="16">
        <v>17292</v>
      </c>
      <c r="BD65" s="14">
        <v>35</v>
      </c>
      <c r="BE65" s="14">
        <v>150</v>
      </c>
      <c r="BF65" s="14">
        <v>131</v>
      </c>
      <c r="BG65" s="14">
        <v>91</v>
      </c>
      <c r="BH65" s="14">
        <v>61</v>
      </c>
      <c r="BI65" s="14">
        <v>59</v>
      </c>
      <c r="BJ65" s="14">
        <v>43</v>
      </c>
      <c r="BK65" s="14">
        <v>38</v>
      </c>
      <c r="BL65" s="14">
        <v>23</v>
      </c>
      <c r="BM65" s="14">
        <v>18</v>
      </c>
      <c r="BN65" s="14">
        <v>12</v>
      </c>
      <c r="BO65" s="14">
        <v>13</v>
      </c>
      <c r="BP65" s="14">
        <v>7</v>
      </c>
      <c r="BQ65" s="14">
        <v>13</v>
      </c>
      <c r="BR65" s="14">
        <v>5</v>
      </c>
      <c r="BS65" s="14">
        <v>1</v>
      </c>
      <c r="BT65" s="14">
        <v>6</v>
      </c>
      <c r="BU65" s="14">
        <v>6</v>
      </c>
      <c r="BV65" s="14">
        <v>2</v>
      </c>
      <c r="BW65" s="14">
        <v>1</v>
      </c>
      <c r="BX65" s="14">
        <v>11</v>
      </c>
      <c r="BY65" s="14">
        <v>293</v>
      </c>
      <c r="BZ65" s="16">
        <v>38942.825938566551</v>
      </c>
      <c r="CA65" s="16">
        <v>32000</v>
      </c>
      <c r="CB65" s="14">
        <v>110</v>
      </c>
      <c r="CC65" s="16">
        <v>16477.272727272728</v>
      </c>
      <c r="CD65" s="16">
        <v>12142</v>
      </c>
      <c r="CE65" s="14">
        <v>334</v>
      </c>
      <c r="CF65" s="16">
        <v>15703.329341317365</v>
      </c>
      <c r="CG65" s="16">
        <v>10560</v>
      </c>
      <c r="CH65" s="14">
        <v>496</v>
      </c>
      <c r="CI65" s="14">
        <v>134</v>
      </c>
      <c r="CJ65" s="14">
        <v>71</v>
      </c>
      <c r="CK65" s="14">
        <v>19</v>
      </c>
      <c r="CL65" s="14">
        <v>4</v>
      </c>
      <c r="CM65" s="14">
        <v>6</v>
      </c>
      <c r="CN65" s="17">
        <f t="shared" si="0"/>
        <v>8.1855388813096858E-3</v>
      </c>
      <c r="CO65" s="14">
        <v>38</v>
      </c>
      <c r="CP65" s="17">
        <f t="shared" si="1"/>
        <v>5.1841746248294678E-2</v>
      </c>
      <c r="CQ65" s="14">
        <v>372</v>
      </c>
      <c r="CR65" s="14">
        <v>109</v>
      </c>
      <c r="CS65" s="17">
        <f t="shared" si="2"/>
        <v>6.4306784660766961E-2</v>
      </c>
      <c r="CT65" s="13"/>
      <c r="CU65" s="17"/>
      <c r="CV65" s="13"/>
      <c r="CW65" s="13"/>
      <c r="CX65" s="13"/>
      <c r="CY65" s="13"/>
      <c r="CZ65" s="13"/>
      <c r="DA65" s="13"/>
      <c r="DB65" s="13" t="str">
        <f>VLOOKUP($A65,'WO Detail'!$A$2:$BJ$304,5,FALSE)</f>
        <v>Albert Suggs</v>
      </c>
      <c r="DC65" s="13"/>
      <c r="DD65" s="13"/>
      <c r="DE65" s="55">
        <f>VLOOKUP($A65,'WO Detail'!$A$2:$BJ$304,38,FALSE)</f>
        <v>15</v>
      </c>
      <c r="DF65" s="19" t="s">
        <v>309</v>
      </c>
      <c r="DG65" s="19" t="s">
        <v>310</v>
      </c>
      <c r="DH65" s="19" t="s">
        <v>366</v>
      </c>
      <c r="DI65" s="19" t="s">
        <v>367</v>
      </c>
      <c r="DJ65" s="19" t="s">
        <v>313</v>
      </c>
      <c r="DK65" s="19" t="s">
        <v>314</v>
      </c>
      <c r="DL65" s="19" t="s">
        <v>350</v>
      </c>
      <c r="DM65" s="19" t="s">
        <v>368</v>
      </c>
      <c r="DN65" s="19" t="s">
        <v>369</v>
      </c>
      <c r="DO65" s="55"/>
      <c r="DP65" s="55"/>
      <c r="DQ65" s="68">
        <v>14.534883720930232</v>
      </c>
      <c r="DR65" s="55" t="str">
        <f>VLOOKUP($A65,'WO Detail'!$A$2:$BJ$304,10,FALSE)</f>
        <v>No</v>
      </c>
      <c r="DS65" s="55" t="str">
        <f>VLOOKUP($A65,'WO Detail'!$A$2:$BJ$304,14,FALSE)</f>
        <v>YES</v>
      </c>
      <c r="DT65" s="19" t="s">
        <v>370</v>
      </c>
      <c r="DU65" s="59" t="str">
        <f>VLOOKUP($A65,'WO Detail'!$A$2:$BJ$304,15,FALSE)</f>
        <v>LUIS TORRES</v>
      </c>
      <c r="DV65" s="77"/>
      <c r="DW65" s="79" t="s">
        <v>267</v>
      </c>
      <c r="DX65" s="55">
        <f>VLOOKUP($A65,'WO Detail'!$A$2:$BJ$304,26,FALSE)</f>
        <v>749</v>
      </c>
      <c r="DY65" s="55">
        <f>VLOOKUP($A65,'WO Detail'!$A$2:$BJ$304,27,FALSE)</f>
        <v>734</v>
      </c>
      <c r="DZ65" s="55">
        <f>VLOOKUP($A65,'WO Detail'!$A$2:$BJ$304,28,FALSE)</f>
        <v>14</v>
      </c>
      <c r="EA65" s="55">
        <f>VLOOKUP($A65,'WO Detail'!$A$2:$BJ$304,29,FALSE)</f>
        <v>1</v>
      </c>
      <c r="EB65" s="55">
        <f>VLOOKUP($A65,'WO Detail'!$A$2:$BJ$304,30,FALSE)</f>
        <v>1</v>
      </c>
      <c r="EC65" s="55">
        <f>VLOOKUP($A65,'WO Detail'!$A$2:$BJ$304,31,FALSE)</f>
        <v>207</v>
      </c>
      <c r="ED65" s="55">
        <f>VLOOKUP($A65,'WO Detail'!$A$2:$BJ$304,32,FALSE)</f>
        <v>256</v>
      </c>
      <c r="EE65" s="55">
        <f>VLOOKUP($A65,'WO Detail'!$A$2:$BJ$304,33,FALSE)</f>
        <v>211</v>
      </c>
      <c r="EF65" s="55">
        <f>VLOOKUP($A65,'WO Detail'!$A$2:$BJ$304,34,FALSE)</f>
        <v>68</v>
      </c>
      <c r="EG65" s="55">
        <f>VLOOKUP($A65,'WO Detail'!$A$2:$BJ$304,35,FALSE)</f>
        <v>6</v>
      </c>
      <c r="EH65" s="55">
        <f>VLOOKUP($A65,'WO Detail'!$A$2:$BJ$304,36,FALSE)</f>
        <v>0</v>
      </c>
      <c r="EI65" s="55">
        <f>VLOOKUP($A65,'WO Detail'!$A$2:$BJ$304,37,FALSE)</f>
        <v>0</v>
      </c>
      <c r="EJ65" s="78">
        <v>6</v>
      </c>
      <c r="EK65" s="78">
        <v>2</v>
      </c>
      <c r="EL65" s="19" t="s">
        <v>268</v>
      </c>
      <c r="EM65" s="19" t="s">
        <v>269</v>
      </c>
      <c r="EN65" s="81">
        <v>24046</v>
      </c>
      <c r="EO65" s="78">
        <v>55</v>
      </c>
      <c r="EP65" s="78" t="s">
        <v>761</v>
      </c>
      <c r="EQ65" s="84">
        <v>51879</v>
      </c>
      <c r="ER65" s="78">
        <v>5.6000000000000005</v>
      </c>
      <c r="ES65" s="13"/>
      <c r="ET65" s="55">
        <f>VLOOKUP($A65,'WO Detail'!$A$2:$BJ$304,25,FALSE)</f>
        <v>5</v>
      </c>
      <c r="EU65" s="55">
        <f>VLOOKUP($A65,'WO Detail'!$A$2:$BJ$304,24,FALSE)</f>
        <v>12</v>
      </c>
      <c r="EV65" s="55">
        <f>VLOOKUP($A65,'WO Detail'!$A$2:$BJ$304,23,FALSE)</f>
        <v>0</v>
      </c>
      <c r="EW65" s="78" t="s">
        <v>291</v>
      </c>
      <c r="EX65" s="13" t="s">
        <v>372</v>
      </c>
      <c r="EY65" s="13"/>
      <c r="EZ65" s="19" t="s">
        <v>267</v>
      </c>
      <c r="FA65" s="55" t="str">
        <f>VLOOKUP($A65,'WO Detail'!$A$2:$BJ$304,11,FALSE)</f>
        <v>Other</v>
      </c>
      <c r="FB65" s="55" t="str">
        <f>VLOOKUP($A65,'WO Detail'!$A$2:$BJ$304,12,FALSE)</f>
        <v>No</v>
      </c>
      <c r="FC65" s="13"/>
      <c r="FD65" s="55">
        <f>VLOOKUP($A65,'WO Detail'!$A$2:$BJ$304,13,FALSE)</f>
        <v>0</v>
      </c>
      <c r="FE65" s="19" t="s">
        <v>267</v>
      </c>
      <c r="FF65" s="13"/>
      <c r="FG65" s="19" t="s">
        <v>762</v>
      </c>
      <c r="FH65" s="19" t="s">
        <v>704</v>
      </c>
      <c r="FI65" s="13">
        <v>3804</v>
      </c>
      <c r="FJ65" s="13">
        <v>4</v>
      </c>
      <c r="FK65" s="19" t="s">
        <v>375</v>
      </c>
      <c r="FL65" s="13"/>
      <c r="FM65" s="55">
        <f>VLOOKUP($A65,'WO Detail'!$A$2:$BJ$304,16,FALSE)</f>
        <v>0</v>
      </c>
      <c r="FN65" s="13"/>
      <c r="FO65" s="13"/>
      <c r="FP65" s="13"/>
      <c r="FQ65" s="13"/>
      <c r="FR65" s="13"/>
      <c r="FS65" s="13"/>
      <c r="FT65" s="13"/>
      <c r="FU65" s="13"/>
      <c r="FV65" s="13"/>
      <c r="FW65" s="13"/>
      <c r="FX65" s="13"/>
      <c r="FY65" s="13"/>
      <c r="FZ65" s="13"/>
      <c r="GA65" s="13"/>
      <c r="GB65" s="13"/>
      <c r="GC65" s="13"/>
      <c r="GD65" s="13"/>
      <c r="GE65" s="13"/>
      <c r="GF65" s="13"/>
      <c r="GG65" s="13"/>
      <c r="GH65" s="55">
        <f>VLOOKUP($A65,'WO Detail'!$A$2:$BJ$304,39,FALSE)</f>
        <v>91.99</v>
      </c>
      <c r="GI65" s="55">
        <f>VLOOKUP($A65,'WO Detail'!$A$2:$BJ$304,40,FALSE)</f>
        <v>36.1</v>
      </c>
      <c r="GJ65" s="13"/>
      <c r="GK65" s="13"/>
      <c r="GL65" s="13"/>
      <c r="GM65" s="13"/>
      <c r="GN65" s="55">
        <f>VLOOKUP($A65,'WO Detail'!$A$2:$BJ$304,17,FALSE)</f>
        <v>0</v>
      </c>
      <c r="GO65" s="55">
        <f>VLOOKUP($A65,'WO Detail'!$A$2:$BJ$304,18,FALSE)</f>
        <v>0</v>
      </c>
      <c r="GP65" s="55">
        <f>VLOOKUP($A65,'WO Detail'!$A$2:$BJ$304,19,FALSE)</f>
        <v>0</v>
      </c>
      <c r="GQ65" s="55" t="str">
        <f>VLOOKUP($A65,'WO Detail'!$A$2:$BJ$304,21,FALSE)</f>
        <v>No</v>
      </c>
      <c r="GR65" s="89">
        <f>VLOOKUP($A65,'WO Detail'!$A$2:$BJ$304,22,FALSE)</f>
        <v>0.56122320918280444</v>
      </c>
      <c r="GS65" s="95">
        <f>VLOOKUP($A65,'WO Detail'!$A$2:$BJ$304,41,FALSE)</f>
        <v>1409</v>
      </c>
      <c r="GT65" s="95">
        <f t="shared" si="22"/>
        <v>0.63987284287011814</v>
      </c>
      <c r="GU65" s="95">
        <f>VLOOKUP($A65,'WO Detail'!$A$2:$BJ$304,42,FALSE)</f>
        <v>316</v>
      </c>
      <c r="GV65" s="95">
        <f t="shared" si="23"/>
        <v>0.4305177111716621</v>
      </c>
      <c r="GW65" s="95">
        <f>VLOOKUP($A65,'WO Detail'!$A$2:$BJ$304,43,FALSE)</f>
        <v>4536</v>
      </c>
      <c r="GX65" s="95">
        <f t="shared" si="5"/>
        <v>2.0599455040871937</v>
      </c>
      <c r="GY65" s="95">
        <f>VLOOKUP($A65,'WO Detail'!$A$2:$BJ$304,44,FALSE)</f>
        <v>2751</v>
      </c>
      <c r="GZ65" s="95">
        <f t="shared" si="6"/>
        <v>3.7479564032697548</v>
      </c>
      <c r="HA65" s="95">
        <f>VLOOKUP($A65,'WO Detail'!$A$2:$BJ$304,45,FALSE)</f>
        <v>1641</v>
      </c>
      <c r="HB65" s="95">
        <f t="shared" si="7"/>
        <v>0.74523160762942775</v>
      </c>
      <c r="HC65" s="95">
        <f>VLOOKUP($A65,'WO Detail'!$A$2:$BJ$304,46,FALSE)</f>
        <v>1069</v>
      </c>
      <c r="HD65" s="95">
        <f t="shared" si="8"/>
        <v>1.4564032697547684</v>
      </c>
      <c r="HE65" s="95">
        <f>VLOOKUP($A65,'WO Detail'!$A$2:$BJ$304,47,FALSE)</f>
        <v>2865</v>
      </c>
      <c r="HF65" s="95">
        <f t="shared" si="9"/>
        <v>1.3010899182561309</v>
      </c>
      <c r="HG65" s="95">
        <f>VLOOKUP($A65,'WO Detail'!$A$2:$BJ$304,49,FALSE)</f>
        <v>2625</v>
      </c>
      <c r="HH65" s="95">
        <f t="shared" si="10"/>
        <v>1.1920980926430518</v>
      </c>
      <c r="HI65" s="95">
        <f>VLOOKUP($A65,'WO Detail'!$A$2:$BJ$304,51,FALSE)</f>
        <v>5</v>
      </c>
      <c r="HJ65" s="95">
        <f t="shared" si="11"/>
        <v>2.5</v>
      </c>
      <c r="HK65" s="95">
        <f>VLOOKUP($A65,'WO Detail'!$A$2:$BJ$304,53,FALSE)</f>
        <v>25</v>
      </c>
      <c r="HL65" s="95">
        <f t="shared" si="12"/>
        <v>12.5</v>
      </c>
      <c r="HM65" s="95">
        <f>VLOOKUP($A65,'WO Detail'!$A$2:$BJ$304,55,FALSE)</f>
        <v>702</v>
      </c>
      <c r="HN65" s="95">
        <f t="shared" ref="HN65:HN84" si="24">HM65/EU65</f>
        <v>58.5</v>
      </c>
      <c r="HO65" s="95">
        <f>VLOOKUP($A65,'WO Detail'!$A$2:$BJ$304,56,FALSE)</f>
        <v>19403</v>
      </c>
      <c r="HP65" s="95">
        <f t="shared" si="13"/>
        <v>8.8115349682107187</v>
      </c>
      <c r="HQ65" s="95">
        <f>VLOOKUP($A65,'WO Detail'!$A$2:$BJ$304,57,FALSE)</f>
        <v>3244</v>
      </c>
      <c r="HR65" s="95">
        <f t="shared" si="14"/>
        <v>4.4196185286103544</v>
      </c>
      <c r="HS65" s="95">
        <f>VLOOKUP($A65,'WO Detail'!$A$2:$BJ$304,58,FALSE)</f>
        <v>15614</v>
      </c>
      <c r="HT65" s="95">
        <f t="shared" si="15"/>
        <v>7.0908265213442325</v>
      </c>
      <c r="HU65" s="95">
        <f>VLOOKUP($A65,'WO Detail'!$A$2:$BJ$304,59,FALSE)</f>
        <v>50164</v>
      </c>
      <c r="HV65" s="95">
        <f t="shared" si="16"/>
        <v>68.343324250681192</v>
      </c>
      <c r="HW65" s="95">
        <f>VLOOKUP($A65,'WO Detail'!$A$2:$BJ$304,60,FALSE)</f>
        <v>1078</v>
      </c>
      <c r="HX65" s="95">
        <f t="shared" si="17"/>
        <v>0.48955495004541322</v>
      </c>
      <c r="HY65" s="95">
        <f>VLOOKUP($A65,'WO Detail'!$A$2:$BJ$304,61,FALSE)</f>
        <v>10607</v>
      </c>
      <c r="HZ65" s="95">
        <f t="shared" si="18"/>
        <v>14.450953678474114</v>
      </c>
      <c r="IA65" s="95"/>
      <c r="IB65" s="95"/>
      <c r="IC65" s="95"/>
      <c r="ID65" s="113">
        <f>VLOOKUP($A65,'PHAS Score'!$C$1:$D$303,2,FALSE)</f>
        <v>71.650000000000006</v>
      </c>
      <c r="IE65" s="95">
        <f>VLOOKUP($A65,'WO Detail'!$A$2:$BJ$304,62,FALSE)</f>
        <v>571</v>
      </c>
      <c r="IF65" s="95">
        <f t="shared" si="19"/>
        <v>0.77792915531335149</v>
      </c>
      <c r="IG65" s="96"/>
      <c r="IH65" s="96"/>
      <c r="II65" s="96"/>
      <c r="IJ65" s="96"/>
    </row>
    <row r="66" spans="1:244" s="18" customFormat="1" ht="20.100000000000001" customHeight="1">
      <c r="A66" s="55" t="s">
        <v>763</v>
      </c>
      <c r="B66" s="13" t="s">
        <v>256</v>
      </c>
      <c r="C66" s="13" t="str">
        <f>VLOOKUP($A66,'WO Detail'!$A$2:$BJ$304,4,FALSE)</f>
        <v>Bronx</v>
      </c>
      <c r="D66" s="13" t="str">
        <f>VLOOKUP($A66,'WO Detail'!$A$2:$BJ$304,6,FALSE)</f>
        <v>Claremont Consolidated</v>
      </c>
      <c r="E66" s="55">
        <f>VLOOKUP($A66,'WO Detail'!$A$2:$BJ$304,7,FALSE)</f>
        <v>308</v>
      </c>
      <c r="F66" s="13" t="s">
        <v>764</v>
      </c>
      <c r="G66" s="53">
        <v>236</v>
      </c>
      <c r="H66" s="55" t="str">
        <f>VLOOKUP($A66,'WO Detail'!$A$2:$BJ$304,9,FALSE)</f>
        <v>NY005013080</v>
      </c>
      <c r="I66" s="14">
        <v>93</v>
      </c>
      <c r="J66" s="14">
        <v>101</v>
      </c>
      <c r="K66" s="15">
        <v>1.0860215</v>
      </c>
      <c r="L66" s="15">
        <v>12.540860199999999</v>
      </c>
      <c r="M66" s="14">
        <v>38</v>
      </c>
      <c r="N66" s="14">
        <v>63</v>
      </c>
      <c r="O66" s="14">
        <v>0</v>
      </c>
      <c r="P66" s="14">
        <v>0</v>
      </c>
      <c r="Q66" s="14">
        <v>0</v>
      </c>
      <c r="R66" s="14">
        <v>0</v>
      </c>
      <c r="S66" s="14">
        <v>0</v>
      </c>
      <c r="T66" s="14">
        <v>0</v>
      </c>
      <c r="U66" s="14">
        <v>0</v>
      </c>
      <c r="V66" s="14">
        <v>1</v>
      </c>
      <c r="W66" s="14">
        <v>4</v>
      </c>
      <c r="X66" s="14">
        <v>2</v>
      </c>
      <c r="Y66" s="14">
        <v>34</v>
      </c>
      <c r="Z66" s="14">
        <v>44</v>
      </c>
      <c r="AA66" s="14">
        <v>16</v>
      </c>
      <c r="AB66" s="14">
        <v>0</v>
      </c>
      <c r="AC66" s="14">
        <v>95</v>
      </c>
      <c r="AD66" s="14">
        <v>94</v>
      </c>
      <c r="AE66" s="14">
        <v>1</v>
      </c>
      <c r="AF66" s="14">
        <v>18</v>
      </c>
      <c r="AG66" s="14">
        <v>82</v>
      </c>
      <c r="AH66" s="14">
        <v>0</v>
      </c>
      <c r="AI66" s="14">
        <v>0</v>
      </c>
      <c r="AJ66" s="14">
        <v>71</v>
      </c>
      <c r="AK66" s="14">
        <v>20</v>
      </c>
      <c r="AL66" s="14">
        <v>8</v>
      </c>
      <c r="AM66" s="14">
        <v>6</v>
      </c>
      <c r="AN66" s="14">
        <v>15</v>
      </c>
      <c r="AO66" s="16">
        <v>321.31182795698925</v>
      </c>
      <c r="AP66" s="16">
        <v>248</v>
      </c>
      <c r="AQ66" s="14">
        <v>0</v>
      </c>
      <c r="AR66" s="14">
        <v>6</v>
      </c>
      <c r="AS66" s="14">
        <v>65</v>
      </c>
      <c r="AT66" s="14">
        <v>7</v>
      </c>
      <c r="AU66" s="14">
        <v>3</v>
      </c>
      <c r="AV66" s="14">
        <v>4</v>
      </c>
      <c r="AW66" s="14">
        <v>1</v>
      </c>
      <c r="AX66" s="14">
        <v>2</v>
      </c>
      <c r="AY66" s="14">
        <v>1</v>
      </c>
      <c r="AZ66" s="14">
        <v>1</v>
      </c>
      <c r="BA66" s="14">
        <v>3</v>
      </c>
      <c r="BB66" s="16">
        <v>13849.365591397849</v>
      </c>
      <c r="BC66" s="16">
        <v>10296</v>
      </c>
      <c r="BD66" s="14">
        <v>3</v>
      </c>
      <c r="BE66" s="14">
        <v>34</v>
      </c>
      <c r="BF66" s="14">
        <v>39</v>
      </c>
      <c r="BG66" s="14">
        <v>4</v>
      </c>
      <c r="BH66" s="14">
        <v>4</v>
      </c>
      <c r="BI66" s="14">
        <v>1</v>
      </c>
      <c r="BJ66" s="14">
        <v>3</v>
      </c>
      <c r="BK66" s="14">
        <v>0</v>
      </c>
      <c r="BL66" s="14">
        <v>1</v>
      </c>
      <c r="BM66" s="14">
        <v>2</v>
      </c>
      <c r="BN66" s="14">
        <v>1</v>
      </c>
      <c r="BO66" s="14">
        <v>1</v>
      </c>
      <c r="BP66" s="14">
        <v>0</v>
      </c>
      <c r="BQ66" s="14">
        <v>0</v>
      </c>
      <c r="BR66" s="14">
        <v>0</v>
      </c>
      <c r="BS66" s="14">
        <v>0</v>
      </c>
      <c r="BT66" s="14">
        <v>0</v>
      </c>
      <c r="BU66" s="14">
        <v>0</v>
      </c>
      <c r="BV66" s="14">
        <v>0</v>
      </c>
      <c r="BW66" s="14">
        <v>0</v>
      </c>
      <c r="BX66" s="14">
        <v>0</v>
      </c>
      <c r="BY66" s="14">
        <v>8</v>
      </c>
      <c r="BZ66" s="16">
        <v>34426.5</v>
      </c>
      <c r="CA66" s="16">
        <v>32264</v>
      </c>
      <c r="CB66" s="14">
        <v>2</v>
      </c>
      <c r="CC66" s="16">
        <v>4776</v>
      </c>
      <c r="CD66" s="16">
        <v>4776</v>
      </c>
      <c r="CE66" s="14">
        <v>83</v>
      </c>
      <c r="CF66" s="16">
        <v>12084.662650602409</v>
      </c>
      <c r="CG66" s="16">
        <v>10296</v>
      </c>
      <c r="CH66" s="14">
        <v>82</v>
      </c>
      <c r="CI66" s="14">
        <v>7</v>
      </c>
      <c r="CJ66" s="14">
        <v>4</v>
      </c>
      <c r="CK66" s="14">
        <v>0</v>
      </c>
      <c r="CL66" s="14">
        <v>0</v>
      </c>
      <c r="CM66" s="14">
        <v>0</v>
      </c>
      <c r="CN66" s="17">
        <f t="shared" si="0"/>
        <v>0</v>
      </c>
      <c r="CO66" s="14">
        <v>1</v>
      </c>
      <c r="CP66" s="17">
        <f t="shared" si="1"/>
        <v>1.0752688172043012E-2</v>
      </c>
      <c r="CQ66" s="14">
        <v>71</v>
      </c>
      <c r="CR66" s="14">
        <v>0</v>
      </c>
      <c r="CS66" s="17">
        <f t="shared" si="2"/>
        <v>0</v>
      </c>
      <c r="CT66" s="13"/>
      <c r="CU66" s="17"/>
      <c r="CV66" s="13"/>
      <c r="CW66" s="13"/>
      <c r="CX66" s="13"/>
      <c r="CY66" s="13"/>
      <c r="CZ66" s="13"/>
      <c r="DA66" s="13"/>
      <c r="DB66" s="13" t="str">
        <f>VLOOKUP($A66,'WO Detail'!$A$2:$BJ$304,5,FALSE)</f>
        <v>Kim Theodore</v>
      </c>
      <c r="DC66" s="13"/>
      <c r="DD66" s="13"/>
      <c r="DE66" s="55">
        <f>VLOOKUP($A66,'WO Detail'!$A$2:$BJ$304,38,FALSE)</f>
        <v>1</v>
      </c>
      <c r="DF66" s="19" t="s">
        <v>258</v>
      </c>
      <c r="DG66" s="19" t="s">
        <v>259</v>
      </c>
      <c r="DH66" s="19" t="s">
        <v>740</v>
      </c>
      <c r="DI66" s="19" t="s">
        <v>741</v>
      </c>
      <c r="DJ66" s="19" t="s">
        <v>262</v>
      </c>
      <c r="DK66" s="19" t="s">
        <v>263</v>
      </c>
      <c r="DL66" s="19" t="s">
        <v>299</v>
      </c>
      <c r="DM66" s="19" t="s">
        <v>300</v>
      </c>
      <c r="DN66" s="19" t="s">
        <v>742</v>
      </c>
      <c r="DO66" s="55"/>
      <c r="DP66" s="55"/>
      <c r="DQ66" s="68">
        <v>16.079158939999999</v>
      </c>
      <c r="DR66" s="55" t="str">
        <f>VLOOKUP($A66,'WO Detail'!$A$2:$BJ$304,10,FALSE)</f>
        <v>No</v>
      </c>
      <c r="DS66" s="55" t="str">
        <f>VLOOKUP($A66,'WO Detail'!$A$2:$BJ$304,14,FALSE)</f>
        <v>NO</v>
      </c>
      <c r="DT66" s="19" t="s">
        <v>302</v>
      </c>
      <c r="DU66" s="59">
        <f>VLOOKUP($A66,'WO Detail'!$A$2:$BJ$304,15,FALSE)</f>
        <v>0</v>
      </c>
      <c r="DV66" s="78">
        <v>2025</v>
      </c>
      <c r="DW66" s="79" t="s">
        <v>519</v>
      </c>
      <c r="DX66" s="55">
        <f>VLOOKUP($A66,'WO Detail'!$A$2:$BJ$304,26,FALSE)</f>
        <v>95</v>
      </c>
      <c r="DY66" s="55">
        <f>VLOOKUP($A66,'WO Detail'!$A$2:$BJ$304,27,FALSE)</f>
        <v>94</v>
      </c>
      <c r="DZ66" s="55">
        <f>VLOOKUP($A66,'WO Detail'!$A$2:$BJ$304,28,FALSE)</f>
        <v>0</v>
      </c>
      <c r="EA66" s="55">
        <f>VLOOKUP($A66,'WO Detail'!$A$2:$BJ$304,29,FALSE)</f>
        <v>1</v>
      </c>
      <c r="EB66" s="55">
        <f>VLOOKUP($A66,'WO Detail'!$A$2:$BJ$304,30,FALSE)</f>
        <v>25</v>
      </c>
      <c r="EC66" s="55">
        <f>VLOOKUP($A66,'WO Detail'!$A$2:$BJ$304,31,FALSE)</f>
        <v>70</v>
      </c>
      <c r="ED66" s="55">
        <f>VLOOKUP($A66,'WO Detail'!$A$2:$BJ$304,32,FALSE)</f>
        <v>0</v>
      </c>
      <c r="EE66" s="55">
        <f>VLOOKUP($A66,'WO Detail'!$A$2:$BJ$304,33,FALSE)</f>
        <v>0</v>
      </c>
      <c r="EF66" s="55">
        <f>VLOOKUP($A66,'WO Detail'!$A$2:$BJ$304,34,FALSE)</f>
        <v>0</v>
      </c>
      <c r="EG66" s="55">
        <f>VLOOKUP($A66,'WO Detail'!$A$2:$BJ$304,35,FALSE)</f>
        <v>0</v>
      </c>
      <c r="EH66" s="55">
        <f>VLOOKUP($A66,'WO Detail'!$A$2:$BJ$304,36,FALSE)</f>
        <v>0</v>
      </c>
      <c r="EI66" s="55">
        <f>VLOOKUP($A66,'WO Detail'!$A$2:$BJ$304,37,FALSE)</f>
        <v>0</v>
      </c>
      <c r="EJ66" s="78">
        <v>1</v>
      </c>
      <c r="EK66" s="78">
        <v>0</v>
      </c>
      <c r="EL66" s="19" t="s">
        <v>268</v>
      </c>
      <c r="EM66" s="19" t="s">
        <v>290</v>
      </c>
      <c r="EN66" s="81">
        <v>26511</v>
      </c>
      <c r="EO66" s="78">
        <v>48</v>
      </c>
      <c r="EP66" s="78" t="s">
        <v>271</v>
      </c>
      <c r="EQ66" s="84">
        <v>10022</v>
      </c>
      <c r="ER66" s="78">
        <v>0.51</v>
      </c>
      <c r="ES66" s="13"/>
      <c r="ET66" s="55">
        <f>VLOOKUP($A66,'WO Detail'!$A$2:$BJ$304,25,FALSE)</f>
        <v>2</v>
      </c>
      <c r="EU66" s="55">
        <f>VLOOKUP($A66,'WO Detail'!$A$2:$BJ$304,24,FALSE)</f>
        <v>2</v>
      </c>
      <c r="EV66" s="55" t="str">
        <f>VLOOKUP($A66,'WO Detail'!$A$2:$BJ$304,23,FALSE)</f>
        <v>OPERATING</v>
      </c>
      <c r="EW66" s="78" t="s">
        <v>271</v>
      </c>
      <c r="EX66" s="13"/>
      <c r="EY66" s="13"/>
      <c r="EZ66" s="19" t="s">
        <v>272</v>
      </c>
      <c r="FA66" s="55" t="str">
        <f>VLOOKUP($A66,'WO Detail'!$A$2:$BJ$304,11,FALSE)</f>
        <v>Other</v>
      </c>
      <c r="FB66" s="55" t="str">
        <f>VLOOKUP($A66,'WO Detail'!$A$2:$BJ$304,12,FALSE)</f>
        <v>No</v>
      </c>
      <c r="FC66" s="13"/>
      <c r="FD66" s="55">
        <f>VLOOKUP($A66,'WO Detail'!$A$2:$BJ$304,13,FALSE)</f>
        <v>0</v>
      </c>
      <c r="FE66" s="19" t="s">
        <v>267</v>
      </c>
      <c r="FF66" s="13" t="s">
        <v>273</v>
      </c>
      <c r="FG66" s="19" t="s">
        <v>749</v>
      </c>
      <c r="FH66" s="19" t="s">
        <v>745</v>
      </c>
      <c r="FI66" s="13">
        <v>3708</v>
      </c>
      <c r="FJ66" s="13">
        <v>9</v>
      </c>
      <c r="FK66" s="19" t="s">
        <v>746</v>
      </c>
      <c r="FL66" s="13"/>
      <c r="FM66" s="55">
        <f>VLOOKUP($A66,'WO Detail'!$A$2:$BJ$304,16,FALSE)</f>
        <v>0</v>
      </c>
      <c r="FN66" s="13"/>
      <c r="FO66" s="13"/>
      <c r="FP66" s="13"/>
      <c r="FQ66" s="13"/>
      <c r="FR66" s="13"/>
      <c r="FS66" s="13"/>
      <c r="FT66" s="13"/>
      <c r="FU66" s="13"/>
      <c r="FV66" s="13"/>
      <c r="FW66" s="13"/>
      <c r="FX66" s="13"/>
      <c r="FY66" s="13"/>
      <c r="FZ66" s="13"/>
      <c r="GA66" s="13"/>
      <c r="GB66" s="13"/>
      <c r="GC66" s="13"/>
      <c r="GD66" s="13"/>
      <c r="GE66" s="13"/>
      <c r="GF66" s="13"/>
      <c r="GG66" s="13"/>
      <c r="GH66" s="55">
        <f>VLOOKUP($A66,'WO Detail'!$A$2:$BJ$304,39,FALSE)</f>
        <v>83.53</v>
      </c>
      <c r="GI66" s="55">
        <f>VLOOKUP($A66,'WO Detail'!$A$2:$BJ$304,40,FALSE)</f>
        <v>29.79</v>
      </c>
      <c r="GJ66" s="13"/>
      <c r="GK66" s="13"/>
      <c r="GL66" s="13"/>
      <c r="GM66" s="13"/>
      <c r="GN66" s="55">
        <f>VLOOKUP($A66,'WO Detail'!$A$2:$BJ$304,17,FALSE)</f>
        <v>0</v>
      </c>
      <c r="GO66" s="55">
        <f>VLOOKUP($A66,'WO Detail'!$A$2:$BJ$304,18,FALSE)</f>
        <v>0</v>
      </c>
      <c r="GP66" s="55">
        <f>VLOOKUP($A66,'WO Detail'!$A$2:$BJ$304,19,FALSE)</f>
        <v>0</v>
      </c>
      <c r="GQ66" s="55" t="str">
        <f>VLOOKUP($A66,'WO Detail'!$A$2:$BJ$304,21,FALSE)</f>
        <v>Yes</v>
      </c>
      <c r="GR66" s="89">
        <f>VLOOKUP($A66,'WO Detail'!$A$2:$BJ$304,22,FALSE)</f>
        <v>0.70024618874007127</v>
      </c>
      <c r="GS66" s="95">
        <f>VLOOKUP($A66,'WO Detail'!$A$2:$BJ$304,41,FALSE)</f>
        <v>35</v>
      </c>
      <c r="GT66" s="95">
        <f t="shared" si="22"/>
        <v>0.12411347517730496</v>
      </c>
      <c r="GU66" s="95">
        <f>VLOOKUP($A66,'WO Detail'!$A$2:$BJ$304,42,FALSE)</f>
        <v>10</v>
      </c>
      <c r="GV66" s="95">
        <f t="shared" si="23"/>
        <v>0.10638297872340426</v>
      </c>
      <c r="GW66" s="95">
        <f>VLOOKUP($A66,'WO Detail'!$A$2:$BJ$304,43,FALSE)</f>
        <v>188</v>
      </c>
      <c r="GX66" s="95">
        <f t="shared" si="5"/>
        <v>0.66666666666666663</v>
      </c>
      <c r="GY66" s="95">
        <f>VLOOKUP($A66,'WO Detail'!$A$2:$BJ$304,44,FALSE)</f>
        <v>139</v>
      </c>
      <c r="GZ66" s="95">
        <f t="shared" si="6"/>
        <v>1.4787234042553192</v>
      </c>
      <c r="HA66" s="95">
        <f>VLOOKUP($A66,'WO Detail'!$A$2:$BJ$304,45,FALSE)</f>
        <v>151</v>
      </c>
      <c r="HB66" s="95">
        <f t="shared" si="7"/>
        <v>0.53546099290780147</v>
      </c>
      <c r="HC66" s="95">
        <f>VLOOKUP($A66,'WO Detail'!$A$2:$BJ$304,46,FALSE)</f>
        <v>287</v>
      </c>
      <c r="HD66" s="95">
        <f t="shared" si="8"/>
        <v>3.0531914893617023</v>
      </c>
      <c r="HE66" s="95">
        <f>VLOOKUP($A66,'WO Detail'!$A$2:$BJ$304,47,FALSE)</f>
        <v>90</v>
      </c>
      <c r="HF66" s="95">
        <f t="shared" si="9"/>
        <v>0.31914893617021278</v>
      </c>
      <c r="HG66" s="95">
        <f>VLOOKUP($A66,'WO Detail'!$A$2:$BJ$304,49,FALSE)</f>
        <v>5</v>
      </c>
      <c r="HH66" s="95">
        <f t="shared" si="10"/>
        <v>1.7730496453900711E-2</v>
      </c>
      <c r="HI66" s="95">
        <f>VLOOKUP($A66,'WO Detail'!$A$2:$BJ$304,51,FALSE)</f>
        <v>5</v>
      </c>
      <c r="HJ66" s="95">
        <f t="shared" si="11"/>
        <v>2.5</v>
      </c>
      <c r="HK66" s="95">
        <f>VLOOKUP($A66,'WO Detail'!$A$2:$BJ$304,53,FALSE)</f>
        <v>0</v>
      </c>
      <c r="HL66" s="95">
        <f t="shared" si="12"/>
        <v>0</v>
      </c>
      <c r="HM66" s="95">
        <f>VLOOKUP($A66,'WO Detail'!$A$2:$BJ$304,55,FALSE)</f>
        <v>46</v>
      </c>
      <c r="HN66" s="95">
        <f t="shared" si="24"/>
        <v>23</v>
      </c>
      <c r="HO66" s="95">
        <f>VLOOKUP($A66,'WO Detail'!$A$2:$BJ$304,56,FALSE)</f>
        <v>1532</v>
      </c>
      <c r="HP66" s="95">
        <f t="shared" si="13"/>
        <v>5.4326241134751774</v>
      </c>
      <c r="HQ66" s="95">
        <f>VLOOKUP($A66,'WO Detail'!$A$2:$BJ$304,57,FALSE)</f>
        <v>555</v>
      </c>
      <c r="HR66" s="95">
        <f t="shared" si="14"/>
        <v>5.9042553191489358</v>
      </c>
      <c r="HS66" s="95">
        <f>VLOOKUP($A66,'WO Detail'!$A$2:$BJ$304,58,FALSE)</f>
        <v>756</v>
      </c>
      <c r="HT66" s="95">
        <f t="shared" si="15"/>
        <v>2.6808510638297873</v>
      </c>
      <c r="HU66" s="95">
        <f>VLOOKUP($A66,'WO Detail'!$A$2:$BJ$304,59,FALSE)</f>
        <v>4248</v>
      </c>
      <c r="HV66" s="95">
        <f t="shared" si="16"/>
        <v>45.191489361702125</v>
      </c>
      <c r="HW66" s="95">
        <f>VLOOKUP($A66,'WO Detail'!$A$2:$BJ$304,60,FALSE)</f>
        <v>118</v>
      </c>
      <c r="HX66" s="95">
        <f t="shared" si="17"/>
        <v>0.41843971631205679</v>
      </c>
      <c r="HY66" s="95">
        <f>VLOOKUP($A66,'WO Detail'!$A$2:$BJ$304,61,FALSE)</f>
        <v>1993</v>
      </c>
      <c r="HZ66" s="95">
        <f t="shared" si="18"/>
        <v>21.202127659574469</v>
      </c>
      <c r="IA66" s="95"/>
      <c r="IB66" s="95"/>
      <c r="IC66" s="95"/>
      <c r="ID66" s="113">
        <f>VLOOKUP($A66,'PHAS Score'!$C$1:$D$303,2,FALSE)</f>
        <v>49</v>
      </c>
      <c r="IE66" s="95">
        <f>VLOOKUP($A66,'WO Detail'!$A$2:$BJ$304,62,FALSE)</f>
        <v>140</v>
      </c>
      <c r="IF66" s="95">
        <f t="shared" si="19"/>
        <v>1.4893617021276595</v>
      </c>
      <c r="IG66" s="96"/>
      <c r="IH66" s="96"/>
      <c r="II66" s="96"/>
      <c r="IJ66" s="96"/>
    </row>
    <row r="67" spans="1:244" s="18" customFormat="1" ht="20.100000000000001" customHeight="1">
      <c r="A67" s="55" t="s">
        <v>765</v>
      </c>
      <c r="B67" s="13" t="s">
        <v>278</v>
      </c>
      <c r="C67" s="13" t="str">
        <f>VLOOKUP($A67,'WO Detail'!$A$2:$BJ$304,4,FALSE)</f>
        <v>Brooklyn</v>
      </c>
      <c r="D67" s="13" t="str">
        <f>VLOOKUP($A67,'WO Detail'!$A$2:$BJ$304,6,FALSE)</f>
        <v>Surfside Gardens</v>
      </c>
      <c r="E67" s="55">
        <f>VLOOKUP($A67,'WO Detail'!$A$2:$BJ$304,7,FALSE)</f>
        <v>170</v>
      </c>
      <c r="F67" s="13" t="s">
        <v>766</v>
      </c>
      <c r="G67" s="53">
        <v>94</v>
      </c>
      <c r="H67" s="55" t="str">
        <f>VLOOKUP($A67,'WO Detail'!$A$2:$BJ$304,9,FALSE)</f>
        <v>NY005011700</v>
      </c>
      <c r="I67" s="14">
        <v>525</v>
      </c>
      <c r="J67" s="14">
        <v>1099</v>
      </c>
      <c r="K67" s="15">
        <v>2.0933332999999998</v>
      </c>
      <c r="L67" s="15">
        <v>24.318285700000001</v>
      </c>
      <c r="M67" s="14">
        <v>420</v>
      </c>
      <c r="N67" s="14">
        <v>679</v>
      </c>
      <c r="O67" s="14">
        <v>57</v>
      </c>
      <c r="P67" s="14">
        <v>81</v>
      </c>
      <c r="Q67" s="14">
        <v>82</v>
      </c>
      <c r="R67" s="14">
        <v>79</v>
      </c>
      <c r="S67" s="14">
        <v>78</v>
      </c>
      <c r="T67" s="14">
        <v>123</v>
      </c>
      <c r="U67" s="14">
        <v>121</v>
      </c>
      <c r="V67" s="14">
        <v>124</v>
      </c>
      <c r="W67" s="14">
        <v>63</v>
      </c>
      <c r="X67" s="14">
        <v>69</v>
      </c>
      <c r="Y67" s="14">
        <v>134</v>
      </c>
      <c r="Z67" s="14">
        <v>71</v>
      </c>
      <c r="AA67" s="14">
        <v>17</v>
      </c>
      <c r="AB67" s="14">
        <v>267</v>
      </c>
      <c r="AC67" s="14">
        <v>262</v>
      </c>
      <c r="AD67" s="14">
        <v>222</v>
      </c>
      <c r="AE67" s="14">
        <v>150</v>
      </c>
      <c r="AF67" s="14">
        <v>550</v>
      </c>
      <c r="AG67" s="14">
        <v>319</v>
      </c>
      <c r="AH67" s="14">
        <v>61</v>
      </c>
      <c r="AI67" s="14">
        <v>19</v>
      </c>
      <c r="AJ67" s="14">
        <v>229</v>
      </c>
      <c r="AK67" s="14">
        <v>91</v>
      </c>
      <c r="AL67" s="14">
        <v>20</v>
      </c>
      <c r="AM67" s="14">
        <v>18</v>
      </c>
      <c r="AN67" s="14">
        <v>58</v>
      </c>
      <c r="AO67" s="16">
        <v>614.67047619047617</v>
      </c>
      <c r="AP67" s="16">
        <v>473</v>
      </c>
      <c r="AQ67" s="14">
        <v>8</v>
      </c>
      <c r="AR67" s="14">
        <v>25</v>
      </c>
      <c r="AS67" s="14">
        <v>137</v>
      </c>
      <c r="AT67" s="14">
        <v>52</v>
      </c>
      <c r="AU67" s="14">
        <v>58</v>
      </c>
      <c r="AV67" s="14">
        <v>40</v>
      </c>
      <c r="AW67" s="14">
        <v>31</v>
      </c>
      <c r="AX67" s="14">
        <v>35</v>
      </c>
      <c r="AY67" s="14">
        <v>12</v>
      </c>
      <c r="AZ67" s="14">
        <v>14</v>
      </c>
      <c r="BA67" s="14">
        <v>113</v>
      </c>
      <c r="BB67" s="16">
        <v>28486.509578544061</v>
      </c>
      <c r="BC67" s="16">
        <v>20725</v>
      </c>
      <c r="BD67" s="14">
        <v>13</v>
      </c>
      <c r="BE67" s="14">
        <v>79</v>
      </c>
      <c r="BF67" s="14">
        <v>96</v>
      </c>
      <c r="BG67" s="14">
        <v>54</v>
      </c>
      <c r="BH67" s="14">
        <v>52</v>
      </c>
      <c r="BI67" s="14">
        <v>42</v>
      </c>
      <c r="BJ67" s="14">
        <v>35</v>
      </c>
      <c r="BK67" s="14">
        <v>26</v>
      </c>
      <c r="BL67" s="14">
        <v>27</v>
      </c>
      <c r="BM67" s="14">
        <v>21</v>
      </c>
      <c r="BN67" s="14">
        <v>15</v>
      </c>
      <c r="BO67" s="14">
        <v>16</v>
      </c>
      <c r="BP67" s="14">
        <v>9</v>
      </c>
      <c r="BQ67" s="14">
        <v>4</v>
      </c>
      <c r="BR67" s="14">
        <v>5</v>
      </c>
      <c r="BS67" s="14">
        <v>5</v>
      </c>
      <c r="BT67" s="14">
        <v>7</v>
      </c>
      <c r="BU67" s="14">
        <v>4</v>
      </c>
      <c r="BV67" s="14">
        <v>3</v>
      </c>
      <c r="BW67" s="14">
        <v>1</v>
      </c>
      <c r="BX67" s="14">
        <v>8</v>
      </c>
      <c r="BY67" s="14">
        <v>244</v>
      </c>
      <c r="BZ67" s="16">
        <v>42481.87295081967</v>
      </c>
      <c r="CA67" s="16">
        <v>37596</v>
      </c>
      <c r="CB67" s="14">
        <v>76</v>
      </c>
      <c r="CC67" s="16">
        <v>19604.355263157893</v>
      </c>
      <c r="CD67" s="16">
        <v>14550</v>
      </c>
      <c r="CE67" s="14">
        <v>224</v>
      </c>
      <c r="CF67" s="16">
        <v>17196.004464285714</v>
      </c>
      <c r="CG67" s="16">
        <v>12468</v>
      </c>
      <c r="CH67" s="14">
        <v>319</v>
      </c>
      <c r="CI67" s="14">
        <v>97</v>
      </c>
      <c r="CJ67" s="14">
        <v>75</v>
      </c>
      <c r="CK67" s="14">
        <v>27</v>
      </c>
      <c r="CL67" s="14">
        <v>3</v>
      </c>
      <c r="CM67" s="14">
        <v>4</v>
      </c>
      <c r="CN67" s="17">
        <f t="shared" si="0"/>
        <v>7.619047619047619E-3</v>
      </c>
      <c r="CO67" s="14">
        <v>42</v>
      </c>
      <c r="CP67" s="17">
        <f t="shared" si="1"/>
        <v>0.08</v>
      </c>
      <c r="CQ67" s="14">
        <v>223</v>
      </c>
      <c r="CR67" s="14">
        <v>68</v>
      </c>
      <c r="CS67" s="17">
        <f t="shared" si="2"/>
        <v>6.1874431301182892E-2</v>
      </c>
      <c r="CT67" s="13"/>
      <c r="CU67" s="17"/>
      <c r="CV67" s="13"/>
      <c r="CW67" s="13"/>
      <c r="CX67" s="13"/>
      <c r="CY67" s="13"/>
      <c r="CZ67" s="13"/>
      <c r="DA67" s="13"/>
      <c r="DB67" s="13" t="str">
        <f>VLOOKUP($A67,'WO Detail'!$A$2:$BJ$304,5,FALSE)</f>
        <v>Michael Iezza</v>
      </c>
      <c r="DC67" s="13"/>
      <c r="DD67" s="13"/>
      <c r="DE67" s="55">
        <f>VLOOKUP($A67,'WO Detail'!$A$2:$BJ$304,38,FALSE)</f>
        <v>5</v>
      </c>
      <c r="DF67" s="19" t="s">
        <v>350</v>
      </c>
      <c r="DG67" s="19" t="s">
        <v>351</v>
      </c>
      <c r="DH67" s="19" t="s">
        <v>527</v>
      </c>
      <c r="DI67" s="19" t="s">
        <v>685</v>
      </c>
      <c r="DJ67" s="19" t="s">
        <v>520</v>
      </c>
      <c r="DK67" s="19" t="s">
        <v>686</v>
      </c>
      <c r="DL67" s="19" t="s">
        <v>687</v>
      </c>
      <c r="DM67" s="19" t="s">
        <v>688</v>
      </c>
      <c r="DN67" s="19" t="s">
        <v>689</v>
      </c>
      <c r="DO67" s="55"/>
      <c r="DP67" s="55"/>
      <c r="DQ67" s="68">
        <v>8.0285459411239959</v>
      </c>
      <c r="DR67" s="55" t="str">
        <f>VLOOKUP($A67,'WO Detail'!$A$2:$BJ$304,10,FALSE)</f>
        <v>No</v>
      </c>
      <c r="DS67" s="55" t="str">
        <f>VLOOKUP($A67,'WO Detail'!$A$2:$BJ$304,14,FALSE)</f>
        <v>YES</v>
      </c>
      <c r="DT67" s="19" t="s">
        <v>530</v>
      </c>
      <c r="DU67" s="59" t="str">
        <f>VLOOKUP($A67,'WO Detail'!$A$2:$BJ$304,15,FALSE)</f>
        <v>LAURETTA BRUMFIELD</v>
      </c>
      <c r="DV67" s="77"/>
      <c r="DW67" s="79" t="s">
        <v>267</v>
      </c>
      <c r="DX67" s="55">
        <f>VLOOKUP($A67,'WO Detail'!$A$2:$BJ$304,26,FALSE)</f>
        <v>534</v>
      </c>
      <c r="DY67" s="55">
        <f>VLOOKUP($A67,'WO Detail'!$A$2:$BJ$304,27,FALSE)</f>
        <v>526</v>
      </c>
      <c r="DZ67" s="55">
        <f>VLOOKUP($A67,'WO Detail'!$A$2:$BJ$304,28,FALSE)</f>
        <v>4</v>
      </c>
      <c r="EA67" s="55">
        <f>VLOOKUP($A67,'WO Detail'!$A$2:$BJ$304,29,FALSE)</f>
        <v>4</v>
      </c>
      <c r="EB67" s="55">
        <f>VLOOKUP($A67,'WO Detail'!$A$2:$BJ$304,30,FALSE)</f>
        <v>0</v>
      </c>
      <c r="EC67" s="55">
        <f>VLOOKUP($A67,'WO Detail'!$A$2:$BJ$304,31,FALSE)</f>
        <v>44</v>
      </c>
      <c r="ED67" s="55">
        <f>VLOOKUP($A67,'WO Detail'!$A$2:$BJ$304,32,FALSE)</f>
        <v>407</v>
      </c>
      <c r="EE67" s="55">
        <f>VLOOKUP($A67,'WO Detail'!$A$2:$BJ$304,33,FALSE)</f>
        <v>83</v>
      </c>
      <c r="EF67" s="55">
        <f>VLOOKUP($A67,'WO Detail'!$A$2:$BJ$304,34,FALSE)</f>
        <v>0</v>
      </c>
      <c r="EG67" s="55">
        <f>VLOOKUP($A67,'WO Detail'!$A$2:$BJ$304,35,FALSE)</f>
        <v>0</v>
      </c>
      <c r="EH67" s="55">
        <f>VLOOKUP($A67,'WO Detail'!$A$2:$BJ$304,36,FALSE)</f>
        <v>0</v>
      </c>
      <c r="EI67" s="55">
        <f>VLOOKUP($A67,'WO Detail'!$A$2:$BJ$304,37,FALSE)</f>
        <v>0</v>
      </c>
      <c r="EJ67" s="78">
        <v>5</v>
      </c>
      <c r="EK67" s="78">
        <v>0</v>
      </c>
      <c r="EL67" s="19" t="s">
        <v>268</v>
      </c>
      <c r="EM67" s="19" t="s">
        <v>269</v>
      </c>
      <c r="EN67" s="81">
        <v>20876</v>
      </c>
      <c r="EO67" s="78">
        <v>63</v>
      </c>
      <c r="EP67" s="78" t="s">
        <v>404</v>
      </c>
      <c r="EQ67" s="84">
        <v>38119</v>
      </c>
      <c r="ER67" s="78">
        <v>6.86</v>
      </c>
      <c r="ES67" s="13"/>
      <c r="ET67" s="55">
        <f>VLOOKUP($A67,'WO Detail'!$A$2:$BJ$304,25,FALSE)</f>
        <v>3</v>
      </c>
      <c r="EU67" s="55">
        <f>VLOOKUP($A67,'WO Detail'!$A$2:$BJ$304,24,FALSE)</f>
        <v>10</v>
      </c>
      <c r="EV67" s="55">
        <f>VLOOKUP($A67,'WO Detail'!$A$2:$BJ$304,23,FALSE)</f>
        <v>0</v>
      </c>
      <c r="EW67" s="78" t="s">
        <v>513</v>
      </c>
      <c r="EX67" s="13" t="s">
        <v>691</v>
      </c>
      <c r="EY67" s="13"/>
      <c r="EZ67" s="19" t="s">
        <v>267</v>
      </c>
      <c r="FA67" s="55" t="str">
        <f>VLOOKUP($A67,'WO Detail'!$A$2:$BJ$304,11,FALSE)</f>
        <v>Other</v>
      </c>
      <c r="FB67" s="55" t="str">
        <f>VLOOKUP($A67,'WO Detail'!$A$2:$BJ$304,12,FALSE)</f>
        <v>Yes</v>
      </c>
      <c r="FC67" s="13"/>
      <c r="FD67" s="55" t="str">
        <f>VLOOKUP($A67,'WO Detail'!$A$2:$BJ$304,13,FALSE)</f>
        <v>NGEM</v>
      </c>
      <c r="FE67" s="19" t="s">
        <v>267</v>
      </c>
      <c r="FF67" s="13"/>
      <c r="FG67" s="19" t="s">
        <v>767</v>
      </c>
      <c r="FH67" s="19" t="s">
        <v>693</v>
      </c>
      <c r="FI67" s="13">
        <v>4018</v>
      </c>
      <c r="FJ67" s="13">
        <v>21</v>
      </c>
      <c r="FK67" s="19" t="s">
        <v>694</v>
      </c>
      <c r="FL67" s="13"/>
      <c r="FM67" s="55">
        <f>VLOOKUP($A67,'WO Detail'!$A$2:$BJ$304,16,FALSE)</f>
        <v>0</v>
      </c>
      <c r="FN67" s="13"/>
      <c r="FO67" s="13"/>
      <c r="FP67" s="13"/>
      <c r="FQ67" s="13"/>
      <c r="FR67" s="13"/>
      <c r="FS67" s="13"/>
      <c r="FT67" s="13"/>
      <c r="FU67" s="13"/>
      <c r="FV67" s="13"/>
      <c r="FW67" s="13"/>
      <c r="FX67" s="13"/>
      <c r="FY67" s="13"/>
      <c r="FZ67" s="13"/>
      <c r="GA67" s="13"/>
      <c r="GB67" s="13"/>
      <c r="GC67" s="13"/>
      <c r="GD67" s="13"/>
      <c r="GE67" s="13"/>
      <c r="GF67" s="13"/>
      <c r="GG67" s="13"/>
      <c r="GH67" s="55">
        <f>VLOOKUP($A67,'WO Detail'!$A$2:$BJ$304,39,FALSE)</f>
        <v>93.35</v>
      </c>
      <c r="GI67" s="55">
        <f>VLOOKUP($A67,'WO Detail'!$A$2:$BJ$304,40,FALSE)</f>
        <v>31.56</v>
      </c>
      <c r="GJ67" s="13"/>
      <c r="GK67" s="13"/>
      <c r="GL67" s="13"/>
      <c r="GM67" s="13"/>
      <c r="GN67" s="55">
        <f>VLOOKUP($A67,'WO Detail'!$A$2:$BJ$304,17,FALSE)</f>
        <v>0</v>
      </c>
      <c r="GO67" s="55">
        <f>VLOOKUP($A67,'WO Detail'!$A$2:$BJ$304,18,FALSE)</f>
        <v>0</v>
      </c>
      <c r="GP67" s="55">
        <f>VLOOKUP($A67,'WO Detail'!$A$2:$BJ$304,19,FALSE)</f>
        <v>0</v>
      </c>
      <c r="GQ67" s="55" t="str">
        <f>VLOOKUP($A67,'WO Detail'!$A$2:$BJ$304,21,FALSE)</f>
        <v>Yes</v>
      </c>
      <c r="GR67" s="89">
        <f>VLOOKUP($A67,'WO Detail'!$A$2:$BJ$304,22,FALSE)</f>
        <v>0.67755788532793126</v>
      </c>
      <c r="GS67" s="95">
        <f>VLOOKUP($A67,'WO Detail'!$A$2:$BJ$304,41,FALSE)</f>
        <v>1863</v>
      </c>
      <c r="GT67" s="95">
        <f t="shared" si="22"/>
        <v>1.1806083650190113</v>
      </c>
      <c r="GU67" s="95">
        <f>VLOOKUP($A67,'WO Detail'!$A$2:$BJ$304,42,FALSE)</f>
        <v>226</v>
      </c>
      <c r="GV67" s="95">
        <f t="shared" si="23"/>
        <v>0.42965779467680609</v>
      </c>
      <c r="GW67" s="95">
        <f>VLOOKUP($A67,'WO Detail'!$A$2:$BJ$304,43,FALSE)</f>
        <v>2767</v>
      </c>
      <c r="GX67" s="95">
        <f t="shared" si="5"/>
        <v>1.7534854245880862</v>
      </c>
      <c r="GY67" s="95">
        <f>VLOOKUP($A67,'WO Detail'!$A$2:$BJ$304,44,FALSE)</f>
        <v>3331</v>
      </c>
      <c r="GZ67" s="95">
        <f t="shared" si="6"/>
        <v>6.332699619771863</v>
      </c>
      <c r="HA67" s="95">
        <f>VLOOKUP($A67,'WO Detail'!$A$2:$BJ$304,45,FALSE)</f>
        <v>1034</v>
      </c>
      <c r="HB67" s="95">
        <f t="shared" si="7"/>
        <v>0.65525982256020288</v>
      </c>
      <c r="HC67" s="95">
        <f>VLOOKUP($A67,'WO Detail'!$A$2:$BJ$304,46,FALSE)</f>
        <v>792</v>
      </c>
      <c r="HD67" s="95">
        <f t="shared" si="8"/>
        <v>1.5057034220532319</v>
      </c>
      <c r="HE67" s="95">
        <f>VLOOKUP($A67,'WO Detail'!$A$2:$BJ$304,47,FALSE)</f>
        <v>852</v>
      </c>
      <c r="HF67" s="95">
        <f t="shared" si="9"/>
        <v>0.53992395437262353</v>
      </c>
      <c r="HG67" s="95">
        <f>VLOOKUP($A67,'WO Detail'!$A$2:$BJ$304,49,FALSE)</f>
        <v>382</v>
      </c>
      <c r="HH67" s="95">
        <f t="shared" si="10"/>
        <v>0.24207858048162229</v>
      </c>
      <c r="HI67" s="95">
        <f>VLOOKUP($A67,'WO Detail'!$A$2:$BJ$304,51,FALSE)</f>
        <v>10</v>
      </c>
      <c r="HJ67" s="95">
        <f t="shared" si="11"/>
        <v>5</v>
      </c>
      <c r="HK67" s="95">
        <f>VLOOKUP($A67,'WO Detail'!$A$2:$BJ$304,53,FALSE)</f>
        <v>21</v>
      </c>
      <c r="HL67" s="95">
        <f t="shared" si="12"/>
        <v>10.5</v>
      </c>
      <c r="HM67" s="95">
        <f>VLOOKUP($A67,'WO Detail'!$A$2:$BJ$304,55,FALSE)</f>
        <v>382</v>
      </c>
      <c r="HN67" s="95">
        <f t="shared" si="24"/>
        <v>38.200000000000003</v>
      </c>
      <c r="HO67" s="95">
        <f>VLOOKUP($A67,'WO Detail'!$A$2:$BJ$304,56,FALSE)</f>
        <v>15766</v>
      </c>
      <c r="HP67" s="95">
        <f t="shared" si="13"/>
        <v>9.9911280101394162</v>
      </c>
      <c r="HQ67" s="95">
        <f>VLOOKUP($A67,'WO Detail'!$A$2:$BJ$304,57,FALSE)</f>
        <v>4525</v>
      </c>
      <c r="HR67" s="95">
        <f t="shared" si="14"/>
        <v>8.6026615969581748</v>
      </c>
      <c r="HS67" s="95">
        <f>VLOOKUP($A67,'WO Detail'!$A$2:$BJ$304,58,FALSE)</f>
        <v>6180</v>
      </c>
      <c r="HT67" s="95">
        <f t="shared" si="15"/>
        <v>3.9163498098859315</v>
      </c>
      <c r="HU67" s="95">
        <f>VLOOKUP($A67,'WO Detail'!$A$2:$BJ$304,59,FALSE)</f>
        <v>40083</v>
      </c>
      <c r="HV67" s="95">
        <f t="shared" si="16"/>
        <v>76.203422053231932</v>
      </c>
      <c r="HW67" s="95">
        <f>VLOOKUP($A67,'WO Detail'!$A$2:$BJ$304,60,FALSE)</f>
        <v>670</v>
      </c>
      <c r="HX67" s="95">
        <f t="shared" si="17"/>
        <v>0.4245880861850444</v>
      </c>
      <c r="HY67" s="95">
        <f>VLOOKUP($A67,'WO Detail'!$A$2:$BJ$304,61,FALSE)</f>
        <v>10357</v>
      </c>
      <c r="HZ67" s="95">
        <f t="shared" si="18"/>
        <v>19.690114068441066</v>
      </c>
      <c r="IA67" s="95"/>
      <c r="IB67" s="95"/>
      <c r="IC67" s="95"/>
      <c r="ID67" s="113">
        <f>VLOOKUP($A67,'PHAS Score'!$C$1:$D$303,2,FALSE)</f>
        <v>67.83</v>
      </c>
      <c r="IE67" s="95">
        <f>VLOOKUP($A67,'WO Detail'!$A$2:$BJ$304,62,FALSE)</f>
        <v>1055</v>
      </c>
      <c r="IF67" s="95">
        <f t="shared" si="19"/>
        <v>2.0057034220532319</v>
      </c>
      <c r="IG67" s="96"/>
      <c r="IH67" s="96"/>
      <c r="II67" s="96"/>
      <c r="IJ67" s="96"/>
    </row>
    <row r="68" spans="1:244" s="18" customFormat="1" ht="20.100000000000001" customHeight="1">
      <c r="A68" s="55" t="s">
        <v>768</v>
      </c>
      <c r="B68" s="13" t="s">
        <v>278</v>
      </c>
      <c r="C68" s="13" t="str">
        <f>VLOOKUP($A68,'WO Detail'!$A$2:$BJ$304,4,FALSE)</f>
        <v>Brooklyn</v>
      </c>
      <c r="D68" s="13" t="str">
        <f>VLOOKUP($A68,'WO Detail'!$A$2:$BJ$304,6,FALSE)</f>
        <v>Carey Gardens</v>
      </c>
      <c r="E68" s="55">
        <f>VLOOKUP($A68,'WO Detail'!$A$2:$BJ$304,7,FALSE)</f>
        <v>166</v>
      </c>
      <c r="F68" s="13" t="s">
        <v>769</v>
      </c>
      <c r="G68" s="53">
        <v>239</v>
      </c>
      <c r="H68" s="55" t="str">
        <f>VLOOKUP($A68,'WO Detail'!$A$2:$BJ$304,9,FALSE)</f>
        <v>NY005011660</v>
      </c>
      <c r="I68" s="14">
        <v>189</v>
      </c>
      <c r="J68" s="14">
        <v>488</v>
      </c>
      <c r="K68" s="15">
        <v>2.5820105999999998</v>
      </c>
      <c r="L68" s="15">
        <v>24.500529100000001</v>
      </c>
      <c r="M68" s="14">
        <v>182</v>
      </c>
      <c r="N68" s="14">
        <v>306</v>
      </c>
      <c r="O68" s="14">
        <v>21</v>
      </c>
      <c r="P68" s="14">
        <v>38</v>
      </c>
      <c r="Q68" s="14">
        <v>57</v>
      </c>
      <c r="R68" s="14">
        <v>35</v>
      </c>
      <c r="S68" s="14">
        <v>36</v>
      </c>
      <c r="T68" s="14">
        <v>58</v>
      </c>
      <c r="U68" s="14">
        <v>42</v>
      </c>
      <c r="V68" s="14">
        <v>51</v>
      </c>
      <c r="W68" s="14">
        <v>36</v>
      </c>
      <c r="X68" s="14">
        <v>32</v>
      </c>
      <c r="Y68" s="14">
        <v>43</v>
      </c>
      <c r="Z68" s="14">
        <v>33</v>
      </c>
      <c r="AA68" s="14">
        <v>6</v>
      </c>
      <c r="AB68" s="14">
        <v>136</v>
      </c>
      <c r="AC68" s="14">
        <v>104</v>
      </c>
      <c r="AD68" s="14">
        <v>82</v>
      </c>
      <c r="AE68" s="14">
        <v>60</v>
      </c>
      <c r="AF68" s="14">
        <v>224</v>
      </c>
      <c r="AG68" s="14">
        <v>170</v>
      </c>
      <c r="AH68" s="14">
        <v>29</v>
      </c>
      <c r="AI68" s="14">
        <v>5</v>
      </c>
      <c r="AJ68" s="14">
        <v>102</v>
      </c>
      <c r="AK68" s="14">
        <v>33</v>
      </c>
      <c r="AL68" s="14">
        <v>6</v>
      </c>
      <c r="AM68" s="14">
        <v>2</v>
      </c>
      <c r="AN68" s="14">
        <v>28</v>
      </c>
      <c r="AO68" s="16">
        <v>555.56613756613751</v>
      </c>
      <c r="AP68" s="16">
        <v>452</v>
      </c>
      <c r="AQ68" s="14">
        <v>3</v>
      </c>
      <c r="AR68" s="14">
        <v>6</v>
      </c>
      <c r="AS68" s="14">
        <v>48</v>
      </c>
      <c r="AT68" s="14">
        <v>24</v>
      </c>
      <c r="AU68" s="14">
        <v>22</v>
      </c>
      <c r="AV68" s="14">
        <v>26</v>
      </c>
      <c r="AW68" s="14">
        <v>12</v>
      </c>
      <c r="AX68" s="14">
        <v>13</v>
      </c>
      <c r="AY68" s="14">
        <v>7</v>
      </c>
      <c r="AZ68" s="14">
        <v>6</v>
      </c>
      <c r="BA68" s="14">
        <v>22</v>
      </c>
      <c r="BB68" s="16">
        <v>25441.91489361702</v>
      </c>
      <c r="BC68" s="16">
        <v>20172</v>
      </c>
      <c r="BD68" s="14">
        <v>7</v>
      </c>
      <c r="BE68" s="14">
        <v>23</v>
      </c>
      <c r="BF68" s="14">
        <v>35</v>
      </c>
      <c r="BG68" s="14">
        <v>28</v>
      </c>
      <c r="BH68" s="14">
        <v>22</v>
      </c>
      <c r="BI68" s="14">
        <v>17</v>
      </c>
      <c r="BJ68" s="14">
        <v>15</v>
      </c>
      <c r="BK68" s="14">
        <v>11</v>
      </c>
      <c r="BL68" s="14">
        <v>7</v>
      </c>
      <c r="BM68" s="14">
        <v>4</v>
      </c>
      <c r="BN68" s="14">
        <v>7</v>
      </c>
      <c r="BO68" s="14">
        <v>3</v>
      </c>
      <c r="BP68" s="14">
        <v>1</v>
      </c>
      <c r="BQ68" s="14">
        <v>1</v>
      </c>
      <c r="BR68" s="14">
        <v>0</v>
      </c>
      <c r="BS68" s="14">
        <v>1</v>
      </c>
      <c r="BT68" s="14">
        <v>1</v>
      </c>
      <c r="BU68" s="14">
        <v>1</v>
      </c>
      <c r="BV68" s="14">
        <v>0</v>
      </c>
      <c r="BW68" s="14">
        <v>1</v>
      </c>
      <c r="BX68" s="14">
        <v>3</v>
      </c>
      <c r="BY68" s="14">
        <v>98</v>
      </c>
      <c r="BZ68" s="16">
        <v>35047.836734693876</v>
      </c>
      <c r="CA68" s="16">
        <v>30058.5</v>
      </c>
      <c r="CB68" s="14">
        <v>26</v>
      </c>
      <c r="CC68" s="16">
        <v>17018.76923076923</v>
      </c>
      <c r="CD68" s="16">
        <v>12834</v>
      </c>
      <c r="CE68" s="14">
        <v>66</v>
      </c>
      <c r="CF68" s="16">
        <v>15539.424242424242</v>
      </c>
      <c r="CG68" s="16">
        <v>12342</v>
      </c>
      <c r="CH68" s="14">
        <v>122</v>
      </c>
      <c r="CI68" s="14">
        <v>47</v>
      </c>
      <c r="CJ68" s="14">
        <v>12</v>
      </c>
      <c r="CK68" s="14">
        <v>7</v>
      </c>
      <c r="CL68" s="14">
        <v>0</v>
      </c>
      <c r="CM68" s="14">
        <v>0</v>
      </c>
      <c r="CN68" s="17">
        <f t="shared" si="0"/>
        <v>0</v>
      </c>
      <c r="CO68" s="14">
        <v>6</v>
      </c>
      <c r="CP68" s="17">
        <f t="shared" si="1"/>
        <v>3.1746031746031744E-2</v>
      </c>
      <c r="CQ68" s="14">
        <v>90</v>
      </c>
      <c r="CR68" s="14">
        <v>27</v>
      </c>
      <c r="CS68" s="17">
        <f t="shared" si="2"/>
        <v>5.5327868852459015E-2</v>
      </c>
      <c r="CT68" s="13"/>
      <c r="CU68" s="17"/>
      <c r="CV68" s="13"/>
      <c r="CW68" s="13"/>
      <c r="CX68" s="13"/>
      <c r="CY68" s="13"/>
      <c r="CZ68" s="13"/>
      <c r="DA68" s="13"/>
      <c r="DB68" s="13" t="str">
        <f>VLOOKUP($A68,'WO Detail'!$A$2:$BJ$304,5,FALSE)</f>
        <v>Michael Iezza</v>
      </c>
      <c r="DC68" s="13"/>
      <c r="DD68" s="13"/>
      <c r="DE68" s="55">
        <f>VLOOKUP($A68,'WO Detail'!$A$2:$BJ$304,38,FALSE)</f>
        <v>1</v>
      </c>
      <c r="DF68" s="19" t="s">
        <v>350</v>
      </c>
      <c r="DG68" s="19" t="s">
        <v>351</v>
      </c>
      <c r="DH68" s="19" t="s">
        <v>527</v>
      </c>
      <c r="DI68" s="19" t="s">
        <v>685</v>
      </c>
      <c r="DJ68" s="19" t="s">
        <v>520</v>
      </c>
      <c r="DK68" s="19" t="s">
        <v>686</v>
      </c>
      <c r="DL68" s="19" t="s">
        <v>687</v>
      </c>
      <c r="DM68" s="19" t="s">
        <v>688</v>
      </c>
      <c r="DN68" s="19" t="s">
        <v>689</v>
      </c>
      <c r="DO68" s="55"/>
      <c r="DP68" s="55"/>
      <c r="DQ68" s="68">
        <v>11.71875</v>
      </c>
      <c r="DR68" s="55" t="str">
        <f>VLOOKUP($A68,'WO Detail'!$A$2:$BJ$304,10,FALSE)</f>
        <v>No</v>
      </c>
      <c r="DS68" s="55" t="str">
        <f>VLOOKUP($A68,'WO Detail'!$A$2:$BJ$304,14,FALSE)</f>
        <v>YES</v>
      </c>
      <c r="DT68" s="19" t="s">
        <v>530</v>
      </c>
      <c r="DU68" s="59" t="str">
        <f>VLOOKUP($A68,'WO Detail'!$A$2:$BJ$304,15,FALSE)</f>
        <v>WANDA FELICIANO</v>
      </c>
      <c r="DV68" s="77"/>
      <c r="DW68" s="79" t="s">
        <v>267</v>
      </c>
      <c r="DX68" s="55">
        <f>VLOOKUP($A68,'WO Detail'!$A$2:$BJ$304,26,FALSE)</f>
        <v>193</v>
      </c>
      <c r="DY68" s="55">
        <f>VLOOKUP($A68,'WO Detail'!$A$2:$BJ$304,27,FALSE)</f>
        <v>189</v>
      </c>
      <c r="DZ68" s="55">
        <f>VLOOKUP($A68,'WO Detail'!$A$2:$BJ$304,28,FALSE)</f>
        <v>3</v>
      </c>
      <c r="EA68" s="55">
        <f>VLOOKUP($A68,'WO Detail'!$A$2:$BJ$304,29,FALSE)</f>
        <v>1</v>
      </c>
      <c r="EB68" s="55">
        <f>VLOOKUP($A68,'WO Detail'!$A$2:$BJ$304,30,FALSE)</f>
        <v>7</v>
      </c>
      <c r="EC68" s="55">
        <f>VLOOKUP($A68,'WO Detail'!$A$2:$BJ$304,31,FALSE)</f>
        <v>28</v>
      </c>
      <c r="ED68" s="55">
        <f>VLOOKUP($A68,'WO Detail'!$A$2:$BJ$304,32,FALSE)</f>
        <v>70</v>
      </c>
      <c r="EE68" s="55">
        <f>VLOOKUP($A68,'WO Detail'!$A$2:$BJ$304,33,FALSE)</f>
        <v>58</v>
      </c>
      <c r="EF68" s="55">
        <f>VLOOKUP($A68,'WO Detail'!$A$2:$BJ$304,34,FALSE)</f>
        <v>20</v>
      </c>
      <c r="EG68" s="55">
        <f>VLOOKUP($A68,'WO Detail'!$A$2:$BJ$304,35,FALSE)</f>
        <v>10</v>
      </c>
      <c r="EH68" s="55">
        <f>VLOOKUP($A68,'WO Detail'!$A$2:$BJ$304,36,FALSE)</f>
        <v>0</v>
      </c>
      <c r="EI68" s="55">
        <f>VLOOKUP($A68,'WO Detail'!$A$2:$BJ$304,37,FALSE)</f>
        <v>0</v>
      </c>
      <c r="EJ68" s="78">
        <v>1</v>
      </c>
      <c r="EK68" s="78">
        <v>0</v>
      </c>
      <c r="EL68" s="19" t="s">
        <v>268</v>
      </c>
      <c r="EM68" s="19" t="s">
        <v>290</v>
      </c>
      <c r="EN68" s="81">
        <v>26815</v>
      </c>
      <c r="EO68" s="78">
        <v>47</v>
      </c>
      <c r="EP68" s="78" t="s">
        <v>354</v>
      </c>
      <c r="EQ68" s="84">
        <v>14078</v>
      </c>
      <c r="ER68" s="78">
        <v>2.14</v>
      </c>
      <c r="ES68" s="13"/>
      <c r="ET68" s="55">
        <f>VLOOKUP($A68,'WO Detail'!$A$2:$BJ$304,25,FALSE)</f>
        <v>4</v>
      </c>
      <c r="EU68" s="55">
        <f>VLOOKUP($A68,'WO Detail'!$A$2:$BJ$304,24,FALSE)</f>
        <v>3</v>
      </c>
      <c r="EV68" s="55">
        <f>VLOOKUP($A68,'WO Detail'!$A$2:$BJ$304,23,FALSE)</f>
        <v>0</v>
      </c>
      <c r="EW68" s="78" t="s">
        <v>513</v>
      </c>
      <c r="EX68" s="13" t="s">
        <v>691</v>
      </c>
      <c r="EY68" s="13"/>
      <c r="EZ68" s="19" t="s">
        <v>267</v>
      </c>
      <c r="FA68" s="55" t="str">
        <f>VLOOKUP($A68,'WO Detail'!$A$2:$BJ$304,11,FALSE)</f>
        <v>Other</v>
      </c>
      <c r="FB68" s="55" t="str">
        <f>VLOOKUP($A68,'WO Detail'!$A$2:$BJ$304,12,FALSE)</f>
        <v>Yes</v>
      </c>
      <c r="FC68" s="13"/>
      <c r="FD68" s="55">
        <f>VLOOKUP($A68,'WO Detail'!$A$2:$BJ$304,13,FALSE)</f>
        <v>0</v>
      </c>
      <c r="FE68" s="19" t="s">
        <v>267</v>
      </c>
      <c r="FF68" s="13" t="s">
        <v>273</v>
      </c>
      <c r="FG68" s="19" t="s">
        <v>692</v>
      </c>
      <c r="FH68" s="19" t="s">
        <v>693</v>
      </c>
      <c r="FI68" s="13">
        <v>4018</v>
      </c>
      <c r="FJ68" s="13">
        <v>21</v>
      </c>
      <c r="FK68" s="19" t="s">
        <v>694</v>
      </c>
      <c r="FL68" s="13"/>
      <c r="FM68" s="55">
        <f>VLOOKUP($A68,'WO Detail'!$A$2:$BJ$304,16,FALSE)</f>
        <v>0</v>
      </c>
      <c r="FN68" s="13"/>
      <c r="FO68" s="13"/>
      <c r="FP68" s="13"/>
      <c r="FQ68" s="13"/>
      <c r="FR68" s="13"/>
      <c r="FS68" s="13"/>
      <c r="FT68" s="13"/>
      <c r="FU68" s="13"/>
      <c r="FV68" s="13"/>
      <c r="FW68" s="13"/>
      <c r="FX68" s="13"/>
      <c r="FY68" s="13"/>
      <c r="FZ68" s="13"/>
      <c r="GA68" s="13"/>
      <c r="GB68" s="13"/>
      <c r="GC68" s="13"/>
      <c r="GD68" s="13"/>
      <c r="GE68" s="13"/>
      <c r="GF68" s="13"/>
      <c r="GG68" s="13"/>
      <c r="GH68" s="55">
        <f>VLOOKUP($A68,'WO Detail'!$A$2:$BJ$304,39,FALSE)</f>
        <v>94.61</v>
      </c>
      <c r="GI68" s="55">
        <f>VLOOKUP($A68,'WO Detail'!$A$2:$BJ$304,40,FALSE)</f>
        <v>27.51</v>
      </c>
      <c r="GJ68" s="13"/>
      <c r="GK68" s="13"/>
      <c r="GL68" s="13"/>
      <c r="GM68" s="13"/>
      <c r="GN68" s="55">
        <f>VLOOKUP($A68,'WO Detail'!$A$2:$BJ$304,17,FALSE)</f>
        <v>0</v>
      </c>
      <c r="GO68" s="55">
        <f>VLOOKUP($A68,'WO Detail'!$A$2:$BJ$304,18,FALSE)</f>
        <v>0</v>
      </c>
      <c r="GP68" s="55">
        <f>VLOOKUP($A68,'WO Detail'!$A$2:$BJ$304,19,FALSE)</f>
        <v>0</v>
      </c>
      <c r="GQ68" s="55" t="str">
        <f>VLOOKUP($A68,'WO Detail'!$A$2:$BJ$304,21,FALSE)</f>
        <v>No</v>
      </c>
      <c r="GR68" s="89">
        <f>VLOOKUP($A68,'WO Detail'!$A$2:$BJ$304,22,FALSE)</f>
        <v>0.52710456271744743</v>
      </c>
      <c r="GS68" s="95">
        <f>VLOOKUP($A68,'WO Detail'!$A$2:$BJ$304,41,FALSE)</f>
        <v>458</v>
      </c>
      <c r="GT68" s="95">
        <f t="shared" si="22"/>
        <v>0.80776014109347438</v>
      </c>
      <c r="GU68" s="95">
        <f>VLOOKUP($A68,'WO Detail'!$A$2:$BJ$304,42,FALSE)</f>
        <v>48</v>
      </c>
      <c r="GV68" s="95">
        <f t="shared" si="23"/>
        <v>0.25396825396825395</v>
      </c>
      <c r="GW68" s="95">
        <f>VLOOKUP($A68,'WO Detail'!$A$2:$BJ$304,43,FALSE)</f>
        <v>964</v>
      </c>
      <c r="GX68" s="95">
        <f t="shared" si="5"/>
        <v>1.7001763668430334</v>
      </c>
      <c r="GY68" s="95">
        <f>VLOOKUP($A68,'WO Detail'!$A$2:$BJ$304,44,FALSE)</f>
        <v>719</v>
      </c>
      <c r="GZ68" s="95">
        <f t="shared" si="6"/>
        <v>3.8042328042328042</v>
      </c>
      <c r="HA68" s="95">
        <f>VLOOKUP($A68,'WO Detail'!$A$2:$BJ$304,45,FALSE)</f>
        <v>420</v>
      </c>
      <c r="HB68" s="95">
        <f t="shared" si="7"/>
        <v>0.7407407407407407</v>
      </c>
      <c r="HC68" s="95">
        <f>VLOOKUP($A68,'WO Detail'!$A$2:$BJ$304,46,FALSE)</f>
        <v>169</v>
      </c>
      <c r="HD68" s="95">
        <f t="shared" si="8"/>
        <v>0.89417989417989419</v>
      </c>
      <c r="HE68" s="95">
        <f>VLOOKUP($A68,'WO Detail'!$A$2:$BJ$304,47,FALSE)</f>
        <v>194</v>
      </c>
      <c r="HF68" s="95">
        <f t="shared" si="9"/>
        <v>0.34215167548500885</v>
      </c>
      <c r="HG68" s="95">
        <f>VLOOKUP($A68,'WO Detail'!$A$2:$BJ$304,49,FALSE)</f>
        <v>445</v>
      </c>
      <c r="HH68" s="95">
        <f t="shared" si="10"/>
        <v>0.78483245149911818</v>
      </c>
      <c r="HI68" s="95">
        <f>VLOOKUP($A68,'WO Detail'!$A$2:$BJ$304,51,FALSE)</f>
        <v>2</v>
      </c>
      <c r="HJ68" s="95">
        <f t="shared" si="11"/>
        <v>1</v>
      </c>
      <c r="HK68" s="95">
        <f>VLOOKUP($A68,'WO Detail'!$A$2:$BJ$304,53,FALSE)</f>
        <v>5</v>
      </c>
      <c r="HL68" s="95">
        <f t="shared" si="12"/>
        <v>2.5</v>
      </c>
      <c r="HM68" s="95">
        <f>VLOOKUP($A68,'WO Detail'!$A$2:$BJ$304,55,FALSE)</f>
        <v>204</v>
      </c>
      <c r="HN68" s="95">
        <f t="shared" si="24"/>
        <v>68</v>
      </c>
      <c r="HO68" s="95">
        <f>VLOOKUP($A68,'WO Detail'!$A$2:$BJ$304,56,FALSE)</f>
        <v>5357</v>
      </c>
      <c r="HP68" s="95">
        <f t="shared" si="13"/>
        <v>9.4479717813051156</v>
      </c>
      <c r="HQ68" s="95">
        <f>VLOOKUP($A68,'WO Detail'!$A$2:$BJ$304,57,FALSE)</f>
        <v>978</v>
      </c>
      <c r="HR68" s="95">
        <f t="shared" si="14"/>
        <v>5.1746031746031749</v>
      </c>
      <c r="HS68" s="95">
        <f>VLOOKUP($A68,'WO Detail'!$A$2:$BJ$304,58,FALSE)</f>
        <v>3274</v>
      </c>
      <c r="HT68" s="95">
        <f t="shared" si="15"/>
        <v>5.7742504409171076</v>
      </c>
      <c r="HU68" s="95">
        <f>VLOOKUP($A68,'WO Detail'!$A$2:$BJ$304,59,FALSE)</f>
        <v>9223</v>
      </c>
      <c r="HV68" s="95">
        <f t="shared" si="16"/>
        <v>48.798941798941797</v>
      </c>
      <c r="HW68" s="95">
        <f>VLOOKUP($A68,'WO Detail'!$A$2:$BJ$304,60,FALSE)</f>
        <v>251</v>
      </c>
      <c r="HX68" s="95">
        <f t="shared" si="17"/>
        <v>0.44268077601410938</v>
      </c>
      <c r="HY68" s="95">
        <f>VLOOKUP($A68,'WO Detail'!$A$2:$BJ$304,61,FALSE)</f>
        <v>2790</v>
      </c>
      <c r="HZ68" s="95">
        <f t="shared" si="18"/>
        <v>14.761904761904763</v>
      </c>
      <c r="IA68" s="95"/>
      <c r="IB68" s="95"/>
      <c r="IC68" s="95"/>
      <c r="ID68" s="113">
        <f>VLOOKUP($A68,'PHAS Score'!$C$1:$D$303,2,FALSE)</f>
        <v>78.040000000000006</v>
      </c>
      <c r="IE68" s="95">
        <f>VLOOKUP($A68,'WO Detail'!$A$2:$BJ$304,62,FALSE)</f>
        <v>246</v>
      </c>
      <c r="IF68" s="95">
        <f t="shared" si="19"/>
        <v>1.3015873015873016</v>
      </c>
      <c r="IG68" s="96"/>
      <c r="IH68" s="96"/>
      <c r="II68" s="96"/>
      <c r="IJ68" s="96"/>
    </row>
    <row r="69" spans="1:244" s="18" customFormat="1" ht="20.100000000000001" customHeight="1">
      <c r="A69" s="55" t="s">
        <v>770</v>
      </c>
      <c r="B69" s="13" t="s">
        <v>278</v>
      </c>
      <c r="C69" s="13" t="str">
        <f>VLOOKUP($A69,'WO Detail'!$A$2:$BJ$304,4,FALSE)</f>
        <v>Brooklyn</v>
      </c>
      <c r="D69" s="13" t="str">
        <f>VLOOKUP($A69,'WO Detail'!$A$2:$BJ$304,6,FALSE)</f>
        <v>O'Dwyer Gardens</v>
      </c>
      <c r="E69" s="55">
        <f>VLOOKUP($A69,'WO Detail'!$A$2:$BJ$304,7,FALSE)</f>
        <v>172</v>
      </c>
      <c r="F69" s="13" t="s">
        <v>771</v>
      </c>
      <c r="G69" s="53">
        <v>238</v>
      </c>
      <c r="H69" s="55" t="str">
        <f>VLOOKUP($A69,'WO Detail'!$A$2:$BJ$304,9,FALSE)</f>
        <v>NY005011720</v>
      </c>
      <c r="I69" s="14">
        <v>117</v>
      </c>
      <c r="J69" s="14">
        <v>343</v>
      </c>
      <c r="K69" s="15">
        <v>2.9316238999999999</v>
      </c>
      <c r="L69" s="15">
        <v>20.5470085</v>
      </c>
      <c r="M69" s="14">
        <v>151</v>
      </c>
      <c r="N69" s="14">
        <v>192</v>
      </c>
      <c r="O69" s="14">
        <v>17</v>
      </c>
      <c r="P69" s="14">
        <v>42</v>
      </c>
      <c r="Q69" s="14">
        <v>45</v>
      </c>
      <c r="R69" s="14">
        <v>37</v>
      </c>
      <c r="S69" s="14">
        <v>33</v>
      </c>
      <c r="T69" s="14">
        <v>45</v>
      </c>
      <c r="U69" s="14">
        <v>30</v>
      </c>
      <c r="V69" s="14">
        <v>34</v>
      </c>
      <c r="W69" s="14">
        <v>19</v>
      </c>
      <c r="X69" s="14">
        <v>10</v>
      </c>
      <c r="Y69" s="14">
        <v>19</v>
      </c>
      <c r="Z69" s="14">
        <v>9</v>
      </c>
      <c r="AA69" s="14">
        <v>3</v>
      </c>
      <c r="AB69" s="14">
        <v>125</v>
      </c>
      <c r="AC69" s="14">
        <v>36</v>
      </c>
      <c r="AD69" s="14">
        <v>31</v>
      </c>
      <c r="AE69" s="14">
        <v>45</v>
      </c>
      <c r="AF69" s="14">
        <v>195</v>
      </c>
      <c r="AG69" s="14">
        <v>91</v>
      </c>
      <c r="AH69" s="14">
        <v>11</v>
      </c>
      <c r="AI69" s="14">
        <v>1</v>
      </c>
      <c r="AJ69" s="14">
        <v>44</v>
      </c>
      <c r="AK69" s="14">
        <v>6</v>
      </c>
      <c r="AL69" s="14">
        <v>3</v>
      </c>
      <c r="AM69" s="14">
        <v>1</v>
      </c>
      <c r="AN69" s="14">
        <v>8</v>
      </c>
      <c r="AO69" s="16">
        <v>561.9316239316239</v>
      </c>
      <c r="AP69" s="16">
        <v>429</v>
      </c>
      <c r="AQ69" s="14">
        <v>2</v>
      </c>
      <c r="AR69" s="14">
        <v>6</v>
      </c>
      <c r="AS69" s="14">
        <v>32</v>
      </c>
      <c r="AT69" s="14">
        <v>13</v>
      </c>
      <c r="AU69" s="14">
        <v>12</v>
      </c>
      <c r="AV69" s="14">
        <v>10</v>
      </c>
      <c r="AW69" s="14">
        <v>12</v>
      </c>
      <c r="AX69" s="14">
        <v>6</v>
      </c>
      <c r="AY69" s="14">
        <v>3</v>
      </c>
      <c r="AZ69" s="14">
        <v>2</v>
      </c>
      <c r="BA69" s="14">
        <v>19</v>
      </c>
      <c r="BB69" s="16">
        <v>24463.310344827587</v>
      </c>
      <c r="BC69" s="16">
        <v>17608</v>
      </c>
      <c r="BD69" s="14">
        <v>7</v>
      </c>
      <c r="BE69" s="14">
        <v>23</v>
      </c>
      <c r="BF69" s="14">
        <v>18</v>
      </c>
      <c r="BG69" s="14">
        <v>15</v>
      </c>
      <c r="BH69" s="14">
        <v>11</v>
      </c>
      <c r="BI69" s="14">
        <v>11</v>
      </c>
      <c r="BJ69" s="14">
        <v>5</v>
      </c>
      <c r="BK69" s="14">
        <v>3</v>
      </c>
      <c r="BL69" s="14">
        <v>5</v>
      </c>
      <c r="BM69" s="14">
        <v>7</v>
      </c>
      <c r="BN69" s="14">
        <v>3</v>
      </c>
      <c r="BO69" s="14">
        <v>1</v>
      </c>
      <c r="BP69" s="14">
        <v>3</v>
      </c>
      <c r="BQ69" s="14">
        <v>1</v>
      </c>
      <c r="BR69" s="14">
        <v>1</v>
      </c>
      <c r="BS69" s="14">
        <v>1</v>
      </c>
      <c r="BT69" s="14">
        <v>0</v>
      </c>
      <c r="BU69" s="14">
        <v>0</v>
      </c>
      <c r="BV69" s="14">
        <v>0</v>
      </c>
      <c r="BW69" s="14">
        <v>0</v>
      </c>
      <c r="BX69" s="14">
        <v>1</v>
      </c>
      <c r="BY69" s="14">
        <v>53</v>
      </c>
      <c r="BZ69" s="16">
        <v>36185.735849056604</v>
      </c>
      <c r="CA69" s="16">
        <v>29952</v>
      </c>
      <c r="CB69" s="14">
        <v>22</v>
      </c>
      <c r="CC69" s="16">
        <v>16656.727272727272</v>
      </c>
      <c r="CD69" s="16">
        <v>13820</v>
      </c>
      <c r="CE69" s="14">
        <v>44</v>
      </c>
      <c r="CF69" s="16">
        <v>16397.25</v>
      </c>
      <c r="CG69" s="16">
        <v>11274</v>
      </c>
      <c r="CH69" s="14">
        <v>83</v>
      </c>
      <c r="CI69" s="14">
        <v>17</v>
      </c>
      <c r="CJ69" s="14">
        <v>14</v>
      </c>
      <c r="CK69" s="14">
        <v>2</v>
      </c>
      <c r="CL69" s="14">
        <v>0</v>
      </c>
      <c r="CM69" s="14">
        <v>0</v>
      </c>
      <c r="CN69" s="17">
        <f t="shared" ref="CN69:CN132" si="25">CM69/I69</f>
        <v>0</v>
      </c>
      <c r="CO69" s="14">
        <v>2</v>
      </c>
      <c r="CP69" s="17">
        <f t="shared" ref="CP69:CP132" si="26">CO69/I69</f>
        <v>1.7094017094017096E-2</v>
      </c>
      <c r="CQ69" s="14">
        <v>65</v>
      </c>
      <c r="CR69" s="14">
        <v>27</v>
      </c>
      <c r="CS69" s="17">
        <f t="shared" ref="CS69:CS132" si="27">CR69/J69</f>
        <v>7.8717201166180764E-2</v>
      </c>
      <c r="CT69" s="13"/>
      <c r="CU69" s="17"/>
      <c r="CV69" s="13"/>
      <c r="CW69" s="13"/>
      <c r="CX69" s="13"/>
      <c r="CY69" s="13"/>
      <c r="CZ69" s="13"/>
      <c r="DA69" s="13"/>
      <c r="DB69" s="13" t="str">
        <f>VLOOKUP($A69,'WO Detail'!$A$2:$BJ$304,5,FALSE)</f>
        <v>Michael Iezza</v>
      </c>
      <c r="DC69" s="13"/>
      <c r="DD69" s="13"/>
      <c r="DE69" s="55">
        <f>VLOOKUP($A69,'WO Detail'!$A$2:$BJ$304,38,FALSE)</f>
        <v>2</v>
      </c>
      <c r="DF69" s="19" t="s">
        <v>350</v>
      </c>
      <c r="DG69" s="19" t="s">
        <v>351</v>
      </c>
      <c r="DH69" s="19" t="s">
        <v>527</v>
      </c>
      <c r="DI69" s="19" t="s">
        <v>685</v>
      </c>
      <c r="DJ69" s="19" t="s">
        <v>520</v>
      </c>
      <c r="DK69" s="19" t="s">
        <v>686</v>
      </c>
      <c r="DL69" s="19" t="s">
        <v>687</v>
      </c>
      <c r="DM69" s="19" t="s">
        <v>688</v>
      </c>
      <c r="DN69" s="19" t="s">
        <v>689</v>
      </c>
      <c r="DO69" s="55"/>
      <c r="DP69" s="55"/>
      <c r="DQ69" s="68">
        <v>5.54016620498615</v>
      </c>
      <c r="DR69" s="55" t="str">
        <f>VLOOKUP($A69,'WO Detail'!$A$2:$BJ$304,10,FALSE)</f>
        <v>No</v>
      </c>
      <c r="DS69" s="55" t="str">
        <f>VLOOKUP($A69,'WO Detail'!$A$2:$BJ$304,14,FALSE)</f>
        <v>NO</v>
      </c>
      <c r="DT69" s="19" t="s">
        <v>530</v>
      </c>
      <c r="DU69" s="59">
        <f>VLOOKUP($A69,'WO Detail'!$A$2:$BJ$304,15,FALSE)</f>
        <v>0</v>
      </c>
      <c r="DV69" s="77"/>
      <c r="DW69" s="79" t="s">
        <v>267</v>
      </c>
      <c r="DX69" s="55">
        <f>VLOOKUP($A69,'WO Detail'!$A$2:$BJ$304,26,FALSE)</f>
        <v>125</v>
      </c>
      <c r="DY69" s="55">
        <f>VLOOKUP($A69,'WO Detail'!$A$2:$BJ$304,27,FALSE)</f>
        <v>117</v>
      </c>
      <c r="DZ69" s="55">
        <f>VLOOKUP($A69,'WO Detail'!$A$2:$BJ$304,28,FALSE)</f>
        <v>5</v>
      </c>
      <c r="EA69" s="55">
        <f>VLOOKUP($A69,'WO Detail'!$A$2:$BJ$304,29,FALSE)</f>
        <v>3</v>
      </c>
      <c r="EB69" s="55">
        <f>VLOOKUP($A69,'WO Detail'!$A$2:$BJ$304,30,FALSE)</f>
        <v>6</v>
      </c>
      <c r="EC69" s="55">
        <f>VLOOKUP($A69,'WO Detail'!$A$2:$BJ$304,31,FALSE)</f>
        <v>12</v>
      </c>
      <c r="ED69" s="55">
        <f>VLOOKUP($A69,'WO Detail'!$A$2:$BJ$304,32,FALSE)</f>
        <v>44</v>
      </c>
      <c r="EE69" s="55">
        <f>VLOOKUP($A69,'WO Detail'!$A$2:$BJ$304,33,FALSE)</f>
        <v>44</v>
      </c>
      <c r="EF69" s="55">
        <f>VLOOKUP($A69,'WO Detail'!$A$2:$BJ$304,34,FALSE)</f>
        <v>10</v>
      </c>
      <c r="EG69" s="55">
        <f>VLOOKUP($A69,'WO Detail'!$A$2:$BJ$304,35,FALSE)</f>
        <v>9</v>
      </c>
      <c r="EH69" s="55">
        <f>VLOOKUP($A69,'WO Detail'!$A$2:$BJ$304,36,FALSE)</f>
        <v>0</v>
      </c>
      <c r="EI69" s="55">
        <f>VLOOKUP($A69,'WO Detail'!$A$2:$BJ$304,37,FALSE)</f>
        <v>0</v>
      </c>
      <c r="EJ69" s="78">
        <v>1</v>
      </c>
      <c r="EK69" s="78">
        <v>0</v>
      </c>
      <c r="EL69" s="19" t="s">
        <v>268</v>
      </c>
      <c r="EM69" s="19" t="s">
        <v>290</v>
      </c>
      <c r="EN69" s="81">
        <v>27029</v>
      </c>
      <c r="EO69" s="78">
        <v>47</v>
      </c>
      <c r="EP69" s="78" t="s">
        <v>404</v>
      </c>
      <c r="EQ69" s="84">
        <v>11970</v>
      </c>
      <c r="ER69" s="78">
        <v>1.41</v>
      </c>
      <c r="ES69" s="13"/>
      <c r="ET69" s="55">
        <f>VLOOKUP($A69,'WO Detail'!$A$2:$BJ$304,25,FALSE)</f>
        <v>2</v>
      </c>
      <c r="EU69" s="55">
        <f>VLOOKUP($A69,'WO Detail'!$A$2:$BJ$304,24,FALSE)</f>
        <v>2</v>
      </c>
      <c r="EV69" s="55" t="str">
        <f>VLOOKUP($A69,'WO Detail'!$A$2:$BJ$304,23,FALSE)</f>
        <v>OPERATING</v>
      </c>
      <c r="EW69" s="78" t="s">
        <v>513</v>
      </c>
      <c r="EX69" s="13" t="s">
        <v>372</v>
      </c>
      <c r="EY69" s="13"/>
      <c r="EZ69" s="19" t="s">
        <v>267</v>
      </c>
      <c r="FA69" s="55" t="str">
        <f>VLOOKUP($A69,'WO Detail'!$A$2:$BJ$304,11,FALSE)</f>
        <v>Other</v>
      </c>
      <c r="FB69" s="55" t="str">
        <f>VLOOKUP($A69,'WO Detail'!$A$2:$BJ$304,12,FALSE)</f>
        <v>Yes</v>
      </c>
      <c r="FC69" s="13"/>
      <c r="FD69" s="55">
        <f>VLOOKUP($A69,'WO Detail'!$A$2:$BJ$304,13,FALSE)</f>
        <v>0</v>
      </c>
      <c r="FE69" s="19" t="s">
        <v>267</v>
      </c>
      <c r="FF69" s="13" t="s">
        <v>273</v>
      </c>
      <c r="FG69" s="19" t="s">
        <v>772</v>
      </c>
      <c r="FH69" s="19" t="s">
        <v>693</v>
      </c>
      <c r="FI69" s="13">
        <v>4018</v>
      </c>
      <c r="FJ69" s="13">
        <v>21</v>
      </c>
      <c r="FK69" s="19" t="s">
        <v>694</v>
      </c>
      <c r="FL69" s="13"/>
      <c r="FM69" s="55">
        <f>VLOOKUP($A69,'WO Detail'!$A$2:$BJ$304,16,FALSE)</f>
        <v>0</v>
      </c>
      <c r="FN69" s="13"/>
      <c r="FO69" s="13"/>
      <c r="FP69" s="13"/>
      <c r="FQ69" s="13"/>
      <c r="FR69" s="13"/>
      <c r="FS69" s="13"/>
      <c r="FT69" s="13"/>
      <c r="FU69" s="13"/>
      <c r="FV69" s="13"/>
      <c r="FW69" s="13"/>
      <c r="FX69" s="13"/>
      <c r="FY69" s="13"/>
      <c r="FZ69" s="13"/>
      <c r="GA69" s="13"/>
      <c r="GB69" s="13"/>
      <c r="GC69" s="13"/>
      <c r="GD69" s="13"/>
      <c r="GE69" s="13"/>
      <c r="GF69" s="13"/>
      <c r="GG69" s="13"/>
      <c r="GH69" s="55">
        <f>VLOOKUP($A69,'WO Detail'!$A$2:$BJ$304,39,FALSE)</f>
        <v>83.42</v>
      </c>
      <c r="GI69" s="55">
        <f>VLOOKUP($A69,'WO Detail'!$A$2:$BJ$304,40,FALSE)</f>
        <v>44.44</v>
      </c>
      <c r="GJ69" s="13"/>
      <c r="GK69" s="13"/>
      <c r="GL69" s="13"/>
      <c r="GM69" s="13"/>
      <c r="GN69" s="55">
        <f>VLOOKUP($A69,'WO Detail'!$A$2:$BJ$304,17,FALSE)</f>
        <v>0</v>
      </c>
      <c r="GO69" s="55">
        <f>VLOOKUP($A69,'WO Detail'!$A$2:$BJ$304,18,FALSE)</f>
        <v>0</v>
      </c>
      <c r="GP69" s="55">
        <f>VLOOKUP($A69,'WO Detail'!$A$2:$BJ$304,19,FALSE)</f>
        <v>0</v>
      </c>
      <c r="GQ69" s="55" t="str">
        <f>VLOOKUP($A69,'WO Detail'!$A$2:$BJ$304,21,FALSE)</f>
        <v>No</v>
      </c>
      <c r="GR69" s="89">
        <f>VLOOKUP($A69,'WO Detail'!$A$2:$BJ$304,22,FALSE)</f>
        <v>0.53891870129881503</v>
      </c>
      <c r="GS69" s="95">
        <f>VLOOKUP($A69,'WO Detail'!$A$2:$BJ$304,41,FALSE)</f>
        <v>747</v>
      </c>
      <c r="GT69" s="95">
        <f t="shared" ref="GT69:GT84" si="28">(GS69/3)/DY69</f>
        <v>2.1282051282051282</v>
      </c>
      <c r="GU69" s="95">
        <f>VLOOKUP($A69,'WO Detail'!$A$2:$BJ$304,42,FALSE)</f>
        <v>194</v>
      </c>
      <c r="GV69" s="95">
        <f t="shared" ref="GV69:GV84" si="29">GU69/DY69</f>
        <v>1.6581196581196582</v>
      </c>
      <c r="GW69" s="95">
        <f>VLOOKUP($A69,'WO Detail'!$A$2:$BJ$304,43,FALSE)</f>
        <v>1015</v>
      </c>
      <c r="GX69" s="95">
        <f t="shared" ref="GX69:GX132" si="30">(GW69/3)/DY69</f>
        <v>2.8917378917378915</v>
      </c>
      <c r="GY69" s="95">
        <f>VLOOKUP($A69,'WO Detail'!$A$2:$BJ$304,44,FALSE)</f>
        <v>3154</v>
      </c>
      <c r="GZ69" s="95">
        <f t="shared" ref="GZ69:GZ132" si="31">GY69/DY69</f>
        <v>26.957264957264957</v>
      </c>
      <c r="HA69" s="95">
        <f>VLOOKUP($A69,'WO Detail'!$A$2:$BJ$304,45,FALSE)</f>
        <v>354</v>
      </c>
      <c r="HB69" s="95">
        <f t="shared" ref="HB69:HB132" si="32">(HA69/3)/DY69</f>
        <v>1.0085470085470085</v>
      </c>
      <c r="HC69" s="95">
        <f>VLOOKUP($A69,'WO Detail'!$A$2:$BJ$304,46,FALSE)</f>
        <v>162</v>
      </c>
      <c r="HD69" s="95">
        <f t="shared" ref="HD69:HD132" si="33">HC69/DY69</f>
        <v>1.3846153846153846</v>
      </c>
      <c r="HE69" s="95">
        <f>VLOOKUP($A69,'WO Detail'!$A$2:$BJ$304,47,FALSE)</f>
        <v>243</v>
      </c>
      <c r="HF69" s="95">
        <f t="shared" ref="HF69:HF132" si="34">(HE69/3)/DY69</f>
        <v>0.69230769230769229</v>
      </c>
      <c r="HG69" s="95">
        <f>VLOOKUP($A69,'WO Detail'!$A$2:$BJ$304,49,FALSE)</f>
        <v>491</v>
      </c>
      <c r="HH69" s="95">
        <f t="shared" ref="HH69:HH132" si="35">(HG69/3)/DY69</f>
        <v>1.3988603988603987</v>
      </c>
      <c r="HI69" s="95">
        <f>VLOOKUP($A69,'WO Detail'!$A$2:$BJ$304,51,FALSE)</f>
        <v>4</v>
      </c>
      <c r="HJ69" s="95">
        <f t="shared" ref="HJ69:HJ132" si="36">HI69/2</f>
        <v>2</v>
      </c>
      <c r="HK69" s="95">
        <f>VLOOKUP($A69,'WO Detail'!$A$2:$BJ$304,53,FALSE)</f>
        <v>3</v>
      </c>
      <c r="HL69" s="95">
        <f t="shared" ref="HL69:HL132" si="37">HK69/2</f>
        <v>1.5</v>
      </c>
      <c r="HM69" s="95">
        <f>VLOOKUP($A69,'WO Detail'!$A$2:$BJ$304,55,FALSE)</f>
        <v>201</v>
      </c>
      <c r="HN69" s="95">
        <f t="shared" si="24"/>
        <v>100.5</v>
      </c>
      <c r="HO69" s="95">
        <f>VLOOKUP($A69,'WO Detail'!$A$2:$BJ$304,56,FALSE)</f>
        <v>4544</v>
      </c>
      <c r="HP69" s="95">
        <f t="shared" ref="HP69:HP132" si="38">(HO69/3)/DY69</f>
        <v>12.945868945868947</v>
      </c>
      <c r="HQ69" s="95">
        <f>VLOOKUP($A69,'WO Detail'!$A$2:$BJ$304,57,FALSE)</f>
        <v>1483</v>
      </c>
      <c r="HR69" s="95">
        <f t="shared" ref="HR69:HR132" si="39">HQ69/DY69</f>
        <v>12.675213675213675</v>
      </c>
      <c r="HS69" s="95">
        <f>VLOOKUP($A69,'WO Detail'!$A$2:$BJ$304,58,FALSE)</f>
        <v>2643</v>
      </c>
      <c r="HT69" s="95">
        <f t="shared" ref="HT69:HT132" si="40">(HS69/3)/DY69</f>
        <v>7.5299145299145298</v>
      </c>
      <c r="HU69" s="95">
        <f>VLOOKUP($A69,'WO Detail'!$A$2:$BJ$304,59,FALSE)</f>
        <v>21360</v>
      </c>
      <c r="HV69" s="95">
        <f t="shared" ref="HV69:HV132" si="41">HU69/DY69</f>
        <v>182.56410256410257</v>
      </c>
      <c r="HW69" s="95">
        <f>VLOOKUP($A69,'WO Detail'!$A$2:$BJ$304,60,FALSE)</f>
        <v>131</v>
      </c>
      <c r="HX69" s="95">
        <f t="shared" ref="HX69:HX132" si="42">(HW69/3)/(DY69)</f>
        <v>0.37321937321937321</v>
      </c>
      <c r="HY69" s="95">
        <f>VLOOKUP($A69,'WO Detail'!$A$2:$BJ$304,61,FALSE)</f>
        <v>5498</v>
      </c>
      <c r="HZ69" s="95">
        <f t="shared" ref="HZ69:HZ132" si="43">HY69/DY69</f>
        <v>46.991452991452988</v>
      </c>
      <c r="IA69" s="95"/>
      <c r="IB69" s="95"/>
      <c r="IC69" s="95"/>
      <c r="ID69" s="113">
        <f>VLOOKUP($A69,'PHAS Score'!$C$1:$D$303,2,FALSE)</f>
        <v>52</v>
      </c>
      <c r="IE69" s="95">
        <f>VLOOKUP($A69,'WO Detail'!$A$2:$BJ$304,62,FALSE)</f>
        <v>263</v>
      </c>
      <c r="IF69" s="95">
        <f t="shared" ref="IF69:IF132" si="44">IE69/$DY69</f>
        <v>2.2478632478632479</v>
      </c>
      <c r="IG69" s="96"/>
      <c r="IH69" s="96"/>
      <c r="II69" s="96"/>
      <c r="IJ69" s="96"/>
    </row>
    <row r="70" spans="1:244" s="18" customFormat="1" ht="20.100000000000001" customHeight="1">
      <c r="A70" s="55" t="s">
        <v>773</v>
      </c>
      <c r="B70" s="13" t="s">
        <v>278</v>
      </c>
      <c r="C70" s="13" t="str">
        <f>VLOOKUP($A70,'WO Detail'!$A$2:$BJ$304,4,FALSE)</f>
        <v>Brooklyn</v>
      </c>
      <c r="D70" s="13" t="str">
        <f>VLOOKUP($A70,'WO Detail'!$A$2:$BJ$304,6,FALSE)</f>
        <v>Surfside Gardens</v>
      </c>
      <c r="E70" s="55">
        <f>VLOOKUP($A70,'WO Detail'!$A$2:$BJ$304,7,FALSE)</f>
        <v>170</v>
      </c>
      <c r="F70" s="13" t="s">
        <v>774</v>
      </c>
      <c r="G70" s="53">
        <v>216</v>
      </c>
      <c r="H70" s="55" t="str">
        <f>VLOOKUP($A70,'WO Detail'!$A$2:$BJ$304,9,FALSE)</f>
        <v>NY005011700</v>
      </c>
      <c r="I70" s="14">
        <v>370</v>
      </c>
      <c r="J70" s="14">
        <v>992</v>
      </c>
      <c r="K70" s="15">
        <v>2.6810811000000001</v>
      </c>
      <c r="L70" s="15">
        <v>20.2935135</v>
      </c>
      <c r="M70" s="14">
        <v>391</v>
      </c>
      <c r="N70" s="14">
        <v>601</v>
      </c>
      <c r="O70" s="14">
        <v>59</v>
      </c>
      <c r="P70" s="14">
        <v>89</v>
      </c>
      <c r="Q70" s="14">
        <v>83</v>
      </c>
      <c r="R70" s="14">
        <v>108</v>
      </c>
      <c r="S70" s="14">
        <v>106</v>
      </c>
      <c r="T70" s="14">
        <v>115</v>
      </c>
      <c r="U70" s="14">
        <v>81</v>
      </c>
      <c r="V70" s="14">
        <v>123</v>
      </c>
      <c r="W70" s="14">
        <v>68</v>
      </c>
      <c r="X70" s="14">
        <v>61</v>
      </c>
      <c r="Y70" s="14">
        <v>62</v>
      </c>
      <c r="Z70" s="14">
        <v>28</v>
      </c>
      <c r="AA70" s="14">
        <v>9</v>
      </c>
      <c r="AB70" s="14">
        <v>289</v>
      </c>
      <c r="AC70" s="14">
        <v>145</v>
      </c>
      <c r="AD70" s="14">
        <v>99</v>
      </c>
      <c r="AE70" s="14">
        <v>66</v>
      </c>
      <c r="AF70" s="14">
        <v>506</v>
      </c>
      <c r="AG70" s="14">
        <v>266</v>
      </c>
      <c r="AH70" s="14">
        <v>110</v>
      </c>
      <c r="AI70" s="14">
        <v>44</v>
      </c>
      <c r="AJ70" s="14">
        <v>139</v>
      </c>
      <c r="AK70" s="14">
        <v>70</v>
      </c>
      <c r="AL70" s="14">
        <v>6</v>
      </c>
      <c r="AM70" s="14">
        <v>3</v>
      </c>
      <c r="AN70" s="14">
        <v>44</v>
      </c>
      <c r="AO70" s="16">
        <v>613.06216216216217</v>
      </c>
      <c r="AP70" s="16">
        <v>462</v>
      </c>
      <c r="AQ70" s="14">
        <v>6</v>
      </c>
      <c r="AR70" s="14">
        <v>20</v>
      </c>
      <c r="AS70" s="14">
        <v>88</v>
      </c>
      <c r="AT70" s="14">
        <v>38</v>
      </c>
      <c r="AU70" s="14">
        <v>48</v>
      </c>
      <c r="AV70" s="14">
        <v>31</v>
      </c>
      <c r="AW70" s="14">
        <v>26</v>
      </c>
      <c r="AX70" s="14">
        <v>12</v>
      </c>
      <c r="AY70" s="14">
        <v>13</v>
      </c>
      <c r="AZ70" s="14">
        <v>20</v>
      </c>
      <c r="BA70" s="14">
        <v>68</v>
      </c>
      <c r="BB70" s="16">
        <v>29872.048780487807</v>
      </c>
      <c r="BC70" s="16">
        <v>22060</v>
      </c>
      <c r="BD70" s="14">
        <v>15</v>
      </c>
      <c r="BE70" s="14">
        <v>49</v>
      </c>
      <c r="BF70" s="14">
        <v>54</v>
      </c>
      <c r="BG70" s="14">
        <v>52</v>
      </c>
      <c r="BH70" s="14">
        <v>36</v>
      </c>
      <c r="BI70" s="14">
        <v>27</v>
      </c>
      <c r="BJ70" s="14">
        <v>22</v>
      </c>
      <c r="BK70" s="14">
        <v>27</v>
      </c>
      <c r="BL70" s="14">
        <v>19</v>
      </c>
      <c r="BM70" s="14">
        <v>13</v>
      </c>
      <c r="BN70" s="14">
        <v>10</v>
      </c>
      <c r="BO70" s="14">
        <v>11</v>
      </c>
      <c r="BP70" s="14">
        <v>6</v>
      </c>
      <c r="BQ70" s="14">
        <v>1</v>
      </c>
      <c r="BR70" s="14">
        <v>3</v>
      </c>
      <c r="BS70" s="14">
        <v>5</v>
      </c>
      <c r="BT70" s="14">
        <v>2</v>
      </c>
      <c r="BU70" s="14">
        <v>1</v>
      </c>
      <c r="BV70" s="14">
        <v>6</v>
      </c>
      <c r="BW70" s="14">
        <v>0</v>
      </c>
      <c r="BX70" s="14">
        <v>10</v>
      </c>
      <c r="BY70" s="14">
        <v>196</v>
      </c>
      <c r="BZ70" s="16">
        <v>42208.469387755104</v>
      </c>
      <c r="CA70" s="16">
        <v>36369.5</v>
      </c>
      <c r="CB70" s="14">
        <v>81</v>
      </c>
      <c r="CC70" s="16">
        <v>20203.839506172841</v>
      </c>
      <c r="CD70" s="16">
        <v>16015</v>
      </c>
      <c r="CE70" s="14">
        <v>107</v>
      </c>
      <c r="CF70" s="16">
        <v>16149.485981308411</v>
      </c>
      <c r="CG70" s="16">
        <v>10536</v>
      </c>
      <c r="CH70" s="14">
        <v>230</v>
      </c>
      <c r="CI70" s="14">
        <v>75</v>
      </c>
      <c r="CJ70" s="14">
        <v>46</v>
      </c>
      <c r="CK70" s="14">
        <v>13</v>
      </c>
      <c r="CL70" s="14">
        <v>4</v>
      </c>
      <c r="CM70" s="14">
        <v>5</v>
      </c>
      <c r="CN70" s="17">
        <f t="shared" si="25"/>
        <v>1.3513513513513514E-2</v>
      </c>
      <c r="CO70" s="14">
        <v>23</v>
      </c>
      <c r="CP70" s="17">
        <f t="shared" si="26"/>
        <v>6.2162162162162166E-2</v>
      </c>
      <c r="CQ70" s="14">
        <v>163</v>
      </c>
      <c r="CR70" s="14">
        <v>75</v>
      </c>
      <c r="CS70" s="17">
        <f t="shared" si="27"/>
        <v>7.5604838709677422E-2</v>
      </c>
      <c r="CT70" s="13"/>
      <c r="CU70" s="17"/>
      <c r="CV70" s="13"/>
      <c r="CW70" s="13"/>
      <c r="CX70" s="13"/>
      <c r="CY70" s="13"/>
      <c r="CZ70" s="13"/>
      <c r="DA70" s="13"/>
      <c r="DB70" s="13" t="str">
        <f>VLOOKUP($A70,'WO Detail'!$A$2:$BJ$304,5,FALSE)</f>
        <v>Michael Iezza</v>
      </c>
      <c r="DC70" s="13"/>
      <c r="DD70" s="13"/>
      <c r="DE70" s="55">
        <f>VLOOKUP($A70,'WO Detail'!$A$2:$BJ$304,38,FALSE)</f>
        <v>6</v>
      </c>
      <c r="DF70" s="19" t="s">
        <v>350</v>
      </c>
      <c r="DG70" s="19" t="s">
        <v>351</v>
      </c>
      <c r="DH70" s="19" t="s">
        <v>527</v>
      </c>
      <c r="DI70" s="19" t="s">
        <v>685</v>
      </c>
      <c r="DJ70" s="19" t="s">
        <v>520</v>
      </c>
      <c r="DK70" s="19" t="s">
        <v>686</v>
      </c>
      <c r="DL70" s="19" t="s">
        <v>687</v>
      </c>
      <c r="DM70" s="19" t="s">
        <v>688</v>
      </c>
      <c r="DN70" s="19" t="s">
        <v>689</v>
      </c>
      <c r="DO70" s="55"/>
      <c r="DP70" s="55"/>
      <c r="DQ70" s="68">
        <v>12.633624878522838</v>
      </c>
      <c r="DR70" s="55" t="str">
        <f>VLOOKUP($A70,'WO Detail'!$A$2:$BJ$304,10,FALSE)</f>
        <v>No</v>
      </c>
      <c r="DS70" s="55" t="str">
        <f>VLOOKUP($A70,'WO Detail'!$A$2:$BJ$304,14,FALSE)</f>
        <v>YES</v>
      </c>
      <c r="DT70" s="19" t="s">
        <v>530</v>
      </c>
      <c r="DU70" s="59" t="str">
        <f>VLOOKUP($A70,'WO Detail'!$A$2:$BJ$304,15,FALSE)</f>
        <v>FELICIA JACKSON</v>
      </c>
      <c r="DV70" s="77"/>
      <c r="DW70" s="79" t="s">
        <v>267</v>
      </c>
      <c r="DX70" s="55">
        <f>VLOOKUP($A70,'WO Detail'!$A$2:$BJ$304,26,FALSE)</f>
        <v>376</v>
      </c>
      <c r="DY70" s="55">
        <f>VLOOKUP($A70,'WO Detail'!$A$2:$BJ$304,27,FALSE)</f>
        <v>372</v>
      </c>
      <c r="DZ70" s="55">
        <f>VLOOKUP($A70,'WO Detail'!$A$2:$BJ$304,28,FALSE)</f>
        <v>3</v>
      </c>
      <c r="EA70" s="55">
        <f>VLOOKUP($A70,'WO Detail'!$A$2:$BJ$304,29,FALSE)</f>
        <v>1</v>
      </c>
      <c r="EB70" s="55">
        <f>VLOOKUP($A70,'WO Detail'!$A$2:$BJ$304,30,FALSE)</f>
        <v>12</v>
      </c>
      <c r="EC70" s="55">
        <f>VLOOKUP($A70,'WO Detail'!$A$2:$BJ$304,31,FALSE)</f>
        <v>48</v>
      </c>
      <c r="ED70" s="55">
        <f>VLOOKUP($A70,'WO Detail'!$A$2:$BJ$304,32,FALSE)</f>
        <v>130</v>
      </c>
      <c r="EE70" s="55">
        <f>VLOOKUP($A70,'WO Detail'!$A$2:$BJ$304,33,FALSE)</f>
        <v>130</v>
      </c>
      <c r="EF70" s="55">
        <f>VLOOKUP($A70,'WO Detail'!$A$2:$BJ$304,34,FALSE)</f>
        <v>39</v>
      </c>
      <c r="EG70" s="55">
        <f>VLOOKUP($A70,'WO Detail'!$A$2:$BJ$304,35,FALSE)</f>
        <v>17</v>
      </c>
      <c r="EH70" s="55">
        <f>VLOOKUP($A70,'WO Detail'!$A$2:$BJ$304,36,FALSE)</f>
        <v>0</v>
      </c>
      <c r="EI70" s="55">
        <f>VLOOKUP($A70,'WO Detail'!$A$2:$BJ$304,37,FALSE)</f>
        <v>0</v>
      </c>
      <c r="EJ70" s="78">
        <v>1</v>
      </c>
      <c r="EK70" s="78">
        <v>1</v>
      </c>
      <c r="EL70" s="19" t="s">
        <v>268</v>
      </c>
      <c r="EM70" s="19" t="s">
        <v>290</v>
      </c>
      <c r="EN70" s="81">
        <v>27241</v>
      </c>
      <c r="EO70" s="78">
        <v>46</v>
      </c>
      <c r="EP70" s="78" t="s">
        <v>318</v>
      </c>
      <c r="EQ70" s="84">
        <v>38750</v>
      </c>
      <c r="ER70" s="78">
        <v>4.3</v>
      </c>
      <c r="ES70" s="13"/>
      <c r="ET70" s="55">
        <f>VLOOKUP($A70,'WO Detail'!$A$2:$BJ$304,25,FALSE)</f>
        <v>3</v>
      </c>
      <c r="EU70" s="55">
        <f>VLOOKUP($A70,'WO Detail'!$A$2:$BJ$304,24,FALSE)</f>
        <v>6</v>
      </c>
      <c r="EV70" s="55" t="str">
        <f>VLOOKUP($A70,'WO Detail'!$A$2:$BJ$304,23,FALSE)</f>
        <v>OPERATING</v>
      </c>
      <c r="EW70" s="78" t="s">
        <v>513</v>
      </c>
      <c r="EX70" s="13" t="s">
        <v>372</v>
      </c>
      <c r="EY70" s="13"/>
      <c r="EZ70" s="19" t="s">
        <v>267</v>
      </c>
      <c r="FA70" s="55" t="str">
        <f>VLOOKUP($A70,'WO Detail'!$A$2:$BJ$304,11,FALSE)</f>
        <v>Other</v>
      </c>
      <c r="FB70" s="55" t="str">
        <f>VLOOKUP($A70,'WO Detail'!$A$2:$BJ$304,12,FALSE)</f>
        <v>Yes</v>
      </c>
      <c r="FC70" s="13"/>
      <c r="FD70" s="55" t="str">
        <f>VLOOKUP($A70,'WO Detail'!$A$2:$BJ$304,13,FALSE)</f>
        <v>NGEM</v>
      </c>
      <c r="FE70" s="19" t="s">
        <v>267</v>
      </c>
      <c r="FF70" s="13" t="s">
        <v>273</v>
      </c>
      <c r="FG70" s="19" t="s">
        <v>772</v>
      </c>
      <c r="FH70" s="19" t="s">
        <v>693</v>
      </c>
      <c r="FI70" s="13">
        <v>4018</v>
      </c>
      <c r="FJ70" s="13">
        <v>21</v>
      </c>
      <c r="FK70" s="19" t="s">
        <v>694</v>
      </c>
      <c r="FL70" s="13"/>
      <c r="FM70" s="55">
        <f>VLOOKUP($A70,'WO Detail'!$A$2:$BJ$304,16,FALSE)</f>
        <v>0</v>
      </c>
      <c r="FN70" s="13"/>
      <c r="FO70" s="13"/>
      <c r="FP70" s="13"/>
      <c r="FQ70" s="13"/>
      <c r="FR70" s="13"/>
      <c r="FS70" s="13"/>
      <c r="FT70" s="13"/>
      <c r="FU70" s="13"/>
      <c r="FV70" s="13"/>
      <c r="FW70" s="13"/>
      <c r="FX70" s="13"/>
      <c r="FY70" s="13"/>
      <c r="FZ70" s="13"/>
      <c r="GA70" s="13"/>
      <c r="GB70" s="13"/>
      <c r="GC70" s="13"/>
      <c r="GD70" s="13"/>
      <c r="GE70" s="13"/>
      <c r="GF70" s="13"/>
      <c r="GG70" s="13"/>
      <c r="GH70" s="55">
        <f>VLOOKUP($A70,'WO Detail'!$A$2:$BJ$304,39,FALSE)</f>
        <v>93.45</v>
      </c>
      <c r="GI70" s="55">
        <f>VLOOKUP($A70,'WO Detail'!$A$2:$BJ$304,40,FALSE)</f>
        <v>36.56</v>
      </c>
      <c r="GJ70" s="13"/>
      <c r="GK70" s="13"/>
      <c r="GL70" s="13"/>
      <c r="GM70" s="13"/>
      <c r="GN70" s="55">
        <f>VLOOKUP($A70,'WO Detail'!$A$2:$BJ$304,17,FALSE)</f>
        <v>0</v>
      </c>
      <c r="GO70" s="55">
        <f>VLOOKUP($A70,'WO Detail'!$A$2:$BJ$304,18,FALSE)</f>
        <v>0</v>
      </c>
      <c r="GP70" s="55">
        <f>VLOOKUP($A70,'WO Detail'!$A$2:$BJ$304,19,FALSE)</f>
        <v>0</v>
      </c>
      <c r="GQ70" s="55" t="str">
        <f>VLOOKUP($A70,'WO Detail'!$A$2:$BJ$304,21,FALSE)</f>
        <v>No</v>
      </c>
      <c r="GR70" s="89">
        <f>VLOOKUP($A70,'WO Detail'!$A$2:$BJ$304,22,FALSE)</f>
        <v>0.50227247228536509</v>
      </c>
      <c r="GS70" s="95">
        <f>VLOOKUP($A70,'WO Detail'!$A$2:$BJ$304,41,FALSE)</f>
        <v>2344</v>
      </c>
      <c r="GT70" s="95">
        <f t="shared" si="28"/>
        <v>2.1003584229390682</v>
      </c>
      <c r="GU70" s="95">
        <f>VLOOKUP($A70,'WO Detail'!$A$2:$BJ$304,42,FALSE)</f>
        <v>223</v>
      </c>
      <c r="GV70" s="95">
        <f t="shared" si="29"/>
        <v>0.59946236559139787</v>
      </c>
      <c r="GW70" s="95">
        <f>VLOOKUP($A70,'WO Detail'!$A$2:$BJ$304,43,FALSE)</f>
        <v>1932</v>
      </c>
      <c r="GX70" s="95">
        <f t="shared" si="30"/>
        <v>1.7311827956989247</v>
      </c>
      <c r="GY70" s="95">
        <f>VLOOKUP($A70,'WO Detail'!$A$2:$BJ$304,44,FALSE)</f>
        <v>2862</v>
      </c>
      <c r="GZ70" s="95">
        <f t="shared" si="31"/>
        <v>7.693548387096774</v>
      </c>
      <c r="HA70" s="95">
        <f>VLOOKUP($A70,'WO Detail'!$A$2:$BJ$304,45,FALSE)</f>
        <v>849</v>
      </c>
      <c r="HB70" s="95">
        <f t="shared" si="32"/>
        <v>0.760752688172043</v>
      </c>
      <c r="HC70" s="95">
        <f>VLOOKUP($A70,'WO Detail'!$A$2:$BJ$304,46,FALSE)</f>
        <v>629</v>
      </c>
      <c r="HD70" s="95">
        <f t="shared" si="33"/>
        <v>1.6908602150537635</v>
      </c>
      <c r="HE70" s="95">
        <f>VLOOKUP($A70,'WO Detail'!$A$2:$BJ$304,47,FALSE)</f>
        <v>1534</v>
      </c>
      <c r="HF70" s="95">
        <f t="shared" si="34"/>
        <v>1.3745519713261649</v>
      </c>
      <c r="HG70" s="95">
        <f>VLOOKUP($A70,'WO Detail'!$A$2:$BJ$304,49,FALSE)</f>
        <v>1285</v>
      </c>
      <c r="HH70" s="95">
        <f t="shared" si="35"/>
        <v>1.1514336917562724</v>
      </c>
      <c r="HI70" s="95">
        <f>VLOOKUP($A70,'WO Detail'!$A$2:$BJ$304,51,FALSE)</f>
        <v>10</v>
      </c>
      <c r="HJ70" s="95">
        <f t="shared" si="36"/>
        <v>5</v>
      </c>
      <c r="HK70" s="95">
        <f>VLOOKUP($A70,'WO Detail'!$A$2:$BJ$304,53,FALSE)</f>
        <v>9</v>
      </c>
      <c r="HL70" s="95">
        <f t="shared" si="37"/>
        <v>4.5</v>
      </c>
      <c r="HM70" s="95">
        <f>VLOOKUP($A70,'WO Detail'!$A$2:$BJ$304,55,FALSE)</f>
        <v>467</v>
      </c>
      <c r="HN70" s="95">
        <f t="shared" si="24"/>
        <v>77.833333333333329</v>
      </c>
      <c r="HO70" s="95">
        <f>VLOOKUP($A70,'WO Detail'!$A$2:$BJ$304,56,FALSE)</f>
        <v>13119</v>
      </c>
      <c r="HP70" s="95">
        <f t="shared" si="38"/>
        <v>11.755376344086022</v>
      </c>
      <c r="HQ70" s="95">
        <f>VLOOKUP($A70,'WO Detail'!$A$2:$BJ$304,57,FALSE)</f>
        <v>4248</v>
      </c>
      <c r="HR70" s="95">
        <f t="shared" si="39"/>
        <v>11.419354838709678</v>
      </c>
      <c r="HS70" s="95">
        <f>VLOOKUP($A70,'WO Detail'!$A$2:$BJ$304,58,FALSE)</f>
        <v>7924</v>
      </c>
      <c r="HT70" s="95">
        <f t="shared" si="40"/>
        <v>7.1003584229390686</v>
      </c>
      <c r="HU70" s="95">
        <f>VLOOKUP($A70,'WO Detail'!$A$2:$BJ$304,59,FALSE)</f>
        <v>37592</v>
      </c>
      <c r="HV70" s="95">
        <f t="shared" si="41"/>
        <v>101.05376344086021</v>
      </c>
      <c r="HW70" s="95">
        <f>VLOOKUP($A70,'WO Detail'!$A$2:$BJ$304,60,FALSE)</f>
        <v>645</v>
      </c>
      <c r="HX70" s="95">
        <f t="shared" si="42"/>
        <v>0.57795698924731187</v>
      </c>
      <c r="HY70" s="95">
        <f>VLOOKUP($A70,'WO Detail'!$A$2:$BJ$304,61,FALSE)</f>
        <v>12012</v>
      </c>
      <c r="HZ70" s="95">
        <f t="shared" si="43"/>
        <v>32.29032258064516</v>
      </c>
      <c r="IA70" s="95"/>
      <c r="IB70" s="95"/>
      <c r="IC70" s="95"/>
      <c r="ID70" s="113">
        <f>VLOOKUP($A70,'PHAS Score'!$C$1:$D$303,2,FALSE)</f>
        <v>67.83</v>
      </c>
      <c r="IE70" s="95">
        <f>VLOOKUP($A70,'WO Detail'!$A$2:$BJ$304,62,FALSE)</f>
        <v>703</v>
      </c>
      <c r="IF70" s="95">
        <f t="shared" si="44"/>
        <v>1.8897849462365592</v>
      </c>
      <c r="IG70" s="96"/>
      <c r="IH70" s="96"/>
      <c r="II70" s="96"/>
      <c r="IJ70" s="96"/>
    </row>
    <row r="71" spans="1:244" s="18" customFormat="1" ht="20.100000000000001" customHeight="1">
      <c r="A71" s="55" t="s">
        <v>775</v>
      </c>
      <c r="B71" s="13" t="s">
        <v>452</v>
      </c>
      <c r="C71" s="13" t="str">
        <f>VLOOKUP($A71,'WO Detail'!$A$2:$BJ$304,4,FALSE)</f>
        <v>Queens-Staten Island</v>
      </c>
      <c r="D71" s="13" t="str">
        <f>VLOOKUP($A71,'WO Detail'!$A$2:$BJ$304,6,FALSE)</f>
        <v>Baisley Park</v>
      </c>
      <c r="E71" s="55">
        <f>VLOOKUP($A71,'WO Detail'!$A$2:$BJ$304,7,FALSE)</f>
        <v>91</v>
      </c>
      <c r="F71" s="13" t="s">
        <v>776</v>
      </c>
      <c r="G71" s="53">
        <v>232</v>
      </c>
      <c r="H71" s="55" t="str">
        <f>VLOOKUP($A71,'WO Detail'!$A$2:$BJ$304,9,FALSE)</f>
        <v>NY005010910</v>
      </c>
      <c r="I71" s="14">
        <v>210</v>
      </c>
      <c r="J71" s="14">
        <v>238</v>
      </c>
      <c r="K71" s="15">
        <v>1.1333333000000001</v>
      </c>
      <c r="L71" s="15">
        <v>13.175714299999999</v>
      </c>
      <c r="M71" s="14">
        <v>75</v>
      </c>
      <c r="N71" s="14">
        <v>163</v>
      </c>
      <c r="O71" s="14">
        <v>0</v>
      </c>
      <c r="P71" s="14">
        <v>0</v>
      </c>
      <c r="Q71" s="14">
        <v>0</v>
      </c>
      <c r="R71" s="14">
        <v>0</v>
      </c>
      <c r="S71" s="14">
        <v>1</v>
      </c>
      <c r="T71" s="14">
        <v>0</v>
      </c>
      <c r="U71" s="14">
        <v>2</v>
      </c>
      <c r="V71" s="14">
        <v>2</v>
      </c>
      <c r="W71" s="14">
        <v>2</v>
      </c>
      <c r="X71" s="14">
        <v>5</v>
      </c>
      <c r="Y71" s="14">
        <v>89</v>
      </c>
      <c r="Z71" s="14">
        <v>107</v>
      </c>
      <c r="AA71" s="14">
        <v>30</v>
      </c>
      <c r="AB71" s="14">
        <v>0</v>
      </c>
      <c r="AC71" s="14">
        <v>231</v>
      </c>
      <c r="AD71" s="14">
        <v>226</v>
      </c>
      <c r="AE71" s="14">
        <v>8</v>
      </c>
      <c r="AF71" s="14">
        <v>86</v>
      </c>
      <c r="AG71" s="14">
        <v>82</v>
      </c>
      <c r="AH71" s="14">
        <v>52</v>
      </c>
      <c r="AI71" s="14">
        <v>10</v>
      </c>
      <c r="AJ71" s="14">
        <v>196</v>
      </c>
      <c r="AK71" s="14">
        <v>76</v>
      </c>
      <c r="AL71" s="14">
        <v>8</v>
      </c>
      <c r="AM71" s="14">
        <v>5</v>
      </c>
      <c r="AN71" s="14">
        <v>8</v>
      </c>
      <c r="AO71" s="16">
        <v>364.04761904761904</v>
      </c>
      <c r="AP71" s="16">
        <v>254</v>
      </c>
      <c r="AQ71" s="14">
        <v>0</v>
      </c>
      <c r="AR71" s="14">
        <v>12</v>
      </c>
      <c r="AS71" s="14">
        <v>119</v>
      </c>
      <c r="AT71" s="14">
        <v>31</v>
      </c>
      <c r="AU71" s="14">
        <v>17</v>
      </c>
      <c r="AV71" s="14">
        <v>7</v>
      </c>
      <c r="AW71" s="14">
        <v>3</v>
      </c>
      <c r="AX71" s="14">
        <v>4</v>
      </c>
      <c r="AY71" s="14">
        <v>4</v>
      </c>
      <c r="AZ71" s="14">
        <v>3</v>
      </c>
      <c r="BA71" s="14">
        <v>10</v>
      </c>
      <c r="BB71" s="16">
        <v>15480.457142857143</v>
      </c>
      <c r="BC71" s="16">
        <v>10878</v>
      </c>
      <c r="BD71" s="14">
        <v>2</v>
      </c>
      <c r="BE71" s="14">
        <v>39</v>
      </c>
      <c r="BF71" s="14">
        <v>104</v>
      </c>
      <c r="BG71" s="14">
        <v>32</v>
      </c>
      <c r="BH71" s="14">
        <v>9</v>
      </c>
      <c r="BI71" s="14">
        <v>3</v>
      </c>
      <c r="BJ71" s="14">
        <v>6</v>
      </c>
      <c r="BK71" s="14">
        <v>4</v>
      </c>
      <c r="BL71" s="14">
        <v>3</v>
      </c>
      <c r="BM71" s="14">
        <v>3</v>
      </c>
      <c r="BN71" s="14">
        <v>4</v>
      </c>
      <c r="BO71" s="14">
        <v>0</v>
      </c>
      <c r="BP71" s="14">
        <v>0</v>
      </c>
      <c r="BQ71" s="14">
        <v>1</v>
      </c>
      <c r="BR71" s="14">
        <v>0</v>
      </c>
      <c r="BS71" s="14">
        <v>0</v>
      </c>
      <c r="BT71" s="14">
        <v>0</v>
      </c>
      <c r="BU71" s="14">
        <v>0</v>
      </c>
      <c r="BV71" s="14">
        <v>0</v>
      </c>
      <c r="BW71" s="14">
        <v>0</v>
      </c>
      <c r="BX71" s="14">
        <v>0</v>
      </c>
      <c r="BY71" s="14">
        <v>20</v>
      </c>
      <c r="BZ71" s="16">
        <v>38538.85</v>
      </c>
      <c r="CA71" s="16">
        <v>40163.5</v>
      </c>
      <c r="CB71" s="14">
        <v>3</v>
      </c>
      <c r="CC71" s="16">
        <v>6848</v>
      </c>
      <c r="CD71" s="16">
        <v>4776</v>
      </c>
      <c r="CE71" s="14">
        <v>186</v>
      </c>
      <c r="CF71" s="16">
        <v>13139.650537634408</v>
      </c>
      <c r="CG71" s="16">
        <v>10536</v>
      </c>
      <c r="CH71" s="14">
        <v>184</v>
      </c>
      <c r="CI71" s="14">
        <v>16</v>
      </c>
      <c r="CJ71" s="14">
        <v>9</v>
      </c>
      <c r="CK71" s="14">
        <v>1</v>
      </c>
      <c r="CL71" s="14">
        <v>0</v>
      </c>
      <c r="CM71" s="14">
        <v>0</v>
      </c>
      <c r="CN71" s="17">
        <f t="shared" si="25"/>
        <v>0</v>
      </c>
      <c r="CO71" s="14">
        <v>5</v>
      </c>
      <c r="CP71" s="17">
        <f t="shared" si="26"/>
        <v>2.3809523809523808E-2</v>
      </c>
      <c r="CQ71" s="14">
        <v>131</v>
      </c>
      <c r="CR71" s="14">
        <v>0</v>
      </c>
      <c r="CS71" s="17">
        <f t="shared" si="27"/>
        <v>0</v>
      </c>
      <c r="CT71" s="13"/>
      <c r="CU71" s="17"/>
      <c r="CV71" s="13"/>
      <c r="CW71" s="13"/>
      <c r="CX71" s="13"/>
      <c r="CY71" s="13"/>
      <c r="CZ71" s="13"/>
      <c r="DA71" s="13"/>
      <c r="DB71" s="13" t="str">
        <f>VLOOKUP($A71,'WO Detail'!$A$2:$BJ$304,5,FALSE)</f>
        <v>Neagia Drew</v>
      </c>
      <c r="DC71" s="13"/>
      <c r="DD71" s="13"/>
      <c r="DE71" s="55">
        <f>VLOOKUP($A71,'WO Detail'!$A$2:$BJ$304,38,FALSE)</f>
        <v>0</v>
      </c>
      <c r="DF71" s="19" t="s">
        <v>497</v>
      </c>
      <c r="DG71" s="19" t="s">
        <v>498</v>
      </c>
      <c r="DH71" s="19" t="s">
        <v>338</v>
      </c>
      <c r="DI71" s="19" t="s">
        <v>777</v>
      </c>
      <c r="DJ71" s="19" t="s">
        <v>404</v>
      </c>
      <c r="DK71" s="19" t="s">
        <v>778</v>
      </c>
      <c r="DL71" s="19" t="s">
        <v>382</v>
      </c>
      <c r="DM71" s="19" t="s">
        <v>779</v>
      </c>
      <c r="DN71" s="19" t="s">
        <v>504</v>
      </c>
      <c r="DO71" s="55"/>
      <c r="DP71" s="55"/>
      <c r="DQ71" s="68">
        <v>12.5</v>
      </c>
      <c r="DR71" s="55" t="str">
        <f>VLOOKUP($A71,'WO Detail'!$A$2:$BJ$304,10,FALSE)</f>
        <v>No</v>
      </c>
      <c r="DS71" s="55" t="str">
        <f>VLOOKUP($A71,'WO Detail'!$A$2:$BJ$304,14,FALSE)</f>
        <v>YES</v>
      </c>
      <c r="DT71" s="19" t="s">
        <v>505</v>
      </c>
      <c r="DU71" s="59" t="str">
        <f>VLOOKUP($A71,'WO Detail'!$A$2:$BJ$304,15,FALSE)</f>
        <v>JOYCE HUTTON</v>
      </c>
      <c r="DV71" s="77"/>
      <c r="DW71" s="79" t="s">
        <v>519</v>
      </c>
      <c r="DX71" s="55">
        <f>VLOOKUP($A71,'WO Detail'!$A$2:$BJ$304,26,FALSE)</f>
        <v>216</v>
      </c>
      <c r="DY71" s="55">
        <f>VLOOKUP($A71,'WO Detail'!$A$2:$BJ$304,27,FALSE)</f>
        <v>210</v>
      </c>
      <c r="DZ71" s="55">
        <f>VLOOKUP($A71,'WO Detail'!$A$2:$BJ$304,28,FALSE)</f>
        <v>4</v>
      </c>
      <c r="EA71" s="55">
        <f>VLOOKUP($A71,'WO Detail'!$A$2:$BJ$304,29,FALSE)</f>
        <v>2</v>
      </c>
      <c r="EB71" s="55">
        <f>VLOOKUP($A71,'WO Detail'!$A$2:$BJ$304,30,FALSE)</f>
        <v>51</v>
      </c>
      <c r="EC71" s="55">
        <f>VLOOKUP($A71,'WO Detail'!$A$2:$BJ$304,31,FALSE)</f>
        <v>162</v>
      </c>
      <c r="ED71" s="55">
        <f>VLOOKUP($A71,'WO Detail'!$A$2:$BJ$304,32,FALSE)</f>
        <v>3</v>
      </c>
      <c r="EE71" s="55">
        <f>VLOOKUP($A71,'WO Detail'!$A$2:$BJ$304,33,FALSE)</f>
        <v>0</v>
      </c>
      <c r="EF71" s="55">
        <f>VLOOKUP($A71,'WO Detail'!$A$2:$BJ$304,34,FALSE)</f>
        <v>0</v>
      </c>
      <c r="EG71" s="55">
        <f>VLOOKUP($A71,'WO Detail'!$A$2:$BJ$304,35,FALSE)</f>
        <v>0</v>
      </c>
      <c r="EH71" s="55">
        <f>VLOOKUP($A71,'WO Detail'!$A$2:$BJ$304,36,FALSE)</f>
        <v>0</v>
      </c>
      <c r="EI71" s="55">
        <f>VLOOKUP($A71,'WO Detail'!$A$2:$BJ$304,37,FALSE)</f>
        <v>0</v>
      </c>
      <c r="EJ71" s="78">
        <v>1</v>
      </c>
      <c r="EK71" s="78">
        <v>0</v>
      </c>
      <c r="EL71" s="19" t="s">
        <v>268</v>
      </c>
      <c r="EM71" s="19" t="s">
        <v>290</v>
      </c>
      <c r="EN71" s="81">
        <v>26754</v>
      </c>
      <c r="EO71" s="78">
        <v>47</v>
      </c>
      <c r="EP71" s="78" t="s">
        <v>309</v>
      </c>
      <c r="EQ71" s="84">
        <v>11294</v>
      </c>
      <c r="ER71" s="78">
        <v>1.19</v>
      </c>
      <c r="ES71" s="13"/>
      <c r="ET71" s="55">
        <f>VLOOKUP($A71,'WO Detail'!$A$2:$BJ$304,25,FALSE)</f>
        <v>4</v>
      </c>
      <c r="EU71" s="55">
        <f>VLOOKUP($A71,'WO Detail'!$A$2:$BJ$304,24,FALSE)</f>
        <v>2</v>
      </c>
      <c r="EV71" s="55" t="str">
        <f>VLOOKUP($A71,'WO Detail'!$A$2:$BJ$304,23,FALSE)</f>
        <v>OPERATING</v>
      </c>
      <c r="EW71" s="78" t="s">
        <v>267</v>
      </c>
      <c r="EX71" s="13"/>
      <c r="EY71" s="13"/>
      <c r="EZ71" s="19" t="s">
        <v>267</v>
      </c>
      <c r="FA71" s="55" t="str">
        <f>VLOOKUP($A71,'WO Detail'!$A$2:$BJ$304,11,FALSE)</f>
        <v>Other</v>
      </c>
      <c r="FB71" s="55" t="str">
        <f>VLOOKUP($A71,'WO Detail'!$A$2:$BJ$304,12,FALSE)</f>
        <v>No</v>
      </c>
      <c r="FC71" s="13"/>
      <c r="FD71" s="55" t="str">
        <f>VLOOKUP($A71,'WO Detail'!$A$2:$BJ$304,13,FALSE)</f>
        <v>NGEM</v>
      </c>
      <c r="FE71" s="19" t="s">
        <v>267</v>
      </c>
      <c r="FF71" s="13" t="s">
        <v>273</v>
      </c>
      <c r="FG71" s="19" t="s">
        <v>780</v>
      </c>
      <c r="FH71" s="19" t="s">
        <v>781</v>
      </c>
      <c r="FI71" s="13">
        <v>4112</v>
      </c>
      <c r="FJ71" s="13">
        <v>29</v>
      </c>
      <c r="FK71" s="19" t="s">
        <v>782</v>
      </c>
      <c r="FL71" s="13"/>
      <c r="FM71" s="55">
        <f>VLOOKUP($A71,'WO Detail'!$A$2:$BJ$304,16,FALSE)</f>
        <v>0</v>
      </c>
      <c r="FN71" s="13"/>
      <c r="FO71" s="13"/>
      <c r="FP71" s="13"/>
      <c r="FQ71" s="13"/>
      <c r="FR71" s="13"/>
      <c r="FS71" s="13"/>
      <c r="FT71" s="13"/>
      <c r="FU71" s="13"/>
      <c r="FV71" s="13"/>
      <c r="FW71" s="13"/>
      <c r="FX71" s="13"/>
      <c r="FY71" s="13"/>
      <c r="FZ71" s="13"/>
      <c r="GA71" s="13"/>
      <c r="GB71" s="13"/>
      <c r="GC71" s="13"/>
      <c r="GD71" s="13"/>
      <c r="GE71" s="13"/>
      <c r="GF71" s="13"/>
      <c r="GG71" s="13"/>
      <c r="GH71" s="55">
        <f>VLOOKUP($A71,'WO Detail'!$A$2:$BJ$304,39,FALSE)</f>
        <v>96.71</v>
      </c>
      <c r="GI71" s="55">
        <f>VLOOKUP($A71,'WO Detail'!$A$2:$BJ$304,40,FALSE)</f>
        <v>15.24</v>
      </c>
      <c r="GJ71" s="13"/>
      <c r="GK71" s="13"/>
      <c r="GL71" s="13"/>
      <c r="GM71" s="13"/>
      <c r="GN71" s="55">
        <f>VLOOKUP($A71,'WO Detail'!$A$2:$BJ$304,17,FALSE)</f>
        <v>0</v>
      </c>
      <c r="GO71" s="55">
        <f>VLOOKUP($A71,'WO Detail'!$A$2:$BJ$304,18,FALSE)</f>
        <v>0</v>
      </c>
      <c r="GP71" s="55">
        <f>VLOOKUP($A71,'WO Detail'!$A$2:$BJ$304,19,FALSE)</f>
        <v>0</v>
      </c>
      <c r="GQ71" s="55" t="str">
        <f>VLOOKUP($A71,'WO Detail'!$A$2:$BJ$304,21,FALSE)</f>
        <v>No</v>
      </c>
      <c r="GR71" s="89">
        <f>VLOOKUP($A71,'WO Detail'!$A$2:$BJ$304,22,FALSE)</f>
        <v>0.53323506045552571</v>
      </c>
      <c r="GS71" s="95">
        <f>VLOOKUP($A71,'WO Detail'!$A$2:$BJ$304,41,FALSE)</f>
        <v>51</v>
      </c>
      <c r="GT71" s="95">
        <f t="shared" si="28"/>
        <v>8.0952380952380956E-2</v>
      </c>
      <c r="GU71" s="95">
        <f>VLOOKUP($A71,'WO Detail'!$A$2:$BJ$304,42,FALSE)</f>
        <v>2</v>
      </c>
      <c r="GV71" s="95">
        <f t="shared" si="29"/>
        <v>9.5238095238095247E-3</v>
      </c>
      <c r="GW71" s="95">
        <f>VLOOKUP($A71,'WO Detail'!$A$2:$BJ$304,43,FALSE)</f>
        <v>972</v>
      </c>
      <c r="GX71" s="95">
        <f t="shared" si="30"/>
        <v>1.5428571428571429</v>
      </c>
      <c r="GY71" s="95">
        <f>VLOOKUP($A71,'WO Detail'!$A$2:$BJ$304,44,FALSE)</f>
        <v>1249</v>
      </c>
      <c r="GZ71" s="95">
        <f t="shared" si="31"/>
        <v>5.9476190476190478</v>
      </c>
      <c r="HA71" s="95">
        <f>VLOOKUP($A71,'WO Detail'!$A$2:$BJ$304,45,FALSE)</f>
        <v>908</v>
      </c>
      <c r="HB71" s="95">
        <f t="shared" si="32"/>
        <v>1.4412698412698413</v>
      </c>
      <c r="HC71" s="95">
        <f>VLOOKUP($A71,'WO Detail'!$A$2:$BJ$304,46,FALSE)</f>
        <v>1284</v>
      </c>
      <c r="HD71" s="95">
        <f t="shared" si="33"/>
        <v>6.1142857142857139</v>
      </c>
      <c r="HE71" s="95">
        <f>VLOOKUP($A71,'WO Detail'!$A$2:$BJ$304,47,FALSE)</f>
        <v>126</v>
      </c>
      <c r="HF71" s="95">
        <f t="shared" si="34"/>
        <v>0.2</v>
      </c>
      <c r="HG71" s="95">
        <f>VLOOKUP($A71,'WO Detail'!$A$2:$BJ$304,49,FALSE)</f>
        <v>244</v>
      </c>
      <c r="HH71" s="95">
        <f t="shared" si="35"/>
        <v>0.38730158730158726</v>
      </c>
      <c r="HI71" s="95">
        <f>VLOOKUP($A71,'WO Detail'!$A$2:$BJ$304,51,FALSE)</f>
        <v>2</v>
      </c>
      <c r="HJ71" s="95">
        <f t="shared" si="36"/>
        <v>1</v>
      </c>
      <c r="HK71" s="95">
        <f>VLOOKUP($A71,'WO Detail'!$A$2:$BJ$304,53,FALSE)</f>
        <v>2</v>
      </c>
      <c r="HL71" s="95">
        <f t="shared" si="37"/>
        <v>1</v>
      </c>
      <c r="HM71" s="95">
        <f>VLOOKUP($A71,'WO Detail'!$A$2:$BJ$304,55,FALSE)</f>
        <v>114</v>
      </c>
      <c r="HN71" s="95">
        <f t="shared" si="24"/>
        <v>57</v>
      </c>
      <c r="HO71" s="95">
        <f>VLOOKUP($A71,'WO Detail'!$A$2:$BJ$304,56,FALSE)</f>
        <v>6163</v>
      </c>
      <c r="HP71" s="95">
        <f t="shared" si="38"/>
        <v>9.7825396825396833</v>
      </c>
      <c r="HQ71" s="95">
        <f>VLOOKUP($A71,'WO Detail'!$A$2:$BJ$304,57,FALSE)</f>
        <v>620</v>
      </c>
      <c r="HR71" s="95">
        <f t="shared" si="39"/>
        <v>2.9523809523809526</v>
      </c>
      <c r="HS71" s="95">
        <f>VLOOKUP($A71,'WO Detail'!$A$2:$BJ$304,58,FALSE)</f>
        <v>2374</v>
      </c>
      <c r="HT71" s="95">
        <f t="shared" si="40"/>
        <v>3.7682539682539686</v>
      </c>
      <c r="HU71" s="95">
        <f>VLOOKUP($A71,'WO Detail'!$A$2:$BJ$304,59,FALSE)</f>
        <v>6832</v>
      </c>
      <c r="HV71" s="95">
        <f t="shared" si="41"/>
        <v>32.533333333333331</v>
      </c>
      <c r="HW71" s="95">
        <f>VLOOKUP($A71,'WO Detail'!$A$2:$BJ$304,60,FALSE)</f>
        <v>375</v>
      </c>
      <c r="HX71" s="95">
        <f t="shared" si="42"/>
        <v>0.59523809523809523</v>
      </c>
      <c r="HY71" s="95">
        <f>VLOOKUP($A71,'WO Detail'!$A$2:$BJ$304,61,FALSE)</f>
        <v>976</v>
      </c>
      <c r="HZ71" s="95">
        <f t="shared" si="43"/>
        <v>4.647619047619048</v>
      </c>
      <c r="IA71" s="95"/>
      <c r="IB71" s="95"/>
      <c r="IC71" s="95"/>
      <c r="ID71" s="113">
        <f>VLOOKUP($A71,'PHAS Score'!$C$1:$D$303,2,FALSE)</f>
        <v>60</v>
      </c>
      <c r="IE71" s="95">
        <f>VLOOKUP($A71,'WO Detail'!$A$2:$BJ$304,62,FALSE)</f>
        <v>487</v>
      </c>
      <c r="IF71" s="95">
        <f t="shared" si="44"/>
        <v>2.3190476190476192</v>
      </c>
      <c r="IG71" s="96"/>
      <c r="IH71" s="96"/>
      <c r="II71" s="96"/>
      <c r="IJ71" s="96"/>
    </row>
    <row r="72" spans="1:244" s="18" customFormat="1" ht="20.100000000000001" customHeight="1">
      <c r="A72" s="55" t="s">
        <v>783</v>
      </c>
      <c r="B72" s="13" t="s">
        <v>278</v>
      </c>
      <c r="C72" s="13" t="str">
        <f>VLOOKUP($A72,'WO Detail'!$A$2:$BJ$304,4,FALSE)</f>
        <v>Brooklyn</v>
      </c>
      <c r="D72" s="13" t="str">
        <f>VLOOKUP($A72,'WO Detail'!$A$2:$BJ$304,6,FALSE)</f>
        <v>Cooper Park</v>
      </c>
      <c r="E72" s="55">
        <f>VLOOKUP($A72,'WO Detail'!$A$2:$BJ$304,7,FALSE)</f>
        <v>69</v>
      </c>
      <c r="F72" s="13" t="s">
        <v>784</v>
      </c>
      <c r="G72" s="53">
        <v>69</v>
      </c>
      <c r="H72" s="55" t="str">
        <f>VLOOKUP($A72,'WO Detail'!$A$2:$BJ$304,9,FALSE)</f>
        <v>NY005000690</v>
      </c>
      <c r="I72" s="14">
        <v>696</v>
      </c>
      <c r="J72" s="14">
        <v>1538</v>
      </c>
      <c r="K72" s="15">
        <v>2.2097701000000001</v>
      </c>
      <c r="L72" s="15">
        <v>28.3110632</v>
      </c>
      <c r="M72" s="14">
        <v>550</v>
      </c>
      <c r="N72" s="14">
        <v>988</v>
      </c>
      <c r="O72" s="14">
        <v>77</v>
      </c>
      <c r="P72" s="14">
        <v>125</v>
      </c>
      <c r="Q72" s="14">
        <v>134</v>
      </c>
      <c r="R72" s="14">
        <v>117</v>
      </c>
      <c r="S72" s="14">
        <v>129</v>
      </c>
      <c r="T72" s="14">
        <v>217</v>
      </c>
      <c r="U72" s="14">
        <v>140</v>
      </c>
      <c r="V72" s="14">
        <v>151</v>
      </c>
      <c r="W72" s="14">
        <v>89</v>
      </c>
      <c r="X72" s="14">
        <v>93</v>
      </c>
      <c r="Y72" s="14">
        <v>153</v>
      </c>
      <c r="Z72" s="14">
        <v>79</v>
      </c>
      <c r="AA72" s="14">
        <v>34</v>
      </c>
      <c r="AB72" s="14">
        <v>402</v>
      </c>
      <c r="AC72" s="14">
        <v>320</v>
      </c>
      <c r="AD72" s="14">
        <v>266</v>
      </c>
      <c r="AE72" s="14">
        <v>65</v>
      </c>
      <c r="AF72" s="14">
        <v>734</v>
      </c>
      <c r="AG72" s="14">
        <v>716</v>
      </c>
      <c r="AH72" s="14">
        <v>17</v>
      </c>
      <c r="AI72" s="14">
        <v>6</v>
      </c>
      <c r="AJ72" s="14">
        <v>342</v>
      </c>
      <c r="AK72" s="14">
        <v>75</v>
      </c>
      <c r="AL72" s="14">
        <v>12</v>
      </c>
      <c r="AM72" s="14">
        <v>8</v>
      </c>
      <c r="AN72" s="14">
        <v>52</v>
      </c>
      <c r="AO72" s="16">
        <v>533.6135057471264</v>
      </c>
      <c r="AP72" s="16">
        <v>386.5</v>
      </c>
      <c r="AQ72" s="14">
        <v>29</v>
      </c>
      <c r="AR72" s="14">
        <v>39</v>
      </c>
      <c r="AS72" s="14">
        <v>210</v>
      </c>
      <c r="AT72" s="14">
        <v>77</v>
      </c>
      <c r="AU72" s="14">
        <v>81</v>
      </c>
      <c r="AV72" s="14">
        <v>47</v>
      </c>
      <c r="AW72" s="14">
        <v>42</v>
      </c>
      <c r="AX72" s="14">
        <v>29</v>
      </c>
      <c r="AY72" s="14">
        <v>19</v>
      </c>
      <c r="AZ72" s="14">
        <v>13</v>
      </c>
      <c r="BA72" s="14">
        <v>110</v>
      </c>
      <c r="BB72" s="16">
        <v>26147.062228654126</v>
      </c>
      <c r="BC72" s="16">
        <v>18230</v>
      </c>
      <c r="BD72" s="14">
        <v>30</v>
      </c>
      <c r="BE72" s="14">
        <v>118</v>
      </c>
      <c r="BF72" s="14">
        <v>141</v>
      </c>
      <c r="BG72" s="14">
        <v>92</v>
      </c>
      <c r="BH72" s="14">
        <v>62</v>
      </c>
      <c r="BI72" s="14">
        <v>48</v>
      </c>
      <c r="BJ72" s="14">
        <v>47</v>
      </c>
      <c r="BK72" s="14">
        <v>25</v>
      </c>
      <c r="BL72" s="14">
        <v>24</v>
      </c>
      <c r="BM72" s="14">
        <v>20</v>
      </c>
      <c r="BN72" s="14">
        <v>18</v>
      </c>
      <c r="BO72" s="14">
        <v>13</v>
      </c>
      <c r="BP72" s="14">
        <v>11</v>
      </c>
      <c r="BQ72" s="14">
        <v>4</v>
      </c>
      <c r="BR72" s="14">
        <v>6</v>
      </c>
      <c r="BS72" s="14">
        <v>6</v>
      </c>
      <c r="BT72" s="14">
        <v>4</v>
      </c>
      <c r="BU72" s="14">
        <v>5</v>
      </c>
      <c r="BV72" s="14">
        <v>0</v>
      </c>
      <c r="BW72" s="14">
        <v>3</v>
      </c>
      <c r="BX72" s="14">
        <v>14</v>
      </c>
      <c r="BY72" s="14">
        <v>318</v>
      </c>
      <c r="BZ72" s="16">
        <v>40057.896226415098</v>
      </c>
      <c r="CA72" s="16">
        <v>32214.5</v>
      </c>
      <c r="CB72" s="14">
        <v>81</v>
      </c>
      <c r="CC72" s="16">
        <v>16164.098765432098</v>
      </c>
      <c r="CD72" s="16">
        <v>13129</v>
      </c>
      <c r="CE72" s="14">
        <v>295</v>
      </c>
      <c r="CF72" s="16">
        <v>14729.037288135592</v>
      </c>
      <c r="CG72" s="16">
        <v>10937</v>
      </c>
      <c r="CH72" s="14">
        <v>461</v>
      </c>
      <c r="CI72" s="14">
        <v>123</v>
      </c>
      <c r="CJ72" s="14">
        <v>72</v>
      </c>
      <c r="CK72" s="14">
        <v>26</v>
      </c>
      <c r="CL72" s="14">
        <v>7</v>
      </c>
      <c r="CM72" s="14">
        <v>9</v>
      </c>
      <c r="CN72" s="17">
        <f t="shared" si="25"/>
        <v>1.2931034482758621E-2</v>
      </c>
      <c r="CO72" s="14">
        <v>38</v>
      </c>
      <c r="CP72" s="17">
        <f t="shared" si="26"/>
        <v>5.459770114942529E-2</v>
      </c>
      <c r="CQ72" s="14">
        <v>336</v>
      </c>
      <c r="CR72" s="14">
        <v>99</v>
      </c>
      <c r="CS72" s="17">
        <f t="shared" si="27"/>
        <v>6.4369310793237974E-2</v>
      </c>
      <c r="CT72" s="13"/>
      <c r="CU72" s="17"/>
      <c r="CV72" s="13"/>
      <c r="CW72" s="13"/>
      <c r="CX72" s="13"/>
      <c r="CY72" s="13"/>
      <c r="CZ72" s="13"/>
      <c r="DA72" s="13"/>
      <c r="DB72" s="13" t="str">
        <f>VLOOKUP($A72,'WO Detail'!$A$2:$BJ$304,5,FALSE)</f>
        <v>Alicia Maynard</v>
      </c>
      <c r="DC72" s="13"/>
      <c r="DD72" s="13"/>
      <c r="DE72" s="55">
        <f>VLOOKUP($A72,'WO Detail'!$A$2:$BJ$304,38,FALSE)</f>
        <v>5</v>
      </c>
      <c r="DF72" s="19" t="s">
        <v>378</v>
      </c>
      <c r="DG72" s="19" t="s">
        <v>379</v>
      </c>
      <c r="DH72" s="19" t="s">
        <v>564</v>
      </c>
      <c r="DI72" s="19" t="s">
        <v>785</v>
      </c>
      <c r="DJ72" s="19" t="s">
        <v>354</v>
      </c>
      <c r="DK72" s="19" t="s">
        <v>355</v>
      </c>
      <c r="DL72" s="19" t="s">
        <v>592</v>
      </c>
      <c r="DM72" s="19" t="s">
        <v>593</v>
      </c>
      <c r="DN72" s="19" t="s">
        <v>594</v>
      </c>
      <c r="DO72" s="55"/>
      <c r="DP72" s="55"/>
      <c r="DQ72" s="68">
        <v>12.87001287001287</v>
      </c>
      <c r="DR72" s="55" t="str">
        <f>VLOOKUP($A72,'WO Detail'!$A$2:$BJ$304,10,FALSE)</f>
        <v>No</v>
      </c>
      <c r="DS72" s="55" t="str">
        <f>VLOOKUP($A72,'WO Detail'!$A$2:$BJ$304,14,FALSE)</f>
        <v>YES</v>
      </c>
      <c r="DT72" s="19" t="s">
        <v>359</v>
      </c>
      <c r="DU72" s="59" t="str">
        <f>VLOOKUP($A72,'WO Detail'!$A$2:$BJ$304,15,FALSE)</f>
        <v>DEBRA BENDERS</v>
      </c>
      <c r="DV72" s="77"/>
      <c r="DW72" s="79" t="s">
        <v>267</v>
      </c>
      <c r="DX72" s="55">
        <f>VLOOKUP($A72,'WO Detail'!$A$2:$BJ$304,26,FALSE)</f>
        <v>700</v>
      </c>
      <c r="DY72" s="55">
        <f>VLOOKUP($A72,'WO Detail'!$A$2:$BJ$304,27,FALSE)</f>
        <v>697</v>
      </c>
      <c r="DZ72" s="55">
        <f>VLOOKUP($A72,'WO Detail'!$A$2:$BJ$304,28,FALSE)</f>
        <v>2</v>
      </c>
      <c r="EA72" s="55">
        <f>VLOOKUP($A72,'WO Detail'!$A$2:$BJ$304,29,FALSE)</f>
        <v>1</v>
      </c>
      <c r="EB72" s="55">
        <f>VLOOKUP($A72,'WO Detail'!$A$2:$BJ$304,30,FALSE)</f>
        <v>0</v>
      </c>
      <c r="EC72" s="55">
        <f>VLOOKUP($A72,'WO Detail'!$A$2:$BJ$304,31,FALSE)</f>
        <v>71</v>
      </c>
      <c r="ED72" s="55">
        <f>VLOOKUP($A72,'WO Detail'!$A$2:$BJ$304,32,FALSE)</f>
        <v>441</v>
      </c>
      <c r="EE72" s="55">
        <f>VLOOKUP($A72,'WO Detail'!$A$2:$BJ$304,33,FALSE)</f>
        <v>174</v>
      </c>
      <c r="EF72" s="55">
        <f>VLOOKUP($A72,'WO Detail'!$A$2:$BJ$304,34,FALSE)</f>
        <v>14</v>
      </c>
      <c r="EG72" s="55">
        <f>VLOOKUP($A72,'WO Detail'!$A$2:$BJ$304,35,FALSE)</f>
        <v>0</v>
      </c>
      <c r="EH72" s="55">
        <f>VLOOKUP($A72,'WO Detail'!$A$2:$BJ$304,36,FALSE)</f>
        <v>0</v>
      </c>
      <c r="EI72" s="55">
        <f>VLOOKUP($A72,'WO Detail'!$A$2:$BJ$304,37,FALSE)</f>
        <v>0</v>
      </c>
      <c r="EJ72" s="78">
        <v>11</v>
      </c>
      <c r="EK72" s="78">
        <v>0</v>
      </c>
      <c r="EL72" s="19" t="s">
        <v>268</v>
      </c>
      <c r="EM72" s="19" t="s">
        <v>269</v>
      </c>
      <c r="EN72" s="81">
        <v>19535</v>
      </c>
      <c r="EO72" s="78">
        <v>67</v>
      </c>
      <c r="EP72" s="78" t="s">
        <v>344</v>
      </c>
      <c r="EQ72" s="84">
        <v>86767</v>
      </c>
      <c r="ER72" s="78">
        <v>12.14</v>
      </c>
      <c r="ES72" s="13"/>
      <c r="ET72" s="55">
        <f>VLOOKUP($A72,'WO Detail'!$A$2:$BJ$304,25,FALSE)</f>
        <v>4</v>
      </c>
      <c r="EU72" s="55">
        <f>VLOOKUP($A72,'WO Detail'!$A$2:$BJ$304,24,FALSE)</f>
        <v>13</v>
      </c>
      <c r="EV72" s="55">
        <f>VLOOKUP($A72,'WO Detail'!$A$2:$BJ$304,23,FALSE)</f>
        <v>0</v>
      </c>
      <c r="EW72" s="78" t="s">
        <v>271</v>
      </c>
      <c r="EX72" s="13"/>
      <c r="EY72" s="13"/>
      <c r="EZ72" s="19" t="s">
        <v>267</v>
      </c>
      <c r="FA72" s="55" t="str">
        <f>VLOOKUP($A72,'WO Detail'!$A$2:$BJ$304,11,FALSE)</f>
        <v>Other</v>
      </c>
      <c r="FB72" s="55" t="str">
        <f>VLOOKUP($A72,'WO Detail'!$A$2:$BJ$304,12,FALSE)</f>
        <v>No</v>
      </c>
      <c r="FC72" s="13"/>
      <c r="FD72" s="55" t="str">
        <f>VLOOKUP($A72,'WO Detail'!$A$2:$BJ$304,13,FALSE)</f>
        <v>GSH</v>
      </c>
      <c r="FE72" s="19" t="s">
        <v>267</v>
      </c>
      <c r="FF72" s="13" t="s">
        <v>273</v>
      </c>
      <c r="FG72" s="19" t="s">
        <v>786</v>
      </c>
      <c r="FH72" s="19" t="s">
        <v>787</v>
      </c>
      <c r="FI72" s="13">
        <v>4001</v>
      </c>
      <c r="FJ72" s="13">
        <v>14</v>
      </c>
      <c r="FK72" s="19" t="s">
        <v>788</v>
      </c>
      <c r="FL72" s="13"/>
      <c r="FM72" s="55">
        <f>VLOOKUP($A72,'WO Detail'!$A$2:$BJ$304,16,FALSE)</f>
        <v>0</v>
      </c>
      <c r="FN72" s="13"/>
      <c r="FO72" s="13"/>
      <c r="FP72" s="13"/>
      <c r="FQ72" s="13"/>
      <c r="FR72" s="13"/>
      <c r="FS72" s="13"/>
      <c r="FT72" s="13"/>
      <c r="FU72" s="13"/>
      <c r="FV72" s="13"/>
      <c r="FW72" s="13"/>
      <c r="FX72" s="13"/>
      <c r="FY72" s="13"/>
      <c r="FZ72" s="13"/>
      <c r="GA72" s="13"/>
      <c r="GB72" s="13"/>
      <c r="GC72" s="13"/>
      <c r="GD72" s="13"/>
      <c r="GE72" s="13"/>
      <c r="GF72" s="13"/>
      <c r="GG72" s="13"/>
      <c r="GH72" s="55">
        <f>VLOOKUP($A72,'WO Detail'!$A$2:$BJ$304,39,FALSE)</f>
        <v>90.94</v>
      </c>
      <c r="GI72" s="55">
        <f>VLOOKUP($A72,'WO Detail'!$A$2:$BJ$304,40,FALSE)</f>
        <v>34.15</v>
      </c>
      <c r="GJ72" s="13"/>
      <c r="GK72" s="13"/>
      <c r="GL72" s="13"/>
      <c r="GM72" s="13"/>
      <c r="GN72" s="55">
        <f>VLOOKUP($A72,'WO Detail'!$A$2:$BJ$304,17,FALSE)</f>
        <v>0</v>
      </c>
      <c r="GO72" s="55">
        <f>VLOOKUP($A72,'WO Detail'!$A$2:$BJ$304,18,FALSE)</f>
        <v>0</v>
      </c>
      <c r="GP72" s="55">
        <f>VLOOKUP($A72,'WO Detail'!$A$2:$BJ$304,19,FALSE)</f>
        <v>0</v>
      </c>
      <c r="GQ72" s="55" t="str">
        <f>VLOOKUP($A72,'WO Detail'!$A$2:$BJ$304,21,FALSE)</f>
        <v>Yes</v>
      </c>
      <c r="GR72" s="89">
        <f>VLOOKUP($A72,'WO Detail'!$A$2:$BJ$304,22,FALSE)</f>
        <v>0.72129459200374035</v>
      </c>
      <c r="GS72" s="95">
        <f>VLOOKUP($A72,'WO Detail'!$A$2:$BJ$304,41,FALSE)</f>
        <v>1985</v>
      </c>
      <c r="GT72" s="95">
        <f t="shared" si="28"/>
        <v>0.94930655188904822</v>
      </c>
      <c r="GU72" s="95">
        <f>VLOOKUP($A72,'WO Detail'!$A$2:$BJ$304,42,FALSE)</f>
        <v>184</v>
      </c>
      <c r="GV72" s="95">
        <f t="shared" si="29"/>
        <v>0.26398852223816355</v>
      </c>
      <c r="GW72" s="95">
        <f>VLOOKUP($A72,'WO Detail'!$A$2:$BJ$304,43,FALSE)</f>
        <v>2883</v>
      </c>
      <c r="GX72" s="95">
        <f t="shared" si="30"/>
        <v>1.3787661406025824</v>
      </c>
      <c r="GY72" s="95">
        <f>VLOOKUP($A72,'WO Detail'!$A$2:$BJ$304,44,FALSE)</f>
        <v>2697</v>
      </c>
      <c r="GZ72" s="95">
        <f t="shared" si="31"/>
        <v>3.8694404591104736</v>
      </c>
      <c r="HA72" s="95">
        <f>VLOOKUP($A72,'WO Detail'!$A$2:$BJ$304,45,FALSE)</f>
        <v>1155</v>
      </c>
      <c r="HB72" s="95">
        <f t="shared" si="32"/>
        <v>0.55236728837876614</v>
      </c>
      <c r="HC72" s="95">
        <f>VLOOKUP($A72,'WO Detail'!$A$2:$BJ$304,46,FALSE)</f>
        <v>359</v>
      </c>
      <c r="HD72" s="95">
        <f t="shared" si="33"/>
        <v>0.51506456241032994</v>
      </c>
      <c r="HE72" s="95">
        <f>VLOOKUP($A72,'WO Detail'!$A$2:$BJ$304,47,FALSE)</f>
        <v>2003</v>
      </c>
      <c r="HF72" s="95">
        <f t="shared" si="34"/>
        <v>0.9579148732663797</v>
      </c>
      <c r="HG72" s="95">
        <f>VLOOKUP($A72,'WO Detail'!$A$2:$BJ$304,49,FALSE)</f>
        <v>1968</v>
      </c>
      <c r="HH72" s="95">
        <f t="shared" si="35"/>
        <v>0.94117647058823528</v>
      </c>
      <c r="HI72" s="95">
        <f>VLOOKUP($A72,'WO Detail'!$A$2:$BJ$304,51,FALSE)</f>
        <v>11</v>
      </c>
      <c r="HJ72" s="95">
        <f t="shared" si="36"/>
        <v>5.5</v>
      </c>
      <c r="HK72" s="95">
        <f>VLOOKUP($A72,'WO Detail'!$A$2:$BJ$304,53,FALSE)</f>
        <v>22</v>
      </c>
      <c r="HL72" s="95">
        <f t="shared" si="37"/>
        <v>11</v>
      </c>
      <c r="HM72" s="95">
        <f>VLOOKUP($A72,'WO Detail'!$A$2:$BJ$304,55,FALSE)</f>
        <v>377</v>
      </c>
      <c r="HN72" s="95">
        <f t="shared" si="24"/>
        <v>29</v>
      </c>
      <c r="HO72" s="95">
        <f>VLOOKUP($A72,'WO Detail'!$A$2:$BJ$304,56,FALSE)</f>
        <v>17445</v>
      </c>
      <c r="HP72" s="95">
        <f t="shared" si="38"/>
        <v>8.3428981348637024</v>
      </c>
      <c r="HQ72" s="95">
        <f>VLOOKUP($A72,'WO Detail'!$A$2:$BJ$304,57,FALSE)</f>
        <v>3768</v>
      </c>
      <c r="HR72" s="95">
        <f t="shared" si="39"/>
        <v>5.4060258249641322</v>
      </c>
      <c r="HS72" s="95">
        <f>VLOOKUP($A72,'WO Detail'!$A$2:$BJ$304,58,FALSE)</f>
        <v>9957</v>
      </c>
      <c r="HT72" s="95">
        <f t="shared" si="40"/>
        <v>4.7618364418938306</v>
      </c>
      <c r="HU72" s="95">
        <f>VLOOKUP($A72,'WO Detail'!$A$2:$BJ$304,59,FALSE)</f>
        <v>40121</v>
      </c>
      <c r="HV72" s="95">
        <f t="shared" si="41"/>
        <v>57.562410329985653</v>
      </c>
      <c r="HW72" s="95">
        <f>VLOOKUP($A72,'WO Detail'!$A$2:$BJ$304,60,FALSE)</f>
        <v>1114</v>
      </c>
      <c r="HX72" s="95">
        <f t="shared" si="42"/>
        <v>0.5327594452415112</v>
      </c>
      <c r="HY72" s="95">
        <f>VLOOKUP($A72,'WO Detail'!$A$2:$BJ$304,61,FALSE)</f>
        <v>34772</v>
      </c>
      <c r="HZ72" s="95">
        <f t="shared" si="43"/>
        <v>49.888091822094694</v>
      </c>
      <c r="IA72" s="95"/>
      <c r="IB72" s="95"/>
      <c r="IC72" s="95"/>
      <c r="ID72" s="113">
        <f>VLOOKUP($A72,'PHAS Score'!$C$1:$D$303,2,FALSE)</f>
        <v>65.290000000000006</v>
      </c>
      <c r="IE72" s="95">
        <f>VLOOKUP($A72,'WO Detail'!$A$2:$BJ$304,62,FALSE)</f>
        <v>376</v>
      </c>
      <c r="IF72" s="95">
        <f t="shared" si="44"/>
        <v>0.53945480631276899</v>
      </c>
      <c r="IG72" s="96"/>
      <c r="IH72" s="96"/>
      <c r="II72" s="96"/>
      <c r="IJ72" s="96"/>
    </row>
    <row r="73" spans="1:244" s="18" customFormat="1" ht="20.100000000000001" customHeight="1">
      <c r="A73" s="55" t="s">
        <v>789</v>
      </c>
      <c r="B73" s="13" t="s">
        <v>307</v>
      </c>
      <c r="C73" s="13" t="str">
        <f>VLOOKUP($A73,'WO Detail'!$A$2:$BJ$304,4,FALSE)</f>
        <v>NGO1</v>
      </c>
      <c r="D73" s="13" t="str">
        <f>VLOOKUP($A73,'WO Detail'!$A$2:$BJ$304,6,FALSE)</f>
        <v>Jefferson</v>
      </c>
      <c r="E73" s="55">
        <f>VLOOKUP($A73,'WO Detail'!$A$2:$BJ$304,7,FALSE)</f>
        <v>64</v>
      </c>
      <c r="F73" s="13" t="s">
        <v>790</v>
      </c>
      <c r="G73" s="53">
        <v>199</v>
      </c>
      <c r="H73" s="55" t="str">
        <f>VLOOKUP($A73,'WO Detail'!$A$2:$BJ$304,9,FALSE)</f>
        <v>NY005010640</v>
      </c>
      <c r="I73" s="14">
        <v>164</v>
      </c>
      <c r="J73" s="14">
        <v>186</v>
      </c>
      <c r="K73" s="15">
        <v>1.1341463000000001</v>
      </c>
      <c r="L73" s="15">
        <v>11.609146300000001</v>
      </c>
      <c r="M73" s="14">
        <v>89</v>
      </c>
      <c r="N73" s="14">
        <v>97</v>
      </c>
      <c r="O73" s="14">
        <v>0</v>
      </c>
      <c r="P73" s="14">
        <v>0</v>
      </c>
      <c r="Q73" s="14">
        <v>0</v>
      </c>
      <c r="R73" s="14">
        <v>1</v>
      </c>
      <c r="S73" s="14">
        <v>0</v>
      </c>
      <c r="T73" s="14">
        <v>0</v>
      </c>
      <c r="U73" s="14">
        <v>1</v>
      </c>
      <c r="V73" s="14">
        <v>1</v>
      </c>
      <c r="W73" s="14">
        <v>3</v>
      </c>
      <c r="X73" s="14">
        <v>5</v>
      </c>
      <c r="Y73" s="14">
        <v>73</v>
      </c>
      <c r="Z73" s="14">
        <v>77</v>
      </c>
      <c r="AA73" s="14">
        <v>25</v>
      </c>
      <c r="AB73" s="14">
        <v>0</v>
      </c>
      <c r="AC73" s="14">
        <v>178</v>
      </c>
      <c r="AD73" s="14">
        <v>175</v>
      </c>
      <c r="AE73" s="14">
        <v>13</v>
      </c>
      <c r="AF73" s="14">
        <v>33</v>
      </c>
      <c r="AG73" s="14">
        <v>117</v>
      </c>
      <c r="AH73" s="14">
        <v>23</v>
      </c>
      <c r="AI73" s="14">
        <v>0</v>
      </c>
      <c r="AJ73" s="14">
        <v>116</v>
      </c>
      <c r="AK73" s="14">
        <v>39</v>
      </c>
      <c r="AL73" s="14">
        <v>9</v>
      </c>
      <c r="AM73" s="14">
        <v>5</v>
      </c>
      <c r="AN73" s="14">
        <v>7</v>
      </c>
      <c r="AO73" s="16">
        <v>323.73780487804879</v>
      </c>
      <c r="AP73" s="16">
        <v>253</v>
      </c>
      <c r="AQ73" s="14">
        <v>3</v>
      </c>
      <c r="AR73" s="14">
        <v>14</v>
      </c>
      <c r="AS73" s="14">
        <v>101</v>
      </c>
      <c r="AT73" s="14">
        <v>15</v>
      </c>
      <c r="AU73" s="14">
        <v>11</v>
      </c>
      <c r="AV73" s="14">
        <v>7</v>
      </c>
      <c r="AW73" s="14">
        <v>3</v>
      </c>
      <c r="AX73" s="14">
        <v>3</v>
      </c>
      <c r="AY73" s="14">
        <v>2</v>
      </c>
      <c r="AZ73" s="14">
        <v>1</v>
      </c>
      <c r="BA73" s="14">
        <v>4</v>
      </c>
      <c r="BB73" s="16">
        <v>13938.057324840764</v>
      </c>
      <c r="BC73" s="16">
        <v>10536</v>
      </c>
      <c r="BD73" s="14">
        <v>5</v>
      </c>
      <c r="BE73" s="14">
        <v>38</v>
      </c>
      <c r="BF73" s="14">
        <v>75</v>
      </c>
      <c r="BG73" s="14">
        <v>16</v>
      </c>
      <c r="BH73" s="14">
        <v>9</v>
      </c>
      <c r="BI73" s="14">
        <v>5</v>
      </c>
      <c r="BJ73" s="14">
        <v>2</v>
      </c>
      <c r="BK73" s="14">
        <v>3</v>
      </c>
      <c r="BL73" s="14">
        <v>0</v>
      </c>
      <c r="BM73" s="14">
        <v>1</v>
      </c>
      <c r="BN73" s="14">
        <v>1</v>
      </c>
      <c r="BO73" s="14">
        <v>0</v>
      </c>
      <c r="BP73" s="14">
        <v>1</v>
      </c>
      <c r="BQ73" s="14">
        <v>0</v>
      </c>
      <c r="BR73" s="14">
        <v>0</v>
      </c>
      <c r="BS73" s="14">
        <v>0</v>
      </c>
      <c r="BT73" s="14">
        <v>1</v>
      </c>
      <c r="BU73" s="14">
        <v>0</v>
      </c>
      <c r="BV73" s="14">
        <v>0</v>
      </c>
      <c r="BW73" s="14">
        <v>0</v>
      </c>
      <c r="BX73" s="14">
        <v>0</v>
      </c>
      <c r="BY73" s="14">
        <v>16</v>
      </c>
      <c r="BZ73" s="16">
        <v>29532.8125</v>
      </c>
      <c r="CA73" s="16">
        <v>22591.5</v>
      </c>
      <c r="CB73" s="14">
        <v>5</v>
      </c>
      <c r="CC73" s="16">
        <v>6772.2</v>
      </c>
      <c r="CD73" s="16">
        <v>5016</v>
      </c>
      <c r="CE73" s="14">
        <v>135</v>
      </c>
      <c r="CF73" s="16">
        <v>12323.696296296297</v>
      </c>
      <c r="CG73" s="16">
        <v>10428</v>
      </c>
      <c r="CH73" s="14">
        <v>141</v>
      </c>
      <c r="CI73" s="14">
        <v>11</v>
      </c>
      <c r="CJ73" s="14">
        <v>4</v>
      </c>
      <c r="CK73" s="14">
        <v>1</v>
      </c>
      <c r="CL73" s="14">
        <v>0</v>
      </c>
      <c r="CM73" s="14">
        <v>0</v>
      </c>
      <c r="CN73" s="17">
        <f t="shared" si="25"/>
        <v>0</v>
      </c>
      <c r="CO73" s="14">
        <v>2</v>
      </c>
      <c r="CP73" s="17">
        <f t="shared" si="26"/>
        <v>1.2195121951219513E-2</v>
      </c>
      <c r="CQ73" s="14">
        <v>113</v>
      </c>
      <c r="CR73" s="14">
        <v>0</v>
      </c>
      <c r="CS73" s="17">
        <f t="shared" si="27"/>
        <v>0</v>
      </c>
      <c r="CT73" s="13"/>
      <c r="CU73" s="17"/>
      <c r="CV73" s="13"/>
      <c r="CW73" s="13"/>
      <c r="CX73" s="13"/>
      <c r="CY73" s="13"/>
      <c r="CZ73" s="13"/>
      <c r="DA73" s="13"/>
      <c r="DB73" s="13" t="str">
        <f>VLOOKUP($A73,'WO Detail'!$A$2:$BJ$304,5,FALSE)</f>
        <v>Tasha Turner</v>
      </c>
      <c r="DC73" s="13"/>
      <c r="DD73" s="13"/>
      <c r="DE73" s="55">
        <f>VLOOKUP($A73,'WO Detail'!$A$2:$BJ$304,38,FALSE)</f>
        <v>0</v>
      </c>
      <c r="DF73" s="19" t="s">
        <v>309</v>
      </c>
      <c r="DG73" s="19" t="s">
        <v>310</v>
      </c>
      <c r="DH73" s="19" t="s">
        <v>366</v>
      </c>
      <c r="DI73" s="19" t="s">
        <v>367</v>
      </c>
      <c r="DJ73" s="19" t="s">
        <v>338</v>
      </c>
      <c r="DK73" s="19" t="s">
        <v>339</v>
      </c>
      <c r="DL73" s="19" t="s">
        <v>350</v>
      </c>
      <c r="DM73" s="19" t="s">
        <v>368</v>
      </c>
      <c r="DN73" s="19" t="s">
        <v>369</v>
      </c>
      <c r="DO73" s="55"/>
      <c r="DP73" s="55"/>
      <c r="DQ73" s="68">
        <v>10.752688172043012</v>
      </c>
      <c r="DR73" s="55" t="str">
        <f>VLOOKUP($A73,'WO Detail'!$A$2:$BJ$304,10,FALSE)</f>
        <v>No</v>
      </c>
      <c r="DS73" s="55" t="str">
        <f>VLOOKUP($A73,'WO Detail'!$A$2:$BJ$304,14,FALSE)</f>
        <v>YES</v>
      </c>
      <c r="DT73" s="19" t="s">
        <v>370</v>
      </c>
      <c r="DU73" s="59" t="str">
        <f>VLOOKUP($A73,'WO Detail'!$A$2:$BJ$304,15,FALSE)</f>
        <v>ALLIE EASON</v>
      </c>
      <c r="DV73" s="78">
        <v>2026</v>
      </c>
      <c r="DW73" s="79" t="s">
        <v>519</v>
      </c>
      <c r="DX73" s="55">
        <f>VLOOKUP($A73,'WO Detail'!$A$2:$BJ$304,26,FALSE)</f>
        <v>171</v>
      </c>
      <c r="DY73" s="55">
        <f>VLOOKUP($A73,'WO Detail'!$A$2:$BJ$304,27,FALSE)</f>
        <v>165</v>
      </c>
      <c r="DZ73" s="55">
        <f>VLOOKUP($A73,'WO Detail'!$A$2:$BJ$304,28,FALSE)</f>
        <v>6</v>
      </c>
      <c r="EA73" s="55">
        <f>VLOOKUP($A73,'WO Detail'!$A$2:$BJ$304,29,FALSE)</f>
        <v>0</v>
      </c>
      <c r="EB73" s="55">
        <f>VLOOKUP($A73,'WO Detail'!$A$2:$BJ$304,30,FALSE)</f>
        <v>86</v>
      </c>
      <c r="EC73" s="55">
        <f>VLOOKUP($A73,'WO Detail'!$A$2:$BJ$304,31,FALSE)</f>
        <v>85</v>
      </c>
      <c r="ED73" s="55">
        <f>VLOOKUP($A73,'WO Detail'!$A$2:$BJ$304,32,FALSE)</f>
        <v>0</v>
      </c>
      <c r="EE73" s="55">
        <f>VLOOKUP($A73,'WO Detail'!$A$2:$BJ$304,33,FALSE)</f>
        <v>0</v>
      </c>
      <c r="EF73" s="55">
        <f>VLOOKUP($A73,'WO Detail'!$A$2:$BJ$304,34,FALSE)</f>
        <v>0</v>
      </c>
      <c r="EG73" s="55">
        <f>VLOOKUP($A73,'WO Detail'!$A$2:$BJ$304,35,FALSE)</f>
        <v>0</v>
      </c>
      <c r="EH73" s="55">
        <f>VLOOKUP($A73,'WO Detail'!$A$2:$BJ$304,36,FALSE)</f>
        <v>0</v>
      </c>
      <c r="EI73" s="55">
        <f>VLOOKUP($A73,'WO Detail'!$A$2:$BJ$304,37,FALSE)</f>
        <v>0</v>
      </c>
      <c r="EJ73" s="78">
        <v>1</v>
      </c>
      <c r="EK73" s="78">
        <v>0</v>
      </c>
      <c r="EL73" s="19" t="s">
        <v>268</v>
      </c>
      <c r="EM73" s="19" t="s">
        <v>269</v>
      </c>
      <c r="EN73" s="81">
        <v>26998</v>
      </c>
      <c r="EO73" s="78">
        <v>47</v>
      </c>
      <c r="EP73" s="78" t="s">
        <v>299</v>
      </c>
      <c r="EQ73" s="84">
        <v>20446</v>
      </c>
      <c r="ER73" s="78">
        <v>0.73</v>
      </c>
      <c r="ES73" s="13"/>
      <c r="ET73" s="55">
        <f>VLOOKUP($A73,'WO Detail'!$A$2:$BJ$304,25,FALSE)</f>
        <v>3</v>
      </c>
      <c r="EU73" s="55">
        <f>VLOOKUP($A73,'WO Detail'!$A$2:$BJ$304,24,FALSE)</f>
        <v>3</v>
      </c>
      <c r="EV73" s="55" t="str">
        <f>VLOOKUP($A73,'WO Detail'!$A$2:$BJ$304,23,FALSE)</f>
        <v>OPERATING</v>
      </c>
      <c r="EW73" s="78" t="s">
        <v>371</v>
      </c>
      <c r="EX73" s="13" t="s">
        <v>372</v>
      </c>
      <c r="EY73" s="13"/>
      <c r="EZ73" s="19" t="s">
        <v>267</v>
      </c>
      <c r="FA73" s="55" t="str">
        <f>VLOOKUP($A73,'WO Detail'!$A$2:$BJ$304,11,FALSE)</f>
        <v>Other</v>
      </c>
      <c r="FB73" s="55" t="str">
        <f>VLOOKUP($A73,'WO Detail'!$A$2:$BJ$304,12,FALSE)</f>
        <v>No</v>
      </c>
      <c r="FC73" s="13"/>
      <c r="FD73" s="55" t="str">
        <f>VLOOKUP($A73,'WO Detail'!$A$2:$BJ$304,13,FALSE)</f>
        <v>GSH</v>
      </c>
      <c r="FE73" s="19" t="s">
        <v>267</v>
      </c>
      <c r="FF73" s="13"/>
      <c r="FG73" s="19" t="s">
        <v>791</v>
      </c>
      <c r="FH73" s="19" t="s">
        <v>374</v>
      </c>
      <c r="FI73" s="13">
        <v>3804</v>
      </c>
      <c r="FJ73" s="13">
        <v>4</v>
      </c>
      <c r="FK73" s="19" t="s">
        <v>792</v>
      </c>
      <c r="FL73" s="13"/>
      <c r="FM73" s="55">
        <f>VLOOKUP($A73,'WO Detail'!$A$2:$BJ$304,16,FALSE)</f>
        <v>0</v>
      </c>
      <c r="FN73" s="13"/>
      <c r="FO73" s="13"/>
      <c r="FP73" s="13"/>
      <c r="FQ73" s="13"/>
      <c r="FR73" s="13"/>
      <c r="FS73" s="13"/>
      <c r="FT73" s="13"/>
      <c r="FU73" s="13"/>
      <c r="FV73" s="13"/>
      <c r="FW73" s="13"/>
      <c r="FX73" s="13"/>
      <c r="FY73" s="13"/>
      <c r="FZ73" s="13"/>
      <c r="GA73" s="13"/>
      <c r="GB73" s="13"/>
      <c r="GC73" s="13"/>
      <c r="GD73" s="13"/>
      <c r="GE73" s="13"/>
      <c r="GF73" s="13"/>
      <c r="GG73" s="13"/>
      <c r="GH73" s="55">
        <f>VLOOKUP($A73,'WO Detail'!$A$2:$BJ$304,39,FALSE)</f>
        <v>95.33</v>
      </c>
      <c r="GI73" s="55">
        <f>VLOOKUP($A73,'WO Detail'!$A$2:$BJ$304,40,FALSE)</f>
        <v>15.76</v>
      </c>
      <c r="GJ73" s="13"/>
      <c r="GK73" s="13"/>
      <c r="GL73" s="13"/>
      <c r="GM73" s="13"/>
      <c r="GN73" s="55">
        <f>VLOOKUP($A73,'WO Detail'!$A$2:$BJ$304,17,FALSE)</f>
        <v>0</v>
      </c>
      <c r="GO73" s="55">
        <f>VLOOKUP($A73,'WO Detail'!$A$2:$BJ$304,18,FALSE)</f>
        <v>0</v>
      </c>
      <c r="GP73" s="55">
        <f>VLOOKUP($A73,'WO Detail'!$A$2:$BJ$304,19,FALSE)</f>
        <v>0</v>
      </c>
      <c r="GQ73" s="55" t="str">
        <f>VLOOKUP($A73,'WO Detail'!$A$2:$BJ$304,21,FALSE)</f>
        <v>Yes</v>
      </c>
      <c r="GR73" s="89">
        <f>VLOOKUP($A73,'WO Detail'!$A$2:$BJ$304,22,FALSE)</f>
        <v>0.94490815959520713</v>
      </c>
      <c r="GS73" s="95">
        <f>VLOOKUP($A73,'WO Detail'!$A$2:$BJ$304,41,FALSE)</f>
        <v>375</v>
      </c>
      <c r="GT73" s="95">
        <f t="shared" si="28"/>
        <v>0.75757575757575757</v>
      </c>
      <c r="GU73" s="95">
        <f>VLOOKUP($A73,'WO Detail'!$A$2:$BJ$304,42,FALSE)</f>
        <v>96</v>
      </c>
      <c r="GV73" s="95">
        <f t="shared" si="29"/>
        <v>0.58181818181818179</v>
      </c>
      <c r="GW73" s="95">
        <f>VLOOKUP($A73,'WO Detail'!$A$2:$BJ$304,43,FALSE)</f>
        <v>686</v>
      </c>
      <c r="GX73" s="95">
        <f t="shared" si="30"/>
        <v>1.3858585858585859</v>
      </c>
      <c r="GY73" s="95">
        <f>VLOOKUP($A73,'WO Detail'!$A$2:$BJ$304,44,FALSE)</f>
        <v>798</v>
      </c>
      <c r="GZ73" s="95">
        <f t="shared" si="31"/>
        <v>4.836363636363636</v>
      </c>
      <c r="HA73" s="95">
        <f>VLOOKUP($A73,'WO Detail'!$A$2:$BJ$304,45,FALSE)</f>
        <v>400</v>
      </c>
      <c r="HB73" s="95">
        <f t="shared" si="32"/>
        <v>0.80808080808080818</v>
      </c>
      <c r="HC73" s="95">
        <f>VLOOKUP($A73,'WO Detail'!$A$2:$BJ$304,46,FALSE)</f>
        <v>89</v>
      </c>
      <c r="HD73" s="95">
        <f t="shared" si="33"/>
        <v>0.53939393939393943</v>
      </c>
      <c r="HE73" s="95">
        <f>VLOOKUP($A73,'WO Detail'!$A$2:$BJ$304,47,FALSE)</f>
        <v>205</v>
      </c>
      <c r="HF73" s="95">
        <f t="shared" si="34"/>
        <v>0.41414141414141409</v>
      </c>
      <c r="HG73" s="95">
        <f>VLOOKUP($A73,'WO Detail'!$A$2:$BJ$304,49,FALSE)</f>
        <v>107</v>
      </c>
      <c r="HH73" s="95">
        <f t="shared" si="35"/>
        <v>0.21616161616161614</v>
      </c>
      <c r="HI73" s="95">
        <f>VLOOKUP($A73,'WO Detail'!$A$2:$BJ$304,51,FALSE)</f>
        <v>0</v>
      </c>
      <c r="HJ73" s="95">
        <f t="shared" si="36"/>
        <v>0</v>
      </c>
      <c r="HK73" s="95">
        <f>VLOOKUP($A73,'WO Detail'!$A$2:$BJ$304,53,FALSE)</f>
        <v>0</v>
      </c>
      <c r="HL73" s="95">
        <f t="shared" si="37"/>
        <v>0</v>
      </c>
      <c r="HM73" s="95">
        <f>VLOOKUP($A73,'WO Detail'!$A$2:$BJ$304,55,FALSE)</f>
        <v>64</v>
      </c>
      <c r="HN73" s="95">
        <f t="shared" si="24"/>
        <v>21.333333333333332</v>
      </c>
      <c r="HO73" s="95">
        <f>VLOOKUP($A73,'WO Detail'!$A$2:$BJ$304,56,FALSE)</f>
        <v>3617</v>
      </c>
      <c r="HP73" s="95">
        <f t="shared" si="38"/>
        <v>7.3070707070707073</v>
      </c>
      <c r="HQ73" s="95">
        <f>VLOOKUP($A73,'WO Detail'!$A$2:$BJ$304,57,FALSE)</f>
        <v>2169</v>
      </c>
      <c r="HR73" s="95">
        <f t="shared" si="39"/>
        <v>13.145454545454545</v>
      </c>
      <c r="HS73" s="95">
        <f>VLOOKUP($A73,'WO Detail'!$A$2:$BJ$304,58,FALSE)</f>
        <v>1726</v>
      </c>
      <c r="HT73" s="95">
        <f t="shared" si="40"/>
        <v>3.4868686868686871</v>
      </c>
      <c r="HU73" s="95">
        <f>VLOOKUP($A73,'WO Detail'!$A$2:$BJ$304,59,FALSE)</f>
        <v>8866</v>
      </c>
      <c r="HV73" s="95">
        <f t="shared" si="41"/>
        <v>53.733333333333334</v>
      </c>
      <c r="HW73" s="95">
        <f>VLOOKUP($A73,'WO Detail'!$A$2:$BJ$304,60,FALSE)</f>
        <v>241</v>
      </c>
      <c r="HX73" s="95">
        <f t="shared" si="42"/>
        <v>0.48686868686868684</v>
      </c>
      <c r="HY73" s="95">
        <f>VLOOKUP($A73,'WO Detail'!$A$2:$BJ$304,61,FALSE)</f>
        <v>5435</v>
      </c>
      <c r="HZ73" s="95">
        <f t="shared" si="43"/>
        <v>32.939393939393938</v>
      </c>
      <c r="IA73" s="95"/>
      <c r="IB73" s="95"/>
      <c r="IC73" s="95"/>
      <c r="ID73" s="113">
        <f>VLOOKUP($A73,'PHAS Score'!$C$1:$D$303,2,FALSE)</f>
        <v>64.8</v>
      </c>
      <c r="IE73" s="95">
        <f>VLOOKUP($A73,'WO Detail'!$A$2:$BJ$304,62,FALSE)</f>
        <v>561</v>
      </c>
      <c r="IF73" s="95">
        <f t="shared" si="44"/>
        <v>3.4</v>
      </c>
      <c r="IG73" s="96"/>
      <c r="IH73" s="96"/>
      <c r="II73" s="96"/>
      <c r="IJ73" s="96"/>
    </row>
    <row r="74" spans="1:244" s="18" customFormat="1" ht="20.100000000000001" customHeight="1">
      <c r="A74" s="55" t="s">
        <v>793</v>
      </c>
      <c r="B74" s="13" t="s">
        <v>278</v>
      </c>
      <c r="C74" s="13" t="str">
        <f>VLOOKUP($A74,'WO Detail'!$A$2:$BJ$304,4,FALSE)</f>
        <v>Brooklyn</v>
      </c>
      <c r="D74" s="13" t="str">
        <f>VLOOKUP($A74,'WO Detail'!$A$2:$BJ$304,6,FALSE)</f>
        <v>Park Rock Consolidation</v>
      </c>
      <c r="E74" s="55">
        <f>VLOOKUP($A74,'WO Detail'!$A$2:$BJ$304,7,FALSE)</f>
        <v>351</v>
      </c>
      <c r="F74" s="13" t="s">
        <v>794</v>
      </c>
      <c r="G74" s="53">
        <v>312</v>
      </c>
      <c r="H74" s="55" t="str">
        <f>VLOOKUP($A74,'WO Detail'!$A$2:$BJ$304,9,FALSE)</f>
        <v>NY005013510</v>
      </c>
      <c r="I74" s="14">
        <v>120</v>
      </c>
      <c r="J74" s="14">
        <v>238</v>
      </c>
      <c r="K74" s="15">
        <v>1.9833333</v>
      </c>
      <c r="L74" s="15">
        <v>21.1166667</v>
      </c>
      <c r="M74" s="14">
        <v>73</v>
      </c>
      <c r="N74" s="14">
        <v>165</v>
      </c>
      <c r="O74" s="14">
        <v>9</v>
      </c>
      <c r="P74" s="14">
        <v>18</v>
      </c>
      <c r="Q74" s="14">
        <v>25</v>
      </c>
      <c r="R74" s="14">
        <v>13</v>
      </c>
      <c r="S74" s="14">
        <v>15</v>
      </c>
      <c r="T74" s="14">
        <v>40</v>
      </c>
      <c r="U74" s="14">
        <v>36</v>
      </c>
      <c r="V74" s="14">
        <v>17</v>
      </c>
      <c r="W74" s="14">
        <v>21</v>
      </c>
      <c r="X74" s="14">
        <v>14</v>
      </c>
      <c r="Y74" s="14">
        <v>20</v>
      </c>
      <c r="Z74" s="14">
        <v>5</v>
      </c>
      <c r="AA74" s="14">
        <v>5</v>
      </c>
      <c r="AB74" s="14">
        <v>60</v>
      </c>
      <c r="AC74" s="14">
        <v>41</v>
      </c>
      <c r="AD74" s="14">
        <v>30</v>
      </c>
      <c r="AE74" s="14">
        <v>3</v>
      </c>
      <c r="AF74" s="14">
        <v>191</v>
      </c>
      <c r="AG74" s="14">
        <v>43</v>
      </c>
      <c r="AH74" s="14">
        <v>0</v>
      </c>
      <c r="AI74" s="14">
        <v>1</v>
      </c>
      <c r="AJ74" s="14">
        <v>51</v>
      </c>
      <c r="AK74" s="14">
        <v>7</v>
      </c>
      <c r="AL74" s="14">
        <v>3</v>
      </c>
      <c r="AM74" s="14">
        <v>1</v>
      </c>
      <c r="AN74" s="14">
        <v>11</v>
      </c>
      <c r="AO74" s="16">
        <v>721.10833333333335</v>
      </c>
      <c r="AP74" s="16">
        <v>634.5</v>
      </c>
      <c r="AQ74" s="14">
        <v>0</v>
      </c>
      <c r="AR74" s="14">
        <v>2</v>
      </c>
      <c r="AS74" s="14">
        <v>28</v>
      </c>
      <c r="AT74" s="14">
        <v>11</v>
      </c>
      <c r="AU74" s="14">
        <v>9</v>
      </c>
      <c r="AV74" s="14">
        <v>7</v>
      </c>
      <c r="AW74" s="14">
        <v>10</v>
      </c>
      <c r="AX74" s="14">
        <v>7</v>
      </c>
      <c r="AY74" s="14">
        <v>9</v>
      </c>
      <c r="AZ74" s="14">
        <v>4</v>
      </c>
      <c r="BA74" s="14">
        <v>33</v>
      </c>
      <c r="BB74" s="16">
        <v>43440.546218487398</v>
      </c>
      <c r="BC74" s="16">
        <v>27660</v>
      </c>
      <c r="BD74" s="14">
        <v>3</v>
      </c>
      <c r="BE74" s="14">
        <v>15</v>
      </c>
      <c r="BF74" s="14">
        <v>19</v>
      </c>
      <c r="BG74" s="14">
        <v>11</v>
      </c>
      <c r="BH74" s="14">
        <v>7</v>
      </c>
      <c r="BI74" s="14">
        <v>12</v>
      </c>
      <c r="BJ74" s="14">
        <v>6</v>
      </c>
      <c r="BK74" s="14">
        <v>8</v>
      </c>
      <c r="BL74" s="14">
        <v>5</v>
      </c>
      <c r="BM74" s="14">
        <v>7</v>
      </c>
      <c r="BN74" s="14">
        <v>5</v>
      </c>
      <c r="BO74" s="14">
        <v>2</v>
      </c>
      <c r="BP74" s="14">
        <v>1</v>
      </c>
      <c r="BQ74" s="14">
        <v>3</v>
      </c>
      <c r="BR74" s="14">
        <v>4</v>
      </c>
      <c r="BS74" s="14">
        <v>2</v>
      </c>
      <c r="BT74" s="14">
        <v>0</v>
      </c>
      <c r="BU74" s="14">
        <v>0</v>
      </c>
      <c r="BV74" s="14">
        <v>4</v>
      </c>
      <c r="BW74" s="14">
        <v>0</v>
      </c>
      <c r="BX74" s="14">
        <v>5</v>
      </c>
      <c r="BY74" s="14">
        <v>73</v>
      </c>
      <c r="BZ74" s="16">
        <v>62533.219178082189</v>
      </c>
      <c r="CA74" s="16">
        <v>41002</v>
      </c>
      <c r="CB74" s="14">
        <v>15</v>
      </c>
      <c r="CC74" s="16">
        <v>10505.6</v>
      </c>
      <c r="CD74" s="16">
        <v>10704</v>
      </c>
      <c r="CE74" s="14">
        <v>32</v>
      </c>
      <c r="CF74" s="16">
        <v>14425.125</v>
      </c>
      <c r="CG74" s="16">
        <v>10684</v>
      </c>
      <c r="CH74" s="14">
        <v>56</v>
      </c>
      <c r="CI74" s="14">
        <v>30</v>
      </c>
      <c r="CJ74" s="14">
        <v>17</v>
      </c>
      <c r="CK74" s="14">
        <v>10</v>
      </c>
      <c r="CL74" s="14">
        <v>4</v>
      </c>
      <c r="CM74" s="14">
        <v>6</v>
      </c>
      <c r="CN74" s="17">
        <f t="shared" si="25"/>
        <v>0.05</v>
      </c>
      <c r="CO74" s="14">
        <v>16</v>
      </c>
      <c r="CP74" s="17">
        <f t="shared" si="26"/>
        <v>0.13333333333333333</v>
      </c>
      <c r="CQ74" s="14">
        <v>41</v>
      </c>
      <c r="CR74" s="14">
        <v>10</v>
      </c>
      <c r="CS74" s="17">
        <f t="shared" si="27"/>
        <v>4.2016806722689079E-2</v>
      </c>
      <c r="CT74" s="13"/>
      <c r="CU74" s="17"/>
      <c r="CV74" s="13"/>
      <c r="CW74" s="13"/>
      <c r="CX74" s="13"/>
      <c r="CY74" s="13"/>
      <c r="CZ74" s="13"/>
      <c r="DA74" s="13"/>
      <c r="DB74" s="13" t="str">
        <f>VLOOKUP($A74,'WO Detail'!$A$2:$BJ$304,5,FALSE)</f>
        <v>Alicia Maynard</v>
      </c>
      <c r="DC74" s="13"/>
      <c r="DD74" s="13"/>
      <c r="DE74" s="55">
        <f>VLOOKUP($A74,'WO Detail'!$A$2:$BJ$304,38,FALSE)</f>
        <v>3</v>
      </c>
      <c r="DF74" s="19" t="s">
        <v>795</v>
      </c>
      <c r="DG74" s="19" t="s">
        <v>796</v>
      </c>
      <c r="DH74" s="19" t="s">
        <v>797</v>
      </c>
      <c r="DI74" s="19" t="s">
        <v>798</v>
      </c>
      <c r="DJ74" s="19" t="s">
        <v>799</v>
      </c>
      <c r="DK74" s="19" t="s">
        <v>800</v>
      </c>
      <c r="DL74" s="19" t="s">
        <v>286</v>
      </c>
      <c r="DM74" s="19" t="s">
        <v>287</v>
      </c>
      <c r="DN74" s="19" t="s">
        <v>430</v>
      </c>
      <c r="DO74" s="55"/>
      <c r="DP74" s="55"/>
      <c r="DQ74" s="68">
        <v>24.896265560165972</v>
      </c>
      <c r="DR74" s="55" t="str">
        <f>VLOOKUP($A74,'WO Detail'!$A$2:$BJ$304,10,FALSE)</f>
        <v>No</v>
      </c>
      <c r="DS74" s="55" t="str">
        <f>VLOOKUP($A74,'WO Detail'!$A$2:$BJ$304,14,FALSE)</f>
        <v>YES</v>
      </c>
      <c r="DT74" s="19" t="s">
        <v>431</v>
      </c>
      <c r="DU74" s="59" t="str">
        <f>VLOOKUP($A74,'WO Detail'!$A$2:$BJ$304,15,FALSE)</f>
        <v>DESIREE GREEN</v>
      </c>
      <c r="DV74" s="78">
        <v>2025</v>
      </c>
      <c r="DW74" s="79" t="s">
        <v>267</v>
      </c>
      <c r="DX74" s="55">
        <f>VLOOKUP($A74,'WO Detail'!$A$2:$BJ$304,26,FALSE)</f>
        <v>121</v>
      </c>
      <c r="DY74" s="55">
        <f>VLOOKUP($A74,'WO Detail'!$A$2:$BJ$304,27,FALSE)</f>
        <v>121</v>
      </c>
      <c r="DZ74" s="55">
        <f>VLOOKUP($A74,'WO Detail'!$A$2:$BJ$304,28,FALSE)</f>
        <v>0</v>
      </c>
      <c r="EA74" s="55">
        <f>VLOOKUP($A74,'WO Detail'!$A$2:$BJ$304,29,FALSE)</f>
        <v>0</v>
      </c>
      <c r="EB74" s="55">
        <f>VLOOKUP($A74,'WO Detail'!$A$2:$BJ$304,30,FALSE)</f>
        <v>0</v>
      </c>
      <c r="EC74" s="55">
        <f>VLOOKUP($A74,'WO Detail'!$A$2:$BJ$304,31,FALSE)</f>
        <v>31</v>
      </c>
      <c r="ED74" s="55">
        <f>VLOOKUP($A74,'WO Detail'!$A$2:$BJ$304,32,FALSE)</f>
        <v>78</v>
      </c>
      <c r="EE74" s="55">
        <f>VLOOKUP($A74,'WO Detail'!$A$2:$BJ$304,33,FALSE)</f>
        <v>10</v>
      </c>
      <c r="EF74" s="55">
        <f>VLOOKUP($A74,'WO Detail'!$A$2:$BJ$304,34,FALSE)</f>
        <v>2</v>
      </c>
      <c r="EG74" s="55">
        <f>VLOOKUP($A74,'WO Detail'!$A$2:$BJ$304,35,FALSE)</f>
        <v>0</v>
      </c>
      <c r="EH74" s="55">
        <f>VLOOKUP($A74,'WO Detail'!$A$2:$BJ$304,36,FALSE)</f>
        <v>0</v>
      </c>
      <c r="EI74" s="55">
        <f>VLOOKUP($A74,'WO Detail'!$A$2:$BJ$304,37,FALSE)</f>
        <v>0</v>
      </c>
      <c r="EJ74" s="78">
        <v>8</v>
      </c>
      <c r="EK74" s="78">
        <v>0</v>
      </c>
      <c r="EL74" s="19" t="s">
        <v>268</v>
      </c>
      <c r="EM74" s="19" t="s">
        <v>290</v>
      </c>
      <c r="EN74" s="81">
        <v>31659</v>
      </c>
      <c r="EO74" s="78">
        <v>34</v>
      </c>
      <c r="EP74" s="78" t="s">
        <v>291</v>
      </c>
      <c r="EQ74" s="84">
        <v>31650</v>
      </c>
      <c r="ER74" s="78">
        <v>1.18</v>
      </c>
      <c r="ES74" s="13"/>
      <c r="ET74" s="55">
        <f>VLOOKUP($A74,'WO Detail'!$A$2:$BJ$304,25,FALSE)</f>
        <v>13</v>
      </c>
      <c r="EU74" s="55">
        <f>VLOOKUP($A74,'WO Detail'!$A$2:$BJ$304,24,FALSE)</f>
        <v>1</v>
      </c>
      <c r="EV74" s="55" t="str">
        <f>VLOOKUP($A74,'WO Detail'!$A$2:$BJ$304,23,FALSE)</f>
        <v>OPERATING</v>
      </c>
      <c r="EW74" s="78" t="s">
        <v>267</v>
      </c>
      <c r="EX74" s="13"/>
      <c r="EY74" s="13"/>
      <c r="EZ74" s="19" t="s">
        <v>272</v>
      </c>
      <c r="FA74" s="55" t="str">
        <f>VLOOKUP($A74,'WO Detail'!$A$2:$BJ$304,11,FALSE)</f>
        <v>Other</v>
      </c>
      <c r="FB74" s="55" t="str">
        <f>VLOOKUP($A74,'WO Detail'!$A$2:$BJ$304,12,FALSE)</f>
        <v>No</v>
      </c>
      <c r="FC74" s="13"/>
      <c r="FD74" s="55">
        <f>VLOOKUP($A74,'WO Detail'!$A$2:$BJ$304,13,FALSE)</f>
        <v>0</v>
      </c>
      <c r="FE74" s="19" t="s">
        <v>272</v>
      </c>
      <c r="FF74" s="13" t="s">
        <v>273</v>
      </c>
      <c r="FG74" s="19" t="s">
        <v>801</v>
      </c>
      <c r="FH74" s="19" t="s">
        <v>433</v>
      </c>
      <c r="FI74" s="13">
        <v>4006</v>
      </c>
      <c r="FJ74" s="13" t="s">
        <v>434</v>
      </c>
      <c r="FK74" s="19" t="s">
        <v>435</v>
      </c>
      <c r="FL74" s="13"/>
      <c r="FM74" s="55">
        <f>VLOOKUP($A74,'WO Detail'!$A$2:$BJ$304,16,FALSE)</f>
        <v>0</v>
      </c>
      <c r="FN74" s="13"/>
      <c r="FO74" s="13"/>
      <c r="FP74" s="13"/>
      <c r="FQ74" s="13"/>
      <c r="FR74" s="13"/>
      <c r="FS74" s="13"/>
      <c r="FT74" s="13"/>
      <c r="FU74" s="13"/>
      <c r="FV74" s="13"/>
      <c r="FW74" s="13"/>
      <c r="FX74" s="13"/>
      <c r="FY74" s="13"/>
      <c r="FZ74" s="13"/>
      <c r="GA74" s="13"/>
      <c r="GB74" s="13"/>
      <c r="GC74" s="13"/>
      <c r="GD74" s="13"/>
      <c r="GE74" s="13"/>
      <c r="GF74" s="13"/>
      <c r="GG74" s="13"/>
      <c r="GH74" s="55">
        <f>VLOOKUP($A74,'WO Detail'!$A$2:$BJ$304,39,FALSE)</f>
        <v>91.65</v>
      </c>
      <c r="GI74" s="55">
        <f>VLOOKUP($A74,'WO Detail'!$A$2:$BJ$304,40,FALSE)</f>
        <v>52.07</v>
      </c>
      <c r="GJ74" s="13"/>
      <c r="GK74" s="13"/>
      <c r="GL74" s="13"/>
      <c r="GM74" s="13"/>
      <c r="GN74" s="55">
        <f>VLOOKUP($A74,'WO Detail'!$A$2:$BJ$304,17,FALSE)</f>
        <v>0</v>
      </c>
      <c r="GO74" s="55">
        <f>VLOOKUP($A74,'WO Detail'!$A$2:$BJ$304,18,FALSE)</f>
        <v>0</v>
      </c>
      <c r="GP74" s="55">
        <f>VLOOKUP($A74,'WO Detail'!$A$2:$BJ$304,19,FALSE)</f>
        <v>0</v>
      </c>
      <c r="GQ74" s="55" t="str">
        <f>VLOOKUP($A74,'WO Detail'!$A$2:$BJ$304,21,FALSE)</f>
        <v>Yes</v>
      </c>
      <c r="GR74" s="89">
        <f>VLOOKUP($A74,'WO Detail'!$A$2:$BJ$304,22,FALSE)</f>
        <v>0.88934635306362531</v>
      </c>
      <c r="GS74" s="95">
        <f>VLOOKUP($A74,'WO Detail'!$A$2:$BJ$304,41,FALSE)</f>
        <v>424</v>
      </c>
      <c r="GT74" s="95">
        <f t="shared" si="28"/>
        <v>1.1680440771349863</v>
      </c>
      <c r="GU74" s="95">
        <f>VLOOKUP($A74,'WO Detail'!$A$2:$BJ$304,42,FALSE)</f>
        <v>64</v>
      </c>
      <c r="GV74" s="95">
        <f t="shared" si="29"/>
        <v>0.52892561983471076</v>
      </c>
      <c r="GW74" s="95">
        <f>VLOOKUP($A74,'WO Detail'!$A$2:$BJ$304,43,FALSE)</f>
        <v>594</v>
      </c>
      <c r="GX74" s="95">
        <f t="shared" si="30"/>
        <v>1.6363636363636365</v>
      </c>
      <c r="GY74" s="95">
        <f>VLOOKUP($A74,'WO Detail'!$A$2:$BJ$304,44,FALSE)</f>
        <v>1203</v>
      </c>
      <c r="GZ74" s="95">
        <f t="shared" si="31"/>
        <v>9.9421487603305785</v>
      </c>
      <c r="HA74" s="95">
        <f>VLOOKUP($A74,'WO Detail'!$A$2:$BJ$304,45,FALSE)</f>
        <v>358</v>
      </c>
      <c r="HB74" s="95">
        <f t="shared" si="32"/>
        <v>0.98622589531680438</v>
      </c>
      <c r="HC74" s="95">
        <f>VLOOKUP($A74,'WO Detail'!$A$2:$BJ$304,46,FALSE)</f>
        <v>222</v>
      </c>
      <c r="HD74" s="95">
        <f t="shared" si="33"/>
        <v>1.834710743801653</v>
      </c>
      <c r="HE74" s="95">
        <f>VLOOKUP($A74,'WO Detail'!$A$2:$BJ$304,47,FALSE)</f>
        <v>368</v>
      </c>
      <c r="HF74" s="95">
        <f t="shared" si="34"/>
        <v>1.0137741046831956</v>
      </c>
      <c r="HG74" s="95">
        <f>VLOOKUP($A74,'WO Detail'!$A$2:$BJ$304,49,FALSE)</f>
        <v>237</v>
      </c>
      <c r="HH74" s="95">
        <f t="shared" si="35"/>
        <v>0.65289256198347112</v>
      </c>
      <c r="HI74" s="95">
        <f>VLOOKUP($A74,'WO Detail'!$A$2:$BJ$304,51,FALSE)</f>
        <v>1</v>
      </c>
      <c r="HJ74" s="95">
        <f t="shared" si="36"/>
        <v>0.5</v>
      </c>
      <c r="HK74" s="95">
        <f>VLOOKUP($A74,'WO Detail'!$A$2:$BJ$304,53,FALSE)</f>
        <v>4</v>
      </c>
      <c r="HL74" s="95">
        <f t="shared" si="37"/>
        <v>2</v>
      </c>
      <c r="HM74" s="95">
        <f>VLOOKUP($A74,'WO Detail'!$A$2:$BJ$304,55,FALSE)</f>
        <v>11</v>
      </c>
      <c r="HN74" s="95">
        <f t="shared" si="24"/>
        <v>11</v>
      </c>
      <c r="HO74" s="95">
        <f>VLOOKUP($A74,'WO Detail'!$A$2:$BJ$304,56,FALSE)</f>
        <v>3614</v>
      </c>
      <c r="HP74" s="95">
        <f t="shared" si="38"/>
        <v>9.9559228650137754</v>
      </c>
      <c r="HQ74" s="95">
        <f>VLOOKUP($A74,'WO Detail'!$A$2:$BJ$304,57,FALSE)</f>
        <v>2933</v>
      </c>
      <c r="HR74" s="95">
        <f t="shared" si="39"/>
        <v>24.239669421487605</v>
      </c>
      <c r="HS74" s="95">
        <f>VLOOKUP($A74,'WO Detail'!$A$2:$BJ$304,58,FALSE)</f>
        <v>2265</v>
      </c>
      <c r="HT74" s="95">
        <f t="shared" si="40"/>
        <v>6.2396694214876032</v>
      </c>
      <c r="HU74" s="95">
        <f>VLOOKUP($A74,'WO Detail'!$A$2:$BJ$304,59,FALSE)</f>
        <v>11489</v>
      </c>
      <c r="HV74" s="95">
        <f t="shared" si="41"/>
        <v>94.950413223140501</v>
      </c>
      <c r="HW74" s="95">
        <f>VLOOKUP($A74,'WO Detail'!$A$2:$BJ$304,60,FALSE)</f>
        <v>175</v>
      </c>
      <c r="HX74" s="95">
        <f t="shared" si="42"/>
        <v>0.48209366391184577</v>
      </c>
      <c r="HY74" s="95">
        <f>VLOOKUP($A74,'WO Detail'!$A$2:$BJ$304,61,FALSE)</f>
        <v>3663</v>
      </c>
      <c r="HZ74" s="95">
        <f t="shared" si="43"/>
        <v>30.272727272727273</v>
      </c>
      <c r="IA74" s="95"/>
      <c r="IB74" s="95"/>
      <c r="IC74" s="95"/>
      <c r="ID74" s="113">
        <f>VLOOKUP($A74,'PHAS Score'!$C$1:$D$303,2,FALSE)</f>
        <v>76</v>
      </c>
      <c r="IE74" s="95">
        <f>VLOOKUP($A74,'WO Detail'!$A$2:$BJ$304,62,FALSE)</f>
        <v>104</v>
      </c>
      <c r="IF74" s="95">
        <f t="shared" si="44"/>
        <v>0.85950413223140498</v>
      </c>
      <c r="IG74" s="96"/>
      <c r="IH74" s="96"/>
      <c r="II74" s="96"/>
      <c r="IJ74" s="96"/>
    </row>
    <row r="75" spans="1:244" s="18" customFormat="1" ht="20.100000000000001" customHeight="1">
      <c r="A75" s="55" t="s">
        <v>802</v>
      </c>
      <c r="B75" s="13" t="s">
        <v>278</v>
      </c>
      <c r="C75" s="13" t="str">
        <f>VLOOKUP($A75,'WO Detail'!$A$2:$BJ$304,4,FALSE)</f>
        <v>Brooklyn</v>
      </c>
      <c r="D75" s="13" t="str">
        <f>VLOOKUP($A75,'WO Detail'!$A$2:$BJ$304,6,FALSE)</f>
        <v>Cypress Hills</v>
      </c>
      <c r="E75" s="55">
        <f>VLOOKUP($A75,'WO Detail'!$A$2:$BJ$304,7,FALSE)</f>
        <v>70</v>
      </c>
      <c r="F75" s="13" t="s">
        <v>803</v>
      </c>
      <c r="G75" s="53">
        <v>70</v>
      </c>
      <c r="H75" s="55" t="str">
        <f>VLOOKUP($A75,'WO Detail'!$A$2:$BJ$304,9,FALSE)</f>
        <v>NY005010700</v>
      </c>
      <c r="I75" s="14">
        <v>1418</v>
      </c>
      <c r="J75" s="14">
        <v>3153</v>
      </c>
      <c r="K75" s="15">
        <v>2.2235543</v>
      </c>
      <c r="L75" s="15">
        <v>21.2380818</v>
      </c>
      <c r="M75" s="14">
        <v>1159</v>
      </c>
      <c r="N75" s="14">
        <v>1994</v>
      </c>
      <c r="O75" s="14">
        <v>135</v>
      </c>
      <c r="P75" s="14">
        <v>265</v>
      </c>
      <c r="Q75" s="14">
        <v>302</v>
      </c>
      <c r="R75" s="14">
        <v>309</v>
      </c>
      <c r="S75" s="14">
        <v>272</v>
      </c>
      <c r="T75" s="14">
        <v>409</v>
      </c>
      <c r="U75" s="14">
        <v>315</v>
      </c>
      <c r="V75" s="14">
        <v>355</v>
      </c>
      <c r="W75" s="14">
        <v>194</v>
      </c>
      <c r="X75" s="14">
        <v>182</v>
      </c>
      <c r="Y75" s="14">
        <v>253</v>
      </c>
      <c r="Z75" s="14">
        <v>117</v>
      </c>
      <c r="AA75" s="14">
        <v>45</v>
      </c>
      <c r="AB75" s="14">
        <v>876</v>
      </c>
      <c r="AC75" s="14">
        <v>523</v>
      </c>
      <c r="AD75" s="14">
        <v>415</v>
      </c>
      <c r="AE75" s="14">
        <v>59</v>
      </c>
      <c r="AF75" s="14">
        <v>1575</v>
      </c>
      <c r="AG75" s="14">
        <v>1460</v>
      </c>
      <c r="AH75" s="14">
        <v>46</v>
      </c>
      <c r="AI75" s="14">
        <v>13</v>
      </c>
      <c r="AJ75" s="14">
        <v>622</v>
      </c>
      <c r="AK75" s="14">
        <v>146</v>
      </c>
      <c r="AL75" s="14">
        <v>31</v>
      </c>
      <c r="AM75" s="14">
        <v>18</v>
      </c>
      <c r="AN75" s="14">
        <v>90</v>
      </c>
      <c r="AO75" s="16">
        <v>537.88787023977432</v>
      </c>
      <c r="AP75" s="16">
        <v>400</v>
      </c>
      <c r="AQ75" s="14">
        <v>30</v>
      </c>
      <c r="AR75" s="14">
        <v>108</v>
      </c>
      <c r="AS75" s="14">
        <v>429</v>
      </c>
      <c r="AT75" s="14">
        <v>122</v>
      </c>
      <c r="AU75" s="14">
        <v>154</v>
      </c>
      <c r="AV75" s="14">
        <v>101</v>
      </c>
      <c r="AW75" s="14">
        <v>95</v>
      </c>
      <c r="AX75" s="14">
        <v>79</v>
      </c>
      <c r="AY75" s="14">
        <v>57</v>
      </c>
      <c r="AZ75" s="14">
        <v>45</v>
      </c>
      <c r="BA75" s="14">
        <v>198</v>
      </c>
      <c r="BB75" s="16">
        <v>28578.14814814815</v>
      </c>
      <c r="BC75" s="16">
        <v>18006</v>
      </c>
      <c r="BD75" s="14">
        <v>68</v>
      </c>
      <c r="BE75" s="14">
        <v>302</v>
      </c>
      <c r="BF75" s="14">
        <v>242</v>
      </c>
      <c r="BG75" s="14">
        <v>164</v>
      </c>
      <c r="BH75" s="14">
        <v>116</v>
      </c>
      <c r="BI75" s="14">
        <v>108</v>
      </c>
      <c r="BJ75" s="14">
        <v>96</v>
      </c>
      <c r="BK75" s="14">
        <v>70</v>
      </c>
      <c r="BL75" s="14">
        <v>47</v>
      </c>
      <c r="BM75" s="14">
        <v>40</v>
      </c>
      <c r="BN75" s="14">
        <v>41</v>
      </c>
      <c r="BO75" s="14">
        <v>30</v>
      </c>
      <c r="BP75" s="14">
        <v>23</v>
      </c>
      <c r="BQ75" s="14">
        <v>9</v>
      </c>
      <c r="BR75" s="14">
        <v>11</v>
      </c>
      <c r="BS75" s="14">
        <v>7</v>
      </c>
      <c r="BT75" s="14">
        <v>4</v>
      </c>
      <c r="BU75" s="14">
        <v>7</v>
      </c>
      <c r="BV75" s="14">
        <v>3</v>
      </c>
      <c r="BW75" s="14">
        <v>1</v>
      </c>
      <c r="BX75" s="14">
        <v>15</v>
      </c>
      <c r="BY75" s="14">
        <v>702</v>
      </c>
      <c r="BZ75" s="16">
        <v>44233.730769230766</v>
      </c>
      <c r="CA75" s="16">
        <v>31185</v>
      </c>
      <c r="CB75" s="14">
        <v>192</v>
      </c>
      <c r="CC75" s="16">
        <v>13332.703125</v>
      </c>
      <c r="CD75" s="16">
        <v>9898</v>
      </c>
      <c r="CE75" s="14">
        <v>534</v>
      </c>
      <c r="CF75" s="16">
        <v>13609.844569288389</v>
      </c>
      <c r="CG75" s="16">
        <v>10296</v>
      </c>
      <c r="CH75" s="14">
        <v>938</v>
      </c>
      <c r="CI75" s="14">
        <v>276</v>
      </c>
      <c r="CJ75" s="14">
        <v>149</v>
      </c>
      <c r="CK75" s="14">
        <v>33</v>
      </c>
      <c r="CL75" s="14">
        <v>2</v>
      </c>
      <c r="CM75" s="14">
        <v>8</v>
      </c>
      <c r="CN75" s="17">
        <f t="shared" si="25"/>
        <v>5.6417489421720732E-3</v>
      </c>
      <c r="CO75" s="14">
        <v>56</v>
      </c>
      <c r="CP75" s="17">
        <f t="shared" si="26"/>
        <v>3.9492242595204514E-2</v>
      </c>
      <c r="CQ75" s="14">
        <v>696</v>
      </c>
      <c r="CR75" s="14">
        <v>182</v>
      </c>
      <c r="CS75" s="17">
        <f t="shared" si="27"/>
        <v>5.7722803679035838E-2</v>
      </c>
      <c r="CT75" s="13"/>
      <c r="CU75" s="17"/>
      <c r="CV75" s="13"/>
      <c r="CW75" s="13"/>
      <c r="CX75" s="13"/>
      <c r="CY75" s="13"/>
      <c r="CZ75" s="13"/>
      <c r="DA75" s="13"/>
      <c r="DB75" s="13" t="str">
        <f>VLOOKUP($A75,'WO Detail'!$A$2:$BJ$304,5,FALSE)</f>
        <v>Gerard Middleton</v>
      </c>
      <c r="DC75" s="13"/>
      <c r="DD75" s="13"/>
      <c r="DE75" s="55">
        <f>VLOOKUP($A75,'WO Detail'!$A$2:$BJ$304,38,FALSE)</f>
        <v>6</v>
      </c>
      <c r="DF75" s="19" t="s">
        <v>350</v>
      </c>
      <c r="DG75" s="19" t="s">
        <v>351</v>
      </c>
      <c r="DH75" s="19" t="s">
        <v>548</v>
      </c>
      <c r="DI75" s="19" t="s">
        <v>549</v>
      </c>
      <c r="DJ75" s="19" t="s">
        <v>645</v>
      </c>
      <c r="DK75" s="19" t="s">
        <v>804</v>
      </c>
      <c r="DL75" s="19" t="s">
        <v>550</v>
      </c>
      <c r="DM75" s="19" t="s">
        <v>551</v>
      </c>
      <c r="DN75" s="19" t="s">
        <v>552</v>
      </c>
      <c r="DO75" s="55"/>
      <c r="DP75" s="55"/>
      <c r="DQ75" s="68">
        <v>13.846153846153847</v>
      </c>
      <c r="DR75" s="55" t="str">
        <f>VLOOKUP($A75,'WO Detail'!$A$2:$BJ$304,10,FALSE)</f>
        <v>No</v>
      </c>
      <c r="DS75" s="55" t="str">
        <f>VLOOKUP($A75,'WO Detail'!$A$2:$BJ$304,14,FALSE)</f>
        <v>YES</v>
      </c>
      <c r="DT75" s="19" t="s">
        <v>289</v>
      </c>
      <c r="DU75" s="59" t="str">
        <f>VLOOKUP($A75,'WO Detail'!$A$2:$BJ$304,15,FALSE)</f>
        <v>DWAYNE FAISON</v>
      </c>
      <c r="DV75" s="78">
        <v>2023</v>
      </c>
      <c r="DW75" s="79" t="s">
        <v>267</v>
      </c>
      <c r="DX75" s="55">
        <f>VLOOKUP($A75,'WO Detail'!$A$2:$BJ$304,26,FALSE)</f>
        <v>1444</v>
      </c>
      <c r="DY75" s="55">
        <f>VLOOKUP($A75,'WO Detail'!$A$2:$BJ$304,27,FALSE)</f>
        <v>1423</v>
      </c>
      <c r="DZ75" s="55">
        <f>VLOOKUP($A75,'WO Detail'!$A$2:$BJ$304,28,FALSE)</f>
        <v>16</v>
      </c>
      <c r="EA75" s="55">
        <f>VLOOKUP($A75,'WO Detail'!$A$2:$BJ$304,29,FALSE)</f>
        <v>5</v>
      </c>
      <c r="EB75" s="55">
        <f>VLOOKUP($A75,'WO Detail'!$A$2:$BJ$304,30,FALSE)</f>
        <v>90</v>
      </c>
      <c r="EC75" s="55">
        <f>VLOOKUP($A75,'WO Detail'!$A$2:$BJ$304,31,FALSE)</f>
        <v>140</v>
      </c>
      <c r="ED75" s="55">
        <f>VLOOKUP($A75,'WO Detail'!$A$2:$BJ$304,32,FALSE)</f>
        <v>820</v>
      </c>
      <c r="EE75" s="55">
        <f>VLOOKUP($A75,'WO Detail'!$A$2:$BJ$304,33,FALSE)</f>
        <v>359</v>
      </c>
      <c r="EF75" s="55">
        <f>VLOOKUP($A75,'WO Detail'!$A$2:$BJ$304,34,FALSE)</f>
        <v>35</v>
      </c>
      <c r="EG75" s="55">
        <f>VLOOKUP($A75,'WO Detail'!$A$2:$BJ$304,35,FALSE)</f>
        <v>0</v>
      </c>
      <c r="EH75" s="55">
        <f>VLOOKUP($A75,'WO Detail'!$A$2:$BJ$304,36,FALSE)</f>
        <v>0</v>
      </c>
      <c r="EI75" s="55">
        <f>VLOOKUP($A75,'WO Detail'!$A$2:$BJ$304,37,FALSE)</f>
        <v>0</v>
      </c>
      <c r="EJ75" s="78">
        <v>15</v>
      </c>
      <c r="EK75" s="78">
        <v>0</v>
      </c>
      <c r="EL75" s="19" t="s">
        <v>268</v>
      </c>
      <c r="EM75" s="19" t="s">
        <v>269</v>
      </c>
      <c r="EN75" s="81">
        <v>20234</v>
      </c>
      <c r="EO75" s="78">
        <v>65</v>
      </c>
      <c r="EP75" s="78" t="s">
        <v>344</v>
      </c>
      <c r="EQ75" s="84">
        <v>223364</v>
      </c>
      <c r="ER75" s="78">
        <v>29.02</v>
      </c>
      <c r="ES75" s="13"/>
      <c r="ET75" s="55">
        <f>VLOOKUP($A75,'WO Detail'!$A$2:$BJ$304,25,FALSE)</f>
        <v>1</v>
      </c>
      <c r="EU75" s="55">
        <f>VLOOKUP($A75,'WO Detail'!$A$2:$BJ$304,24,FALSE)</f>
        <v>30</v>
      </c>
      <c r="EV75" s="55">
        <f>VLOOKUP($A75,'WO Detail'!$A$2:$BJ$304,23,FALSE)</f>
        <v>0</v>
      </c>
      <c r="EW75" s="78" t="s">
        <v>371</v>
      </c>
      <c r="EX75" s="13"/>
      <c r="EY75" s="13"/>
      <c r="EZ75" s="19" t="s">
        <v>267</v>
      </c>
      <c r="FA75" s="55" t="str">
        <f>VLOOKUP($A75,'WO Detail'!$A$2:$BJ$304,11,FALSE)</f>
        <v>Other</v>
      </c>
      <c r="FB75" s="55" t="str">
        <f>VLOOKUP($A75,'WO Detail'!$A$2:$BJ$304,12,FALSE)</f>
        <v>No</v>
      </c>
      <c r="FC75" s="13"/>
      <c r="FD75" s="55">
        <f>VLOOKUP($A75,'WO Detail'!$A$2:$BJ$304,13,FALSE)</f>
        <v>0</v>
      </c>
      <c r="FE75" s="19" t="s">
        <v>267</v>
      </c>
      <c r="FF75" s="13"/>
      <c r="FG75" s="19" t="s">
        <v>805</v>
      </c>
      <c r="FH75" s="19" t="s">
        <v>554</v>
      </c>
      <c r="FI75" s="13">
        <v>4008</v>
      </c>
      <c r="FJ75" s="13">
        <v>19</v>
      </c>
      <c r="FK75" s="19" t="s">
        <v>555</v>
      </c>
      <c r="FL75" s="13"/>
      <c r="FM75" s="55">
        <f>VLOOKUP($A75,'WO Detail'!$A$2:$BJ$304,16,FALSE)</f>
        <v>0</v>
      </c>
      <c r="FN75" s="13"/>
      <c r="FO75" s="13"/>
      <c r="FP75" s="13"/>
      <c r="FQ75" s="13"/>
      <c r="FR75" s="13"/>
      <c r="FS75" s="13"/>
      <c r="FT75" s="13"/>
      <c r="FU75" s="13"/>
      <c r="FV75" s="13"/>
      <c r="FW75" s="13"/>
      <c r="FX75" s="13"/>
      <c r="FY75" s="13"/>
      <c r="FZ75" s="13"/>
      <c r="GA75" s="13"/>
      <c r="GB75" s="13"/>
      <c r="GC75" s="13"/>
      <c r="GD75" s="13"/>
      <c r="GE75" s="13"/>
      <c r="GF75" s="13"/>
      <c r="GG75" s="13"/>
      <c r="GH75" s="55">
        <f>VLOOKUP($A75,'WO Detail'!$A$2:$BJ$304,39,FALSE)</f>
        <v>87.66</v>
      </c>
      <c r="GI75" s="55">
        <f>VLOOKUP($A75,'WO Detail'!$A$2:$BJ$304,40,FALSE)</f>
        <v>44.34</v>
      </c>
      <c r="GJ75" s="13"/>
      <c r="GK75" s="13"/>
      <c r="GL75" s="13"/>
      <c r="GM75" s="13"/>
      <c r="GN75" s="55">
        <f>VLOOKUP($A75,'WO Detail'!$A$2:$BJ$304,17,FALSE)</f>
        <v>0</v>
      </c>
      <c r="GO75" s="55">
        <f>VLOOKUP($A75,'WO Detail'!$A$2:$BJ$304,18,FALSE)</f>
        <v>0</v>
      </c>
      <c r="GP75" s="55">
        <f>VLOOKUP($A75,'WO Detail'!$A$2:$BJ$304,19,FALSE)</f>
        <v>0</v>
      </c>
      <c r="GQ75" s="55" t="str">
        <f>VLOOKUP($A75,'WO Detail'!$A$2:$BJ$304,21,FALSE)</f>
        <v>Yes</v>
      </c>
      <c r="GR75" s="89">
        <f>VLOOKUP($A75,'WO Detail'!$A$2:$BJ$304,22,FALSE)</f>
        <v>0.65881357041201583</v>
      </c>
      <c r="GS75" s="95">
        <f>VLOOKUP($A75,'WO Detail'!$A$2:$BJ$304,41,FALSE)</f>
        <v>4817</v>
      </c>
      <c r="GT75" s="95">
        <f t="shared" si="28"/>
        <v>1.1283672991332865</v>
      </c>
      <c r="GU75" s="95">
        <f>VLOOKUP($A75,'WO Detail'!$A$2:$BJ$304,42,FALSE)</f>
        <v>787</v>
      </c>
      <c r="GV75" s="95">
        <f t="shared" si="29"/>
        <v>0.5530569219957836</v>
      </c>
      <c r="GW75" s="95">
        <f>VLOOKUP($A75,'WO Detail'!$A$2:$BJ$304,43,FALSE)</f>
        <v>5566</v>
      </c>
      <c r="GX75" s="95">
        <f t="shared" si="30"/>
        <v>1.3038182244085266</v>
      </c>
      <c r="GY75" s="95">
        <f>VLOOKUP($A75,'WO Detail'!$A$2:$BJ$304,44,FALSE)</f>
        <v>5167</v>
      </c>
      <c r="GZ75" s="95">
        <f t="shared" si="31"/>
        <v>3.6310611384399158</v>
      </c>
      <c r="HA75" s="95">
        <f>VLOOKUP($A75,'WO Detail'!$A$2:$BJ$304,45,FALSE)</f>
        <v>3534</v>
      </c>
      <c r="HB75" s="95">
        <f t="shared" si="32"/>
        <v>0.82782853127196065</v>
      </c>
      <c r="HC75" s="95">
        <f>VLOOKUP($A75,'WO Detail'!$A$2:$BJ$304,46,FALSE)</f>
        <v>4121</v>
      </c>
      <c r="HD75" s="95">
        <f t="shared" si="33"/>
        <v>2.8959943780744903</v>
      </c>
      <c r="HE75" s="95">
        <f>VLOOKUP($A75,'WO Detail'!$A$2:$BJ$304,47,FALSE)</f>
        <v>4995</v>
      </c>
      <c r="HF75" s="95">
        <f t="shared" si="34"/>
        <v>1.1700632466619818</v>
      </c>
      <c r="HG75" s="95">
        <f>VLOOKUP($A75,'WO Detail'!$A$2:$BJ$304,49,FALSE)</f>
        <v>5659</v>
      </c>
      <c r="HH75" s="95">
        <f t="shared" si="35"/>
        <v>1.3256031857577886</v>
      </c>
      <c r="HI75" s="95">
        <f>VLOOKUP($A75,'WO Detail'!$A$2:$BJ$304,51,FALSE)</f>
        <v>10</v>
      </c>
      <c r="HJ75" s="95">
        <f t="shared" si="36"/>
        <v>5</v>
      </c>
      <c r="HK75" s="95">
        <f>VLOOKUP($A75,'WO Detail'!$A$2:$BJ$304,53,FALSE)</f>
        <v>7</v>
      </c>
      <c r="HL75" s="95">
        <f t="shared" si="37"/>
        <v>3.5</v>
      </c>
      <c r="HM75" s="95">
        <f>VLOOKUP($A75,'WO Detail'!$A$2:$BJ$304,55,FALSE)</f>
        <v>1090</v>
      </c>
      <c r="HN75" s="95">
        <f t="shared" si="24"/>
        <v>36.333333333333336</v>
      </c>
      <c r="HO75" s="95">
        <f>VLOOKUP($A75,'WO Detail'!$A$2:$BJ$304,56,FALSE)</f>
        <v>34693</v>
      </c>
      <c r="HP75" s="95">
        <f t="shared" si="38"/>
        <v>8.1267275708596873</v>
      </c>
      <c r="HQ75" s="95">
        <f>VLOOKUP($A75,'WO Detail'!$A$2:$BJ$304,57,FALSE)</f>
        <v>8095</v>
      </c>
      <c r="HR75" s="95">
        <f t="shared" si="39"/>
        <v>5.6886858749121574</v>
      </c>
      <c r="HS75" s="95">
        <f>VLOOKUP($A75,'WO Detail'!$A$2:$BJ$304,58,FALSE)</f>
        <v>28304</v>
      </c>
      <c r="HT75" s="95">
        <f t="shared" si="40"/>
        <v>6.6301241508550008</v>
      </c>
      <c r="HU75" s="95">
        <f>VLOOKUP($A75,'WO Detail'!$A$2:$BJ$304,59,FALSE)</f>
        <v>99189</v>
      </c>
      <c r="HV75" s="95">
        <f t="shared" si="41"/>
        <v>69.70414617006324</v>
      </c>
      <c r="HW75" s="95">
        <f>VLOOKUP($A75,'WO Detail'!$A$2:$BJ$304,60,FALSE)</f>
        <v>1420</v>
      </c>
      <c r="HX75" s="95">
        <f t="shared" si="42"/>
        <v>0.33263059264464745</v>
      </c>
      <c r="HY75" s="95">
        <f>VLOOKUP($A75,'WO Detail'!$A$2:$BJ$304,61,FALSE)</f>
        <v>35952</v>
      </c>
      <c r="HZ75" s="95">
        <f t="shared" si="43"/>
        <v>25.264933239634576</v>
      </c>
      <c r="IA75" s="95"/>
      <c r="IB75" s="95"/>
      <c r="IC75" s="95"/>
      <c r="ID75" s="113">
        <f>VLOOKUP($A75,'PHAS Score'!$C$1:$D$303,2,FALSE)</f>
        <v>68.8</v>
      </c>
      <c r="IE75" s="95">
        <f>VLOOKUP($A75,'WO Detail'!$A$2:$BJ$304,62,FALSE)</f>
        <v>773</v>
      </c>
      <c r="IF75" s="95">
        <f t="shared" si="44"/>
        <v>0.54321855235418126</v>
      </c>
      <c r="IG75" s="96"/>
      <c r="IH75" s="96"/>
      <c r="II75" s="96"/>
      <c r="IJ75" s="96"/>
    </row>
    <row r="76" spans="1:244" s="18" customFormat="1" ht="20.100000000000001" customHeight="1">
      <c r="A76" s="55" t="s">
        <v>806</v>
      </c>
      <c r="B76" s="13" t="s">
        <v>256</v>
      </c>
      <c r="C76" s="13" t="str">
        <f>VLOOKUP($A76,'WO Detail'!$A$2:$BJ$304,4,FALSE)</f>
        <v>Bronx</v>
      </c>
      <c r="D76" s="13" t="str">
        <f>VLOOKUP($A76,'WO Detail'!$A$2:$BJ$304,6,FALSE)</f>
        <v>Union Avenue Consolidated</v>
      </c>
      <c r="E76" s="55">
        <f>VLOOKUP($A76,'WO Detail'!$A$2:$BJ$304,7,FALSE)</f>
        <v>342</v>
      </c>
      <c r="F76" s="13" t="s">
        <v>807</v>
      </c>
      <c r="G76" s="53">
        <v>190</v>
      </c>
      <c r="H76" s="55" t="str">
        <f>VLOOKUP($A76,'WO Detail'!$A$2:$BJ$304,9,FALSE)</f>
        <v>NY005013420</v>
      </c>
      <c r="I76" s="14">
        <v>172</v>
      </c>
      <c r="J76" s="14">
        <v>466</v>
      </c>
      <c r="K76" s="15">
        <v>2.7093023000000001</v>
      </c>
      <c r="L76" s="15">
        <v>17.705232599999999</v>
      </c>
      <c r="M76" s="14">
        <v>190</v>
      </c>
      <c r="N76" s="14">
        <v>276</v>
      </c>
      <c r="O76" s="14">
        <v>12</v>
      </c>
      <c r="P76" s="14">
        <v>40</v>
      </c>
      <c r="Q76" s="14">
        <v>58</v>
      </c>
      <c r="R76" s="14">
        <v>61</v>
      </c>
      <c r="S76" s="14">
        <v>51</v>
      </c>
      <c r="T76" s="14">
        <v>42</v>
      </c>
      <c r="U76" s="14">
        <v>35</v>
      </c>
      <c r="V76" s="14">
        <v>34</v>
      </c>
      <c r="W76" s="14">
        <v>27</v>
      </c>
      <c r="X76" s="14">
        <v>16</v>
      </c>
      <c r="Y76" s="14">
        <v>47</v>
      </c>
      <c r="Z76" s="14">
        <v>29</v>
      </c>
      <c r="AA76" s="14">
        <v>14</v>
      </c>
      <c r="AB76" s="14">
        <v>142</v>
      </c>
      <c r="AC76" s="14">
        <v>99</v>
      </c>
      <c r="AD76" s="14">
        <v>90</v>
      </c>
      <c r="AE76" s="14">
        <v>23</v>
      </c>
      <c r="AF76" s="14">
        <v>180</v>
      </c>
      <c r="AG76" s="14">
        <v>261</v>
      </c>
      <c r="AH76" s="14">
        <v>2</v>
      </c>
      <c r="AI76" s="14">
        <v>0</v>
      </c>
      <c r="AJ76" s="14">
        <v>82</v>
      </c>
      <c r="AK76" s="14">
        <v>28</v>
      </c>
      <c r="AL76" s="14">
        <v>11</v>
      </c>
      <c r="AM76" s="14">
        <v>3</v>
      </c>
      <c r="AN76" s="14">
        <v>15</v>
      </c>
      <c r="AO76" s="16">
        <v>549.18023255813955</v>
      </c>
      <c r="AP76" s="16">
        <v>370</v>
      </c>
      <c r="AQ76" s="14">
        <v>3</v>
      </c>
      <c r="AR76" s="14">
        <v>8</v>
      </c>
      <c r="AS76" s="14">
        <v>62</v>
      </c>
      <c r="AT76" s="14">
        <v>19</v>
      </c>
      <c r="AU76" s="14">
        <v>13</v>
      </c>
      <c r="AV76" s="14">
        <v>17</v>
      </c>
      <c r="AW76" s="14">
        <v>7</v>
      </c>
      <c r="AX76" s="14">
        <v>7</v>
      </c>
      <c r="AY76" s="14">
        <v>6</v>
      </c>
      <c r="AZ76" s="14">
        <v>2</v>
      </c>
      <c r="BA76" s="14">
        <v>28</v>
      </c>
      <c r="BB76" s="16">
        <v>26698.01204819277</v>
      </c>
      <c r="BC76" s="16">
        <v>17052</v>
      </c>
      <c r="BD76" s="14">
        <v>6</v>
      </c>
      <c r="BE76" s="14">
        <v>28</v>
      </c>
      <c r="BF76" s="14">
        <v>40</v>
      </c>
      <c r="BG76" s="14">
        <v>19</v>
      </c>
      <c r="BH76" s="14">
        <v>14</v>
      </c>
      <c r="BI76" s="14">
        <v>9</v>
      </c>
      <c r="BJ76" s="14">
        <v>9</v>
      </c>
      <c r="BK76" s="14">
        <v>4</v>
      </c>
      <c r="BL76" s="14">
        <v>2</v>
      </c>
      <c r="BM76" s="14">
        <v>9</v>
      </c>
      <c r="BN76" s="14">
        <v>5</v>
      </c>
      <c r="BO76" s="14">
        <v>5</v>
      </c>
      <c r="BP76" s="14">
        <v>1</v>
      </c>
      <c r="BQ76" s="14">
        <v>4</v>
      </c>
      <c r="BR76" s="14">
        <v>3</v>
      </c>
      <c r="BS76" s="14">
        <v>1</v>
      </c>
      <c r="BT76" s="14">
        <v>1</v>
      </c>
      <c r="BU76" s="14">
        <v>1</v>
      </c>
      <c r="BV76" s="14">
        <v>2</v>
      </c>
      <c r="BW76" s="14">
        <v>0</v>
      </c>
      <c r="BX76" s="14">
        <v>3</v>
      </c>
      <c r="BY76" s="14">
        <v>77</v>
      </c>
      <c r="BZ76" s="16">
        <v>40675.987012987011</v>
      </c>
      <c r="CA76" s="16">
        <v>34328</v>
      </c>
      <c r="CB76" s="14">
        <v>25</v>
      </c>
      <c r="CC76" s="16">
        <v>16484.52</v>
      </c>
      <c r="CD76" s="16">
        <v>14112</v>
      </c>
      <c r="CE76" s="14">
        <v>66</v>
      </c>
      <c r="CF76" s="16">
        <v>14022.19696969697</v>
      </c>
      <c r="CG76" s="16">
        <v>10536</v>
      </c>
      <c r="CH76" s="14">
        <v>114</v>
      </c>
      <c r="CI76" s="14">
        <v>29</v>
      </c>
      <c r="CJ76" s="14">
        <v>14</v>
      </c>
      <c r="CK76" s="14">
        <v>9</v>
      </c>
      <c r="CL76" s="14">
        <v>0</v>
      </c>
      <c r="CM76" s="14">
        <v>0</v>
      </c>
      <c r="CN76" s="17">
        <f t="shared" si="25"/>
        <v>0</v>
      </c>
      <c r="CO76" s="14">
        <v>8</v>
      </c>
      <c r="CP76" s="17">
        <f t="shared" si="26"/>
        <v>4.6511627906976744E-2</v>
      </c>
      <c r="CQ76" s="14">
        <v>92</v>
      </c>
      <c r="CR76" s="14">
        <v>20</v>
      </c>
      <c r="CS76" s="17">
        <f t="shared" si="27"/>
        <v>4.2918454935622317E-2</v>
      </c>
      <c r="CT76" s="13"/>
      <c r="CU76" s="17"/>
      <c r="CV76" s="13"/>
      <c r="CW76" s="13"/>
      <c r="CX76" s="13"/>
      <c r="CY76" s="13"/>
      <c r="CZ76" s="13"/>
      <c r="DA76" s="13"/>
      <c r="DB76" s="13" t="str">
        <f>VLOOKUP($A76,'WO Detail'!$A$2:$BJ$304,5,FALSE)</f>
        <v>Kim Theodore</v>
      </c>
      <c r="DC76" s="13"/>
      <c r="DD76" s="13"/>
      <c r="DE76" s="55">
        <f>VLOOKUP($A76,'WO Detail'!$A$2:$BJ$304,38,FALSE)</f>
        <v>1</v>
      </c>
      <c r="DF76" s="19" t="s">
        <v>258</v>
      </c>
      <c r="DG76" s="19" t="s">
        <v>259</v>
      </c>
      <c r="DH76" s="19" t="s">
        <v>297</v>
      </c>
      <c r="DI76" s="19" t="s">
        <v>298</v>
      </c>
      <c r="DJ76" s="19" t="s">
        <v>262</v>
      </c>
      <c r="DK76" s="19" t="s">
        <v>263</v>
      </c>
      <c r="DL76" s="19" t="s">
        <v>318</v>
      </c>
      <c r="DM76" s="19" t="s">
        <v>326</v>
      </c>
      <c r="DN76" s="19" t="s">
        <v>301</v>
      </c>
      <c r="DO76" s="55"/>
      <c r="DP76" s="55"/>
      <c r="DQ76" s="68">
        <v>9.8752598752598804</v>
      </c>
      <c r="DR76" s="55" t="str">
        <f>VLOOKUP($A76,'WO Detail'!$A$2:$BJ$304,10,FALSE)</f>
        <v>No</v>
      </c>
      <c r="DS76" s="55" t="str">
        <f>VLOOKUP($A76,'WO Detail'!$A$2:$BJ$304,14,FALSE)</f>
        <v>NO</v>
      </c>
      <c r="DT76" s="19" t="s">
        <v>302</v>
      </c>
      <c r="DU76" s="59">
        <f>VLOOKUP($A76,'WO Detail'!$A$2:$BJ$304,15,FALSE)</f>
        <v>0</v>
      </c>
      <c r="DV76" s="78">
        <v>2026</v>
      </c>
      <c r="DW76" s="79" t="s">
        <v>808</v>
      </c>
      <c r="DX76" s="55">
        <f>VLOOKUP($A76,'WO Detail'!$A$2:$BJ$304,26,FALSE)</f>
        <v>175</v>
      </c>
      <c r="DY76" s="55">
        <f>VLOOKUP($A76,'WO Detail'!$A$2:$BJ$304,27,FALSE)</f>
        <v>172</v>
      </c>
      <c r="DZ76" s="55">
        <f>VLOOKUP($A76,'WO Detail'!$A$2:$BJ$304,28,FALSE)</f>
        <v>3</v>
      </c>
      <c r="EA76" s="55">
        <f>VLOOKUP($A76,'WO Detail'!$A$2:$BJ$304,29,FALSE)</f>
        <v>0</v>
      </c>
      <c r="EB76" s="55">
        <f>VLOOKUP($A76,'WO Detail'!$A$2:$BJ$304,30,FALSE)</f>
        <v>14</v>
      </c>
      <c r="EC76" s="55">
        <f>VLOOKUP($A76,'WO Detail'!$A$2:$BJ$304,31,FALSE)</f>
        <v>42</v>
      </c>
      <c r="ED76" s="55">
        <f>VLOOKUP($A76,'WO Detail'!$A$2:$BJ$304,32,FALSE)</f>
        <v>26</v>
      </c>
      <c r="EE76" s="55">
        <f>VLOOKUP($A76,'WO Detail'!$A$2:$BJ$304,33,FALSE)</f>
        <v>66</v>
      </c>
      <c r="EF76" s="55">
        <f>VLOOKUP($A76,'WO Detail'!$A$2:$BJ$304,34,FALSE)</f>
        <v>23</v>
      </c>
      <c r="EG76" s="55">
        <f>VLOOKUP($A76,'WO Detail'!$A$2:$BJ$304,35,FALSE)</f>
        <v>4</v>
      </c>
      <c r="EH76" s="55">
        <f>VLOOKUP($A76,'WO Detail'!$A$2:$BJ$304,36,FALSE)</f>
        <v>0</v>
      </c>
      <c r="EI76" s="55">
        <f>VLOOKUP($A76,'WO Detail'!$A$2:$BJ$304,37,FALSE)</f>
        <v>0</v>
      </c>
      <c r="EJ76" s="78">
        <v>1</v>
      </c>
      <c r="EK76" s="78">
        <v>0</v>
      </c>
      <c r="EL76" s="19" t="s">
        <v>268</v>
      </c>
      <c r="EM76" s="19" t="s">
        <v>269</v>
      </c>
      <c r="EN76" s="81">
        <v>26907</v>
      </c>
      <c r="EO76" s="78">
        <v>47</v>
      </c>
      <c r="EP76" s="78" t="s">
        <v>506</v>
      </c>
      <c r="EQ76" s="84">
        <v>24796</v>
      </c>
      <c r="ER76" s="78">
        <v>1.9000000000000001</v>
      </c>
      <c r="ES76" s="13"/>
      <c r="ET76" s="55">
        <f>VLOOKUP($A76,'WO Detail'!$A$2:$BJ$304,25,FALSE)</f>
        <v>2</v>
      </c>
      <c r="EU76" s="55">
        <f>VLOOKUP($A76,'WO Detail'!$A$2:$BJ$304,24,FALSE)</f>
        <v>3</v>
      </c>
      <c r="EV76" s="55">
        <f>VLOOKUP($A76,'WO Detail'!$A$2:$BJ$304,23,FALSE)</f>
        <v>0</v>
      </c>
      <c r="EW76" s="78" t="s">
        <v>267</v>
      </c>
      <c r="EX76" s="13"/>
      <c r="EY76" s="13"/>
      <c r="EZ76" s="19" t="s">
        <v>267</v>
      </c>
      <c r="FA76" s="55" t="str">
        <f>VLOOKUP($A76,'WO Detail'!$A$2:$BJ$304,11,FALSE)</f>
        <v>Other</v>
      </c>
      <c r="FB76" s="55" t="str">
        <f>VLOOKUP($A76,'WO Detail'!$A$2:$BJ$304,12,FALSE)</f>
        <v>No</v>
      </c>
      <c r="FC76" s="13"/>
      <c r="FD76" s="55">
        <f>VLOOKUP($A76,'WO Detail'!$A$2:$BJ$304,13,FALSE)</f>
        <v>0</v>
      </c>
      <c r="FE76" s="19" t="s">
        <v>267</v>
      </c>
      <c r="FF76" s="13" t="s">
        <v>273</v>
      </c>
      <c r="FG76" s="19" t="s">
        <v>809</v>
      </c>
      <c r="FH76" s="19" t="s">
        <v>810</v>
      </c>
      <c r="FI76" s="13">
        <v>3710</v>
      </c>
      <c r="FJ76" s="13">
        <v>12</v>
      </c>
      <c r="FK76" s="19" t="s">
        <v>305</v>
      </c>
      <c r="FL76" s="13"/>
      <c r="FM76" s="55">
        <f>VLOOKUP($A76,'WO Detail'!$A$2:$BJ$304,16,FALSE)</f>
        <v>0</v>
      </c>
      <c r="FN76" s="13"/>
      <c r="FO76" s="13"/>
      <c r="FP76" s="13"/>
      <c r="FQ76" s="13"/>
      <c r="FR76" s="13"/>
      <c r="FS76" s="13"/>
      <c r="FT76" s="13"/>
      <c r="FU76" s="13"/>
      <c r="FV76" s="13"/>
      <c r="FW76" s="13"/>
      <c r="FX76" s="13"/>
      <c r="FY76" s="13"/>
      <c r="FZ76" s="13"/>
      <c r="GA76" s="13"/>
      <c r="GB76" s="13"/>
      <c r="GC76" s="13"/>
      <c r="GD76" s="13"/>
      <c r="GE76" s="13"/>
      <c r="GF76" s="13"/>
      <c r="GG76" s="13"/>
      <c r="GH76" s="55">
        <f>VLOOKUP($A76,'WO Detail'!$A$2:$BJ$304,39,FALSE)</f>
        <v>87.63</v>
      </c>
      <c r="GI76" s="55">
        <f>VLOOKUP($A76,'WO Detail'!$A$2:$BJ$304,40,FALSE)</f>
        <v>35.47</v>
      </c>
      <c r="GJ76" s="13"/>
      <c r="GK76" s="13"/>
      <c r="GL76" s="13"/>
      <c r="GM76" s="13"/>
      <c r="GN76" s="55">
        <f>VLOOKUP($A76,'WO Detail'!$A$2:$BJ$304,17,FALSE)</f>
        <v>0</v>
      </c>
      <c r="GO76" s="55">
        <f>VLOOKUP($A76,'WO Detail'!$A$2:$BJ$304,18,FALSE)</f>
        <v>0</v>
      </c>
      <c r="GP76" s="55">
        <f>VLOOKUP($A76,'WO Detail'!$A$2:$BJ$304,19,FALSE)</f>
        <v>0</v>
      </c>
      <c r="GQ76" s="55" t="str">
        <f>VLOOKUP($A76,'WO Detail'!$A$2:$BJ$304,21,FALSE)</f>
        <v>No</v>
      </c>
      <c r="GR76" s="89">
        <f>VLOOKUP($A76,'WO Detail'!$A$2:$BJ$304,22,FALSE)</f>
        <v>0.42245821804490857</v>
      </c>
      <c r="GS76" s="95">
        <f>VLOOKUP($A76,'WO Detail'!$A$2:$BJ$304,41,FALSE)</f>
        <v>507</v>
      </c>
      <c r="GT76" s="95">
        <f t="shared" si="28"/>
        <v>0.98255813953488369</v>
      </c>
      <c r="GU76" s="95">
        <f>VLOOKUP($A76,'WO Detail'!$A$2:$BJ$304,42,FALSE)</f>
        <v>15</v>
      </c>
      <c r="GV76" s="95">
        <f t="shared" si="29"/>
        <v>8.7209302325581398E-2</v>
      </c>
      <c r="GW76" s="95">
        <f>VLOOKUP($A76,'WO Detail'!$A$2:$BJ$304,43,FALSE)</f>
        <v>899</v>
      </c>
      <c r="GX76" s="95">
        <f t="shared" si="30"/>
        <v>1.7422480620155041</v>
      </c>
      <c r="GY76" s="95">
        <f>VLOOKUP($A76,'WO Detail'!$A$2:$BJ$304,44,FALSE)</f>
        <v>1443</v>
      </c>
      <c r="GZ76" s="95">
        <f t="shared" si="31"/>
        <v>8.3895348837209305</v>
      </c>
      <c r="HA76" s="95">
        <f>VLOOKUP($A76,'WO Detail'!$A$2:$BJ$304,45,FALSE)</f>
        <v>627</v>
      </c>
      <c r="HB76" s="95">
        <f t="shared" si="32"/>
        <v>1.2151162790697674</v>
      </c>
      <c r="HC76" s="95">
        <f>VLOOKUP($A76,'WO Detail'!$A$2:$BJ$304,46,FALSE)</f>
        <v>699</v>
      </c>
      <c r="HD76" s="95">
        <f t="shared" si="33"/>
        <v>4.0639534883720927</v>
      </c>
      <c r="HE76" s="95">
        <f>VLOOKUP($A76,'WO Detail'!$A$2:$BJ$304,47,FALSE)</f>
        <v>508</v>
      </c>
      <c r="HF76" s="95">
        <f t="shared" si="34"/>
        <v>0.98449612403100784</v>
      </c>
      <c r="HG76" s="95">
        <f>VLOOKUP($A76,'WO Detail'!$A$2:$BJ$304,49,FALSE)</f>
        <v>863</v>
      </c>
      <c r="HH76" s="95">
        <f t="shared" si="35"/>
        <v>1.6724806201550388</v>
      </c>
      <c r="HI76" s="95">
        <f>VLOOKUP($A76,'WO Detail'!$A$2:$BJ$304,51,FALSE)</f>
        <v>8</v>
      </c>
      <c r="HJ76" s="95">
        <f t="shared" si="36"/>
        <v>4</v>
      </c>
      <c r="HK76" s="95">
        <f>VLOOKUP($A76,'WO Detail'!$A$2:$BJ$304,53,FALSE)</f>
        <v>8</v>
      </c>
      <c r="HL76" s="95">
        <f t="shared" si="37"/>
        <v>4</v>
      </c>
      <c r="HM76" s="95">
        <f>VLOOKUP($A76,'WO Detail'!$A$2:$BJ$304,55,FALSE)</f>
        <v>228</v>
      </c>
      <c r="HN76" s="95">
        <f t="shared" si="24"/>
        <v>76</v>
      </c>
      <c r="HO76" s="95">
        <f>VLOOKUP($A76,'WO Detail'!$A$2:$BJ$304,56,FALSE)</f>
        <v>6807</v>
      </c>
      <c r="HP76" s="95">
        <f t="shared" si="38"/>
        <v>13.19186046511628</v>
      </c>
      <c r="HQ76" s="95">
        <f>VLOOKUP($A76,'WO Detail'!$A$2:$BJ$304,57,FALSE)</f>
        <v>1616</v>
      </c>
      <c r="HR76" s="95">
        <f t="shared" si="39"/>
        <v>9.395348837209303</v>
      </c>
      <c r="HS76" s="95">
        <f>VLOOKUP($A76,'WO Detail'!$A$2:$BJ$304,58,FALSE)</f>
        <v>4450</v>
      </c>
      <c r="HT76" s="95">
        <f t="shared" si="40"/>
        <v>8.6240310077519382</v>
      </c>
      <c r="HU76" s="95">
        <f>VLOOKUP($A76,'WO Detail'!$A$2:$BJ$304,59,FALSE)</f>
        <v>20462</v>
      </c>
      <c r="HV76" s="95">
        <f t="shared" si="41"/>
        <v>118.96511627906976</v>
      </c>
      <c r="HW76" s="95">
        <f>VLOOKUP($A76,'WO Detail'!$A$2:$BJ$304,60,FALSE)</f>
        <v>334</v>
      </c>
      <c r="HX76" s="95">
        <f t="shared" si="42"/>
        <v>0.64728682170542629</v>
      </c>
      <c r="HY76" s="95">
        <f>VLOOKUP($A76,'WO Detail'!$A$2:$BJ$304,61,FALSE)</f>
        <v>5659</v>
      </c>
      <c r="HZ76" s="95">
        <f t="shared" si="43"/>
        <v>32.901162790697676</v>
      </c>
      <c r="IA76" s="95"/>
      <c r="IB76" s="95"/>
      <c r="IC76" s="95"/>
      <c r="ID76" s="113">
        <f>VLOOKUP($A76,'PHAS Score'!$C$1:$D$303,2,FALSE)</f>
        <v>63.55</v>
      </c>
      <c r="IE76" s="95">
        <f>VLOOKUP($A76,'WO Detail'!$A$2:$BJ$304,62,FALSE)</f>
        <v>524</v>
      </c>
      <c r="IF76" s="95">
        <f t="shared" si="44"/>
        <v>3.0465116279069768</v>
      </c>
      <c r="IG76" s="96"/>
      <c r="IH76" s="96"/>
      <c r="II76" s="96"/>
      <c r="IJ76" s="96"/>
    </row>
    <row r="77" spans="1:244" s="18" customFormat="1" ht="20.100000000000001" customHeight="1">
      <c r="A77" s="55" t="s">
        <v>811</v>
      </c>
      <c r="B77" s="13" t="s">
        <v>307</v>
      </c>
      <c r="C77" s="13" t="str">
        <f>VLOOKUP($A77,'WO Detail'!$A$2:$BJ$304,4,FALSE)</f>
        <v>Mixed Finance</v>
      </c>
      <c r="D77" s="13" t="str">
        <f>VLOOKUP($A77,'WO Detail'!$A$2:$BJ$304,6,FALSE)</f>
        <v>Wise Towers</v>
      </c>
      <c r="E77" s="55">
        <f>VLOOKUP($A77,'WO Detail'!$A$2:$BJ$304,7,FALSE)</f>
        <v>127</v>
      </c>
      <c r="F77" s="13" t="s">
        <v>812</v>
      </c>
      <c r="G77" s="53">
        <v>155</v>
      </c>
      <c r="H77" s="55" t="str">
        <f>VLOOKUP($A77,'WO Detail'!$A$2:$BJ$304,9,FALSE)</f>
        <v>NY005011270</v>
      </c>
      <c r="I77" s="14">
        <v>217</v>
      </c>
      <c r="J77" s="14">
        <v>460</v>
      </c>
      <c r="K77" s="15">
        <v>2.1198157000000002</v>
      </c>
      <c r="L77" s="15">
        <v>25.325345599999999</v>
      </c>
      <c r="M77" s="14">
        <v>192</v>
      </c>
      <c r="N77" s="14">
        <v>268</v>
      </c>
      <c r="O77" s="14">
        <v>18</v>
      </c>
      <c r="P77" s="14">
        <v>29</v>
      </c>
      <c r="Q77" s="14">
        <v>32</v>
      </c>
      <c r="R77" s="14">
        <v>40</v>
      </c>
      <c r="S77" s="14">
        <v>34</v>
      </c>
      <c r="T77" s="14">
        <v>48</v>
      </c>
      <c r="U77" s="14">
        <v>40</v>
      </c>
      <c r="V77" s="14">
        <v>43</v>
      </c>
      <c r="W77" s="14">
        <v>25</v>
      </c>
      <c r="X77" s="14">
        <v>40</v>
      </c>
      <c r="Y77" s="14">
        <v>64</v>
      </c>
      <c r="Z77" s="14">
        <v>28</v>
      </c>
      <c r="AA77" s="14">
        <v>19</v>
      </c>
      <c r="AB77" s="14">
        <v>101</v>
      </c>
      <c r="AC77" s="14">
        <v>136</v>
      </c>
      <c r="AD77" s="14">
        <v>111</v>
      </c>
      <c r="AE77" s="14">
        <v>28</v>
      </c>
      <c r="AF77" s="14">
        <v>146</v>
      </c>
      <c r="AG77" s="14">
        <v>242</v>
      </c>
      <c r="AH77" s="14">
        <v>39</v>
      </c>
      <c r="AI77" s="14">
        <v>5</v>
      </c>
      <c r="AJ77" s="14">
        <v>121</v>
      </c>
      <c r="AK77" s="14">
        <v>39</v>
      </c>
      <c r="AL77" s="14">
        <v>7</v>
      </c>
      <c r="AM77" s="14">
        <v>2</v>
      </c>
      <c r="AN77" s="14">
        <v>23</v>
      </c>
      <c r="AO77" s="16">
        <v>539.07834101382491</v>
      </c>
      <c r="AP77" s="16">
        <v>376</v>
      </c>
      <c r="AQ77" s="14">
        <v>4</v>
      </c>
      <c r="AR77" s="14">
        <v>12</v>
      </c>
      <c r="AS77" s="14">
        <v>69</v>
      </c>
      <c r="AT77" s="14">
        <v>30</v>
      </c>
      <c r="AU77" s="14">
        <v>21</v>
      </c>
      <c r="AV77" s="14">
        <v>13</v>
      </c>
      <c r="AW77" s="14">
        <v>8</v>
      </c>
      <c r="AX77" s="14">
        <v>13</v>
      </c>
      <c r="AY77" s="14">
        <v>7</v>
      </c>
      <c r="AZ77" s="14">
        <v>4</v>
      </c>
      <c r="BA77" s="14">
        <v>36</v>
      </c>
      <c r="BB77" s="16">
        <v>40764.761194029852</v>
      </c>
      <c r="BC77" s="16">
        <v>18434</v>
      </c>
      <c r="BD77" s="14">
        <v>8</v>
      </c>
      <c r="BE77" s="14">
        <v>30</v>
      </c>
      <c r="BF77" s="14">
        <v>48</v>
      </c>
      <c r="BG77" s="14">
        <v>21</v>
      </c>
      <c r="BH77" s="14">
        <v>13</v>
      </c>
      <c r="BI77" s="14">
        <v>12</v>
      </c>
      <c r="BJ77" s="14">
        <v>14</v>
      </c>
      <c r="BK77" s="14">
        <v>11</v>
      </c>
      <c r="BL77" s="14">
        <v>8</v>
      </c>
      <c r="BM77" s="14">
        <v>7</v>
      </c>
      <c r="BN77" s="14">
        <v>3</v>
      </c>
      <c r="BO77" s="14">
        <v>7</v>
      </c>
      <c r="BP77" s="14">
        <v>8</v>
      </c>
      <c r="BQ77" s="14">
        <v>3</v>
      </c>
      <c r="BR77" s="14">
        <v>0</v>
      </c>
      <c r="BS77" s="14">
        <v>0</v>
      </c>
      <c r="BT77" s="14">
        <v>2</v>
      </c>
      <c r="BU77" s="14">
        <v>0</v>
      </c>
      <c r="BV77" s="14">
        <v>2</v>
      </c>
      <c r="BW77" s="14">
        <v>0</v>
      </c>
      <c r="BX77" s="14">
        <v>4</v>
      </c>
      <c r="BY77" s="14">
        <v>100</v>
      </c>
      <c r="BZ77" s="16">
        <v>66508.710000000006</v>
      </c>
      <c r="CA77" s="16">
        <v>32687.5</v>
      </c>
      <c r="CB77" s="14">
        <v>14</v>
      </c>
      <c r="CC77" s="16">
        <v>17652.714285714286</v>
      </c>
      <c r="CD77" s="16">
        <v>11437</v>
      </c>
      <c r="CE77" s="14">
        <v>88</v>
      </c>
      <c r="CF77" s="16">
        <v>15946</v>
      </c>
      <c r="CG77" s="16">
        <v>10623</v>
      </c>
      <c r="CH77" s="14">
        <v>127</v>
      </c>
      <c r="CI77" s="14">
        <v>36</v>
      </c>
      <c r="CJ77" s="14">
        <v>30</v>
      </c>
      <c r="CK77" s="14">
        <v>5</v>
      </c>
      <c r="CL77" s="14">
        <v>0</v>
      </c>
      <c r="CM77" s="14">
        <v>3</v>
      </c>
      <c r="CN77" s="17">
        <f t="shared" si="25"/>
        <v>1.3824884792626729E-2</v>
      </c>
      <c r="CO77" s="14">
        <v>12</v>
      </c>
      <c r="CP77" s="17">
        <f t="shared" si="26"/>
        <v>5.5299539170506916E-2</v>
      </c>
      <c r="CQ77" s="14">
        <v>90</v>
      </c>
      <c r="CR77" s="14">
        <v>25</v>
      </c>
      <c r="CS77" s="17">
        <f t="shared" si="27"/>
        <v>5.434782608695652E-2</v>
      </c>
      <c r="CT77" s="13"/>
      <c r="CU77" s="17"/>
      <c r="CV77" s="13"/>
      <c r="CW77" s="13"/>
      <c r="CX77" s="13"/>
      <c r="CY77" s="13"/>
      <c r="CZ77" s="13"/>
      <c r="DA77" s="13"/>
      <c r="DB77" s="13" t="str">
        <f>VLOOKUP($A77,'WO Detail'!$A$2:$BJ$304,5,FALSE)</f>
        <v>Carl Walton</v>
      </c>
      <c r="DC77" s="13"/>
      <c r="DD77" s="13"/>
      <c r="DE77" s="55">
        <f>VLOOKUP($A77,'WO Detail'!$A$2:$BJ$304,38,FALSE)</f>
        <v>1</v>
      </c>
      <c r="DF77" s="19" t="s">
        <v>334</v>
      </c>
      <c r="DG77" s="19" t="s">
        <v>335</v>
      </c>
      <c r="DH77" s="19" t="s">
        <v>336</v>
      </c>
      <c r="DI77" s="19" t="s">
        <v>337</v>
      </c>
      <c r="DJ77" s="19" t="s">
        <v>313</v>
      </c>
      <c r="DK77" s="19" t="s">
        <v>314</v>
      </c>
      <c r="DL77" s="19" t="s">
        <v>340</v>
      </c>
      <c r="DM77" s="19" t="s">
        <v>341</v>
      </c>
      <c r="DN77" s="19" t="s">
        <v>342</v>
      </c>
      <c r="DO77" s="55"/>
      <c r="DP77" s="55"/>
      <c r="DQ77" s="68">
        <v>11.037527593818986</v>
      </c>
      <c r="DR77" s="55" t="str">
        <f>VLOOKUP($A77,'WO Detail'!$A$2:$BJ$304,10,FALSE)</f>
        <v>No</v>
      </c>
      <c r="DS77" s="55" t="str">
        <f>VLOOKUP($A77,'WO Detail'!$A$2:$BJ$304,14,FALSE)</f>
        <v>YES</v>
      </c>
      <c r="DT77" s="19" t="s">
        <v>343</v>
      </c>
      <c r="DU77" s="59" t="str">
        <f>VLOOKUP($A77,'WO Detail'!$A$2:$BJ$304,15,FALSE)</f>
        <v>RAMONA MINOR</v>
      </c>
      <c r="DV77" s="77"/>
      <c r="DW77" s="79" t="s">
        <v>267</v>
      </c>
      <c r="DX77" s="55">
        <f>VLOOKUP($A77,'WO Detail'!$A$2:$BJ$304,26,FALSE)</f>
        <v>223</v>
      </c>
      <c r="DY77" s="55">
        <f>VLOOKUP($A77,'WO Detail'!$A$2:$BJ$304,27,FALSE)</f>
        <v>217</v>
      </c>
      <c r="DZ77" s="55">
        <f>VLOOKUP($A77,'WO Detail'!$A$2:$BJ$304,28,FALSE)</f>
        <v>0</v>
      </c>
      <c r="EA77" s="55">
        <f>VLOOKUP($A77,'WO Detail'!$A$2:$BJ$304,29,FALSE)</f>
        <v>6</v>
      </c>
      <c r="EB77" s="55">
        <f>VLOOKUP($A77,'WO Detail'!$A$2:$BJ$304,30,FALSE)</f>
        <v>8</v>
      </c>
      <c r="EC77" s="55">
        <f>VLOOKUP($A77,'WO Detail'!$A$2:$BJ$304,31,FALSE)</f>
        <v>86</v>
      </c>
      <c r="ED77" s="55">
        <f>VLOOKUP($A77,'WO Detail'!$A$2:$BJ$304,32,FALSE)</f>
        <v>72</v>
      </c>
      <c r="EE77" s="55">
        <f>VLOOKUP($A77,'WO Detail'!$A$2:$BJ$304,33,FALSE)</f>
        <v>42</v>
      </c>
      <c r="EF77" s="55">
        <f>VLOOKUP($A77,'WO Detail'!$A$2:$BJ$304,34,FALSE)</f>
        <v>13</v>
      </c>
      <c r="EG77" s="55">
        <f>VLOOKUP($A77,'WO Detail'!$A$2:$BJ$304,35,FALSE)</f>
        <v>2</v>
      </c>
      <c r="EH77" s="55">
        <f>VLOOKUP($A77,'WO Detail'!$A$2:$BJ$304,36,FALSE)</f>
        <v>0</v>
      </c>
      <c r="EI77" s="55">
        <f>VLOOKUP($A77,'WO Detail'!$A$2:$BJ$304,37,FALSE)</f>
        <v>0</v>
      </c>
      <c r="EJ77" s="78">
        <v>1</v>
      </c>
      <c r="EK77" s="78">
        <v>0</v>
      </c>
      <c r="EL77" s="19" t="s">
        <v>268</v>
      </c>
      <c r="EM77" s="19" t="s">
        <v>269</v>
      </c>
      <c r="EN77" s="81">
        <v>25290</v>
      </c>
      <c r="EO77" s="78">
        <v>51</v>
      </c>
      <c r="EP77" s="78" t="s">
        <v>457</v>
      </c>
      <c r="EQ77" s="84">
        <v>10319</v>
      </c>
      <c r="ER77" s="78">
        <v>0.75</v>
      </c>
      <c r="ES77" s="13"/>
      <c r="ET77" s="55">
        <f>VLOOKUP($A77,'WO Detail'!$A$2:$BJ$304,25,FALSE)</f>
        <v>0</v>
      </c>
      <c r="EU77" s="55">
        <f>VLOOKUP($A77,'WO Detail'!$A$2:$BJ$304,24,FALSE)</f>
        <v>2</v>
      </c>
      <c r="EV77" s="55">
        <f>VLOOKUP($A77,'WO Detail'!$A$2:$BJ$304,23,FALSE)</f>
        <v>0</v>
      </c>
      <c r="EW77" s="78" t="s">
        <v>267</v>
      </c>
      <c r="EX77" s="13"/>
      <c r="EY77" s="13"/>
      <c r="EZ77" s="19" t="s">
        <v>267</v>
      </c>
      <c r="FA77" s="55" t="str">
        <f>VLOOKUP($A77,'WO Detail'!$A$2:$BJ$304,11,FALSE)</f>
        <v>Other</v>
      </c>
      <c r="FB77" s="55" t="str">
        <f>VLOOKUP($A77,'WO Detail'!$A$2:$BJ$304,12,FALSE)</f>
        <v>No</v>
      </c>
      <c r="FC77" s="13"/>
      <c r="FD77" s="55">
        <f>VLOOKUP($A77,'WO Detail'!$A$2:$BJ$304,13,FALSE)</f>
        <v>0</v>
      </c>
      <c r="FE77" s="19" t="s">
        <v>267</v>
      </c>
      <c r="FF77" s="13"/>
      <c r="FG77" s="19" t="s">
        <v>473</v>
      </c>
      <c r="FH77" s="19" t="s">
        <v>346</v>
      </c>
      <c r="FI77" s="13">
        <v>3806</v>
      </c>
      <c r="FJ77" s="13">
        <v>3</v>
      </c>
      <c r="FK77" s="19" t="s">
        <v>412</v>
      </c>
      <c r="FL77" s="13"/>
      <c r="FM77" s="55">
        <f>VLOOKUP($A77,'WO Detail'!$A$2:$BJ$304,16,FALSE)</f>
        <v>0</v>
      </c>
      <c r="FN77" s="13"/>
      <c r="FO77" s="13"/>
      <c r="FP77" s="13"/>
      <c r="FQ77" s="13"/>
      <c r="FR77" s="13"/>
      <c r="FS77" s="13"/>
      <c r="FT77" s="13"/>
      <c r="FU77" s="13"/>
      <c r="FV77" s="13"/>
      <c r="FW77" s="13"/>
      <c r="FX77" s="13"/>
      <c r="FY77" s="13"/>
      <c r="FZ77" s="13"/>
      <c r="GA77" s="13"/>
      <c r="GB77" s="13"/>
      <c r="GC77" s="13"/>
      <c r="GD77" s="13"/>
      <c r="GE77" s="13"/>
      <c r="GF77" s="13"/>
      <c r="GG77" s="13"/>
      <c r="GH77" s="55">
        <f>VLOOKUP($A77,'WO Detail'!$A$2:$BJ$304,39,FALSE)</f>
        <v>84.68</v>
      </c>
      <c r="GI77" s="55">
        <f>VLOOKUP($A77,'WO Detail'!$A$2:$BJ$304,40,FALSE)</f>
        <v>37.33</v>
      </c>
      <c r="GJ77" s="13"/>
      <c r="GK77" s="13"/>
      <c r="GL77" s="13"/>
      <c r="GM77" s="13"/>
      <c r="GN77" s="55">
        <f>VLOOKUP($A77,'WO Detail'!$A$2:$BJ$304,17,FALSE)</f>
        <v>0</v>
      </c>
      <c r="GO77" s="55">
        <f>VLOOKUP($A77,'WO Detail'!$A$2:$BJ$304,18,FALSE)</f>
        <v>0</v>
      </c>
      <c r="GP77" s="55">
        <f>VLOOKUP($A77,'WO Detail'!$A$2:$BJ$304,19,FALSE)</f>
        <v>0</v>
      </c>
      <c r="GQ77" s="55" t="str">
        <f>VLOOKUP($A77,'WO Detail'!$A$2:$BJ$304,21,FALSE)</f>
        <v>No</v>
      </c>
      <c r="GR77" s="89">
        <f>VLOOKUP($A77,'WO Detail'!$A$2:$BJ$304,22,FALSE)</f>
        <v>0.47210873335872511</v>
      </c>
      <c r="GS77" s="95">
        <f>VLOOKUP($A77,'WO Detail'!$A$2:$BJ$304,41,FALSE)</f>
        <v>1086</v>
      </c>
      <c r="GT77" s="95">
        <f t="shared" si="28"/>
        <v>1.6682027649769586</v>
      </c>
      <c r="GU77" s="95">
        <f>VLOOKUP($A77,'WO Detail'!$A$2:$BJ$304,42,FALSE)</f>
        <v>185</v>
      </c>
      <c r="GV77" s="95">
        <f t="shared" si="29"/>
        <v>0.85253456221198154</v>
      </c>
      <c r="GW77" s="95">
        <f>VLOOKUP($A77,'WO Detail'!$A$2:$BJ$304,43,FALSE)</f>
        <v>1336</v>
      </c>
      <c r="GX77" s="95">
        <f t="shared" si="30"/>
        <v>2.0522273425499229</v>
      </c>
      <c r="GY77" s="95">
        <f>VLOOKUP($A77,'WO Detail'!$A$2:$BJ$304,44,FALSE)</f>
        <v>1899</v>
      </c>
      <c r="GZ77" s="95">
        <f t="shared" si="31"/>
        <v>8.7511520737327189</v>
      </c>
      <c r="HA77" s="95">
        <f>VLOOKUP($A77,'WO Detail'!$A$2:$BJ$304,45,FALSE)</f>
        <v>363</v>
      </c>
      <c r="HB77" s="95">
        <f t="shared" si="32"/>
        <v>0.55760368663594473</v>
      </c>
      <c r="HC77" s="95">
        <f>VLOOKUP($A77,'WO Detail'!$A$2:$BJ$304,46,FALSE)</f>
        <v>228</v>
      </c>
      <c r="HD77" s="95">
        <f t="shared" si="33"/>
        <v>1.0506912442396312</v>
      </c>
      <c r="HE77" s="95">
        <f>VLOOKUP($A77,'WO Detail'!$A$2:$BJ$304,47,FALSE)</f>
        <v>455</v>
      </c>
      <c r="HF77" s="95">
        <f t="shared" si="34"/>
        <v>0.69892473118279563</v>
      </c>
      <c r="HG77" s="95">
        <f>VLOOKUP($A77,'WO Detail'!$A$2:$BJ$304,49,FALSE)</f>
        <v>258</v>
      </c>
      <c r="HH77" s="95">
        <f t="shared" si="35"/>
        <v>0.39631336405529954</v>
      </c>
      <c r="HI77" s="95">
        <f>VLOOKUP($A77,'WO Detail'!$A$2:$BJ$304,51,FALSE)</f>
        <v>2</v>
      </c>
      <c r="HJ77" s="95">
        <f t="shared" si="36"/>
        <v>1</v>
      </c>
      <c r="HK77" s="95">
        <f>VLOOKUP($A77,'WO Detail'!$A$2:$BJ$304,53,FALSE)</f>
        <v>0</v>
      </c>
      <c r="HL77" s="95">
        <f t="shared" si="37"/>
        <v>0</v>
      </c>
      <c r="HM77" s="95">
        <f>VLOOKUP($A77,'WO Detail'!$A$2:$BJ$304,55,FALSE)</f>
        <v>244</v>
      </c>
      <c r="HN77" s="95">
        <f t="shared" si="24"/>
        <v>122</v>
      </c>
      <c r="HO77" s="95">
        <f>VLOOKUP($A77,'WO Detail'!$A$2:$BJ$304,56,FALSE)</f>
        <v>6163</v>
      </c>
      <c r="HP77" s="95">
        <f t="shared" si="38"/>
        <v>9.4669738863287254</v>
      </c>
      <c r="HQ77" s="95">
        <f>VLOOKUP($A77,'WO Detail'!$A$2:$BJ$304,57,FALSE)</f>
        <v>2667</v>
      </c>
      <c r="HR77" s="95">
        <f t="shared" si="39"/>
        <v>12.290322580645162</v>
      </c>
      <c r="HS77" s="95">
        <f>VLOOKUP($A77,'WO Detail'!$A$2:$BJ$304,58,FALSE)</f>
        <v>3674</v>
      </c>
      <c r="HT77" s="95">
        <f t="shared" si="40"/>
        <v>5.6436251920122888</v>
      </c>
      <c r="HU77" s="95">
        <f>VLOOKUP($A77,'WO Detail'!$A$2:$BJ$304,59,FALSE)</f>
        <v>19291</v>
      </c>
      <c r="HV77" s="95">
        <f t="shared" si="41"/>
        <v>88.89861751152074</v>
      </c>
      <c r="HW77" s="95">
        <f>VLOOKUP($A77,'WO Detail'!$A$2:$BJ$304,60,FALSE)</f>
        <v>306</v>
      </c>
      <c r="HX77" s="95">
        <f t="shared" si="42"/>
        <v>0.47004608294930877</v>
      </c>
      <c r="HY77" s="95">
        <f>VLOOKUP($A77,'WO Detail'!$A$2:$BJ$304,61,FALSE)</f>
        <v>6878</v>
      </c>
      <c r="HZ77" s="95">
        <f t="shared" si="43"/>
        <v>31.695852534562214</v>
      </c>
      <c r="IA77" s="95"/>
      <c r="IB77" s="95"/>
      <c r="IC77" s="95"/>
      <c r="ID77" s="113">
        <f>VLOOKUP($A77,'PHAS Score'!$C$1:$D$303,2,FALSE)</f>
        <v>5</v>
      </c>
      <c r="IE77" s="95">
        <f>VLOOKUP($A77,'WO Detail'!$A$2:$BJ$304,62,FALSE)</f>
        <v>288</v>
      </c>
      <c r="IF77" s="95">
        <f t="shared" si="44"/>
        <v>1.3271889400921659</v>
      </c>
      <c r="IG77" s="96"/>
      <c r="IH77" s="96"/>
      <c r="II77" s="96"/>
      <c r="IJ77" s="96"/>
    </row>
    <row r="78" spans="1:244" s="18" customFormat="1" ht="20.100000000000001" customHeight="1">
      <c r="A78" s="55" t="s">
        <v>813</v>
      </c>
      <c r="B78" s="13" t="s">
        <v>307</v>
      </c>
      <c r="C78" s="13" t="str">
        <f>VLOOKUP($A78,'WO Detail'!$A$2:$BJ$304,4,FALSE)</f>
        <v>Manhattan</v>
      </c>
      <c r="D78" s="13" t="str">
        <f>VLOOKUP($A78,'WO Detail'!$A$2:$BJ$304,6,FALSE)</f>
        <v>Douglass</v>
      </c>
      <c r="E78" s="55">
        <f>VLOOKUP($A78,'WO Detail'!$A$2:$BJ$304,7,FALSE)</f>
        <v>82</v>
      </c>
      <c r="F78" s="13" t="s">
        <v>814</v>
      </c>
      <c r="G78" s="53">
        <v>148</v>
      </c>
      <c r="H78" s="55" t="str">
        <f>VLOOKUP($A78,'WO Detail'!$A$2:$BJ$304,9,FALSE)</f>
        <v>NY005010820</v>
      </c>
      <c r="I78" s="14">
        <v>133</v>
      </c>
      <c r="J78" s="14">
        <v>335</v>
      </c>
      <c r="K78" s="15">
        <v>2.5187970000000002</v>
      </c>
      <c r="L78" s="15">
        <v>27.681203</v>
      </c>
      <c r="M78" s="14">
        <v>131</v>
      </c>
      <c r="N78" s="14">
        <v>204</v>
      </c>
      <c r="O78" s="14">
        <v>17</v>
      </c>
      <c r="P78" s="14">
        <v>30</v>
      </c>
      <c r="Q78" s="14">
        <v>30</v>
      </c>
      <c r="R78" s="14">
        <v>39</v>
      </c>
      <c r="S78" s="14">
        <v>27</v>
      </c>
      <c r="T78" s="14">
        <v>41</v>
      </c>
      <c r="U78" s="14">
        <v>25</v>
      </c>
      <c r="V78" s="14">
        <v>32</v>
      </c>
      <c r="W78" s="14">
        <v>17</v>
      </c>
      <c r="X78" s="14">
        <v>25</v>
      </c>
      <c r="Y78" s="14">
        <v>27</v>
      </c>
      <c r="Z78" s="14">
        <v>16</v>
      </c>
      <c r="AA78" s="14">
        <v>9</v>
      </c>
      <c r="AB78" s="14">
        <v>99</v>
      </c>
      <c r="AC78" s="14">
        <v>66</v>
      </c>
      <c r="AD78" s="14">
        <v>52</v>
      </c>
      <c r="AE78" s="14">
        <v>25</v>
      </c>
      <c r="AF78" s="14">
        <v>127</v>
      </c>
      <c r="AG78" s="14">
        <v>148</v>
      </c>
      <c r="AH78" s="14">
        <v>35</v>
      </c>
      <c r="AI78" s="14">
        <v>0</v>
      </c>
      <c r="AJ78" s="14">
        <v>60</v>
      </c>
      <c r="AK78" s="14">
        <v>21</v>
      </c>
      <c r="AL78" s="14">
        <v>3</v>
      </c>
      <c r="AM78" s="14">
        <v>6</v>
      </c>
      <c r="AN78" s="14">
        <v>16</v>
      </c>
      <c r="AO78" s="16">
        <v>639.50375939849619</v>
      </c>
      <c r="AP78" s="16">
        <v>469</v>
      </c>
      <c r="AQ78" s="14">
        <v>1</v>
      </c>
      <c r="AR78" s="14">
        <v>8</v>
      </c>
      <c r="AS78" s="14">
        <v>32</v>
      </c>
      <c r="AT78" s="14">
        <v>18</v>
      </c>
      <c r="AU78" s="14">
        <v>10</v>
      </c>
      <c r="AV78" s="14">
        <v>11</v>
      </c>
      <c r="AW78" s="14">
        <v>9</v>
      </c>
      <c r="AX78" s="14">
        <v>5</v>
      </c>
      <c r="AY78" s="14">
        <v>4</v>
      </c>
      <c r="AZ78" s="14">
        <v>6</v>
      </c>
      <c r="BA78" s="14">
        <v>29</v>
      </c>
      <c r="BB78" s="16">
        <v>29643.145038167939</v>
      </c>
      <c r="BC78" s="16">
        <v>23102</v>
      </c>
      <c r="BD78" s="14">
        <v>1</v>
      </c>
      <c r="BE78" s="14">
        <v>21</v>
      </c>
      <c r="BF78" s="14">
        <v>26</v>
      </c>
      <c r="BG78" s="14">
        <v>13</v>
      </c>
      <c r="BH78" s="14">
        <v>12</v>
      </c>
      <c r="BI78" s="14">
        <v>11</v>
      </c>
      <c r="BJ78" s="14">
        <v>3</v>
      </c>
      <c r="BK78" s="14">
        <v>9</v>
      </c>
      <c r="BL78" s="14">
        <v>5</v>
      </c>
      <c r="BM78" s="14">
        <v>4</v>
      </c>
      <c r="BN78" s="14">
        <v>9</v>
      </c>
      <c r="BO78" s="14">
        <v>4</v>
      </c>
      <c r="BP78" s="14">
        <v>4</v>
      </c>
      <c r="BQ78" s="14">
        <v>3</v>
      </c>
      <c r="BR78" s="14">
        <v>1</v>
      </c>
      <c r="BS78" s="14">
        <v>1</v>
      </c>
      <c r="BT78" s="14">
        <v>0</v>
      </c>
      <c r="BU78" s="14">
        <v>2</v>
      </c>
      <c r="BV78" s="14">
        <v>0</v>
      </c>
      <c r="BW78" s="14">
        <v>0</v>
      </c>
      <c r="BX78" s="14">
        <v>2</v>
      </c>
      <c r="BY78" s="14">
        <v>63</v>
      </c>
      <c r="BZ78" s="16">
        <v>43045.396825396827</v>
      </c>
      <c r="CA78" s="16">
        <v>37069</v>
      </c>
      <c r="CB78" s="14">
        <v>19</v>
      </c>
      <c r="CC78" s="16">
        <v>24157.21052631579</v>
      </c>
      <c r="CD78" s="16">
        <v>14028</v>
      </c>
      <c r="CE78" s="14">
        <v>51</v>
      </c>
      <c r="CF78" s="16">
        <v>17870.666666666668</v>
      </c>
      <c r="CG78" s="16">
        <v>13296</v>
      </c>
      <c r="CH78" s="14">
        <v>79</v>
      </c>
      <c r="CI78" s="14">
        <v>27</v>
      </c>
      <c r="CJ78" s="14">
        <v>20</v>
      </c>
      <c r="CK78" s="14">
        <v>4</v>
      </c>
      <c r="CL78" s="14">
        <v>0</v>
      </c>
      <c r="CM78" s="14">
        <v>1</v>
      </c>
      <c r="CN78" s="17">
        <f t="shared" si="25"/>
        <v>7.5187969924812026E-3</v>
      </c>
      <c r="CO78" s="14">
        <v>8</v>
      </c>
      <c r="CP78" s="17">
        <f t="shared" si="26"/>
        <v>6.0150375939849621E-2</v>
      </c>
      <c r="CQ78" s="14">
        <v>50</v>
      </c>
      <c r="CR78" s="14">
        <v>24</v>
      </c>
      <c r="CS78" s="17">
        <f t="shared" si="27"/>
        <v>7.1641791044776124E-2</v>
      </c>
      <c r="CT78" s="13"/>
      <c r="CU78" s="17"/>
      <c r="CV78" s="13"/>
      <c r="CW78" s="13"/>
      <c r="CX78" s="13"/>
      <c r="CY78" s="13"/>
      <c r="CZ78" s="13"/>
      <c r="DA78" s="13"/>
      <c r="DB78" s="13" t="str">
        <f>VLOOKUP($A78,'WO Detail'!$A$2:$BJ$304,5,FALSE)</f>
        <v>Miguel Molina</v>
      </c>
      <c r="DC78" s="13"/>
      <c r="DD78" s="13"/>
      <c r="DE78" s="55">
        <f>VLOOKUP($A78,'WO Detail'!$A$2:$BJ$304,38,FALSE)</f>
        <v>0</v>
      </c>
      <c r="DF78" s="19" t="s">
        <v>334</v>
      </c>
      <c r="DG78" s="19" t="s">
        <v>335</v>
      </c>
      <c r="DH78" s="19" t="s">
        <v>336</v>
      </c>
      <c r="DI78" s="19" t="s">
        <v>337</v>
      </c>
      <c r="DJ78" s="19" t="s">
        <v>313</v>
      </c>
      <c r="DK78" s="19" t="s">
        <v>314</v>
      </c>
      <c r="DL78" s="19" t="s">
        <v>396</v>
      </c>
      <c r="DM78" s="19" t="s">
        <v>410</v>
      </c>
      <c r="DN78" s="19" t="s">
        <v>342</v>
      </c>
      <c r="DO78" s="55"/>
      <c r="DP78" s="55"/>
      <c r="DQ78" s="68">
        <v>17.697181559973799</v>
      </c>
      <c r="DR78" s="55" t="str">
        <f>VLOOKUP($A78,'WO Detail'!$A$2:$BJ$304,10,FALSE)</f>
        <v>No</v>
      </c>
      <c r="DS78" s="55" t="str">
        <f>VLOOKUP($A78,'WO Detail'!$A$2:$BJ$304,14,FALSE)</f>
        <v>YES</v>
      </c>
      <c r="DT78" s="19" t="s">
        <v>343</v>
      </c>
      <c r="DU78" s="59" t="str">
        <f>VLOOKUP($A78,'WO Detail'!$A$2:$BJ$304,15,FALSE)</f>
        <v>CARMEN QUINONES</v>
      </c>
      <c r="DV78" s="77"/>
      <c r="DW78" s="79" t="s">
        <v>267</v>
      </c>
      <c r="DX78" s="55">
        <f>VLOOKUP($A78,'WO Detail'!$A$2:$BJ$304,26,FALSE)</f>
        <v>135</v>
      </c>
      <c r="DY78" s="55">
        <f>VLOOKUP($A78,'WO Detail'!$A$2:$BJ$304,27,FALSE)</f>
        <v>134</v>
      </c>
      <c r="DZ78" s="55">
        <f>VLOOKUP($A78,'WO Detail'!$A$2:$BJ$304,28,FALSE)</f>
        <v>1</v>
      </c>
      <c r="EA78" s="55">
        <f>VLOOKUP($A78,'WO Detail'!$A$2:$BJ$304,29,FALSE)</f>
        <v>0</v>
      </c>
      <c r="EB78" s="55">
        <f>VLOOKUP($A78,'WO Detail'!$A$2:$BJ$304,30,FALSE)</f>
        <v>0</v>
      </c>
      <c r="EC78" s="55">
        <f>VLOOKUP($A78,'WO Detail'!$A$2:$BJ$304,31,FALSE)</f>
        <v>60</v>
      </c>
      <c r="ED78" s="55">
        <f>VLOOKUP($A78,'WO Detail'!$A$2:$BJ$304,32,FALSE)</f>
        <v>15</v>
      </c>
      <c r="EE78" s="55">
        <f>VLOOKUP($A78,'WO Detail'!$A$2:$BJ$304,33,FALSE)</f>
        <v>0</v>
      </c>
      <c r="EF78" s="55">
        <f>VLOOKUP($A78,'WO Detail'!$A$2:$BJ$304,34,FALSE)</f>
        <v>60</v>
      </c>
      <c r="EG78" s="55">
        <f>VLOOKUP($A78,'WO Detail'!$A$2:$BJ$304,35,FALSE)</f>
        <v>0</v>
      </c>
      <c r="EH78" s="55">
        <f>VLOOKUP($A78,'WO Detail'!$A$2:$BJ$304,36,FALSE)</f>
        <v>0</v>
      </c>
      <c r="EI78" s="55">
        <f>VLOOKUP($A78,'WO Detail'!$A$2:$BJ$304,37,FALSE)</f>
        <v>0</v>
      </c>
      <c r="EJ78" s="78">
        <v>1</v>
      </c>
      <c r="EK78" s="78">
        <v>0</v>
      </c>
      <c r="EL78" s="19" t="s">
        <v>268</v>
      </c>
      <c r="EM78" s="19" t="s">
        <v>269</v>
      </c>
      <c r="EN78" s="81">
        <v>23923</v>
      </c>
      <c r="EO78" s="78">
        <v>55</v>
      </c>
      <c r="EP78" s="78" t="s">
        <v>299</v>
      </c>
      <c r="EQ78" s="84">
        <v>8884</v>
      </c>
      <c r="ER78" s="78">
        <v>0.55000000000000004</v>
      </c>
      <c r="ES78" s="13"/>
      <c r="ET78" s="55">
        <f>VLOOKUP($A78,'WO Detail'!$A$2:$BJ$304,25,FALSE)</f>
        <v>2</v>
      </c>
      <c r="EU78" s="55">
        <f>VLOOKUP($A78,'WO Detail'!$A$2:$BJ$304,24,FALSE)</f>
        <v>2</v>
      </c>
      <c r="EV78" s="55">
        <f>VLOOKUP($A78,'WO Detail'!$A$2:$BJ$304,23,FALSE)</f>
        <v>0</v>
      </c>
      <c r="EW78" s="78" t="s">
        <v>267</v>
      </c>
      <c r="EX78" s="13"/>
      <c r="EY78" s="13"/>
      <c r="EZ78" s="19" t="s">
        <v>267</v>
      </c>
      <c r="FA78" s="55" t="str">
        <f>VLOOKUP($A78,'WO Detail'!$A$2:$BJ$304,11,FALSE)</f>
        <v>Other</v>
      </c>
      <c r="FB78" s="55" t="str">
        <f>VLOOKUP($A78,'WO Detail'!$A$2:$BJ$304,12,FALSE)</f>
        <v>No</v>
      </c>
      <c r="FC78" s="13"/>
      <c r="FD78" s="55">
        <f>VLOOKUP($A78,'WO Detail'!$A$2:$BJ$304,13,FALSE)</f>
        <v>0</v>
      </c>
      <c r="FE78" s="19" t="s">
        <v>267</v>
      </c>
      <c r="FF78" s="13"/>
      <c r="FG78" s="19" t="s">
        <v>815</v>
      </c>
      <c r="FH78" s="19" t="s">
        <v>346</v>
      </c>
      <c r="FI78" s="13">
        <v>3806</v>
      </c>
      <c r="FJ78" s="13">
        <v>3</v>
      </c>
      <c r="FK78" s="19" t="s">
        <v>412</v>
      </c>
      <c r="FL78" s="13"/>
      <c r="FM78" s="55">
        <f>VLOOKUP($A78,'WO Detail'!$A$2:$BJ$304,16,FALSE)</f>
        <v>0</v>
      </c>
      <c r="FN78" s="13"/>
      <c r="FO78" s="13"/>
      <c r="FP78" s="13"/>
      <c r="FQ78" s="13"/>
      <c r="FR78" s="13"/>
      <c r="FS78" s="13"/>
      <c r="FT78" s="13"/>
      <c r="FU78" s="13"/>
      <c r="FV78" s="13"/>
      <c r="FW78" s="13"/>
      <c r="FX78" s="13"/>
      <c r="FY78" s="13"/>
      <c r="FZ78" s="13"/>
      <c r="GA78" s="13"/>
      <c r="GB78" s="13"/>
      <c r="GC78" s="13"/>
      <c r="GD78" s="13"/>
      <c r="GE78" s="13"/>
      <c r="GF78" s="13"/>
      <c r="GG78" s="13"/>
      <c r="GH78" s="55">
        <f>VLOOKUP($A78,'WO Detail'!$A$2:$BJ$304,39,FALSE)</f>
        <v>94.22</v>
      </c>
      <c r="GI78" s="55">
        <f>VLOOKUP($A78,'WO Detail'!$A$2:$BJ$304,40,FALSE)</f>
        <v>36.57</v>
      </c>
      <c r="GJ78" s="13"/>
      <c r="GK78" s="13"/>
      <c r="GL78" s="13"/>
      <c r="GM78" s="13"/>
      <c r="GN78" s="55">
        <f>VLOOKUP($A78,'WO Detail'!$A$2:$BJ$304,17,FALSE)</f>
        <v>0</v>
      </c>
      <c r="GO78" s="55">
        <f>VLOOKUP($A78,'WO Detail'!$A$2:$BJ$304,18,FALSE)</f>
        <v>0</v>
      </c>
      <c r="GP78" s="55">
        <f>VLOOKUP($A78,'WO Detail'!$A$2:$BJ$304,19,FALSE)</f>
        <v>0</v>
      </c>
      <c r="GQ78" s="55" t="str">
        <f>VLOOKUP($A78,'WO Detail'!$A$2:$BJ$304,21,FALSE)</f>
        <v>No</v>
      </c>
      <c r="GR78" s="89">
        <f>VLOOKUP($A78,'WO Detail'!$A$2:$BJ$304,22,FALSE)</f>
        <v>0.56413503144979948</v>
      </c>
      <c r="GS78" s="95">
        <f>VLOOKUP($A78,'WO Detail'!$A$2:$BJ$304,41,FALSE)</f>
        <v>508</v>
      </c>
      <c r="GT78" s="95">
        <f t="shared" si="28"/>
        <v>1.263681592039801</v>
      </c>
      <c r="GU78" s="95">
        <f>VLOOKUP($A78,'WO Detail'!$A$2:$BJ$304,42,FALSE)</f>
        <v>64</v>
      </c>
      <c r="GV78" s="95">
        <f t="shared" si="29"/>
        <v>0.47761194029850745</v>
      </c>
      <c r="GW78" s="95">
        <f>VLOOKUP($A78,'WO Detail'!$A$2:$BJ$304,43,FALSE)</f>
        <v>1599</v>
      </c>
      <c r="GX78" s="95">
        <f t="shared" si="30"/>
        <v>3.9776119402985075</v>
      </c>
      <c r="GY78" s="95">
        <f>VLOOKUP($A78,'WO Detail'!$A$2:$BJ$304,44,FALSE)</f>
        <v>1956</v>
      </c>
      <c r="GZ78" s="95">
        <f t="shared" si="31"/>
        <v>14.597014925373134</v>
      </c>
      <c r="HA78" s="95">
        <f>VLOOKUP($A78,'WO Detail'!$A$2:$BJ$304,45,FALSE)</f>
        <v>318</v>
      </c>
      <c r="HB78" s="95">
        <f t="shared" si="32"/>
        <v>0.79104477611940294</v>
      </c>
      <c r="HC78" s="95">
        <f>VLOOKUP($A78,'WO Detail'!$A$2:$BJ$304,46,FALSE)</f>
        <v>409</v>
      </c>
      <c r="HD78" s="95">
        <f t="shared" si="33"/>
        <v>3.0522388059701493</v>
      </c>
      <c r="HE78" s="95">
        <f>VLOOKUP($A78,'WO Detail'!$A$2:$BJ$304,47,FALSE)</f>
        <v>1106</v>
      </c>
      <c r="HF78" s="95">
        <f t="shared" si="34"/>
        <v>2.7512437810945274</v>
      </c>
      <c r="HG78" s="95">
        <f>VLOOKUP($A78,'WO Detail'!$A$2:$BJ$304,49,FALSE)</f>
        <v>1006</v>
      </c>
      <c r="HH78" s="95">
        <f t="shared" si="35"/>
        <v>2.5024875621890548</v>
      </c>
      <c r="HI78" s="95">
        <f>VLOOKUP($A78,'WO Detail'!$A$2:$BJ$304,51,FALSE)</f>
        <v>8</v>
      </c>
      <c r="HJ78" s="95">
        <f t="shared" si="36"/>
        <v>4</v>
      </c>
      <c r="HK78" s="95">
        <f>VLOOKUP($A78,'WO Detail'!$A$2:$BJ$304,53,FALSE)</f>
        <v>11</v>
      </c>
      <c r="HL78" s="95">
        <f t="shared" si="37"/>
        <v>5.5</v>
      </c>
      <c r="HM78" s="95">
        <f>VLOOKUP($A78,'WO Detail'!$A$2:$BJ$304,55,FALSE)</f>
        <v>71</v>
      </c>
      <c r="HN78" s="95">
        <f t="shared" si="24"/>
        <v>35.5</v>
      </c>
      <c r="HO78" s="95">
        <f>VLOOKUP($A78,'WO Detail'!$A$2:$BJ$304,56,FALSE)</f>
        <v>4109</v>
      </c>
      <c r="HP78" s="95">
        <f t="shared" si="38"/>
        <v>10.221393034825871</v>
      </c>
      <c r="HQ78" s="95">
        <f>VLOOKUP($A78,'WO Detail'!$A$2:$BJ$304,57,FALSE)</f>
        <v>1788</v>
      </c>
      <c r="HR78" s="95">
        <f t="shared" si="39"/>
        <v>13.343283582089553</v>
      </c>
      <c r="HS78" s="95">
        <f>VLOOKUP($A78,'WO Detail'!$A$2:$BJ$304,58,FALSE)</f>
        <v>4437</v>
      </c>
      <c r="HT78" s="95">
        <f t="shared" si="40"/>
        <v>11.037313432835822</v>
      </c>
      <c r="HU78" s="95">
        <f>VLOOKUP($A78,'WO Detail'!$A$2:$BJ$304,59,FALSE)</f>
        <v>9392</v>
      </c>
      <c r="HV78" s="95">
        <f t="shared" si="41"/>
        <v>70.089552238805965</v>
      </c>
      <c r="HW78" s="95">
        <f>VLOOKUP($A78,'WO Detail'!$A$2:$BJ$304,60,FALSE)</f>
        <v>237</v>
      </c>
      <c r="HX78" s="95">
        <f t="shared" si="42"/>
        <v>0.58955223880597019</v>
      </c>
      <c r="HY78" s="95">
        <f>VLOOKUP($A78,'WO Detail'!$A$2:$BJ$304,61,FALSE)</f>
        <v>2498</v>
      </c>
      <c r="HZ78" s="95">
        <f t="shared" si="43"/>
        <v>18.64179104477612</v>
      </c>
      <c r="IA78" s="95"/>
      <c r="IB78" s="95"/>
      <c r="IC78" s="95"/>
      <c r="ID78" s="113">
        <f>VLOOKUP($A78,'PHAS Score'!$C$1:$D$303,2,FALSE)</f>
        <v>9</v>
      </c>
      <c r="IE78" s="95">
        <f>VLOOKUP($A78,'WO Detail'!$A$2:$BJ$304,62,FALSE)</f>
        <v>121</v>
      </c>
      <c r="IF78" s="95">
        <f t="shared" si="44"/>
        <v>0.90298507462686572</v>
      </c>
      <c r="IG78" s="96"/>
      <c r="IH78" s="96"/>
      <c r="II78" s="96"/>
      <c r="IJ78" s="96"/>
    </row>
    <row r="79" spans="1:244" s="18" customFormat="1" ht="20.100000000000001" customHeight="1">
      <c r="A79" s="55" t="s">
        <v>816</v>
      </c>
      <c r="B79" s="13" t="s">
        <v>307</v>
      </c>
      <c r="C79" s="13" t="str">
        <f>VLOOKUP($A79,'WO Detail'!$A$2:$BJ$304,4,FALSE)</f>
        <v>Manhattan</v>
      </c>
      <c r="D79" s="13" t="str">
        <f>VLOOKUP($A79,'WO Detail'!$A$2:$BJ$304,6,FALSE)</f>
        <v>Douglass</v>
      </c>
      <c r="E79" s="55">
        <f>VLOOKUP($A79,'WO Detail'!$A$2:$BJ$304,7,FALSE)</f>
        <v>82</v>
      </c>
      <c r="F79" s="13" t="s">
        <v>817</v>
      </c>
      <c r="G79" s="53">
        <v>82</v>
      </c>
      <c r="H79" s="55" t="str">
        <f>VLOOKUP($A79,'WO Detail'!$A$2:$BJ$304,9,FALSE)</f>
        <v>NY005010820</v>
      </c>
      <c r="I79" s="14">
        <v>1297</v>
      </c>
      <c r="J79" s="14">
        <v>2630</v>
      </c>
      <c r="K79" s="15">
        <v>2.0277563999999999</v>
      </c>
      <c r="L79" s="15">
        <v>27.199460299999998</v>
      </c>
      <c r="M79" s="14">
        <v>983</v>
      </c>
      <c r="N79" s="14">
        <v>1647</v>
      </c>
      <c r="O79" s="14">
        <v>91</v>
      </c>
      <c r="P79" s="14">
        <v>153</v>
      </c>
      <c r="Q79" s="14">
        <v>208</v>
      </c>
      <c r="R79" s="14">
        <v>218</v>
      </c>
      <c r="S79" s="14">
        <v>214</v>
      </c>
      <c r="T79" s="14">
        <v>336</v>
      </c>
      <c r="U79" s="14">
        <v>228</v>
      </c>
      <c r="V79" s="14">
        <v>272</v>
      </c>
      <c r="W79" s="14">
        <v>162</v>
      </c>
      <c r="X79" s="14">
        <v>195</v>
      </c>
      <c r="Y79" s="14">
        <v>285</v>
      </c>
      <c r="Z79" s="14">
        <v>173</v>
      </c>
      <c r="AA79" s="14">
        <v>95</v>
      </c>
      <c r="AB79" s="14">
        <v>568</v>
      </c>
      <c r="AC79" s="14">
        <v>674</v>
      </c>
      <c r="AD79" s="14">
        <v>553</v>
      </c>
      <c r="AE79" s="14">
        <v>84</v>
      </c>
      <c r="AF79" s="14">
        <v>981</v>
      </c>
      <c r="AG79" s="14">
        <v>1440</v>
      </c>
      <c r="AH79" s="14">
        <v>122</v>
      </c>
      <c r="AI79" s="14">
        <v>3</v>
      </c>
      <c r="AJ79" s="14">
        <v>617</v>
      </c>
      <c r="AK79" s="14">
        <v>195</v>
      </c>
      <c r="AL79" s="14">
        <v>55</v>
      </c>
      <c r="AM79" s="14">
        <v>20</v>
      </c>
      <c r="AN79" s="14">
        <v>159</v>
      </c>
      <c r="AO79" s="16">
        <v>553.43562066306868</v>
      </c>
      <c r="AP79" s="16">
        <v>400</v>
      </c>
      <c r="AQ79" s="14">
        <v>31</v>
      </c>
      <c r="AR79" s="14">
        <v>77</v>
      </c>
      <c r="AS79" s="14">
        <v>393</v>
      </c>
      <c r="AT79" s="14">
        <v>143</v>
      </c>
      <c r="AU79" s="14">
        <v>150</v>
      </c>
      <c r="AV79" s="14">
        <v>75</v>
      </c>
      <c r="AW79" s="14">
        <v>75</v>
      </c>
      <c r="AX79" s="14">
        <v>56</v>
      </c>
      <c r="AY79" s="14">
        <v>37</v>
      </c>
      <c r="AZ79" s="14">
        <v>49</v>
      </c>
      <c r="BA79" s="14">
        <v>211</v>
      </c>
      <c r="BB79" s="16">
        <v>26923.528346456693</v>
      </c>
      <c r="BC79" s="16">
        <v>18458</v>
      </c>
      <c r="BD79" s="14">
        <v>57</v>
      </c>
      <c r="BE79" s="14">
        <v>176</v>
      </c>
      <c r="BF79" s="14">
        <v>300</v>
      </c>
      <c r="BG79" s="14">
        <v>170</v>
      </c>
      <c r="BH79" s="14">
        <v>100</v>
      </c>
      <c r="BI79" s="14">
        <v>91</v>
      </c>
      <c r="BJ79" s="14">
        <v>74</v>
      </c>
      <c r="BK79" s="14">
        <v>54</v>
      </c>
      <c r="BL79" s="14">
        <v>47</v>
      </c>
      <c r="BM79" s="14">
        <v>39</v>
      </c>
      <c r="BN79" s="14">
        <v>32</v>
      </c>
      <c r="BO79" s="14">
        <v>36</v>
      </c>
      <c r="BP79" s="14">
        <v>18</v>
      </c>
      <c r="BQ79" s="14">
        <v>20</v>
      </c>
      <c r="BR79" s="14">
        <v>11</v>
      </c>
      <c r="BS79" s="14">
        <v>8</v>
      </c>
      <c r="BT79" s="14">
        <v>5</v>
      </c>
      <c r="BU79" s="14">
        <v>3</v>
      </c>
      <c r="BV79" s="14">
        <v>3</v>
      </c>
      <c r="BW79" s="14">
        <v>7</v>
      </c>
      <c r="BX79" s="14">
        <v>19</v>
      </c>
      <c r="BY79" s="14">
        <v>585</v>
      </c>
      <c r="BZ79" s="16">
        <v>41034.035897435897</v>
      </c>
      <c r="CA79" s="16">
        <v>33280</v>
      </c>
      <c r="CB79" s="14">
        <v>130</v>
      </c>
      <c r="CC79" s="16">
        <v>13081.376923076923</v>
      </c>
      <c r="CD79" s="16">
        <v>9754</v>
      </c>
      <c r="CE79" s="14">
        <v>559</v>
      </c>
      <c r="CF79" s="16">
        <v>15519.774597495527</v>
      </c>
      <c r="CG79" s="16">
        <v>11328</v>
      </c>
      <c r="CH79" s="14">
        <v>817</v>
      </c>
      <c r="CI79" s="14">
        <v>248</v>
      </c>
      <c r="CJ79" s="14">
        <v>152</v>
      </c>
      <c r="CK79" s="14">
        <v>40</v>
      </c>
      <c r="CL79" s="14">
        <v>11</v>
      </c>
      <c r="CM79" s="14">
        <v>13</v>
      </c>
      <c r="CN79" s="17">
        <f t="shared" si="25"/>
        <v>1.0023130300693909E-2</v>
      </c>
      <c r="CO79" s="14">
        <v>57</v>
      </c>
      <c r="CP79" s="17">
        <f t="shared" si="26"/>
        <v>4.3947571318427137E-2</v>
      </c>
      <c r="CQ79" s="14">
        <v>583</v>
      </c>
      <c r="CR79" s="14">
        <v>122</v>
      </c>
      <c r="CS79" s="17">
        <f t="shared" si="27"/>
        <v>4.6387832699619769E-2</v>
      </c>
      <c r="CT79" s="13"/>
      <c r="CU79" s="17"/>
      <c r="CV79" s="13"/>
      <c r="CW79" s="13"/>
      <c r="CX79" s="13"/>
      <c r="CY79" s="13"/>
      <c r="CZ79" s="13"/>
      <c r="DA79" s="13"/>
      <c r="DB79" s="13" t="str">
        <f>VLOOKUP($A79,'WO Detail'!$A$2:$BJ$304,5,FALSE)</f>
        <v>Miguel Molina</v>
      </c>
      <c r="DC79" s="13"/>
      <c r="DD79" s="13"/>
      <c r="DE79" s="55">
        <f>VLOOKUP($A79,'WO Detail'!$A$2:$BJ$304,38,FALSE)</f>
        <v>17</v>
      </c>
      <c r="DF79" s="19" t="s">
        <v>309</v>
      </c>
      <c r="DG79" s="19" t="s">
        <v>310</v>
      </c>
      <c r="DH79" s="19" t="s">
        <v>336</v>
      </c>
      <c r="DI79" s="19" t="s">
        <v>337</v>
      </c>
      <c r="DJ79" s="19" t="s">
        <v>313</v>
      </c>
      <c r="DK79" s="19" t="s">
        <v>314</v>
      </c>
      <c r="DL79" s="19" t="s">
        <v>396</v>
      </c>
      <c r="DM79" s="19" t="s">
        <v>410</v>
      </c>
      <c r="DN79" s="19" t="s">
        <v>342</v>
      </c>
      <c r="DO79" s="55"/>
      <c r="DP79" s="55"/>
      <c r="DQ79" s="68">
        <v>17.697181559973799</v>
      </c>
      <c r="DR79" s="55" t="str">
        <f>VLOOKUP($A79,'WO Detail'!$A$2:$BJ$304,10,FALSE)</f>
        <v>No</v>
      </c>
      <c r="DS79" s="55" t="str">
        <f>VLOOKUP($A79,'WO Detail'!$A$2:$BJ$304,14,FALSE)</f>
        <v>YES</v>
      </c>
      <c r="DT79" s="19" t="s">
        <v>343</v>
      </c>
      <c r="DU79" s="59" t="str">
        <f>VLOOKUP($A79,'WO Detail'!$A$2:$BJ$304,15,FALSE)</f>
        <v>CARMEN QUINONES</v>
      </c>
      <c r="DV79" s="77"/>
      <c r="DW79" s="79" t="s">
        <v>267</v>
      </c>
      <c r="DX79" s="55">
        <f>VLOOKUP($A79,'WO Detail'!$A$2:$BJ$304,26,FALSE)</f>
        <v>1305</v>
      </c>
      <c r="DY79" s="55">
        <f>VLOOKUP($A79,'WO Detail'!$A$2:$BJ$304,27,FALSE)</f>
        <v>1296</v>
      </c>
      <c r="DZ79" s="55">
        <f>VLOOKUP($A79,'WO Detail'!$A$2:$BJ$304,28,FALSE)</f>
        <v>7</v>
      </c>
      <c r="EA79" s="55">
        <f>VLOOKUP($A79,'WO Detail'!$A$2:$BJ$304,29,FALSE)</f>
        <v>2</v>
      </c>
      <c r="EB79" s="55">
        <f>VLOOKUP($A79,'WO Detail'!$A$2:$BJ$304,30,FALSE)</f>
        <v>236</v>
      </c>
      <c r="EC79" s="55">
        <f>VLOOKUP($A79,'WO Detail'!$A$2:$BJ$304,31,FALSE)</f>
        <v>50</v>
      </c>
      <c r="ED79" s="55">
        <f>VLOOKUP($A79,'WO Detail'!$A$2:$BJ$304,32,FALSE)</f>
        <v>609</v>
      </c>
      <c r="EE79" s="55">
        <f>VLOOKUP($A79,'WO Detail'!$A$2:$BJ$304,33,FALSE)</f>
        <v>354</v>
      </c>
      <c r="EF79" s="55">
        <f>VLOOKUP($A79,'WO Detail'!$A$2:$BJ$304,34,FALSE)</f>
        <v>56</v>
      </c>
      <c r="EG79" s="55">
        <f>VLOOKUP($A79,'WO Detail'!$A$2:$BJ$304,35,FALSE)</f>
        <v>0</v>
      </c>
      <c r="EH79" s="55">
        <f>VLOOKUP($A79,'WO Detail'!$A$2:$BJ$304,36,FALSE)</f>
        <v>0</v>
      </c>
      <c r="EI79" s="55">
        <f>VLOOKUP($A79,'WO Detail'!$A$2:$BJ$304,37,FALSE)</f>
        <v>0</v>
      </c>
      <c r="EJ79" s="78">
        <v>11</v>
      </c>
      <c r="EK79" s="78">
        <v>0</v>
      </c>
      <c r="EL79" s="19" t="s">
        <v>268</v>
      </c>
      <c r="EM79" s="19" t="s">
        <v>269</v>
      </c>
      <c r="EN79" s="81">
        <v>21453</v>
      </c>
      <c r="EO79" s="78">
        <v>62</v>
      </c>
      <c r="EP79" s="78" t="s">
        <v>818</v>
      </c>
      <c r="EQ79" s="84">
        <v>94508</v>
      </c>
      <c r="ER79" s="78">
        <v>12.24</v>
      </c>
      <c r="ES79" s="13"/>
      <c r="ET79" s="55">
        <f>VLOOKUP($A79,'WO Detail'!$A$2:$BJ$304,25,FALSE)</f>
        <v>7</v>
      </c>
      <c r="EU79" s="55">
        <f>VLOOKUP($A79,'WO Detail'!$A$2:$BJ$304,24,FALSE)</f>
        <v>18</v>
      </c>
      <c r="EV79" s="55">
        <f>VLOOKUP($A79,'WO Detail'!$A$2:$BJ$304,23,FALSE)</f>
        <v>0</v>
      </c>
      <c r="EW79" s="78" t="s">
        <v>267</v>
      </c>
      <c r="EX79" s="13"/>
      <c r="EY79" s="13"/>
      <c r="EZ79" s="19" t="s">
        <v>267</v>
      </c>
      <c r="FA79" s="55" t="str">
        <f>VLOOKUP($A79,'WO Detail'!$A$2:$BJ$304,11,FALSE)</f>
        <v>Other</v>
      </c>
      <c r="FB79" s="55" t="str">
        <f>VLOOKUP($A79,'WO Detail'!$A$2:$BJ$304,12,FALSE)</f>
        <v>No</v>
      </c>
      <c r="FC79" s="13"/>
      <c r="FD79" s="55">
        <f>VLOOKUP($A79,'WO Detail'!$A$2:$BJ$304,13,FALSE)</f>
        <v>0</v>
      </c>
      <c r="FE79" s="19" t="s">
        <v>267</v>
      </c>
      <c r="FF79" s="13"/>
      <c r="FG79" s="19" t="s">
        <v>819</v>
      </c>
      <c r="FH79" s="19" t="s">
        <v>346</v>
      </c>
      <c r="FI79" s="13">
        <v>3806</v>
      </c>
      <c r="FJ79" s="13">
        <v>3</v>
      </c>
      <c r="FK79" s="19" t="s">
        <v>412</v>
      </c>
      <c r="FL79" s="13"/>
      <c r="FM79" s="55">
        <f>VLOOKUP($A79,'WO Detail'!$A$2:$BJ$304,16,FALSE)</f>
        <v>0</v>
      </c>
      <c r="FN79" s="13"/>
      <c r="FO79" s="13"/>
      <c r="FP79" s="13"/>
      <c r="FQ79" s="13"/>
      <c r="FR79" s="13"/>
      <c r="FS79" s="13"/>
      <c r="FT79" s="13"/>
      <c r="FU79" s="13"/>
      <c r="FV79" s="13"/>
      <c r="FW79" s="13"/>
      <c r="FX79" s="13"/>
      <c r="FY79" s="13"/>
      <c r="FZ79" s="13"/>
      <c r="GA79" s="13"/>
      <c r="GB79" s="13"/>
      <c r="GC79" s="13"/>
      <c r="GD79" s="13"/>
      <c r="GE79" s="13"/>
      <c r="GF79" s="13"/>
      <c r="GG79" s="13"/>
      <c r="GH79" s="55">
        <f>VLOOKUP($A79,'WO Detail'!$A$2:$BJ$304,39,FALSE)</f>
        <v>93.61</v>
      </c>
      <c r="GI79" s="55">
        <f>VLOOKUP($A79,'WO Detail'!$A$2:$BJ$304,40,FALSE)</f>
        <v>35.42</v>
      </c>
      <c r="GJ79" s="13"/>
      <c r="GK79" s="13"/>
      <c r="GL79" s="13"/>
      <c r="GM79" s="13"/>
      <c r="GN79" s="55">
        <f>VLOOKUP($A79,'WO Detail'!$A$2:$BJ$304,17,FALSE)</f>
        <v>0</v>
      </c>
      <c r="GO79" s="55">
        <f>VLOOKUP($A79,'WO Detail'!$A$2:$BJ$304,18,FALSE)</f>
        <v>0</v>
      </c>
      <c r="GP79" s="55">
        <f>VLOOKUP($A79,'WO Detail'!$A$2:$BJ$304,19,FALSE)</f>
        <v>0</v>
      </c>
      <c r="GQ79" s="55" t="str">
        <f>VLOOKUP($A79,'WO Detail'!$A$2:$BJ$304,21,FALSE)</f>
        <v>No</v>
      </c>
      <c r="GR79" s="89">
        <f>VLOOKUP($A79,'WO Detail'!$A$2:$BJ$304,22,FALSE)</f>
        <v>0.62012226569857021</v>
      </c>
      <c r="GS79" s="95">
        <f>VLOOKUP($A79,'WO Detail'!$A$2:$BJ$304,41,FALSE)</f>
        <v>3795</v>
      </c>
      <c r="GT79" s="95">
        <f t="shared" si="28"/>
        <v>0.9760802469135802</v>
      </c>
      <c r="GU79" s="95">
        <f>VLOOKUP($A79,'WO Detail'!$A$2:$BJ$304,42,FALSE)</f>
        <v>292</v>
      </c>
      <c r="GV79" s="95">
        <f t="shared" si="29"/>
        <v>0.22530864197530864</v>
      </c>
      <c r="GW79" s="95">
        <f>VLOOKUP($A79,'WO Detail'!$A$2:$BJ$304,43,FALSE)</f>
        <v>6288</v>
      </c>
      <c r="GX79" s="95">
        <f t="shared" si="30"/>
        <v>1.617283950617284</v>
      </c>
      <c r="GY79" s="95">
        <f>VLOOKUP($A79,'WO Detail'!$A$2:$BJ$304,44,FALSE)</f>
        <v>5147</v>
      </c>
      <c r="GZ79" s="95">
        <f t="shared" si="31"/>
        <v>3.9714506172839505</v>
      </c>
      <c r="HA79" s="95">
        <f>VLOOKUP($A79,'WO Detail'!$A$2:$BJ$304,45,FALSE)</f>
        <v>3191</v>
      </c>
      <c r="HB79" s="95">
        <f t="shared" si="32"/>
        <v>0.82073045267489719</v>
      </c>
      <c r="HC79" s="95">
        <f>VLOOKUP($A79,'WO Detail'!$A$2:$BJ$304,46,FALSE)</f>
        <v>2588</v>
      </c>
      <c r="HD79" s="95">
        <f t="shared" si="33"/>
        <v>1.9969135802469136</v>
      </c>
      <c r="HE79" s="95">
        <f>VLOOKUP($A79,'WO Detail'!$A$2:$BJ$304,47,FALSE)</f>
        <v>2035</v>
      </c>
      <c r="HF79" s="95">
        <f t="shared" si="34"/>
        <v>0.52340534979423869</v>
      </c>
      <c r="HG79" s="95">
        <f>VLOOKUP($A79,'WO Detail'!$A$2:$BJ$304,49,FALSE)</f>
        <v>2060</v>
      </c>
      <c r="HH79" s="95">
        <f t="shared" si="35"/>
        <v>0.52983539094650201</v>
      </c>
      <c r="HI79" s="95">
        <f>VLOOKUP($A79,'WO Detail'!$A$2:$BJ$304,51,FALSE)</f>
        <v>17</v>
      </c>
      <c r="HJ79" s="95">
        <f t="shared" si="36"/>
        <v>8.5</v>
      </c>
      <c r="HK79" s="95">
        <f>VLOOKUP($A79,'WO Detail'!$A$2:$BJ$304,53,FALSE)</f>
        <v>45</v>
      </c>
      <c r="HL79" s="95">
        <f t="shared" si="37"/>
        <v>22.5</v>
      </c>
      <c r="HM79" s="95">
        <f>VLOOKUP($A79,'WO Detail'!$A$2:$BJ$304,55,FALSE)</f>
        <v>826</v>
      </c>
      <c r="HN79" s="95">
        <f t="shared" si="24"/>
        <v>45.888888888888886</v>
      </c>
      <c r="HO79" s="95">
        <f>VLOOKUP($A79,'WO Detail'!$A$2:$BJ$304,56,FALSE)</f>
        <v>30861</v>
      </c>
      <c r="HP79" s="95">
        <f t="shared" si="38"/>
        <v>7.9375</v>
      </c>
      <c r="HQ79" s="95">
        <f>VLOOKUP($A79,'WO Detail'!$A$2:$BJ$304,57,FALSE)</f>
        <v>9518</v>
      </c>
      <c r="HR79" s="95">
        <f t="shared" si="39"/>
        <v>7.3441358024691361</v>
      </c>
      <c r="HS79" s="95">
        <f>VLOOKUP($A79,'WO Detail'!$A$2:$BJ$304,58,FALSE)</f>
        <v>18256</v>
      </c>
      <c r="HT79" s="95">
        <f t="shared" si="40"/>
        <v>4.6954732510288064</v>
      </c>
      <c r="HU79" s="95">
        <f>VLOOKUP($A79,'WO Detail'!$A$2:$BJ$304,59,FALSE)</f>
        <v>61443</v>
      </c>
      <c r="HV79" s="95">
        <f t="shared" si="41"/>
        <v>47.409722222222221</v>
      </c>
      <c r="HW79" s="95">
        <f>VLOOKUP($A79,'WO Detail'!$A$2:$BJ$304,60,FALSE)</f>
        <v>1810</v>
      </c>
      <c r="HX79" s="95">
        <f t="shared" si="42"/>
        <v>0.46553497942386834</v>
      </c>
      <c r="HY79" s="95">
        <f>VLOOKUP($A79,'WO Detail'!$A$2:$BJ$304,61,FALSE)</f>
        <v>18175</v>
      </c>
      <c r="HZ79" s="95">
        <f t="shared" si="43"/>
        <v>14.023919753086419</v>
      </c>
      <c r="IA79" s="95"/>
      <c r="IB79" s="95"/>
      <c r="IC79" s="95"/>
      <c r="ID79" s="113">
        <f>VLOOKUP($A79,'PHAS Score'!$C$1:$D$303,2,FALSE)</f>
        <v>9</v>
      </c>
      <c r="IE79" s="95">
        <f>VLOOKUP($A79,'WO Detail'!$A$2:$BJ$304,62,FALSE)</f>
        <v>869</v>
      </c>
      <c r="IF79" s="95">
        <f t="shared" si="44"/>
        <v>0.67052469135802473</v>
      </c>
      <c r="IG79" s="96"/>
      <c r="IH79" s="96"/>
      <c r="II79" s="96"/>
      <c r="IJ79" s="96"/>
    </row>
    <row r="80" spans="1:244" s="18" customFormat="1" ht="20.100000000000001" customHeight="1">
      <c r="A80" s="55" t="s">
        <v>820</v>
      </c>
      <c r="B80" s="13" t="s">
        <v>307</v>
      </c>
      <c r="C80" s="13" t="str">
        <f>VLOOKUP($A80,'WO Detail'!$A$2:$BJ$304,4,FALSE)</f>
        <v>Manhattan</v>
      </c>
      <c r="D80" s="13" t="str">
        <f>VLOOKUP($A80,'WO Detail'!$A$2:$BJ$304,6,FALSE)</f>
        <v>Douglass</v>
      </c>
      <c r="E80" s="55">
        <f>VLOOKUP($A80,'WO Detail'!$A$2:$BJ$304,7,FALSE)</f>
        <v>82</v>
      </c>
      <c r="F80" s="13" t="s">
        <v>821</v>
      </c>
      <c r="G80" s="53">
        <v>582</v>
      </c>
      <c r="H80" s="55" t="str">
        <f>VLOOKUP($A80,'WO Detail'!$A$2:$BJ$304,9,FALSE)</f>
        <v>NY005010820</v>
      </c>
      <c r="I80" s="14">
        <v>746</v>
      </c>
      <c r="J80" s="14">
        <v>1583</v>
      </c>
      <c r="K80" s="15">
        <v>2.1219839</v>
      </c>
      <c r="L80" s="15">
        <v>28.088203799999999</v>
      </c>
      <c r="M80" s="14">
        <v>584</v>
      </c>
      <c r="N80" s="14">
        <v>999</v>
      </c>
      <c r="O80" s="14">
        <v>66</v>
      </c>
      <c r="P80" s="14">
        <v>102</v>
      </c>
      <c r="Q80" s="14">
        <v>102</v>
      </c>
      <c r="R80" s="14">
        <v>127</v>
      </c>
      <c r="S80" s="14">
        <v>127</v>
      </c>
      <c r="T80" s="14">
        <v>220</v>
      </c>
      <c r="U80" s="14">
        <v>144</v>
      </c>
      <c r="V80" s="14">
        <v>162</v>
      </c>
      <c r="W80" s="14">
        <v>114</v>
      </c>
      <c r="X80" s="14">
        <v>89</v>
      </c>
      <c r="Y80" s="14">
        <v>172</v>
      </c>
      <c r="Z80" s="14">
        <v>106</v>
      </c>
      <c r="AA80" s="14">
        <v>52</v>
      </c>
      <c r="AB80" s="14">
        <v>338</v>
      </c>
      <c r="AC80" s="14">
        <v>373</v>
      </c>
      <c r="AD80" s="14">
        <v>330</v>
      </c>
      <c r="AE80" s="14">
        <v>64</v>
      </c>
      <c r="AF80" s="14">
        <v>625</v>
      </c>
      <c r="AG80" s="14">
        <v>844</v>
      </c>
      <c r="AH80" s="14">
        <v>41</v>
      </c>
      <c r="AI80" s="14">
        <v>9</v>
      </c>
      <c r="AJ80" s="14">
        <v>355</v>
      </c>
      <c r="AK80" s="14">
        <v>123</v>
      </c>
      <c r="AL80" s="14">
        <v>28</v>
      </c>
      <c r="AM80" s="14">
        <v>14</v>
      </c>
      <c r="AN80" s="14">
        <v>85</v>
      </c>
      <c r="AO80" s="16">
        <v>604.63404825737268</v>
      </c>
      <c r="AP80" s="16">
        <v>450</v>
      </c>
      <c r="AQ80" s="14">
        <v>16</v>
      </c>
      <c r="AR80" s="14">
        <v>41</v>
      </c>
      <c r="AS80" s="14">
        <v>184</v>
      </c>
      <c r="AT80" s="14">
        <v>88</v>
      </c>
      <c r="AU80" s="14">
        <v>87</v>
      </c>
      <c r="AV80" s="14">
        <v>57</v>
      </c>
      <c r="AW80" s="14">
        <v>49</v>
      </c>
      <c r="AX80" s="14">
        <v>29</v>
      </c>
      <c r="AY80" s="14">
        <v>19</v>
      </c>
      <c r="AZ80" s="14">
        <v>32</v>
      </c>
      <c r="BA80" s="14">
        <v>144</v>
      </c>
      <c r="BB80" s="16">
        <v>30320.446549391068</v>
      </c>
      <c r="BC80" s="16">
        <v>20788</v>
      </c>
      <c r="BD80" s="14">
        <v>29</v>
      </c>
      <c r="BE80" s="14">
        <v>91</v>
      </c>
      <c r="BF80" s="14">
        <v>151</v>
      </c>
      <c r="BG80" s="14">
        <v>88</v>
      </c>
      <c r="BH80" s="14">
        <v>74</v>
      </c>
      <c r="BI80" s="14">
        <v>60</v>
      </c>
      <c r="BJ80" s="14">
        <v>36</v>
      </c>
      <c r="BK80" s="14">
        <v>38</v>
      </c>
      <c r="BL80" s="14">
        <v>37</v>
      </c>
      <c r="BM80" s="14">
        <v>32</v>
      </c>
      <c r="BN80" s="14">
        <v>18</v>
      </c>
      <c r="BO80" s="14">
        <v>13</v>
      </c>
      <c r="BP80" s="14">
        <v>12</v>
      </c>
      <c r="BQ80" s="14">
        <v>11</v>
      </c>
      <c r="BR80" s="14">
        <v>6</v>
      </c>
      <c r="BS80" s="14">
        <v>2</v>
      </c>
      <c r="BT80" s="14">
        <v>4</v>
      </c>
      <c r="BU80" s="14">
        <v>2</v>
      </c>
      <c r="BV80" s="14">
        <v>7</v>
      </c>
      <c r="BW80" s="14">
        <v>4</v>
      </c>
      <c r="BX80" s="14">
        <v>24</v>
      </c>
      <c r="BY80" s="14">
        <v>367</v>
      </c>
      <c r="BZ80" s="16">
        <v>44612.446866485014</v>
      </c>
      <c r="CA80" s="16">
        <v>35215</v>
      </c>
      <c r="CB80" s="14">
        <v>73</v>
      </c>
      <c r="CC80" s="16">
        <v>19467.767123287671</v>
      </c>
      <c r="CD80" s="16">
        <v>14724</v>
      </c>
      <c r="CE80" s="14">
        <v>309</v>
      </c>
      <c r="CF80" s="16">
        <v>16736.847896440129</v>
      </c>
      <c r="CG80" s="16">
        <v>12140</v>
      </c>
      <c r="CH80" s="14">
        <v>443</v>
      </c>
      <c r="CI80" s="14">
        <v>150</v>
      </c>
      <c r="CJ80" s="14">
        <v>91</v>
      </c>
      <c r="CK80" s="14">
        <v>38</v>
      </c>
      <c r="CL80" s="14">
        <v>12</v>
      </c>
      <c r="CM80" s="14">
        <v>17</v>
      </c>
      <c r="CN80" s="17">
        <f t="shared" si="25"/>
        <v>2.2788203753351208E-2</v>
      </c>
      <c r="CO80" s="14">
        <v>59</v>
      </c>
      <c r="CP80" s="17">
        <f t="shared" si="26"/>
        <v>7.9088471849865949E-2</v>
      </c>
      <c r="CQ80" s="14">
        <v>308</v>
      </c>
      <c r="CR80" s="14">
        <v>84</v>
      </c>
      <c r="CS80" s="17">
        <f t="shared" si="27"/>
        <v>5.3063802905874924E-2</v>
      </c>
      <c r="CT80" s="13"/>
      <c r="CU80" s="17"/>
      <c r="CV80" s="13"/>
      <c r="CW80" s="13"/>
      <c r="CX80" s="13"/>
      <c r="CY80" s="13"/>
      <c r="CZ80" s="13"/>
      <c r="DA80" s="13"/>
      <c r="DB80" s="13" t="str">
        <f>VLOOKUP($A80,'WO Detail'!$A$2:$BJ$304,5,FALSE)</f>
        <v>Miguel Molina</v>
      </c>
      <c r="DC80" s="13"/>
      <c r="DD80" s="13"/>
      <c r="DE80" s="55">
        <f>VLOOKUP($A80,'WO Detail'!$A$2:$BJ$304,38,FALSE)</f>
        <v>8</v>
      </c>
      <c r="DF80" s="19" t="s">
        <v>309</v>
      </c>
      <c r="DG80" s="19" t="s">
        <v>310</v>
      </c>
      <c r="DH80" s="19" t="s">
        <v>336</v>
      </c>
      <c r="DI80" s="19" t="s">
        <v>337</v>
      </c>
      <c r="DJ80" s="19" t="s">
        <v>313</v>
      </c>
      <c r="DK80" s="19" t="s">
        <v>314</v>
      </c>
      <c r="DL80" s="19" t="s">
        <v>396</v>
      </c>
      <c r="DM80" s="19" t="s">
        <v>410</v>
      </c>
      <c r="DN80" s="19" t="s">
        <v>342</v>
      </c>
      <c r="DO80" s="55"/>
      <c r="DP80" s="55"/>
      <c r="DQ80" s="68">
        <v>17.697181559973799</v>
      </c>
      <c r="DR80" s="55" t="str">
        <f>VLOOKUP($A80,'WO Detail'!$A$2:$BJ$304,10,FALSE)</f>
        <v>No</v>
      </c>
      <c r="DS80" s="55" t="str">
        <f>VLOOKUP($A80,'WO Detail'!$A$2:$BJ$304,14,FALSE)</f>
        <v>YES</v>
      </c>
      <c r="DT80" s="19" t="s">
        <v>343</v>
      </c>
      <c r="DU80" s="59" t="str">
        <f>VLOOKUP($A80,'WO Detail'!$A$2:$BJ$304,15,FALSE)</f>
        <v>CARMEN QUINONES</v>
      </c>
      <c r="DV80" s="77"/>
      <c r="DW80" s="79" t="s">
        <v>267</v>
      </c>
      <c r="DX80" s="55">
        <f>VLOOKUP($A80,'WO Detail'!$A$2:$BJ$304,26,FALSE)</f>
        <v>753</v>
      </c>
      <c r="DY80" s="55">
        <f>VLOOKUP($A80,'WO Detail'!$A$2:$BJ$304,27,FALSE)</f>
        <v>747</v>
      </c>
      <c r="DZ80" s="55">
        <f>VLOOKUP($A80,'WO Detail'!$A$2:$BJ$304,28,FALSE)</f>
        <v>5</v>
      </c>
      <c r="EA80" s="55">
        <f>VLOOKUP($A80,'WO Detail'!$A$2:$BJ$304,29,FALSE)</f>
        <v>1</v>
      </c>
      <c r="EB80" s="55">
        <f>VLOOKUP($A80,'WO Detail'!$A$2:$BJ$304,30,FALSE)</f>
        <v>72</v>
      </c>
      <c r="EC80" s="55">
        <f>VLOOKUP($A80,'WO Detail'!$A$2:$BJ$304,31,FALSE)</f>
        <v>9</v>
      </c>
      <c r="ED80" s="55">
        <f>VLOOKUP($A80,'WO Detail'!$A$2:$BJ$304,32,FALSE)</f>
        <v>458</v>
      </c>
      <c r="EE80" s="55">
        <f>VLOOKUP($A80,'WO Detail'!$A$2:$BJ$304,33,FALSE)</f>
        <v>197</v>
      </c>
      <c r="EF80" s="55">
        <f>VLOOKUP($A80,'WO Detail'!$A$2:$BJ$304,34,FALSE)</f>
        <v>17</v>
      </c>
      <c r="EG80" s="55">
        <f>VLOOKUP($A80,'WO Detail'!$A$2:$BJ$304,35,FALSE)</f>
        <v>0</v>
      </c>
      <c r="EH80" s="55">
        <f>VLOOKUP($A80,'WO Detail'!$A$2:$BJ$304,36,FALSE)</f>
        <v>0</v>
      </c>
      <c r="EI80" s="55">
        <f>VLOOKUP($A80,'WO Detail'!$A$2:$BJ$304,37,FALSE)</f>
        <v>0</v>
      </c>
      <c r="EJ80" s="78">
        <v>6</v>
      </c>
      <c r="EK80" s="78">
        <v>0</v>
      </c>
      <c r="EL80" s="19" t="s">
        <v>268</v>
      </c>
      <c r="EM80" s="19" t="s">
        <v>269</v>
      </c>
      <c r="EN80" s="81">
        <v>21453</v>
      </c>
      <c r="EO80" s="78">
        <v>62</v>
      </c>
      <c r="EP80" s="78" t="s">
        <v>822</v>
      </c>
      <c r="EQ80" s="84">
        <v>44044</v>
      </c>
      <c r="ER80" s="78">
        <v>9.5299999999999994</v>
      </c>
      <c r="ES80" s="13"/>
      <c r="ET80" s="55">
        <f>VLOOKUP($A80,'WO Detail'!$A$2:$BJ$304,25,FALSE)</f>
        <v>0</v>
      </c>
      <c r="EU80" s="55">
        <f>VLOOKUP($A80,'WO Detail'!$A$2:$BJ$304,24,FALSE)</f>
        <v>12</v>
      </c>
      <c r="EV80" s="55">
        <f>VLOOKUP($A80,'WO Detail'!$A$2:$BJ$304,23,FALSE)</f>
        <v>0</v>
      </c>
      <c r="EW80" s="78" t="s">
        <v>267</v>
      </c>
      <c r="EX80" s="13"/>
      <c r="EY80" s="13"/>
      <c r="EZ80" s="19" t="s">
        <v>267</v>
      </c>
      <c r="FA80" s="55" t="str">
        <f>VLOOKUP($A80,'WO Detail'!$A$2:$BJ$304,11,FALSE)</f>
        <v>Other</v>
      </c>
      <c r="FB80" s="55" t="str">
        <f>VLOOKUP($A80,'WO Detail'!$A$2:$BJ$304,12,FALSE)</f>
        <v>No</v>
      </c>
      <c r="FC80" s="13"/>
      <c r="FD80" s="55">
        <f>VLOOKUP($A80,'WO Detail'!$A$2:$BJ$304,13,FALSE)</f>
        <v>0</v>
      </c>
      <c r="FE80" s="19" t="s">
        <v>267</v>
      </c>
      <c r="FF80" s="13"/>
      <c r="FG80" s="19" t="s">
        <v>819</v>
      </c>
      <c r="FH80" s="19" t="s">
        <v>346</v>
      </c>
      <c r="FI80" s="13">
        <v>3806</v>
      </c>
      <c r="FJ80" s="13">
        <v>3</v>
      </c>
      <c r="FK80" s="19" t="s">
        <v>412</v>
      </c>
      <c r="FL80" s="13"/>
      <c r="FM80" s="55">
        <f>VLOOKUP($A80,'WO Detail'!$A$2:$BJ$304,16,FALSE)</f>
        <v>0</v>
      </c>
      <c r="FN80" s="13"/>
      <c r="FO80" s="13"/>
      <c r="FP80" s="13"/>
      <c r="FQ80" s="13"/>
      <c r="FR80" s="13"/>
      <c r="FS80" s="13"/>
      <c r="FT80" s="13"/>
      <c r="FU80" s="13"/>
      <c r="FV80" s="13"/>
      <c r="FW80" s="13"/>
      <c r="FX80" s="13"/>
      <c r="FY80" s="13"/>
      <c r="FZ80" s="13"/>
      <c r="GA80" s="13"/>
      <c r="GB80" s="13"/>
      <c r="GC80" s="13"/>
      <c r="GD80" s="13"/>
      <c r="GE80" s="13"/>
      <c r="GF80" s="13"/>
      <c r="GG80" s="13"/>
      <c r="GH80" s="55">
        <f>VLOOKUP($A80,'WO Detail'!$A$2:$BJ$304,39,FALSE)</f>
        <v>94.32</v>
      </c>
      <c r="GI80" s="55">
        <f>VLOOKUP($A80,'WO Detail'!$A$2:$BJ$304,40,FALSE)</f>
        <v>36.28</v>
      </c>
      <c r="GJ80" s="13"/>
      <c r="GK80" s="13"/>
      <c r="GL80" s="13"/>
      <c r="GM80" s="13"/>
      <c r="GN80" s="55">
        <f>VLOOKUP($A80,'WO Detail'!$A$2:$BJ$304,17,FALSE)</f>
        <v>0</v>
      </c>
      <c r="GO80" s="55">
        <f>VLOOKUP($A80,'WO Detail'!$A$2:$BJ$304,18,FALSE)</f>
        <v>0</v>
      </c>
      <c r="GP80" s="55">
        <f>VLOOKUP($A80,'WO Detail'!$A$2:$BJ$304,19,FALSE)</f>
        <v>0</v>
      </c>
      <c r="GQ80" s="55" t="str">
        <f>VLOOKUP($A80,'WO Detail'!$A$2:$BJ$304,21,FALSE)</f>
        <v>No</v>
      </c>
      <c r="GR80" s="89">
        <f>VLOOKUP($A80,'WO Detail'!$A$2:$BJ$304,22,FALSE)</f>
        <v>0.59375767434867699</v>
      </c>
      <c r="GS80" s="95">
        <f>VLOOKUP($A80,'WO Detail'!$A$2:$BJ$304,41,FALSE)</f>
        <v>2625</v>
      </c>
      <c r="GT80" s="95">
        <f t="shared" si="28"/>
        <v>1.1713520749665327</v>
      </c>
      <c r="GU80" s="95">
        <f>VLOOKUP($A80,'WO Detail'!$A$2:$BJ$304,42,FALSE)</f>
        <v>193</v>
      </c>
      <c r="GV80" s="95">
        <f t="shared" si="29"/>
        <v>0.25836680053547523</v>
      </c>
      <c r="GW80" s="95">
        <f>VLOOKUP($A80,'WO Detail'!$A$2:$BJ$304,43,FALSE)</f>
        <v>3940</v>
      </c>
      <c r="GX80" s="95">
        <f t="shared" si="30"/>
        <v>1.7581436858545292</v>
      </c>
      <c r="GY80" s="95">
        <f>VLOOKUP($A80,'WO Detail'!$A$2:$BJ$304,44,FALSE)</f>
        <v>2727</v>
      </c>
      <c r="GZ80" s="95">
        <f t="shared" si="31"/>
        <v>3.6506024096385543</v>
      </c>
      <c r="HA80" s="95">
        <f>VLOOKUP($A80,'WO Detail'!$A$2:$BJ$304,45,FALSE)</f>
        <v>1659</v>
      </c>
      <c r="HB80" s="95">
        <f t="shared" si="32"/>
        <v>0.74029451137884872</v>
      </c>
      <c r="HC80" s="95">
        <f>VLOOKUP($A80,'WO Detail'!$A$2:$BJ$304,46,FALSE)</f>
        <v>1379</v>
      </c>
      <c r="HD80" s="95">
        <f t="shared" si="33"/>
        <v>1.8460508701472558</v>
      </c>
      <c r="HE80" s="95">
        <f>VLOOKUP($A80,'WO Detail'!$A$2:$BJ$304,47,FALSE)</f>
        <v>1562</v>
      </c>
      <c r="HF80" s="95">
        <f t="shared" si="34"/>
        <v>0.69701026327532345</v>
      </c>
      <c r="HG80" s="95">
        <f>VLOOKUP($A80,'WO Detail'!$A$2:$BJ$304,49,FALSE)</f>
        <v>1817</v>
      </c>
      <c r="HH80" s="95">
        <f t="shared" si="35"/>
        <v>0.81079875055778661</v>
      </c>
      <c r="HI80" s="95">
        <f>VLOOKUP($A80,'WO Detail'!$A$2:$BJ$304,51,FALSE)</f>
        <v>9</v>
      </c>
      <c r="HJ80" s="95">
        <f t="shared" si="36"/>
        <v>4.5</v>
      </c>
      <c r="HK80" s="95">
        <f>VLOOKUP($A80,'WO Detail'!$A$2:$BJ$304,53,FALSE)</f>
        <v>30</v>
      </c>
      <c r="HL80" s="95">
        <f t="shared" si="37"/>
        <v>15</v>
      </c>
      <c r="HM80" s="95">
        <f>VLOOKUP($A80,'WO Detail'!$A$2:$BJ$304,55,FALSE)</f>
        <v>465</v>
      </c>
      <c r="HN80" s="95">
        <f t="shared" si="24"/>
        <v>38.75</v>
      </c>
      <c r="HO80" s="95">
        <f>VLOOKUP($A80,'WO Detail'!$A$2:$BJ$304,56,FALSE)</f>
        <v>19613</v>
      </c>
      <c r="HP80" s="95">
        <f t="shared" si="38"/>
        <v>8.7518964747880421</v>
      </c>
      <c r="HQ80" s="95">
        <f>VLOOKUP($A80,'WO Detail'!$A$2:$BJ$304,57,FALSE)</f>
        <v>5512</v>
      </c>
      <c r="HR80" s="95">
        <f t="shared" si="39"/>
        <v>7.3788487282463189</v>
      </c>
      <c r="HS80" s="95">
        <f>VLOOKUP($A80,'WO Detail'!$A$2:$BJ$304,58,FALSE)</f>
        <v>11718</v>
      </c>
      <c r="HT80" s="95">
        <f t="shared" si="40"/>
        <v>5.2289156626506026</v>
      </c>
      <c r="HU80" s="95">
        <f>VLOOKUP($A80,'WO Detail'!$A$2:$BJ$304,59,FALSE)</f>
        <v>35421</v>
      </c>
      <c r="HV80" s="95">
        <f t="shared" si="41"/>
        <v>47.417670682730922</v>
      </c>
      <c r="HW80" s="95">
        <f>VLOOKUP($A80,'WO Detail'!$A$2:$BJ$304,60,FALSE)</f>
        <v>1131</v>
      </c>
      <c r="HX80" s="95">
        <f t="shared" si="42"/>
        <v>0.50468540829986608</v>
      </c>
      <c r="HY80" s="95">
        <f>VLOOKUP($A80,'WO Detail'!$A$2:$BJ$304,61,FALSE)</f>
        <v>10681</v>
      </c>
      <c r="HZ80" s="95">
        <f t="shared" si="43"/>
        <v>14.298527443105757</v>
      </c>
      <c r="IA80" s="95"/>
      <c r="IB80" s="95"/>
      <c r="IC80" s="95"/>
      <c r="ID80" s="113">
        <f>VLOOKUP($A80,'PHAS Score'!$C$1:$D$303,2,FALSE)</f>
        <v>9</v>
      </c>
      <c r="IE80" s="95">
        <f>VLOOKUP($A80,'WO Detail'!$A$2:$BJ$304,62,FALSE)</f>
        <v>635</v>
      </c>
      <c r="IF80" s="95">
        <f t="shared" si="44"/>
        <v>0.85006693440428382</v>
      </c>
      <c r="IG80" s="96"/>
      <c r="IH80" s="96"/>
      <c r="II80" s="96"/>
      <c r="IJ80" s="96"/>
    </row>
    <row r="81" spans="1:244" s="18" customFormat="1" ht="20.100000000000001" customHeight="1">
      <c r="A81" s="55" t="s">
        <v>823</v>
      </c>
      <c r="B81" s="13" t="s">
        <v>307</v>
      </c>
      <c r="C81" s="13" t="str">
        <f>VLOOKUP($A81,'WO Detail'!$A$2:$BJ$304,4,FALSE)</f>
        <v>Mixed Finance</v>
      </c>
      <c r="D81" s="13" t="str">
        <f>VLOOKUP($A81,'WO Detail'!$A$2:$BJ$304,6,FALSE)</f>
        <v>Drew Hamilton</v>
      </c>
      <c r="E81" s="55">
        <f>VLOOKUP($A81,'WO Detail'!$A$2:$BJ$304,7,FALSE)</f>
        <v>111</v>
      </c>
      <c r="F81" s="13" t="s">
        <v>824</v>
      </c>
      <c r="G81" s="53">
        <v>111</v>
      </c>
      <c r="H81" s="55" t="str">
        <f>VLOOKUP($A81,'WO Detail'!$A$2:$BJ$304,9,FALSE)</f>
        <v>NY005021110</v>
      </c>
      <c r="I81" s="14">
        <v>1175</v>
      </c>
      <c r="J81" s="14">
        <v>2703</v>
      </c>
      <c r="K81" s="15">
        <v>2.3004254999999998</v>
      </c>
      <c r="L81" s="15">
        <v>21.767319100000002</v>
      </c>
      <c r="M81" s="14">
        <v>1070</v>
      </c>
      <c r="N81" s="14">
        <v>1633</v>
      </c>
      <c r="O81" s="14">
        <v>111</v>
      </c>
      <c r="P81" s="14">
        <v>191</v>
      </c>
      <c r="Q81" s="14">
        <v>275</v>
      </c>
      <c r="R81" s="14">
        <v>264</v>
      </c>
      <c r="S81" s="14">
        <v>259</v>
      </c>
      <c r="T81" s="14">
        <v>359</v>
      </c>
      <c r="U81" s="14">
        <v>258</v>
      </c>
      <c r="V81" s="14">
        <v>269</v>
      </c>
      <c r="W81" s="14">
        <v>176</v>
      </c>
      <c r="X81" s="14">
        <v>170</v>
      </c>
      <c r="Y81" s="14">
        <v>199</v>
      </c>
      <c r="Z81" s="14">
        <v>128</v>
      </c>
      <c r="AA81" s="14">
        <v>44</v>
      </c>
      <c r="AB81" s="14">
        <v>748</v>
      </c>
      <c r="AC81" s="14">
        <v>463</v>
      </c>
      <c r="AD81" s="14">
        <v>371</v>
      </c>
      <c r="AE81" s="14">
        <v>91</v>
      </c>
      <c r="AF81" s="14">
        <v>1694</v>
      </c>
      <c r="AG81" s="14">
        <v>855</v>
      </c>
      <c r="AH81" s="14">
        <v>59</v>
      </c>
      <c r="AI81" s="14">
        <v>4</v>
      </c>
      <c r="AJ81" s="14">
        <v>612</v>
      </c>
      <c r="AK81" s="14">
        <v>182</v>
      </c>
      <c r="AL81" s="14">
        <v>24</v>
      </c>
      <c r="AM81" s="14">
        <v>13</v>
      </c>
      <c r="AN81" s="14">
        <v>188</v>
      </c>
      <c r="AO81" s="16">
        <v>507.04595744680853</v>
      </c>
      <c r="AP81" s="16">
        <v>361</v>
      </c>
      <c r="AQ81" s="14">
        <v>23</v>
      </c>
      <c r="AR81" s="14">
        <v>117</v>
      </c>
      <c r="AS81" s="14">
        <v>379</v>
      </c>
      <c r="AT81" s="14">
        <v>117</v>
      </c>
      <c r="AU81" s="14">
        <v>105</v>
      </c>
      <c r="AV81" s="14">
        <v>88</v>
      </c>
      <c r="AW81" s="14">
        <v>68</v>
      </c>
      <c r="AX81" s="14">
        <v>51</v>
      </c>
      <c r="AY81" s="14">
        <v>47</v>
      </c>
      <c r="AZ81" s="14">
        <v>29</v>
      </c>
      <c r="BA81" s="14">
        <v>151</v>
      </c>
      <c r="BB81" s="16">
        <v>23270.734693877552</v>
      </c>
      <c r="BC81" s="16">
        <v>16476</v>
      </c>
      <c r="BD81" s="14">
        <v>72</v>
      </c>
      <c r="BE81" s="14">
        <v>199</v>
      </c>
      <c r="BF81" s="14">
        <v>250</v>
      </c>
      <c r="BG81" s="14">
        <v>141</v>
      </c>
      <c r="BH81" s="14">
        <v>93</v>
      </c>
      <c r="BI81" s="14">
        <v>81</v>
      </c>
      <c r="BJ81" s="14">
        <v>66</v>
      </c>
      <c r="BK81" s="14">
        <v>48</v>
      </c>
      <c r="BL81" s="14">
        <v>48</v>
      </c>
      <c r="BM81" s="14">
        <v>21</v>
      </c>
      <c r="BN81" s="14">
        <v>31</v>
      </c>
      <c r="BO81" s="14">
        <v>22</v>
      </c>
      <c r="BP81" s="14">
        <v>8</v>
      </c>
      <c r="BQ81" s="14">
        <v>10</v>
      </c>
      <c r="BR81" s="14">
        <v>10</v>
      </c>
      <c r="BS81" s="14">
        <v>1</v>
      </c>
      <c r="BT81" s="14">
        <v>2</v>
      </c>
      <c r="BU81" s="14">
        <v>4</v>
      </c>
      <c r="BV81" s="14">
        <v>4</v>
      </c>
      <c r="BW81" s="14">
        <v>4</v>
      </c>
      <c r="BX81" s="14">
        <v>12</v>
      </c>
      <c r="BY81" s="14">
        <v>521</v>
      </c>
      <c r="BZ81" s="16">
        <v>34256.894433781192</v>
      </c>
      <c r="CA81" s="16">
        <v>29306</v>
      </c>
      <c r="CB81" s="14">
        <v>184</v>
      </c>
      <c r="CC81" s="16">
        <v>14506.951086956522</v>
      </c>
      <c r="CD81" s="16">
        <v>8661.5</v>
      </c>
      <c r="CE81" s="14">
        <v>454</v>
      </c>
      <c r="CF81" s="16">
        <v>14915.453744493392</v>
      </c>
      <c r="CG81" s="16">
        <v>10836</v>
      </c>
      <c r="CH81" s="14">
        <v>792</v>
      </c>
      <c r="CI81" s="14">
        <v>208</v>
      </c>
      <c r="CJ81" s="14">
        <v>98</v>
      </c>
      <c r="CK81" s="14">
        <v>22</v>
      </c>
      <c r="CL81" s="14">
        <v>7</v>
      </c>
      <c r="CM81" s="14">
        <v>7</v>
      </c>
      <c r="CN81" s="17">
        <f t="shared" si="25"/>
        <v>5.9574468085106386E-3</v>
      </c>
      <c r="CO81" s="14">
        <v>38</v>
      </c>
      <c r="CP81" s="17">
        <f t="shared" si="26"/>
        <v>3.2340425531914893E-2</v>
      </c>
      <c r="CQ81" s="14">
        <v>596</v>
      </c>
      <c r="CR81" s="14">
        <v>154</v>
      </c>
      <c r="CS81" s="17">
        <f t="shared" si="27"/>
        <v>5.6973732889382171E-2</v>
      </c>
      <c r="CT81" s="13"/>
      <c r="CU81" s="17"/>
      <c r="CV81" s="13"/>
      <c r="CW81" s="13"/>
      <c r="CX81" s="13"/>
      <c r="CY81" s="13"/>
      <c r="CZ81" s="13"/>
      <c r="DA81" s="13"/>
      <c r="DB81" s="13" t="str">
        <f>VLOOKUP($A81,'WO Detail'!$A$2:$BJ$304,5,FALSE)</f>
        <v>Carl Walton</v>
      </c>
      <c r="DC81" s="13"/>
      <c r="DD81" s="13"/>
      <c r="DE81" s="55">
        <f>VLOOKUP($A81,'WO Detail'!$A$2:$BJ$304,38,FALSE)</f>
        <v>10</v>
      </c>
      <c r="DF81" s="19" t="s">
        <v>309</v>
      </c>
      <c r="DG81" s="19" t="s">
        <v>310</v>
      </c>
      <c r="DH81" s="19" t="s">
        <v>311</v>
      </c>
      <c r="DI81" s="19" t="s">
        <v>312</v>
      </c>
      <c r="DJ81" s="19" t="s">
        <v>313</v>
      </c>
      <c r="DK81" s="19" t="s">
        <v>314</v>
      </c>
      <c r="DL81" s="19" t="s">
        <v>280</v>
      </c>
      <c r="DM81" s="19" t="s">
        <v>315</v>
      </c>
      <c r="DN81" s="19" t="s">
        <v>316</v>
      </c>
      <c r="DO81" s="55"/>
      <c r="DP81" s="55"/>
      <c r="DQ81" s="68">
        <v>16.071428571428569</v>
      </c>
      <c r="DR81" s="55" t="str">
        <f>VLOOKUP($A81,'WO Detail'!$A$2:$BJ$304,10,FALSE)</f>
        <v>No</v>
      </c>
      <c r="DS81" s="55" t="str">
        <f>VLOOKUP($A81,'WO Detail'!$A$2:$BJ$304,14,FALSE)</f>
        <v>YES</v>
      </c>
      <c r="DT81" s="19" t="s">
        <v>317</v>
      </c>
      <c r="DU81" s="59" t="str">
        <f>VLOOKUP($A81,'WO Detail'!$A$2:$BJ$304,15,FALSE)</f>
        <v>WAYNE BREAMFIELD</v>
      </c>
      <c r="DV81" s="77"/>
      <c r="DW81" s="79" t="s">
        <v>267</v>
      </c>
      <c r="DX81" s="55">
        <f>VLOOKUP($A81,'WO Detail'!$A$2:$BJ$304,26,FALSE)</f>
        <v>1217</v>
      </c>
      <c r="DY81" s="55">
        <f>VLOOKUP($A81,'WO Detail'!$A$2:$BJ$304,27,FALSE)</f>
        <v>1179</v>
      </c>
      <c r="DZ81" s="55">
        <f>VLOOKUP($A81,'WO Detail'!$A$2:$BJ$304,28,FALSE)</f>
        <v>29</v>
      </c>
      <c r="EA81" s="55">
        <f>VLOOKUP($A81,'WO Detail'!$A$2:$BJ$304,29,FALSE)</f>
        <v>9</v>
      </c>
      <c r="EB81" s="55">
        <f>VLOOKUP($A81,'WO Detail'!$A$2:$BJ$304,30,FALSE)</f>
        <v>206</v>
      </c>
      <c r="EC81" s="55">
        <f>VLOOKUP($A81,'WO Detail'!$A$2:$BJ$304,31,FALSE)</f>
        <v>322</v>
      </c>
      <c r="ED81" s="55">
        <f>VLOOKUP($A81,'WO Detail'!$A$2:$BJ$304,32,FALSE)</f>
        <v>200</v>
      </c>
      <c r="EE81" s="55">
        <f>VLOOKUP($A81,'WO Detail'!$A$2:$BJ$304,33,FALSE)</f>
        <v>369</v>
      </c>
      <c r="EF81" s="55">
        <f>VLOOKUP($A81,'WO Detail'!$A$2:$BJ$304,34,FALSE)</f>
        <v>102</v>
      </c>
      <c r="EG81" s="55">
        <f>VLOOKUP($A81,'WO Detail'!$A$2:$BJ$304,35,FALSE)</f>
        <v>18</v>
      </c>
      <c r="EH81" s="55">
        <f>VLOOKUP($A81,'WO Detail'!$A$2:$BJ$304,36,FALSE)</f>
        <v>0</v>
      </c>
      <c r="EI81" s="55">
        <f>VLOOKUP($A81,'WO Detail'!$A$2:$BJ$304,37,FALSE)</f>
        <v>0</v>
      </c>
      <c r="EJ81" s="78">
        <v>5</v>
      </c>
      <c r="EK81" s="78">
        <v>0</v>
      </c>
      <c r="EL81" s="19" t="s">
        <v>450</v>
      </c>
      <c r="EM81" s="19" t="s">
        <v>269</v>
      </c>
      <c r="EN81" s="81">
        <v>24015</v>
      </c>
      <c r="EO81" s="78">
        <v>55</v>
      </c>
      <c r="EP81" s="78" t="s">
        <v>270</v>
      </c>
      <c r="EQ81" s="84">
        <v>74433</v>
      </c>
      <c r="ER81" s="78">
        <v>7.17</v>
      </c>
      <c r="ES81" s="13"/>
      <c r="ET81" s="55">
        <f>VLOOKUP($A81,'WO Detail'!$A$2:$BJ$304,25,FALSE)</f>
        <v>5</v>
      </c>
      <c r="EU81" s="55">
        <f>VLOOKUP($A81,'WO Detail'!$A$2:$BJ$304,24,FALSE)</f>
        <v>20</v>
      </c>
      <c r="EV81" s="55">
        <f>VLOOKUP($A81,'WO Detail'!$A$2:$BJ$304,23,FALSE)</f>
        <v>0</v>
      </c>
      <c r="EW81" s="78" t="s">
        <v>271</v>
      </c>
      <c r="EX81" s="13"/>
      <c r="EY81" s="13"/>
      <c r="EZ81" s="19" t="s">
        <v>267</v>
      </c>
      <c r="FA81" s="55" t="str">
        <f>VLOOKUP($A81,'WO Detail'!$A$2:$BJ$304,11,FALSE)</f>
        <v>LLC1</v>
      </c>
      <c r="FB81" s="55" t="str">
        <f>VLOOKUP($A81,'WO Detail'!$A$2:$BJ$304,12,FALSE)</f>
        <v>No</v>
      </c>
      <c r="FC81" s="13"/>
      <c r="FD81" s="55">
        <f>VLOOKUP($A81,'WO Detail'!$A$2:$BJ$304,13,FALSE)</f>
        <v>0</v>
      </c>
      <c r="FE81" s="19" t="s">
        <v>267</v>
      </c>
      <c r="FF81" s="13" t="s">
        <v>273</v>
      </c>
      <c r="FG81" s="19" t="s">
        <v>825</v>
      </c>
      <c r="FH81" s="19" t="s">
        <v>826</v>
      </c>
      <c r="FI81" s="13">
        <v>3803</v>
      </c>
      <c r="FJ81" s="13">
        <v>5</v>
      </c>
      <c r="FK81" s="19" t="s">
        <v>827</v>
      </c>
      <c r="FL81" s="13"/>
      <c r="FM81" s="55">
        <f>VLOOKUP($A81,'WO Detail'!$A$2:$BJ$304,16,FALSE)</f>
        <v>0</v>
      </c>
      <c r="FN81" s="13"/>
      <c r="FO81" s="13"/>
      <c r="FP81" s="13"/>
      <c r="FQ81" s="13"/>
      <c r="FR81" s="13"/>
      <c r="FS81" s="13"/>
      <c r="FT81" s="13"/>
      <c r="FU81" s="13"/>
      <c r="FV81" s="13"/>
      <c r="FW81" s="13"/>
      <c r="FX81" s="13"/>
      <c r="FY81" s="13"/>
      <c r="FZ81" s="13"/>
      <c r="GA81" s="13"/>
      <c r="GB81" s="13"/>
      <c r="GC81" s="13"/>
      <c r="GD81" s="13"/>
      <c r="GE81" s="13"/>
      <c r="GF81" s="13"/>
      <c r="GG81" s="13"/>
      <c r="GH81" s="55">
        <f>VLOOKUP($A81,'WO Detail'!$A$2:$BJ$304,39,FALSE)</f>
        <v>84.53</v>
      </c>
      <c r="GI81" s="55">
        <f>VLOOKUP($A81,'WO Detail'!$A$2:$BJ$304,40,FALSE)</f>
        <v>44.02</v>
      </c>
      <c r="GJ81" s="13"/>
      <c r="GK81" s="13"/>
      <c r="GL81" s="13"/>
      <c r="GM81" s="13"/>
      <c r="GN81" s="55" t="str">
        <f>VLOOKUP($A81,'WO Detail'!$A$2:$BJ$304,17,FALSE)</f>
        <v>8848.0</v>
      </c>
      <c r="GO81" s="55">
        <f>VLOOKUP($A81,'WO Detail'!$A$2:$BJ$304,18,FALSE)</f>
        <v>0</v>
      </c>
      <c r="GP81" s="55">
        <f>VLOOKUP($A81,'WO Detail'!$A$2:$BJ$304,19,FALSE)</f>
        <v>0</v>
      </c>
      <c r="GQ81" s="55" t="str">
        <f>VLOOKUP($A81,'WO Detail'!$A$2:$BJ$304,21,FALSE)</f>
        <v>No</v>
      </c>
      <c r="GR81" s="89">
        <f>VLOOKUP($A81,'WO Detail'!$A$2:$BJ$304,22,FALSE)</f>
        <v>0.4439977784982353</v>
      </c>
      <c r="GS81" s="95">
        <f>VLOOKUP($A81,'WO Detail'!$A$2:$BJ$304,41,FALSE)</f>
        <v>3486</v>
      </c>
      <c r="GT81" s="95">
        <f t="shared" si="28"/>
        <v>0.98558100084817646</v>
      </c>
      <c r="GU81" s="95">
        <f>VLOOKUP($A81,'WO Detail'!$A$2:$BJ$304,42,FALSE)</f>
        <v>153</v>
      </c>
      <c r="GV81" s="95">
        <f t="shared" si="29"/>
        <v>0.12977099236641221</v>
      </c>
      <c r="GW81" s="95">
        <f>VLOOKUP($A81,'WO Detail'!$A$2:$BJ$304,43,FALSE)</f>
        <v>8258</v>
      </c>
      <c r="GX81" s="95">
        <f t="shared" si="30"/>
        <v>2.3347469607011591</v>
      </c>
      <c r="GY81" s="95">
        <f>VLOOKUP($A81,'WO Detail'!$A$2:$BJ$304,44,FALSE)</f>
        <v>10035</v>
      </c>
      <c r="GZ81" s="95">
        <f t="shared" si="31"/>
        <v>8.5114503816793885</v>
      </c>
      <c r="HA81" s="95">
        <f>VLOOKUP($A81,'WO Detail'!$A$2:$BJ$304,45,FALSE)</f>
        <v>4395</v>
      </c>
      <c r="HB81" s="95">
        <f t="shared" si="32"/>
        <v>1.2425784563189144</v>
      </c>
      <c r="HC81" s="95">
        <f>VLOOKUP($A81,'WO Detail'!$A$2:$BJ$304,46,FALSE)</f>
        <v>2594</v>
      </c>
      <c r="HD81" s="95">
        <f t="shared" si="33"/>
        <v>2.2001696352841389</v>
      </c>
      <c r="HE81" s="95">
        <f>VLOOKUP($A81,'WO Detail'!$A$2:$BJ$304,47,FALSE)</f>
        <v>2164</v>
      </c>
      <c r="HF81" s="95">
        <f t="shared" si="34"/>
        <v>0.61181792479502406</v>
      </c>
      <c r="HG81" s="95">
        <f>VLOOKUP($A81,'WO Detail'!$A$2:$BJ$304,49,FALSE)</f>
        <v>3457</v>
      </c>
      <c r="HH81" s="95">
        <f t="shared" si="35"/>
        <v>0.97738196211478645</v>
      </c>
      <c r="HI81" s="95">
        <f>VLOOKUP($A81,'WO Detail'!$A$2:$BJ$304,51,FALSE)</f>
        <v>5</v>
      </c>
      <c r="HJ81" s="95">
        <f t="shared" si="36"/>
        <v>2.5</v>
      </c>
      <c r="HK81" s="95">
        <f>VLOOKUP($A81,'WO Detail'!$A$2:$BJ$304,53,FALSE)</f>
        <v>8</v>
      </c>
      <c r="HL81" s="95">
        <f t="shared" si="37"/>
        <v>4</v>
      </c>
      <c r="HM81" s="95">
        <f>VLOOKUP($A81,'WO Detail'!$A$2:$BJ$304,55,FALSE)</f>
        <v>1543</v>
      </c>
      <c r="HN81" s="95">
        <f t="shared" si="24"/>
        <v>77.150000000000006</v>
      </c>
      <c r="HO81" s="95">
        <f>VLOOKUP($A81,'WO Detail'!$A$2:$BJ$304,56,FALSE)</f>
        <v>36698</v>
      </c>
      <c r="HP81" s="95">
        <f t="shared" si="38"/>
        <v>10.375459428894542</v>
      </c>
      <c r="HQ81" s="95">
        <f>VLOOKUP($A81,'WO Detail'!$A$2:$BJ$304,57,FALSE)</f>
        <v>12884</v>
      </c>
      <c r="HR81" s="95">
        <f t="shared" si="39"/>
        <v>10.927905004240882</v>
      </c>
      <c r="HS81" s="95">
        <f>VLOOKUP($A81,'WO Detail'!$A$2:$BJ$304,58,FALSE)</f>
        <v>24343</v>
      </c>
      <c r="HT81" s="95">
        <f t="shared" si="40"/>
        <v>6.8823862029968899</v>
      </c>
      <c r="HU81" s="95">
        <f>VLOOKUP($A81,'WO Detail'!$A$2:$BJ$304,59,FALSE)</f>
        <v>86752</v>
      </c>
      <c r="HV81" s="95">
        <f t="shared" si="41"/>
        <v>73.581000848176416</v>
      </c>
      <c r="HW81" s="95">
        <f>VLOOKUP($A81,'WO Detail'!$A$2:$BJ$304,60,FALSE)</f>
        <v>1668</v>
      </c>
      <c r="HX81" s="95">
        <f t="shared" si="42"/>
        <v>0.47158608990670059</v>
      </c>
      <c r="HY81" s="95">
        <f>VLOOKUP($A81,'WO Detail'!$A$2:$BJ$304,61,FALSE)</f>
        <v>28613</v>
      </c>
      <c r="HZ81" s="95">
        <f t="shared" si="43"/>
        <v>24.268871925360475</v>
      </c>
      <c r="IA81" s="95"/>
      <c r="IB81" s="95"/>
      <c r="IC81" s="95"/>
      <c r="ID81" s="113">
        <f>VLOOKUP($A81,'PHAS Score'!$C$1:$D$303,2,FALSE)</f>
        <v>30.27</v>
      </c>
      <c r="IE81" s="95">
        <f>VLOOKUP($A81,'WO Detail'!$A$2:$BJ$304,62,FALSE)</f>
        <v>2926</v>
      </c>
      <c r="IF81" s="95">
        <f t="shared" si="44"/>
        <v>2.4817642069550465</v>
      </c>
      <c r="IG81" s="96"/>
      <c r="IH81" s="96"/>
      <c r="II81" s="96"/>
      <c r="IJ81" s="96"/>
    </row>
    <row r="82" spans="1:244" s="18" customFormat="1" ht="20.100000000000001" customHeight="1">
      <c r="A82" s="55" t="s">
        <v>828</v>
      </c>
      <c r="B82" s="13" t="s">
        <v>307</v>
      </c>
      <c r="C82" s="13" t="str">
        <f>VLOOKUP($A82,'WO Detail'!$A$2:$BJ$304,4,FALSE)</f>
        <v>Manhattan</v>
      </c>
      <c r="D82" s="13" t="str">
        <f>VLOOKUP($A82,'WO Detail'!$A$2:$BJ$304,6,FALSE)</f>
        <v>Dyckman</v>
      </c>
      <c r="E82" s="55">
        <f>VLOOKUP($A82,'WO Detail'!$A$2:$BJ$304,7,FALSE)</f>
        <v>41</v>
      </c>
      <c r="F82" s="13" t="s">
        <v>829</v>
      </c>
      <c r="G82" s="53">
        <v>41</v>
      </c>
      <c r="H82" s="55" t="str">
        <f>VLOOKUP($A82,'WO Detail'!$A$2:$BJ$304,9,FALSE)</f>
        <v>NY005000410</v>
      </c>
      <c r="I82" s="14">
        <v>1157</v>
      </c>
      <c r="J82" s="14">
        <v>2245</v>
      </c>
      <c r="K82" s="15">
        <v>1.9403630000000001</v>
      </c>
      <c r="L82" s="15">
        <v>26.222039800000001</v>
      </c>
      <c r="M82" s="14">
        <v>812</v>
      </c>
      <c r="N82" s="14">
        <v>1433</v>
      </c>
      <c r="O82" s="14">
        <v>93</v>
      </c>
      <c r="P82" s="14">
        <v>135</v>
      </c>
      <c r="Q82" s="14">
        <v>150</v>
      </c>
      <c r="R82" s="14">
        <v>164</v>
      </c>
      <c r="S82" s="14">
        <v>166</v>
      </c>
      <c r="T82" s="14">
        <v>238</v>
      </c>
      <c r="U82" s="14">
        <v>211</v>
      </c>
      <c r="V82" s="14">
        <v>236</v>
      </c>
      <c r="W82" s="14">
        <v>142</v>
      </c>
      <c r="X82" s="14">
        <v>146</v>
      </c>
      <c r="Y82" s="14">
        <v>319</v>
      </c>
      <c r="Z82" s="14">
        <v>173</v>
      </c>
      <c r="AA82" s="14">
        <v>72</v>
      </c>
      <c r="AB82" s="14">
        <v>475</v>
      </c>
      <c r="AC82" s="14">
        <v>652</v>
      </c>
      <c r="AD82" s="14">
        <v>564</v>
      </c>
      <c r="AE82" s="14">
        <v>75</v>
      </c>
      <c r="AF82" s="14">
        <v>685</v>
      </c>
      <c r="AG82" s="14">
        <v>1469</v>
      </c>
      <c r="AH82" s="14">
        <v>15</v>
      </c>
      <c r="AI82" s="14">
        <v>1</v>
      </c>
      <c r="AJ82" s="14">
        <v>579</v>
      </c>
      <c r="AK82" s="14">
        <v>151</v>
      </c>
      <c r="AL82" s="14">
        <v>31</v>
      </c>
      <c r="AM82" s="14">
        <v>11</v>
      </c>
      <c r="AN82" s="14">
        <v>91</v>
      </c>
      <c r="AO82" s="16">
        <v>584.59118409680207</v>
      </c>
      <c r="AP82" s="16">
        <v>425</v>
      </c>
      <c r="AQ82" s="14">
        <v>11</v>
      </c>
      <c r="AR82" s="14">
        <v>70</v>
      </c>
      <c r="AS82" s="14">
        <v>337</v>
      </c>
      <c r="AT82" s="14">
        <v>127</v>
      </c>
      <c r="AU82" s="14">
        <v>104</v>
      </c>
      <c r="AV82" s="14">
        <v>86</v>
      </c>
      <c r="AW82" s="14">
        <v>71</v>
      </c>
      <c r="AX82" s="14">
        <v>55</v>
      </c>
      <c r="AY82" s="14">
        <v>43</v>
      </c>
      <c r="AZ82" s="14">
        <v>50</v>
      </c>
      <c r="BA82" s="14">
        <v>203</v>
      </c>
      <c r="BB82" s="16">
        <v>27656.846354166668</v>
      </c>
      <c r="BC82" s="16">
        <v>19093</v>
      </c>
      <c r="BD82" s="14">
        <v>42</v>
      </c>
      <c r="BE82" s="14">
        <v>182</v>
      </c>
      <c r="BF82" s="14">
        <v>237</v>
      </c>
      <c r="BG82" s="14">
        <v>131</v>
      </c>
      <c r="BH82" s="14">
        <v>110</v>
      </c>
      <c r="BI82" s="14">
        <v>90</v>
      </c>
      <c r="BJ82" s="14">
        <v>56</v>
      </c>
      <c r="BK82" s="14">
        <v>59</v>
      </c>
      <c r="BL82" s="14">
        <v>34</v>
      </c>
      <c r="BM82" s="14">
        <v>44</v>
      </c>
      <c r="BN82" s="14">
        <v>34</v>
      </c>
      <c r="BO82" s="14">
        <v>26</v>
      </c>
      <c r="BP82" s="14">
        <v>23</v>
      </c>
      <c r="BQ82" s="14">
        <v>20</v>
      </c>
      <c r="BR82" s="14">
        <v>12</v>
      </c>
      <c r="BS82" s="14">
        <v>12</v>
      </c>
      <c r="BT82" s="14">
        <v>10</v>
      </c>
      <c r="BU82" s="14">
        <v>3</v>
      </c>
      <c r="BV82" s="14">
        <v>3</v>
      </c>
      <c r="BW82" s="14">
        <v>3</v>
      </c>
      <c r="BX82" s="14">
        <v>21</v>
      </c>
      <c r="BY82" s="14">
        <v>517</v>
      </c>
      <c r="BZ82" s="16">
        <v>40764.081237911028</v>
      </c>
      <c r="CA82" s="16">
        <v>34616</v>
      </c>
      <c r="CB82" s="14">
        <v>115</v>
      </c>
      <c r="CC82" s="16">
        <v>13853.626086956521</v>
      </c>
      <c r="CD82" s="16">
        <v>11013</v>
      </c>
      <c r="CE82" s="14">
        <v>532</v>
      </c>
      <c r="CF82" s="16">
        <v>18043.392857142859</v>
      </c>
      <c r="CG82" s="16">
        <v>12299</v>
      </c>
      <c r="CH82" s="14">
        <v>717</v>
      </c>
      <c r="CI82" s="14">
        <v>216</v>
      </c>
      <c r="CJ82" s="14">
        <v>156</v>
      </c>
      <c r="CK82" s="14">
        <v>46</v>
      </c>
      <c r="CL82" s="14">
        <v>13</v>
      </c>
      <c r="CM82" s="14">
        <v>17</v>
      </c>
      <c r="CN82" s="17">
        <f t="shared" si="25"/>
        <v>1.4693171996542784E-2</v>
      </c>
      <c r="CO82" s="14">
        <v>102</v>
      </c>
      <c r="CP82" s="17">
        <f t="shared" si="26"/>
        <v>8.8159031979256702E-2</v>
      </c>
      <c r="CQ82" s="14">
        <v>502</v>
      </c>
      <c r="CR82" s="14">
        <v>120</v>
      </c>
      <c r="CS82" s="17">
        <f t="shared" si="27"/>
        <v>5.3452115812917596E-2</v>
      </c>
      <c r="CT82" s="13"/>
      <c r="CU82" s="17"/>
      <c r="CV82" s="13"/>
      <c r="CW82" s="13"/>
      <c r="CX82" s="13"/>
      <c r="CY82" s="13"/>
      <c r="CZ82" s="13"/>
      <c r="DA82" s="13"/>
      <c r="DB82" s="13" t="str">
        <f>VLOOKUP($A82,'WO Detail'!$A$2:$BJ$304,5,FALSE)</f>
        <v>Albert Suggs</v>
      </c>
      <c r="DC82" s="13"/>
      <c r="DD82" s="13"/>
      <c r="DE82" s="55">
        <f>VLOOKUP($A82,'WO Detail'!$A$2:$BJ$304,38,FALSE)</f>
        <v>4</v>
      </c>
      <c r="DF82" s="19" t="s">
        <v>309</v>
      </c>
      <c r="DG82" s="19" t="s">
        <v>310</v>
      </c>
      <c r="DH82" s="19" t="s">
        <v>830</v>
      </c>
      <c r="DI82" s="19" t="s">
        <v>831</v>
      </c>
      <c r="DJ82" s="19" t="s">
        <v>443</v>
      </c>
      <c r="DK82" s="19" t="s">
        <v>444</v>
      </c>
      <c r="DL82" s="19" t="s">
        <v>334</v>
      </c>
      <c r="DM82" s="19" t="s">
        <v>832</v>
      </c>
      <c r="DN82" s="19" t="s">
        <v>573</v>
      </c>
      <c r="DO82" s="55"/>
      <c r="DP82" s="55"/>
      <c r="DQ82" s="68">
        <v>13.656387665198238</v>
      </c>
      <c r="DR82" s="55" t="str">
        <f>VLOOKUP($A82,'WO Detail'!$A$2:$BJ$304,10,FALSE)</f>
        <v>No</v>
      </c>
      <c r="DS82" s="55" t="str">
        <f>VLOOKUP($A82,'WO Detail'!$A$2:$BJ$304,14,FALSE)</f>
        <v>YES</v>
      </c>
      <c r="DT82" s="19" t="s">
        <v>317</v>
      </c>
      <c r="DU82" s="59" t="str">
        <f>VLOOKUP($A82,'WO Detail'!$A$2:$BJ$304,15,FALSE)</f>
        <v>NATHANIEL GREEN</v>
      </c>
      <c r="DV82" s="77"/>
      <c r="DW82" s="79" t="s">
        <v>267</v>
      </c>
      <c r="DX82" s="55">
        <f>VLOOKUP($A82,'WO Detail'!$A$2:$BJ$304,26,FALSE)</f>
        <v>1167</v>
      </c>
      <c r="DY82" s="55">
        <f>VLOOKUP($A82,'WO Detail'!$A$2:$BJ$304,27,FALSE)</f>
        <v>1158</v>
      </c>
      <c r="DZ82" s="55">
        <f>VLOOKUP($A82,'WO Detail'!$A$2:$BJ$304,28,FALSE)</f>
        <v>8</v>
      </c>
      <c r="EA82" s="55">
        <f>VLOOKUP($A82,'WO Detail'!$A$2:$BJ$304,29,FALSE)</f>
        <v>1</v>
      </c>
      <c r="EB82" s="55">
        <f>VLOOKUP($A82,'WO Detail'!$A$2:$BJ$304,30,FALSE)</f>
        <v>3</v>
      </c>
      <c r="EC82" s="55">
        <f>VLOOKUP($A82,'WO Detail'!$A$2:$BJ$304,31,FALSE)</f>
        <v>288</v>
      </c>
      <c r="ED82" s="55">
        <f>VLOOKUP($A82,'WO Detail'!$A$2:$BJ$304,32,FALSE)</f>
        <v>779</v>
      </c>
      <c r="EE82" s="55">
        <f>VLOOKUP($A82,'WO Detail'!$A$2:$BJ$304,33,FALSE)</f>
        <v>97</v>
      </c>
      <c r="EF82" s="55">
        <f>VLOOKUP($A82,'WO Detail'!$A$2:$BJ$304,34,FALSE)</f>
        <v>0</v>
      </c>
      <c r="EG82" s="55">
        <f>VLOOKUP($A82,'WO Detail'!$A$2:$BJ$304,35,FALSE)</f>
        <v>0</v>
      </c>
      <c r="EH82" s="55">
        <f>VLOOKUP($A82,'WO Detail'!$A$2:$BJ$304,36,FALSE)</f>
        <v>0</v>
      </c>
      <c r="EI82" s="55">
        <f>VLOOKUP($A82,'WO Detail'!$A$2:$BJ$304,37,FALSE)</f>
        <v>0</v>
      </c>
      <c r="EJ82" s="78">
        <v>7</v>
      </c>
      <c r="EK82" s="78">
        <v>1</v>
      </c>
      <c r="EL82" s="19" t="s">
        <v>268</v>
      </c>
      <c r="EM82" s="19" t="s">
        <v>269</v>
      </c>
      <c r="EN82" s="81">
        <v>18743</v>
      </c>
      <c r="EO82" s="78">
        <v>69</v>
      </c>
      <c r="EP82" s="78" t="s">
        <v>404</v>
      </c>
      <c r="EQ82" s="84">
        <v>80457</v>
      </c>
      <c r="ER82" s="78">
        <v>14.09</v>
      </c>
      <c r="ES82" s="13"/>
      <c r="ET82" s="55">
        <f>VLOOKUP($A82,'WO Detail'!$A$2:$BJ$304,25,FALSE)</f>
        <v>10</v>
      </c>
      <c r="EU82" s="55">
        <f>VLOOKUP($A82,'WO Detail'!$A$2:$BJ$304,24,FALSE)</f>
        <v>14</v>
      </c>
      <c r="EV82" s="55">
        <f>VLOOKUP($A82,'WO Detail'!$A$2:$BJ$304,23,FALSE)</f>
        <v>0</v>
      </c>
      <c r="EW82" s="78" t="s">
        <v>462</v>
      </c>
      <c r="EX82" s="13" t="s">
        <v>372</v>
      </c>
      <c r="EY82" s="13"/>
      <c r="EZ82" s="19" t="s">
        <v>267</v>
      </c>
      <c r="FA82" s="55" t="str">
        <f>VLOOKUP($A82,'WO Detail'!$A$2:$BJ$304,11,FALSE)</f>
        <v>Other</v>
      </c>
      <c r="FB82" s="55" t="str">
        <f>VLOOKUP($A82,'WO Detail'!$A$2:$BJ$304,12,FALSE)</f>
        <v>No</v>
      </c>
      <c r="FC82" s="13"/>
      <c r="FD82" s="55">
        <f>VLOOKUP($A82,'WO Detail'!$A$2:$BJ$304,13,FALSE)</f>
        <v>0</v>
      </c>
      <c r="FE82" s="19" t="s">
        <v>267</v>
      </c>
      <c r="FF82" s="13" t="s">
        <v>273</v>
      </c>
      <c r="FG82" s="19" t="s">
        <v>833</v>
      </c>
      <c r="FH82" s="19" t="s">
        <v>834</v>
      </c>
      <c r="FI82" s="13">
        <v>3801</v>
      </c>
      <c r="FJ82" s="13">
        <v>6</v>
      </c>
      <c r="FK82" s="19" t="s">
        <v>835</v>
      </c>
      <c r="FL82" s="13"/>
      <c r="FM82" s="55">
        <f>VLOOKUP($A82,'WO Detail'!$A$2:$BJ$304,16,FALSE)</f>
        <v>0</v>
      </c>
      <c r="FN82" s="13"/>
      <c r="FO82" s="13"/>
      <c r="FP82" s="13"/>
      <c r="FQ82" s="13"/>
      <c r="FR82" s="13"/>
      <c r="FS82" s="13"/>
      <c r="FT82" s="13"/>
      <c r="FU82" s="13"/>
      <c r="FV82" s="13"/>
      <c r="FW82" s="13"/>
      <c r="FX82" s="13"/>
      <c r="FY82" s="13"/>
      <c r="FZ82" s="13"/>
      <c r="GA82" s="13"/>
      <c r="GB82" s="13"/>
      <c r="GC82" s="13"/>
      <c r="GD82" s="13"/>
      <c r="GE82" s="13"/>
      <c r="GF82" s="13"/>
      <c r="GG82" s="13"/>
      <c r="GH82" s="55">
        <f>VLOOKUP($A82,'WO Detail'!$A$2:$BJ$304,39,FALSE)</f>
        <v>94.22</v>
      </c>
      <c r="GI82" s="55">
        <f>VLOOKUP($A82,'WO Detail'!$A$2:$BJ$304,40,FALSE)</f>
        <v>35.06</v>
      </c>
      <c r="GJ82" s="13"/>
      <c r="GK82" s="13"/>
      <c r="GL82" s="13"/>
      <c r="GM82" s="13"/>
      <c r="GN82" s="55">
        <f>VLOOKUP($A82,'WO Detail'!$A$2:$BJ$304,17,FALSE)</f>
        <v>0</v>
      </c>
      <c r="GO82" s="55">
        <f>VLOOKUP($A82,'WO Detail'!$A$2:$BJ$304,18,FALSE)</f>
        <v>0</v>
      </c>
      <c r="GP82" s="55">
        <f>VLOOKUP($A82,'WO Detail'!$A$2:$BJ$304,19,FALSE)</f>
        <v>0</v>
      </c>
      <c r="GQ82" s="55" t="str">
        <f>VLOOKUP($A82,'WO Detail'!$A$2:$BJ$304,21,FALSE)</f>
        <v>No</v>
      </c>
      <c r="GR82" s="89">
        <f>VLOOKUP($A82,'WO Detail'!$A$2:$BJ$304,22,FALSE)</f>
        <v>0.55064045749305512</v>
      </c>
      <c r="GS82" s="95">
        <f>VLOOKUP($A82,'WO Detail'!$A$2:$BJ$304,41,FALSE)</f>
        <v>2610</v>
      </c>
      <c r="GT82" s="95">
        <f t="shared" si="28"/>
        <v>0.75129533678756477</v>
      </c>
      <c r="GU82" s="95">
        <f>VLOOKUP($A82,'WO Detail'!$A$2:$BJ$304,42,FALSE)</f>
        <v>638</v>
      </c>
      <c r="GV82" s="95">
        <f t="shared" si="29"/>
        <v>0.5509499136442142</v>
      </c>
      <c r="GW82" s="95">
        <f>VLOOKUP($A82,'WO Detail'!$A$2:$BJ$304,43,FALSE)</f>
        <v>5779</v>
      </c>
      <c r="GX82" s="95">
        <f t="shared" si="30"/>
        <v>1.6635002878526195</v>
      </c>
      <c r="GY82" s="95">
        <f>VLOOKUP($A82,'WO Detail'!$A$2:$BJ$304,44,FALSE)</f>
        <v>7340</v>
      </c>
      <c r="GZ82" s="95">
        <f t="shared" si="31"/>
        <v>6.3385146804835921</v>
      </c>
      <c r="HA82" s="95">
        <f>VLOOKUP($A82,'WO Detail'!$A$2:$BJ$304,45,FALSE)</f>
        <v>2532</v>
      </c>
      <c r="HB82" s="95">
        <f t="shared" si="32"/>
        <v>0.72884283246977544</v>
      </c>
      <c r="HC82" s="95">
        <f>VLOOKUP($A82,'WO Detail'!$A$2:$BJ$304,46,FALSE)</f>
        <v>1772</v>
      </c>
      <c r="HD82" s="95">
        <f t="shared" si="33"/>
        <v>1.5302245250431779</v>
      </c>
      <c r="HE82" s="95">
        <f>VLOOKUP($A82,'WO Detail'!$A$2:$BJ$304,47,FALSE)</f>
        <v>2084</v>
      </c>
      <c r="HF82" s="95">
        <f t="shared" si="34"/>
        <v>0.59988485895221644</v>
      </c>
      <c r="HG82" s="95">
        <f>VLOOKUP($A82,'WO Detail'!$A$2:$BJ$304,49,FALSE)</f>
        <v>2821</v>
      </c>
      <c r="HH82" s="95">
        <f t="shared" si="35"/>
        <v>0.81203223949337944</v>
      </c>
      <c r="HI82" s="95">
        <f>VLOOKUP($A82,'WO Detail'!$A$2:$BJ$304,51,FALSE)</f>
        <v>1</v>
      </c>
      <c r="HJ82" s="95">
        <f t="shared" si="36"/>
        <v>0.5</v>
      </c>
      <c r="HK82" s="95">
        <f>VLOOKUP($A82,'WO Detail'!$A$2:$BJ$304,53,FALSE)</f>
        <v>17</v>
      </c>
      <c r="HL82" s="95">
        <f t="shared" si="37"/>
        <v>8.5</v>
      </c>
      <c r="HM82" s="95">
        <f>VLOOKUP($A82,'WO Detail'!$A$2:$BJ$304,55,FALSE)</f>
        <v>702</v>
      </c>
      <c r="HN82" s="95">
        <f t="shared" si="24"/>
        <v>50.142857142857146</v>
      </c>
      <c r="HO82" s="95">
        <f>VLOOKUP($A82,'WO Detail'!$A$2:$BJ$304,56,FALSE)</f>
        <v>29307</v>
      </c>
      <c r="HP82" s="95">
        <f t="shared" si="38"/>
        <v>8.4360967184801385</v>
      </c>
      <c r="HQ82" s="95">
        <f>VLOOKUP($A82,'WO Detail'!$A$2:$BJ$304,57,FALSE)</f>
        <v>4388</v>
      </c>
      <c r="HR82" s="95">
        <f t="shared" si="39"/>
        <v>3.7892918825561313</v>
      </c>
      <c r="HS82" s="95">
        <f>VLOOKUP($A82,'WO Detail'!$A$2:$BJ$304,58,FALSE)</f>
        <v>18187</v>
      </c>
      <c r="HT82" s="95">
        <f t="shared" si="40"/>
        <v>5.23517559009787</v>
      </c>
      <c r="HU82" s="95">
        <f>VLOOKUP($A82,'WO Detail'!$A$2:$BJ$304,59,FALSE)</f>
        <v>73472</v>
      </c>
      <c r="HV82" s="95">
        <f t="shared" si="41"/>
        <v>63.447322970639036</v>
      </c>
      <c r="HW82" s="95">
        <f>VLOOKUP($A82,'WO Detail'!$A$2:$BJ$304,60,FALSE)</f>
        <v>1757</v>
      </c>
      <c r="HX82" s="95">
        <f t="shared" si="42"/>
        <v>0.50575705238917668</v>
      </c>
      <c r="HY82" s="95">
        <f>VLOOKUP($A82,'WO Detail'!$A$2:$BJ$304,61,FALSE)</f>
        <v>69412</v>
      </c>
      <c r="HZ82" s="95">
        <f t="shared" si="43"/>
        <v>59.941278065630399</v>
      </c>
      <c r="IA82" s="95"/>
      <c r="IB82" s="95"/>
      <c r="IC82" s="95"/>
      <c r="ID82" s="113">
        <f>VLOOKUP($A82,'PHAS Score'!$C$1:$D$303,2,FALSE)</f>
        <v>26</v>
      </c>
      <c r="IE82" s="95">
        <f>VLOOKUP($A82,'WO Detail'!$A$2:$BJ$304,62,FALSE)</f>
        <v>622</v>
      </c>
      <c r="IF82" s="95">
        <f t="shared" si="44"/>
        <v>0.53713298791018993</v>
      </c>
      <c r="IG82" s="96"/>
      <c r="IH82" s="96"/>
      <c r="II82" s="96"/>
      <c r="IJ82" s="96"/>
    </row>
    <row r="83" spans="1:244" s="18" customFormat="1" ht="20.100000000000001" customHeight="1">
      <c r="A83" s="55" t="s">
        <v>836</v>
      </c>
      <c r="B83" s="13" t="s">
        <v>256</v>
      </c>
      <c r="C83" s="13" t="str">
        <f>VLOOKUP($A83,'WO Detail'!$A$2:$BJ$304,4,FALSE)</f>
        <v>Bronx</v>
      </c>
      <c r="D83" s="13" t="str">
        <f>VLOOKUP($A83,'WO Detail'!$A$2:$BJ$304,6,FALSE)</f>
        <v>Forest</v>
      </c>
      <c r="E83" s="55">
        <f>VLOOKUP($A83,'WO Detail'!$A$2:$BJ$304,7,FALSE)</f>
        <v>59</v>
      </c>
      <c r="F83" s="13" t="s">
        <v>837</v>
      </c>
      <c r="G83" s="53">
        <v>224</v>
      </c>
      <c r="H83" s="55" t="str">
        <f>VLOOKUP($A83,'WO Detail'!$A$2:$BJ$304,9,FALSE)</f>
        <v>NY005000590</v>
      </c>
      <c r="I83" s="14">
        <v>62</v>
      </c>
      <c r="J83" s="14">
        <v>127</v>
      </c>
      <c r="K83" s="15">
        <v>2.0483870999999998</v>
      </c>
      <c r="L83" s="15">
        <v>18.243548400000002</v>
      </c>
      <c r="M83" s="14">
        <v>47</v>
      </c>
      <c r="N83" s="14">
        <v>80</v>
      </c>
      <c r="O83" s="14">
        <v>8</v>
      </c>
      <c r="P83" s="14">
        <v>16</v>
      </c>
      <c r="Q83" s="14">
        <v>10</v>
      </c>
      <c r="R83" s="14">
        <v>13</v>
      </c>
      <c r="S83" s="14">
        <v>8</v>
      </c>
      <c r="T83" s="14">
        <v>15</v>
      </c>
      <c r="U83" s="14">
        <v>20</v>
      </c>
      <c r="V83" s="14">
        <v>7</v>
      </c>
      <c r="W83" s="14">
        <v>6</v>
      </c>
      <c r="X83" s="14">
        <v>5</v>
      </c>
      <c r="Y83" s="14">
        <v>15</v>
      </c>
      <c r="Z83" s="14">
        <v>4</v>
      </c>
      <c r="AA83" s="14">
        <v>0</v>
      </c>
      <c r="AB83" s="14">
        <v>41</v>
      </c>
      <c r="AC83" s="14">
        <v>22</v>
      </c>
      <c r="AD83" s="14">
        <v>19</v>
      </c>
      <c r="AE83" s="14">
        <v>3</v>
      </c>
      <c r="AF83" s="14">
        <v>28</v>
      </c>
      <c r="AG83" s="14">
        <v>96</v>
      </c>
      <c r="AH83" s="14">
        <v>0</v>
      </c>
      <c r="AI83" s="14">
        <v>0</v>
      </c>
      <c r="AJ83" s="14">
        <v>24</v>
      </c>
      <c r="AK83" s="14">
        <v>12</v>
      </c>
      <c r="AL83" s="14">
        <v>1</v>
      </c>
      <c r="AM83" s="14">
        <v>0</v>
      </c>
      <c r="AN83" s="14">
        <v>2</v>
      </c>
      <c r="AO83" s="16">
        <v>460.77419354838707</v>
      </c>
      <c r="AP83" s="16">
        <v>350</v>
      </c>
      <c r="AQ83" s="14">
        <v>2</v>
      </c>
      <c r="AR83" s="14">
        <v>4</v>
      </c>
      <c r="AS83" s="14">
        <v>22</v>
      </c>
      <c r="AT83" s="14">
        <v>11</v>
      </c>
      <c r="AU83" s="14">
        <v>6</v>
      </c>
      <c r="AV83" s="14">
        <v>4</v>
      </c>
      <c r="AW83" s="14">
        <v>2</v>
      </c>
      <c r="AX83" s="14">
        <v>2</v>
      </c>
      <c r="AY83" s="14">
        <v>2</v>
      </c>
      <c r="AZ83" s="14">
        <v>1</v>
      </c>
      <c r="BA83" s="14">
        <v>6</v>
      </c>
      <c r="BB83" s="16">
        <v>21454.327868852459</v>
      </c>
      <c r="BC83" s="16">
        <v>15048</v>
      </c>
      <c r="BD83" s="14">
        <v>5</v>
      </c>
      <c r="BE83" s="14">
        <v>9</v>
      </c>
      <c r="BF83" s="14">
        <v>16</v>
      </c>
      <c r="BG83" s="14">
        <v>10</v>
      </c>
      <c r="BH83" s="14">
        <v>3</v>
      </c>
      <c r="BI83" s="14">
        <v>5</v>
      </c>
      <c r="BJ83" s="14">
        <v>6</v>
      </c>
      <c r="BK83" s="14">
        <v>1</v>
      </c>
      <c r="BL83" s="14">
        <v>1</v>
      </c>
      <c r="BM83" s="14">
        <v>1</v>
      </c>
      <c r="BN83" s="14">
        <v>1</v>
      </c>
      <c r="BO83" s="14">
        <v>0</v>
      </c>
      <c r="BP83" s="14">
        <v>0</v>
      </c>
      <c r="BQ83" s="14">
        <v>1</v>
      </c>
      <c r="BR83" s="14">
        <v>0</v>
      </c>
      <c r="BS83" s="14">
        <v>0</v>
      </c>
      <c r="BT83" s="14">
        <v>0</v>
      </c>
      <c r="BU83" s="14">
        <v>0</v>
      </c>
      <c r="BV83" s="14">
        <v>1</v>
      </c>
      <c r="BW83" s="14">
        <v>0</v>
      </c>
      <c r="BX83" s="14">
        <v>1</v>
      </c>
      <c r="BY83" s="14">
        <v>27</v>
      </c>
      <c r="BZ83" s="16">
        <v>32474.111111111109</v>
      </c>
      <c r="CA83" s="16">
        <v>27238</v>
      </c>
      <c r="CB83" s="14">
        <v>15</v>
      </c>
      <c r="CC83" s="16">
        <v>16841.333333333332</v>
      </c>
      <c r="CD83" s="16">
        <v>15048</v>
      </c>
      <c r="CE83" s="14">
        <v>21</v>
      </c>
      <c r="CF83" s="16">
        <v>11762.333333333334</v>
      </c>
      <c r="CG83" s="16">
        <v>10524</v>
      </c>
      <c r="CH83" s="14">
        <v>45</v>
      </c>
      <c r="CI83" s="14">
        <v>12</v>
      </c>
      <c r="CJ83" s="14">
        <v>1</v>
      </c>
      <c r="CK83" s="14">
        <v>2</v>
      </c>
      <c r="CL83" s="14">
        <v>1</v>
      </c>
      <c r="CM83" s="14">
        <v>1</v>
      </c>
      <c r="CN83" s="17">
        <f t="shared" si="25"/>
        <v>1.6129032258064516E-2</v>
      </c>
      <c r="CO83" s="14">
        <v>4</v>
      </c>
      <c r="CP83" s="17">
        <f t="shared" si="26"/>
        <v>6.4516129032258063E-2</v>
      </c>
      <c r="CQ83" s="14">
        <v>34</v>
      </c>
      <c r="CR83" s="14">
        <v>13</v>
      </c>
      <c r="CS83" s="17">
        <f t="shared" si="27"/>
        <v>0.10236220472440945</v>
      </c>
      <c r="CT83" s="13"/>
      <c r="CU83" s="17"/>
      <c r="CV83" s="13"/>
      <c r="CW83" s="13"/>
      <c r="CX83" s="13"/>
      <c r="CY83" s="13"/>
      <c r="CZ83" s="13"/>
      <c r="DA83" s="13"/>
      <c r="DB83" s="13" t="str">
        <f>VLOOKUP($A83,'WO Detail'!$A$2:$BJ$304,5,FALSE)</f>
        <v>Kim Theodore</v>
      </c>
      <c r="DC83" s="13"/>
      <c r="DD83" s="13"/>
      <c r="DE83" s="55">
        <f>VLOOKUP($A83,'WO Detail'!$A$2:$BJ$304,38,FALSE)</f>
        <v>1</v>
      </c>
      <c r="DF83" s="19" t="s">
        <v>258</v>
      </c>
      <c r="DG83" s="19" t="s">
        <v>259</v>
      </c>
      <c r="DH83" s="19" t="s">
        <v>297</v>
      </c>
      <c r="DI83" s="19" t="s">
        <v>298</v>
      </c>
      <c r="DJ83" s="19" t="s">
        <v>262</v>
      </c>
      <c r="DK83" s="19" t="s">
        <v>263</v>
      </c>
      <c r="DL83" s="19" t="s">
        <v>318</v>
      </c>
      <c r="DM83" s="19" t="s">
        <v>326</v>
      </c>
      <c r="DN83" s="19" t="s">
        <v>301</v>
      </c>
      <c r="DO83" s="55"/>
      <c r="DP83" s="55"/>
      <c r="DQ83" s="68">
        <v>8.9399744572158397</v>
      </c>
      <c r="DR83" s="55" t="str">
        <f>VLOOKUP($A83,'WO Detail'!$A$2:$BJ$304,10,FALSE)</f>
        <v>No</v>
      </c>
      <c r="DS83" s="55" t="str">
        <f>VLOOKUP($A83,'WO Detail'!$A$2:$BJ$304,14,FALSE)</f>
        <v>NO</v>
      </c>
      <c r="DT83" s="19" t="s">
        <v>302</v>
      </c>
      <c r="DU83" s="59">
        <f>VLOOKUP($A83,'WO Detail'!$A$2:$BJ$304,15,FALSE)</f>
        <v>0</v>
      </c>
      <c r="DV83" s="77"/>
      <c r="DW83" s="79" t="s">
        <v>267</v>
      </c>
      <c r="DX83" s="55">
        <f>VLOOKUP($A83,'WO Detail'!$A$2:$BJ$304,26,FALSE)</f>
        <v>66</v>
      </c>
      <c r="DY83" s="55">
        <f>VLOOKUP($A83,'WO Detail'!$A$2:$BJ$304,27,FALSE)</f>
        <v>62</v>
      </c>
      <c r="DZ83" s="55">
        <f>VLOOKUP($A83,'WO Detail'!$A$2:$BJ$304,28,FALSE)</f>
        <v>4</v>
      </c>
      <c r="EA83" s="55">
        <f>VLOOKUP($A83,'WO Detail'!$A$2:$BJ$304,29,FALSE)</f>
        <v>0</v>
      </c>
      <c r="EB83" s="55">
        <f>VLOOKUP($A83,'WO Detail'!$A$2:$BJ$304,30,FALSE)</f>
        <v>5</v>
      </c>
      <c r="EC83" s="55">
        <f>VLOOKUP($A83,'WO Detail'!$A$2:$BJ$304,31,FALSE)</f>
        <v>21</v>
      </c>
      <c r="ED83" s="55">
        <f>VLOOKUP($A83,'WO Detail'!$A$2:$BJ$304,32,FALSE)</f>
        <v>28</v>
      </c>
      <c r="EE83" s="55">
        <f>VLOOKUP($A83,'WO Detail'!$A$2:$BJ$304,33,FALSE)</f>
        <v>11</v>
      </c>
      <c r="EF83" s="55">
        <f>VLOOKUP($A83,'WO Detail'!$A$2:$BJ$304,34,FALSE)</f>
        <v>1</v>
      </c>
      <c r="EG83" s="55">
        <f>VLOOKUP($A83,'WO Detail'!$A$2:$BJ$304,35,FALSE)</f>
        <v>0</v>
      </c>
      <c r="EH83" s="55">
        <f>VLOOKUP($A83,'WO Detail'!$A$2:$BJ$304,36,FALSE)</f>
        <v>0</v>
      </c>
      <c r="EI83" s="55">
        <f>VLOOKUP($A83,'WO Detail'!$A$2:$BJ$304,37,FALSE)</f>
        <v>0</v>
      </c>
      <c r="EJ83" s="78">
        <v>1</v>
      </c>
      <c r="EK83" s="78">
        <v>0</v>
      </c>
      <c r="EL83" s="19" t="s">
        <v>268</v>
      </c>
      <c r="EM83" s="19" t="s">
        <v>290</v>
      </c>
      <c r="EN83" s="81">
        <v>26084</v>
      </c>
      <c r="EO83" s="78">
        <v>49</v>
      </c>
      <c r="EP83" s="78" t="s">
        <v>271</v>
      </c>
      <c r="EQ83" s="84">
        <v>9828</v>
      </c>
      <c r="ER83" s="78">
        <v>0.65</v>
      </c>
      <c r="ES83" s="13"/>
      <c r="ET83" s="55">
        <f>VLOOKUP($A83,'WO Detail'!$A$2:$BJ$304,25,FALSE)</f>
        <v>3</v>
      </c>
      <c r="EU83" s="55">
        <f>VLOOKUP($A83,'WO Detail'!$A$2:$BJ$304,24,FALSE)</f>
        <v>1</v>
      </c>
      <c r="EV83" s="55" t="str">
        <f>VLOOKUP($A83,'WO Detail'!$A$2:$BJ$304,23,FALSE)</f>
        <v>OPERATING</v>
      </c>
      <c r="EW83" s="78" t="s">
        <v>267</v>
      </c>
      <c r="EX83" s="13"/>
      <c r="EY83" s="13"/>
      <c r="EZ83" s="19" t="s">
        <v>267</v>
      </c>
      <c r="FA83" s="55" t="str">
        <f>VLOOKUP($A83,'WO Detail'!$A$2:$BJ$304,11,FALSE)</f>
        <v>Other</v>
      </c>
      <c r="FB83" s="55" t="str">
        <f>VLOOKUP($A83,'WO Detail'!$A$2:$BJ$304,12,FALSE)</f>
        <v>No</v>
      </c>
      <c r="FC83" s="13"/>
      <c r="FD83" s="55">
        <f>VLOOKUP($A83,'WO Detail'!$A$2:$BJ$304,13,FALSE)</f>
        <v>0</v>
      </c>
      <c r="FE83" s="19" t="s">
        <v>267</v>
      </c>
      <c r="FF83" s="13" t="s">
        <v>273</v>
      </c>
      <c r="FG83" s="19" t="s">
        <v>838</v>
      </c>
      <c r="FH83" s="19" t="s">
        <v>839</v>
      </c>
      <c r="FI83" s="13">
        <v>3705</v>
      </c>
      <c r="FJ83" s="13">
        <v>8</v>
      </c>
      <c r="FK83" s="19" t="s">
        <v>305</v>
      </c>
      <c r="FL83" s="13"/>
      <c r="FM83" s="55">
        <f>VLOOKUP($A83,'WO Detail'!$A$2:$BJ$304,16,FALSE)</f>
        <v>0</v>
      </c>
      <c r="FN83" s="13"/>
      <c r="FO83" s="13"/>
      <c r="FP83" s="13"/>
      <c r="FQ83" s="13"/>
      <c r="FR83" s="13"/>
      <c r="FS83" s="13"/>
      <c r="FT83" s="13"/>
      <c r="FU83" s="13"/>
      <c r="FV83" s="13"/>
      <c r="FW83" s="13"/>
      <c r="FX83" s="13"/>
      <c r="FY83" s="13"/>
      <c r="FZ83" s="13"/>
      <c r="GA83" s="13"/>
      <c r="GB83" s="13"/>
      <c r="GC83" s="13"/>
      <c r="GD83" s="13"/>
      <c r="GE83" s="13"/>
      <c r="GF83" s="13"/>
      <c r="GG83" s="13"/>
      <c r="GH83" s="55">
        <f>VLOOKUP($A83,'WO Detail'!$A$2:$BJ$304,39,FALSE)</f>
        <v>90.33</v>
      </c>
      <c r="GI83" s="55">
        <f>VLOOKUP($A83,'WO Detail'!$A$2:$BJ$304,40,FALSE)</f>
        <v>54.84</v>
      </c>
      <c r="GJ83" s="13"/>
      <c r="GK83" s="13"/>
      <c r="GL83" s="13"/>
      <c r="GM83" s="13"/>
      <c r="GN83" s="55">
        <f>VLOOKUP($A83,'WO Detail'!$A$2:$BJ$304,17,FALSE)</f>
        <v>0</v>
      </c>
      <c r="GO83" s="55">
        <f>VLOOKUP($A83,'WO Detail'!$A$2:$BJ$304,18,FALSE)</f>
        <v>0</v>
      </c>
      <c r="GP83" s="55">
        <f>VLOOKUP($A83,'WO Detail'!$A$2:$BJ$304,19,FALSE)</f>
        <v>0</v>
      </c>
      <c r="GQ83" s="55" t="str">
        <f>VLOOKUP($A83,'WO Detail'!$A$2:$BJ$304,21,FALSE)</f>
        <v>Yes</v>
      </c>
      <c r="GR83" s="89">
        <f>VLOOKUP($A83,'WO Detail'!$A$2:$BJ$304,22,FALSE)</f>
        <v>0.67288829783745452</v>
      </c>
      <c r="GS83" s="95">
        <f>VLOOKUP($A83,'WO Detail'!$A$2:$BJ$304,41,FALSE)</f>
        <v>172</v>
      </c>
      <c r="GT83" s="95">
        <f t="shared" si="28"/>
        <v>0.92473118279569899</v>
      </c>
      <c r="GU83" s="95">
        <f>VLOOKUP($A83,'WO Detail'!$A$2:$BJ$304,42,FALSE)</f>
        <v>15</v>
      </c>
      <c r="GV83" s="95">
        <f t="shared" si="29"/>
        <v>0.24193548387096775</v>
      </c>
      <c r="GW83" s="95">
        <f>VLOOKUP($A83,'WO Detail'!$A$2:$BJ$304,43,FALSE)</f>
        <v>378</v>
      </c>
      <c r="GX83" s="95">
        <f t="shared" si="30"/>
        <v>2.032258064516129</v>
      </c>
      <c r="GY83" s="95">
        <f>VLOOKUP($A83,'WO Detail'!$A$2:$BJ$304,44,FALSE)</f>
        <v>497</v>
      </c>
      <c r="GZ83" s="95">
        <f t="shared" si="31"/>
        <v>8.0161290322580641</v>
      </c>
      <c r="HA83" s="95">
        <f>VLOOKUP($A83,'WO Detail'!$A$2:$BJ$304,45,FALSE)</f>
        <v>160</v>
      </c>
      <c r="HB83" s="95">
        <f t="shared" si="32"/>
        <v>0.86021505376344087</v>
      </c>
      <c r="HC83" s="95">
        <f>VLOOKUP($A83,'WO Detail'!$A$2:$BJ$304,46,FALSE)</f>
        <v>153</v>
      </c>
      <c r="HD83" s="95">
        <f t="shared" si="33"/>
        <v>2.467741935483871</v>
      </c>
      <c r="HE83" s="95">
        <f>VLOOKUP($A83,'WO Detail'!$A$2:$BJ$304,47,FALSE)</f>
        <v>108</v>
      </c>
      <c r="HF83" s="95">
        <f t="shared" si="34"/>
        <v>0.58064516129032262</v>
      </c>
      <c r="HG83" s="95">
        <f>VLOOKUP($A83,'WO Detail'!$A$2:$BJ$304,49,FALSE)</f>
        <v>54</v>
      </c>
      <c r="HH83" s="95">
        <f t="shared" si="35"/>
        <v>0.29032258064516131</v>
      </c>
      <c r="HI83" s="95">
        <f>VLOOKUP($A83,'WO Detail'!$A$2:$BJ$304,51,FALSE)</f>
        <v>0</v>
      </c>
      <c r="HJ83" s="95">
        <f t="shared" si="36"/>
        <v>0</v>
      </c>
      <c r="HK83" s="95">
        <f>VLOOKUP($A83,'WO Detail'!$A$2:$BJ$304,53,FALSE)</f>
        <v>0</v>
      </c>
      <c r="HL83" s="95">
        <f t="shared" si="37"/>
        <v>0</v>
      </c>
      <c r="HM83" s="95">
        <f>VLOOKUP($A83,'WO Detail'!$A$2:$BJ$304,55,FALSE)</f>
        <v>109</v>
      </c>
      <c r="HN83" s="95">
        <f t="shared" si="24"/>
        <v>109</v>
      </c>
      <c r="HO83" s="95">
        <f>VLOOKUP($A83,'WO Detail'!$A$2:$BJ$304,56,FALSE)</f>
        <v>1971</v>
      </c>
      <c r="HP83" s="95">
        <f t="shared" si="38"/>
        <v>10.596774193548388</v>
      </c>
      <c r="HQ83" s="95">
        <f>VLOOKUP($A83,'WO Detail'!$A$2:$BJ$304,57,FALSE)</f>
        <v>1726</v>
      </c>
      <c r="HR83" s="95">
        <f t="shared" si="39"/>
        <v>27.838709677419356</v>
      </c>
      <c r="HS83" s="95">
        <f>VLOOKUP($A83,'WO Detail'!$A$2:$BJ$304,58,FALSE)</f>
        <v>1088</v>
      </c>
      <c r="HT83" s="95">
        <f t="shared" si="40"/>
        <v>5.849462365591398</v>
      </c>
      <c r="HU83" s="95">
        <f>VLOOKUP($A83,'WO Detail'!$A$2:$BJ$304,59,FALSE)</f>
        <v>5940</v>
      </c>
      <c r="HV83" s="95">
        <f t="shared" si="41"/>
        <v>95.806451612903231</v>
      </c>
      <c r="HW83" s="95">
        <f>VLOOKUP($A83,'WO Detail'!$A$2:$BJ$304,60,FALSE)</f>
        <v>75</v>
      </c>
      <c r="HX83" s="95">
        <f t="shared" si="42"/>
        <v>0.40322580645161288</v>
      </c>
      <c r="HY83" s="95">
        <f>VLOOKUP($A83,'WO Detail'!$A$2:$BJ$304,61,FALSE)</f>
        <v>1809</v>
      </c>
      <c r="HZ83" s="95">
        <f t="shared" si="43"/>
        <v>29.177419354838708</v>
      </c>
      <c r="IA83" s="95"/>
      <c r="IB83" s="95"/>
      <c r="IC83" s="95"/>
      <c r="ID83" s="113">
        <f>VLOOKUP($A83,'PHAS Score'!$C$1:$D$303,2,FALSE)</f>
        <v>67.02</v>
      </c>
      <c r="IE83" s="95">
        <f>VLOOKUP($A83,'WO Detail'!$A$2:$BJ$304,62,FALSE)</f>
        <v>93</v>
      </c>
      <c r="IF83" s="95">
        <f t="shared" si="44"/>
        <v>1.5</v>
      </c>
      <c r="IG83" s="96"/>
      <c r="IH83" s="96"/>
      <c r="II83" s="96"/>
      <c r="IJ83" s="96"/>
    </row>
    <row r="84" spans="1:244" s="18" customFormat="1" ht="20.100000000000001" customHeight="1">
      <c r="A84" s="55" t="s">
        <v>840</v>
      </c>
      <c r="B84" s="13" t="s">
        <v>256</v>
      </c>
      <c r="C84" s="13" t="str">
        <f>VLOOKUP($A84,'WO Detail'!$A$2:$BJ$304,4,FALSE)</f>
        <v>NGO1</v>
      </c>
      <c r="D84" s="13" t="str">
        <f>VLOOKUP($A84,'WO Detail'!$A$2:$BJ$304,6,FALSE)</f>
        <v>Melrose</v>
      </c>
      <c r="E84" s="55">
        <f>VLOOKUP($A84,'WO Detail'!$A$2:$BJ$304,7,FALSE)</f>
        <v>28</v>
      </c>
      <c r="F84" s="13" t="s">
        <v>841</v>
      </c>
      <c r="G84" s="53">
        <v>237</v>
      </c>
      <c r="H84" s="55" t="str">
        <f>VLOOKUP($A84,'WO Detail'!$A$2:$BJ$304,9,FALSE)</f>
        <v>NY005010280</v>
      </c>
      <c r="I84" s="14">
        <v>221</v>
      </c>
      <c r="J84" s="14">
        <v>382</v>
      </c>
      <c r="K84" s="15">
        <v>1.7285067999999999</v>
      </c>
      <c r="L84" s="15">
        <v>19.825339400000001</v>
      </c>
      <c r="M84" s="14">
        <v>154</v>
      </c>
      <c r="N84" s="14">
        <v>228</v>
      </c>
      <c r="O84" s="14">
        <v>7</v>
      </c>
      <c r="P84" s="14">
        <v>7</v>
      </c>
      <c r="Q84" s="14">
        <v>21</v>
      </c>
      <c r="R84" s="14">
        <v>24</v>
      </c>
      <c r="S84" s="14">
        <v>28</v>
      </c>
      <c r="T84" s="14">
        <v>34</v>
      </c>
      <c r="U84" s="14">
        <v>17</v>
      </c>
      <c r="V84" s="14">
        <v>35</v>
      </c>
      <c r="W84" s="14">
        <v>16</v>
      </c>
      <c r="X84" s="14">
        <v>20</v>
      </c>
      <c r="Y84" s="14">
        <v>75</v>
      </c>
      <c r="Z84" s="14">
        <v>74</v>
      </c>
      <c r="AA84" s="14">
        <v>24</v>
      </c>
      <c r="AB84" s="14">
        <v>48</v>
      </c>
      <c r="AC84" s="14">
        <v>186</v>
      </c>
      <c r="AD84" s="14">
        <v>173</v>
      </c>
      <c r="AE84" s="14">
        <v>3</v>
      </c>
      <c r="AF84" s="14">
        <v>85</v>
      </c>
      <c r="AG84" s="14">
        <v>293</v>
      </c>
      <c r="AH84" s="14">
        <v>0</v>
      </c>
      <c r="AI84" s="14">
        <v>1</v>
      </c>
      <c r="AJ84" s="14">
        <v>132</v>
      </c>
      <c r="AK84" s="14">
        <v>37</v>
      </c>
      <c r="AL84" s="14">
        <v>10</v>
      </c>
      <c r="AM84" s="14">
        <v>2</v>
      </c>
      <c r="AN84" s="14">
        <v>21</v>
      </c>
      <c r="AO84" s="16">
        <v>434.21719457013575</v>
      </c>
      <c r="AP84" s="16">
        <v>267</v>
      </c>
      <c r="AQ84" s="14">
        <v>5</v>
      </c>
      <c r="AR84" s="14">
        <v>11</v>
      </c>
      <c r="AS84" s="14">
        <v>104</v>
      </c>
      <c r="AT84" s="14">
        <v>29</v>
      </c>
      <c r="AU84" s="14">
        <v>14</v>
      </c>
      <c r="AV84" s="14">
        <v>14</v>
      </c>
      <c r="AW84" s="14">
        <v>9</v>
      </c>
      <c r="AX84" s="14">
        <v>6</v>
      </c>
      <c r="AY84" s="14">
        <v>5</v>
      </c>
      <c r="AZ84" s="14">
        <v>6</v>
      </c>
      <c r="BA84" s="14">
        <v>18</v>
      </c>
      <c r="BB84" s="16">
        <v>19557.657407407409</v>
      </c>
      <c r="BC84" s="16">
        <v>12217</v>
      </c>
      <c r="BD84" s="14">
        <v>10</v>
      </c>
      <c r="BE84" s="14">
        <v>46</v>
      </c>
      <c r="BF84" s="14">
        <v>76</v>
      </c>
      <c r="BG84" s="14">
        <v>19</v>
      </c>
      <c r="BH84" s="14">
        <v>17</v>
      </c>
      <c r="BI84" s="14">
        <v>10</v>
      </c>
      <c r="BJ84" s="14">
        <v>8</v>
      </c>
      <c r="BK84" s="14">
        <v>8</v>
      </c>
      <c r="BL84" s="14">
        <v>8</v>
      </c>
      <c r="BM84" s="14">
        <v>0</v>
      </c>
      <c r="BN84" s="14">
        <v>2</v>
      </c>
      <c r="BO84" s="14">
        <v>2</v>
      </c>
      <c r="BP84" s="14">
        <v>1</v>
      </c>
      <c r="BQ84" s="14">
        <v>3</v>
      </c>
      <c r="BR84" s="14">
        <v>1</v>
      </c>
      <c r="BS84" s="14">
        <v>1</v>
      </c>
      <c r="BT84" s="14">
        <v>0</v>
      </c>
      <c r="BU84" s="14">
        <v>0</v>
      </c>
      <c r="BV84" s="14">
        <v>1</v>
      </c>
      <c r="BW84" s="14">
        <v>0</v>
      </c>
      <c r="BX84" s="14">
        <v>3</v>
      </c>
      <c r="BY84" s="14">
        <v>60</v>
      </c>
      <c r="BZ84" s="16">
        <v>38259.35</v>
      </c>
      <c r="CA84" s="16">
        <v>30868.5</v>
      </c>
      <c r="CB84" s="14">
        <v>14</v>
      </c>
      <c r="CC84" s="16">
        <v>14419.428571428571</v>
      </c>
      <c r="CD84" s="16">
        <v>5934</v>
      </c>
      <c r="CE84" s="14">
        <v>144</v>
      </c>
      <c r="CF84" s="16">
        <v>12655.729166666666</v>
      </c>
      <c r="CG84" s="16">
        <v>10530</v>
      </c>
      <c r="CH84" s="14">
        <v>172</v>
      </c>
      <c r="CI84" s="14">
        <v>28</v>
      </c>
      <c r="CJ84" s="14">
        <v>11</v>
      </c>
      <c r="CK84" s="14">
        <v>3</v>
      </c>
      <c r="CL84" s="14">
        <v>2</v>
      </c>
      <c r="CM84" s="14">
        <v>2</v>
      </c>
      <c r="CN84" s="17">
        <f t="shared" si="25"/>
        <v>9.0497737556561094E-3</v>
      </c>
      <c r="CO84" s="14">
        <v>8</v>
      </c>
      <c r="CP84" s="17">
        <f t="shared" si="26"/>
        <v>3.6199095022624438E-2</v>
      </c>
      <c r="CQ84" s="14">
        <v>128</v>
      </c>
      <c r="CR84" s="14">
        <v>8</v>
      </c>
      <c r="CS84" s="17">
        <f t="shared" si="27"/>
        <v>2.0942408376963352E-2</v>
      </c>
      <c r="CT84" s="13"/>
      <c r="CU84" s="17"/>
      <c r="CV84" s="13"/>
      <c r="CW84" s="13"/>
      <c r="CX84" s="13"/>
      <c r="CY84" s="13"/>
      <c r="CZ84" s="13"/>
      <c r="DA84" s="13"/>
      <c r="DB84" s="13" t="str">
        <f>VLOOKUP($A84,'WO Detail'!$A$2:$BJ$304,5,FALSE)</f>
        <v>Vacant</v>
      </c>
      <c r="DC84" s="13"/>
      <c r="DD84" s="13"/>
      <c r="DE84" s="55">
        <f>VLOOKUP($A84,'WO Detail'!$A$2:$BJ$304,38,FALSE)</f>
        <v>0</v>
      </c>
      <c r="DF84" s="19" t="s">
        <v>258</v>
      </c>
      <c r="DG84" s="19" t="s">
        <v>259</v>
      </c>
      <c r="DH84" s="19" t="s">
        <v>415</v>
      </c>
      <c r="DI84" s="19" t="s">
        <v>416</v>
      </c>
      <c r="DJ84" s="19" t="s">
        <v>262</v>
      </c>
      <c r="DK84" s="19" t="s">
        <v>263</v>
      </c>
      <c r="DL84" s="19" t="s">
        <v>318</v>
      </c>
      <c r="DM84" s="19" t="s">
        <v>326</v>
      </c>
      <c r="DN84" s="19" t="s">
        <v>417</v>
      </c>
      <c r="DO84" s="55"/>
      <c r="DP84" s="55"/>
      <c r="DQ84" s="68">
        <v>10.714285714285699</v>
      </c>
      <c r="DR84" s="55" t="str">
        <f>VLOOKUP($A84,'WO Detail'!$A$2:$BJ$304,10,FALSE)</f>
        <v>No</v>
      </c>
      <c r="DS84" s="55" t="str">
        <f>VLOOKUP($A84,'WO Detail'!$A$2:$BJ$304,14,FALSE)</f>
        <v>NO</v>
      </c>
      <c r="DT84" s="19" t="s">
        <v>418</v>
      </c>
      <c r="DU84" s="59">
        <f>VLOOKUP($A84,'WO Detail'!$A$2:$BJ$304,15,FALSE)</f>
        <v>0</v>
      </c>
      <c r="DV84" s="78">
        <v>2023</v>
      </c>
      <c r="DW84" s="79" t="s">
        <v>735</v>
      </c>
      <c r="DX84" s="55">
        <f>VLOOKUP($A84,'WO Detail'!$A$2:$BJ$304,26,FALSE)</f>
        <v>221</v>
      </c>
      <c r="DY84" s="55">
        <f>VLOOKUP($A84,'WO Detail'!$A$2:$BJ$304,27,FALSE)</f>
        <v>221</v>
      </c>
      <c r="DZ84" s="55">
        <f>VLOOKUP($A84,'WO Detail'!$A$2:$BJ$304,28,FALSE)</f>
        <v>0</v>
      </c>
      <c r="EA84" s="55">
        <f>VLOOKUP($A84,'WO Detail'!$A$2:$BJ$304,29,FALSE)</f>
        <v>0</v>
      </c>
      <c r="EB84" s="55">
        <f>VLOOKUP($A84,'WO Detail'!$A$2:$BJ$304,30,FALSE)</f>
        <v>26</v>
      </c>
      <c r="EC84" s="55">
        <f>VLOOKUP($A84,'WO Detail'!$A$2:$BJ$304,31,FALSE)</f>
        <v>91</v>
      </c>
      <c r="ED84" s="55">
        <f>VLOOKUP($A84,'WO Detail'!$A$2:$BJ$304,32,FALSE)</f>
        <v>59</v>
      </c>
      <c r="EE84" s="55">
        <f>VLOOKUP($A84,'WO Detail'!$A$2:$BJ$304,33,FALSE)</f>
        <v>31</v>
      </c>
      <c r="EF84" s="55">
        <f>VLOOKUP($A84,'WO Detail'!$A$2:$BJ$304,34,FALSE)</f>
        <v>11</v>
      </c>
      <c r="EG84" s="55">
        <f>VLOOKUP($A84,'WO Detail'!$A$2:$BJ$304,35,FALSE)</f>
        <v>3</v>
      </c>
      <c r="EH84" s="55">
        <f>VLOOKUP($A84,'WO Detail'!$A$2:$BJ$304,36,FALSE)</f>
        <v>0</v>
      </c>
      <c r="EI84" s="55">
        <f>VLOOKUP($A84,'WO Detail'!$A$2:$BJ$304,37,FALSE)</f>
        <v>0</v>
      </c>
      <c r="EJ84" s="78">
        <v>2</v>
      </c>
      <c r="EK84" s="78">
        <v>0</v>
      </c>
      <c r="EL84" s="19" t="s">
        <v>268</v>
      </c>
      <c r="EM84" s="19" t="s">
        <v>290</v>
      </c>
      <c r="EN84" s="81">
        <v>26907</v>
      </c>
      <c r="EO84" s="78">
        <v>47</v>
      </c>
      <c r="EP84" s="78" t="s">
        <v>842</v>
      </c>
      <c r="EQ84" s="84">
        <v>21301</v>
      </c>
      <c r="ER84" s="78">
        <v>1.45</v>
      </c>
      <c r="ES84" s="13"/>
      <c r="ET84" s="55">
        <f>VLOOKUP($A84,'WO Detail'!$A$2:$BJ$304,25,FALSE)</f>
        <v>2</v>
      </c>
      <c r="EU84" s="55">
        <f>VLOOKUP($A84,'WO Detail'!$A$2:$BJ$304,24,FALSE)</f>
        <v>4</v>
      </c>
      <c r="EV84" s="55" t="str">
        <f>VLOOKUP($A84,'WO Detail'!$A$2:$BJ$304,23,FALSE)</f>
        <v>OPERATING</v>
      </c>
      <c r="EW84" s="78" t="s">
        <v>267</v>
      </c>
      <c r="EX84" s="13"/>
      <c r="EY84" s="13"/>
      <c r="EZ84" s="19" t="s">
        <v>267</v>
      </c>
      <c r="FA84" s="55" t="str">
        <f>VLOOKUP($A84,'WO Detail'!$A$2:$BJ$304,11,FALSE)</f>
        <v>Other</v>
      </c>
      <c r="FB84" s="55" t="str">
        <f>VLOOKUP($A84,'WO Detail'!$A$2:$BJ$304,12,FALSE)</f>
        <v>No</v>
      </c>
      <c r="FC84" s="13"/>
      <c r="FD84" s="55">
        <f>VLOOKUP($A84,'WO Detail'!$A$2:$BJ$304,13,FALSE)</f>
        <v>0</v>
      </c>
      <c r="FE84" s="19" t="s">
        <v>267</v>
      </c>
      <c r="FF84" s="13" t="s">
        <v>273</v>
      </c>
      <c r="FG84" s="19" t="s">
        <v>843</v>
      </c>
      <c r="FH84" s="19" t="s">
        <v>421</v>
      </c>
      <c r="FI84" s="13">
        <v>3710</v>
      </c>
      <c r="FJ84" s="13">
        <v>7</v>
      </c>
      <c r="FK84" s="19" t="s">
        <v>423</v>
      </c>
      <c r="FL84" s="13"/>
      <c r="FM84" s="55">
        <f>VLOOKUP($A84,'WO Detail'!$A$2:$BJ$304,16,FALSE)</f>
        <v>0</v>
      </c>
      <c r="FN84" s="13"/>
      <c r="FO84" s="13"/>
      <c r="FP84" s="13"/>
      <c r="FQ84" s="13"/>
      <c r="FR84" s="13"/>
      <c r="FS84" s="13"/>
      <c r="FT84" s="13"/>
      <c r="FU84" s="13"/>
      <c r="FV84" s="13"/>
      <c r="FW84" s="13"/>
      <c r="FX84" s="13"/>
      <c r="FY84" s="13"/>
      <c r="FZ84" s="13"/>
      <c r="GA84" s="13"/>
      <c r="GB84" s="13"/>
      <c r="GC84" s="13"/>
      <c r="GD84" s="13"/>
      <c r="GE84" s="13"/>
      <c r="GF84" s="13"/>
      <c r="GG84" s="13"/>
      <c r="GH84" s="55">
        <f>VLOOKUP($A84,'WO Detail'!$A$2:$BJ$304,39,FALSE)</f>
        <v>94.78</v>
      </c>
      <c r="GI84" s="55">
        <f>VLOOKUP($A84,'WO Detail'!$A$2:$BJ$304,40,FALSE)</f>
        <v>28.51</v>
      </c>
      <c r="GJ84" s="13"/>
      <c r="GK84" s="13"/>
      <c r="GL84" s="13"/>
      <c r="GM84" s="13"/>
      <c r="GN84" s="55">
        <f>VLOOKUP($A84,'WO Detail'!$A$2:$BJ$304,17,FALSE)</f>
        <v>0</v>
      </c>
      <c r="GO84" s="55">
        <f>VLOOKUP($A84,'WO Detail'!$A$2:$BJ$304,18,FALSE)</f>
        <v>0</v>
      </c>
      <c r="GP84" s="55">
        <f>VLOOKUP($A84,'WO Detail'!$A$2:$BJ$304,19,FALSE)</f>
        <v>0</v>
      </c>
      <c r="GQ84" s="55" t="str">
        <f>VLOOKUP($A84,'WO Detail'!$A$2:$BJ$304,21,FALSE)</f>
        <v>No</v>
      </c>
      <c r="GR84" s="89">
        <f>VLOOKUP($A84,'WO Detail'!$A$2:$BJ$304,22,FALSE)</f>
        <v>0.44681740426060323</v>
      </c>
      <c r="GS84" s="95">
        <f>VLOOKUP($A84,'WO Detail'!$A$2:$BJ$304,41,FALSE)</f>
        <v>349</v>
      </c>
      <c r="GT84" s="95">
        <f t="shared" si="28"/>
        <v>0.526395173453997</v>
      </c>
      <c r="GU84" s="95">
        <f>VLOOKUP($A84,'WO Detail'!$A$2:$BJ$304,42,FALSE)</f>
        <v>26</v>
      </c>
      <c r="GV84" s="95">
        <f t="shared" si="29"/>
        <v>0.11764705882352941</v>
      </c>
      <c r="GW84" s="95">
        <f>VLOOKUP($A84,'WO Detail'!$A$2:$BJ$304,43,FALSE)</f>
        <v>1247</v>
      </c>
      <c r="GX84" s="95">
        <f t="shared" si="30"/>
        <v>1.8808446455505279</v>
      </c>
      <c r="GY84" s="95">
        <f>VLOOKUP($A84,'WO Detail'!$A$2:$BJ$304,44,FALSE)</f>
        <v>1227</v>
      </c>
      <c r="GZ84" s="95">
        <f t="shared" si="31"/>
        <v>5.5520361990950224</v>
      </c>
      <c r="HA84" s="95">
        <f>VLOOKUP($A84,'WO Detail'!$A$2:$BJ$304,45,FALSE)</f>
        <v>973</v>
      </c>
      <c r="HB84" s="95">
        <f t="shared" si="32"/>
        <v>1.4675716440422322</v>
      </c>
      <c r="HC84" s="95">
        <f>VLOOKUP($A84,'WO Detail'!$A$2:$BJ$304,46,FALSE)</f>
        <v>606</v>
      </c>
      <c r="HD84" s="95">
        <f t="shared" si="33"/>
        <v>2.7420814479638009</v>
      </c>
      <c r="HE84" s="95">
        <f>VLOOKUP($A84,'WO Detail'!$A$2:$BJ$304,47,FALSE)</f>
        <v>95</v>
      </c>
      <c r="HF84" s="95">
        <f t="shared" si="34"/>
        <v>0.14328808446455507</v>
      </c>
      <c r="HG84" s="95">
        <f>VLOOKUP($A84,'WO Detail'!$A$2:$BJ$304,49,FALSE)</f>
        <v>231</v>
      </c>
      <c r="HH84" s="95">
        <f t="shared" si="35"/>
        <v>0.34841628959276016</v>
      </c>
      <c r="HI84" s="95">
        <f>VLOOKUP($A84,'WO Detail'!$A$2:$BJ$304,51,FALSE)</f>
        <v>0</v>
      </c>
      <c r="HJ84" s="95">
        <f t="shared" si="36"/>
        <v>0</v>
      </c>
      <c r="HK84" s="95">
        <f>VLOOKUP($A84,'WO Detail'!$A$2:$BJ$304,53,FALSE)</f>
        <v>0</v>
      </c>
      <c r="HL84" s="95">
        <f t="shared" si="37"/>
        <v>0</v>
      </c>
      <c r="HM84" s="95">
        <f>VLOOKUP($A84,'WO Detail'!$A$2:$BJ$304,55,FALSE)</f>
        <v>342</v>
      </c>
      <c r="HN84" s="95">
        <f t="shared" si="24"/>
        <v>85.5</v>
      </c>
      <c r="HO84" s="95">
        <f>VLOOKUP($A84,'WO Detail'!$A$2:$BJ$304,56,FALSE)</f>
        <v>5552</v>
      </c>
      <c r="HP84" s="95">
        <f t="shared" si="38"/>
        <v>8.3740573152337863</v>
      </c>
      <c r="HQ84" s="95">
        <f>VLOOKUP($A84,'WO Detail'!$A$2:$BJ$304,57,FALSE)</f>
        <v>1125</v>
      </c>
      <c r="HR84" s="95">
        <f t="shared" si="39"/>
        <v>5.0904977375565608</v>
      </c>
      <c r="HS84" s="95">
        <f>VLOOKUP($A84,'WO Detail'!$A$2:$BJ$304,58,FALSE)</f>
        <v>3432</v>
      </c>
      <c r="HT84" s="95">
        <f t="shared" si="40"/>
        <v>5.1764705882352944</v>
      </c>
      <c r="HU84" s="95">
        <f>VLOOKUP($A84,'WO Detail'!$A$2:$BJ$304,59,FALSE)</f>
        <v>15529</v>
      </c>
      <c r="HV84" s="95">
        <f t="shared" si="41"/>
        <v>70.266968325791851</v>
      </c>
      <c r="HW84" s="95">
        <f>VLOOKUP($A84,'WO Detail'!$A$2:$BJ$304,60,FALSE)</f>
        <v>309</v>
      </c>
      <c r="HX84" s="95">
        <f t="shared" si="42"/>
        <v>0.4660633484162896</v>
      </c>
      <c r="HY84" s="95">
        <f>VLOOKUP($A84,'WO Detail'!$A$2:$BJ$304,61,FALSE)</f>
        <v>6063</v>
      </c>
      <c r="HZ84" s="95">
        <f t="shared" si="43"/>
        <v>27.434389140271492</v>
      </c>
      <c r="IA84" s="95"/>
      <c r="IB84" s="95"/>
      <c r="IC84" s="95"/>
      <c r="ID84" s="113">
        <f>VLOOKUP($A84,'PHAS Score'!$C$1:$D$303,2,FALSE)</f>
        <v>60</v>
      </c>
      <c r="IE84" s="95">
        <f>VLOOKUP($A84,'WO Detail'!$A$2:$BJ$304,62,FALSE)</f>
        <v>528</v>
      </c>
      <c r="IF84" s="95">
        <f t="shared" si="44"/>
        <v>2.3891402714932126</v>
      </c>
      <c r="IG84" s="96"/>
      <c r="IH84" s="96"/>
      <c r="II84" s="96"/>
      <c r="IJ84" s="96"/>
    </row>
    <row r="85" spans="1:244" s="18" customFormat="1" ht="20.100000000000001" customHeight="1">
      <c r="A85" s="55" t="s">
        <v>844</v>
      </c>
      <c r="B85" s="13" t="s">
        <v>256</v>
      </c>
      <c r="C85" s="13" t="str">
        <f>VLOOKUP($A85,'WO Detail'!$A$2:$BJ$304,4,FALSE)</f>
        <v>Private Mgmt</v>
      </c>
      <c r="D85" s="13" t="str">
        <f>VLOOKUP($A85,'WO Detail'!$A$2:$BJ$304,6,FALSE)</f>
        <v>Building Management Associates (BX 1)</v>
      </c>
      <c r="E85" s="55">
        <f>VLOOKUP($A85,'WO Detail'!$A$2:$BJ$304,7,FALSE)</f>
        <v>530</v>
      </c>
      <c r="F85" s="13" t="s">
        <v>845</v>
      </c>
      <c r="G85" s="53">
        <v>304</v>
      </c>
      <c r="H85" s="55" t="str">
        <f>VLOOKUP($A85,'WO Detail'!$A$2:$BJ$304,9,FALSE)</f>
        <v>NY005015300</v>
      </c>
      <c r="I85" s="14">
        <v>110</v>
      </c>
      <c r="J85" s="14">
        <v>361</v>
      </c>
      <c r="K85" s="15">
        <v>3.2818182</v>
      </c>
      <c r="L85" s="15">
        <v>19.7409091</v>
      </c>
      <c r="M85" s="14">
        <v>160</v>
      </c>
      <c r="N85" s="14">
        <v>201</v>
      </c>
      <c r="O85" s="14">
        <v>17</v>
      </c>
      <c r="P85" s="14">
        <v>31</v>
      </c>
      <c r="Q85" s="14">
        <v>49</v>
      </c>
      <c r="R85" s="14">
        <v>42</v>
      </c>
      <c r="S85" s="14">
        <v>37</v>
      </c>
      <c r="T85" s="14">
        <v>56</v>
      </c>
      <c r="U85" s="14">
        <v>33</v>
      </c>
      <c r="V85" s="14">
        <v>41</v>
      </c>
      <c r="W85" s="14">
        <v>11</v>
      </c>
      <c r="X85" s="14">
        <v>20</v>
      </c>
      <c r="Y85" s="14">
        <v>19</v>
      </c>
      <c r="Z85" s="14">
        <v>4</v>
      </c>
      <c r="AA85" s="14">
        <v>1</v>
      </c>
      <c r="AB85" s="14">
        <v>122</v>
      </c>
      <c r="AC85" s="14">
        <v>36</v>
      </c>
      <c r="AD85" s="14">
        <v>24</v>
      </c>
      <c r="AE85" s="14">
        <v>15</v>
      </c>
      <c r="AF85" s="14">
        <v>93</v>
      </c>
      <c r="AG85" s="14">
        <v>250</v>
      </c>
      <c r="AH85" s="14">
        <v>0</v>
      </c>
      <c r="AI85" s="14">
        <v>3</v>
      </c>
      <c r="AJ85" s="14">
        <v>44</v>
      </c>
      <c r="AK85" s="14">
        <v>17</v>
      </c>
      <c r="AL85" s="14">
        <v>3</v>
      </c>
      <c r="AM85" s="14">
        <v>1</v>
      </c>
      <c r="AN85" s="14">
        <v>11</v>
      </c>
      <c r="AO85" s="16">
        <v>733.4</v>
      </c>
      <c r="AP85" s="16">
        <v>581.5</v>
      </c>
      <c r="AQ85" s="14">
        <v>1</v>
      </c>
      <c r="AR85" s="14">
        <v>3</v>
      </c>
      <c r="AS85" s="14">
        <v>22</v>
      </c>
      <c r="AT85" s="14">
        <v>8</v>
      </c>
      <c r="AU85" s="14">
        <v>12</v>
      </c>
      <c r="AV85" s="14">
        <v>10</v>
      </c>
      <c r="AW85" s="14">
        <v>10</v>
      </c>
      <c r="AX85" s="14">
        <v>8</v>
      </c>
      <c r="AY85" s="14">
        <v>5</v>
      </c>
      <c r="AZ85" s="14">
        <v>3</v>
      </c>
      <c r="BA85" s="14">
        <v>28</v>
      </c>
      <c r="BB85" s="16">
        <v>38192.115384615383</v>
      </c>
      <c r="BC85" s="16">
        <v>29913.5</v>
      </c>
      <c r="BD85" s="14">
        <v>2</v>
      </c>
      <c r="BE85" s="14">
        <v>14</v>
      </c>
      <c r="BF85" s="14">
        <v>13</v>
      </c>
      <c r="BG85" s="14">
        <v>4</v>
      </c>
      <c r="BH85" s="14">
        <v>9</v>
      </c>
      <c r="BI85" s="14">
        <v>10</v>
      </c>
      <c r="BJ85" s="14">
        <v>6</v>
      </c>
      <c r="BK85" s="14">
        <v>10</v>
      </c>
      <c r="BL85" s="14">
        <v>5</v>
      </c>
      <c r="BM85" s="14">
        <v>4</v>
      </c>
      <c r="BN85" s="14">
        <v>5</v>
      </c>
      <c r="BO85" s="14">
        <v>4</v>
      </c>
      <c r="BP85" s="14">
        <v>1</v>
      </c>
      <c r="BQ85" s="14">
        <v>3</v>
      </c>
      <c r="BR85" s="14">
        <v>3</v>
      </c>
      <c r="BS85" s="14">
        <v>2</v>
      </c>
      <c r="BT85" s="14">
        <v>2</v>
      </c>
      <c r="BU85" s="14">
        <v>0</v>
      </c>
      <c r="BV85" s="14">
        <v>0</v>
      </c>
      <c r="BW85" s="14">
        <v>1</v>
      </c>
      <c r="BX85" s="14">
        <v>6</v>
      </c>
      <c r="BY85" s="14">
        <v>68</v>
      </c>
      <c r="BZ85" s="16">
        <v>49946.367647058825</v>
      </c>
      <c r="CA85" s="16">
        <v>40257.5</v>
      </c>
      <c r="CB85" s="14">
        <v>16</v>
      </c>
      <c r="CC85" s="16">
        <v>17344.9375</v>
      </c>
      <c r="CD85" s="16">
        <v>11640</v>
      </c>
      <c r="CE85" s="14">
        <v>22</v>
      </c>
      <c r="CF85" s="16">
        <v>18009.954545454544</v>
      </c>
      <c r="CG85" s="16">
        <v>10536</v>
      </c>
      <c r="CH85" s="14">
        <v>50</v>
      </c>
      <c r="CI85" s="14">
        <v>28</v>
      </c>
      <c r="CJ85" s="14">
        <v>16</v>
      </c>
      <c r="CK85" s="14">
        <v>7</v>
      </c>
      <c r="CL85" s="14">
        <v>2</v>
      </c>
      <c r="CM85" s="14">
        <v>3</v>
      </c>
      <c r="CN85" s="17">
        <f t="shared" si="25"/>
        <v>2.7272727272727271E-2</v>
      </c>
      <c r="CO85" s="14">
        <v>11</v>
      </c>
      <c r="CP85" s="17">
        <f t="shared" si="26"/>
        <v>0.1</v>
      </c>
      <c r="CQ85" s="14">
        <v>43</v>
      </c>
      <c r="CR85" s="14">
        <v>22</v>
      </c>
      <c r="CS85" s="17">
        <f t="shared" si="27"/>
        <v>6.0941828254847646E-2</v>
      </c>
      <c r="CT85" s="13"/>
      <c r="CU85" s="17"/>
      <c r="CV85" s="13"/>
      <c r="CW85" s="13"/>
      <c r="CX85" s="13"/>
      <c r="CY85" s="13"/>
      <c r="CZ85" s="13"/>
      <c r="DA85" s="13"/>
      <c r="DB85" s="13" t="str">
        <f>VLOOKUP($A85,'WO Detail'!$A$2:$BJ$304,5,FALSE)</f>
        <v>Tracey Williams</v>
      </c>
      <c r="DC85" s="13" t="s">
        <v>272</v>
      </c>
      <c r="DD85" s="13"/>
      <c r="DE85" s="55">
        <f>VLOOKUP($A85,'WO Detail'!$A$2:$BJ$304,38,FALSE)</f>
        <v>0</v>
      </c>
      <c r="DF85" s="19" t="s">
        <v>258</v>
      </c>
      <c r="DG85" s="19" t="s">
        <v>259</v>
      </c>
      <c r="DH85" s="19" t="s">
        <v>324</v>
      </c>
      <c r="DI85" s="19" t="s">
        <v>325</v>
      </c>
      <c r="DJ85" s="19" t="s">
        <v>262</v>
      </c>
      <c r="DK85" s="19" t="s">
        <v>263</v>
      </c>
      <c r="DL85" s="19" t="s">
        <v>318</v>
      </c>
      <c r="DM85" s="19" t="s">
        <v>326</v>
      </c>
      <c r="DN85" s="19" t="s">
        <v>846</v>
      </c>
      <c r="DO85" s="55"/>
      <c r="DP85" s="55"/>
      <c r="DQ85" s="68">
        <v>6.7534973468403301</v>
      </c>
      <c r="DR85" s="55" t="str">
        <f>VLOOKUP($A85,'WO Detail'!$A$2:$BJ$304,10,FALSE)</f>
        <v>No</v>
      </c>
      <c r="DS85" s="55" t="str">
        <f>VLOOKUP($A85,'WO Detail'!$A$2:$BJ$304,14,FALSE)</f>
        <v>NO</v>
      </c>
      <c r="DT85" s="19" t="s">
        <v>418</v>
      </c>
      <c r="DU85" s="59">
        <f>VLOOKUP($A85,'WO Detail'!$A$2:$BJ$304,15,FALSE)</f>
        <v>0</v>
      </c>
      <c r="DV85" s="77"/>
      <c r="DW85" s="79" t="s">
        <v>267</v>
      </c>
      <c r="DX85" s="55">
        <f>VLOOKUP($A85,'WO Detail'!$A$2:$BJ$304,26,FALSE)</f>
        <v>111</v>
      </c>
      <c r="DY85" s="55">
        <f>VLOOKUP($A85,'WO Detail'!$A$2:$BJ$304,27,FALSE)</f>
        <v>111</v>
      </c>
      <c r="DZ85" s="55">
        <f>VLOOKUP($A85,'WO Detail'!$A$2:$BJ$304,28,FALSE)</f>
        <v>0</v>
      </c>
      <c r="EA85" s="55">
        <f>VLOOKUP($A85,'WO Detail'!$A$2:$BJ$304,29,FALSE)</f>
        <v>0</v>
      </c>
      <c r="EB85" s="55">
        <f>VLOOKUP($A85,'WO Detail'!$A$2:$BJ$304,30,FALSE)</f>
        <v>0</v>
      </c>
      <c r="EC85" s="55">
        <f>VLOOKUP($A85,'WO Detail'!$A$2:$BJ$304,31,FALSE)</f>
        <v>0</v>
      </c>
      <c r="ED85" s="55">
        <f>VLOOKUP($A85,'WO Detail'!$A$2:$BJ$304,32,FALSE)</f>
        <v>34</v>
      </c>
      <c r="EE85" s="55">
        <f>VLOOKUP($A85,'WO Detail'!$A$2:$BJ$304,33,FALSE)</f>
        <v>65</v>
      </c>
      <c r="EF85" s="55">
        <f>VLOOKUP($A85,'WO Detail'!$A$2:$BJ$304,34,FALSE)</f>
        <v>12</v>
      </c>
      <c r="EG85" s="55">
        <f>VLOOKUP($A85,'WO Detail'!$A$2:$BJ$304,35,FALSE)</f>
        <v>0</v>
      </c>
      <c r="EH85" s="55">
        <f>VLOOKUP($A85,'WO Detail'!$A$2:$BJ$304,36,FALSE)</f>
        <v>0</v>
      </c>
      <c r="EI85" s="55">
        <f>VLOOKUP($A85,'WO Detail'!$A$2:$BJ$304,37,FALSE)</f>
        <v>0</v>
      </c>
      <c r="EJ85" s="78">
        <v>5</v>
      </c>
      <c r="EK85" s="78">
        <v>0</v>
      </c>
      <c r="EL85" s="19" t="s">
        <v>268</v>
      </c>
      <c r="EM85" s="19" t="s">
        <v>290</v>
      </c>
      <c r="EN85" s="81">
        <v>32081</v>
      </c>
      <c r="EO85" s="78">
        <v>33</v>
      </c>
      <c r="EP85" s="78" t="s">
        <v>371</v>
      </c>
      <c r="EQ85" s="84">
        <v>41134</v>
      </c>
      <c r="ER85" s="78">
        <v>3.16</v>
      </c>
      <c r="ES85" s="13"/>
      <c r="ET85" s="55">
        <f>VLOOKUP($A85,'WO Detail'!$A$2:$BJ$304,25,FALSE)</f>
        <v>0</v>
      </c>
      <c r="EU85" s="55">
        <f>VLOOKUP($A85,'WO Detail'!$A$2:$BJ$304,24,FALSE)</f>
        <v>0</v>
      </c>
      <c r="EV85" s="55">
        <f>VLOOKUP($A85,'WO Detail'!$A$2:$BJ$304,23,FALSE)</f>
        <v>0</v>
      </c>
      <c r="EW85" s="78" t="s">
        <v>267</v>
      </c>
      <c r="EX85" s="13"/>
      <c r="EY85" s="13"/>
      <c r="EZ85" s="19" t="s">
        <v>272</v>
      </c>
      <c r="FA85" s="55" t="str">
        <f>VLOOKUP($A85,'WO Detail'!$A$2:$BJ$304,11,FALSE)</f>
        <v>Other</v>
      </c>
      <c r="FB85" s="55" t="str">
        <f>VLOOKUP($A85,'WO Detail'!$A$2:$BJ$304,12,FALSE)</f>
        <v>No</v>
      </c>
      <c r="FC85" s="13"/>
      <c r="FD85" s="55">
        <f>VLOOKUP($A85,'WO Detail'!$A$2:$BJ$304,13,FALSE)</f>
        <v>0</v>
      </c>
      <c r="FE85" s="19" t="s">
        <v>272</v>
      </c>
      <c r="FF85" s="13" t="s">
        <v>273</v>
      </c>
      <c r="FG85" s="19" t="s">
        <v>847</v>
      </c>
      <c r="FH85" s="19" t="s">
        <v>848</v>
      </c>
      <c r="FI85" s="13">
        <v>3710</v>
      </c>
      <c r="FJ85" s="13">
        <v>8</v>
      </c>
      <c r="FK85" s="19" t="s">
        <v>849</v>
      </c>
      <c r="FL85" s="13"/>
      <c r="FM85" s="55">
        <f>VLOOKUP($A85,'WO Detail'!$A$2:$BJ$304,16,FALSE)</f>
        <v>0</v>
      </c>
      <c r="FN85" s="13"/>
      <c r="FO85" s="13"/>
      <c r="FP85" s="13"/>
      <c r="FQ85" s="13"/>
      <c r="FR85" s="13"/>
      <c r="FS85" s="13"/>
      <c r="FT85" s="13"/>
      <c r="FU85" s="13"/>
      <c r="FV85" s="13"/>
      <c r="FW85" s="13"/>
      <c r="FX85" s="13"/>
      <c r="FY85" s="13"/>
      <c r="FZ85" s="13"/>
      <c r="GA85" s="13"/>
      <c r="GB85" s="13"/>
      <c r="GC85" s="13"/>
      <c r="GD85" s="13"/>
      <c r="GE85" s="13"/>
      <c r="GF85" s="13"/>
      <c r="GG85" s="13"/>
      <c r="GH85" s="55">
        <f>VLOOKUP($A85,'WO Detail'!$A$2:$BJ$304,39,FALSE)</f>
        <v>91.45</v>
      </c>
      <c r="GI85" s="55">
        <f>VLOOKUP($A85,'WO Detail'!$A$2:$BJ$304,40,FALSE)</f>
        <v>28.83</v>
      </c>
      <c r="GJ85" s="13"/>
      <c r="GK85" s="13"/>
      <c r="GL85" s="13"/>
      <c r="GM85" s="13"/>
      <c r="GN85" s="55">
        <f>VLOOKUP($A85,'WO Detail'!$A$2:$BJ$304,17,FALSE)</f>
        <v>0</v>
      </c>
      <c r="GO85" s="55">
        <f>VLOOKUP($A85,'WO Detail'!$A$2:$BJ$304,18,FALSE)</f>
        <v>0</v>
      </c>
      <c r="GP85" s="55">
        <f>VLOOKUP($A85,'WO Detail'!$A$2:$BJ$304,19,FALSE)</f>
        <v>0</v>
      </c>
      <c r="GQ85" s="55" t="str">
        <f>VLOOKUP($A85,'WO Detail'!$A$2:$BJ$304,21,FALSE)</f>
        <v>No</v>
      </c>
      <c r="GR85" s="89">
        <f>VLOOKUP($A85,'WO Detail'!$A$2:$BJ$304,22,FALSE)</f>
        <v>0.46698839212814713</v>
      </c>
      <c r="GS85" s="95" t="str">
        <f>VLOOKUP($A85,'WO Detail'!$A$2:$BJ$304,41,FALSE)</f>
        <v/>
      </c>
      <c r="GT85" s="95"/>
      <c r="GU85" s="95" t="str">
        <f>VLOOKUP($A85,'WO Detail'!$A$2:$BJ$304,42,FALSE)</f>
        <v/>
      </c>
      <c r="GV85" s="95"/>
      <c r="GW85" s="95">
        <f>VLOOKUP($A85,'WO Detail'!$A$2:$BJ$304,43,FALSE)</f>
        <v>327</v>
      </c>
      <c r="GX85" s="95">
        <f t="shared" si="30"/>
        <v>0.98198198198198194</v>
      </c>
      <c r="GY85" s="95">
        <f>VLOOKUP($A85,'WO Detail'!$A$2:$BJ$304,44,FALSE)</f>
        <v>44</v>
      </c>
      <c r="GZ85" s="95">
        <f t="shared" si="31"/>
        <v>0.3963963963963964</v>
      </c>
      <c r="HA85" s="95">
        <f>VLOOKUP($A85,'WO Detail'!$A$2:$BJ$304,45,FALSE)</f>
        <v>20</v>
      </c>
      <c r="HB85" s="95">
        <f t="shared" si="32"/>
        <v>6.006006006006006E-2</v>
      </c>
      <c r="HC85" s="95">
        <f>VLOOKUP($A85,'WO Detail'!$A$2:$BJ$304,46,FALSE)</f>
        <v>9</v>
      </c>
      <c r="HD85" s="95">
        <f t="shared" si="33"/>
        <v>8.1081081081081086E-2</v>
      </c>
      <c r="HE85" s="95">
        <f>VLOOKUP($A85,'WO Detail'!$A$2:$BJ$304,47,FALSE)</f>
        <v>5</v>
      </c>
      <c r="HF85" s="95">
        <f t="shared" si="34"/>
        <v>1.5015015015015015E-2</v>
      </c>
      <c r="HG85" s="95">
        <f>VLOOKUP($A85,'WO Detail'!$A$2:$BJ$304,49,FALSE)</f>
        <v>0</v>
      </c>
      <c r="HH85" s="95">
        <f t="shared" si="35"/>
        <v>0</v>
      </c>
      <c r="HI85" s="95">
        <f>VLOOKUP($A85,'WO Detail'!$A$2:$BJ$304,51,FALSE)</f>
        <v>0</v>
      </c>
      <c r="HJ85" s="95">
        <f t="shared" si="36"/>
        <v>0</v>
      </c>
      <c r="HK85" s="95">
        <f>VLOOKUP($A85,'WO Detail'!$A$2:$BJ$304,53,FALSE)</f>
        <v>0</v>
      </c>
      <c r="HL85" s="95">
        <f t="shared" si="37"/>
        <v>0</v>
      </c>
      <c r="HM85" s="95"/>
      <c r="HN85" s="95"/>
      <c r="HO85" s="95">
        <f>VLOOKUP($A85,'WO Detail'!$A$2:$BJ$304,56,FALSE)</f>
        <v>2484</v>
      </c>
      <c r="HP85" s="95">
        <f t="shared" si="38"/>
        <v>7.4594594594594597</v>
      </c>
      <c r="HQ85" s="95">
        <f>VLOOKUP($A85,'WO Detail'!$A$2:$BJ$304,57,FALSE)</f>
        <v>422</v>
      </c>
      <c r="HR85" s="95">
        <f t="shared" si="39"/>
        <v>3.8018018018018016</v>
      </c>
      <c r="HS85" s="95">
        <f>VLOOKUP($A85,'WO Detail'!$A$2:$BJ$304,58,FALSE)</f>
        <v>269</v>
      </c>
      <c r="HT85" s="95">
        <f t="shared" si="40"/>
        <v>0.80780780780780781</v>
      </c>
      <c r="HU85" s="95">
        <f>VLOOKUP($A85,'WO Detail'!$A$2:$BJ$304,59,FALSE)</f>
        <v>38</v>
      </c>
      <c r="HV85" s="95">
        <f t="shared" si="41"/>
        <v>0.34234234234234234</v>
      </c>
      <c r="HW85" s="95">
        <f>VLOOKUP($A85,'WO Detail'!$A$2:$BJ$304,60,FALSE)</f>
        <v>448</v>
      </c>
      <c r="HX85" s="95">
        <f t="shared" si="42"/>
        <v>1.3453453453453454</v>
      </c>
      <c r="HY85" s="95">
        <f>VLOOKUP($A85,'WO Detail'!$A$2:$BJ$304,61,FALSE)</f>
        <v>84</v>
      </c>
      <c r="HZ85" s="95">
        <f t="shared" si="43"/>
        <v>0.7567567567567568</v>
      </c>
      <c r="IA85" s="95"/>
      <c r="IB85" s="95"/>
      <c r="IC85" s="95"/>
      <c r="ID85" s="113">
        <f>VLOOKUP($A85,'PHAS Score'!$C$1:$D$303,2,FALSE)</f>
        <v>34</v>
      </c>
      <c r="IE85" s="95">
        <f>VLOOKUP($A85,'WO Detail'!$A$2:$BJ$304,62,FALSE)</f>
        <v>0</v>
      </c>
      <c r="IF85" s="95">
        <f t="shared" si="44"/>
        <v>0</v>
      </c>
      <c r="IG85" s="96"/>
      <c r="IH85" s="96"/>
      <c r="II85" s="96"/>
      <c r="IJ85" s="96"/>
    </row>
    <row r="86" spans="1:244" s="18" customFormat="1" ht="20.100000000000001" customHeight="1">
      <c r="A86" s="55" t="s">
        <v>850</v>
      </c>
      <c r="B86" s="13" t="s">
        <v>256</v>
      </c>
      <c r="C86" s="13" t="str">
        <f>VLOOKUP($A86,'WO Detail'!$A$2:$BJ$304,4,FALSE)</f>
        <v>Private Mgmt</v>
      </c>
      <c r="D86" s="13" t="str">
        <f>VLOOKUP($A86,'WO Detail'!$A$2:$BJ$304,6,FALSE)</f>
        <v>Building Management Associates (BX 1)</v>
      </c>
      <c r="E86" s="55">
        <f>VLOOKUP($A86,'WO Detail'!$A$2:$BJ$304,7,FALSE)</f>
        <v>530</v>
      </c>
      <c r="F86" s="13" t="s">
        <v>851</v>
      </c>
      <c r="G86" s="53">
        <v>338</v>
      </c>
      <c r="H86" s="55" t="str">
        <f>VLOOKUP($A86,'WO Detail'!$A$2:$BJ$304,9,FALSE)</f>
        <v>NY005015300</v>
      </c>
      <c r="I86" s="14">
        <v>162</v>
      </c>
      <c r="J86" s="14">
        <v>381</v>
      </c>
      <c r="K86" s="15">
        <v>2.3518519000000002</v>
      </c>
      <c r="L86" s="15">
        <v>19.836419800000002</v>
      </c>
      <c r="M86" s="14">
        <v>130</v>
      </c>
      <c r="N86" s="14">
        <v>251</v>
      </c>
      <c r="O86" s="14">
        <v>28</v>
      </c>
      <c r="P86" s="14">
        <v>22</v>
      </c>
      <c r="Q86" s="14">
        <v>21</v>
      </c>
      <c r="R86" s="14">
        <v>41</v>
      </c>
      <c r="S86" s="14">
        <v>36</v>
      </c>
      <c r="T86" s="14">
        <v>48</v>
      </c>
      <c r="U86" s="14">
        <v>42</v>
      </c>
      <c r="V86" s="14">
        <v>45</v>
      </c>
      <c r="W86" s="14">
        <v>23</v>
      </c>
      <c r="X86" s="14">
        <v>27</v>
      </c>
      <c r="Y86" s="14">
        <v>32</v>
      </c>
      <c r="Z86" s="14">
        <v>12</v>
      </c>
      <c r="AA86" s="14">
        <v>4</v>
      </c>
      <c r="AB86" s="14">
        <v>95</v>
      </c>
      <c r="AC86" s="14">
        <v>62</v>
      </c>
      <c r="AD86" s="14">
        <v>48</v>
      </c>
      <c r="AE86" s="14">
        <v>14</v>
      </c>
      <c r="AF86" s="14">
        <v>131</v>
      </c>
      <c r="AG86" s="14">
        <v>236</v>
      </c>
      <c r="AH86" s="14">
        <v>0</v>
      </c>
      <c r="AI86" s="14">
        <v>0</v>
      </c>
      <c r="AJ86" s="14">
        <v>65</v>
      </c>
      <c r="AK86" s="14">
        <v>13</v>
      </c>
      <c r="AL86" s="14">
        <v>3</v>
      </c>
      <c r="AM86" s="14">
        <v>4</v>
      </c>
      <c r="AN86" s="14">
        <v>12</v>
      </c>
      <c r="AO86" s="16">
        <v>562.87654320987656</v>
      </c>
      <c r="AP86" s="16">
        <v>424</v>
      </c>
      <c r="AQ86" s="14">
        <v>2</v>
      </c>
      <c r="AR86" s="14">
        <v>8</v>
      </c>
      <c r="AS86" s="14">
        <v>46</v>
      </c>
      <c r="AT86" s="14">
        <v>14</v>
      </c>
      <c r="AU86" s="14">
        <v>23</v>
      </c>
      <c r="AV86" s="14">
        <v>11</v>
      </c>
      <c r="AW86" s="14">
        <v>12</v>
      </c>
      <c r="AX86" s="14">
        <v>11</v>
      </c>
      <c r="AY86" s="14">
        <v>6</v>
      </c>
      <c r="AZ86" s="14">
        <v>4</v>
      </c>
      <c r="BA86" s="14">
        <v>25</v>
      </c>
      <c r="BB86" s="16">
        <v>25926.558441558442</v>
      </c>
      <c r="BC86" s="16">
        <v>18734</v>
      </c>
      <c r="BD86" s="14">
        <v>5</v>
      </c>
      <c r="BE86" s="14">
        <v>22</v>
      </c>
      <c r="BF86" s="14">
        <v>32</v>
      </c>
      <c r="BG86" s="14">
        <v>22</v>
      </c>
      <c r="BH86" s="14">
        <v>10</v>
      </c>
      <c r="BI86" s="14">
        <v>17</v>
      </c>
      <c r="BJ86" s="14">
        <v>12</v>
      </c>
      <c r="BK86" s="14">
        <v>5</v>
      </c>
      <c r="BL86" s="14">
        <v>5</v>
      </c>
      <c r="BM86" s="14">
        <v>7</v>
      </c>
      <c r="BN86" s="14">
        <v>5</v>
      </c>
      <c r="BO86" s="14">
        <v>0</v>
      </c>
      <c r="BP86" s="14">
        <v>2</v>
      </c>
      <c r="BQ86" s="14">
        <v>3</v>
      </c>
      <c r="BR86" s="14">
        <v>1</v>
      </c>
      <c r="BS86" s="14">
        <v>1</v>
      </c>
      <c r="BT86" s="14">
        <v>0</v>
      </c>
      <c r="BU86" s="14">
        <v>0</v>
      </c>
      <c r="BV86" s="14">
        <v>1</v>
      </c>
      <c r="BW86" s="14">
        <v>0</v>
      </c>
      <c r="BX86" s="14">
        <v>4</v>
      </c>
      <c r="BY86" s="14">
        <v>85</v>
      </c>
      <c r="BZ86" s="16">
        <v>37339.964705882354</v>
      </c>
      <c r="CA86" s="16">
        <v>31200</v>
      </c>
      <c r="CB86" s="14">
        <v>27</v>
      </c>
      <c r="CC86" s="16">
        <v>14378.296296296296</v>
      </c>
      <c r="CD86" s="16">
        <v>11724</v>
      </c>
      <c r="CE86" s="14">
        <v>48</v>
      </c>
      <c r="CF86" s="16">
        <v>12934.9375</v>
      </c>
      <c r="CG86" s="16">
        <v>10296</v>
      </c>
      <c r="CH86" s="14">
        <v>101</v>
      </c>
      <c r="CI86" s="14">
        <v>33</v>
      </c>
      <c r="CJ86" s="14">
        <v>15</v>
      </c>
      <c r="CK86" s="14">
        <v>5</v>
      </c>
      <c r="CL86" s="14">
        <v>0</v>
      </c>
      <c r="CM86" s="14">
        <v>0</v>
      </c>
      <c r="CN86" s="17">
        <f t="shared" si="25"/>
        <v>0</v>
      </c>
      <c r="CO86" s="14">
        <v>9</v>
      </c>
      <c r="CP86" s="17">
        <f t="shared" si="26"/>
        <v>5.5555555555555552E-2</v>
      </c>
      <c r="CQ86" s="14">
        <v>75</v>
      </c>
      <c r="CR86" s="14">
        <v>31</v>
      </c>
      <c r="CS86" s="17">
        <f t="shared" si="27"/>
        <v>8.1364829396325458E-2</v>
      </c>
      <c r="CT86" s="13"/>
      <c r="CU86" s="17"/>
      <c r="CV86" s="13"/>
      <c r="CW86" s="13"/>
      <c r="CX86" s="13"/>
      <c r="CY86" s="13"/>
      <c r="CZ86" s="13"/>
      <c r="DA86" s="13"/>
      <c r="DB86" s="13" t="str">
        <f>VLOOKUP($A86,'WO Detail'!$A$2:$BJ$304,5,FALSE)</f>
        <v>Tracey Williams</v>
      </c>
      <c r="DC86" s="13" t="s">
        <v>272</v>
      </c>
      <c r="DD86" s="13"/>
      <c r="DE86" s="55">
        <f>VLOOKUP($A86,'WO Detail'!$A$2:$BJ$304,38,FALSE)</f>
        <v>0</v>
      </c>
      <c r="DF86" s="19" t="s">
        <v>258</v>
      </c>
      <c r="DG86" s="19" t="s">
        <v>259</v>
      </c>
      <c r="DH86" s="19" t="s">
        <v>297</v>
      </c>
      <c r="DI86" s="19" t="s">
        <v>298</v>
      </c>
      <c r="DJ86" s="19" t="s">
        <v>262</v>
      </c>
      <c r="DK86" s="19" t="s">
        <v>263</v>
      </c>
      <c r="DL86" s="19" t="s">
        <v>318</v>
      </c>
      <c r="DM86" s="19" t="s">
        <v>326</v>
      </c>
      <c r="DN86" s="19" t="s">
        <v>301</v>
      </c>
      <c r="DO86" s="55"/>
      <c r="DP86" s="55"/>
      <c r="DQ86" s="68">
        <v>6.7534973468403301</v>
      </c>
      <c r="DR86" s="55" t="str">
        <f>VLOOKUP($A86,'WO Detail'!$A$2:$BJ$304,10,FALSE)</f>
        <v>No</v>
      </c>
      <c r="DS86" s="55" t="str">
        <f>VLOOKUP($A86,'WO Detail'!$A$2:$BJ$304,14,FALSE)</f>
        <v>NO</v>
      </c>
      <c r="DT86" s="19" t="s">
        <v>302</v>
      </c>
      <c r="DU86" s="59">
        <f>VLOOKUP($A86,'WO Detail'!$A$2:$BJ$304,15,FALSE)</f>
        <v>0</v>
      </c>
      <c r="DV86" s="77"/>
      <c r="DW86" s="79" t="s">
        <v>267</v>
      </c>
      <c r="DX86" s="55">
        <f>VLOOKUP($A86,'WO Detail'!$A$2:$BJ$304,26,FALSE)</f>
        <v>168</v>
      </c>
      <c r="DY86" s="55">
        <f>VLOOKUP($A86,'WO Detail'!$A$2:$BJ$304,27,FALSE)</f>
        <v>162</v>
      </c>
      <c r="DZ86" s="55">
        <f>VLOOKUP($A86,'WO Detail'!$A$2:$BJ$304,28,FALSE)</f>
        <v>6</v>
      </c>
      <c r="EA86" s="55">
        <f>VLOOKUP($A86,'WO Detail'!$A$2:$BJ$304,29,FALSE)</f>
        <v>0</v>
      </c>
      <c r="EB86" s="55">
        <f>VLOOKUP($A86,'WO Detail'!$A$2:$BJ$304,30,FALSE)</f>
        <v>0</v>
      </c>
      <c r="EC86" s="55">
        <f>VLOOKUP($A86,'WO Detail'!$A$2:$BJ$304,31,FALSE)</f>
        <v>42</v>
      </c>
      <c r="ED86" s="55">
        <f>VLOOKUP($A86,'WO Detail'!$A$2:$BJ$304,32,FALSE)</f>
        <v>82</v>
      </c>
      <c r="EE86" s="55">
        <f>VLOOKUP($A86,'WO Detail'!$A$2:$BJ$304,33,FALSE)</f>
        <v>44</v>
      </c>
      <c r="EF86" s="55">
        <f>VLOOKUP($A86,'WO Detail'!$A$2:$BJ$304,34,FALSE)</f>
        <v>0</v>
      </c>
      <c r="EG86" s="55">
        <f>VLOOKUP($A86,'WO Detail'!$A$2:$BJ$304,35,FALSE)</f>
        <v>0</v>
      </c>
      <c r="EH86" s="55">
        <f>VLOOKUP($A86,'WO Detail'!$A$2:$BJ$304,36,FALSE)</f>
        <v>0</v>
      </c>
      <c r="EI86" s="55">
        <f>VLOOKUP($A86,'WO Detail'!$A$2:$BJ$304,37,FALSE)</f>
        <v>0</v>
      </c>
      <c r="EJ86" s="78">
        <v>7</v>
      </c>
      <c r="EK86" s="78">
        <v>0</v>
      </c>
      <c r="EL86" s="19" t="s">
        <v>268</v>
      </c>
      <c r="EM86" s="19" t="s">
        <v>290</v>
      </c>
      <c r="EN86" s="81">
        <v>32081</v>
      </c>
      <c r="EO86" s="78">
        <v>33</v>
      </c>
      <c r="EP86" s="78" t="s">
        <v>371</v>
      </c>
      <c r="EQ86" s="84">
        <v>59524</v>
      </c>
      <c r="ER86" s="78">
        <v>4.5</v>
      </c>
      <c r="ES86" s="13"/>
      <c r="ET86" s="55">
        <f>VLOOKUP($A86,'WO Detail'!$A$2:$BJ$304,25,FALSE)</f>
        <v>0</v>
      </c>
      <c r="EU86" s="55">
        <f>VLOOKUP($A86,'WO Detail'!$A$2:$BJ$304,24,FALSE)</f>
        <v>0</v>
      </c>
      <c r="EV86" s="55">
        <f>VLOOKUP($A86,'WO Detail'!$A$2:$BJ$304,23,FALSE)</f>
        <v>0</v>
      </c>
      <c r="EW86" s="78" t="s">
        <v>267</v>
      </c>
      <c r="EX86" s="13"/>
      <c r="EY86" s="13"/>
      <c r="EZ86" s="19" t="s">
        <v>272</v>
      </c>
      <c r="FA86" s="55" t="str">
        <f>VLOOKUP($A86,'WO Detail'!$A$2:$BJ$304,11,FALSE)</f>
        <v>Other</v>
      </c>
      <c r="FB86" s="55" t="str">
        <f>VLOOKUP($A86,'WO Detail'!$A$2:$BJ$304,12,FALSE)</f>
        <v>No</v>
      </c>
      <c r="FC86" s="13"/>
      <c r="FD86" s="55">
        <f>VLOOKUP($A86,'WO Detail'!$A$2:$BJ$304,13,FALSE)</f>
        <v>0</v>
      </c>
      <c r="FE86" s="19" t="s">
        <v>272</v>
      </c>
      <c r="FF86" s="13" t="s">
        <v>273</v>
      </c>
      <c r="FG86" s="19" t="s">
        <v>852</v>
      </c>
      <c r="FH86" s="19" t="s">
        <v>670</v>
      </c>
      <c r="FI86" s="13">
        <v>3705</v>
      </c>
      <c r="FJ86" s="13">
        <v>12</v>
      </c>
      <c r="FK86" s="19" t="s">
        <v>305</v>
      </c>
      <c r="FL86" s="13"/>
      <c r="FM86" s="55">
        <f>VLOOKUP($A86,'WO Detail'!$A$2:$BJ$304,16,FALSE)</f>
        <v>0</v>
      </c>
      <c r="FN86" s="13"/>
      <c r="FO86" s="13"/>
      <c r="FP86" s="13"/>
      <c r="FQ86" s="13"/>
      <c r="FR86" s="13"/>
      <c r="FS86" s="13"/>
      <c r="FT86" s="13"/>
      <c r="FU86" s="13"/>
      <c r="FV86" s="13"/>
      <c r="FW86" s="13"/>
      <c r="FX86" s="13"/>
      <c r="FY86" s="13"/>
      <c r="FZ86" s="13"/>
      <c r="GA86" s="13"/>
      <c r="GB86" s="13"/>
      <c r="GC86" s="13"/>
      <c r="GD86" s="13"/>
      <c r="GE86" s="13"/>
      <c r="GF86" s="13"/>
      <c r="GG86" s="13"/>
      <c r="GH86" s="55">
        <f>VLOOKUP($A86,'WO Detail'!$A$2:$BJ$304,39,FALSE)</f>
        <v>92.52</v>
      </c>
      <c r="GI86" s="55">
        <f>VLOOKUP($A86,'WO Detail'!$A$2:$BJ$304,40,FALSE)</f>
        <v>30.86</v>
      </c>
      <c r="GJ86" s="13"/>
      <c r="GK86" s="13"/>
      <c r="GL86" s="13"/>
      <c r="GM86" s="13"/>
      <c r="GN86" s="55">
        <f>VLOOKUP($A86,'WO Detail'!$A$2:$BJ$304,17,FALSE)</f>
        <v>0</v>
      </c>
      <c r="GO86" s="55">
        <f>VLOOKUP($A86,'WO Detail'!$A$2:$BJ$304,18,FALSE)</f>
        <v>0</v>
      </c>
      <c r="GP86" s="55">
        <f>VLOOKUP($A86,'WO Detail'!$A$2:$BJ$304,19,FALSE)</f>
        <v>0</v>
      </c>
      <c r="GQ86" s="55" t="str">
        <f>VLOOKUP($A86,'WO Detail'!$A$2:$BJ$304,21,FALSE)</f>
        <v>No</v>
      </c>
      <c r="GR86" s="89">
        <f>VLOOKUP($A86,'WO Detail'!$A$2:$BJ$304,22,FALSE)</f>
        <v>0.50580410529618158</v>
      </c>
      <c r="GS86" s="95" t="str">
        <f>VLOOKUP($A86,'WO Detail'!$A$2:$BJ$304,41,FALSE)</f>
        <v/>
      </c>
      <c r="GT86" s="95"/>
      <c r="GU86" s="95" t="str">
        <f>VLOOKUP($A86,'WO Detail'!$A$2:$BJ$304,42,FALSE)</f>
        <v/>
      </c>
      <c r="GV86" s="95"/>
      <c r="GW86" s="95">
        <f>VLOOKUP($A86,'WO Detail'!$A$2:$BJ$304,43,FALSE)</f>
        <v>402</v>
      </c>
      <c r="GX86" s="95">
        <f t="shared" si="30"/>
        <v>0.8271604938271605</v>
      </c>
      <c r="GY86" s="95">
        <f>VLOOKUP($A86,'WO Detail'!$A$2:$BJ$304,44,FALSE)</f>
        <v>70</v>
      </c>
      <c r="GZ86" s="95">
        <f t="shared" si="31"/>
        <v>0.43209876543209874</v>
      </c>
      <c r="HA86" s="95">
        <f>VLOOKUP($A86,'WO Detail'!$A$2:$BJ$304,45,FALSE)</f>
        <v>44</v>
      </c>
      <c r="HB86" s="95">
        <f t="shared" si="32"/>
        <v>9.0534979423868303E-2</v>
      </c>
      <c r="HC86" s="95">
        <f>VLOOKUP($A86,'WO Detail'!$A$2:$BJ$304,46,FALSE)</f>
        <v>15</v>
      </c>
      <c r="HD86" s="95">
        <f t="shared" si="33"/>
        <v>9.2592592592592587E-2</v>
      </c>
      <c r="HE86" s="95">
        <f>VLOOKUP($A86,'WO Detail'!$A$2:$BJ$304,47,FALSE)</f>
        <v>1</v>
      </c>
      <c r="HF86" s="95">
        <f t="shared" si="34"/>
        <v>2.0576131687242796E-3</v>
      </c>
      <c r="HG86" s="95">
        <f>VLOOKUP($A86,'WO Detail'!$A$2:$BJ$304,49,FALSE)</f>
        <v>3</v>
      </c>
      <c r="HH86" s="95">
        <f t="shared" si="35"/>
        <v>6.1728395061728392E-3</v>
      </c>
      <c r="HI86" s="95">
        <f>VLOOKUP($A86,'WO Detail'!$A$2:$BJ$304,51,FALSE)</f>
        <v>0</v>
      </c>
      <c r="HJ86" s="95">
        <f t="shared" si="36"/>
        <v>0</v>
      </c>
      <c r="HK86" s="95">
        <f>VLOOKUP($A86,'WO Detail'!$A$2:$BJ$304,53,FALSE)</f>
        <v>0</v>
      </c>
      <c r="HL86" s="95">
        <f t="shared" si="37"/>
        <v>0</v>
      </c>
      <c r="HM86" s="95"/>
      <c r="HN86" s="95"/>
      <c r="HO86" s="95">
        <f>VLOOKUP($A86,'WO Detail'!$A$2:$BJ$304,56,FALSE)</f>
        <v>3777</v>
      </c>
      <c r="HP86" s="95">
        <f t="shared" si="38"/>
        <v>7.7716049382716053</v>
      </c>
      <c r="HQ86" s="95">
        <f>VLOOKUP($A86,'WO Detail'!$A$2:$BJ$304,57,FALSE)</f>
        <v>626</v>
      </c>
      <c r="HR86" s="95">
        <f t="shared" si="39"/>
        <v>3.8641975308641974</v>
      </c>
      <c r="HS86" s="95">
        <f>VLOOKUP($A86,'WO Detail'!$A$2:$BJ$304,58,FALSE)</f>
        <v>301</v>
      </c>
      <c r="HT86" s="95">
        <f t="shared" si="40"/>
        <v>0.61934156378600824</v>
      </c>
      <c r="HU86" s="95">
        <f>VLOOKUP($A86,'WO Detail'!$A$2:$BJ$304,59,FALSE)</f>
        <v>64</v>
      </c>
      <c r="HV86" s="95">
        <f t="shared" si="41"/>
        <v>0.39506172839506171</v>
      </c>
      <c r="HW86" s="95">
        <f>VLOOKUP($A86,'WO Detail'!$A$2:$BJ$304,60,FALSE)</f>
        <v>844</v>
      </c>
      <c r="HX86" s="95">
        <f t="shared" si="42"/>
        <v>1.736625514403292</v>
      </c>
      <c r="HY86" s="95">
        <f>VLOOKUP($A86,'WO Detail'!$A$2:$BJ$304,61,FALSE)</f>
        <v>168</v>
      </c>
      <c r="HZ86" s="95">
        <f t="shared" si="43"/>
        <v>1.037037037037037</v>
      </c>
      <c r="IA86" s="95"/>
      <c r="IB86" s="95"/>
      <c r="IC86" s="95"/>
      <c r="ID86" s="113">
        <f>VLOOKUP($A86,'PHAS Score'!$C$1:$D$303,2,FALSE)</f>
        <v>34</v>
      </c>
      <c r="IE86" s="95">
        <f>VLOOKUP($A86,'WO Detail'!$A$2:$BJ$304,62,FALSE)</f>
        <v>39</v>
      </c>
      <c r="IF86" s="95">
        <f t="shared" si="44"/>
        <v>0.24074074074074073</v>
      </c>
      <c r="IG86" s="96"/>
      <c r="IH86" s="96"/>
      <c r="II86" s="96"/>
      <c r="IJ86" s="96"/>
    </row>
    <row r="87" spans="1:244" s="18" customFormat="1" ht="20.100000000000001" customHeight="1">
      <c r="A87" s="55" t="s">
        <v>853</v>
      </c>
      <c r="B87" s="13" t="s">
        <v>256</v>
      </c>
      <c r="C87" s="13" t="str">
        <f>VLOOKUP($A87,'WO Detail'!$A$2:$BJ$304,4,FALSE)</f>
        <v>Bronx</v>
      </c>
      <c r="D87" s="13" t="str">
        <f>VLOOKUP($A87,'WO Detail'!$A$2:$BJ$304,6,FALSE)</f>
        <v>1010 EAST 178TH STREET</v>
      </c>
      <c r="E87" s="55">
        <f>VLOOKUP($A87,'WO Detail'!$A$2:$BJ$304,7,FALSE)</f>
        <v>180</v>
      </c>
      <c r="F87" s="13" t="s">
        <v>854</v>
      </c>
      <c r="G87" s="53">
        <v>208</v>
      </c>
      <c r="H87" s="55" t="str">
        <f>VLOOKUP($A87,'WO Detail'!$A$2:$BJ$304,9,FALSE)</f>
        <v>NY005012270</v>
      </c>
      <c r="I87" s="14">
        <v>238</v>
      </c>
      <c r="J87" s="14">
        <v>526</v>
      </c>
      <c r="K87" s="15">
        <v>2.2100840000000002</v>
      </c>
      <c r="L87" s="15">
        <v>21.902941200000001</v>
      </c>
      <c r="M87" s="14">
        <v>204</v>
      </c>
      <c r="N87" s="14">
        <v>322</v>
      </c>
      <c r="O87" s="14">
        <v>22</v>
      </c>
      <c r="P87" s="14">
        <v>37</v>
      </c>
      <c r="Q87" s="14">
        <v>51</v>
      </c>
      <c r="R87" s="14">
        <v>43</v>
      </c>
      <c r="S87" s="14">
        <v>50</v>
      </c>
      <c r="T87" s="14">
        <v>68</v>
      </c>
      <c r="U87" s="14">
        <v>50</v>
      </c>
      <c r="V87" s="14">
        <v>64</v>
      </c>
      <c r="W87" s="14">
        <v>29</v>
      </c>
      <c r="X87" s="14">
        <v>31</v>
      </c>
      <c r="Y87" s="14">
        <v>45</v>
      </c>
      <c r="Z87" s="14">
        <v>32</v>
      </c>
      <c r="AA87" s="14">
        <v>4</v>
      </c>
      <c r="AB87" s="14">
        <v>136</v>
      </c>
      <c r="AC87" s="14">
        <v>101</v>
      </c>
      <c r="AD87" s="14">
        <v>81</v>
      </c>
      <c r="AE87" s="14">
        <v>12</v>
      </c>
      <c r="AF87" s="14">
        <v>222</v>
      </c>
      <c r="AG87" s="14">
        <v>292</v>
      </c>
      <c r="AH87" s="14">
        <v>0</v>
      </c>
      <c r="AI87" s="14">
        <v>0</v>
      </c>
      <c r="AJ87" s="14">
        <v>121</v>
      </c>
      <c r="AK87" s="14">
        <v>29</v>
      </c>
      <c r="AL87" s="14">
        <v>6</v>
      </c>
      <c r="AM87" s="14">
        <v>5</v>
      </c>
      <c r="AN87" s="14">
        <v>47</v>
      </c>
      <c r="AO87" s="16">
        <v>527.25210084033608</v>
      </c>
      <c r="AP87" s="16">
        <v>384.5</v>
      </c>
      <c r="AQ87" s="14">
        <v>1</v>
      </c>
      <c r="AR87" s="14">
        <v>8</v>
      </c>
      <c r="AS87" s="14">
        <v>80</v>
      </c>
      <c r="AT87" s="14">
        <v>33</v>
      </c>
      <c r="AU87" s="14">
        <v>28</v>
      </c>
      <c r="AV87" s="14">
        <v>17</v>
      </c>
      <c r="AW87" s="14">
        <v>14</v>
      </c>
      <c r="AX87" s="14">
        <v>12</v>
      </c>
      <c r="AY87" s="14">
        <v>6</v>
      </c>
      <c r="AZ87" s="14">
        <v>11</v>
      </c>
      <c r="BA87" s="14">
        <v>28</v>
      </c>
      <c r="BB87" s="16">
        <v>27745.1</v>
      </c>
      <c r="BC87" s="16">
        <v>17260.5</v>
      </c>
      <c r="BD87" s="14">
        <v>8</v>
      </c>
      <c r="BE87" s="14">
        <v>36</v>
      </c>
      <c r="BF87" s="14">
        <v>55</v>
      </c>
      <c r="BG87" s="14">
        <v>31</v>
      </c>
      <c r="BH87" s="14">
        <v>25</v>
      </c>
      <c r="BI87" s="14">
        <v>13</v>
      </c>
      <c r="BJ87" s="14">
        <v>15</v>
      </c>
      <c r="BK87" s="14">
        <v>8</v>
      </c>
      <c r="BL87" s="14">
        <v>11</v>
      </c>
      <c r="BM87" s="14">
        <v>4</v>
      </c>
      <c r="BN87" s="14">
        <v>5</v>
      </c>
      <c r="BO87" s="14">
        <v>6</v>
      </c>
      <c r="BP87" s="14">
        <v>4</v>
      </c>
      <c r="BQ87" s="14">
        <v>0</v>
      </c>
      <c r="BR87" s="14">
        <v>1</v>
      </c>
      <c r="BS87" s="14">
        <v>0</v>
      </c>
      <c r="BT87" s="14">
        <v>1</v>
      </c>
      <c r="BU87" s="14">
        <v>1</v>
      </c>
      <c r="BV87" s="14">
        <v>1</v>
      </c>
      <c r="BW87" s="14">
        <v>1</v>
      </c>
      <c r="BX87" s="14">
        <v>4</v>
      </c>
      <c r="BY87" s="14">
        <v>100</v>
      </c>
      <c r="BZ87" s="16">
        <v>44734.27</v>
      </c>
      <c r="CA87" s="16">
        <v>32531</v>
      </c>
      <c r="CB87" s="14">
        <v>39</v>
      </c>
      <c r="CC87" s="16">
        <v>14835.076923076924</v>
      </c>
      <c r="CD87" s="16">
        <v>13404</v>
      </c>
      <c r="CE87" s="14">
        <v>97</v>
      </c>
      <c r="CF87" s="16">
        <v>15611.391752577319</v>
      </c>
      <c r="CG87" s="16">
        <v>10860</v>
      </c>
      <c r="CH87" s="14">
        <v>160</v>
      </c>
      <c r="CI87" s="14">
        <v>43</v>
      </c>
      <c r="CJ87" s="14">
        <v>18</v>
      </c>
      <c r="CK87" s="14">
        <v>6</v>
      </c>
      <c r="CL87" s="14">
        <v>1</v>
      </c>
      <c r="CM87" s="14">
        <v>3</v>
      </c>
      <c r="CN87" s="17">
        <f t="shared" si="25"/>
        <v>1.2605042016806723E-2</v>
      </c>
      <c r="CO87" s="14">
        <v>12</v>
      </c>
      <c r="CP87" s="17">
        <f t="shared" si="26"/>
        <v>5.0420168067226892E-2</v>
      </c>
      <c r="CQ87" s="14">
        <v>113</v>
      </c>
      <c r="CR87" s="14">
        <v>28</v>
      </c>
      <c r="CS87" s="17">
        <f t="shared" si="27"/>
        <v>5.3231939163498096E-2</v>
      </c>
      <c r="CT87" s="13"/>
      <c r="CU87" s="17"/>
      <c r="CV87" s="13"/>
      <c r="CW87" s="13"/>
      <c r="CX87" s="13"/>
      <c r="CY87" s="13"/>
      <c r="CZ87" s="13"/>
      <c r="DA87" s="13"/>
      <c r="DB87" s="13" t="str">
        <f>VLOOKUP($A87,'WO Detail'!$A$2:$BJ$304,5,FALSE)</f>
        <v>Theresa Bethea</v>
      </c>
      <c r="DC87" s="13"/>
      <c r="DD87" s="13"/>
      <c r="DE87" s="55">
        <f>VLOOKUP($A87,'WO Detail'!$A$2:$BJ$304,38,FALSE)</f>
        <v>5</v>
      </c>
      <c r="DF87" s="19" t="s">
        <v>258</v>
      </c>
      <c r="DG87" s="19" t="s">
        <v>259</v>
      </c>
      <c r="DH87" s="19" t="s">
        <v>486</v>
      </c>
      <c r="DI87" s="19" t="s">
        <v>487</v>
      </c>
      <c r="DJ87" s="19" t="s">
        <v>488</v>
      </c>
      <c r="DK87" s="19" t="s">
        <v>489</v>
      </c>
      <c r="DL87" s="19" t="s">
        <v>258</v>
      </c>
      <c r="DM87" s="19" t="s">
        <v>264</v>
      </c>
      <c r="DN87" s="19" t="s">
        <v>265</v>
      </c>
      <c r="DO87" s="55"/>
      <c r="DP87" s="55"/>
      <c r="DQ87" s="68">
        <v>13.182674199623353</v>
      </c>
      <c r="DR87" s="55" t="str">
        <f>VLOOKUP($A87,'WO Detail'!$A$2:$BJ$304,10,FALSE)</f>
        <v>No</v>
      </c>
      <c r="DS87" s="55" t="str">
        <f>VLOOKUP($A87,'WO Detail'!$A$2:$BJ$304,14,FALSE)</f>
        <v>YES</v>
      </c>
      <c r="DT87" s="19" t="s">
        <v>266</v>
      </c>
      <c r="DU87" s="59" t="str">
        <f>VLOOKUP($A87,'WO Detail'!$A$2:$BJ$304,15,FALSE)</f>
        <v>GIL SIMMONS</v>
      </c>
      <c r="DV87" s="77"/>
      <c r="DW87" s="79" t="s">
        <v>267</v>
      </c>
      <c r="DX87" s="55">
        <f>VLOOKUP($A87,'WO Detail'!$A$2:$BJ$304,26,FALSE)</f>
        <v>239</v>
      </c>
      <c r="DY87" s="55">
        <f>VLOOKUP($A87,'WO Detail'!$A$2:$BJ$304,27,FALSE)</f>
        <v>238</v>
      </c>
      <c r="DZ87" s="55">
        <f>VLOOKUP($A87,'WO Detail'!$A$2:$BJ$304,28,FALSE)</f>
        <v>1</v>
      </c>
      <c r="EA87" s="55">
        <f>VLOOKUP($A87,'WO Detail'!$A$2:$BJ$304,29,FALSE)</f>
        <v>0</v>
      </c>
      <c r="EB87" s="55">
        <f>VLOOKUP($A87,'WO Detail'!$A$2:$BJ$304,30,FALSE)</f>
        <v>18</v>
      </c>
      <c r="EC87" s="55">
        <f>VLOOKUP($A87,'WO Detail'!$A$2:$BJ$304,31,FALSE)</f>
        <v>70</v>
      </c>
      <c r="ED87" s="55">
        <f>VLOOKUP($A87,'WO Detail'!$A$2:$BJ$304,32,FALSE)</f>
        <v>81</v>
      </c>
      <c r="EE87" s="55">
        <f>VLOOKUP($A87,'WO Detail'!$A$2:$BJ$304,33,FALSE)</f>
        <v>59</v>
      </c>
      <c r="EF87" s="55">
        <f>VLOOKUP($A87,'WO Detail'!$A$2:$BJ$304,34,FALSE)</f>
        <v>9</v>
      </c>
      <c r="EG87" s="55">
        <f>VLOOKUP($A87,'WO Detail'!$A$2:$BJ$304,35,FALSE)</f>
        <v>2</v>
      </c>
      <c r="EH87" s="55">
        <f>VLOOKUP($A87,'WO Detail'!$A$2:$BJ$304,36,FALSE)</f>
        <v>0</v>
      </c>
      <c r="EI87" s="55">
        <f>VLOOKUP($A87,'WO Detail'!$A$2:$BJ$304,37,FALSE)</f>
        <v>0</v>
      </c>
      <c r="EJ87" s="78">
        <v>1</v>
      </c>
      <c r="EK87" s="78">
        <v>1</v>
      </c>
      <c r="EL87" s="19" t="s">
        <v>268</v>
      </c>
      <c r="EM87" s="19" t="s">
        <v>269</v>
      </c>
      <c r="EN87" s="81">
        <v>26937</v>
      </c>
      <c r="EO87" s="78">
        <v>47</v>
      </c>
      <c r="EP87" s="78" t="s">
        <v>334</v>
      </c>
      <c r="EQ87" s="84">
        <v>30800</v>
      </c>
      <c r="ER87" s="78">
        <v>1.81</v>
      </c>
      <c r="ES87" s="13"/>
      <c r="ET87" s="55">
        <f>VLOOKUP($A87,'WO Detail'!$A$2:$BJ$304,25,FALSE)</f>
        <v>6</v>
      </c>
      <c r="EU87" s="55">
        <f>VLOOKUP($A87,'WO Detail'!$A$2:$BJ$304,24,FALSE)</f>
        <v>4</v>
      </c>
      <c r="EV87" s="55">
        <f>VLOOKUP($A87,'WO Detail'!$A$2:$BJ$304,23,FALSE)</f>
        <v>0</v>
      </c>
      <c r="EW87" s="78" t="s">
        <v>267</v>
      </c>
      <c r="EX87" s="13"/>
      <c r="EY87" s="13"/>
      <c r="EZ87" s="19" t="s">
        <v>267</v>
      </c>
      <c r="FA87" s="55" t="str">
        <f>VLOOKUP($A87,'WO Detail'!$A$2:$BJ$304,11,FALSE)</f>
        <v>Other</v>
      </c>
      <c r="FB87" s="55" t="str">
        <f>VLOOKUP($A87,'WO Detail'!$A$2:$BJ$304,12,FALSE)</f>
        <v>No</v>
      </c>
      <c r="FC87" s="13"/>
      <c r="FD87" s="55">
        <f>VLOOKUP($A87,'WO Detail'!$A$2:$BJ$304,13,FALSE)</f>
        <v>0</v>
      </c>
      <c r="FE87" s="19" t="s">
        <v>267</v>
      </c>
      <c r="FF87" s="13" t="s">
        <v>273</v>
      </c>
      <c r="FG87" s="19" t="s">
        <v>855</v>
      </c>
      <c r="FH87" s="19" t="s">
        <v>275</v>
      </c>
      <c r="FI87" s="13">
        <v>3705</v>
      </c>
      <c r="FJ87" s="13">
        <v>10</v>
      </c>
      <c r="FK87" s="19" t="s">
        <v>276</v>
      </c>
      <c r="FL87" s="13"/>
      <c r="FM87" s="55">
        <f>VLOOKUP($A87,'WO Detail'!$A$2:$BJ$304,16,FALSE)</f>
        <v>0</v>
      </c>
      <c r="FN87" s="13"/>
      <c r="FO87" s="13"/>
      <c r="FP87" s="13"/>
      <c r="FQ87" s="13"/>
      <c r="FR87" s="13"/>
      <c r="FS87" s="13"/>
      <c r="FT87" s="13"/>
      <c r="FU87" s="13"/>
      <c r="FV87" s="13"/>
      <c r="FW87" s="13"/>
      <c r="FX87" s="13"/>
      <c r="FY87" s="13"/>
      <c r="FZ87" s="13"/>
      <c r="GA87" s="13"/>
      <c r="GB87" s="13"/>
      <c r="GC87" s="13"/>
      <c r="GD87" s="13"/>
      <c r="GE87" s="13"/>
      <c r="GF87" s="13"/>
      <c r="GG87" s="13"/>
      <c r="GH87" s="55">
        <f>VLOOKUP($A87,'WO Detail'!$A$2:$BJ$304,39,FALSE)</f>
        <v>91.53</v>
      </c>
      <c r="GI87" s="55">
        <f>VLOOKUP($A87,'WO Detail'!$A$2:$BJ$304,40,FALSE)</f>
        <v>31.93</v>
      </c>
      <c r="GJ87" s="13"/>
      <c r="GK87" s="13"/>
      <c r="GL87" s="13"/>
      <c r="GM87" s="13"/>
      <c r="GN87" s="55">
        <f>VLOOKUP($A87,'WO Detail'!$A$2:$BJ$304,17,FALSE)</f>
        <v>0</v>
      </c>
      <c r="GO87" s="55">
        <f>VLOOKUP($A87,'WO Detail'!$A$2:$BJ$304,18,FALSE)</f>
        <v>0</v>
      </c>
      <c r="GP87" s="55">
        <f>VLOOKUP($A87,'WO Detail'!$A$2:$BJ$304,19,FALSE)</f>
        <v>0</v>
      </c>
      <c r="GQ87" s="55" t="str">
        <f>VLOOKUP($A87,'WO Detail'!$A$2:$BJ$304,21,FALSE)</f>
        <v>No</v>
      </c>
      <c r="GR87" s="89">
        <f>VLOOKUP($A87,'WO Detail'!$A$2:$BJ$304,22,FALSE)</f>
        <v>0.58337043004216937</v>
      </c>
      <c r="GS87" s="95">
        <f>VLOOKUP($A87,'WO Detail'!$A$2:$BJ$304,41,FALSE)</f>
        <v>350</v>
      </c>
      <c r="GT87" s="95">
        <f t="shared" ref="GT87:GT125" si="45">(GS87/3)/DY87</f>
        <v>0.49019607843137258</v>
      </c>
      <c r="GU87" s="95">
        <f>VLOOKUP($A87,'WO Detail'!$A$2:$BJ$304,42,FALSE)</f>
        <v>29</v>
      </c>
      <c r="GV87" s="95">
        <f t="shared" ref="GV87:GV125" si="46">GU87/DY87</f>
        <v>0.12184873949579832</v>
      </c>
      <c r="GW87" s="95">
        <f>VLOOKUP($A87,'WO Detail'!$A$2:$BJ$304,43,FALSE)</f>
        <v>724</v>
      </c>
      <c r="GX87" s="95">
        <f t="shared" si="30"/>
        <v>1.0140056022408963</v>
      </c>
      <c r="GY87" s="95">
        <f>VLOOKUP($A87,'WO Detail'!$A$2:$BJ$304,44,FALSE)</f>
        <v>751</v>
      </c>
      <c r="GZ87" s="95">
        <f t="shared" si="31"/>
        <v>3.1554621848739495</v>
      </c>
      <c r="HA87" s="95">
        <f>VLOOKUP($A87,'WO Detail'!$A$2:$BJ$304,45,FALSE)</f>
        <v>635</v>
      </c>
      <c r="HB87" s="95">
        <f t="shared" si="32"/>
        <v>0.88935574229691872</v>
      </c>
      <c r="HC87" s="95">
        <f>VLOOKUP($A87,'WO Detail'!$A$2:$BJ$304,46,FALSE)</f>
        <v>414</v>
      </c>
      <c r="HD87" s="95">
        <f t="shared" si="33"/>
        <v>1.7394957983193278</v>
      </c>
      <c r="HE87" s="95">
        <f>VLOOKUP($A87,'WO Detail'!$A$2:$BJ$304,47,FALSE)</f>
        <v>493</v>
      </c>
      <c r="HF87" s="95">
        <f t="shared" si="34"/>
        <v>0.69047619047619047</v>
      </c>
      <c r="HG87" s="95">
        <f>VLOOKUP($A87,'WO Detail'!$A$2:$BJ$304,49,FALSE)</f>
        <v>179</v>
      </c>
      <c r="HH87" s="95">
        <f t="shared" si="35"/>
        <v>0.25070028011204482</v>
      </c>
      <c r="HI87" s="95">
        <f>VLOOKUP($A87,'WO Detail'!$A$2:$BJ$304,51,FALSE)</f>
        <v>1</v>
      </c>
      <c r="HJ87" s="95">
        <f t="shared" si="36"/>
        <v>0.5</v>
      </c>
      <c r="HK87" s="95">
        <f>VLOOKUP($A87,'WO Detail'!$A$2:$BJ$304,53,FALSE)</f>
        <v>4</v>
      </c>
      <c r="HL87" s="95">
        <f t="shared" si="37"/>
        <v>2</v>
      </c>
      <c r="HM87" s="95">
        <f>VLOOKUP($A87,'WO Detail'!$A$2:$BJ$304,55,FALSE)</f>
        <v>215</v>
      </c>
      <c r="HN87" s="95">
        <f>HM87/EU87</f>
        <v>53.75</v>
      </c>
      <c r="HO87" s="95">
        <f>VLOOKUP($A87,'WO Detail'!$A$2:$BJ$304,56,FALSE)</f>
        <v>5178</v>
      </c>
      <c r="HP87" s="95">
        <f t="shared" si="38"/>
        <v>7.2521008403361344</v>
      </c>
      <c r="HQ87" s="95">
        <f>VLOOKUP($A87,'WO Detail'!$A$2:$BJ$304,57,FALSE)</f>
        <v>1417</v>
      </c>
      <c r="HR87" s="95">
        <f t="shared" si="39"/>
        <v>5.9537815126050422</v>
      </c>
      <c r="HS87" s="95">
        <f>VLOOKUP($A87,'WO Detail'!$A$2:$BJ$304,58,FALSE)</f>
        <v>3198</v>
      </c>
      <c r="HT87" s="95">
        <f t="shared" si="40"/>
        <v>4.4789915966386555</v>
      </c>
      <c r="HU87" s="95">
        <f>VLOOKUP($A87,'WO Detail'!$A$2:$BJ$304,59,FALSE)</f>
        <v>11822</v>
      </c>
      <c r="HV87" s="95">
        <f t="shared" si="41"/>
        <v>49.672268907563023</v>
      </c>
      <c r="HW87" s="95">
        <f>VLOOKUP($A87,'WO Detail'!$A$2:$BJ$304,60,FALSE)</f>
        <v>335</v>
      </c>
      <c r="HX87" s="95">
        <f t="shared" si="42"/>
        <v>0.46918767507002801</v>
      </c>
      <c r="HY87" s="95">
        <f>VLOOKUP($A87,'WO Detail'!$A$2:$BJ$304,61,FALSE)</f>
        <v>3011</v>
      </c>
      <c r="HZ87" s="95">
        <f t="shared" si="43"/>
        <v>12.65126050420168</v>
      </c>
      <c r="IA87" s="95"/>
      <c r="IB87" s="95"/>
      <c r="IC87" s="95"/>
      <c r="ID87" s="113">
        <f>VLOOKUP($A87,'PHAS Score'!$C$1:$D$303,2,FALSE)</f>
        <v>33</v>
      </c>
      <c r="IE87" s="95">
        <f>VLOOKUP($A87,'WO Detail'!$A$2:$BJ$304,62,FALSE)</f>
        <v>969</v>
      </c>
      <c r="IF87" s="95">
        <f t="shared" si="44"/>
        <v>4.0714285714285712</v>
      </c>
      <c r="IG87" s="96"/>
      <c r="IH87" s="96"/>
      <c r="II87" s="96"/>
      <c r="IJ87" s="96"/>
    </row>
    <row r="88" spans="1:244" s="18" customFormat="1" ht="20.100000000000001" customHeight="1">
      <c r="A88" s="55" t="s">
        <v>856</v>
      </c>
      <c r="B88" s="13" t="s">
        <v>278</v>
      </c>
      <c r="C88" s="13" t="str">
        <f>VLOOKUP($A88,'WO Detail'!$A$2:$BJ$304,4,FALSE)</f>
        <v>Brooklyn</v>
      </c>
      <c r="D88" s="13" t="str">
        <f>VLOOKUP($A88,'WO Detail'!$A$2:$BJ$304,6,FALSE)</f>
        <v>Cypress Hills</v>
      </c>
      <c r="E88" s="55">
        <f>VLOOKUP($A88,'WO Detail'!$A$2:$BJ$304,7,FALSE)</f>
        <v>70</v>
      </c>
      <c r="F88" s="13" t="s">
        <v>857</v>
      </c>
      <c r="G88" s="53">
        <v>263</v>
      </c>
      <c r="H88" s="55" t="str">
        <f>VLOOKUP($A88,'WO Detail'!$A$2:$BJ$304,9,FALSE)</f>
        <v>NY005010700</v>
      </c>
      <c r="I88" s="14">
        <v>65</v>
      </c>
      <c r="J88" s="14">
        <v>256</v>
      </c>
      <c r="K88" s="15">
        <v>3.9384614999999998</v>
      </c>
      <c r="L88" s="15">
        <v>23.7676923</v>
      </c>
      <c r="M88" s="14">
        <v>106</v>
      </c>
      <c r="N88" s="14">
        <v>150</v>
      </c>
      <c r="O88" s="14">
        <v>10</v>
      </c>
      <c r="P88" s="14">
        <v>27</v>
      </c>
      <c r="Q88" s="14">
        <v>34</v>
      </c>
      <c r="R88" s="14">
        <v>30</v>
      </c>
      <c r="S88" s="14">
        <v>26</v>
      </c>
      <c r="T88" s="14">
        <v>44</v>
      </c>
      <c r="U88" s="14">
        <v>20</v>
      </c>
      <c r="V88" s="14">
        <v>24</v>
      </c>
      <c r="W88" s="14">
        <v>14</v>
      </c>
      <c r="X88" s="14">
        <v>9</v>
      </c>
      <c r="Y88" s="14">
        <v>9</v>
      </c>
      <c r="Z88" s="14">
        <v>8</v>
      </c>
      <c r="AA88" s="14">
        <v>1</v>
      </c>
      <c r="AB88" s="14">
        <v>95</v>
      </c>
      <c r="AC88" s="14">
        <v>23</v>
      </c>
      <c r="AD88" s="14">
        <v>18</v>
      </c>
      <c r="AE88" s="14">
        <v>6</v>
      </c>
      <c r="AF88" s="14">
        <v>169</v>
      </c>
      <c r="AG88" s="14">
        <v>73</v>
      </c>
      <c r="AH88" s="14">
        <v>7</v>
      </c>
      <c r="AI88" s="14">
        <v>1</v>
      </c>
      <c r="AJ88" s="14">
        <v>32</v>
      </c>
      <c r="AK88" s="14">
        <v>8</v>
      </c>
      <c r="AL88" s="14">
        <v>2</v>
      </c>
      <c r="AM88" s="14">
        <v>1</v>
      </c>
      <c r="AN88" s="14">
        <v>4</v>
      </c>
      <c r="AO88" s="16">
        <v>589.70769230769235</v>
      </c>
      <c r="AP88" s="16">
        <v>517</v>
      </c>
      <c r="AQ88" s="14">
        <v>1</v>
      </c>
      <c r="AR88" s="14">
        <v>4</v>
      </c>
      <c r="AS88" s="14">
        <v>15</v>
      </c>
      <c r="AT88" s="14">
        <v>6</v>
      </c>
      <c r="AU88" s="14">
        <v>4</v>
      </c>
      <c r="AV88" s="14">
        <v>9</v>
      </c>
      <c r="AW88" s="14">
        <v>11</v>
      </c>
      <c r="AX88" s="14">
        <v>1</v>
      </c>
      <c r="AY88" s="14">
        <v>4</v>
      </c>
      <c r="AZ88" s="14">
        <v>1</v>
      </c>
      <c r="BA88" s="14">
        <v>9</v>
      </c>
      <c r="BB88" s="16">
        <v>30808.76923076923</v>
      </c>
      <c r="BC88" s="16">
        <v>24430</v>
      </c>
      <c r="BD88" s="14">
        <v>2</v>
      </c>
      <c r="BE88" s="14">
        <v>6</v>
      </c>
      <c r="BF88" s="14">
        <v>10</v>
      </c>
      <c r="BG88" s="14">
        <v>7</v>
      </c>
      <c r="BH88" s="14">
        <v>10</v>
      </c>
      <c r="BI88" s="14">
        <v>6</v>
      </c>
      <c r="BJ88" s="14">
        <v>4</v>
      </c>
      <c r="BK88" s="14">
        <v>4</v>
      </c>
      <c r="BL88" s="14">
        <v>3</v>
      </c>
      <c r="BM88" s="14">
        <v>4</v>
      </c>
      <c r="BN88" s="14">
        <v>1</v>
      </c>
      <c r="BO88" s="14">
        <v>1</v>
      </c>
      <c r="BP88" s="14">
        <v>1</v>
      </c>
      <c r="BQ88" s="14">
        <v>2</v>
      </c>
      <c r="BR88" s="14">
        <v>0</v>
      </c>
      <c r="BS88" s="14">
        <v>0</v>
      </c>
      <c r="BT88" s="14">
        <v>0</v>
      </c>
      <c r="BU88" s="14">
        <v>2</v>
      </c>
      <c r="BV88" s="14">
        <v>1</v>
      </c>
      <c r="BW88" s="14">
        <v>0</v>
      </c>
      <c r="BX88" s="14">
        <v>1</v>
      </c>
      <c r="BY88" s="14">
        <v>38</v>
      </c>
      <c r="BZ88" s="16">
        <v>42005.57894736842</v>
      </c>
      <c r="CA88" s="16">
        <v>36364</v>
      </c>
      <c r="CB88" s="14">
        <v>13</v>
      </c>
      <c r="CC88" s="16">
        <v>20426.923076923078</v>
      </c>
      <c r="CD88" s="16">
        <v>20428</v>
      </c>
      <c r="CE88" s="14">
        <v>17</v>
      </c>
      <c r="CF88" s="16">
        <v>15063.176470588236</v>
      </c>
      <c r="CG88" s="16">
        <v>13842</v>
      </c>
      <c r="CH88" s="14">
        <v>43</v>
      </c>
      <c r="CI88" s="14">
        <v>13</v>
      </c>
      <c r="CJ88" s="14">
        <v>7</v>
      </c>
      <c r="CK88" s="14">
        <v>2</v>
      </c>
      <c r="CL88" s="14">
        <v>0</v>
      </c>
      <c r="CM88" s="14">
        <v>0</v>
      </c>
      <c r="CN88" s="17">
        <f t="shared" si="25"/>
        <v>0</v>
      </c>
      <c r="CO88" s="14">
        <v>1</v>
      </c>
      <c r="CP88" s="17">
        <f t="shared" si="26"/>
        <v>1.5384615384615385E-2</v>
      </c>
      <c r="CQ88" s="14">
        <v>30</v>
      </c>
      <c r="CR88" s="14">
        <v>17</v>
      </c>
      <c r="CS88" s="17">
        <f t="shared" si="27"/>
        <v>6.640625E-2</v>
      </c>
      <c r="CT88" s="13"/>
      <c r="CU88" s="17"/>
      <c r="CV88" s="13"/>
      <c r="CW88" s="13"/>
      <c r="CX88" s="13"/>
      <c r="CY88" s="13"/>
      <c r="CZ88" s="13"/>
      <c r="DA88" s="13"/>
      <c r="DB88" s="13" t="str">
        <f>VLOOKUP($A88,'WO Detail'!$A$2:$BJ$304,5,FALSE)</f>
        <v>Gerard Middleton</v>
      </c>
      <c r="DC88" s="13"/>
      <c r="DD88" s="13"/>
      <c r="DE88" s="55">
        <f>VLOOKUP($A88,'WO Detail'!$A$2:$BJ$304,38,FALSE)</f>
        <v>0</v>
      </c>
      <c r="DF88" s="19" t="s">
        <v>350</v>
      </c>
      <c r="DG88" s="19" t="s">
        <v>351</v>
      </c>
      <c r="DH88" s="19" t="s">
        <v>548</v>
      </c>
      <c r="DI88" s="19" t="s">
        <v>549</v>
      </c>
      <c r="DJ88" s="19" t="s">
        <v>525</v>
      </c>
      <c r="DK88" s="19" t="s">
        <v>526</v>
      </c>
      <c r="DL88" s="19" t="s">
        <v>550</v>
      </c>
      <c r="DM88" s="19" t="s">
        <v>551</v>
      </c>
      <c r="DN88" s="19" t="s">
        <v>552</v>
      </c>
      <c r="DO88" s="55"/>
      <c r="DP88" s="55"/>
      <c r="DQ88" s="68">
        <v>31.007751937984494</v>
      </c>
      <c r="DR88" s="55" t="str">
        <f>VLOOKUP($A88,'WO Detail'!$A$2:$BJ$304,10,FALSE)</f>
        <v>No</v>
      </c>
      <c r="DS88" s="55" t="str">
        <f>VLOOKUP($A88,'WO Detail'!$A$2:$BJ$304,14,FALSE)</f>
        <v>NO</v>
      </c>
      <c r="DT88" s="19" t="s">
        <v>289</v>
      </c>
      <c r="DU88" s="59">
        <f>VLOOKUP($A88,'WO Detail'!$A$2:$BJ$304,15,FALSE)</f>
        <v>0</v>
      </c>
      <c r="DV88" s="78">
        <v>2023</v>
      </c>
      <c r="DW88" s="79" t="s">
        <v>267</v>
      </c>
      <c r="DX88" s="55">
        <f>VLOOKUP($A88,'WO Detail'!$A$2:$BJ$304,26,FALSE)</f>
        <v>66</v>
      </c>
      <c r="DY88" s="55">
        <f>VLOOKUP($A88,'WO Detail'!$A$2:$BJ$304,27,FALSE)</f>
        <v>66</v>
      </c>
      <c r="DZ88" s="55">
        <f>VLOOKUP($A88,'WO Detail'!$A$2:$BJ$304,28,FALSE)</f>
        <v>0</v>
      </c>
      <c r="EA88" s="55">
        <f>VLOOKUP($A88,'WO Detail'!$A$2:$BJ$304,29,FALSE)</f>
        <v>0</v>
      </c>
      <c r="EB88" s="55">
        <f>VLOOKUP($A88,'WO Detail'!$A$2:$BJ$304,30,FALSE)</f>
        <v>0</v>
      </c>
      <c r="EC88" s="55">
        <f>VLOOKUP($A88,'WO Detail'!$A$2:$BJ$304,31,FALSE)</f>
        <v>0</v>
      </c>
      <c r="ED88" s="55">
        <f>VLOOKUP($A88,'WO Detail'!$A$2:$BJ$304,32,FALSE)</f>
        <v>12</v>
      </c>
      <c r="EE88" s="55">
        <f>VLOOKUP($A88,'WO Detail'!$A$2:$BJ$304,33,FALSE)</f>
        <v>0</v>
      </c>
      <c r="EF88" s="55">
        <f>VLOOKUP($A88,'WO Detail'!$A$2:$BJ$304,34,FALSE)</f>
        <v>52</v>
      </c>
      <c r="EG88" s="55">
        <f>VLOOKUP($A88,'WO Detail'!$A$2:$BJ$304,35,FALSE)</f>
        <v>0</v>
      </c>
      <c r="EH88" s="55">
        <f>VLOOKUP($A88,'WO Detail'!$A$2:$BJ$304,36,FALSE)</f>
        <v>2</v>
      </c>
      <c r="EI88" s="55">
        <f>VLOOKUP($A88,'WO Detail'!$A$2:$BJ$304,37,FALSE)</f>
        <v>0</v>
      </c>
      <c r="EJ88" s="78">
        <v>33</v>
      </c>
      <c r="EK88" s="78">
        <v>0</v>
      </c>
      <c r="EL88" s="19" t="s">
        <v>268</v>
      </c>
      <c r="EM88" s="19" t="s">
        <v>290</v>
      </c>
      <c r="EN88" s="81">
        <v>27850</v>
      </c>
      <c r="EO88" s="78">
        <v>44</v>
      </c>
      <c r="EP88" s="78" t="s">
        <v>371</v>
      </c>
      <c r="EQ88" s="84">
        <v>26943</v>
      </c>
      <c r="ER88" s="78">
        <v>1.94</v>
      </c>
      <c r="ES88" s="13"/>
      <c r="ET88" s="55">
        <f>VLOOKUP($A88,'WO Detail'!$A$2:$BJ$304,25,FALSE)</f>
        <v>21</v>
      </c>
      <c r="EU88" s="55">
        <f>VLOOKUP($A88,'WO Detail'!$A$2:$BJ$304,24,FALSE)</f>
        <v>0</v>
      </c>
      <c r="EV88" s="55" t="str">
        <f>VLOOKUP($A88,'WO Detail'!$A$2:$BJ$304,23,FALSE)</f>
        <v>OPERATING</v>
      </c>
      <c r="EW88" s="78" t="s">
        <v>371</v>
      </c>
      <c r="EX88" s="13"/>
      <c r="EY88" s="13"/>
      <c r="EZ88" s="19" t="s">
        <v>272</v>
      </c>
      <c r="FA88" s="55" t="str">
        <f>VLOOKUP($A88,'WO Detail'!$A$2:$BJ$304,11,FALSE)</f>
        <v>Other</v>
      </c>
      <c r="FB88" s="55" t="str">
        <f>VLOOKUP($A88,'WO Detail'!$A$2:$BJ$304,12,FALSE)</f>
        <v>No</v>
      </c>
      <c r="FC88" s="13"/>
      <c r="FD88" s="55">
        <f>VLOOKUP($A88,'WO Detail'!$A$2:$BJ$304,13,FALSE)</f>
        <v>0</v>
      </c>
      <c r="FE88" s="19" t="s">
        <v>267</v>
      </c>
      <c r="FF88" s="13" t="s">
        <v>273</v>
      </c>
      <c r="FG88" s="19" t="s">
        <v>858</v>
      </c>
      <c r="FH88" s="19" t="s">
        <v>554</v>
      </c>
      <c r="FI88" s="13">
        <v>4008</v>
      </c>
      <c r="FJ88" s="13">
        <v>19</v>
      </c>
      <c r="FK88" s="19" t="s">
        <v>555</v>
      </c>
      <c r="FL88" s="13"/>
      <c r="FM88" s="55">
        <f>VLOOKUP($A88,'WO Detail'!$A$2:$BJ$304,16,FALSE)</f>
        <v>0</v>
      </c>
      <c r="FN88" s="13"/>
      <c r="FO88" s="13"/>
      <c r="FP88" s="13"/>
      <c r="FQ88" s="13"/>
      <c r="FR88" s="13"/>
      <c r="FS88" s="13"/>
      <c r="FT88" s="13"/>
      <c r="FU88" s="13"/>
      <c r="FV88" s="13"/>
      <c r="FW88" s="13"/>
      <c r="FX88" s="13"/>
      <c r="FY88" s="13"/>
      <c r="FZ88" s="13"/>
      <c r="GA88" s="13"/>
      <c r="GB88" s="13"/>
      <c r="GC88" s="13"/>
      <c r="GD88" s="13"/>
      <c r="GE88" s="13"/>
      <c r="GF88" s="13"/>
      <c r="GG88" s="13"/>
      <c r="GH88" s="55">
        <f>VLOOKUP($A88,'WO Detail'!$A$2:$BJ$304,39,FALSE)</f>
        <v>81</v>
      </c>
      <c r="GI88" s="55">
        <f>VLOOKUP($A88,'WO Detail'!$A$2:$BJ$304,40,FALSE)</f>
        <v>57.58</v>
      </c>
      <c r="GJ88" s="13"/>
      <c r="GK88" s="13"/>
      <c r="GL88" s="13"/>
      <c r="GM88" s="13"/>
      <c r="GN88" s="55">
        <f>VLOOKUP($A88,'WO Detail'!$A$2:$BJ$304,17,FALSE)</f>
        <v>0</v>
      </c>
      <c r="GO88" s="55">
        <f>VLOOKUP($A88,'WO Detail'!$A$2:$BJ$304,18,FALSE)</f>
        <v>0</v>
      </c>
      <c r="GP88" s="55">
        <f>VLOOKUP($A88,'WO Detail'!$A$2:$BJ$304,19,FALSE)</f>
        <v>0</v>
      </c>
      <c r="GQ88" s="55" t="str">
        <f>VLOOKUP($A88,'WO Detail'!$A$2:$BJ$304,21,FALSE)</f>
        <v>No</v>
      </c>
      <c r="GR88" s="89">
        <f>VLOOKUP($A88,'WO Detail'!$A$2:$BJ$304,22,FALSE)</f>
        <v>0.5285442240244278</v>
      </c>
      <c r="GS88" s="95">
        <f>VLOOKUP($A88,'WO Detail'!$A$2:$BJ$304,41,FALSE)</f>
        <v>298</v>
      </c>
      <c r="GT88" s="95">
        <f t="shared" si="45"/>
        <v>1.505050505050505</v>
      </c>
      <c r="GU88" s="95">
        <f>VLOOKUP($A88,'WO Detail'!$A$2:$BJ$304,42,FALSE)</f>
        <v>43</v>
      </c>
      <c r="GV88" s="95">
        <f t="shared" si="46"/>
        <v>0.65151515151515149</v>
      </c>
      <c r="GW88" s="95">
        <f>VLOOKUP($A88,'WO Detail'!$A$2:$BJ$304,43,FALSE)</f>
        <v>588</v>
      </c>
      <c r="GX88" s="95">
        <f t="shared" si="30"/>
        <v>2.9696969696969697</v>
      </c>
      <c r="GY88" s="95">
        <f>VLOOKUP($A88,'WO Detail'!$A$2:$BJ$304,44,FALSE)</f>
        <v>1164</v>
      </c>
      <c r="GZ88" s="95">
        <f t="shared" si="31"/>
        <v>17.636363636363637</v>
      </c>
      <c r="HA88" s="95">
        <f>VLOOKUP($A88,'WO Detail'!$A$2:$BJ$304,45,FALSE)</f>
        <v>118</v>
      </c>
      <c r="HB88" s="95">
        <f t="shared" si="32"/>
        <v>0.59595959595959602</v>
      </c>
      <c r="HC88" s="95">
        <f>VLOOKUP($A88,'WO Detail'!$A$2:$BJ$304,46,FALSE)</f>
        <v>71</v>
      </c>
      <c r="HD88" s="95">
        <f t="shared" si="33"/>
        <v>1.0757575757575757</v>
      </c>
      <c r="HE88" s="95">
        <f>VLOOKUP($A88,'WO Detail'!$A$2:$BJ$304,47,FALSE)</f>
        <v>386</v>
      </c>
      <c r="HF88" s="95">
        <f t="shared" si="34"/>
        <v>1.9494949494949494</v>
      </c>
      <c r="HG88" s="95">
        <f>VLOOKUP($A88,'WO Detail'!$A$2:$BJ$304,49,FALSE)</f>
        <v>262</v>
      </c>
      <c r="HH88" s="95">
        <f t="shared" si="35"/>
        <v>1.3232323232323231</v>
      </c>
      <c r="HI88" s="95">
        <f>VLOOKUP($A88,'WO Detail'!$A$2:$BJ$304,51,FALSE)</f>
        <v>0</v>
      </c>
      <c r="HJ88" s="95">
        <f t="shared" si="36"/>
        <v>0</v>
      </c>
      <c r="HK88" s="95">
        <f>VLOOKUP($A88,'WO Detail'!$A$2:$BJ$304,53,FALSE)</f>
        <v>33</v>
      </c>
      <c r="HL88" s="95">
        <f t="shared" si="37"/>
        <v>16.5</v>
      </c>
      <c r="HM88" s="95"/>
      <c r="HN88" s="95"/>
      <c r="HO88" s="95">
        <f>VLOOKUP($A88,'WO Detail'!$A$2:$BJ$304,56,FALSE)</f>
        <v>2552</v>
      </c>
      <c r="HP88" s="95">
        <f t="shared" si="38"/>
        <v>12.888888888888888</v>
      </c>
      <c r="HQ88" s="95">
        <f>VLOOKUP($A88,'WO Detail'!$A$2:$BJ$304,57,FALSE)</f>
        <v>1180</v>
      </c>
      <c r="HR88" s="95">
        <f t="shared" si="39"/>
        <v>17.878787878787879</v>
      </c>
      <c r="HS88" s="95">
        <f>VLOOKUP($A88,'WO Detail'!$A$2:$BJ$304,58,FALSE)</f>
        <v>1693</v>
      </c>
      <c r="HT88" s="95">
        <f t="shared" si="40"/>
        <v>8.5505050505050519</v>
      </c>
      <c r="HU88" s="95">
        <f>VLOOKUP($A88,'WO Detail'!$A$2:$BJ$304,59,FALSE)</f>
        <v>10072</v>
      </c>
      <c r="HV88" s="95">
        <f t="shared" si="41"/>
        <v>152.60606060606059</v>
      </c>
      <c r="HW88" s="95">
        <f>VLOOKUP($A88,'WO Detail'!$A$2:$BJ$304,60,FALSE)</f>
        <v>126</v>
      </c>
      <c r="HX88" s="95">
        <f t="shared" si="42"/>
        <v>0.63636363636363635</v>
      </c>
      <c r="HY88" s="95">
        <f>VLOOKUP($A88,'WO Detail'!$A$2:$BJ$304,61,FALSE)</f>
        <v>4006</v>
      </c>
      <c r="HZ88" s="95">
        <f t="shared" si="43"/>
        <v>60.696969696969695</v>
      </c>
      <c r="IA88" s="95"/>
      <c r="IB88" s="95"/>
      <c r="IC88" s="95"/>
      <c r="ID88" s="113">
        <f>VLOOKUP($A88,'PHAS Score'!$C$1:$D$303,2,FALSE)</f>
        <v>68.8</v>
      </c>
      <c r="IE88" s="95">
        <f>VLOOKUP($A88,'WO Detail'!$A$2:$BJ$304,62,FALSE)</f>
        <v>173</v>
      </c>
      <c r="IF88" s="95">
        <f t="shared" si="44"/>
        <v>2.6212121212121211</v>
      </c>
      <c r="IG88" s="96"/>
      <c r="IH88" s="96"/>
      <c r="II88" s="96"/>
      <c r="IJ88" s="96"/>
    </row>
    <row r="89" spans="1:244" s="18" customFormat="1" ht="20.100000000000001" customHeight="1">
      <c r="A89" s="55" t="s">
        <v>859</v>
      </c>
      <c r="B89" s="13" t="s">
        <v>307</v>
      </c>
      <c r="C89" s="13" t="str">
        <f>VLOOKUP($A89,'WO Detail'!$A$2:$BJ$304,4,FALSE)</f>
        <v>NGO1</v>
      </c>
      <c r="D89" s="13" t="str">
        <f>VLOOKUP($A89,'WO Detail'!$A$2:$BJ$304,6,FALSE)</f>
        <v>East River</v>
      </c>
      <c r="E89" s="55">
        <f>VLOOKUP($A89,'WO Detail'!$A$2:$BJ$304,7,FALSE)</f>
        <v>9</v>
      </c>
      <c r="F89" s="13" t="s">
        <v>860</v>
      </c>
      <c r="G89" s="53">
        <v>9</v>
      </c>
      <c r="H89" s="55" t="str">
        <f>VLOOKUP($A89,'WO Detail'!$A$2:$BJ$304,9,FALSE)</f>
        <v>NY005010090</v>
      </c>
      <c r="I89" s="14">
        <v>1106</v>
      </c>
      <c r="J89" s="14">
        <v>2247</v>
      </c>
      <c r="K89" s="15">
        <v>2.0316456000000001</v>
      </c>
      <c r="L89" s="15">
        <v>23.002260400000001</v>
      </c>
      <c r="M89" s="14">
        <v>823</v>
      </c>
      <c r="N89" s="14">
        <v>1424</v>
      </c>
      <c r="O89" s="14">
        <v>120</v>
      </c>
      <c r="P89" s="14">
        <v>162</v>
      </c>
      <c r="Q89" s="14">
        <v>181</v>
      </c>
      <c r="R89" s="14">
        <v>184</v>
      </c>
      <c r="S89" s="14">
        <v>191</v>
      </c>
      <c r="T89" s="14">
        <v>291</v>
      </c>
      <c r="U89" s="14">
        <v>207</v>
      </c>
      <c r="V89" s="14">
        <v>214</v>
      </c>
      <c r="W89" s="14">
        <v>147</v>
      </c>
      <c r="X89" s="14">
        <v>149</v>
      </c>
      <c r="Y89" s="14">
        <v>226</v>
      </c>
      <c r="Z89" s="14">
        <v>125</v>
      </c>
      <c r="AA89" s="14">
        <v>50</v>
      </c>
      <c r="AB89" s="14">
        <v>571</v>
      </c>
      <c r="AC89" s="14">
        <v>492</v>
      </c>
      <c r="AD89" s="14">
        <v>401</v>
      </c>
      <c r="AE89" s="14">
        <v>79</v>
      </c>
      <c r="AF89" s="14">
        <v>832</v>
      </c>
      <c r="AG89" s="14">
        <v>1136</v>
      </c>
      <c r="AH89" s="14">
        <v>196</v>
      </c>
      <c r="AI89" s="14">
        <v>4</v>
      </c>
      <c r="AJ89" s="14">
        <v>531</v>
      </c>
      <c r="AK89" s="14">
        <v>188</v>
      </c>
      <c r="AL89" s="14">
        <v>43</v>
      </c>
      <c r="AM89" s="14">
        <v>24</v>
      </c>
      <c r="AN89" s="14">
        <v>122</v>
      </c>
      <c r="AO89" s="16">
        <v>480.74141048824595</v>
      </c>
      <c r="AP89" s="16">
        <v>341</v>
      </c>
      <c r="AQ89" s="14">
        <v>9</v>
      </c>
      <c r="AR89" s="14">
        <v>74</v>
      </c>
      <c r="AS89" s="14">
        <v>409</v>
      </c>
      <c r="AT89" s="14">
        <v>140</v>
      </c>
      <c r="AU89" s="14">
        <v>134</v>
      </c>
      <c r="AV89" s="14">
        <v>66</v>
      </c>
      <c r="AW89" s="14">
        <v>50</v>
      </c>
      <c r="AX89" s="14">
        <v>45</v>
      </c>
      <c r="AY89" s="14">
        <v>33</v>
      </c>
      <c r="AZ89" s="14">
        <v>22</v>
      </c>
      <c r="BA89" s="14">
        <v>124</v>
      </c>
      <c r="BB89" s="16">
        <v>21934.999062792878</v>
      </c>
      <c r="BC89" s="16">
        <v>14640</v>
      </c>
      <c r="BD89" s="14">
        <v>42</v>
      </c>
      <c r="BE89" s="14">
        <v>306</v>
      </c>
      <c r="BF89" s="14">
        <v>196</v>
      </c>
      <c r="BG89" s="14">
        <v>158</v>
      </c>
      <c r="BH89" s="14">
        <v>75</v>
      </c>
      <c r="BI89" s="14">
        <v>49</v>
      </c>
      <c r="BJ89" s="14">
        <v>57</v>
      </c>
      <c r="BK89" s="14">
        <v>32</v>
      </c>
      <c r="BL89" s="14">
        <v>34</v>
      </c>
      <c r="BM89" s="14">
        <v>25</v>
      </c>
      <c r="BN89" s="14">
        <v>22</v>
      </c>
      <c r="BO89" s="14">
        <v>16</v>
      </c>
      <c r="BP89" s="14">
        <v>5</v>
      </c>
      <c r="BQ89" s="14">
        <v>13</v>
      </c>
      <c r="BR89" s="14">
        <v>12</v>
      </c>
      <c r="BS89" s="14">
        <v>4</v>
      </c>
      <c r="BT89" s="14">
        <v>5</v>
      </c>
      <c r="BU89" s="14">
        <v>4</v>
      </c>
      <c r="BV89" s="14">
        <v>1</v>
      </c>
      <c r="BW89" s="14">
        <v>4</v>
      </c>
      <c r="BX89" s="14">
        <v>7</v>
      </c>
      <c r="BY89" s="14">
        <v>471</v>
      </c>
      <c r="BZ89" s="16">
        <v>33563.34607218684</v>
      </c>
      <c r="CA89" s="16">
        <v>26884</v>
      </c>
      <c r="CB89" s="14">
        <v>151</v>
      </c>
      <c r="CC89" s="16">
        <v>11927.019867549669</v>
      </c>
      <c r="CD89" s="16">
        <v>8040</v>
      </c>
      <c r="CE89" s="14">
        <v>450</v>
      </c>
      <c r="CF89" s="16">
        <v>13532.32</v>
      </c>
      <c r="CG89" s="16">
        <v>10296</v>
      </c>
      <c r="CH89" s="14">
        <v>804</v>
      </c>
      <c r="CI89" s="14">
        <v>145</v>
      </c>
      <c r="CJ89" s="14">
        <v>83</v>
      </c>
      <c r="CK89" s="14">
        <v>29</v>
      </c>
      <c r="CL89" s="14">
        <v>4</v>
      </c>
      <c r="CM89" s="14">
        <v>6</v>
      </c>
      <c r="CN89" s="17">
        <f t="shared" si="25"/>
        <v>5.4249547920433997E-3</v>
      </c>
      <c r="CO89" s="14">
        <v>40</v>
      </c>
      <c r="CP89" s="17">
        <f t="shared" si="26"/>
        <v>3.6166365280289332E-2</v>
      </c>
      <c r="CQ89" s="14">
        <v>586</v>
      </c>
      <c r="CR89" s="14">
        <v>147</v>
      </c>
      <c r="CS89" s="17">
        <f t="shared" si="27"/>
        <v>6.5420560747663545E-2</v>
      </c>
      <c r="CT89" s="13"/>
      <c r="CU89" s="17"/>
      <c r="CV89" s="13"/>
      <c r="CW89" s="13"/>
      <c r="CX89" s="13"/>
      <c r="CY89" s="13"/>
      <c r="CZ89" s="13"/>
      <c r="DA89" s="13"/>
      <c r="DB89" s="13" t="str">
        <f>VLOOKUP($A89,'WO Detail'!$A$2:$BJ$304,5,FALSE)</f>
        <v>Tasha Turner</v>
      </c>
      <c r="DC89" s="13"/>
      <c r="DD89" s="13"/>
      <c r="DE89" s="55">
        <f>VLOOKUP($A89,'WO Detail'!$A$2:$BJ$304,38,FALSE)</f>
        <v>21</v>
      </c>
      <c r="DF89" s="19" t="s">
        <v>309</v>
      </c>
      <c r="DG89" s="19" t="s">
        <v>310</v>
      </c>
      <c r="DH89" s="19" t="s">
        <v>366</v>
      </c>
      <c r="DI89" s="19" t="s">
        <v>367</v>
      </c>
      <c r="DJ89" s="19" t="s">
        <v>313</v>
      </c>
      <c r="DK89" s="19" t="s">
        <v>314</v>
      </c>
      <c r="DL89" s="19" t="s">
        <v>350</v>
      </c>
      <c r="DM89" s="19" t="s">
        <v>368</v>
      </c>
      <c r="DN89" s="19" t="s">
        <v>369</v>
      </c>
      <c r="DO89" s="55"/>
      <c r="DP89" s="55"/>
      <c r="DQ89" s="68">
        <v>20.140105078809107</v>
      </c>
      <c r="DR89" s="55" t="str">
        <f>VLOOKUP($A89,'WO Detail'!$A$2:$BJ$304,10,FALSE)</f>
        <v>No</v>
      </c>
      <c r="DS89" s="55" t="str">
        <f>VLOOKUP($A89,'WO Detail'!$A$2:$BJ$304,14,FALSE)</f>
        <v>YES</v>
      </c>
      <c r="DT89" s="19" t="s">
        <v>370</v>
      </c>
      <c r="DU89" s="59" t="str">
        <f>VLOOKUP($A89,'WO Detail'!$A$2:$BJ$304,15,FALSE)</f>
        <v>THERESA RICHARDSON</v>
      </c>
      <c r="DV89" s="78">
        <v>2024</v>
      </c>
      <c r="DW89" s="79" t="s">
        <v>267</v>
      </c>
      <c r="DX89" s="55">
        <f>VLOOKUP($A89,'WO Detail'!$A$2:$BJ$304,26,FALSE)</f>
        <v>1170</v>
      </c>
      <c r="DY89" s="55">
        <f>VLOOKUP($A89,'WO Detail'!$A$2:$BJ$304,27,FALSE)</f>
        <v>1115</v>
      </c>
      <c r="DZ89" s="55">
        <f>VLOOKUP($A89,'WO Detail'!$A$2:$BJ$304,28,FALSE)</f>
        <v>41</v>
      </c>
      <c r="EA89" s="55">
        <f>VLOOKUP($A89,'WO Detail'!$A$2:$BJ$304,29,FALSE)</f>
        <v>14</v>
      </c>
      <c r="EB89" s="55">
        <f>VLOOKUP($A89,'WO Detail'!$A$2:$BJ$304,30,FALSE)</f>
        <v>126</v>
      </c>
      <c r="EC89" s="55">
        <f>VLOOKUP($A89,'WO Detail'!$A$2:$BJ$304,31,FALSE)</f>
        <v>334</v>
      </c>
      <c r="ED89" s="55">
        <f>VLOOKUP($A89,'WO Detail'!$A$2:$BJ$304,32,FALSE)</f>
        <v>512</v>
      </c>
      <c r="EE89" s="55">
        <f>VLOOKUP($A89,'WO Detail'!$A$2:$BJ$304,33,FALSE)</f>
        <v>173</v>
      </c>
      <c r="EF89" s="55">
        <f>VLOOKUP($A89,'WO Detail'!$A$2:$BJ$304,34,FALSE)</f>
        <v>24</v>
      </c>
      <c r="EG89" s="55">
        <f>VLOOKUP($A89,'WO Detail'!$A$2:$BJ$304,35,FALSE)</f>
        <v>0</v>
      </c>
      <c r="EH89" s="55">
        <f>VLOOKUP($A89,'WO Detail'!$A$2:$BJ$304,36,FALSE)</f>
        <v>1</v>
      </c>
      <c r="EI89" s="55">
        <f>VLOOKUP($A89,'WO Detail'!$A$2:$BJ$304,37,FALSE)</f>
        <v>0</v>
      </c>
      <c r="EJ89" s="78">
        <v>10</v>
      </c>
      <c r="EK89" s="78">
        <v>1</v>
      </c>
      <c r="EL89" s="19" t="s">
        <v>268</v>
      </c>
      <c r="EM89" s="19" t="s">
        <v>269</v>
      </c>
      <c r="EN89" s="81">
        <v>15116</v>
      </c>
      <c r="EO89" s="78">
        <v>79</v>
      </c>
      <c r="EP89" s="78" t="s">
        <v>861</v>
      </c>
      <c r="EQ89" s="84">
        <v>112140</v>
      </c>
      <c r="ER89" s="78">
        <v>11.77</v>
      </c>
      <c r="ES89" s="13"/>
      <c r="ET89" s="55">
        <f>VLOOKUP($A89,'WO Detail'!$A$2:$BJ$304,25,FALSE)</f>
        <v>4</v>
      </c>
      <c r="EU89" s="55">
        <f>VLOOKUP($A89,'WO Detail'!$A$2:$BJ$304,24,FALSE)</f>
        <v>35</v>
      </c>
      <c r="EV89" s="55">
        <f>VLOOKUP($A89,'WO Detail'!$A$2:$BJ$304,23,FALSE)</f>
        <v>0</v>
      </c>
      <c r="EW89" s="78" t="s">
        <v>462</v>
      </c>
      <c r="EX89" s="13" t="s">
        <v>372</v>
      </c>
      <c r="EY89" s="13"/>
      <c r="EZ89" s="19" t="s">
        <v>267</v>
      </c>
      <c r="FA89" s="55" t="str">
        <f>VLOOKUP($A89,'WO Detail'!$A$2:$BJ$304,11,FALSE)</f>
        <v>Other</v>
      </c>
      <c r="FB89" s="55" t="str">
        <f>VLOOKUP($A89,'WO Detail'!$A$2:$BJ$304,12,FALSE)</f>
        <v>Yes</v>
      </c>
      <c r="FC89" s="13"/>
      <c r="FD89" s="55" t="str">
        <f>VLOOKUP($A89,'WO Detail'!$A$2:$BJ$304,13,FALSE)</f>
        <v>GSH</v>
      </c>
      <c r="FE89" s="19" t="s">
        <v>267</v>
      </c>
      <c r="FF89" s="13"/>
      <c r="FG89" s="19" t="s">
        <v>862</v>
      </c>
      <c r="FH89" s="19" t="s">
        <v>704</v>
      </c>
      <c r="FI89" s="13">
        <v>3804</v>
      </c>
      <c r="FJ89" s="13">
        <v>4</v>
      </c>
      <c r="FK89" s="19" t="s">
        <v>375</v>
      </c>
      <c r="FL89" s="13"/>
      <c r="FM89" s="55">
        <f>VLOOKUP($A89,'WO Detail'!$A$2:$BJ$304,16,FALSE)</f>
        <v>0</v>
      </c>
      <c r="FN89" s="13"/>
      <c r="FO89" s="13"/>
      <c r="FP89" s="13"/>
      <c r="FQ89" s="13"/>
      <c r="FR89" s="13"/>
      <c r="FS89" s="13"/>
      <c r="FT89" s="13"/>
      <c r="FU89" s="13"/>
      <c r="FV89" s="13"/>
      <c r="FW89" s="13"/>
      <c r="FX89" s="13"/>
      <c r="FY89" s="13"/>
      <c r="FZ89" s="13"/>
      <c r="GA89" s="13"/>
      <c r="GB89" s="13"/>
      <c r="GC89" s="13"/>
      <c r="GD89" s="13"/>
      <c r="GE89" s="13"/>
      <c r="GF89" s="13"/>
      <c r="GG89" s="13"/>
      <c r="GH89" s="55">
        <f>VLOOKUP($A89,'WO Detail'!$A$2:$BJ$304,39,FALSE)</f>
        <v>88.82</v>
      </c>
      <c r="GI89" s="55">
        <f>VLOOKUP($A89,'WO Detail'!$A$2:$BJ$304,40,FALSE)</f>
        <v>38.74</v>
      </c>
      <c r="GJ89" s="13"/>
      <c r="GK89" s="13"/>
      <c r="GL89" s="13"/>
      <c r="GM89" s="13"/>
      <c r="GN89" s="55">
        <f>VLOOKUP($A89,'WO Detail'!$A$2:$BJ$304,17,FALSE)</f>
        <v>0</v>
      </c>
      <c r="GO89" s="55">
        <f>VLOOKUP($A89,'WO Detail'!$A$2:$BJ$304,18,FALSE)</f>
        <v>0</v>
      </c>
      <c r="GP89" s="55">
        <f>VLOOKUP($A89,'WO Detail'!$A$2:$BJ$304,19,FALSE)</f>
        <v>0</v>
      </c>
      <c r="GQ89" s="55" t="str">
        <f>VLOOKUP($A89,'WO Detail'!$A$2:$BJ$304,21,FALSE)</f>
        <v>Yes</v>
      </c>
      <c r="GR89" s="89">
        <f>VLOOKUP($A89,'WO Detail'!$A$2:$BJ$304,22,FALSE)</f>
        <v>0.84408656674209515</v>
      </c>
      <c r="GS89" s="95">
        <f>VLOOKUP($A89,'WO Detail'!$A$2:$BJ$304,41,FALSE)</f>
        <v>2365</v>
      </c>
      <c r="GT89" s="95">
        <f t="shared" si="45"/>
        <v>0.70702541106128558</v>
      </c>
      <c r="GU89" s="95">
        <f>VLOOKUP($A89,'WO Detail'!$A$2:$BJ$304,42,FALSE)</f>
        <v>453</v>
      </c>
      <c r="GV89" s="95">
        <f t="shared" si="46"/>
        <v>0.40627802690582959</v>
      </c>
      <c r="GW89" s="95">
        <f>VLOOKUP($A89,'WO Detail'!$A$2:$BJ$304,43,FALSE)</f>
        <v>6766</v>
      </c>
      <c r="GX89" s="95">
        <f t="shared" si="30"/>
        <v>2.0227204783258594</v>
      </c>
      <c r="GY89" s="95">
        <f>VLOOKUP($A89,'WO Detail'!$A$2:$BJ$304,44,FALSE)</f>
        <v>8449</v>
      </c>
      <c r="GZ89" s="95">
        <f t="shared" si="31"/>
        <v>7.5775784753363231</v>
      </c>
      <c r="HA89" s="95">
        <f>VLOOKUP($A89,'WO Detail'!$A$2:$BJ$304,45,FALSE)</f>
        <v>3359</v>
      </c>
      <c r="HB89" s="95">
        <f t="shared" si="32"/>
        <v>1.0041853512705532</v>
      </c>
      <c r="HC89" s="95">
        <f>VLOOKUP($A89,'WO Detail'!$A$2:$BJ$304,46,FALSE)</f>
        <v>2083</v>
      </c>
      <c r="HD89" s="95">
        <f t="shared" si="33"/>
        <v>1.8681614349775786</v>
      </c>
      <c r="HE89" s="95">
        <f>VLOOKUP($A89,'WO Detail'!$A$2:$BJ$304,47,FALSE)</f>
        <v>3977</v>
      </c>
      <c r="HF89" s="95">
        <f t="shared" si="34"/>
        <v>1.1889387144992527</v>
      </c>
      <c r="HG89" s="95">
        <f>VLOOKUP($A89,'WO Detail'!$A$2:$BJ$304,49,FALSE)</f>
        <v>6467</v>
      </c>
      <c r="HH89" s="95">
        <f t="shared" si="35"/>
        <v>1.9333333333333331</v>
      </c>
      <c r="HI89" s="95">
        <f>VLOOKUP($A89,'WO Detail'!$A$2:$BJ$304,51,FALSE)</f>
        <v>14</v>
      </c>
      <c r="HJ89" s="95">
        <f t="shared" si="36"/>
        <v>7</v>
      </c>
      <c r="HK89" s="95">
        <f>VLOOKUP($A89,'WO Detail'!$A$2:$BJ$304,53,FALSE)</f>
        <v>35</v>
      </c>
      <c r="HL89" s="95">
        <f t="shared" si="37"/>
        <v>17.5</v>
      </c>
      <c r="HM89" s="95">
        <f>VLOOKUP($A89,'WO Detail'!$A$2:$BJ$304,55,FALSE)</f>
        <v>1028</v>
      </c>
      <c r="HN89" s="95">
        <f>HM89/EU89</f>
        <v>29.37142857142857</v>
      </c>
      <c r="HO89" s="95">
        <f>VLOOKUP($A89,'WO Detail'!$A$2:$BJ$304,56,FALSE)</f>
        <v>39347</v>
      </c>
      <c r="HP89" s="95">
        <f t="shared" si="38"/>
        <v>11.762929745889387</v>
      </c>
      <c r="HQ89" s="95">
        <f>VLOOKUP($A89,'WO Detail'!$A$2:$BJ$304,57,FALSE)</f>
        <v>30741</v>
      </c>
      <c r="HR89" s="95">
        <f t="shared" si="39"/>
        <v>27.570403587443945</v>
      </c>
      <c r="HS89" s="95">
        <f>VLOOKUP($A89,'WO Detail'!$A$2:$BJ$304,58,FALSE)</f>
        <v>20675</v>
      </c>
      <c r="HT89" s="95">
        <f t="shared" si="40"/>
        <v>6.1808669656203294</v>
      </c>
      <c r="HU89" s="95">
        <f>VLOOKUP($A89,'WO Detail'!$A$2:$BJ$304,59,FALSE)</f>
        <v>67478</v>
      </c>
      <c r="HV89" s="95">
        <f t="shared" si="41"/>
        <v>60.518385650224218</v>
      </c>
      <c r="HW89" s="95">
        <f>VLOOKUP($A89,'WO Detail'!$A$2:$BJ$304,60,FALSE)</f>
        <v>2293</v>
      </c>
      <c r="HX89" s="95">
        <f t="shared" si="42"/>
        <v>0.68550074738415545</v>
      </c>
      <c r="HY89" s="95">
        <f>VLOOKUP($A89,'WO Detail'!$A$2:$BJ$304,61,FALSE)</f>
        <v>70861</v>
      </c>
      <c r="HZ89" s="95">
        <f t="shared" si="43"/>
        <v>63.552466367713002</v>
      </c>
      <c r="IA89" s="95"/>
      <c r="IB89" s="95"/>
      <c r="IC89" s="95"/>
      <c r="ID89" s="113">
        <f>VLOOKUP($A89,'PHAS Score'!$C$1:$D$303,2,FALSE)</f>
        <v>32.32</v>
      </c>
      <c r="IE89" s="95">
        <f>VLOOKUP($A89,'WO Detail'!$A$2:$BJ$304,62,FALSE)</f>
        <v>414</v>
      </c>
      <c r="IF89" s="95">
        <f t="shared" si="44"/>
        <v>0.37130044843049326</v>
      </c>
      <c r="IG89" s="96"/>
      <c r="IH89" s="96"/>
      <c r="II89" s="96"/>
      <c r="IJ89" s="96"/>
    </row>
    <row r="90" spans="1:244" s="18" customFormat="1" ht="20.100000000000001" customHeight="1">
      <c r="A90" s="55" t="s">
        <v>863</v>
      </c>
      <c r="B90" s="13" t="s">
        <v>256</v>
      </c>
      <c r="C90" s="13" t="str">
        <f>VLOOKUP($A90,'WO Detail'!$A$2:$BJ$304,4,FALSE)</f>
        <v>Bronx</v>
      </c>
      <c r="D90" s="13" t="str">
        <f>VLOOKUP($A90,'WO Detail'!$A$2:$BJ$304,6,FALSE)</f>
        <v>Eastchester Gardens</v>
      </c>
      <c r="E90" s="55">
        <f>VLOOKUP($A90,'WO Detail'!$A$2:$BJ$304,7,FALSE)</f>
        <v>34</v>
      </c>
      <c r="F90" s="13" t="s">
        <v>864</v>
      </c>
      <c r="G90" s="53">
        <v>34</v>
      </c>
      <c r="H90" s="55" t="str">
        <f>VLOOKUP($A90,'WO Detail'!$A$2:$BJ$304,9,FALSE)</f>
        <v>NY005010340</v>
      </c>
      <c r="I90" s="14">
        <v>862</v>
      </c>
      <c r="J90" s="14">
        <v>1981</v>
      </c>
      <c r="K90" s="15">
        <v>2.2981438999999999</v>
      </c>
      <c r="L90" s="15">
        <v>26.023665900000001</v>
      </c>
      <c r="M90" s="14">
        <v>729</v>
      </c>
      <c r="N90" s="14">
        <v>1252</v>
      </c>
      <c r="O90" s="14">
        <v>90</v>
      </c>
      <c r="P90" s="14">
        <v>131</v>
      </c>
      <c r="Q90" s="14">
        <v>229</v>
      </c>
      <c r="R90" s="14">
        <v>207</v>
      </c>
      <c r="S90" s="14">
        <v>182</v>
      </c>
      <c r="T90" s="14">
        <v>243</v>
      </c>
      <c r="U90" s="14">
        <v>200</v>
      </c>
      <c r="V90" s="14">
        <v>216</v>
      </c>
      <c r="W90" s="14">
        <v>107</v>
      </c>
      <c r="X90" s="14">
        <v>87</v>
      </c>
      <c r="Y90" s="14">
        <v>164</v>
      </c>
      <c r="Z90" s="14">
        <v>90</v>
      </c>
      <c r="AA90" s="14">
        <v>35</v>
      </c>
      <c r="AB90" s="14">
        <v>567</v>
      </c>
      <c r="AC90" s="14">
        <v>332</v>
      </c>
      <c r="AD90" s="14">
        <v>289</v>
      </c>
      <c r="AE90" s="14">
        <v>56</v>
      </c>
      <c r="AF90" s="14">
        <v>892</v>
      </c>
      <c r="AG90" s="14">
        <v>1032</v>
      </c>
      <c r="AH90" s="14">
        <v>1</v>
      </c>
      <c r="AI90" s="14">
        <v>0</v>
      </c>
      <c r="AJ90" s="14">
        <v>420</v>
      </c>
      <c r="AK90" s="14">
        <v>161</v>
      </c>
      <c r="AL90" s="14">
        <v>24</v>
      </c>
      <c r="AM90" s="14">
        <v>15</v>
      </c>
      <c r="AN90" s="14">
        <v>102</v>
      </c>
      <c r="AO90" s="16">
        <v>576.71925754060328</v>
      </c>
      <c r="AP90" s="16">
        <v>450</v>
      </c>
      <c r="AQ90" s="14">
        <v>6</v>
      </c>
      <c r="AR90" s="14">
        <v>39</v>
      </c>
      <c r="AS90" s="14">
        <v>234</v>
      </c>
      <c r="AT90" s="14">
        <v>100</v>
      </c>
      <c r="AU90" s="14">
        <v>101</v>
      </c>
      <c r="AV90" s="14">
        <v>70</v>
      </c>
      <c r="AW90" s="14">
        <v>59</v>
      </c>
      <c r="AX90" s="14">
        <v>41</v>
      </c>
      <c r="AY90" s="14">
        <v>41</v>
      </c>
      <c r="AZ90" s="14">
        <v>32</v>
      </c>
      <c r="BA90" s="14">
        <v>139</v>
      </c>
      <c r="BB90" s="16">
        <v>25380.815511163339</v>
      </c>
      <c r="BC90" s="16">
        <v>19930</v>
      </c>
      <c r="BD90" s="14">
        <v>32</v>
      </c>
      <c r="BE90" s="14">
        <v>133</v>
      </c>
      <c r="BF90" s="14">
        <v>150</v>
      </c>
      <c r="BG90" s="14">
        <v>113</v>
      </c>
      <c r="BH90" s="14">
        <v>84</v>
      </c>
      <c r="BI90" s="14">
        <v>78</v>
      </c>
      <c r="BJ90" s="14">
        <v>50</v>
      </c>
      <c r="BK90" s="14">
        <v>53</v>
      </c>
      <c r="BL90" s="14">
        <v>41</v>
      </c>
      <c r="BM90" s="14">
        <v>30</v>
      </c>
      <c r="BN90" s="14">
        <v>24</v>
      </c>
      <c r="BO90" s="14">
        <v>19</v>
      </c>
      <c r="BP90" s="14">
        <v>10</v>
      </c>
      <c r="BQ90" s="14">
        <v>7</v>
      </c>
      <c r="BR90" s="14">
        <v>8</v>
      </c>
      <c r="BS90" s="14">
        <v>4</v>
      </c>
      <c r="BT90" s="14">
        <v>2</v>
      </c>
      <c r="BU90" s="14">
        <v>5</v>
      </c>
      <c r="BV90" s="14">
        <v>3</v>
      </c>
      <c r="BW90" s="14">
        <v>1</v>
      </c>
      <c r="BX90" s="14">
        <v>4</v>
      </c>
      <c r="BY90" s="14">
        <v>399</v>
      </c>
      <c r="BZ90" s="16">
        <v>36282.49373433584</v>
      </c>
      <c r="CA90" s="16">
        <v>32660</v>
      </c>
      <c r="CB90" s="14">
        <v>134</v>
      </c>
      <c r="CC90" s="16">
        <v>15612.917910447761</v>
      </c>
      <c r="CD90" s="16">
        <v>12360</v>
      </c>
      <c r="CE90" s="14">
        <v>340</v>
      </c>
      <c r="CF90" s="16">
        <v>16815.564705882352</v>
      </c>
      <c r="CG90" s="16">
        <v>13290</v>
      </c>
      <c r="CH90" s="14">
        <v>550</v>
      </c>
      <c r="CI90" s="14">
        <v>183</v>
      </c>
      <c r="CJ90" s="14">
        <v>95</v>
      </c>
      <c r="CK90" s="14">
        <v>21</v>
      </c>
      <c r="CL90" s="14">
        <v>2</v>
      </c>
      <c r="CM90" s="14">
        <v>2</v>
      </c>
      <c r="CN90" s="17">
        <f t="shared" si="25"/>
        <v>2.3201856148491878E-3</v>
      </c>
      <c r="CO90" s="14">
        <v>26</v>
      </c>
      <c r="CP90" s="17">
        <f t="shared" si="26"/>
        <v>3.0162412993039442E-2</v>
      </c>
      <c r="CQ90" s="14">
        <v>380</v>
      </c>
      <c r="CR90" s="14">
        <v>113</v>
      </c>
      <c r="CS90" s="17">
        <f t="shared" si="27"/>
        <v>5.7041898031297326E-2</v>
      </c>
      <c r="CT90" s="13"/>
      <c r="CU90" s="17"/>
      <c r="CV90" s="13"/>
      <c r="CW90" s="13"/>
      <c r="CX90" s="13"/>
      <c r="CY90" s="13"/>
      <c r="CZ90" s="13"/>
      <c r="DA90" s="13"/>
      <c r="DB90" s="13" t="str">
        <f>VLOOKUP($A90,'WO Detail'!$A$2:$BJ$304,5,FALSE)</f>
        <v>Theresa Bethea</v>
      </c>
      <c r="DC90" s="13"/>
      <c r="DD90" s="13"/>
      <c r="DE90" s="55">
        <f>VLOOKUP($A90,'WO Detail'!$A$2:$BJ$304,38,FALSE)</f>
        <v>8</v>
      </c>
      <c r="DF90" s="19" t="s">
        <v>299</v>
      </c>
      <c r="DG90" s="19" t="s">
        <v>617</v>
      </c>
      <c r="DH90" s="19" t="s">
        <v>618</v>
      </c>
      <c r="DI90" s="19" t="s">
        <v>619</v>
      </c>
      <c r="DJ90" s="19" t="s">
        <v>356</v>
      </c>
      <c r="DK90" s="19" t="s">
        <v>620</v>
      </c>
      <c r="DL90" s="19" t="s">
        <v>378</v>
      </c>
      <c r="DM90" s="19" t="s">
        <v>621</v>
      </c>
      <c r="DN90" s="19" t="s">
        <v>611</v>
      </c>
      <c r="DO90" s="55"/>
      <c r="DP90" s="55"/>
      <c r="DQ90" s="68">
        <v>13.164310092637738</v>
      </c>
      <c r="DR90" s="55" t="str">
        <f>VLOOKUP($A90,'WO Detail'!$A$2:$BJ$304,10,FALSE)</f>
        <v>No</v>
      </c>
      <c r="DS90" s="55" t="str">
        <f>VLOOKUP($A90,'WO Detail'!$A$2:$BJ$304,14,FALSE)</f>
        <v>YES</v>
      </c>
      <c r="DT90" s="19" t="s">
        <v>328</v>
      </c>
      <c r="DU90" s="59" t="str">
        <f>VLOOKUP($A90,'WO Detail'!$A$2:$BJ$304,15,FALSE)</f>
        <v>KEITH RAMSEY</v>
      </c>
      <c r="DV90" s="78">
        <v>2026</v>
      </c>
      <c r="DW90" s="79" t="s">
        <v>267</v>
      </c>
      <c r="DX90" s="55">
        <f>VLOOKUP($A90,'WO Detail'!$A$2:$BJ$304,26,FALSE)</f>
        <v>877</v>
      </c>
      <c r="DY90" s="55">
        <f>VLOOKUP($A90,'WO Detail'!$A$2:$BJ$304,27,FALSE)</f>
        <v>863</v>
      </c>
      <c r="DZ90" s="55">
        <f>VLOOKUP($A90,'WO Detail'!$A$2:$BJ$304,28,FALSE)</f>
        <v>13</v>
      </c>
      <c r="EA90" s="55">
        <f>VLOOKUP($A90,'WO Detail'!$A$2:$BJ$304,29,FALSE)</f>
        <v>1</v>
      </c>
      <c r="EB90" s="55">
        <f>VLOOKUP($A90,'WO Detail'!$A$2:$BJ$304,30,FALSE)</f>
        <v>0</v>
      </c>
      <c r="EC90" s="55">
        <f>VLOOKUP($A90,'WO Detail'!$A$2:$BJ$304,31,FALSE)</f>
        <v>87</v>
      </c>
      <c r="ED90" s="55">
        <f>VLOOKUP($A90,'WO Detail'!$A$2:$BJ$304,32,FALSE)</f>
        <v>400</v>
      </c>
      <c r="EE90" s="55">
        <f>VLOOKUP($A90,'WO Detail'!$A$2:$BJ$304,33,FALSE)</f>
        <v>390</v>
      </c>
      <c r="EF90" s="55">
        <f>VLOOKUP($A90,'WO Detail'!$A$2:$BJ$304,34,FALSE)</f>
        <v>0</v>
      </c>
      <c r="EG90" s="55">
        <f>VLOOKUP($A90,'WO Detail'!$A$2:$BJ$304,35,FALSE)</f>
        <v>0</v>
      </c>
      <c r="EH90" s="55">
        <f>VLOOKUP($A90,'WO Detail'!$A$2:$BJ$304,36,FALSE)</f>
        <v>0</v>
      </c>
      <c r="EI90" s="55">
        <f>VLOOKUP($A90,'WO Detail'!$A$2:$BJ$304,37,FALSE)</f>
        <v>0</v>
      </c>
      <c r="EJ90" s="78">
        <v>10</v>
      </c>
      <c r="EK90" s="78">
        <v>0</v>
      </c>
      <c r="EL90" s="19" t="s">
        <v>268</v>
      </c>
      <c r="EM90" s="19" t="s">
        <v>269</v>
      </c>
      <c r="EN90" s="81">
        <v>18415</v>
      </c>
      <c r="EO90" s="78">
        <v>70</v>
      </c>
      <c r="EP90" s="78" t="s">
        <v>865</v>
      </c>
      <c r="EQ90" s="84">
        <v>115918</v>
      </c>
      <c r="ER90" s="78">
        <v>15.01</v>
      </c>
      <c r="ES90" s="13"/>
      <c r="ET90" s="55">
        <f>VLOOKUP($A90,'WO Detail'!$A$2:$BJ$304,25,FALSE)</f>
        <v>4</v>
      </c>
      <c r="EU90" s="55">
        <f>VLOOKUP($A90,'WO Detail'!$A$2:$BJ$304,24,FALSE)</f>
        <v>16</v>
      </c>
      <c r="EV90" s="55">
        <f>VLOOKUP($A90,'WO Detail'!$A$2:$BJ$304,23,FALSE)</f>
        <v>0</v>
      </c>
      <c r="EW90" s="78" t="s">
        <v>267</v>
      </c>
      <c r="EX90" s="13"/>
      <c r="EY90" s="13"/>
      <c r="EZ90" s="19" t="s">
        <v>267</v>
      </c>
      <c r="FA90" s="55" t="str">
        <f>VLOOKUP($A90,'WO Detail'!$A$2:$BJ$304,11,FALSE)</f>
        <v>Other</v>
      </c>
      <c r="FB90" s="55" t="str">
        <f>VLOOKUP($A90,'WO Detail'!$A$2:$BJ$304,12,FALSE)</f>
        <v>No</v>
      </c>
      <c r="FC90" s="13"/>
      <c r="FD90" s="55">
        <f>VLOOKUP($A90,'WO Detail'!$A$2:$BJ$304,13,FALSE)</f>
        <v>0</v>
      </c>
      <c r="FE90" s="19" t="s">
        <v>267</v>
      </c>
      <c r="FF90" s="13"/>
      <c r="FG90" s="19" t="s">
        <v>866</v>
      </c>
      <c r="FH90" s="19" t="s">
        <v>867</v>
      </c>
      <c r="FI90" s="13">
        <v>3704</v>
      </c>
      <c r="FJ90" s="13">
        <v>11</v>
      </c>
      <c r="FK90" s="19" t="s">
        <v>614</v>
      </c>
      <c r="FL90" s="13"/>
      <c r="FM90" s="55">
        <f>VLOOKUP($A90,'WO Detail'!$A$2:$BJ$304,16,FALSE)</f>
        <v>0</v>
      </c>
      <c r="FN90" s="13"/>
      <c r="FO90" s="13"/>
      <c r="FP90" s="13"/>
      <c r="FQ90" s="13"/>
      <c r="FR90" s="13"/>
      <c r="FS90" s="13"/>
      <c r="FT90" s="13"/>
      <c r="FU90" s="13"/>
      <c r="FV90" s="13"/>
      <c r="FW90" s="13"/>
      <c r="FX90" s="13"/>
      <c r="FY90" s="13"/>
      <c r="FZ90" s="13"/>
      <c r="GA90" s="13"/>
      <c r="GB90" s="13"/>
      <c r="GC90" s="13"/>
      <c r="GD90" s="13"/>
      <c r="GE90" s="13"/>
      <c r="GF90" s="13"/>
      <c r="GG90" s="13"/>
      <c r="GH90" s="55">
        <f>VLOOKUP($A90,'WO Detail'!$A$2:$BJ$304,39,FALSE)</f>
        <v>90.17</v>
      </c>
      <c r="GI90" s="55">
        <f>VLOOKUP($A90,'WO Detail'!$A$2:$BJ$304,40,FALSE)</f>
        <v>47.51</v>
      </c>
      <c r="GJ90" s="13"/>
      <c r="GK90" s="13"/>
      <c r="GL90" s="13"/>
      <c r="GM90" s="13"/>
      <c r="GN90" s="55">
        <f>VLOOKUP($A90,'WO Detail'!$A$2:$BJ$304,17,FALSE)</f>
        <v>0</v>
      </c>
      <c r="GO90" s="55">
        <f>VLOOKUP($A90,'WO Detail'!$A$2:$BJ$304,18,FALSE)</f>
        <v>0</v>
      </c>
      <c r="GP90" s="55">
        <f>VLOOKUP($A90,'WO Detail'!$A$2:$BJ$304,19,FALSE)</f>
        <v>0</v>
      </c>
      <c r="GQ90" s="55" t="str">
        <f>VLOOKUP($A90,'WO Detail'!$A$2:$BJ$304,21,FALSE)</f>
        <v>No</v>
      </c>
      <c r="GR90" s="89">
        <f>VLOOKUP($A90,'WO Detail'!$A$2:$BJ$304,22,FALSE)</f>
        <v>0.5628549949399837</v>
      </c>
      <c r="GS90" s="95">
        <f>VLOOKUP($A90,'WO Detail'!$A$2:$BJ$304,41,FALSE)</f>
        <v>3179</v>
      </c>
      <c r="GT90" s="95">
        <f t="shared" si="45"/>
        <v>1.2278872151409812</v>
      </c>
      <c r="GU90" s="95">
        <f>VLOOKUP($A90,'WO Detail'!$A$2:$BJ$304,42,FALSE)</f>
        <v>172</v>
      </c>
      <c r="GV90" s="95">
        <f t="shared" si="46"/>
        <v>0.19930475086906141</v>
      </c>
      <c r="GW90" s="95">
        <f>VLOOKUP($A90,'WO Detail'!$A$2:$BJ$304,43,FALSE)</f>
        <v>5873</v>
      </c>
      <c r="GX90" s="95">
        <f t="shared" si="30"/>
        <v>2.2684434144457319</v>
      </c>
      <c r="GY90" s="95">
        <f>VLOOKUP($A90,'WO Detail'!$A$2:$BJ$304,44,FALSE)</f>
        <v>6034</v>
      </c>
      <c r="GZ90" s="95">
        <f t="shared" si="31"/>
        <v>6.9918887601390498</v>
      </c>
      <c r="HA90" s="95">
        <f>VLOOKUP($A90,'WO Detail'!$A$2:$BJ$304,45,FALSE)</f>
        <v>2377</v>
      </c>
      <c r="HB90" s="95">
        <f t="shared" si="32"/>
        <v>0.91811510235612215</v>
      </c>
      <c r="HC90" s="95">
        <f>VLOOKUP($A90,'WO Detail'!$A$2:$BJ$304,46,FALSE)</f>
        <v>1308</v>
      </c>
      <c r="HD90" s="95">
        <f t="shared" si="33"/>
        <v>1.5156431054461181</v>
      </c>
      <c r="HE90" s="95">
        <f>VLOOKUP($A90,'WO Detail'!$A$2:$BJ$304,47,FALSE)</f>
        <v>1860</v>
      </c>
      <c r="HF90" s="95">
        <f t="shared" si="34"/>
        <v>0.7184241019698725</v>
      </c>
      <c r="HG90" s="95">
        <f>VLOOKUP($A90,'WO Detail'!$A$2:$BJ$304,49,FALSE)</f>
        <v>3293</v>
      </c>
      <c r="HH90" s="95">
        <f t="shared" si="35"/>
        <v>1.271919660100425</v>
      </c>
      <c r="HI90" s="95">
        <f>VLOOKUP($A90,'WO Detail'!$A$2:$BJ$304,51,FALSE)</f>
        <v>5</v>
      </c>
      <c r="HJ90" s="95">
        <f t="shared" si="36"/>
        <v>2.5</v>
      </c>
      <c r="HK90" s="95">
        <f>VLOOKUP($A90,'WO Detail'!$A$2:$BJ$304,53,FALSE)</f>
        <v>13</v>
      </c>
      <c r="HL90" s="95">
        <f t="shared" si="37"/>
        <v>6.5</v>
      </c>
      <c r="HM90" s="95">
        <f>VLOOKUP($A90,'WO Detail'!$A$2:$BJ$304,55,FALSE)</f>
        <v>477</v>
      </c>
      <c r="HN90" s="95">
        <f>HM90/EU90</f>
        <v>29.8125</v>
      </c>
      <c r="HO90" s="95">
        <f>VLOOKUP($A90,'WO Detail'!$A$2:$BJ$304,56,FALSE)</f>
        <v>26971</v>
      </c>
      <c r="HP90" s="95">
        <f t="shared" si="38"/>
        <v>10.41753572808034</v>
      </c>
      <c r="HQ90" s="95">
        <f>VLOOKUP($A90,'WO Detail'!$A$2:$BJ$304,57,FALSE)</f>
        <v>5495</v>
      </c>
      <c r="HR90" s="95">
        <f t="shared" si="39"/>
        <v>6.3673232908458868</v>
      </c>
      <c r="HS90" s="95">
        <f>VLOOKUP($A90,'WO Detail'!$A$2:$BJ$304,58,FALSE)</f>
        <v>17608</v>
      </c>
      <c r="HT90" s="95">
        <f t="shared" si="40"/>
        <v>6.8010814986481263</v>
      </c>
      <c r="HU90" s="95">
        <f>VLOOKUP($A90,'WO Detail'!$A$2:$BJ$304,59,FALSE)</f>
        <v>59998</v>
      </c>
      <c r="HV90" s="95">
        <f t="shared" si="41"/>
        <v>69.522595596755508</v>
      </c>
      <c r="HW90" s="95">
        <f>VLOOKUP($A90,'WO Detail'!$A$2:$BJ$304,60,FALSE)</f>
        <v>1708</v>
      </c>
      <c r="HX90" s="95">
        <f t="shared" si="42"/>
        <v>0.65971417535728083</v>
      </c>
      <c r="HY90" s="95">
        <f>VLOOKUP($A90,'WO Detail'!$A$2:$BJ$304,61,FALSE)</f>
        <v>43903</v>
      </c>
      <c r="HZ90" s="95">
        <f t="shared" si="43"/>
        <v>50.872537659327925</v>
      </c>
      <c r="IA90" s="95"/>
      <c r="IB90" s="95"/>
      <c r="IC90" s="95"/>
      <c r="ID90" s="113">
        <f>VLOOKUP($A90,'PHAS Score'!$C$1:$D$303,2,FALSE)</f>
        <v>7</v>
      </c>
      <c r="IE90" s="95">
        <f>VLOOKUP($A90,'WO Detail'!$A$2:$BJ$304,62,FALSE)</f>
        <v>393</v>
      </c>
      <c r="IF90" s="95">
        <f t="shared" si="44"/>
        <v>0.45538818076477405</v>
      </c>
      <c r="IG90" s="96"/>
      <c r="IH90" s="96"/>
      <c r="II90" s="96"/>
      <c r="IJ90" s="96"/>
    </row>
    <row r="91" spans="1:244" s="18" customFormat="1" ht="20.100000000000001" customHeight="1">
      <c r="A91" s="55" t="s">
        <v>868</v>
      </c>
      <c r="B91" s="13" t="s">
        <v>256</v>
      </c>
      <c r="C91" s="13" t="str">
        <f>VLOOKUP($A91,'WO Detail'!$A$2:$BJ$304,4,FALSE)</f>
        <v>Bronx</v>
      </c>
      <c r="D91" s="13" t="str">
        <f>VLOOKUP($A91,'WO Detail'!$A$2:$BJ$304,6,FALSE)</f>
        <v>Edenwald</v>
      </c>
      <c r="E91" s="55">
        <f>VLOOKUP($A91,'WO Detail'!$A$2:$BJ$304,7,FALSE)</f>
        <v>57</v>
      </c>
      <c r="F91" s="13" t="s">
        <v>869</v>
      </c>
      <c r="G91" s="53">
        <v>57</v>
      </c>
      <c r="H91" s="55" t="str">
        <f>VLOOKUP($A91,'WO Detail'!$A$2:$BJ$304,9,FALSE)</f>
        <v>NY005000570</v>
      </c>
      <c r="I91" s="14">
        <v>2009</v>
      </c>
      <c r="J91" s="14">
        <v>4783</v>
      </c>
      <c r="K91" s="15">
        <v>2.3807865000000001</v>
      </c>
      <c r="L91" s="15">
        <v>22.865903400000001</v>
      </c>
      <c r="M91" s="14">
        <v>1691</v>
      </c>
      <c r="N91" s="14">
        <v>3092</v>
      </c>
      <c r="O91" s="14">
        <v>250</v>
      </c>
      <c r="P91" s="14">
        <v>418</v>
      </c>
      <c r="Q91" s="14">
        <v>473</v>
      </c>
      <c r="R91" s="14">
        <v>549</v>
      </c>
      <c r="S91" s="14">
        <v>419</v>
      </c>
      <c r="T91" s="14">
        <v>570</v>
      </c>
      <c r="U91" s="14">
        <v>486</v>
      </c>
      <c r="V91" s="14">
        <v>556</v>
      </c>
      <c r="W91" s="14">
        <v>265</v>
      </c>
      <c r="X91" s="14">
        <v>233</v>
      </c>
      <c r="Y91" s="14">
        <v>312</v>
      </c>
      <c r="Z91" s="14">
        <v>177</v>
      </c>
      <c r="AA91" s="14">
        <v>75</v>
      </c>
      <c r="AB91" s="14">
        <v>1462</v>
      </c>
      <c r="AC91" s="14">
        <v>705</v>
      </c>
      <c r="AD91" s="14">
        <v>564</v>
      </c>
      <c r="AE91" s="14">
        <v>110</v>
      </c>
      <c r="AF91" s="14">
        <v>1977</v>
      </c>
      <c r="AG91" s="14">
        <v>2656</v>
      </c>
      <c r="AH91" s="14">
        <v>24</v>
      </c>
      <c r="AI91" s="14">
        <v>16</v>
      </c>
      <c r="AJ91" s="14">
        <v>872</v>
      </c>
      <c r="AK91" s="14">
        <v>294</v>
      </c>
      <c r="AL91" s="14">
        <v>50</v>
      </c>
      <c r="AM91" s="14">
        <v>26</v>
      </c>
      <c r="AN91" s="14">
        <v>213</v>
      </c>
      <c r="AO91" s="16">
        <v>584.34693877551024</v>
      </c>
      <c r="AP91" s="16">
        <v>450</v>
      </c>
      <c r="AQ91" s="14">
        <v>4</v>
      </c>
      <c r="AR91" s="14">
        <v>59</v>
      </c>
      <c r="AS91" s="14">
        <v>557</v>
      </c>
      <c r="AT91" s="14">
        <v>216</v>
      </c>
      <c r="AU91" s="14">
        <v>269</v>
      </c>
      <c r="AV91" s="14">
        <v>162</v>
      </c>
      <c r="AW91" s="14">
        <v>146</v>
      </c>
      <c r="AX91" s="14">
        <v>113</v>
      </c>
      <c r="AY91" s="14">
        <v>99</v>
      </c>
      <c r="AZ91" s="14">
        <v>70</v>
      </c>
      <c r="BA91" s="14">
        <v>314</v>
      </c>
      <c r="BB91" s="16">
        <v>27305.889462809919</v>
      </c>
      <c r="BC91" s="16">
        <v>19668</v>
      </c>
      <c r="BD91" s="14">
        <v>45</v>
      </c>
      <c r="BE91" s="14">
        <v>280</v>
      </c>
      <c r="BF91" s="14">
        <v>410</v>
      </c>
      <c r="BG91" s="14">
        <v>249</v>
      </c>
      <c r="BH91" s="14">
        <v>189</v>
      </c>
      <c r="BI91" s="14">
        <v>189</v>
      </c>
      <c r="BJ91" s="14">
        <v>124</v>
      </c>
      <c r="BK91" s="14">
        <v>91</v>
      </c>
      <c r="BL91" s="14">
        <v>73</v>
      </c>
      <c r="BM91" s="14">
        <v>68</v>
      </c>
      <c r="BN91" s="14">
        <v>42</v>
      </c>
      <c r="BO91" s="14">
        <v>39</v>
      </c>
      <c r="BP91" s="14">
        <v>28</v>
      </c>
      <c r="BQ91" s="14">
        <v>25</v>
      </c>
      <c r="BR91" s="14">
        <v>15</v>
      </c>
      <c r="BS91" s="14">
        <v>17</v>
      </c>
      <c r="BT91" s="14">
        <v>10</v>
      </c>
      <c r="BU91" s="14">
        <v>8</v>
      </c>
      <c r="BV91" s="14">
        <v>5</v>
      </c>
      <c r="BW91" s="14">
        <v>7</v>
      </c>
      <c r="BX91" s="14">
        <v>22</v>
      </c>
      <c r="BY91" s="14">
        <v>1001</v>
      </c>
      <c r="BZ91" s="16">
        <v>39184.831168831166</v>
      </c>
      <c r="CA91" s="16">
        <v>31122</v>
      </c>
      <c r="CB91" s="14">
        <v>360</v>
      </c>
      <c r="CC91" s="16">
        <v>14980.986111111111</v>
      </c>
      <c r="CD91" s="16">
        <v>12414</v>
      </c>
      <c r="CE91" s="14">
        <v>633</v>
      </c>
      <c r="CF91" s="16">
        <v>15925.2448657188</v>
      </c>
      <c r="CG91" s="16">
        <v>11700</v>
      </c>
      <c r="CH91" s="14">
        <v>1263</v>
      </c>
      <c r="CI91" s="14">
        <v>403</v>
      </c>
      <c r="CJ91" s="14">
        <v>204</v>
      </c>
      <c r="CK91" s="14">
        <v>52</v>
      </c>
      <c r="CL91" s="14">
        <v>10</v>
      </c>
      <c r="CM91" s="14">
        <v>14</v>
      </c>
      <c r="CN91" s="17">
        <f t="shared" si="25"/>
        <v>6.9686411149825784E-3</v>
      </c>
      <c r="CO91" s="14">
        <v>100</v>
      </c>
      <c r="CP91" s="17">
        <f t="shared" si="26"/>
        <v>4.9776007964161276E-2</v>
      </c>
      <c r="CQ91" s="14">
        <v>902</v>
      </c>
      <c r="CR91" s="14">
        <v>319</v>
      </c>
      <c r="CS91" s="17">
        <f t="shared" si="27"/>
        <v>6.6694543173740337E-2</v>
      </c>
      <c r="CT91" s="13"/>
      <c r="CU91" s="17"/>
      <c r="CV91" s="13"/>
      <c r="CW91" s="13"/>
      <c r="CX91" s="13"/>
      <c r="CY91" s="13"/>
      <c r="CZ91" s="13"/>
      <c r="DA91" s="13"/>
      <c r="DB91" s="13" t="str">
        <f>VLOOKUP($A91,'WO Detail'!$A$2:$BJ$304,5,FALSE)</f>
        <v>Theresa Bethea</v>
      </c>
      <c r="DC91" s="13"/>
      <c r="DD91" s="13"/>
      <c r="DE91" s="55">
        <f>VLOOKUP($A91,'WO Detail'!$A$2:$BJ$304,38,FALSE)</f>
        <v>28</v>
      </c>
      <c r="DF91" s="19" t="s">
        <v>299</v>
      </c>
      <c r="DG91" s="19" t="s">
        <v>617</v>
      </c>
      <c r="DH91" s="19" t="s">
        <v>618</v>
      </c>
      <c r="DI91" s="19" t="s">
        <v>619</v>
      </c>
      <c r="DJ91" s="19" t="s">
        <v>356</v>
      </c>
      <c r="DK91" s="19" t="s">
        <v>620</v>
      </c>
      <c r="DL91" s="19" t="s">
        <v>378</v>
      </c>
      <c r="DM91" s="19" t="s">
        <v>621</v>
      </c>
      <c r="DN91" s="19" t="s">
        <v>622</v>
      </c>
      <c r="DO91" s="55"/>
      <c r="DP91" s="55"/>
      <c r="DQ91" s="68">
        <v>11.747732893652103</v>
      </c>
      <c r="DR91" s="55" t="str">
        <f>VLOOKUP($A91,'WO Detail'!$A$2:$BJ$304,10,FALSE)</f>
        <v>No</v>
      </c>
      <c r="DS91" s="55" t="str">
        <f>VLOOKUP($A91,'WO Detail'!$A$2:$BJ$304,14,FALSE)</f>
        <v>YES</v>
      </c>
      <c r="DT91" s="19" t="s">
        <v>266</v>
      </c>
      <c r="DU91" s="59" t="str">
        <f>VLOOKUP($A91,'WO Detail'!$A$2:$BJ$304,15,FALSE)</f>
        <v>WALTER McNEIL</v>
      </c>
      <c r="DV91" s="78">
        <v>2022</v>
      </c>
      <c r="DW91" s="79" t="s">
        <v>267</v>
      </c>
      <c r="DX91" s="55">
        <f>VLOOKUP($A91,'WO Detail'!$A$2:$BJ$304,26,FALSE)</f>
        <v>2039</v>
      </c>
      <c r="DY91" s="55">
        <f>VLOOKUP($A91,'WO Detail'!$A$2:$BJ$304,27,FALSE)</f>
        <v>2014</v>
      </c>
      <c r="DZ91" s="55">
        <f>VLOOKUP($A91,'WO Detail'!$A$2:$BJ$304,28,FALSE)</f>
        <v>20</v>
      </c>
      <c r="EA91" s="55">
        <f>VLOOKUP($A91,'WO Detail'!$A$2:$BJ$304,29,FALSE)</f>
        <v>5</v>
      </c>
      <c r="EB91" s="55">
        <f>VLOOKUP($A91,'WO Detail'!$A$2:$BJ$304,30,FALSE)</f>
        <v>0</v>
      </c>
      <c r="EC91" s="55">
        <f>VLOOKUP($A91,'WO Detail'!$A$2:$BJ$304,31,FALSE)</f>
        <v>160</v>
      </c>
      <c r="ED91" s="55">
        <f>VLOOKUP($A91,'WO Detail'!$A$2:$BJ$304,32,FALSE)</f>
        <v>1253</v>
      </c>
      <c r="EE91" s="55">
        <f>VLOOKUP($A91,'WO Detail'!$A$2:$BJ$304,33,FALSE)</f>
        <v>575</v>
      </c>
      <c r="EF91" s="55">
        <f>VLOOKUP($A91,'WO Detail'!$A$2:$BJ$304,34,FALSE)</f>
        <v>51</v>
      </c>
      <c r="EG91" s="55">
        <f>VLOOKUP($A91,'WO Detail'!$A$2:$BJ$304,35,FALSE)</f>
        <v>0</v>
      </c>
      <c r="EH91" s="55">
        <f>VLOOKUP($A91,'WO Detail'!$A$2:$BJ$304,36,FALSE)</f>
        <v>0</v>
      </c>
      <c r="EI91" s="55">
        <f>VLOOKUP($A91,'WO Detail'!$A$2:$BJ$304,37,FALSE)</f>
        <v>0</v>
      </c>
      <c r="EJ91" s="78">
        <v>40</v>
      </c>
      <c r="EK91" s="78">
        <v>2</v>
      </c>
      <c r="EL91" s="19" t="s">
        <v>268</v>
      </c>
      <c r="EM91" s="19" t="s">
        <v>269</v>
      </c>
      <c r="EN91" s="81">
        <v>19662</v>
      </c>
      <c r="EO91" s="78">
        <v>67</v>
      </c>
      <c r="EP91" s="78" t="s">
        <v>870</v>
      </c>
      <c r="EQ91" s="84">
        <v>344433</v>
      </c>
      <c r="ER91" s="78">
        <v>48.88</v>
      </c>
      <c r="ES91" s="13"/>
      <c r="ET91" s="55">
        <f>VLOOKUP($A91,'WO Detail'!$A$2:$BJ$304,25,FALSE)</f>
        <v>7</v>
      </c>
      <c r="EU91" s="55">
        <f>VLOOKUP($A91,'WO Detail'!$A$2:$BJ$304,24,FALSE)</f>
        <v>24</v>
      </c>
      <c r="EV91" s="55">
        <f>VLOOKUP($A91,'WO Detail'!$A$2:$BJ$304,23,FALSE)</f>
        <v>0</v>
      </c>
      <c r="EW91" s="78" t="s">
        <v>267</v>
      </c>
      <c r="EX91" s="13"/>
      <c r="EY91" s="13"/>
      <c r="EZ91" s="19" t="s">
        <v>267</v>
      </c>
      <c r="FA91" s="55" t="str">
        <f>VLOOKUP($A91,'WO Detail'!$A$2:$BJ$304,11,FALSE)</f>
        <v>Other</v>
      </c>
      <c r="FB91" s="55" t="str">
        <f>VLOOKUP($A91,'WO Detail'!$A$2:$BJ$304,12,FALSE)</f>
        <v>No</v>
      </c>
      <c r="FC91" s="13"/>
      <c r="FD91" s="55">
        <f>VLOOKUP($A91,'WO Detail'!$A$2:$BJ$304,13,FALSE)</f>
        <v>0</v>
      </c>
      <c r="FE91" s="19" t="s">
        <v>267</v>
      </c>
      <c r="FF91" s="13"/>
      <c r="FG91" s="19" t="s">
        <v>871</v>
      </c>
      <c r="FH91" s="19" t="s">
        <v>872</v>
      </c>
      <c r="FI91" s="13">
        <v>3702</v>
      </c>
      <c r="FJ91" s="13">
        <v>11</v>
      </c>
      <c r="FK91" s="19" t="s">
        <v>626</v>
      </c>
      <c r="FL91" s="13"/>
      <c r="FM91" s="55">
        <f>VLOOKUP($A91,'WO Detail'!$A$2:$BJ$304,16,FALSE)</f>
        <v>0</v>
      </c>
      <c r="FN91" s="13"/>
      <c r="FO91" s="13"/>
      <c r="FP91" s="13"/>
      <c r="FQ91" s="13"/>
      <c r="FR91" s="13"/>
      <c r="FS91" s="13"/>
      <c r="FT91" s="13"/>
      <c r="FU91" s="13"/>
      <c r="FV91" s="13"/>
      <c r="FW91" s="13"/>
      <c r="FX91" s="13"/>
      <c r="FY91" s="13"/>
      <c r="FZ91" s="13"/>
      <c r="GA91" s="13"/>
      <c r="GB91" s="13"/>
      <c r="GC91" s="13"/>
      <c r="GD91" s="13"/>
      <c r="GE91" s="13"/>
      <c r="GF91" s="13"/>
      <c r="GG91" s="13"/>
      <c r="GH91" s="55">
        <f>VLOOKUP($A91,'WO Detail'!$A$2:$BJ$304,39,FALSE)</f>
        <v>88.13</v>
      </c>
      <c r="GI91" s="55">
        <f>VLOOKUP($A91,'WO Detail'!$A$2:$BJ$304,40,FALSE)</f>
        <v>49.55</v>
      </c>
      <c r="GJ91" s="13"/>
      <c r="GK91" s="13"/>
      <c r="GL91" s="13"/>
      <c r="GM91" s="13"/>
      <c r="GN91" s="55">
        <f>VLOOKUP($A91,'WO Detail'!$A$2:$BJ$304,17,FALSE)</f>
        <v>0</v>
      </c>
      <c r="GO91" s="55">
        <f>VLOOKUP($A91,'WO Detail'!$A$2:$BJ$304,18,FALSE)</f>
        <v>0</v>
      </c>
      <c r="GP91" s="55">
        <f>VLOOKUP($A91,'WO Detail'!$A$2:$BJ$304,19,FALSE)</f>
        <v>0</v>
      </c>
      <c r="GQ91" s="55" t="str">
        <f>VLOOKUP($A91,'WO Detail'!$A$2:$BJ$304,21,FALSE)</f>
        <v>Yes</v>
      </c>
      <c r="GR91" s="89">
        <f>VLOOKUP($A91,'WO Detail'!$A$2:$BJ$304,22,FALSE)</f>
        <v>0.72766381325307106</v>
      </c>
      <c r="GS91" s="95">
        <f>VLOOKUP($A91,'WO Detail'!$A$2:$BJ$304,41,FALSE)</f>
        <v>8471</v>
      </c>
      <c r="GT91" s="95">
        <f t="shared" si="45"/>
        <v>1.402019198940748</v>
      </c>
      <c r="GU91" s="95">
        <f>VLOOKUP($A91,'WO Detail'!$A$2:$BJ$304,42,FALSE)</f>
        <v>454</v>
      </c>
      <c r="GV91" s="95">
        <f t="shared" si="46"/>
        <v>0.22542204568023833</v>
      </c>
      <c r="GW91" s="95">
        <f>VLOOKUP($A91,'WO Detail'!$A$2:$BJ$304,43,FALSE)</f>
        <v>10412</v>
      </c>
      <c r="GX91" s="95">
        <f t="shared" si="30"/>
        <v>1.7232704402515722</v>
      </c>
      <c r="GY91" s="95">
        <f>VLOOKUP($A91,'WO Detail'!$A$2:$BJ$304,44,FALSE)</f>
        <v>4300</v>
      </c>
      <c r="GZ91" s="95">
        <f t="shared" si="31"/>
        <v>2.1350546176762659</v>
      </c>
      <c r="HA91" s="95">
        <f>VLOOKUP($A91,'WO Detail'!$A$2:$BJ$304,45,FALSE)</f>
        <v>4822</v>
      </c>
      <c r="HB91" s="95">
        <f t="shared" si="32"/>
        <v>0.7980801059251903</v>
      </c>
      <c r="HC91" s="95">
        <f>VLOOKUP($A91,'WO Detail'!$A$2:$BJ$304,46,FALSE)</f>
        <v>2767</v>
      </c>
      <c r="HD91" s="95">
        <f t="shared" si="33"/>
        <v>1.3738828202581927</v>
      </c>
      <c r="HE91" s="95">
        <f>VLOOKUP($A91,'WO Detail'!$A$2:$BJ$304,47,FALSE)</f>
        <v>5928</v>
      </c>
      <c r="HF91" s="95">
        <f t="shared" si="34"/>
        <v>0.98113207547169812</v>
      </c>
      <c r="HG91" s="95">
        <f>VLOOKUP($A91,'WO Detail'!$A$2:$BJ$304,49,FALSE)</f>
        <v>5341</v>
      </c>
      <c r="HH91" s="95">
        <f t="shared" si="35"/>
        <v>0.88397881496193309</v>
      </c>
      <c r="HI91" s="95">
        <f>VLOOKUP($A91,'WO Detail'!$A$2:$BJ$304,51,FALSE)</f>
        <v>14</v>
      </c>
      <c r="HJ91" s="95">
        <f t="shared" si="36"/>
        <v>7</v>
      </c>
      <c r="HK91" s="95">
        <f>VLOOKUP($A91,'WO Detail'!$A$2:$BJ$304,53,FALSE)</f>
        <v>124</v>
      </c>
      <c r="HL91" s="95">
        <f t="shared" si="37"/>
        <v>62</v>
      </c>
      <c r="HM91" s="95">
        <f>VLOOKUP($A91,'WO Detail'!$A$2:$BJ$304,55,FALSE)</f>
        <v>633</v>
      </c>
      <c r="HN91" s="95">
        <f>HM91/EU91</f>
        <v>26.375</v>
      </c>
      <c r="HO91" s="95">
        <f>VLOOKUP($A91,'WO Detail'!$A$2:$BJ$304,56,FALSE)</f>
        <v>55013</v>
      </c>
      <c r="HP91" s="95">
        <f t="shared" si="38"/>
        <v>9.1050976497848399</v>
      </c>
      <c r="HQ91" s="95">
        <f>VLOOKUP($A91,'WO Detail'!$A$2:$BJ$304,57,FALSE)</f>
        <v>11990</v>
      </c>
      <c r="HR91" s="95">
        <f t="shared" si="39"/>
        <v>5.9533267130089378</v>
      </c>
      <c r="HS91" s="95">
        <f>VLOOKUP($A91,'WO Detail'!$A$2:$BJ$304,58,FALSE)</f>
        <v>43574</v>
      </c>
      <c r="HT91" s="95">
        <f t="shared" si="40"/>
        <v>7.2118503806686522</v>
      </c>
      <c r="HU91" s="95">
        <f>VLOOKUP($A91,'WO Detail'!$A$2:$BJ$304,59,FALSE)</f>
        <v>181019</v>
      </c>
      <c r="HV91" s="95">
        <f t="shared" si="41"/>
        <v>89.880337636544198</v>
      </c>
      <c r="HW91" s="95">
        <f>VLOOKUP($A91,'WO Detail'!$A$2:$BJ$304,60,FALSE)</f>
        <v>2476</v>
      </c>
      <c r="HX91" s="95">
        <f t="shared" si="42"/>
        <v>0.40979808010592522</v>
      </c>
      <c r="HY91" s="95">
        <f>VLOOKUP($A91,'WO Detail'!$A$2:$BJ$304,61,FALSE)</f>
        <v>42650</v>
      </c>
      <c r="HZ91" s="95">
        <f t="shared" si="43"/>
        <v>21.176762661370407</v>
      </c>
      <c r="IA91" s="95"/>
      <c r="IB91" s="95"/>
      <c r="IC91" s="95"/>
      <c r="ID91" s="113">
        <f>VLOOKUP($A91,'PHAS Score'!$C$1:$D$303,2,FALSE)</f>
        <v>7</v>
      </c>
      <c r="IE91" s="95">
        <f>VLOOKUP($A91,'WO Detail'!$A$2:$BJ$304,62,FALSE)</f>
        <v>1377</v>
      </c>
      <c r="IF91" s="95">
        <f t="shared" si="44"/>
        <v>0.68371400198609733</v>
      </c>
      <c r="IG91" s="96"/>
      <c r="IH91" s="96"/>
      <c r="II91" s="96"/>
      <c r="IJ91" s="96"/>
    </row>
    <row r="92" spans="1:244" s="18" customFormat="1" ht="20.100000000000001" customHeight="1">
      <c r="A92" s="55" t="s">
        <v>873</v>
      </c>
      <c r="B92" s="13" t="s">
        <v>307</v>
      </c>
      <c r="C92" s="13" t="str">
        <f>VLOOKUP($A92,'WO Detail'!$A$2:$BJ$304,4,FALSE)</f>
        <v>Mixed Finance</v>
      </c>
      <c r="D92" s="13" t="str">
        <f>VLOOKUP($A92,'WO Detail'!$A$2:$BJ$304,6,FALSE)</f>
        <v>Chelsea</v>
      </c>
      <c r="E92" s="55">
        <f>VLOOKUP($A92,'WO Detail'!$A$2:$BJ$304,7,FALSE)</f>
        <v>134</v>
      </c>
      <c r="F92" s="13" t="s">
        <v>874</v>
      </c>
      <c r="G92" s="53">
        <v>15</v>
      </c>
      <c r="H92" s="55" t="str">
        <f>VLOOKUP($A92,'WO Detail'!$A$2:$BJ$304,9,FALSE)</f>
        <v>NY005011340</v>
      </c>
      <c r="I92" s="14">
        <v>584</v>
      </c>
      <c r="J92" s="14">
        <v>1356</v>
      </c>
      <c r="K92" s="15">
        <v>2.3219178</v>
      </c>
      <c r="L92" s="15">
        <v>27.654623300000001</v>
      </c>
      <c r="M92" s="14">
        <v>517</v>
      </c>
      <c r="N92" s="14">
        <v>839</v>
      </c>
      <c r="O92" s="14">
        <v>50</v>
      </c>
      <c r="P92" s="14">
        <v>76</v>
      </c>
      <c r="Q92" s="14">
        <v>105</v>
      </c>
      <c r="R92" s="14">
        <v>119</v>
      </c>
      <c r="S92" s="14">
        <v>137</v>
      </c>
      <c r="T92" s="14">
        <v>158</v>
      </c>
      <c r="U92" s="14">
        <v>108</v>
      </c>
      <c r="V92" s="14">
        <v>144</v>
      </c>
      <c r="W92" s="14">
        <v>97</v>
      </c>
      <c r="X92" s="14">
        <v>84</v>
      </c>
      <c r="Y92" s="14">
        <v>162</v>
      </c>
      <c r="Z92" s="14">
        <v>76</v>
      </c>
      <c r="AA92" s="14">
        <v>40</v>
      </c>
      <c r="AB92" s="14">
        <v>297</v>
      </c>
      <c r="AC92" s="14">
        <v>315</v>
      </c>
      <c r="AD92" s="14">
        <v>278</v>
      </c>
      <c r="AE92" s="14">
        <v>77</v>
      </c>
      <c r="AF92" s="14">
        <v>382</v>
      </c>
      <c r="AG92" s="14">
        <v>705</v>
      </c>
      <c r="AH92" s="14">
        <v>184</v>
      </c>
      <c r="AI92" s="14">
        <v>8</v>
      </c>
      <c r="AJ92" s="14">
        <v>270</v>
      </c>
      <c r="AK92" s="14">
        <v>92</v>
      </c>
      <c r="AL92" s="14">
        <v>18</v>
      </c>
      <c r="AM92" s="14">
        <v>12</v>
      </c>
      <c r="AN92" s="14">
        <v>84</v>
      </c>
      <c r="AO92" s="16">
        <v>581.50513698630141</v>
      </c>
      <c r="AP92" s="16">
        <v>422.5</v>
      </c>
      <c r="AQ92" s="14">
        <v>9</v>
      </c>
      <c r="AR92" s="14">
        <v>31</v>
      </c>
      <c r="AS92" s="14">
        <v>171</v>
      </c>
      <c r="AT92" s="14">
        <v>59</v>
      </c>
      <c r="AU92" s="14">
        <v>65</v>
      </c>
      <c r="AV92" s="14">
        <v>49</v>
      </c>
      <c r="AW92" s="14">
        <v>26</v>
      </c>
      <c r="AX92" s="14">
        <v>23</v>
      </c>
      <c r="AY92" s="14">
        <v>29</v>
      </c>
      <c r="AZ92" s="14">
        <v>24</v>
      </c>
      <c r="BA92" s="14">
        <v>98</v>
      </c>
      <c r="BB92" s="16">
        <v>32891.874087591241</v>
      </c>
      <c r="BC92" s="16">
        <v>19233.5</v>
      </c>
      <c r="BD92" s="14">
        <v>28</v>
      </c>
      <c r="BE92" s="14">
        <v>89</v>
      </c>
      <c r="BF92" s="14">
        <v>110</v>
      </c>
      <c r="BG92" s="14">
        <v>54</v>
      </c>
      <c r="BH92" s="14">
        <v>60</v>
      </c>
      <c r="BI92" s="14">
        <v>38</v>
      </c>
      <c r="BJ92" s="14">
        <v>30</v>
      </c>
      <c r="BK92" s="14">
        <v>24</v>
      </c>
      <c r="BL92" s="14">
        <v>24</v>
      </c>
      <c r="BM92" s="14">
        <v>12</v>
      </c>
      <c r="BN92" s="14">
        <v>10</v>
      </c>
      <c r="BO92" s="14">
        <v>14</v>
      </c>
      <c r="BP92" s="14">
        <v>12</v>
      </c>
      <c r="BQ92" s="14">
        <v>5</v>
      </c>
      <c r="BR92" s="14">
        <v>5</v>
      </c>
      <c r="BS92" s="14">
        <v>1</v>
      </c>
      <c r="BT92" s="14">
        <v>8</v>
      </c>
      <c r="BU92" s="14">
        <v>3</v>
      </c>
      <c r="BV92" s="14">
        <v>3</v>
      </c>
      <c r="BW92" s="14">
        <v>2</v>
      </c>
      <c r="BX92" s="14">
        <v>16</v>
      </c>
      <c r="BY92" s="14">
        <v>250</v>
      </c>
      <c r="BZ92" s="16">
        <v>54458.696000000004</v>
      </c>
      <c r="CA92" s="16">
        <v>34565.5</v>
      </c>
      <c r="CB92" s="14">
        <v>79</v>
      </c>
      <c r="CC92" s="16">
        <v>16391.468354430381</v>
      </c>
      <c r="CD92" s="16">
        <v>9908</v>
      </c>
      <c r="CE92" s="14">
        <v>223</v>
      </c>
      <c r="CF92" s="16">
        <v>15880.058295964125</v>
      </c>
      <c r="CG92" s="16">
        <v>11472</v>
      </c>
      <c r="CH92" s="14">
        <v>349</v>
      </c>
      <c r="CI92" s="14">
        <v>108</v>
      </c>
      <c r="CJ92" s="14">
        <v>57</v>
      </c>
      <c r="CK92" s="14">
        <v>22</v>
      </c>
      <c r="CL92" s="14">
        <v>10</v>
      </c>
      <c r="CM92" s="14">
        <v>12</v>
      </c>
      <c r="CN92" s="17">
        <f t="shared" si="25"/>
        <v>2.0547945205479451E-2</v>
      </c>
      <c r="CO92" s="14">
        <v>44</v>
      </c>
      <c r="CP92" s="17">
        <f t="shared" si="26"/>
        <v>7.5342465753424653E-2</v>
      </c>
      <c r="CQ92" s="14">
        <v>264</v>
      </c>
      <c r="CR92" s="14">
        <v>62</v>
      </c>
      <c r="CS92" s="17">
        <f t="shared" si="27"/>
        <v>4.5722713864306784E-2</v>
      </c>
      <c r="CT92" s="13"/>
      <c r="CU92" s="17"/>
      <c r="CV92" s="13"/>
      <c r="CW92" s="13"/>
      <c r="CX92" s="13"/>
      <c r="CY92" s="13"/>
      <c r="CZ92" s="13"/>
      <c r="DA92" s="13"/>
      <c r="DB92" s="13" t="str">
        <f>VLOOKUP($A92,'WO Detail'!$A$2:$BJ$304,5,FALSE)</f>
        <v>Carl Walton</v>
      </c>
      <c r="DC92" s="13"/>
      <c r="DD92" s="13"/>
      <c r="DE92" s="55">
        <f>VLOOKUP($A92,'WO Detail'!$A$2:$BJ$304,38,FALSE)</f>
        <v>7</v>
      </c>
      <c r="DF92" s="19" t="s">
        <v>334</v>
      </c>
      <c r="DG92" s="19" t="s">
        <v>335</v>
      </c>
      <c r="DH92" s="19" t="s">
        <v>722</v>
      </c>
      <c r="DI92" s="19" t="s">
        <v>723</v>
      </c>
      <c r="DJ92" s="19" t="s">
        <v>875</v>
      </c>
      <c r="DK92" s="19" t="s">
        <v>876</v>
      </c>
      <c r="DL92" s="19" t="s">
        <v>724</v>
      </c>
      <c r="DM92" s="19" t="s">
        <v>725</v>
      </c>
      <c r="DN92" s="19" t="s">
        <v>726</v>
      </c>
      <c r="DO92" s="55"/>
      <c r="DP92" s="55"/>
      <c r="DQ92" s="68">
        <v>8.1180811808118083</v>
      </c>
      <c r="DR92" s="55" t="str">
        <f>VLOOKUP($A92,'WO Detail'!$A$2:$BJ$304,10,FALSE)</f>
        <v>No</v>
      </c>
      <c r="DS92" s="55" t="str">
        <f>VLOOKUP($A92,'WO Detail'!$A$2:$BJ$304,14,FALSE)</f>
        <v>YES</v>
      </c>
      <c r="DT92" s="19" t="s">
        <v>343</v>
      </c>
      <c r="DU92" s="59" t="str">
        <f>VLOOKUP($A92,'WO Detail'!$A$2:$BJ$304,15,FALSE)</f>
        <v>DARLENE WATERS</v>
      </c>
      <c r="DV92" s="77"/>
      <c r="DW92" s="79" t="s">
        <v>267</v>
      </c>
      <c r="DX92" s="55">
        <f>VLOOKUP($A92,'WO Detail'!$A$2:$BJ$304,26,FALSE)</f>
        <v>608</v>
      </c>
      <c r="DY92" s="55">
        <f>VLOOKUP($A92,'WO Detail'!$A$2:$BJ$304,27,FALSE)</f>
        <v>586</v>
      </c>
      <c r="DZ92" s="55">
        <f>VLOOKUP($A92,'WO Detail'!$A$2:$BJ$304,28,FALSE)</f>
        <v>3</v>
      </c>
      <c r="EA92" s="55">
        <f>VLOOKUP($A92,'WO Detail'!$A$2:$BJ$304,29,FALSE)</f>
        <v>19</v>
      </c>
      <c r="EB92" s="55">
        <f>VLOOKUP($A92,'WO Detail'!$A$2:$BJ$304,30,FALSE)</f>
        <v>21</v>
      </c>
      <c r="EC92" s="55">
        <f>VLOOKUP($A92,'WO Detail'!$A$2:$BJ$304,31,FALSE)</f>
        <v>47</v>
      </c>
      <c r="ED92" s="55">
        <f>VLOOKUP($A92,'WO Detail'!$A$2:$BJ$304,32,FALSE)</f>
        <v>357</v>
      </c>
      <c r="EE92" s="55">
        <f>VLOOKUP($A92,'WO Detail'!$A$2:$BJ$304,33,FALSE)</f>
        <v>163</v>
      </c>
      <c r="EF92" s="55">
        <f>VLOOKUP($A92,'WO Detail'!$A$2:$BJ$304,34,FALSE)</f>
        <v>19</v>
      </c>
      <c r="EG92" s="55">
        <f>VLOOKUP($A92,'WO Detail'!$A$2:$BJ$304,35,FALSE)</f>
        <v>1</v>
      </c>
      <c r="EH92" s="55">
        <f>VLOOKUP($A92,'WO Detail'!$A$2:$BJ$304,36,FALSE)</f>
        <v>0</v>
      </c>
      <c r="EI92" s="55">
        <f>VLOOKUP($A92,'WO Detail'!$A$2:$BJ$304,37,FALSE)</f>
        <v>0</v>
      </c>
      <c r="EJ92" s="78">
        <v>4</v>
      </c>
      <c r="EK92" s="78">
        <v>0</v>
      </c>
      <c r="EL92" s="19" t="s">
        <v>268</v>
      </c>
      <c r="EM92" s="19" t="s">
        <v>269</v>
      </c>
      <c r="EN92" s="81">
        <v>17363</v>
      </c>
      <c r="EO92" s="78">
        <v>73</v>
      </c>
      <c r="EP92" s="78" t="s">
        <v>877</v>
      </c>
      <c r="EQ92" s="84">
        <v>45023</v>
      </c>
      <c r="ER92" s="78">
        <v>4.7</v>
      </c>
      <c r="ES92" s="13"/>
      <c r="ET92" s="55">
        <f>VLOOKUP($A92,'WO Detail'!$A$2:$BJ$304,25,FALSE)</f>
        <v>3</v>
      </c>
      <c r="EU92" s="55">
        <f>VLOOKUP($A92,'WO Detail'!$A$2:$BJ$304,24,FALSE)</f>
        <v>8</v>
      </c>
      <c r="EV92" s="55">
        <f>VLOOKUP($A92,'WO Detail'!$A$2:$BJ$304,23,FALSE)</f>
        <v>0</v>
      </c>
      <c r="EW92" s="78" t="s">
        <v>371</v>
      </c>
      <c r="EX92" s="13"/>
      <c r="EY92" s="13"/>
      <c r="EZ92" s="19" t="s">
        <v>267</v>
      </c>
      <c r="FA92" s="55" t="str">
        <f>VLOOKUP($A92,'WO Detail'!$A$2:$BJ$304,11,FALSE)</f>
        <v>Other</v>
      </c>
      <c r="FB92" s="55" t="str">
        <f>VLOOKUP($A92,'WO Detail'!$A$2:$BJ$304,12,FALSE)</f>
        <v>No</v>
      </c>
      <c r="FC92" s="13"/>
      <c r="FD92" s="55" t="str">
        <f>VLOOKUP($A92,'WO Detail'!$A$2:$BJ$304,13,FALSE)</f>
        <v>GSH</v>
      </c>
      <c r="FE92" s="19" t="s">
        <v>267</v>
      </c>
      <c r="FF92" s="13"/>
      <c r="FG92" s="19" t="s">
        <v>878</v>
      </c>
      <c r="FH92" s="19" t="s">
        <v>728</v>
      </c>
      <c r="FI92" s="13">
        <v>3807</v>
      </c>
      <c r="FJ92" s="13">
        <v>2</v>
      </c>
      <c r="FK92" s="19" t="s">
        <v>729</v>
      </c>
      <c r="FL92" s="13"/>
      <c r="FM92" s="55">
        <f>VLOOKUP($A92,'WO Detail'!$A$2:$BJ$304,16,FALSE)</f>
        <v>0</v>
      </c>
      <c r="FN92" s="13"/>
      <c r="FO92" s="13"/>
      <c r="FP92" s="13"/>
      <c r="FQ92" s="13"/>
      <c r="FR92" s="13"/>
      <c r="FS92" s="13"/>
      <c r="FT92" s="13"/>
      <c r="FU92" s="13"/>
      <c r="FV92" s="13"/>
      <c r="FW92" s="13"/>
      <c r="FX92" s="13"/>
      <c r="FY92" s="13"/>
      <c r="FZ92" s="13"/>
      <c r="GA92" s="13"/>
      <c r="GB92" s="13"/>
      <c r="GC92" s="13"/>
      <c r="GD92" s="13"/>
      <c r="GE92" s="13"/>
      <c r="GF92" s="13"/>
      <c r="GG92" s="13"/>
      <c r="GH92" s="55">
        <f>VLOOKUP($A92,'WO Detail'!$A$2:$BJ$304,39,FALSE)</f>
        <v>86.83</v>
      </c>
      <c r="GI92" s="55">
        <f>VLOOKUP($A92,'WO Detail'!$A$2:$BJ$304,40,FALSE)</f>
        <v>36.69</v>
      </c>
      <c r="GJ92" s="13"/>
      <c r="GK92" s="13"/>
      <c r="GL92" s="13"/>
      <c r="GM92" s="13"/>
      <c r="GN92" s="55">
        <f>VLOOKUP($A92,'WO Detail'!$A$2:$BJ$304,17,FALSE)</f>
        <v>0</v>
      </c>
      <c r="GO92" s="55">
        <f>VLOOKUP($A92,'WO Detail'!$A$2:$BJ$304,18,FALSE)</f>
        <v>0</v>
      </c>
      <c r="GP92" s="55">
        <f>VLOOKUP($A92,'WO Detail'!$A$2:$BJ$304,19,FALSE)</f>
        <v>0</v>
      </c>
      <c r="GQ92" s="55" t="str">
        <f>VLOOKUP($A92,'WO Detail'!$A$2:$BJ$304,21,FALSE)</f>
        <v>No</v>
      </c>
      <c r="GR92" s="89">
        <f>VLOOKUP($A92,'WO Detail'!$A$2:$BJ$304,22,FALSE)</f>
        <v>0.42731092354617661</v>
      </c>
      <c r="GS92" s="95">
        <f>VLOOKUP($A92,'WO Detail'!$A$2:$BJ$304,41,FALSE)</f>
        <v>1353</v>
      </c>
      <c r="GT92" s="95">
        <f t="shared" si="45"/>
        <v>0.7696245733788396</v>
      </c>
      <c r="GU92" s="95">
        <f>VLOOKUP($A92,'WO Detail'!$A$2:$BJ$304,42,FALSE)</f>
        <v>208</v>
      </c>
      <c r="GV92" s="95">
        <f t="shared" si="46"/>
        <v>0.35494880546075086</v>
      </c>
      <c r="GW92" s="95">
        <f>VLOOKUP($A92,'WO Detail'!$A$2:$BJ$304,43,FALSE)</f>
        <v>3211</v>
      </c>
      <c r="GX92" s="95">
        <f t="shared" si="30"/>
        <v>1.8265073947667803</v>
      </c>
      <c r="GY92" s="95">
        <f>VLOOKUP($A92,'WO Detail'!$A$2:$BJ$304,44,FALSE)</f>
        <v>2713</v>
      </c>
      <c r="GZ92" s="95">
        <f t="shared" si="31"/>
        <v>4.6296928327645048</v>
      </c>
      <c r="HA92" s="95">
        <f>VLOOKUP($A92,'WO Detail'!$A$2:$BJ$304,45,FALSE)</f>
        <v>1506</v>
      </c>
      <c r="HB92" s="95">
        <f t="shared" si="32"/>
        <v>0.85665529010238906</v>
      </c>
      <c r="HC92" s="95">
        <f>VLOOKUP($A92,'WO Detail'!$A$2:$BJ$304,46,FALSE)</f>
        <v>1147</v>
      </c>
      <c r="HD92" s="95">
        <f t="shared" si="33"/>
        <v>1.9573378839590443</v>
      </c>
      <c r="HE92" s="95">
        <f>VLOOKUP($A92,'WO Detail'!$A$2:$BJ$304,47,FALSE)</f>
        <v>1508</v>
      </c>
      <c r="HF92" s="95">
        <f t="shared" si="34"/>
        <v>0.85779294653014793</v>
      </c>
      <c r="HG92" s="95">
        <f>VLOOKUP($A92,'WO Detail'!$A$2:$BJ$304,49,FALSE)</f>
        <v>2172</v>
      </c>
      <c r="HH92" s="95">
        <f t="shared" si="35"/>
        <v>1.235494880546075</v>
      </c>
      <c r="HI92" s="95">
        <f>VLOOKUP($A92,'WO Detail'!$A$2:$BJ$304,51,FALSE)</f>
        <v>5</v>
      </c>
      <c r="HJ92" s="95">
        <f t="shared" si="36"/>
        <v>2.5</v>
      </c>
      <c r="HK92" s="95">
        <f>VLOOKUP($A92,'WO Detail'!$A$2:$BJ$304,53,FALSE)</f>
        <v>5</v>
      </c>
      <c r="HL92" s="95">
        <f t="shared" si="37"/>
        <v>2.5</v>
      </c>
      <c r="HM92" s="95">
        <f>VLOOKUP($A92,'WO Detail'!$A$2:$BJ$304,55,FALSE)</f>
        <v>395</v>
      </c>
      <c r="HN92" s="95">
        <f>HM92/EU92</f>
        <v>49.375</v>
      </c>
      <c r="HO92" s="95">
        <f>VLOOKUP($A92,'WO Detail'!$A$2:$BJ$304,56,FALSE)</f>
        <v>18303</v>
      </c>
      <c r="HP92" s="95">
        <f t="shared" si="38"/>
        <v>10.411262798634812</v>
      </c>
      <c r="HQ92" s="95">
        <f>VLOOKUP($A92,'WO Detail'!$A$2:$BJ$304,57,FALSE)</f>
        <v>3629</v>
      </c>
      <c r="HR92" s="95">
        <f t="shared" si="39"/>
        <v>6.1928327645051198</v>
      </c>
      <c r="HS92" s="95">
        <f>VLOOKUP($A92,'WO Detail'!$A$2:$BJ$304,58,FALSE)</f>
        <v>7526</v>
      </c>
      <c r="HT92" s="95">
        <f t="shared" si="40"/>
        <v>4.2810011376564274</v>
      </c>
      <c r="HU92" s="95">
        <f>VLOOKUP($A92,'WO Detail'!$A$2:$BJ$304,59,FALSE)</f>
        <v>26833</v>
      </c>
      <c r="HV92" s="95">
        <f t="shared" si="41"/>
        <v>45.790102389078498</v>
      </c>
      <c r="HW92" s="95">
        <f>VLOOKUP($A92,'WO Detail'!$A$2:$BJ$304,60,FALSE)</f>
        <v>609</v>
      </c>
      <c r="HX92" s="95">
        <f t="shared" si="42"/>
        <v>0.34641638225255972</v>
      </c>
      <c r="HY92" s="95">
        <f>VLOOKUP($A92,'WO Detail'!$A$2:$BJ$304,61,FALSE)</f>
        <v>26003</v>
      </c>
      <c r="HZ92" s="95">
        <f t="shared" si="43"/>
        <v>44.37372013651877</v>
      </c>
      <c r="IA92" s="95"/>
      <c r="IB92" s="95"/>
      <c r="IC92" s="95"/>
      <c r="ID92" s="113">
        <f>VLOOKUP($A92,'PHAS Score'!$C$1:$D$303,2,FALSE)</f>
        <v>63</v>
      </c>
      <c r="IE92" s="95">
        <f>VLOOKUP($A92,'WO Detail'!$A$2:$BJ$304,62,FALSE)</f>
        <v>664</v>
      </c>
      <c r="IF92" s="95">
        <f t="shared" si="44"/>
        <v>1.1331058020477816</v>
      </c>
      <c r="IG92" s="96"/>
      <c r="IH92" s="96"/>
      <c r="II92" s="96"/>
      <c r="IJ92" s="96"/>
    </row>
    <row r="93" spans="1:244" s="18" customFormat="1" ht="20.100000000000001" customHeight="1">
      <c r="A93" s="55" t="s">
        <v>879</v>
      </c>
      <c r="B93" s="13" t="s">
        <v>278</v>
      </c>
      <c r="C93" s="13" t="str">
        <f>VLOOKUP($A93,'WO Detail'!$A$2:$BJ$304,4,FALSE)</f>
        <v>Brooklyn</v>
      </c>
      <c r="D93" s="13" t="str">
        <f>VLOOKUP($A93,'WO Detail'!$A$2:$BJ$304,6,FALSE)</f>
        <v>Farragut</v>
      </c>
      <c r="E93" s="55">
        <f>VLOOKUP($A93,'WO Detail'!$A$2:$BJ$304,7,FALSE)</f>
        <v>29</v>
      </c>
      <c r="F93" s="13" t="s">
        <v>880</v>
      </c>
      <c r="G93" s="53">
        <v>29</v>
      </c>
      <c r="H93" s="55" t="str">
        <f>VLOOKUP($A93,'WO Detail'!$A$2:$BJ$304,9,FALSE)</f>
        <v>NY005000290</v>
      </c>
      <c r="I93" s="14">
        <v>1373</v>
      </c>
      <c r="J93" s="14">
        <v>3143</v>
      </c>
      <c r="K93" s="15">
        <v>2.2891479000000001</v>
      </c>
      <c r="L93" s="15">
        <v>26.412891500000001</v>
      </c>
      <c r="M93" s="14">
        <v>1192</v>
      </c>
      <c r="N93" s="14">
        <v>1951</v>
      </c>
      <c r="O93" s="14">
        <v>142</v>
      </c>
      <c r="P93" s="14">
        <v>216</v>
      </c>
      <c r="Q93" s="14">
        <v>261</v>
      </c>
      <c r="R93" s="14">
        <v>258</v>
      </c>
      <c r="S93" s="14">
        <v>313</v>
      </c>
      <c r="T93" s="14">
        <v>388</v>
      </c>
      <c r="U93" s="14">
        <v>300</v>
      </c>
      <c r="V93" s="14">
        <v>326</v>
      </c>
      <c r="W93" s="14">
        <v>232</v>
      </c>
      <c r="X93" s="14">
        <v>207</v>
      </c>
      <c r="Y93" s="14">
        <v>299</v>
      </c>
      <c r="Z93" s="14">
        <v>149</v>
      </c>
      <c r="AA93" s="14">
        <v>52</v>
      </c>
      <c r="AB93" s="14">
        <v>771</v>
      </c>
      <c r="AC93" s="14">
        <v>619</v>
      </c>
      <c r="AD93" s="14">
        <v>500</v>
      </c>
      <c r="AE93" s="14">
        <v>131</v>
      </c>
      <c r="AF93" s="14">
        <v>1753</v>
      </c>
      <c r="AG93" s="14">
        <v>881</v>
      </c>
      <c r="AH93" s="14">
        <v>367</v>
      </c>
      <c r="AI93" s="14">
        <v>11</v>
      </c>
      <c r="AJ93" s="14">
        <v>625</v>
      </c>
      <c r="AK93" s="14">
        <v>171</v>
      </c>
      <c r="AL93" s="14">
        <v>44</v>
      </c>
      <c r="AM93" s="14">
        <v>28</v>
      </c>
      <c r="AN93" s="14">
        <v>102</v>
      </c>
      <c r="AO93" s="16">
        <v>530.34085943190098</v>
      </c>
      <c r="AP93" s="16">
        <v>390</v>
      </c>
      <c r="AQ93" s="14">
        <v>31</v>
      </c>
      <c r="AR93" s="14">
        <v>101</v>
      </c>
      <c r="AS93" s="14">
        <v>403</v>
      </c>
      <c r="AT93" s="14">
        <v>158</v>
      </c>
      <c r="AU93" s="14">
        <v>153</v>
      </c>
      <c r="AV93" s="14">
        <v>89</v>
      </c>
      <c r="AW93" s="14">
        <v>83</v>
      </c>
      <c r="AX93" s="14">
        <v>73</v>
      </c>
      <c r="AY93" s="14">
        <v>48</v>
      </c>
      <c r="AZ93" s="14">
        <v>35</v>
      </c>
      <c r="BA93" s="14">
        <v>199</v>
      </c>
      <c r="BB93" s="16">
        <v>24937.286554004408</v>
      </c>
      <c r="BC93" s="16">
        <v>18024</v>
      </c>
      <c r="BD93" s="14">
        <v>57</v>
      </c>
      <c r="BE93" s="14">
        <v>253</v>
      </c>
      <c r="BF93" s="14">
        <v>270</v>
      </c>
      <c r="BG93" s="14">
        <v>171</v>
      </c>
      <c r="BH93" s="14">
        <v>110</v>
      </c>
      <c r="BI93" s="14">
        <v>108</v>
      </c>
      <c r="BJ93" s="14">
        <v>79</v>
      </c>
      <c r="BK93" s="14">
        <v>67</v>
      </c>
      <c r="BL93" s="14">
        <v>41</v>
      </c>
      <c r="BM93" s="14">
        <v>49</v>
      </c>
      <c r="BN93" s="14">
        <v>36</v>
      </c>
      <c r="BO93" s="14">
        <v>32</v>
      </c>
      <c r="BP93" s="14">
        <v>16</v>
      </c>
      <c r="BQ93" s="14">
        <v>14</v>
      </c>
      <c r="BR93" s="14">
        <v>15</v>
      </c>
      <c r="BS93" s="14">
        <v>6</v>
      </c>
      <c r="BT93" s="14">
        <v>9</v>
      </c>
      <c r="BU93" s="14">
        <v>3</v>
      </c>
      <c r="BV93" s="14">
        <v>6</v>
      </c>
      <c r="BW93" s="14">
        <v>6</v>
      </c>
      <c r="BX93" s="14">
        <v>13</v>
      </c>
      <c r="BY93" s="14">
        <v>659</v>
      </c>
      <c r="BZ93" s="16">
        <v>36198.960546282244</v>
      </c>
      <c r="CA93" s="16">
        <v>30584</v>
      </c>
      <c r="CB93" s="14">
        <v>165</v>
      </c>
      <c r="CC93" s="16">
        <v>14562.987878787879</v>
      </c>
      <c r="CD93" s="16">
        <v>11412</v>
      </c>
      <c r="CE93" s="14">
        <v>552</v>
      </c>
      <c r="CF93" s="16">
        <v>15266.666666666666</v>
      </c>
      <c r="CG93" s="16">
        <v>10872</v>
      </c>
      <c r="CH93" s="14">
        <v>929</v>
      </c>
      <c r="CI93" s="14">
        <v>229</v>
      </c>
      <c r="CJ93" s="14">
        <v>152</v>
      </c>
      <c r="CK93" s="14">
        <v>45</v>
      </c>
      <c r="CL93" s="14">
        <v>5</v>
      </c>
      <c r="CM93" s="14">
        <v>6</v>
      </c>
      <c r="CN93" s="17">
        <f t="shared" si="25"/>
        <v>4.3699927166788053E-3</v>
      </c>
      <c r="CO93" s="14">
        <v>64</v>
      </c>
      <c r="CP93" s="17">
        <f t="shared" si="26"/>
        <v>4.6613255644573928E-2</v>
      </c>
      <c r="CQ93" s="14">
        <v>672</v>
      </c>
      <c r="CR93" s="14">
        <v>175</v>
      </c>
      <c r="CS93" s="17">
        <f t="shared" si="27"/>
        <v>5.5679287305122498E-2</v>
      </c>
      <c r="CT93" s="13"/>
      <c r="CU93" s="17"/>
      <c r="CV93" s="13"/>
      <c r="CW93" s="13"/>
      <c r="CX93" s="13"/>
      <c r="CY93" s="13"/>
      <c r="CZ93" s="13"/>
      <c r="DA93" s="13"/>
      <c r="DB93" s="13" t="str">
        <f>VLOOKUP($A93,'WO Detail'!$A$2:$BJ$304,5,FALSE)</f>
        <v>Alverista Hall</v>
      </c>
      <c r="DC93" s="13"/>
      <c r="DD93" s="13"/>
      <c r="DE93" s="55">
        <f>VLOOKUP($A93,'WO Detail'!$A$2:$BJ$304,38,FALSE)</f>
        <v>16</v>
      </c>
      <c r="DF93" s="19" t="s">
        <v>350</v>
      </c>
      <c r="DG93" s="19" t="s">
        <v>351</v>
      </c>
      <c r="DH93" s="19" t="s">
        <v>468</v>
      </c>
      <c r="DI93" s="19" t="s">
        <v>469</v>
      </c>
      <c r="DJ93" s="19" t="s">
        <v>428</v>
      </c>
      <c r="DK93" s="19" t="s">
        <v>429</v>
      </c>
      <c r="DL93" s="19" t="s">
        <v>470</v>
      </c>
      <c r="DM93" s="19" t="s">
        <v>471</v>
      </c>
      <c r="DN93" s="19" t="s">
        <v>472</v>
      </c>
      <c r="DO93" s="55"/>
      <c r="DP93" s="55"/>
      <c r="DQ93" s="68">
        <v>12.872841444270016</v>
      </c>
      <c r="DR93" s="55" t="str">
        <f>VLOOKUP($A93,'WO Detail'!$A$2:$BJ$304,10,FALSE)</f>
        <v>No</v>
      </c>
      <c r="DS93" s="55" t="str">
        <f>VLOOKUP($A93,'WO Detail'!$A$2:$BJ$304,14,FALSE)</f>
        <v>YES</v>
      </c>
      <c r="DT93" s="19" t="s">
        <v>431</v>
      </c>
      <c r="DU93" s="59" t="str">
        <f>VLOOKUP($A93,'WO Detail'!$A$2:$BJ$304,15,FALSE)</f>
        <v>MARY ANDREWS</v>
      </c>
      <c r="DV93" s="78">
        <v>2027</v>
      </c>
      <c r="DW93" s="79" t="s">
        <v>267</v>
      </c>
      <c r="DX93" s="55">
        <f>VLOOKUP($A93,'WO Detail'!$A$2:$BJ$304,26,FALSE)</f>
        <v>1390</v>
      </c>
      <c r="DY93" s="55">
        <f>VLOOKUP($A93,'WO Detail'!$A$2:$BJ$304,27,FALSE)</f>
        <v>1376</v>
      </c>
      <c r="DZ93" s="55">
        <f>VLOOKUP($A93,'WO Detail'!$A$2:$BJ$304,28,FALSE)</f>
        <v>10</v>
      </c>
      <c r="EA93" s="55">
        <f>VLOOKUP($A93,'WO Detail'!$A$2:$BJ$304,29,FALSE)</f>
        <v>4</v>
      </c>
      <c r="EB93" s="55">
        <f>VLOOKUP($A93,'WO Detail'!$A$2:$BJ$304,30,FALSE)</f>
        <v>77</v>
      </c>
      <c r="EC93" s="55">
        <f>VLOOKUP($A93,'WO Detail'!$A$2:$BJ$304,31,FALSE)</f>
        <v>88</v>
      </c>
      <c r="ED93" s="55">
        <f>VLOOKUP($A93,'WO Detail'!$A$2:$BJ$304,32,FALSE)</f>
        <v>775</v>
      </c>
      <c r="EE93" s="55">
        <f>VLOOKUP($A93,'WO Detail'!$A$2:$BJ$304,33,FALSE)</f>
        <v>406</v>
      </c>
      <c r="EF93" s="55">
        <f>VLOOKUP($A93,'WO Detail'!$A$2:$BJ$304,34,FALSE)</f>
        <v>35</v>
      </c>
      <c r="EG93" s="55">
        <f>VLOOKUP($A93,'WO Detail'!$A$2:$BJ$304,35,FALSE)</f>
        <v>9</v>
      </c>
      <c r="EH93" s="55">
        <f>VLOOKUP($A93,'WO Detail'!$A$2:$BJ$304,36,FALSE)</f>
        <v>0</v>
      </c>
      <c r="EI93" s="55">
        <f>VLOOKUP($A93,'WO Detail'!$A$2:$BJ$304,37,FALSE)</f>
        <v>0</v>
      </c>
      <c r="EJ93" s="78">
        <v>10</v>
      </c>
      <c r="EK93" s="78">
        <v>0</v>
      </c>
      <c r="EL93" s="19" t="s">
        <v>268</v>
      </c>
      <c r="EM93" s="19" t="s">
        <v>269</v>
      </c>
      <c r="EN93" s="81">
        <v>19121</v>
      </c>
      <c r="EO93" s="78">
        <v>68</v>
      </c>
      <c r="EP93" s="78" t="s">
        <v>404</v>
      </c>
      <c r="EQ93" s="84">
        <v>100746</v>
      </c>
      <c r="ER93" s="78">
        <v>16.61</v>
      </c>
      <c r="ES93" s="13"/>
      <c r="ET93" s="55">
        <f>VLOOKUP($A93,'WO Detail'!$A$2:$BJ$304,25,FALSE)</f>
        <v>5</v>
      </c>
      <c r="EU93" s="55">
        <f>VLOOKUP($A93,'WO Detail'!$A$2:$BJ$304,24,FALSE)</f>
        <v>21</v>
      </c>
      <c r="EV93" s="55">
        <f>VLOOKUP($A93,'WO Detail'!$A$2:$BJ$304,23,FALSE)</f>
        <v>0</v>
      </c>
      <c r="EW93" s="78" t="s">
        <v>881</v>
      </c>
      <c r="EX93" s="13"/>
      <c r="EY93" s="13"/>
      <c r="EZ93" s="19" t="s">
        <v>267</v>
      </c>
      <c r="FA93" s="55" t="str">
        <f>VLOOKUP($A93,'WO Detail'!$A$2:$BJ$304,11,FALSE)</f>
        <v>Other</v>
      </c>
      <c r="FB93" s="55" t="str">
        <f>VLOOKUP($A93,'WO Detail'!$A$2:$BJ$304,12,FALSE)</f>
        <v>No</v>
      </c>
      <c r="FC93" s="13"/>
      <c r="FD93" s="55">
        <f>VLOOKUP($A93,'WO Detail'!$A$2:$BJ$304,13,FALSE)</f>
        <v>0</v>
      </c>
      <c r="FE93" s="19" t="s">
        <v>267</v>
      </c>
      <c r="FF93" s="13" t="s">
        <v>273</v>
      </c>
      <c r="FG93" s="19" t="s">
        <v>882</v>
      </c>
      <c r="FH93" s="19" t="s">
        <v>883</v>
      </c>
      <c r="FI93" s="13">
        <v>4004</v>
      </c>
      <c r="FJ93" s="13">
        <v>13</v>
      </c>
      <c r="FK93" s="19" t="s">
        <v>884</v>
      </c>
      <c r="FL93" s="13"/>
      <c r="FM93" s="55">
        <f>VLOOKUP($A93,'WO Detail'!$A$2:$BJ$304,16,FALSE)</f>
        <v>0</v>
      </c>
      <c r="FN93" s="13"/>
      <c r="FO93" s="13"/>
      <c r="FP93" s="13"/>
      <c r="FQ93" s="13"/>
      <c r="FR93" s="13"/>
      <c r="FS93" s="13"/>
      <c r="FT93" s="13"/>
      <c r="FU93" s="13"/>
      <c r="FV93" s="13"/>
      <c r="FW93" s="13"/>
      <c r="FX93" s="13"/>
      <c r="FY93" s="13"/>
      <c r="FZ93" s="13"/>
      <c r="GA93" s="13"/>
      <c r="GB93" s="13"/>
      <c r="GC93" s="13"/>
      <c r="GD93" s="13"/>
      <c r="GE93" s="13"/>
      <c r="GF93" s="13"/>
      <c r="GG93" s="13"/>
      <c r="GH93" s="55">
        <f>VLOOKUP($A93,'WO Detail'!$A$2:$BJ$304,39,FALSE)</f>
        <v>91.23</v>
      </c>
      <c r="GI93" s="55">
        <f>VLOOKUP($A93,'WO Detail'!$A$2:$BJ$304,40,FALSE)</f>
        <v>36.85</v>
      </c>
      <c r="GJ93" s="13"/>
      <c r="GK93" s="13"/>
      <c r="GL93" s="13"/>
      <c r="GM93" s="13"/>
      <c r="GN93" s="55">
        <f>VLOOKUP($A93,'WO Detail'!$A$2:$BJ$304,17,FALSE)</f>
        <v>0</v>
      </c>
      <c r="GO93" s="55">
        <f>VLOOKUP($A93,'WO Detail'!$A$2:$BJ$304,18,FALSE)</f>
        <v>0</v>
      </c>
      <c r="GP93" s="55">
        <f>VLOOKUP($A93,'WO Detail'!$A$2:$BJ$304,19,FALSE)</f>
        <v>0</v>
      </c>
      <c r="GQ93" s="55" t="str">
        <f>VLOOKUP($A93,'WO Detail'!$A$2:$BJ$304,21,FALSE)</f>
        <v>Yes</v>
      </c>
      <c r="GR93" s="89">
        <f>VLOOKUP($A93,'WO Detail'!$A$2:$BJ$304,22,FALSE)</f>
        <v>0.68076570908298228</v>
      </c>
      <c r="GS93" s="95">
        <f>VLOOKUP($A93,'WO Detail'!$A$2:$BJ$304,41,FALSE)</f>
        <v>3041</v>
      </c>
      <c r="GT93" s="95">
        <f t="shared" si="45"/>
        <v>0.73667635658914721</v>
      </c>
      <c r="GU93" s="95">
        <f>VLOOKUP($A93,'WO Detail'!$A$2:$BJ$304,42,FALSE)</f>
        <v>451</v>
      </c>
      <c r="GV93" s="95">
        <f t="shared" si="46"/>
        <v>0.32776162790697677</v>
      </c>
      <c r="GW93" s="95">
        <f>VLOOKUP($A93,'WO Detail'!$A$2:$BJ$304,43,FALSE)</f>
        <v>7912</v>
      </c>
      <c r="GX93" s="95">
        <f t="shared" si="30"/>
        <v>1.9166666666666667</v>
      </c>
      <c r="GY93" s="95">
        <f>VLOOKUP($A93,'WO Detail'!$A$2:$BJ$304,44,FALSE)</f>
        <v>7396</v>
      </c>
      <c r="GZ93" s="95">
        <f t="shared" si="31"/>
        <v>5.375</v>
      </c>
      <c r="HA93" s="95">
        <f>VLOOKUP($A93,'WO Detail'!$A$2:$BJ$304,45,FALSE)</f>
        <v>3152</v>
      </c>
      <c r="HB93" s="95">
        <f t="shared" si="32"/>
        <v>0.76356589147286824</v>
      </c>
      <c r="HC93" s="95">
        <f>VLOOKUP($A93,'WO Detail'!$A$2:$BJ$304,46,FALSE)</f>
        <v>1578</v>
      </c>
      <c r="HD93" s="95">
        <f t="shared" si="33"/>
        <v>1.1468023255813953</v>
      </c>
      <c r="HE93" s="95">
        <f>VLOOKUP($A93,'WO Detail'!$A$2:$BJ$304,47,FALSE)</f>
        <v>6633</v>
      </c>
      <c r="HF93" s="95">
        <f t="shared" si="34"/>
        <v>1.6068313953488371</v>
      </c>
      <c r="HG93" s="95">
        <f>VLOOKUP($A93,'WO Detail'!$A$2:$BJ$304,49,FALSE)</f>
        <v>4176</v>
      </c>
      <c r="HH93" s="95">
        <f t="shared" si="35"/>
        <v>1.0116279069767442</v>
      </c>
      <c r="HI93" s="95">
        <f>VLOOKUP($A93,'WO Detail'!$A$2:$BJ$304,51,FALSE)</f>
        <v>36</v>
      </c>
      <c r="HJ93" s="95">
        <f t="shared" si="36"/>
        <v>18</v>
      </c>
      <c r="HK93" s="95">
        <f>VLOOKUP($A93,'WO Detail'!$A$2:$BJ$304,53,FALSE)</f>
        <v>53</v>
      </c>
      <c r="HL93" s="95">
        <f t="shared" si="37"/>
        <v>26.5</v>
      </c>
      <c r="HM93" s="95">
        <f>VLOOKUP($A93,'WO Detail'!$A$2:$BJ$304,55,FALSE)</f>
        <v>768</v>
      </c>
      <c r="HN93" s="95">
        <f>HM93/EU93</f>
        <v>36.571428571428569</v>
      </c>
      <c r="HO93" s="95">
        <f>VLOOKUP($A93,'WO Detail'!$A$2:$BJ$304,56,FALSE)</f>
        <v>35739</v>
      </c>
      <c r="HP93" s="95">
        <f t="shared" si="38"/>
        <v>8.6577034883720927</v>
      </c>
      <c r="HQ93" s="95">
        <f>VLOOKUP($A93,'WO Detail'!$A$2:$BJ$304,57,FALSE)</f>
        <v>6632</v>
      </c>
      <c r="HR93" s="95">
        <f t="shared" si="39"/>
        <v>4.8197674418604652</v>
      </c>
      <c r="HS93" s="95">
        <f>VLOOKUP($A93,'WO Detail'!$A$2:$BJ$304,58,FALSE)</f>
        <v>27300</v>
      </c>
      <c r="HT93" s="95">
        <f t="shared" si="40"/>
        <v>6.6133720930232558</v>
      </c>
      <c r="HU93" s="95">
        <f>VLOOKUP($A93,'WO Detail'!$A$2:$BJ$304,59,FALSE)</f>
        <v>88297</v>
      </c>
      <c r="HV93" s="95">
        <f t="shared" si="41"/>
        <v>64.169331395348834</v>
      </c>
      <c r="HW93" s="95">
        <f>VLOOKUP($A93,'WO Detail'!$A$2:$BJ$304,60,FALSE)</f>
        <v>1741</v>
      </c>
      <c r="HX93" s="95">
        <f t="shared" si="42"/>
        <v>0.42175387596899228</v>
      </c>
      <c r="HY93" s="95">
        <f>VLOOKUP($A93,'WO Detail'!$A$2:$BJ$304,61,FALSE)</f>
        <v>29308</v>
      </c>
      <c r="HZ93" s="95">
        <f t="shared" si="43"/>
        <v>21.299418604651162</v>
      </c>
      <c r="IA93" s="95"/>
      <c r="IB93" s="95"/>
      <c r="IC93" s="95"/>
      <c r="ID93" s="113">
        <f>VLOOKUP($A93,'PHAS Score'!$C$1:$D$303,2,FALSE)</f>
        <v>64.489999999999995</v>
      </c>
      <c r="IE93" s="95">
        <f>VLOOKUP($A93,'WO Detail'!$A$2:$BJ$304,62,FALSE)</f>
        <v>1438</v>
      </c>
      <c r="IF93" s="95">
        <f t="shared" si="44"/>
        <v>1.0450581395348837</v>
      </c>
      <c r="IG93" s="96"/>
      <c r="IH93" s="96"/>
      <c r="II93" s="96"/>
      <c r="IJ93" s="96"/>
    </row>
    <row r="94" spans="1:244" s="18" customFormat="1" ht="20.100000000000001" customHeight="1">
      <c r="A94" s="55" t="s">
        <v>885</v>
      </c>
      <c r="B94" s="13" t="s">
        <v>278</v>
      </c>
      <c r="C94" s="13" t="str">
        <f>VLOOKUP($A94,'WO Detail'!$A$2:$BJ$304,4,FALSE)</f>
        <v>Brooklyn</v>
      </c>
      <c r="D94" s="13" t="str">
        <f>VLOOKUP($A94,'WO Detail'!$A$2:$BJ$304,6,FALSE)</f>
        <v>Reid Apartments</v>
      </c>
      <c r="E94" s="55">
        <f>VLOOKUP($A94,'WO Detail'!$A$2:$BJ$304,7,FALSE)</f>
        <v>167</v>
      </c>
      <c r="F94" s="13" t="s">
        <v>886</v>
      </c>
      <c r="G94" s="53">
        <v>205</v>
      </c>
      <c r="H94" s="55" t="str">
        <f>VLOOKUP($A94,'WO Detail'!$A$2:$BJ$304,9,FALSE)</f>
        <v>NY005011670</v>
      </c>
      <c r="I94" s="14">
        <v>36</v>
      </c>
      <c r="J94" s="14">
        <v>93</v>
      </c>
      <c r="K94" s="15">
        <v>2.5833333000000001</v>
      </c>
      <c r="L94" s="15">
        <v>28.4555556</v>
      </c>
      <c r="M94" s="14">
        <v>34</v>
      </c>
      <c r="N94" s="14">
        <v>59</v>
      </c>
      <c r="O94" s="14">
        <v>5</v>
      </c>
      <c r="P94" s="14">
        <v>3</v>
      </c>
      <c r="Q94" s="14">
        <v>1</v>
      </c>
      <c r="R94" s="14">
        <v>8</v>
      </c>
      <c r="S94" s="14">
        <v>14</v>
      </c>
      <c r="T94" s="14">
        <v>12</v>
      </c>
      <c r="U94" s="14">
        <v>9</v>
      </c>
      <c r="V94" s="14">
        <v>10</v>
      </c>
      <c r="W94" s="14">
        <v>5</v>
      </c>
      <c r="X94" s="14">
        <v>8</v>
      </c>
      <c r="Y94" s="14">
        <v>8</v>
      </c>
      <c r="Z94" s="14">
        <v>6</v>
      </c>
      <c r="AA94" s="14">
        <v>4</v>
      </c>
      <c r="AB94" s="14">
        <v>15</v>
      </c>
      <c r="AC94" s="14">
        <v>21</v>
      </c>
      <c r="AD94" s="14">
        <v>18</v>
      </c>
      <c r="AE94" s="14">
        <v>5</v>
      </c>
      <c r="AF94" s="14">
        <v>71</v>
      </c>
      <c r="AG94" s="14">
        <v>17</v>
      </c>
      <c r="AH94" s="14">
        <v>0</v>
      </c>
      <c r="AI94" s="14">
        <v>0</v>
      </c>
      <c r="AJ94" s="14">
        <v>19</v>
      </c>
      <c r="AK94" s="14">
        <v>3</v>
      </c>
      <c r="AL94" s="14">
        <v>1</v>
      </c>
      <c r="AM94" s="14">
        <v>1</v>
      </c>
      <c r="AN94" s="14">
        <v>3</v>
      </c>
      <c r="AO94" s="16">
        <v>721.77777777777783</v>
      </c>
      <c r="AP94" s="16">
        <v>658</v>
      </c>
      <c r="AQ94" s="14">
        <v>0</v>
      </c>
      <c r="AR94" s="14">
        <v>1</v>
      </c>
      <c r="AS94" s="14">
        <v>8</v>
      </c>
      <c r="AT94" s="14">
        <v>2</v>
      </c>
      <c r="AU94" s="14">
        <v>5</v>
      </c>
      <c r="AV94" s="14">
        <v>1</v>
      </c>
      <c r="AW94" s="14">
        <v>3</v>
      </c>
      <c r="AX94" s="14">
        <v>3</v>
      </c>
      <c r="AY94" s="14">
        <v>3</v>
      </c>
      <c r="AZ94" s="14">
        <v>1</v>
      </c>
      <c r="BA94" s="14">
        <v>9</v>
      </c>
      <c r="BB94" s="16">
        <v>93534.055555555562</v>
      </c>
      <c r="BC94" s="16">
        <v>27848.5</v>
      </c>
      <c r="BD94" s="14">
        <v>1</v>
      </c>
      <c r="BE94" s="14">
        <v>3</v>
      </c>
      <c r="BF94" s="14">
        <v>7</v>
      </c>
      <c r="BG94" s="14">
        <v>5</v>
      </c>
      <c r="BH94" s="14">
        <v>1</v>
      </c>
      <c r="BI94" s="14">
        <v>2</v>
      </c>
      <c r="BJ94" s="14">
        <v>4</v>
      </c>
      <c r="BK94" s="14">
        <v>2</v>
      </c>
      <c r="BL94" s="14">
        <v>2</v>
      </c>
      <c r="BM94" s="14">
        <v>2</v>
      </c>
      <c r="BN94" s="14">
        <v>2</v>
      </c>
      <c r="BO94" s="14">
        <v>0</v>
      </c>
      <c r="BP94" s="14">
        <v>0</v>
      </c>
      <c r="BQ94" s="14">
        <v>0</v>
      </c>
      <c r="BR94" s="14">
        <v>0</v>
      </c>
      <c r="BS94" s="14">
        <v>1</v>
      </c>
      <c r="BT94" s="14">
        <v>1</v>
      </c>
      <c r="BU94" s="14">
        <v>0</v>
      </c>
      <c r="BV94" s="14">
        <v>0</v>
      </c>
      <c r="BW94" s="14">
        <v>0</v>
      </c>
      <c r="BX94" s="14">
        <v>3</v>
      </c>
      <c r="BY94" s="14">
        <v>17</v>
      </c>
      <c r="BZ94" s="16">
        <v>173851.17647058822</v>
      </c>
      <c r="CA94" s="16">
        <v>37804</v>
      </c>
      <c r="CB94" s="14">
        <v>4</v>
      </c>
      <c r="CC94" s="16">
        <v>8553</v>
      </c>
      <c r="CD94" s="16">
        <v>8136</v>
      </c>
      <c r="CE94" s="14">
        <v>15</v>
      </c>
      <c r="CF94" s="16">
        <v>25169.599999999999</v>
      </c>
      <c r="CG94" s="16">
        <v>19296</v>
      </c>
      <c r="CH94" s="14">
        <v>19</v>
      </c>
      <c r="CI94" s="14">
        <v>9</v>
      </c>
      <c r="CJ94" s="14">
        <v>4</v>
      </c>
      <c r="CK94" s="14">
        <v>1</v>
      </c>
      <c r="CL94" s="14">
        <v>2</v>
      </c>
      <c r="CM94" s="14">
        <v>3</v>
      </c>
      <c r="CN94" s="17">
        <f t="shared" si="25"/>
        <v>8.3333333333333329E-2</v>
      </c>
      <c r="CO94" s="14">
        <v>4</v>
      </c>
      <c r="CP94" s="17">
        <f t="shared" si="26"/>
        <v>0.1111111111111111</v>
      </c>
      <c r="CQ94" s="14">
        <v>14</v>
      </c>
      <c r="CR94" s="14">
        <v>7</v>
      </c>
      <c r="CS94" s="17">
        <f t="shared" si="27"/>
        <v>7.5268817204301078E-2</v>
      </c>
      <c r="CT94" s="13"/>
      <c r="CU94" s="17"/>
      <c r="CV94" s="13"/>
      <c r="CW94" s="13"/>
      <c r="CX94" s="13"/>
      <c r="CY94" s="13"/>
      <c r="CZ94" s="13"/>
      <c r="DA94" s="13"/>
      <c r="DB94" s="13" t="str">
        <f>VLOOKUP($A94,'WO Detail'!$A$2:$BJ$304,5,FALSE)</f>
        <v>Gerard Middleton</v>
      </c>
      <c r="DC94" s="13"/>
      <c r="DD94" s="13"/>
      <c r="DE94" s="55">
        <f>VLOOKUP($A94,'WO Detail'!$A$2:$BJ$304,38,FALSE)</f>
        <v>0</v>
      </c>
      <c r="DF94" s="19" t="s">
        <v>280</v>
      </c>
      <c r="DG94" s="19" t="s">
        <v>281</v>
      </c>
      <c r="DH94" s="19" t="s">
        <v>887</v>
      </c>
      <c r="DI94" s="19" t="s">
        <v>888</v>
      </c>
      <c r="DJ94" s="19" t="s">
        <v>284</v>
      </c>
      <c r="DK94" s="19" t="s">
        <v>285</v>
      </c>
      <c r="DL94" s="19" t="s">
        <v>889</v>
      </c>
      <c r="DM94" s="19" t="s">
        <v>890</v>
      </c>
      <c r="DN94" s="19" t="s">
        <v>891</v>
      </c>
      <c r="DO94" s="55"/>
      <c r="DP94" s="55"/>
      <c r="DQ94" s="68">
        <v>0</v>
      </c>
      <c r="DR94" s="55" t="str">
        <f>VLOOKUP($A94,'WO Detail'!$A$2:$BJ$304,10,FALSE)</f>
        <v>No</v>
      </c>
      <c r="DS94" s="55" t="str">
        <f>VLOOKUP($A94,'WO Detail'!$A$2:$BJ$304,14,FALSE)</f>
        <v>YES</v>
      </c>
      <c r="DT94" s="19" t="s">
        <v>289</v>
      </c>
      <c r="DU94" s="59" t="str">
        <f>VLOOKUP($A94,'WO Detail'!$A$2:$BJ$304,15,FALSE)</f>
        <v>LEONARD JONES</v>
      </c>
      <c r="DV94" s="78">
        <v>2021</v>
      </c>
      <c r="DW94" s="79" t="s">
        <v>267</v>
      </c>
      <c r="DX94" s="55">
        <f>VLOOKUP($A94,'WO Detail'!$A$2:$BJ$304,26,FALSE)</f>
        <v>36</v>
      </c>
      <c r="DY94" s="55">
        <f>VLOOKUP($A94,'WO Detail'!$A$2:$BJ$304,27,FALSE)</f>
        <v>36</v>
      </c>
      <c r="DZ94" s="55">
        <f>VLOOKUP($A94,'WO Detail'!$A$2:$BJ$304,28,FALSE)</f>
        <v>0</v>
      </c>
      <c r="EA94" s="55">
        <f>VLOOKUP($A94,'WO Detail'!$A$2:$BJ$304,29,FALSE)</f>
        <v>0</v>
      </c>
      <c r="EB94" s="55">
        <f>VLOOKUP($A94,'WO Detail'!$A$2:$BJ$304,30,FALSE)</f>
        <v>0</v>
      </c>
      <c r="EC94" s="55">
        <f>VLOOKUP($A94,'WO Detail'!$A$2:$BJ$304,31,FALSE)</f>
        <v>0</v>
      </c>
      <c r="ED94" s="55">
        <f>VLOOKUP($A94,'WO Detail'!$A$2:$BJ$304,32,FALSE)</f>
        <v>18</v>
      </c>
      <c r="EE94" s="55">
        <f>VLOOKUP($A94,'WO Detail'!$A$2:$BJ$304,33,FALSE)</f>
        <v>18</v>
      </c>
      <c r="EF94" s="55">
        <f>VLOOKUP($A94,'WO Detail'!$A$2:$BJ$304,34,FALSE)</f>
        <v>0</v>
      </c>
      <c r="EG94" s="55">
        <f>VLOOKUP($A94,'WO Detail'!$A$2:$BJ$304,35,FALSE)</f>
        <v>0</v>
      </c>
      <c r="EH94" s="55">
        <f>VLOOKUP($A94,'WO Detail'!$A$2:$BJ$304,36,FALSE)</f>
        <v>0</v>
      </c>
      <c r="EI94" s="55">
        <f>VLOOKUP($A94,'WO Detail'!$A$2:$BJ$304,37,FALSE)</f>
        <v>0</v>
      </c>
      <c r="EJ94" s="78">
        <v>18</v>
      </c>
      <c r="EK94" s="78">
        <v>0</v>
      </c>
      <c r="EL94" s="19" t="s">
        <v>268</v>
      </c>
      <c r="EM94" s="19" t="s">
        <v>290</v>
      </c>
      <c r="EN94" s="81">
        <v>25476</v>
      </c>
      <c r="EO94" s="78">
        <v>51</v>
      </c>
      <c r="EP94" s="78" t="s">
        <v>462</v>
      </c>
      <c r="EQ94" s="84">
        <v>20339</v>
      </c>
      <c r="ER94" s="78">
        <v>0.77</v>
      </c>
      <c r="ES94" s="13"/>
      <c r="ET94" s="55">
        <f>VLOOKUP($A94,'WO Detail'!$A$2:$BJ$304,25,FALSE)</f>
        <v>36</v>
      </c>
      <c r="EU94" s="55">
        <f>VLOOKUP($A94,'WO Detail'!$A$2:$BJ$304,24,FALSE)</f>
        <v>0</v>
      </c>
      <c r="EV94" s="55" t="str">
        <f>VLOOKUP($A94,'WO Detail'!$A$2:$BJ$304,23,FALSE)</f>
        <v>OPERATING</v>
      </c>
      <c r="EW94" s="78" t="s">
        <v>267</v>
      </c>
      <c r="EX94" s="13"/>
      <c r="EY94" s="13"/>
      <c r="EZ94" s="19" t="s">
        <v>272</v>
      </c>
      <c r="FA94" s="55" t="str">
        <f>VLOOKUP($A94,'WO Detail'!$A$2:$BJ$304,11,FALSE)</f>
        <v>Other</v>
      </c>
      <c r="FB94" s="55" t="str">
        <f>VLOOKUP($A94,'WO Detail'!$A$2:$BJ$304,12,FALSE)</f>
        <v>No</v>
      </c>
      <c r="FC94" s="13"/>
      <c r="FD94" s="55">
        <f>VLOOKUP($A94,'WO Detail'!$A$2:$BJ$304,13,FALSE)</f>
        <v>0</v>
      </c>
      <c r="FE94" s="19" t="s">
        <v>272</v>
      </c>
      <c r="FF94" s="13" t="s">
        <v>273</v>
      </c>
      <c r="FG94" s="19" t="s">
        <v>892</v>
      </c>
      <c r="FH94" s="19" t="s">
        <v>893</v>
      </c>
      <c r="FI94" s="13">
        <v>4011</v>
      </c>
      <c r="FJ94" s="13">
        <v>17</v>
      </c>
      <c r="FK94" s="19" t="s">
        <v>894</v>
      </c>
      <c r="FL94" s="13"/>
      <c r="FM94" s="55">
        <f>VLOOKUP($A94,'WO Detail'!$A$2:$BJ$304,16,FALSE)</f>
        <v>0</v>
      </c>
      <c r="FN94" s="13"/>
      <c r="FO94" s="13"/>
      <c r="FP94" s="13"/>
      <c r="FQ94" s="13"/>
      <c r="FR94" s="13"/>
      <c r="FS94" s="13"/>
      <c r="FT94" s="13"/>
      <c r="FU94" s="13"/>
      <c r="FV94" s="13"/>
      <c r="FW94" s="13"/>
      <c r="FX94" s="13"/>
      <c r="FY94" s="13"/>
      <c r="FZ94" s="13"/>
      <c r="GA94" s="13"/>
      <c r="GB94" s="13"/>
      <c r="GC94" s="13"/>
      <c r="GD94" s="13"/>
      <c r="GE94" s="13"/>
      <c r="GF94" s="13"/>
      <c r="GG94" s="13"/>
      <c r="GH94" s="55">
        <f>VLOOKUP($A94,'WO Detail'!$A$2:$BJ$304,39,FALSE)</f>
        <v>93.28</v>
      </c>
      <c r="GI94" s="55">
        <f>VLOOKUP($A94,'WO Detail'!$A$2:$BJ$304,40,FALSE)</f>
        <v>41.67</v>
      </c>
      <c r="GJ94" s="13"/>
      <c r="GK94" s="13"/>
      <c r="GL94" s="13"/>
      <c r="GM94" s="13"/>
      <c r="GN94" s="55">
        <f>VLOOKUP($A94,'WO Detail'!$A$2:$BJ$304,17,FALSE)</f>
        <v>0</v>
      </c>
      <c r="GO94" s="55">
        <f>VLOOKUP($A94,'WO Detail'!$A$2:$BJ$304,18,FALSE)</f>
        <v>0</v>
      </c>
      <c r="GP94" s="55">
        <f>VLOOKUP($A94,'WO Detail'!$A$2:$BJ$304,19,FALSE)</f>
        <v>0</v>
      </c>
      <c r="GQ94" s="55" t="str">
        <f>VLOOKUP($A94,'WO Detail'!$A$2:$BJ$304,21,FALSE)</f>
        <v>Yes</v>
      </c>
      <c r="GR94" s="89">
        <f>VLOOKUP($A94,'WO Detail'!$A$2:$BJ$304,22,FALSE)</f>
        <v>0.88780020264012849</v>
      </c>
      <c r="GS94" s="95">
        <f>VLOOKUP($A94,'WO Detail'!$A$2:$BJ$304,41,FALSE)</f>
        <v>139</v>
      </c>
      <c r="GT94" s="95">
        <f t="shared" si="45"/>
        <v>1.2870370370370372</v>
      </c>
      <c r="GU94" s="95">
        <f>VLOOKUP($A94,'WO Detail'!$A$2:$BJ$304,42,FALSE)</f>
        <v>52</v>
      </c>
      <c r="GV94" s="95">
        <f t="shared" si="46"/>
        <v>1.4444444444444444</v>
      </c>
      <c r="GW94" s="95">
        <f>VLOOKUP($A94,'WO Detail'!$A$2:$BJ$304,43,FALSE)</f>
        <v>465</v>
      </c>
      <c r="GX94" s="95">
        <f t="shared" si="30"/>
        <v>4.3055555555555554</v>
      </c>
      <c r="GY94" s="95">
        <f>VLOOKUP($A94,'WO Detail'!$A$2:$BJ$304,44,FALSE)</f>
        <v>727</v>
      </c>
      <c r="GZ94" s="95">
        <f t="shared" si="31"/>
        <v>20.194444444444443</v>
      </c>
      <c r="HA94" s="95">
        <f>VLOOKUP($A94,'WO Detail'!$A$2:$BJ$304,45,FALSE)</f>
        <v>169</v>
      </c>
      <c r="HB94" s="95">
        <f t="shared" si="32"/>
        <v>1.5648148148148149</v>
      </c>
      <c r="HC94" s="95">
        <f>VLOOKUP($A94,'WO Detail'!$A$2:$BJ$304,46,FALSE)</f>
        <v>181</v>
      </c>
      <c r="HD94" s="95">
        <f t="shared" si="33"/>
        <v>5.0277777777777777</v>
      </c>
      <c r="HE94" s="95">
        <f>VLOOKUP($A94,'WO Detail'!$A$2:$BJ$304,47,FALSE)</f>
        <v>176</v>
      </c>
      <c r="HF94" s="95">
        <f t="shared" si="34"/>
        <v>1.6296296296296295</v>
      </c>
      <c r="HG94" s="95">
        <f>VLOOKUP($A94,'WO Detail'!$A$2:$BJ$304,49,FALSE)</f>
        <v>50</v>
      </c>
      <c r="HH94" s="95">
        <f t="shared" si="35"/>
        <v>0.46296296296296302</v>
      </c>
      <c r="HI94" s="95">
        <f>VLOOKUP($A94,'WO Detail'!$A$2:$BJ$304,51,FALSE)</f>
        <v>0</v>
      </c>
      <c r="HJ94" s="95">
        <f t="shared" si="36"/>
        <v>0</v>
      </c>
      <c r="HK94" s="95">
        <f>VLOOKUP($A94,'WO Detail'!$A$2:$BJ$304,53,FALSE)</f>
        <v>0</v>
      </c>
      <c r="HL94" s="95">
        <f t="shared" si="37"/>
        <v>0</v>
      </c>
      <c r="HM94" s="95"/>
      <c r="HN94" s="95"/>
      <c r="HO94" s="95">
        <f>VLOOKUP($A94,'WO Detail'!$A$2:$BJ$304,56,FALSE)</f>
        <v>1566</v>
      </c>
      <c r="HP94" s="95">
        <f t="shared" si="38"/>
        <v>14.5</v>
      </c>
      <c r="HQ94" s="95">
        <f>VLOOKUP($A94,'WO Detail'!$A$2:$BJ$304,57,FALSE)</f>
        <v>400</v>
      </c>
      <c r="HR94" s="95">
        <f t="shared" si="39"/>
        <v>11.111111111111111</v>
      </c>
      <c r="HS94" s="95">
        <f>VLOOKUP($A94,'WO Detail'!$A$2:$BJ$304,58,FALSE)</f>
        <v>1228</v>
      </c>
      <c r="HT94" s="95">
        <f t="shared" si="40"/>
        <v>11.37037037037037</v>
      </c>
      <c r="HU94" s="95">
        <f>VLOOKUP($A94,'WO Detail'!$A$2:$BJ$304,59,FALSE)</f>
        <v>5785</v>
      </c>
      <c r="HV94" s="95">
        <f t="shared" si="41"/>
        <v>160.69444444444446</v>
      </c>
      <c r="HW94" s="95">
        <f>VLOOKUP($A94,'WO Detail'!$A$2:$BJ$304,60,FALSE)</f>
        <v>94</v>
      </c>
      <c r="HX94" s="95">
        <f t="shared" si="42"/>
        <v>0.87037037037037035</v>
      </c>
      <c r="HY94" s="95">
        <f>VLOOKUP($A94,'WO Detail'!$A$2:$BJ$304,61,FALSE)</f>
        <v>2824</v>
      </c>
      <c r="HZ94" s="95">
        <f t="shared" si="43"/>
        <v>78.444444444444443</v>
      </c>
      <c r="IA94" s="95"/>
      <c r="IB94" s="95"/>
      <c r="IC94" s="95"/>
      <c r="ID94" s="113">
        <f>VLOOKUP($A94,'PHAS Score'!$C$1:$D$303,2,FALSE)</f>
        <v>3</v>
      </c>
      <c r="IE94" s="95">
        <f>VLOOKUP($A94,'WO Detail'!$A$2:$BJ$304,62,FALSE)</f>
        <v>57</v>
      </c>
      <c r="IF94" s="95">
        <f t="shared" si="44"/>
        <v>1.5833333333333333</v>
      </c>
      <c r="IG94" s="96"/>
      <c r="IH94" s="96"/>
      <c r="II94" s="96"/>
      <c r="IJ94" s="96"/>
    </row>
    <row r="95" spans="1:244" s="18" customFormat="1" ht="20.100000000000001" customHeight="1">
      <c r="A95" s="55" t="s">
        <v>895</v>
      </c>
      <c r="B95" s="13" t="s">
        <v>452</v>
      </c>
      <c r="C95" s="13" t="str">
        <f>VLOOKUP($A95,'WO Detail'!$A$2:$BJ$304,4,FALSE)</f>
        <v>Queens-Staten Island</v>
      </c>
      <c r="D95" s="13" t="str">
        <f>VLOOKUP($A95,'WO Detail'!$A$2:$BJ$304,6,FALSE)</f>
        <v>Baisley Park</v>
      </c>
      <c r="E95" s="55">
        <f>VLOOKUP($A95,'WO Detail'!$A$2:$BJ$304,7,FALSE)</f>
        <v>91</v>
      </c>
      <c r="F95" s="13" t="s">
        <v>896</v>
      </c>
      <c r="G95" s="53">
        <v>209</v>
      </c>
      <c r="H95" s="55" t="str">
        <f>VLOOKUP($A95,'WO Detail'!$A$2:$BJ$304,9,FALSE)</f>
        <v>NY005012090</v>
      </c>
      <c r="I95" s="14">
        <v>17</v>
      </c>
      <c r="J95" s="14">
        <v>27</v>
      </c>
      <c r="K95" s="15">
        <v>1.5882353</v>
      </c>
      <c r="L95" s="15">
        <v>46.758823499999998</v>
      </c>
      <c r="M95" s="14">
        <v>10</v>
      </c>
      <c r="N95" s="14">
        <v>17</v>
      </c>
      <c r="O95" s="14">
        <v>0</v>
      </c>
      <c r="P95" s="14">
        <v>0</v>
      </c>
      <c r="Q95" s="14">
        <v>1</v>
      </c>
      <c r="R95" s="14">
        <v>1</v>
      </c>
      <c r="S95" s="14">
        <v>2</v>
      </c>
      <c r="T95" s="14">
        <v>2</v>
      </c>
      <c r="U95" s="14">
        <v>1</v>
      </c>
      <c r="V95" s="14">
        <v>1</v>
      </c>
      <c r="W95" s="14">
        <v>4</v>
      </c>
      <c r="X95" s="14">
        <v>0</v>
      </c>
      <c r="Y95" s="14">
        <v>5</v>
      </c>
      <c r="Z95" s="14">
        <v>8</v>
      </c>
      <c r="AA95" s="14">
        <v>2</v>
      </c>
      <c r="AB95" s="14">
        <v>1</v>
      </c>
      <c r="AC95" s="14">
        <v>15</v>
      </c>
      <c r="AD95" s="14">
        <v>15</v>
      </c>
      <c r="AE95" s="14">
        <v>0</v>
      </c>
      <c r="AF95" s="14">
        <v>26</v>
      </c>
      <c r="AG95" s="14">
        <v>1</v>
      </c>
      <c r="AH95" s="14">
        <v>0</v>
      </c>
      <c r="AI95" s="14">
        <v>0</v>
      </c>
      <c r="AJ95" s="14">
        <v>4</v>
      </c>
      <c r="AK95" s="14">
        <v>2</v>
      </c>
      <c r="AL95" s="14">
        <v>0</v>
      </c>
      <c r="AM95" s="14">
        <v>0</v>
      </c>
      <c r="AN95" s="14">
        <v>0</v>
      </c>
      <c r="AO95" s="16">
        <v>878.11764705882354</v>
      </c>
      <c r="AP95" s="16">
        <v>796</v>
      </c>
      <c r="AQ95" s="14">
        <v>2</v>
      </c>
      <c r="AR95" s="14">
        <v>0</v>
      </c>
      <c r="AS95" s="14">
        <v>1</v>
      </c>
      <c r="AT95" s="14">
        <v>1</v>
      </c>
      <c r="AU95" s="14">
        <v>1</v>
      </c>
      <c r="AV95" s="14">
        <v>1</v>
      </c>
      <c r="AW95" s="14">
        <v>2</v>
      </c>
      <c r="AX95" s="14">
        <v>1</v>
      </c>
      <c r="AY95" s="14">
        <v>0</v>
      </c>
      <c r="AZ95" s="14">
        <v>0</v>
      </c>
      <c r="BA95" s="14">
        <v>8</v>
      </c>
      <c r="BB95" s="16">
        <v>41014.375</v>
      </c>
      <c r="BC95" s="16">
        <v>30607.5</v>
      </c>
      <c r="BD95" s="14">
        <v>1</v>
      </c>
      <c r="BE95" s="14">
        <v>0</v>
      </c>
      <c r="BF95" s="14">
        <v>3</v>
      </c>
      <c r="BG95" s="14">
        <v>1</v>
      </c>
      <c r="BH95" s="14">
        <v>1</v>
      </c>
      <c r="BI95" s="14">
        <v>2</v>
      </c>
      <c r="BJ95" s="14">
        <v>1</v>
      </c>
      <c r="BK95" s="14">
        <v>0</v>
      </c>
      <c r="BL95" s="14">
        <v>1</v>
      </c>
      <c r="BM95" s="14">
        <v>0</v>
      </c>
      <c r="BN95" s="14">
        <v>0</v>
      </c>
      <c r="BO95" s="14">
        <v>2</v>
      </c>
      <c r="BP95" s="14">
        <v>0</v>
      </c>
      <c r="BQ95" s="14">
        <v>0</v>
      </c>
      <c r="BR95" s="14">
        <v>0</v>
      </c>
      <c r="BS95" s="14">
        <v>0</v>
      </c>
      <c r="BT95" s="14">
        <v>3</v>
      </c>
      <c r="BU95" s="14">
        <v>1</v>
      </c>
      <c r="BV95" s="14">
        <v>0</v>
      </c>
      <c r="BW95" s="14">
        <v>0</v>
      </c>
      <c r="BX95" s="14">
        <v>0</v>
      </c>
      <c r="BY95" s="14">
        <v>6</v>
      </c>
      <c r="BZ95" s="16">
        <v>65033.5</v>
      </c>
      <c r="CA95" s="16">
        <v>69847</v>
      </c>
      <c r="CB95" s="14">
        <v>0</v>
      </c>
      <c r="CC95" s="16"/>
      <c r="CD95" s="16"/>
      <c r="CE95" s="14">
        <v>9</v>
      </c>
      <c r="CF95" s="16">
        <v>29225.444444444445</v>
      </c>
      <c r="CG95" s="16">
        <v>26350</v>
      </c>
      <c r="CH95" s="14">
        <v>6</v>
      </c>
      <c r="CI95" s="14">
        <v>3</v>
      </c>
      <c r="CJ95" s="14">
        <v>3</v>
      </c>
      <c r="CK95" s="14">
        <v>4</v>
      </c>
      <c r="CL95" s="14">
        <v>0</v>
      </c>
      <c r="CM95" s="14">
        <v>0</v>
      </c>
      <c r="CN95" s="17">
        <f t="shared" si="25"/>
        <v>0</v>
      </c>
      <c r="CO95" s="14">
        <v>5</v>
      </c>
      <c r="CP95" s="17">
        <f t="shared" si="26"/>
        <v>0.29411764705882354</v>
      </c>
      <c r="CQ95" s="14">
        <v>4</v>
      </c>
      <c r="CR95" s="14">
        <v>0</v>
      </c>
      <c r="CS95" s="17">
        <f t="shared" si="27"/>
        <v>0</v>
      </c>
      <c r="CT95" s="13"/>
      <c r="CU95" s="17"/>
      <c r="CV95" s="13"/>
      <c r="CW95" s="13"/>
      <c r="CX95" s="13"/>
      <c r="CY95" s="13"/>
      <c r="CZ95" s="13"/>
      <c r="DA95" s="13"/>
      <c r="DB95" s="13" t="str">
        <f>VLOOKUP($A95,'WO Detail'!$A$2:$BJ$304,5,FALSE)</f>
        <v>Neagia Drew</v>
      </c>
      <c r="DC95" s="13"/>
      <c r="DD95" s="13"/>
      <c r="DE95" s="55">
        <f>VLOOKUP($A95,'WO Detail'!$A$2:$BJ$304,38,FALSE)</f>
        <v>6</v>
      </c>
      <c r="DF95" s="19" t="s">
        <v>267</v>
      </c>
      <c r="DG95" s="19" t="s">
        <v>267</v>
      </c>
      <c r="DH95" s="19" t="s">
        <v>267</v>
      </c>
      <c r="DI95" s="19" t="s">
        <v>267</v>
      </c>
      <c r="DJ95" s="19" t="s">
        <v>267</v>
      </c>
      <c r="DK95" s="19" t="s">
        <v>267</v>
      </c>
      <c r="DL95" s="19" t="s">
        <v>267</v>
      </c>
      <c r="DM95" s="19" t="s">
        <v>267</v>
      </c>
      <c r="DN95" s="19" t="s">
        <v>267</v>
      </c>
      <c r="DO95" s="55"/>
      <c r="DP95" s="55"/>
      <c r="DQ95" s="69" t="s">
        <v>897</v>
      </c>
      <c r="DR95" s="55" t="str">
        <f>VLOOKUP($A95,'WO Detail'!$A$2:$BJ$304,10,FALSE)</f>
        <v>No</v>
      </c>
      <c r="DS95" s="55" t="str">
        <f>VLOOKUP($A95,'WO Detail'!$A$2:$BJ$304,14,FALSE)</f>
        <v>NO</v>
      </c>
      <c r="DT95" s="19" t="s">
        <v>505</v>
      </c>
      <c r="DU95" s="59">
        <f>VLOOKUP($A95,'WO Detail'!$A$2:$BJ$304,15,FALSE)</f>
        <v>0</v>
      </c>
      <c r="DV95" s="77"/>
      <c r="DW95" s="79" t="s">
        <v>267</v>
      </c>
      <c r="DX95" s="55">
        <f>VLOOKUP($A95,'WO Detail'!$A$2:$BJ$304,26,FALSE)</f>
        <v>32</v>
      </c>
      <c r="DY95" s="55">
        <f>VLOOKUP($A95,'WO Detail'!$A$2:$BJ$304,27,FALSE)</f>
        <v>17</v>
      </c>
      <c r="DZ95" s="55">
        <f>VLOOKUP($A95,'WO Detail'!$A$2:$BJ$304,28,FALSE)</f>
        <v>0</v>
      </c>
      <c r="EA95" s="55">
        <f>VLOOKUP($A95,'WO Detail'!$A$2:$BJ$304,29,FALSE)</f>
        <v>15</v>
      </c>
      <c r="EB95" s="55">
        <f>VLOOKUP($A95,'WO Detail'!$A$2:$BJ$304,30,FALSE)</f>
        <v>0</v>
      </c>
      <c r="EC95" s="55">
        <f>VLOOKUP($A95,'WO Detail'!$A$2:$BJ$304,31,FALSE)</f>
        <v>3</v>
      </c>
      <c r="ED95" s="55">
        <f>VLOOKUP($A95,'WO Detail'!$A$2:$BJ$304,32,FALSE)</f>
        <v>7</v>
      </c>
      <c r="EE95" s="55">
        <f>VLOOKUP($A95,'WO Detail'!$A$2:$BJ$304,33,FALSE)</f>
        <v>20</v>
      </c>
      <c r="EF95" s="55">
        <f>VLOOKUP($A95,'WO Detail'!$A$2:$BJ$304,34,FALSE)</f>
        <v>2</v>
      </c>
      <c r="EG95" s="55">
        <f>VLOOKUP($A95,'WO Detail'!$A$2:$BJ$304,35,FALSE)</f>
        <v>0</v>
      </c>
      <c r="EH95" s="55">
        <f>VLOOKUP($A95,'WO Detail'!$A$2:$BJ$304,36,FALSE)</f>
        <v>0</v>
      </c>
      <c r="EI95" s="55">
        <f>VLOOKUP($A95,'WO Detail'!$A$2:$BJ$304,37,FALSE)</f>
        <v>0</v>
      </c>
      <c r="EJ95" s="78">
        <v>25</v>
      </c>
      <c r="EK95" s="78">
        <v>0</v>
      </c>
      <c r="EL95" s="19" t="s">
        <v>268</v>
      </c>
      <c r="EM95" s="19" t="s">
        <v>269</v>
      </c>
      <c r="EN95" s="81">
        <v>25507</v>
      </c>
      <c r="EO95" s="78">
        <v>51</v>
      </c>
      <c r="EP95" s="78" t="s">
        <v>898</v>
      </c>
      <c r="EQ95" s="85"/>
      <c r="ER95" s="78">
        <v>2.5</v>
      </c>
      <c r="ES95" s="13"/>
      <c r="ET95" s="55">
        <f>VLOOKUP($A95,'WO Detail'!$A$2:$BJ$304,25,FALSE)</f>
        <v>0</v>
      </c>
      <c r="EU95" s="55">
        <f>VLOOKUP($A95,'WO Detail'!$A$2:$BJ$304,24,FALSE)</f>
        <v>0</v>
      </c>
      <c r="EV95" s="55">
        <f>VLOOKUP($A95,'WO Detail'!$A$2:$BJ$304,23,FALSE)</f>
        <v>0</v>
      </c>
      <c r="EW95" s="78" t="s">
        <v>899</v>
      </c>
      <c r="EX95" s="13"/>
      <c r="EY95" s="13"/>
      <c r="EZ95" s="19" t="s">
        <v>267</v>
      </c>
      <c r="FA95" s="55" t="str">
        <f>VLOOKUP($A95,'WO Detail'!$A$2:$BJ$304,11,FALSE)</f>
        <v>Other</v>
      </c>
      <c r="FB95" s="55" t="str">
        <f>VLOOKUP($A95,'WO Detail'!$A$2:$BJ$304,12,FALSE)</f>
        <v>No</v>
      </c>
      <c r="FC95" s="13"/>
      <c r="FD95" s="55">
        <f>VLOOKUP($A95,'WO Detail'!$A$2:$BJ$304,13,FALSE)</f>
        <v>0</v>
      </c>
      <c r="FE95" s="19" t="s">
        <v>272</v>
      </c>
      <c r="FF95" s="13"/>
      <c r="FG95" s="19" t="s">
        <v>267</v>
      </c>
      <c r="FH95" s="19" t="s">
        <v>267</v>
      </c>
      <c r="FI95" s="13"/>
      <c r="FJ95" s="13"/>
      <c r="FK95" s="19" t="s">
        <v>267</v>
      </c>
      <c r="FL95" s="13"/>
      <c r="FM95" s="55">
        <f>VLOOKUP($A95,'WO Detail'!$A$2:$BJ$304,16,FALSE)</f>
        <v>0</v>
      </c>
      <c r="FN95" s="13"/>
      <c r="FO95" s="13"/>
      <c r="FP95" s="13"/>
      <c r="FQ95" s="13"/>
      <c r="FR95" s="13"/>
      <c r="FS95" s="13"/>
      <c r="FT95" s="13"/>
      <c r="FU95" s="13"/>
      <c r="FV95" s="13"/>
      <c r="FW95" s="13"/>
      <c r="FX95" s="13"/>
      <c r="FY95" s="13"/>
      <c r="FZ95" s="13"/>
      <c r="GA95" s="13"/>
      <c r="GB95" s="13"/>
      <c r="GC95" s="13"/>
      <c r="GD95" s="13"/>
      <c r="GE95" s="13"/>
      <c r="GF95" s="13"/>
      <c r="GG95" s="13"/>
      <c r="GH95" s="55">
        <f>VLOOKUP($A95,'WO Detail'!$A$2:$BJ$304,39,FALSE)</f>
        <v>93.67</v>
      </c>
      <c r="GI95" s="55">
        <f>VLOOKUP($A95,'WO Detail'!$A$2:$BJ$304,40,FALSE)</f>
        <v>29.41</v>
      </c>
      <c r="GJ95" s="13"/>
      <c r="GK95" s="13"/>
      <c r="GL95" s="13"/>
      <c r="GM95" s="13"/>
      <c r="GN95" s="55">
        <f>VLOOKUP($A95,'WO Detail'!$A$2:$BJ$304,17,FALSE)</f>
        <v>0</v>
      </c>
      <c r="GO95" s="55">
        <f>VLOOKUP($A95,'WO Detail'!$A$2:$BJ$304,18,FALSE)</f>
        <v>0</v>
      </c>
      <c r="GP95" s="55">
        <f>VLOOKUP($A95,'WO Detail'!$A$2:$BJ$304,19,FALSE)</f>
        <v>0</v>
      </c>
      <c r="GQ95" s="55">
        <f>VLOOKUP($A95,'WO Detail'!$A$2:$BJ$304,21,FALSE)</f>
        <v>0</v>
      </c>
      <c r="GR95" s="89" t="str">
        <f>VLOOKUP($A95,'WO Detail'!$A$2:$BJ$304,22,FALSE)</f>
        <v/>
      </c>
      <c r="GS95" s="95">
        <f>VLOOKUP($A95,'WO Detail'!$A$2:$BJ$304,41,FALSE)</f>
        <v>7</v>
      </c>
      <c r="GT95" s="95">
        <f t="shared" si="45"/>
        <v>0.13725490196078433</v>
      </c>
      <c r="GU95" s="95">
        <f>VLOOKUP($A95,'WO Detail'!$A$2:$BJ$304,42,FALSE)</f>
        <v>0</v>
      </c>
      <c r="GV95" s="95">
        <f t="shared" si="46"/>
        <v>0</v>
      </c>
      <c r="GW95" s="95">
        <f>VLOOKUP($A95,'WO Detail'!$A$2:$BJ$304,43,FALSE)</f>
        <v>96</v>
      </c>
      <c r="GX95" s="95">
        <f t="shared" si="30"/>
        <v>1.8823529411764706</v>
      </c>
      <c r="GY95" s="95">
        <f>VLOOKUP($A95,'WO Detail'!$A$2:$BJ$304,44,FALSE)</f>
        <v>163</v>
      </c>
      <c r="GZ95" s="95">
        <f t="shared" si="31"/>
        <v>9.5882352941176467</v>
      </c>
      <c r="HA95" s="95">
        <f>VLOOKUP($A95,'WO Detail'!$A$2:$BJ$304,45,FALSE)</f>
        <v>1</v>
      </c>
      <c r="HB95" s="95">
        <f t="shared" si="32"/>
        <v>1.9607843137254902E-2</v>
      </c>
      <c r="HC95" s="95">
        <f>VLOOKUP($A95,'WO Detail'!$A$2:$BJ$304,46,FALSE)</f>
        <v>38</v>
      </c>
      <c r="HD95" s="95">
        <f t="shared" si="33"/>
        <v>2.2352941176470589</v>
      </c>
      <c r="HE95" s="95">
        <f>VLOOKUP($A95,'WO Detail'!$A$2:$BJ$304,47,FALSE)</f>
        <v>23</v>
      </c>
      <c r="HF95" s="95">
        <f t="shared" si="34"/>
        <v>0.45098039215686275</v>
      </c>
      <c r="HG95" s="95">
        <f>VLOOKUP($A95,'WO Detail'!$A$2:$BJ$304,49,FALSE)</f>
        <v>4</v>
      </c>
      <c r="HH95" s="95">
        <f t="shared" si="35"/>
        <v>7.8431372549019607E-2</v>
      </c>
      <c r="HI95" s="95">
        <f>VLOOKUP($A95,'WO Detail'!$A$2:$BJ$304,51,FALSE)</f>
        <v>0</v>
      </c>
      <c r="HJ95" s="95">
        <f t="shared" si="36"/>
        <v>0</v>
      </c>
      <c r="HK95" s="95">
        <f>VLOOKUP($A95,'WO Detail'!$A$2:$BJ$304,53,FALSE)</f>
        <v>0</v>
      </c>
      <c r="HL95" s="95">
        <f t="shared" si="37"/>
        <v>0</v>
      </c>
      <c r="HM95" s="95"/>
      <c r="HN95" s="95"/>
      <c r="HO95" s="95">
        <f>VLOOKUP($A95,'WO Detail'!$A$2:$BJ$304,56,FALSE)</f>
        <v>201</v>
      </c>
      <c r="HP95" s="95">
        <f t="shared" si="38"/>
        <v>3.9411764705882355</v>
      </c>
      <c r="HQ95" s="95">
        <f>VLOOKUP($A95,'WO Detail'!$A$2:$BJ$304,57,FALSE)</f>
        <v>51</v>
      </c>
      <c r="HR95" s="95">
        <f t="shared" si="39"/>
        <v>3</v>
      </c>
      <c r="HS95" s="95">
        <f>VLOOKUP($A95,'WO Detail'!$A$2:$BJ$304,58,FALSE)</f>
        <v>121</v>
      </c>
      <c r="HT95" s="95">
        <f t="shared" si="40"/>
        <v>2.3725490196078431</v>
      </c>
      <c r="HU95" s="95">
        <f>VLOOKUP($A95,'WO Detail'!$A$2:$BJ$304,59,FALSE)</f>
        <v>355</v>
      </c>
      <c r="HV95" s="95">
        <f t="shared" si="41"/>
        <v>20.882352941176471</v>
      </c>
      <c r="HW95" s="95">
        <f>VLOOKUP($A95,'WO Detail'!$A$2:$BJ$304,60,FALSE)</f>
        <v>80</v>
      </c>
      <c r="HX95" s="95">
        <f t="shared" si="42"/>
        <v>1.5686274509803921</v>
      </c>
      <c r="HY95" s="95">
        <f>VLOOKUP($A95,'WO Detail'!$A$2:$BJ$304,61,FALSE)</f>
        <v>886</v>
      </c>
      <c r="HZ95" s="95">
        <f t="shared" si="43"/>
        <v>52.117647058823529</v>
      </c>
      <c r="IA95" s="95"/>
      <c r="IB95" s="95"/>
      <c r="IC95" s="95"/>
      <c r="ID95" s="113">
        <f>VLOOKUP($A95,'PHAS Score'!$C$1:$D$303,2,FALSE)</f>
        <v>22</v>
      </c>
      <c r="IE95" s="95">
        <f>VLOOKUP($A95,'WO Detail'!$A$2:$BJ$304,62,FALSE)</f>
        <v>109</v>
      </c>
      <c r="IF95" s="95">
        <f t="shared" si="44"/>
        <v>6.4117647058823533</v>
      </c>
      <c r="IG95" s="96"/>
      <c r="IH95" s="96"/>
      <c r="II95" s="96"/>
      <c r="IJ95" s="96"/>
    </row>
    <row r="96" spans="1:244" s="18" customFormat="1" ht="20.100000000000001" customHeight="1">
      <c r="A96" s="55" t="s">
        <v>900</v>
      </c>
      <c r="B96" s="13" t="s">
        <v>452</v>
      </c>
      <c r="C96" s="13" t="str">
        <f>VLOOKUP($A96,'WO Detail'!$A$2:$BJ$304,4,FALSE)</f>
        <v>Queens-Staten Island</v>
      </c>
      <c r="D96" s="13" t="str">
        <f>VLOOKUP($A96,'WO Detail'!$A$2:$BJ$304,6,FALSE)</f>
        <v>Baisley Park</v>
      </c>
      <c r="E96" s="55">
        <f>VLOOKUP($A96,'WO Detail'!$A$2:$BJ$304,7,FALSE)</f>
        <v>91</v>
      </c>
      <c r="F96" s="13" t="s">
        <v>901</v>
      </c>
      <c r="G96" s="53">
        <v>212</v>
      </c>
      <c r="H96" s="55" t="str">
        <f>VLOOKUP($A96,'WO Detail'!$A$2:$BJ$304,9,FALSE)</f>
        <v>NY005012090</v>
      </c>
      <c r="I96" s="14">
        <v>9</v>
      </c>
      <c r="J96" s="14">
        <v>22</v>
      </c>
      <c r="K96" s="15">
        <v>2.4444444000000001</v>
      </c>
      <c r="L96" s="15">
        <v>45.3444444</v>
      </c>
      <c r="M96" s="14">
        <v>11</v>
      </c>
      <c r="N96" s="14">
        <v>11</v>
      </c>
      <c r="O96" s="14">
        <v>0</v>
      </c>
      <c r="P96" s="14">
        <v>0</v>
      </c>
      <c r="Q96" s="14">
        <v>2</v>
      </c>
      <c r="R96" s="14">
        <v>2</v>
      </c>
      <c r="S96" s="14">
        <v>2</v>
      </c>
      <c r="T96" s="14">
        <v>1</v>
      </c>
      <c r="U96" s="14">
        <v>2</v>
      </c>
      <c r="V96" s="14">
        <v>5</v>
      </c>
      <c r="W96" s="14">
        <v>2</v>
      </c>
      <c r="X96" s="14">
        <v>1</v>
      </c>
      <c r="Y96" s="14">
        <v>1</v>
      </c>
      <c r="Z96" s="14">
        <v>3</v>
      </c>
      <c r="AA96" s="14">
        <v>1</v>
      </c>
      <c r="AB96" s="14">
        <v>4</v>
      </c>
      <c r="AC96" s="14">
        <v>5</v>
      </c>
      <c r="AD96" s="14">
        <v>5</v>
      </c>
      <c r="AE96" s="14">
        <v>0</v>
      </c>
      <c r="AF96" s="14">
        <v>16</v>
      </c>
      <c r="AG96" s="14">
        <v>6</v>
      </c>
      <c r="AH96" s="14">
        <v>0</v>
      </c>
      <c r="AI96" s="14">
        <v>0</v>
      </c>
      <c r="AJ96" s="14">
        <v>2</v>
      </c>
      <c r="AK96" s="14">
        <v>1</v>
      </c>
      <c r="AL96" s="14">
        <v>0</v>
      </c>
      <c r="AM96" s="14">
        <v>0</v>
      </c>
      <c r="AN96" s="14">
        <v>0</v>
      </c>
      <c r="AO96" s="16">
        <v>919</v>
      </c>
      <c r="AP96" s="16">
        <v>418</v>
      </c>
      <c r="AQ96" s="14">
        <v>0</v>
      </c>
      <c r="AR96" s="14">
        <v>0</v>
      </c>
      <c r="AS96" s="14">
        <v>0</v>
      </c>
      <c r="AT96" s="14">
        <v>4</v>
      </c>
      <c r="AU96" s="14">
        <v>1</v>
      </c>
      <c r="AV96" s="14">
        <v>0</v>
      </c>
      <c r="AW96" s="14">
        <v>0</v>
      </c>
      <c r="AX96" s="14">
        <v>0</v>
      </c>
      <c r="AY96" s="14">
        <v>0</v>
      </c>
      <c r="AZ96" s="14">
        <v>0</v>
      </c>
      <c r="BA96" s="14">
        <v>4</v>
      </c>
      <c r="BB96" s="16">
        <v>47983.444444444445</v>
      </c>
      <c r="BC96" s="16">
        <v>31932</v>
      </c>
      <c r="BD96" s="14">
        <v>0</v>
      </c>
      <c r="BE96" s="14">
        <v>0</v>
      </c>
      <c r="BF96" s="14">
        <v>2</v>
      </c>
      <c r="BG96" s="14">
        <v>2</v>
      </c>
      <c r="BH96" s="14">
        <v>0</v>
      </c>
      <c r="BI96" s="14">
        <v>0</v>
      </c>
      <c r="BJ96" s="14">
        <v>1</v>
      </c>
      <c r="BK96" s="14">
        <v>0</v>
      </c>
      <c r="BL96" s="14">
        <v>0</v>
      </c>
      <c r="BM96" s="14">
        <v>0</v>
      </c>
      <c r="BN96" s="14">
        <v>0</v>
      </c>
      <c r="BO96" s="14">
        <v>0</v>
      </c>
      <c r="BP96" s="14">
        <v>1</v>
      </c>
      <c r="BQ96" s="14">
        <v>1</v>
      </c>
      <c r="BR96" s="14">
        <v>1</v>
      </c>
      <c r="BS96" s="14">
        <v>0</v>
      </c>
      <c r="BT96" s="14">
        <v>0</v>
      </c>
      <c r="BU96" s="14">
        <v>0</v>
      </c>
      <c r="BV96" s="14">
        <v>0</v>
      </c>
      <c r="BW96" s="14">
        <v>0</v>
      </c>
      <c r="BX96" s="14">
        <v>1</v>
      </c>
      <c r="BY96" s="14">
        <v>6</v>
      </c>
      <c r="BZ96" s="16">
        <v>64191.166666666664</v>
      </c>
      <c r="CA96" s="16">
        <v>65096.5</v>
      </c>
      <c r="CB96" s="14">
        <v>0</v>
      </c>
      <c r="CC96" s="16"/>
      <c r="CD96" s="16"/>
      <c r="CE96" s="14">
        <v>3</v>
      </c>
      <c r="CF96" s="16">
        <v>15568</v>
      </c>
      <c r="CG96" s="16">
        <v>16680</v>
      </c>
      <c r="CH96" s="14">
        <v>4</v>
      </c>
      <c r="CI96" s="14">
        <v>1</v>
      </c>
      <c r="CJ96" s="14">
        <v>3</v>
      </c>
      <c r="CK96" s="14">
        <v>0</v>
      </c>
      <c r="CL96" s="14">
        <v>1</v>
      </c>
      <c r="CM96" s="14">
        <v>1</v>
      </c>
      <c r="CN96" s="17">
        <f t="shared" si="25"/>
        <v>0.1111111111111111</v>
      </c>
      <c r="CO96" s="14">
        <v>1</v>
      </c>
      <c r="CP96" s="17">
        <f t="shared" si="26"/>
        <v>0.1111111111111111</v>
      </c>
      <c r="CQ96" s="14">
        <v>2</v>
      </c>
      <c r="CR96" s="14">
        <v>0</v>
      </c>
      <c r="CS96" s="17">
        <f t="shared" si="27"/>
        <v>0</v>
      </c>
      <c r="CT96" s="13"/>
      <c r="CU96" s="17"/>
      <c r="CV96" s="13"/>
      <c r="CW96" s="13"/>
      <c r="CX96" s="13"/>
      <c r="CY96" s="13"/>
      <c r="CZ96" s="13"/>
      <c r="DA96" s="13"/>
      <c r="DB96" s="13" t="str">
        <f>VLOOKUP($A96,'WO Detail'!$A$2:$BJ$304,5,FALSE)</f>
        <v>Neagia Drew</v>
      </c>
      <c r="DC96" s="13"/>
      <c r="DD96" s="13"/>
      <c r="DE96" s="55">
        <f>VLOOKUP($A96,'WO Detail'!$A$2:$BJ$304,38,FALSE)</f>
        <v>0</v>
      </c>
      <c r="DF96" s="19" t="s">
        <v>267</v>
      </c>
      <c r="DG96" s="19" t="s">
        <v>267</v>
      </c>
      <c r="DH96" s="19" t="s">
        <v>267</v>
      </c>
      <c r="DI96" s="19" t="s">
        <v>267</v>
      </c>
      <c r="DJ96" s="19" t="s">
        <v>267</v>
      </c>
      <c r="DK96" s="19" t="s">
        <v>267</v>
      </c>
      <c r="DL96" s="19" t="s">
        <v>267</v>
      </c>
      <c r="DM96" s="19" t="s">
        <v>267</v>
      </c>
      <c r="DN96" s="19" t="s">
        <v>267</v>
      </c>
      <c r="DO96" s="55"/>
      <c r="DP96" s="55"/>
      <c r="DQ96" s="69" t="s">
        <v>897</v>
      </c>
      <c r="DR96" s="55" t="str">
        <f>VLOOKUP($A96,'WO Detail'!$A$2:$BJ$304,10,FALSE)</f>
        <v>No</v>
      </c>
      <c r="DS96" s="55" t="str">
        <f>VLOOKUP($A96,'WO Detail'!$A$2:$BJ$304,14,FALSE)</f>
        <v>NO</v>
      </c>
      <c r="DT96" s="19" t="s">
        <v>902</v>
      </c>
      <c r="DU96" s="59">
        <f>VLOOKUP($A96,'WO Detail'!$A$2:$BJ$304,15,FALSE)</f>
        <v>0</v>
      </c>
      <c r="DV96" s="77"/>
      <c r="DW96" s="79" t="s">
        <v>267</v>
      </c>
      <c r="DX96" s="55">
        <f>VLOOKUP($A96,'WO Detail'!$A$2:$BJ$304,26,FALSE)</f>
        <v>17</v>
      </c>
      <c r="DY96" s="55">
        <f>VLOOKUP($A96,'WO Detail'!$A$2:$BJ$304,27,FALSE)</f>
        <v>9</v>
      </c>
      <c r="DZ96" s="55">
        <f>VLOOKUP($A96,'WO Detail'!$A$2:$BJ$304,28,FALSE)</f>
        <v>0</v>
      </c>
      <c r="EA96" s="55">
        <f>VLOOKUP($A96,'WO Detail'!$A$2:$BJ$304,29,FALSE)</f>
        <v>8</v>
      </c>
      <c r="EB96" s="55">
        <f>VLOOKUP($A96,'WO Detail'!$A$2:$BJ$304,30,FALSE)</f>
        <v>0</v>
      </c>
      <c r="EC96" s="55">
        <f>VLOOKUP($A96,'WO Detail'!$A$2:$BJ$304,31,FALSE)</f>
        <v>1</v>
      </c>
      <c r="ED96" s="55">
        <f>VLOOKUP($A96,'WO Detail'!$A$2:$BJ$304,32,FALSE)</f>
        <v>7</v>
      </c>
      <c r="EE96" s="55">
        <f>VLOOKUP($A96,'WO Detail'!$A$2:$BJ$304,33,FALSE)</f>
        <v>4</v>
      </c>
      <c r="EF96" s="55">
        <f>VLOOKUP($A96,'WO Detail'!$A$2:$BJ$304,34,FALSE)</f>
        <v>5</v>
      </c>
      <c r="EG96" s="55">
        <f>VLOOKUP($A96,'WO Detail'!$A$2:$BJ$304,35,FALSE)</f>
        <v>0</v>
      </c>
      <c r="EH96" s="55">
        <f>VLOOKUP($A96,'WO Detail'!$A$2:$BJ$304,36,FALSE)</f>
        <v>0</v>
      </c>
      <c r="EI96" s="55">
        <f>VLOOKUP($A96,'WO Detail'!$A$2:$BJ$304,37,FALSE)</f>
        <v>0</v>
      </c>
      <c r="EJ96" s="78">
        <v>12</v>
      </c>
      <c r="EK96" s="78">
        <v>0</v>
      </c>
      <c r="EL96" s="19" t="s">
        <v>268</v>
      </c>
      <c r="EM96" s="19" t="s">
        <v>269</v>
      </c>
      <c r="EN96" s="81">
        <v>25841</v>
      </c>
      <c r="EO96" s="78">
        <v>50</v>
      </c>
      <c r="EP96" s="78" t="s">
        <v>903</v>
      </c>
      <c r="EQ96" s="85"/>
      <c r="ER96" s="78">
        <v>1.63</v>
      </c>
      <c r="ES96" s="13"/>
      <c r="ET96" s="55">
        <f>VLOOKUP($A96,'WO Detail'!$A$2:$BJ$304,25,FALSE)</f>
        <v>0</v>
      </c>
      <c r="EU96" s="55">
        <f>VLOOKUP($A96,'WO Detail'!$A$2:$BJ$304,24,FALSE)</f>
        <v>0</v>
      </c>
      <c r="EV96" s="55">
        <f>VLOOKUP($A96,'WO Detail'!$A$2:$BJ$304,23,FALSE)</f>
        <v>0</v>
      </c>
      <c r="EW96" s="78" t="s">
        <v>904</v>
      </c>
      <c r="EX96" s="13"/>
      <c r="EY96" s="13"/>
      <c r="EZ96" s="19" t="s">
        <v>267</v>
      </c>
      <c r="FA96" s="55" t="str">
        <f>VLOOKUP($A96,'WO Detail'!$A$2:$BJ$304,11,FALSE)</f>
        <v>Other</v>
      </c>
      <c r="FB96" s="55" t="str">
        <f>VLOOKUP($A96,'WO Detail'!$A$2:$BJ$304,12,FALSE)</f>
        <v>No</v>
      </c>
      <c r="FC96" s="13"/>
      <c r="FD96" s="55">
        <f>VLOOKUP($A96,'WO Detail'!$A$2:$BJ$304,13,FALSE)</f>
        <v>0</v>
      </c>
      <c r="FE96" s="19" t="s">
        <v>272</v>
      </c>
      <c r="FF96" s="13"/>
      <c r="FG96" s="19" t="s">
        <v>267</v>
      </c>
      <c r="FH96" s="19" t="s">
        <v>267</v>
      </c>
      <c r="FI96" s="13"/>
      <c r="FJ96" s="13"/>
      <c r="FK96" s="19" t="s">
        <v>267</v>
      </c>
      <c r="FL96" s="13"/>
      <c r="FM96" s="55">
        <f>VLOOKUP($A96,'WO Detail'!$A$2:$BJ$304,16,FALSE)</f>
        <v>0</v>
      </c>
      <c r="FN96" s="13"/>
      <c r="FO96" s="13"/>
      <c r="FP96" s="13"/>
      <c r="FQ96" s="13"/>
      <c r="FR96" s="13"/>
      <c r="FS96" s="13"/>
      <c r="FT96" s="13"/>
      <c r="FU96" s="13"/>
      <c r="FV96" s="13"/>
      <c r="FW96" s="13"/>
      <c r="FX96" s="13"/>
      <c r="FY96" s="13"/>
      <c r="FZ96" s="13"/>
      <c r="GA96" s="13"/>
      <c r="GB96" s="13"/>
      <c r="GC96" s="13"/>
      <c r="GD96" s="13"/>
      <c r="GE96" s="13"/>
      <c r="GF96" s="13"/>
      <c r="GG96" s="13"/>
      <c r="GH96" s="55">
        <f>VLOOKUP($A96,'WO Detail'!$A$2:$BJ$304,39,FALSE)</f>
        <v>0</v>
      </c>
      <c r="GI96" s="55">
        <f>VLOOKUP($A96,'WO Detail'!$A$2:$BJ$304,40,FALSE)</f>
        <v>55.56</v>
      </c>
      <c r="GJ96" s="13"/>
      <c r="GK96" s="13"/>
      <c r="GL96" s="13"/>
      <c r="GM96" s="13"/>
      <c r="GN96" s="55">
        <f>VLOOKUP($A96,'WO Detail'!$A$2:$BJ$304,17,FALSE)</f>
        <v>0</v>
      </c>
      <c r="GO96" s="55">
        <f>VLOOKUP($A96,'WO Detail'!$A$2:$BJ$304,18,FALSE)</f>
        <v>0</v>
      </c>
      <c r="GP96" s="55">
        <f>VLOOKUP($A96,'WO Detail'!$A$2:$BJ$304,19,FALSE)</f>
        <v>0</v>
      </c>
      <c r="GQ96" s="55">
        <f>VLOOKUP($A96,'WO Detail'!$A$2:$BJ$304,21,FALSE)</f>
        <v>0</v>
      </c>
      <c r="GR96" s="89" t="str">
        <f>VLOOKUP($A96,'WO Detail'!$A$2:$BJ$304,22,FALSE)</f>
        <v/>
      </c>
      <c r="GS96" s="95">
        <f>VLOOKUP($A96,'WO Detail'!$A$2:$BJ$304,41,FALSE)</f>
        <v>10</v>
      </c>
      <c r="GT96" s="95">
        <f t="shared" si="45"/>
        <v>0.37037037037037041</v>
      </c>
      <c r="GU96" s="95">
        <f>VLOOKUP($A96,'WO Detail'!$A$2:$BJ$304,42,FALSE)</f>
        <v>0</v>
      </c>
      <c r="GV96" s="95">
        <f t="shared" si="46"/>
        <v>0</v>
      </c>
      <c r="GW96" s="95">
        <f>VLOOKUP($A96,'WO Detail'!$A$2:$BJ$304,43,FALSE)</f>
        <v>80</v>
      </c>
      <c r="GX96" s="95">
        <f t="shared" si="30"/>
        <v>2.9629629629629632</v>
      </c>
      <c r="GY96" s="95">
        <f>VLOOKUP($A96,'WO Detail'!$A$2:$BJ$304,44,FALSE)</f>
        <v>259</v>
      </c>
      <c r="GZ96" s="95">
        <f t="shared" si="31"/>
        <v>28.777777777777779</v>
      </c>
      <c r="HA96" s="95">
        <f>VLOOKUP($A96,'WO Detail'!$A$2:$BJ$304,45,FALSE)</f>
        <v>0</v>
      </c>
      <c r="HB96" s="95">
        <f t="shared" si="32"/>
        <v>0</v>
      </c>
      <c r="HC96" s="95">
        <f>VLOOKUP($A96,'WO Detail'!$A$2:$BJ$304,46,FALSE)</f>
        <v>0</v>
      </c>
      <c r="HD96" s="95">
        <f t="shared" si="33"/>
        <v>0</v>
      </c>
      <c r="HE96" s="95">
        <f>VLOOKUP($A96,'WO Detail'!$A$2:$BJ$304,47,FALSE)</f>
        <v>2</v>
      </c>
      <c r="HF96" s="95">
        <f t="shared" si="34"/>
        <v>7.407407407407407E-2</v>
      </c>
      <c r="HG96" s="95">
        <f>VLOOKUP($A96,'WO Detail'!$A$2:$BJ$304,49,FALSE)</f>
        <v>3</v>
      </c>
      <c r="HH96" s="95">
        <f t="shared" si="35"/>
        <v>0.1111111111111111</v>
      </c>
      <c r="HI96" s="95">
        <f>VLOOKUP($A96,'WO Detail'!$A$2:$BJ$304,51,FALSE)</f>
        <v>0</v>
      </c>
      <c r="HJ96" s="95">
        <f t="shared" si="36"/>
        <v>0</v>
      </c>
      <c r="HK96" s="95">
        <f>VLOOKUP($A96,'WO Detail'!$A$2:$BJ$304,53,FALSE)</f>
        <v>0</v>
      </c>
      <c r="HL96" s="95">
        <f t="shared" si="37"/>
        <v>0</v>
      </c>
      <c r="HM96" s="95"/>
      <c r="HN96" s="95"/>
      <c r="HO96" s="95">
        <f>VLOOKUP($A96,'WO Detail'!$A$2:$BJ$304,56,FALSE)</f>
        <v>166</v>
      </c>
      <c r="HP96" s="95">
        <f t="shared" si="38"/>
        <v>6.1481481481481488</v>
      </c>
      <c r="HQ96" s="95">
        <f>VLOOKUP($A96,'WO Detail'!$A$2:$BJ$304,57,FALSE)</f>
        <v>20</v>
      </c>
      <c r="HR96" s="95">
        <f t="shared" si="39"/>
        <v>2.2222222222222223</v>
      </c>
      <c r="HS96" s="95">
        <f>VLOOKUP($A96,'WO Detail'!$A$2:$BJ$304,58,FALSE)</f>
        <v>85</v>
      </c>
      <c r="HT96" s="95">
        <f t="shared" si="40"/>
        <v>3.1481481481481479</v>
      </c>
      <c r="HU96" s="95">
        <f>VLOOKUP($A96,'WO Detail'!$A$2:$BJ$304,59,FALSE)</f>
        <v>316</v>
      </c>
      <c r="HV96" s="95">
        <f t="shared" si="41"/>
        <v>35.111111111111114</v>
      </c>
      <c r="HW96" s="95">
        <f>VLOOKUP($A96,'WO Detail'!$A$2:$BJ$304,60,FALSE)</f>
        <v>57</v>
      </c>
      <c r="HX96" s="95">
        <f t="shared" si="42"/>
        <v>2.1111111111111112</v>
      </c>
      <c r="HY96" s="95">
        <f>VLOOKUP($A96,'WO Detail'!$A$2:$BJ$304,61,FALSE)</f>
        <v>899</v>
      </c>
      <c r="HZ96" s="95">
        <f t="shared" si="43"/>
        <v>99.888888888888886</v>
      </c>
      <c r="IA96" s="95"/>
      <c r="IB96" s="95"/>
      <c r="IC96" s="95"/>
      <c r="ID96" s="113">
        <f>VLOOKUP($A96,'PHAS Score'!$C$1:$D$303,2,FALSE)</f>
        <v>22</v>
      </c>
      <c r="IE96" s="95">
        <f>VLOOKUP($A96,'WO Detail'!$A$2:$BJ$304,62,FALSE)</f>
        <v>106</v>
      </c>
      <c r="IF96" s="95">
        <f t="shared" si="44"/>
        <v>11.777777777777779</v>
      </c>
      <c r="IG96" s="96"/>
      <c r="IH96" s="96"/>
      <c r="II96" s="96"/>
      <c r="IJ96" s="96"/>
    </row>
    <row r="97" spans="1:244" s="18" customFormat="1" ht="20.100000000000001" customHeight="1">
      <c r="A97" s="55" t="s">
        <v>905</v>
      </c>
      <c r="B97" s="13" t="s">
        <v>452</v>
      </c>
      <c r="C97" s="13" t="str">
        <f>VLOOKUP($A97,'WO Detail'!$A$2:$BJ$304,4,FALSE)</f>
        <v>Queens-Staten Island</v>
      </c>
      <c r="D97" s="13" t="str">
        <f>VLOOKUP($A97,'WO Detail'!$A$2:$BJ$304,6,FALSE)</f>
        <v>Baisley Park</v>
      </c>
      <c r="E97" s="55">
        <f>VLOOKUP($A97,'WO Detail'!$A$2:$BJ$304,7,FALSE)</f>
        <v>91</v>
      </c>
      <c r="F97" s="13" t="s">
        <v>906</v>
      </c>
      <c r="G97" s="53">
        <v>213</v>
      </c>
      <c r="H97" s="55" t="str">
        <f>VLOOKUP($A97,'WO Detail'!$A$2:$BJ$304,9,FALSE)</f>
        <v>NY005012090</v>
      </c>
      <c r="I97" s="14">
        <v>10</v>
      </c>
      <c r="J97" s="14">
        <v>18</v>
      </c>
      <c r="K97" s="15">
        <v>1.8</v>
      </c>
      <c r="L97" s="15">
        <v>40.32</v>
      </c>
      <c r="M97" s="14">
        <v>7</v>
      </c>
      <c r="N97" s="14">
        <v>11</v>
      </c>
      <c r="O97" s="14">
        <v>0</v>
      </c>
      <c r="P97" s="14">
        <v>0</v>
      </c>
      <c r="Q97" s="14">
        <v>1</v>
      </c>
      <c r="R97" s="14">
        <v>2</v>
      </c>
      <c r="S97" s="14">
        <v>1</v>
      </c>
      <c r="T97" s="14">
        <v>2</v>
      </c>
      <c r="U97" s="14">
        <v>1</v>
      </c>
      <c r="V97" s="14">
        <v>5</v>
      </c>
      <c r="W97" s="14">
        <v>3</v>
      </c>
      <c r="X97" s="14">
        <v>0</v>
      </c>
      <c r="Y97" s="14">
        <v>0</v>
      </c>
      <c r="Z97" s="14">
        <v>3</v>
      </c>
      <c r="AA97" s="14">
        <v>0</v>
      </c>
      <c r="AB97" s="14">
        <v>3</v>
      </c>
      <c r="AC97" s="14">
        <v>3</v>
      </c>
      <c r="AD97" s="14">
        <v>3</v>
      </c>
      <c r="AE97" s="14">
        <v>0</v>
      </c>
      <c r="AF97" s="14">
        <v>16</v>
      </c>
      <c r="AG97" s="14">
        <v>2</v>
      </c>
      <c r="AH97" s="14">
        <v>0</v>
      </c>
      <c r="AI97" s="14">
        <v>0</v>
      </c>
      <c r="AJ97" s="14">
        <v>0</v>
      </c>
      <c r="AK97" s="14">
        <v>0</v>
      </c>
      <c r="AL97" s="14">
        <v>0</v>
      </c>
      <c r="AM97" s="14">
        <v>0</v>
      </c>
      <c r="AN97" s="14">
        <v>0</v>
      </c>
      <c r="AO97" s="16">
        <v>1063.4000000000001</v>
      </c>
      <c r="AP97" s="16">
        <v>924.5</v>
      </c>
      <c r="AQ97" s="14">
        <v>0</v>
      </c>
      <c r="AR97" s="14">
        <v>0</v>
      </c>
      <c r="AS97" s="14">
        <v>1</v>
      </c>
      <c r="AT97" s="14">
        <v>1</v>
      </c>
      <c r="AU97" s="14">
        <v>1</v>
      </c>
      <c r="AV97" s="14">
        <v>0</v>
      </c>
      <c r="AW97" s="14">
        <v>1</v>
      </c>
      <c r="AX97" s="14">
        <v>1</v>
      </c>
      <c r="AY97" s="14">
        <v>0</v>
      </c>
      <c r="AZ97" s="14">
        <v>0</v>
      </c>
      <c r="BA97" s="14">
        <v>5</v>
      </c>
      <c r="BB97" s="16">
        <v>45871.199999999997</v>
      </c>
      <c r="BC97" s="16">
        <v>38556.5</v>
      </c>
      <c r="BD97" s="14">
        <v>0</v>
      </c>
      <c r="BE97" s="14">
        <v>1</v>
      </c>
      <c r="BF97" s="14">
        <v>1</v>
      </c>
      <c r="BG97" s="14">
        <v>1</v>
      </c>
      <c r="BH97" s="14">
        <v>0</v>
      </c>
      <c r="BI97" s="14">
        <v>1</v>
      </c>
      <c r="BJ97" s="14">
        <v>1</v>
      </c>
      <c r="BK97" s="14">
        <v>0</v>
      </c>
      <c r="BL97" s="14">
        <v>1</v>
      </c>
      <c r="BM97" s="14">
        <v>0</v>
      </c>
      <c r="BN97" s="14">
        <v>0</v>
      </c>
      <c r="BO97" s="14">
        <v>0</v>
      </c>
      <c r="BP97" s="14">
        <v>1</v>
      </c>
      <c r="BQ97" s="14">
        <v>0</v>
      </c>
      <c r="BR97" s="14">
        <v>1</v>
      </c>
      <c r="BS97" s="14">
        <v>1</v>
      </c>
      <c r="BT97" s="14">
        <v>0</v>
      </c>
      <c r="BU97" s="14">
        <v>0</v>
      </c>
      <c r="BV97" s="14">
        <v>0</v>
      </c>
      <c r="BW97" s="14">
        <v>0</v>
      </c>
      <c r="BX97" s="14">
        <v>1</v>
      </c>
      <c r="BY97" s="14">
        <v>5</v>
      </c>
      <c r="BZ97" s="16">
        <v>72310.8</v>
      </c>
      <c r="CA97" s="16">
        <v>73210</v>
      </c>
      <c r="CB97" s="14">
        <v>1</v>
      </c>
      <c r="CC97" s="16">
        <v>7542</v>
      </c>
      <c r="CD97" s="16">
        <v>7542</v>
      </c>
      <c r="CE97" s="14">
        <v>4</v>
      </c>
      <c r="CF97" s="16">
        <v>22404</v>
      </c>
      <c r="CG97" s="16">
        <v>23160</v>
      </c>
      <c r="CH97" s="14">
        <v>3</v>
      </c>
      <c r="CI97" s="14">
        <v>2</v>
      </c>
      <c r="CJ97" s="14">
        <v>1</v>
      </c>
      <c r="CK97" s="14">
        <v>4</v>
      </c>
      <c r="CL97" s="14">
        <v>0</v>
      </c>
      <c r="CM97" s="14">
        <v>0</v>
      </c>
      <c r="CN97" s="17">
        <f t="shared" si="25"/>
        <v>0</v>
      </c>
      <c r="CO97" s="14">
        <v>2</v>
      </c>
      <c r="CP97" s="17">
        <f t="shared" si="26"/>
        <v>0.2</v>
      </c>
      <c r="CQ97" s="14">
        <v>2</v>
      </c>
      <c r="CR97" s="14">
        <v>0</v>
      </c>
      <c r="CS97" s="17">
        <f t="shared" si="27"/>
        <v>0</v>
      </c>
      <c r="CT97" s="13"/>
      <c r="CU97" s="17"/>
      <c r="CV97" s="13"/>
      <c r="CW97" s="13"/>
      <c r="CX97" s="13"/>
      <c r="CY97" s="13"/>
      <c r="CZ97" s="13"/>
      <c r="DA97" s="13"/>
      <c r="DB97" s="13" t="str">
        <f>VLOOKUP($A97,'WO Detail'!$A$2:$BJ$304,5,FALSE)</f>
        <v>Neagia Drew</v>
      </c>
      <c r="DC97" s="13"/>
      <c r="DD97" s="13"/>
      <c r="DE97" s="55">
        <f>VLOOKUP($A97,'WO Detail'!$A$2:$BJ$304,38,FALSE)</f>
        <v>0</v>
      </c>
      <c r="DF97" s="19" t="s">
        <v>267</v>
      </c>
      <c r="DG97" s="19" t="s">
        <v>267</v>
      </c>
      <c r="DH97" s="19" t="s">
        <v>267</v>
      </c>
      <c r="DI97" s="19" t="s">
        <v>267</v>
      </c>
      <c r="DJ97" s="19" t="s">
        <v>267</v>
      </c>
      <c r="DK97" s="19" t="s">
        <v>267</v>
      </c>
      <c r="DL97" s="19" t="s">
        <v>267</v>
      </c>
      <c r="DM97" s="19" t="s">
        <v>267</v>
      </c>
      <c r="DN97" s="19" t="s">
        <v>267</v>
      </c>
      <c r="DO97" s="55"/>
      <c r="DP97" s="55"/>
      <c r="DQ97" s="69" t="s">
        <v>897</v>
      </c>
      <c r="DR97" s="55" t="str">
        <f>VLOOKUP($A97,'WO Detail'!$A$2:$BJ$304,10,FALSE)</f>
        <v>No</v>
      </c>
      <c r="DS97" s="55" t="str">
        <f>VLOOKUP($A97,'WO Detail'!$A$2:$BJ$304,14,FALSE)</f>
        <v>NO</v>
      </c>
      <c r="DT97" s="19" t="s">
        <v>907</v>
      </c>
      <c r="DU97" s="59">
        <f>VLOOKUP($A97,'WO Detail'!$A$2:$BJ$304,15,FALSE)</f>
        <v>0</v>
      </c>
      <c r="DV97" s="77"/>
      <c r="DW97" s="79" t="s">
        <v>267</v>
      </c>
      <c r="DX97" s="55">
        <f>VLOOKUP($A97,'WO Detail'!$A$2:$BJ$304,26,FALSE)</f>
        <v>15</v>
      </c>
      <c r="DY97" s="55">
        <f>VLOOKUP($A97,'WO Detail'!$A$2:$BJ$304,27,FALSE)</f>
        <v>10</v>
      </c>
      <c r="DZ97" s="55">
        <f>VLOOKUP($A97,'WO Detail'!$A$2:$BJ$304,28,FALSE)</f>
        <v>0</v>
      </c>
      <c r="EA97" s="55">
        <f>VLOOKUP($A97,'WO Detail'!$A$2:$BJ$304,29,FALSE)</f>
        <v>5</v>
      </c>
      <c r="EB97" s="55">
        <f>VLOOKUP($A97,'WO Detail'!$A$2:$BJ$304,30,FALSE)</f>
        <v>0</v>
      </c>
      <c r="EC97" s="55">
        <f>VLOOKUP($A97,'WO Detail'!$A$2:$BJ$304,31,FALSE)</f>
        <v>1</v>
      </c>
      <c r="ED97" s="55">
        <f>VLOOKUP($A97,'WO Detail'!$A$2:$BJ$304,32,FALSE)</f>
        <v>3</v>
      </c>
      <c r="EE97" s="55">
        <f>VLOOKUP($A97,'WO Detail'!$A$2:$BJ$304,33,FALSE)</f>
        <v>9</v>
      </c>
      <c r="EF97" s="55">
        <f>VLOOKUP($A97,'WO Detail'!$A$2:$BJ$304,34,FALSE)</f>
        <v>1</v>
      </c>
      <c r="EG97" s="55">
        <f>VLOOKUP($A97,'WO Detail'!$A$2:$BJ$304,35,FALSE)</f>
        <v>1</v>
      </c>
      <c r="EH97" s="55">
        <f>VLOOKUP($A97,'WO Detail'!$A$2:$BJ$304,36,FALSE)</f>
        <v>0</v>
      </c>
      <c r="EI97" s="55">
        <f>VLOOKUP($A97,'WO Detail'!$A$2:$BJ$304,37,FALSE)</f>
        <v>0</v>
      </c>
      <c r="EJ97" s="78">
        <v>11</v>
      </c>
      <c r="EK97" s="78">
        <v>0</v>
      </c>
      <c r="EL97" s="19" t="s">
        <v>268</v>
      </c>
      <c r="EM97" s="19" t="s">
        <v>269</v>
      </c>
      <c r="EN97" s="81">
        <v>26053</v>
      </c>
      <c r="EO97" s="78">
        <v>49</v>
      </c>
      <c r="EP97" s="78" t="s">
        <v>898</v>
      </c>
      <c r="EQ97" s="85"/>
      <c r="ER97" s="78">
        <v>1.1100000000000001</v>
      </c>
      <c r="ES97" s="13"/>
      <c r="ET97" s="55">
        <f>VLOOKUP($A97,'WO Detail'!$A$2:$BJ$304,25,FALSE)</f>
        <v>0</v>
      </c>
      <c r="EU97" s="55">
        <f>VLOOKUP($A97,'WO Detail'!$A$2:$BJ$304,24,FALSE)</f>
        <v>0</v>
      </c>
      <c r="EV97" s="55">
        <f>VLOOKUP($A97,'WO Detail'!$A$2:$BJ$304,23,FALSE)</f>
        <v>0</v>
      </c>
      <c r="EW97" s="78" t="s">
        <v>904</v>
      </c>
      <c r="EX97" s="13"/>
      <c r="EY97" s="13"/>
      <c r="EZ97" s="19" t="s">
        <v>267</v>
      </c>
      <c r="FA97" s="55" t="str">
        <f>VLOOKUP($A97,'WO Detail'!$A$2:$BJ$304,11,FALSE)</f>
        <v>Other</v>
      </c>
      <c r="FB97" s="55" t="str">
        <f>VLOOKUP($A97,'WO Detail'!$A$2:$BJ$304,12,FALSE)</f>
        <v>No</v>
      </c>
      <c r="FC97" s="13"/>
      <c r="FD97" s="55">
        <f>VLOOKUP($A97,'WO Detail'!$A$2:$BJ$304,13,FALSE)</f>
        <v>0</v>
      </c>
      <c r="FE97" s="19" t="s">
        <v>272</v>
      </c>
      <c r="FF97" s="13"/>
      <c r="FG97" s="19" t="s">
        <v>267</v>
      </c>
      <c r="FH97" s="19" t="s">
        <v>267</v>
      </c>
      <c r="FI97" s="13"/>
      <c r="FJ97" s="13"/>
      <c r="FK97" s="19" t="s">
        <v>267</v>
      </c>
      <c r="FL97" s="13"/>
      <c r="FM97" s="55">
        <f>VLOOKUP($A97,'WO Detail'!$A$2:$BJ$304,16,FALSE)</f>
        <v>0</v>
      </c>
      <c r="FN97" s="13"/>
      <c r="FO97" s="13"/>
      <c r="FP97" s="13"/>
      <c r="FQ97" s="13"/>
      <c r="FR97" s="13"/>
      <c r="FS97" s="13"/>
      <c r="FT97" s="13"/>
      <c r="FU97" s="13"/>
      <c r="FV97" s="13"/>
      <c r="FW97" s="13"/>
      <c r="FX97" s="13"/>
      <c r="FY97" s="13"/>
      <c r="FZ97" s="13"/>
      <c r="GA97" s="13"/>
      <c r="GB97" s="13"/>
      <c r="GC97" s="13"/>
      <c r="GD97" s="13"/>
      <c r="GE97" s="13"/>
      <c r="GF97" s="13"/>
      <c r="GG97" s="13"/>
      <c r="GH97" s="55">
        <f>VLOOKUP($A97,'WO Detail'!$A$2:$BJ$304,39,FALSE)</f>
        <v>0</v>
      </c>
      <c r="GI97" s="55">
        <f>VLOOKUP($A97,'WO Detail'!$A$2:$BJ$304,40,FALSE)</f>
        <v>60</v>
      </c>
      <c r="GJ97" s="13"/>
      <c r="GK97" s="13"/>
      <c r="GL97" s="13"/>
      <c r="GM97" s="13"/>
      <c r="GN97" s="55">
        <f>VLOOKUP($A97,'WO Detail'!$A$2:$BJ$304,17,FALSE)</f>
        <v>0</v>
      </c>
      <c r="GO97" s="55">
        <f>VLOOKUP($A97,'WO Detail'!$A$2:$BJ$304,18,FALSE)</f>
        <v>0</v>
      </c>
      <c r="GP97" s="55">
        <f>VLOOKUP($A97,'WO Detail'!$A$2:$BJ$304,19,FALSE)</f>
        <v>0</v>
      </c>
      <c r="GQ97" s="55">
        <f>VLOOKUP($A97,'WO Detail'!$A$2:$BJ$304,21,FALSE)</f>
        <v>0</v>
      </c>
      <c r="GR97" s="89" t="str">
        <f>VLOOKUP($A97,'WO Detail'!$A$2:$BJ$304,22,FALSE)</f>
        <v/>
      </c>
      <c r="GS97" s="95">
        <f>VLOOKUP($A97,'WO Detail'!$A$2:$BJ$304,41,FALSE)</f>
        <v>95</v>
      </c>
      <c r="GT97" s="95">
        <f t="shared" si="45"/>
        <v>3.166666666666667</v>
      </c>
      <c r="GU97" s="95">
        <f>VLOOKUP($A97,'WO Detail'!$A$2:$BJ$304,42,FALSE)</f>
        <v>2</v>
      </c>
      <c r="GV97" s="95">
        <f t="shared" si="46"/>
        <v>0.2</v>
      </c>
      <c r="GW97" s="95">
        <f>VLOOKUP($A97,'WO Detail'!$A$2:$BJ$304,43,FALSE)</f>
        <v>90</v>
      </c>
      <c r="GX97" s="95">
        <f t="shared" si="30"/>
        <v>3</v>
      </c>
      <c r="GY97" s="95">
        <f>VLOOKUP($A97,'WO Detail'!$A$2:$BJ$304,44,FALSE)</f>
        <v>123</v>
      </c>
      <c r="GZ97" s="95">
        <f t="shared" si="31"/>
        <v>12.3</v>
      </c>
      <c r="HA97" s="95">
        <f>VLOOKUP($A97,'WO Detail'!$A$2:$BJ$304,45,FALSE)</f>
        <v>10</v>
      </c>
      <c r="HB97" s="95">
        <f t="shared" si="32"/>
        <v>0.33333333333333337</v>
      </c>
      <c r="HC97" s="95">
        <f>VLOOKUP($A97,'WO Detail'!$A$2:$BJ$304,46,FALSE)</f>
        <v>16</v>
      </c>
      <c r="HD97" s="95">
        <f t="shared" si="33"/>
        <v>1.6</v>
      </c>
      <c r="HE97" s="95">
        <f>VLOOKUP($A97,'WO Detail'!$A$2:$BJ$304,47,FALSE)</f>
        <v>12</v>
      </c>
      <c r="HF97" s="95">
        <f t="shared" si="34"/>
        <v>0.4</v>
      </c>
      <c r="HG97" s="95">
        <f>VLOOKUP($A97,'WO Detail'!$A$2:$BJ$304,49,FALSE)</f>
        <v>14</v>
      </c>
      <c r="HH97" s="95">
        <f t="shared" si="35"/>
        <v>0.46666666666666667</v>
      </c>
      <c r="HI97" s="95">
        <f>VLOOKUP($A97,'WO Detail'!$A$2:$BJ$304,51,FALSE)</f>
        <v>0</v>
      </c>
      <c r="HJ97" s="95">
        <f t="shared" si="36"/>
        <v>0</v>
      </c>
      <c r="HK97" s="95">
        <f>VLOOKUP($A97,'WO Detail'!$A$2:$BJ$304,53,FALSE)</f>
        <v>0</v>
      </c>
      <c r="HL97" s="95">
        <f t="shared" si="37"/>
        <v>0</v>
      </c>
      <c r="HM97" s="95"/>
      <c r="HN97" s="95"/>
      <c r="HO97" s="95">
        <f>VLOOKUP($A97,'WO Detail'!$A$2:$BJ$304,56,FALSE)</f>
        <v>218</v>
      </c>
      <c r="HP97" s="95">
        <f t="shared" si="38"/>
        <v>7.2666666666666675</v>
      </c>
      <c r="HQ97" s="95">
        <f>VLOOKUP($A97,'WO Detail'!$A$2:$BJ$304,57,FALSE)</f>
        <v>12</v>
      </c>
      <c r="HR97" s="95">
        <f t="shared" si="39"/>
        <v>1.2</v>
      </c>
      <c r="HS97" s="95">
        <f>VLOOKUP($A97,'WO Detail'!$A$2:$BJ$304,58,FALSE)</f>
        <v>126</v>
      </c>
      <c r="HT97" s="95">
        <f t="shared" si="40"/>
        <v>4.2</v>
      </c>
      <c r="HU97" s="95">
        <f>VLOOKUP($A97,'WO Detail'!$A$2:$BJ$304,59,FALSE)</f>
        <v>272</v>
      </c>
      <c r="HV97" s="95">
        <f t="shared" si="41"/>
        <v>27.2</v>
      </c>
      <c r="HW97" s="95">
        <f>VLOOKUP($A97,'WO Detail'!$A$2:$BJ$304,60,FALSE)</f>
        <v>79</v>
      </c>
      <c r="HX97" s="95">
        <f t="shared" si="42"/>
        <v>2.6333333333333333</v>
      </c>
      <c r="HY97" s="95">
        <f>VLOOKUP($A97,'WO Detail'!$A$2:$BJ$304,61,FALSE)</f>
        <v>642</v>
      </c>
      <c r="HZ97" s="95">
        <f t="shared" si="43"/>
        <v>64.2</v>
      </c>
      <c r="IA97" s="95"/>
      <c r="IB97" s="95"/>
      <c r="IC97" s="95"/>
      <c r="ID97" s="113">
        <f>VLOOKUP($A97,'PHAS Score'!$C$1:$D$303,2,FALSE)</f>
        <v>22</v>
      </c>
      <c r="IE97" s="95">
        <f>VLOOKUP($A97,'WO Detail'!$A$2:$BJ$304,62,FALSE)</f>
        <v>1</v>
      </c>
      <c r="IF97" s="95">
        <f t="shared" si="44"/>
        <v>0.1</v>
      </c>
      <c r="IG97" s="96"/>
      <c r="IH97" s="96"/>
      <c r="II97" s="96"/>
      <c r="IJ97" s="96"/>
    </row>
    <row r="98" spans="1:244" s="18" customFormat="1" ht="20.100000000000001" customHeight="1">
      <c r="A98" s="55" t="s">
        <v>908</v>
      </c>
      <c r="B98" s="13" t="s">
        <v>452</v>
      </c>
      <c r="C98" s="13" t="str">
        <f>VLOOKUP($A98,'WO Detail'!$A$2:$BJ$304,4,FALSE)</f>
        <v>Queens-Staten Island</v>
      </c>
      <c r="D98" s="13" t="str">
        <f>VLOOKUP($A98,'WO Detail'!$A$2:$BJ$304,6,FALSE)</f>
        <v>Baisley Park</v>
      </c>
      <c r="E98" s="55">
        <f>VLOOKUP($A98,'WO Detail'!$A$2:$BJ$304,7,FALSE)</f>
        <v>91</v>
      </c>
      <c r="F98" s="13" t="s">
        <v>909</v>
      </c>
      <c r="G98" s="53">
        <v>226</v>
      </c>
      <c r="H98" s="55" t="str">
        <f>VLOOKUP($A98,'WO Detail'!$A$2:$BJ$304,9,FALSE)</f>
        <v>NY005012090</v>
      </c>
      <c r="I98" s="14">
        <v>10</v>
      </c>
      <c r="J98" s="14">
        <v>20</v>
      </c>
      <c r="K98" s="15">
        <v>2</v>
      </c>
      <c r="L98" s="15">
        <v>45.85</v>
      </c>
      <c r="M98" s="14">
        <v>9</v>
      </c>
      <c r="N98" s="14">
        <v>11</v>
      </c>
      <c r="O98" s="14">
        <v>0</v>
      </c>
      <c r="P98" s="14">
        <v>0</v>
      </c>
      <c r="Q98" s="14">
        <v>1</v>
      </c>
      <c r="R98" s="14">
        <v>1</v>
      </c>
      <c r="S98" s="14">
        <v>1</v>
      </c>
      <c r="T98" s="14">
        <v>1</v>
      </c>
      <c r="U98" s="14">
        <v>1</v>
      </c>
      <c r="V98" s="14">
        <v>6</v>
      </c>
      <c r="W98" s="14">
        <v>1</v>
      </c>
      <c r="X98" s="14">
        <v>1</v>
      </c>
      <c r="Y98" s="14">
        <v>3</v>
      </c>
      <c r="Z98" s="14">
        <v>2</v>
      </c>
      <c r="AA98" s="14">
        <v>2</v>
      </c>
      <c r="AB98" s="14">
        <v>2</v>
      </c>
      <c r="AC98" s="14">
        <v>8</v>
      </c>
      <c r="AD98" s="14">
        <v>7</v>
      </c>
      <c r="AE98" s="14">
        <v>0</v>
      </c>
      <c r="AF98" s="14">
        <v>14</v>
      </c>
      <c r="AG98" s="14">
        <v>5</v>
      </c>
      <c r="AH98" s="14">
        <v>0</v>
      </c>
      <c r="AI98" s="14">
        <v>1</v>
      </c>
      <c r="AJ98" s="14">
        <v>3</v>
      </c>
      <c r="AK98" s="14">
        <v>2</v>
      </c>
      <c r="AL98" s="14">
        <v>0</v>
      </c>
      <c r="AM98" s="14">
        <v>0</v>
      </c>
      <c r="AN98" s="14">
        <v>0</v>
      </c>
      <c r="AO98" s="16">
        <v>1000.9</v>
      </c>
      <c r="AP98" s="16">
        <v>1020.5</v>
      </c>
      <c r="AQ98" s="14">
        <v>0</v>
      </c>
      <c r="AR98" s="14">
        <v>0</v>
      </c>
      <c r="AS98" s="14">
        <v>1</v>
      </c>
      <c r="AT98" s="14">
        <v>1</v>
      </c>
      <c r="AU98" s="14">
        <v>2</v>
      </c>
      <c r="AV98" s="14">
        <v>0</v>
      </c>
      <c r="AW98" s="14">
        <v>0</v>
      </c>
      <c r="AX98" s="14">
        <v>0</v>
      </c>
      <c r="AY98" s="14">
        <v>0</v>
      </c>
      <c r="AZ98" s="14">
        <v>1</v>
      </c>
      <c r="BA98" s="14">
        <v>5</v>
      </c>
      <c r="BB98" s="16">
        <v>57052.5</v>
      </c>
      <c r="BC98" s="16">
        <v>45994</v>
      </c>
      <c r="BD98" s="14">
        <v>0</v>
      </c>
      <c r="BE98" s="14">
        <v>0</v>
      </c>
      <c r="BF98" s="14">
        <v>1</v>
      </c>
      <c r="BG98" s="14">
        <v>2</v>
      </c>
      <c r="BH98" s="14">
        <v>1</v>
      </c>
      <c r="BI98" s="14">
        <v>0</v>
      </c>
      <c r="BJ98" s="14">
        <v>0</v>
      </c>
      <c r="BK98" s="14">
        <v>0</v>
      </c>
      <c r="BL98" s="14">
        <v>0</v>
      </c>
      <c r="BM98" s="14">
        <v>2</v>
      </c>
      <c r="BN98" s="14">
        <v>0</v>
      </c>
      <c r="BO98" s="14">
        <v>0</v>
      </c>
      <c r="BP98" s="14">
        <v>1</v>
      </c>
      <c r="BQ98" s="14">
        <v>0</v>
      </c>
      <c r="BR98" s="14">
        <v>0</v>
      </c>
      <c r="BS98" s="14">
        <v>0</v>
      </c>
      <c r="BT98" s="14">
        <v>0</v>
      </c>
      <c r="BU98" s="14">
        <v>0</v>
      </c>
      <c r="BV98" s="14">
        <v>0</v>
      </c>
      <c r="BW98" s="14">
        <v>1</v>
      </c>
      <c r="BX98" s="14">
        <v>2</v>
      </c>
      <c r="BY98" s="14">
        <v>5</v>
      </c>
      <c r="BZ98" s="16">
        <v>81069.8</v>
      </c>
      <c r="CA98" s="16">
        <v>63310</v>
      </c>
      <c r="CB98" s="14">
        <v>0</v>
      </c>
      <c r="CC98" s="16"/>
      <c r="CD98" s="16"/>
      <c r="CE98" s="14">
        <v>5</v>
      </c>
      <c r="CF98" s="16">
        <v>33035.199999999997</v>
      </c>
      <c r="CG98" s="16">
        <v>17580</v>
      </c>
      <c r="CH98" s="14">
        <v>4</v>
      </c>
      <c r="CI98" s="14">
        <v>1</v>
      </c>
      <c r="CJ98" s="14">
        <v>2</v>
      </c>
      <c r="CK98" s="14">
        <v>1</v>
      </c>
      <c r="CL98" s="14">
        <v>2</v>
      </c>
      <c r="CM98" s="14">
        <v>2</v>
      </c>
      <c r="CN98" s="17">
        <f t="shared" si="25"/>
        <v>0.2</v>
      </c>
      <c r="CO98" s="14">
        <v>2</v>
      </c>
      <c r="CP98" s="17">
        <f t="shared" si="26"/>
        <v>0.2</v>
      </c>
      <c r="CQ98" s="14">
        <v>0</v>
      </c>
      <c r="CR98" s="14">
        <v>0</v>
      </c>
      <c r="CS98" s="17">
        <f t="shared" si="27"/>
        <v>0</v>
      </c>
      <c r="CT98" s="13"/>
      <c r="CU98" s="17"/>
      <c r="CV98" s="13"/>
      <c r="CW98" s="13"/>
      <c r="CX98" s="13"/>
      <c r="CY98" s="13"/>
      <c r="CZ98" s="13"/>
      <c r="DA98" s="13"/>
      <c r="DB98" s="13" t="str">
        <f>VLOOKUP($A98,'WO Detail'!$A$2:$BJ$304,5,FALSE)</f>
        <v>Neagia Drew</v>
      </c>
      <c r="DC98" s="13"/>
      <c r="DD98" s="13"/>
      <c r="DE98" s="55">
        <f>VLOOKUP($A98,'WO Detail'!$A$2:$BJ$304,38,FALSE)</f>
        <v>1</v>
      </c>
      <c r="DF98" s="19" t="s">
        <v>267</v>
      </c>
      <c r="DG98" s="19" t="s">
        <v>267</v>
      </c>
      <c r="DH98" s="19" t="s">
        <v>267</v>
      </c>
      <c r="DI98" s="19" t="s">
        <v>267</v>
      </c>
      <c r="DJ98" s="19" t="s">
        <v>267</v>
      </c>
      <c r="DK98" s="19" t="s">
        <v>267</v>
      </c>
      <c r="DL98" s="19" t="s">
        <v>267</v>
      </c>
      <c r="DM98" s="19" t="s">
        <v>267</v>
      </c>
      <c r="DN98" s="19" t="s">
        <v>267</v>
      </c>
      <c r="DO98" s="55"/>
      <c r="DP98" s="55"/>
      <c r="DQ98" s="69" t="s">
        <v>897</v>
      </c>
      <c r="DR98" s="55" t="str">
        <f>VLOOKUP($A98,'WO Detail'!$A$2:$BJ$304,10,FALSE)</f>
        <v>No</v>
      </c>
      <c r="DS98" s="55" t="str">
        <f>VLOOKUP($A98,'WO Detail'!$A$2:$BJ$304,14,FALSE)</f>
        <v>NO</v>
      </c>
      <c r="DT98" s="19" t="s">
        <v>910</v>
      </c>
      <c r="DU98" s="59">
        <f>VLOOKUP($A98,'WO Detail'!$A$2:$BJ$304,15,FALSE)</f>
        <v>0</v>
      </c>
      <c r="DV98" s="77"/>
      <c r="DW98" s="79" t="s">
        <v>267</v>
      </c>
      <c r="DX98" s="55">
        <f>VLOOKUP($A98,'WO Detail'!$A$2:$BJ$304,26,FALSE)</f>
        <v>15</v>
      </c>
      <c r="DY98" s="55">
        <f>VLOOKUP($A98,'WO Detail'!$A$2:$BJ$304,27,FALSE)</f>
        <v>10</v>
      </c>
      <c r="DZ98" s="55">
        <f>VLOOKUP($A98,'WO Detail'!$A$2:$BJ$304,28,FALSE)</f>
        <v>0</v>
      </c>
      <c r="EA98" s="55">
        <f>VLOOKUP($A98,'WO Detail'!$A$2:$BJ$304,29,FALSE)</f>
        <v>5</v>
      </c>
      <c r="EB98" s="55">
        <f>VLOOKUP($A98,'WO Detail'!$A$2:$BJ$304,30,FALSE)</f>
        <v>0</v>
      </c>
      <c r="EC98" s="55">
        <f>VLOOKUP($A98,'WO Detail'!$A$2:$BJ$304,31,FALSE)</f>
        <v>0</v>
      </c>
      <c r="ED98" s="55">
        <f>VLOOKUP($A98,'WO Detail'!$A$2:$BJ$304,32,FALSE)</f>
        <v>2</v>
      </c>
      <c r="EE98" s="55">
        <f>VLOOKUP($A98,'WO Detail'!$A$2:$BJ$304,33,FALSE)</f>
        <v>6</v>
      </c>
      <c r="EF98" s="55">
        <f>VLOOKUP($A98,'WO Detail'!$A$2:$BJ$304,34,FALSE)</f>
        <v>5</v>
      </c>
      <c r="EG98" s="55">
        <f>VLOOKUP($A98,'WO Detail'!$A$2:$BJ$304,35,FALSE)</f>
        <v>2</v>
      </c>
      <c r="EH98" s="55">
        <f>VLOOKUP($A98,'WO Detail'!$A$2:$BJ$304,36,FALSE)</f>
        <v>0</v>
      </c>
      <c r="EI98" s="55">
        <f>VLOOKUP($A98,'WO Detail'!$A$2:$BJ$304,37,FALSE)</f>
        <v>0</v>
      </c>
      <c r="EJ98" s="78">
        <v>13</v>
      </c>
      <c r="EK98" s="78">
        <v>0</v>
      </c>
      <c r="EL98" s="19" t="s">
        <v>268</v>
      </c>
      <c r="EM98" s="19" t="s">
        <v>269</v>
      </c>
      <c r="EN98" s="81">
        <v>26114</v>
      </c>
      <c r="EO98" s="78">
        <v>49</v>
      </c>
      <c r="EP98" s="78" t="s">
        <v>903</v>
      </c>
      <c r="EQ98" s="85"/>
      <c r="ER98" s="78">
        <v>1.37</v>
      </c>
      <c r="ES98" s="13"/>
      <c r="ET98" s="55">
        <f>VLOOKUP($A98,'WO Detail'!$A$2:$BJ$304,25,FALSE)</f>
        <v>0</v>
      </c>
      <c r="EU98" s="55">
        <f>VLOOKUP($A98,'WO Detail'!$A$2:$BJ$304,24,FALSE)</f>
        <v>0</v>
      </c>
      <c r="EV98" s="55">
        <f>VLOOKUP($A98,'WO Detail'!$A$2:$BJ$304,23,FALSE)</f>
        <v>0</v>
      </c>
      <c r="EW98" s="78" t="s">
        <v>904</v>
      </c>
      <c r="EX98" s="13"/>
      <c r="EY98" s="13"/>
      <c r="EZ98" s="19" t="s">
        <v>267</v>
      </c>
      <c r="FA98" s="55" t="str">
        <f>VLOOKUP($A98,'WO Detail'!$A$2:$BJ$304,11,FALSE)</f>
        <v>Other</v>
      </c>
      <c r="FB98" s="55" t="str">
        <f>VLOOKUP($A98,'WO Detail'!$A$2:$BJ$304,12,FALSE)</f>
        <v>No</v>
      </c>
      <c r="FC98" s="13"/>
      <c r="FD98" s="55">
        <f>VLOOKUP($A98,'WO Detail'!$A$2:$BJ$304,13,FALSE)</f>
        <v>0</v>
      </c>
      <c r="FE98" s="19" t="s">
        <v>272</v>
      </c>
      <c r="FF98" s="13"/>
      <c r="FG98" s="19" t="s">
        <v>267</v>
      </c>
      <c r="FH98" s="19" t="s">
        <v>267</v>
      </c>
      <c r="FI98" s="13"/>
      <c r="FJ98" s="13"/>
      <c r="FK98" s="19" t="s">
        <v>267</v>
      </c>
      <c r="FL98" s="13"/>
      <c r="FM98" s="55">
        <f>VLOOKUP($A98,'WO Detail'!$A$2:$BJ$304,16,FALSE)</f>
        <v>0</v>
      </c>
      <c r="FN98" s="13"/>
      <c r="FO98" s="13"/>
      <c r="FP98" s="13"/>
      <c r="FQ98" s="13"/>
      <c r="FR98" s="13"/>
      <c r="FS98" s="13"/>
      <c r="FT98" s="13"/>
      <c r="FU98" s="13"/>
      <c r="FV98" s="13"/>
      <c r="FW98" s="13"/>
      <c r="FX98" s="13"/>
      <c r="FY98" s="13"/>
      <c r="FZ98" s="13"/>
      <c r="GA98" s="13"/>
      <c r="GB98" s="13"/>
      <c r="GC98" s="13"/>
      <c r="GD98" s="13"/>
      <c r="GE98" s="13"/>
      <c r="GF98" s="13"/>
      <c r="GG98" s="13"/>
      <c r="GH98" s="55">
        <f>VLOOKUP($A98,'WO Detail'!$A$2:$BJ$304,39,FALSE)</f>
        <v>0</v>
      </c>
      <c r="GI98" s="55">
        <f>VLOOKUP($A98,'WO Detail'!$A$2:$BJ$304,40,FALSE)</f>
        <v>20</v>
      </c>
      <c r="GJ98" s="13"/>
      <c r="GK98" s="13"/>
      <c r="GL98" s="13"/>
      <c r="GM98" s="13"/>
      <c r="GN98" s="55">
        <f>VLOOKUP($A98,'WO Detail'!$A$2:$BJ$304,17,FALSE)</f>
        <v>0</v>
      </c>
      <c r="GO98" s="55">
        <f>VLOOKUP($A98,'WO Detail'!$A$2:$BJ$304,18,FALSE)</f>
        <v>0</v>
      </c>
      <c r="GP98" s="55">
        <f>VLOOKUP($A98,'WO Detail'!$A$2:$BJ$304,19,FALSE)</f>
        <v>0</v>
      </c>
      <c r="GQ98" s="55">
        <f>VLOOKUP($A98,'WO Detail'!$A$2:$BJ$304,21,FALSE)</f>
        <v>0</v>
      </c>
      <c r="GR98" s="89" t="str">
        <f>VLOOKUP($A98,'WO Detail'!$A$2:$BJ$304,22,FALSE)</f>
        <v/>
      </c>
      <c r="GS98" s="95">
        <f>VLOOKUP($A98,'WO Detail'!$A$2:$BJ$304,41,FALSE)</f>
        <v>3</v>
      </c>
      <c r="GT98" s="95">
        <f t="shared" si="45"/>
        <v>0.1</v>
      </c>
      <c r="GU98" s="95">
        <f>VLOOKUP($A98,'WO Detail'!$A$2:$BJ$304,42,FALSE)</f>
        <v>0</v>
      </c>
      <c r="GV98" s="95">
        <f t="shared" si="46"/>
        <v>0</v>
      </c>
      <c r="GW98" s="95">
        <f>VLOOKUP($A98,'WO Detail'!$A$2:$BJ$304,43,FALSE)</f>
        <v>94</v>
      </c>
      <c r="GX98" s="95">
        <f t="shared" si="30"/>
        <v>3.1333333333333333</v>
      </c>
      <c r="GY98" s="95">
        <f>VLOOKUP($A98,'WO Detail'!$A$2:$BJ$304,44,FALSE)</f>
        <v>130</v>
      </c>
      <c r="GZ98" s="95">
        <f t="shared" si="31"/>
        <v>13</v>
      </c>
      <c r="HA98" s="95">
        <f>VLOOKUP($A98,'WO Detail'!$A$2:$BJ$304,45,FALSE)</f>
        <v>12</v>
      </c>
      <c r="HB98" s="95">
        <f t="shared" si="32"/>
        <v>0.4</v>
      </c>
      <c r="HC98" s="95">
        <f>VLOOKUP($A98,'WO Detail'!$A$2:$BJ$304,46,FALSE)</f>
        <v>4</v>
      </c>
      <c r="HD98" s="95">
        <f t="shared" si="33"/>
        <v>0.4</v>
      </c>
      <c r="HE98" s="95">
        <f>VLOOKUP($A98,'WO Detail'!$A$2:$BJ$304,47,FALSE)</f>
        <v>11</v>
      </c>
      <c r="HF98" s="95">
        <f t="shared" si="34"/>
        <v>0.36666666666666664</v>
      </c>
      <c r="HG98" s="95">
        <f>VLOOKUP($A98,'WO Detail'!$A$2:$BJ$304,49,FALSE)</f>
        <v>6</v>
      </c>
      <c r="HH98" s="95">
        <f t="shared" si="35"/>
        <v>0.2</v>
      </c>
      <c r="HI98" s="95">
        <f>VLOOKUP($A98,'WO Detail'!$A$2:$BJ$304,51,FALSE)</f>
        <v>0</v>
      </c>
      <c r="HJ98" s="95">
        <f t="shared" si="36"/>
        <v>0</v>
      </c>
      <c r="HK98" s="95">
        <f>VLOOKUP($A98,'WO Detail'!$A$2:$BJ$304,53,FALSE)</f>
        <v>0</v>
      </c>
      <c r="HL98" s="95">
        <f t="shared" si="37"/>
        <v>0</v>
      </c>
      <c r="HM98" s="95"/>
      <c r="HN98" s="95"/>
      <c r="HO98" s="95">
        <f>VLOOKUP($A98,'WO Detail'!$A$2:$BJ$304,56,FALSE)</f>
        <v>193</v>
      </c>
      <c r="HP98" s="95">
        <f t="shared" si="38"/>
        <v>6.4333333333333327</v>
      </c>
      <c r="HQ98" s="95">
        <f>VLOOKUP($A98,'WO Detail'!$A$2:$BJ$304,57,FALSE)</f>
        <v>9</v>
      </c>
      <c r="HR98" s="95">
        <f t="shared" si="39"/>
        <v>0.9</v>
      </c>
      <c r="HS98" s="95">
        <f>VLOOKUP($A98,'WO Detail'!$A$2:$BJ$304,58,FALSE)</f>
        <v>118</v>
      </c>
      <c r="HT98" s="95">
        <f t="shared" si="40"/>
        <v>3.9333333333333336</v>
      </c>
      <c r="HU98" s="95">
        <f>VLOOKUP($A98,'WO Detail'!$A$2:$BJ$304,59,FALSE)</f>
        <v>499</v>
      </c>
      <c r="HV98" s="95">
        <f t="shared" si="41"/>
        <v>49.9</v>
      </c>
      <c r="HW98" s="95">
        <f>VLOOKUP($A98,'WO Detail'!$A$2:$BJ$304,60,FALSE)</f>
        <v>70</v>
      </c>
      <c r="HX98" s="95">
        <f t="shared" si="42"/>
        <v>2.333333333333333</v>
      </c>
      <c r="HY98" s="95">
        <f>VLOOKUP($A98,'WO Detail'!$A$2:$BJ$304,61,FALSE)</f>
        <v>634</v>
      </c>
      <c r="HZ98" s="95">
        <f t="shared" si="43"/>
        <v>63.4</v>
      </c>
      <c r="IA98" s="95"/>
      <c r="IB98" s="95"/>
      <c r="IC98" s="95"/>
      <c r="ID98" s="113">
        <f>VLOOKUP($A98,'PHAS Score'!$C$1:$D$303,2,FALSE)</f>
        <v>22</v>
      </c>
      <c r="IE98" s="95">
        <f>VLOOKUP($A98,'WO Detail'!$A$2:$BJ$304,62,FALSE)</f>
        <v>21</v>
      </c>
      <c r="IF98" s="95">
        <f t="shared" si="44"/>
        <v>2.1</v>
      </c>
      <c r="IG98" s="96"/>
      <c r="IH98" s="96"/>
      <c r="II98" s="96"/>
      <c r="IJ98" s="96"/>
    </row>
    <row r="99" spans="1:244" s="18" customFormat="1" ht="20.100000000000001" customHeight="1">
      <c r="A99" s="55" t="s">
        <v>911</v>
      </c>
      <c r="B99" s="13" t="s">
        <v>452</v>
      </c>
      <c r="C99" s="13" t="str">
        <f>VLOOKUP($A99,'WO Detail'!$A$2:$BJ$304,4,FALSE)</f>
        <v>Queens-Staten Island</v>
      </c>
      <c r="D99" s="13" t="str">
        <f>VLOOKUP($A99,'WO Detail'!$A$2:$BJ$304,6,FALSE)</f>
        <v>Baisley Park</v>
      </c>
      <c r="E99" s="55">
        <f>VLOOKUP($A99,'WO Detail'!$A$2:$BJ$304,7,FALSE)</f>
        <v>91</v>
      </c>
      <c r="F99" s="13" t="s">
        <v>912</v>
      </c>
      <c r="G99" s="53">
        <v>283</v>
      </c>
      <c r="H99" s="55" t="str">
        <f>VLOOKUP($A99,'WO Detail'!$A$2:$BJ$304,9,FALSE)</f>
        <v>NY005012090</v>
      </c>
      <c r="I99" s="14">
        <v>16</v>
      </c>
      <c r="J99" s="14">
        <v>31</v>
      </c>
      <c r="K99" s="15">
        <v>1.9375</v>
      </c>
      <c r="L99" s="15">
        <v>30.9</v>
      </c>
      <c r="M99" s="14">
        <v>6</v>
      </c>
      <c r="N99" s="14">
        <v>25</v>
      </c>
      <c r="O99" s="14">
        <v>0</v>
      </c>
      <c r="P99" s="14">
        <v>1</v>
      </c>
      <c r="Q99" s="14">
        <v>1</v>
      </c>
      <c r="R99" s="14">
        <v>1</v>
      </c>
      <c r="S99" s="14">
        <v>2</v>
      </c>
      <c r="T99" s="14">
        <v>4</v>
      </c>
      <c r="U99" s="14">
        <v>2</v>
      </c>
      <c r="V99" s="14">
        <v>5</v>
      </c>
      <c r="W99" s="14">
        <v>3</v>
      </c>
      <c r="X99" s="14">
        <v>5</v>
      </c>
      <c r="Y99" s="14">
        <v>3</v>
      </c>
      <c r="Z99" s="14">
        <v>3</v>
      </c>
      <c r="AA99" s="14">
        <v>1</v>
      </c>
      <c r="AB99" s="14">
        <v>3</v>
      </c>
      <c r="AC99" s="14">
        <v>9</v>
      </c>
      <c r="AD99" s="14">
        <v>7</v>
      </c>
      <c r="AE99" s="14">
        <v>0</v>
      </c>
      <c r="AF99" s="14">
        <v>26</v>
      </c>
      <c r="AG99" s="14">
        <v>5</v>
      </c>
      <c r="AH99" s="14">
        <v>0</v>
      </c>
      <c r="AI99" s="14">
        <v>0</v>
      </c>
      <c r="AJ99" s="14">
        <v>6</v>
      </c>
      <c r="AK99" s="14">
        <v>2</v>
      </c>
      <c r="AL99" s="14">
        <v>0</v>
      </c>
      <c r="AM99" s="14">
        <v>0</v>
      </c>
      <c r="AN99" s="14">
        <v>0</v>
      </c>
      <c r="AO99" s="16">
        <v>1120.0625</v>
      </c>
      <c r="AP99" s="16">
        <v>1318.5</v>
      </c>
      <c r="AQ99" s="14">
        <v>0</v>
      </c>
      <c r="AR99" s="14">
        <v>0</v>
      </c>
      <c r="AS99" s="14">
        <v>3</v>
      </c>
      <c r="AT99" s="14">
        <v>1</v>
      </c>
      <c r="AU99" s="14">
        <v>1</v>
      </c>
      <c r="AV99" s="14">
        <v>0</v>
      </c>
      <c r="AW99" s="14">
        <v>1</v>
      </c>
      <c r="AX99" s="14">
        <v>0</v>
      </c>
      <c r="AY99" s="14">
        <v>0</v>
      </c>
      <c r="AZ99" s="14">
        <v>0</v>
      </c>
      <c r="BA99" s="14">
        <v>10</v>
      </c>
      <c r="BB99" s="16">
        <v>57422.875</v>
      </c>
      <c r="BC99" s="16">
        <v>57263</v>
      </c>
      <c r="BD99" s="14">
        <v>0</v>
      </c>
      <c r="BE99" s="14">
        <v>0</v>
      </c>
      <c r="BF99" s="14">
        <v>4</v>
      </c>
      <c r="BG99" s="14">
        <v>1</v>
      </c>
      <c r="BH99" s="14">
        <v>0</v>
      </c>
      <c r="BI99" s="14">
        <v>1</v>
      </c>
      <c r="BJ99" s="14">
        <v>0</v>
      </c>
      <c r="BK99" s="14">
        <v>0</v>
      </c>
      <c r="BL99" s="14">
        <v>0</v>
      </c>
      <c r="BM99" s="14">
        <v>2</v>
      </c>
      <c r="BN99" s="14">
        <v>0</v>
      </c>
      <c r="BO99" s="14">
        <v>0</v>
      </c>
      <c r="BP99" s="14">
        <v>1</v>
      </c>
      <c r="BQ99" s="14">
        <v>1</v>
      </c>
      <c r="BR99" s="14">
        <v>1</v>
      </c>
      <c r="BS99" s="14">
        <v>1</v>
      </c>
      <c r="BT99" s="14">
        <v>0</v>
      </c>
      <c r="BU99" s="14">
        <v>0</v>
      </c>
      <c r="BV99" s="14">
        <v>1</v>
      </c>
      <c r="BW99" s="14">
        <v>0</v>
      </c>
      <c r="BX99" s="14">
        <v>3</v>
      </c>
      <c r="BY99" s="14">
        <v>8</v>
      </c>
      <c r="BZ99" s="16">
        <v>90733.5</v>
      </c>
      <c r="CA99" s="16">
        <v>84375.5</v>
      </c>
      <c r="CB99" s="14">
        <v>0</v>
      </c>
      <c r="CC99" s="16"/>
      <c r="CD99" s="16"/>
      <c r="CE99" s="14">
        <v>8</v>
      </c>
      <c r="CF99" s="16">
        <v>24112.25</v>
      </c>
      <c r="CG99" s="16">
        <v>16698</v>
      </c>
      <c r="CH99" s="14">
        <v>5</v>
      </c>
      <c r="CI99" s="14">
        <v>1</v>
      </c>
      <c r="CJ99" s="14">
        <v>4</v>
      </c>
      <c r="CK99" s="14">
        <v>4</v>
      </c>
      <c r="CL99" s="14">
        <v>2</v>
      </c>
      <c r="CM99" s="14">
        <v>2</v>
      </c>
      <c r="CN99" s="17">
        <f t="shared" si="25"/>
        <v>0.125</v>
      </c>
      <c r="CO99" s="14">
        <v>7</v>
      </c>
      <c r="CP99" s="17">
        <f t="shared" si="26"/>
        <v>0.4375</v>
      </c>
      <c r="CQ99" s="14">
        <v>3</v>
      </c>
      <c r="CR99" s="14">
        <v>0</v>
      </c>
      <c r="CS99" s="17">
        <f t="shared" si="27"/>
        <v>0</v>
      </c>
      <c r="CT99" s="13"/>
      <c r="CU99" s="17"/>
      <c r="CV99" s="13"/>
      <c r="CW99" s="13"/>
      <c r="CX99" s="13"/>
      <c r="CY99" s="13"/>
      <c r="CZ99" s="13"/>
      <c r="DA99" s="13"/>
      <c r="DB99" s="13" t="str">
        <f>VLOOKUP($A99,'WO Detail'!$A$2:$BJ$304,5,FALSE)</f>
        <v>Neagia Drew</v>
      </c>
      <c r="DC99" s="13"/>
      <c r="DD99" s="13"/>
      <c r="DE99" s="55">
        <f>VLOOKUP($A99,'WO Detail'!$A$2:$BJ$304,38,FALSE)</f>
        <v>0</v>
      </c>
      <c r="DF99" s="19" t="s">
        <v>267</v>
      </c>
      <c r="DG99" s="19" t="s">
        <v>267</v>
      </c>
      <c r="DH99" s="19" t="s">
        <v>267</v>
      </c>
      <c r="DI99" s="19" t="s">
        <v>267</v>
      </c>
      <c r="DJ99" s="19" t="s">
        <v>267</v>
      </c>
      <c r="DK99" s="19" t="s">
        <v>267</v>
      </c>
      <c r="DL99" s="19" t="s">
        <v>267</v>
      </c>
      <c r="DM99" s="19" t="s">
        <v>267</v>
      </c>
      <c r="DN99" s="19" t="s">
        <v>267</v>
      </c>
      <c r="DO99" s="55"/>
      <c r="DP99" s="55"/>
      <c r="DQ99" s="69" t="s">
        <v>897</v>
      </c>
      <c r="DR99" s="55" t="str">
        <f>VLOOKUP($A99,'WO Detail'!$A$2:$BJ$304,10,FALSE)</f>
        <v>No</v>
      </c>
      <c r="DS99" s="55" t="str">
        <f>VLOOKUP($A99,'WO Detail'!$A$2:$BJ$304,14,FALSE)</f>
        <v>NO</v>
      </c>
      <c r="DT99" s="19" t="s">
        <v>913</v>
      </c>
      <c r="DU99" s="59">
        <f>VLOOKUP($A99,'WO Detail'!$A$2:$BJ$304,15,FALSE)</f>
        <v>0</v>
      </c>
      <c r="DV99" s="77"/>
      <c r="DW99" s="79" t="s">
        <v>267</v>
      </c>
      <c r="DX99" s="55">
        <f>VLOOKUP($A99,'WO Detail'!$A$2:$BJ$304,26,FALSE)</f>
        <v>41</v>
      </c>
      <c r="DY99" s="55">
        <f>VLOOKUP($A99,'WO Detail'!$A$2:$BJ$304,27,FALSE)</f>
        <v>16</v>
      </c>
      <c r="DZ99" s="55">
        <f>VLOOKUP($A99,'WO Detail'!$A$2:$BJ$304,28,FALSE)</f>
        <v>0</v>
      </c>
      <c r="EA99" s="55">
        <f>VLOOKUP($A99,'WO Detail'!$A$2:$BJ$304,29,FALSE)</f>
        <v>25</v>
      </c>
      <c r="EB99" s="55">
        <f>VLOOKUP($A99,'WO Detail'!$A$2:$BJ$304,30,FALSE)</f>
        <v>0</v>
      </c>
      <c r="EC99" s="55">
        <f>VLOOKUP($A99,'WO Detail'!$A$2:$BJ$304,31,FALSE)</f>
        <v>8</v>
      </c>
      <c r="ED99" s="55">
        <f>VLOOKUP($A99,'WO Detail'!$A$2:$BJ$304,32,FALSE)</f>
        <v>24</v>
      </c>
      <c r="EE99" s="55">
        <f>VLOOKUP($A99,'WO Detail'!$A$2:$BJ$304,33,FALSE)</f>
        <v>6</v>
      </c>
      <c r="EF99" s="55">
        <f>VLOOKUP($A99,'WO Detail'!$A$2:$BJ$304,34,FALSE)</f>
        <v>3</v>
      </c>
      <c r="EG99" s="55">
        <f>VLOOKUP($A99,'WO Detail'!$A$2:$BJ$304,35,FALSE)</f>
        <v>0</v>
      </c>
      <c r="EH99" s="55">
        <f>VLOOKUP($A99,'WO Detail'!$A$2:$BJ$304,36,FALSE)</f>
        <v>0</v>
      </c>
      <c r="EI99" s="55">
        <f>VLOOKUP($A99,'WO Detail'!$A$2:$BJ$304,37,FALSE)</f>
        <v>0</v>
      </c>
      <c r="EJ99" s="78">
        <v>16</v>
      </c>
      <c r="EK99" s="78">
        <v>0</v>
      </c>
      <c r="EL99" s="19" t="s">
        <v>268</v>
      </c>
      <c r="EM99" s="19" t="s">
        <v>269</v>
      </c>
      <c r="EN99" s="81">
        <v>30347</v>
      </c>
      <c r="EO99" s="78">
        <v>37</v>
      </c>
      <c r="EP99" s="78" t="s">
        <v>914</v>
      </c>
      <c r="EQ99" s="85"/>
      <c r="ER99" s="78">
        <v>1.1599999999999999</v>
      </c>
      <c r="ES99" s="13"/>
      <c r="ET99" s="55">
        <f>VLOOKUP($A99,'WO Detail'!$A$2:$BJ$304,25,FALSE)</f>
        <v>0</v>
      </c>
      <c r="EU99" s="55">
        <f>VLOOKUP($A99,'WO Detail'!$A$2:$BJ$304,24,FALSE)</f>
        <v>0</v>
      </c>
      <c r="EV99" s="55">
        <f>VLOOKUP($A99,'WO Detail'!$A$2:$BJ$304,23,FALSE)</f>
        <v>0</v>
      </c>
      <c r="EW99" s="78" t="s">
        <v>915</v>
      </c>
      <c r="EX99" s="13"/>
      <c r="EY99" s="13"/>
      <c r="EZ99" s="19" t="s">
        <v>267</v>
      </c>
      <c r="FA99" s="55" t="str">
        <f>VLOOKUP($A99,'WO Detail'!$A$2:$BJ$304,11,FALSE)</f>
        <v>Other</v>
      </c>
      <c r="FB99" s="55" t="str">
        <f>VLOOKUP($A99,'WO Detail'!$A$2:$BJ$304,12,FALSE)</f>
        <v>No</v>
      </c>
      <c r="FC99" s="13"/>
      <c r="FD99" s="55">
        <f>VLOOKUP($A99,'WO Detail'!$A$2:$BJ$304,13,FALSE)</f>
        <v>0</v>
      </c>
      <c r="FE99" s="19" t="s">
        <v>272</v>
      </c>
      <c r="FF99" s="13"/>
      <c r="FG99" s="19" t="s">
        <v>267</v>
      </c>
      <c r="FH99" s="19" t="s">
        <v>267</v>
      </c>
      <c r="FI99" s="13"/>
      <c r="FJ99" s="13"/>
      <c r="FK99" s="19" t="s">
        <v>267</v>
      </c>
      <c r="FL99" s="13"/>
      <c r="FM99" s="55">
        <f>VLOOKUP($A99,'WO Detail'!$A$2:$BJ$304,16,FALSE)</f>
        <v>0</v>
      </c>
      <c r="FN99" s="13"/>
      <c r="FO99" s="13"/>
      <c r="FP99" s="13"/>
      <c r="FQ99" s="13"/>
      <c r="FR99" s="13"/>
      <c r="FS99" s="13"/>
      <c r="FT99" s="13"/>
      <c r="FU99" s="13"/>
      <c r="FV99" s="13"/>
      <c r="FW99" s="13"/>
      <c r="FX99" s="13"/>
      <c r="FY99" s="13"/>
      <c r="FZ99" s="13"/>
      <c r="GA99" s="13"/>
      <c r="GB99" s="13"/>
      <c r="GC99" s="13"/>
      <c r="GD99" s="13"/>
      <c r="GE99" s="13"/>
      <c r="GF99" s="13"/>
      <c r="GG99" s="13"/>
      <c r="GH99" s="55">
        <f>VLOOKUP($A99,'WO Detail'!$A$2:$BJ$304,39,FALSE)</f>
        <v>0</v>
      </c>
      <c r="GI99" s="55">
        <f>VLOOKUP($A99,'WO Detail'!$A$2:$BJ$304,40,FALSE)</f>
        <v>31.25</v>
      </c>
      <c r="GJ99" s="13"/>
      <c r="GK99" s="13"/>
      <c r="GL99" s="13"/>
      <c r="GM99" s="13"/>
      <c r="GN99" s="55">
        <f>VLOOKUP($A99,'WO Detail'!$A$2:$BJ$304,17,FALSE)</f>
        <v>0</v>
      </c>
      <c r="GO99" s="55">
        <f>VLOOKUP($A99,'WO Detail'!$A$2:$BJ$304,18,FALSE)</f>
        <v>0</v>
      </c>
      <c r="GP99" s="55">
        <f>VLOOKUP($A99,'WO Detail'!$A$2:$BJ$304,19,FALSE)</f>
        <v>0</v>
      </c>
      <c r="GQ99" s="55">
        <f>VLOOKUP($A99,'WO Detail'!$A$2:$BJ$304,21,FALSE)</f>
        <v>0</v>
      </c>
      <c r="GR99" s="89" t="str">
        <f>VLOOKUP($A99,'WO Detail'!$A$2:$BJ$304,22,FALSE)</f>
        <v/>
      </c>
      <c r="GS99" s="95">
        <f>VLOOKUP($A99,'WO Detail'!$A$2:$BJ$304,41,FALSE)</f>
        <v>19</v>
      </c>
      <c r="GT99" s="95">
        <f t="shared" si="45"/>
        <v>0.39583333333333331</v>
      </c>
      <c r="GU99" s="95">
        <f>VLOOKUP($A99,'WO Detail'!$A$2:$BJ$304,42,FALSE)</f>
        <v>0</v>
      </c>
      <c r="GV99" s="95">
        <f t="shared" si="46"/>
        <v>0</v>
      </c>
      <c r="GW99" s="95">
        <f>VLOOKUP($A99,'WO Detail'!$A$2:$BJ$304,43,FALSE)</f>
        <v>180</v>
      </c>
      <c r="GX99" s="95">
        <f t="shared" si="30"/>
        <v>3.75</v>
      </c>
      <c r="GY99" s="95">
        <f>VLOOKUP($A99,'WO Detail'!$A$2:$BJ$304,44,FALSE)</f>
        <v>368</v>
      </c>
      <c r="GZ99" s="95">
        <f t="shared" si="31"/>
        <v>23</v>
      </c>
      <c r="HA99" s="95">
        <f>VLOOKUP($A99,'WO Detail'!$A$2:$BJ$304,45,FALSE)</f>
        <v>15</v>
      </c>
      <c r="HB99" s="95">
        <f t="shared" si="32"/>
        <v>0.3125</v>
      </c>
      <c r="HC99" s="95">
        <f>VLOOKUP($A99,'WO Detail'!$A$2:$BJ$304,46,FALSE)</f>
        <v>93</v>
      </c>
      <c r="HD99" s="95">
        <f t="shared" si="33"/>
        <v>5.8125</v>
      </c>
      <c r="HE99" s="95">
        <f>VLOOKUP($A99,'WO Detail'!$A$2:$BJ$304,47,FALSE)</f>
        <v>85</v>
      </c>
      <c r="HF99" s="95">
        <f t="shared" si="34"/>
        <v>1.7708333333333333</v>
      </c>
      <c r="HG99" s="95">
        <f>VLOOKUP($A99,'WO Detail'!$A$2:$BJ$304,49,FALSE)</f>
        <v>15</v>
      </c>
      <c r="HH99" s="95">
        <f t="shared" si="35"/>
        <v>0.3125</v>
      </c>
      <c r="HI99" s="95">
        <f>VLOOKUP($A99,'WO Detail'!$A$2:$BJ$304,51,FALSE)</f>
        <v>1</v>
      </c>
      <c r="HJ99" s="95">
        <f t="shared" si="36"/>
        <v>0.5</v>
      </c>
      <c r="HK99" s="95">
        <f>VLOOKUP($A99,'WO Detail'!$A$2:$BJ$304,53,FALSE)</f>
        <v>1</v>
      </c>
      <c r="HL99" s="95">
        <f t="shared" si="37"/>
        <v>0.5</v>
      </c>
      <c r="HM99" s="95"/>
      <c r="HN99" s="95"/>
      <c r="HO99" s="95">
        <f>VLOOKUP($A99,'WO Detail'!$A$2:$BJ$304,56,FALSE)</f>
        <v>779</v>
      </c>
      <c r="HP99" s="95">
        <f t="shared" si="38"/>
        <v>16.229166666666668</v>
      </c>
      <c r="HQ99" s="95">
        <f>VLOOKUP($A99,'WO Detail'!$A$2:$BJ$304,57,FALSE)</f>
        <v>44</v>
      </c>
      <c r="HR99" s="95">
        <f t="shared" si="39"/>
        <v>2.75</v>
      </c>
      <c r="HS99" s="95">
        <f>VLOOKUP($A99,'WO Detail'!$A$2:$BJ$304,58,FALSE)</f>
        <v>350</v>
      </c>
      <c r="HT99" s="95">
        <f t="shared" si="40"/>
        <v>7.291666666666667</v>
      </c>
      <c r="HU99" s="95">
        <f>VLOOKUP($A99,'WO Detail'!$A$2:$BJ$304,59,FALSE)</f>
        <v>1021</v>
      </c>
      <c r="HV99" s="95">
        <f t="shared" si="41"/>
        <v>63.8125</v>
      </c>
      <c r="HW99" s="95">
        <f>VLOOKUP($A99,'WO Detail'!$A$2:$BJ$304,60,FALSE)</f>
        <v>130</v>
      </c>
      <c r="HX99" s="95">
        <f t="shared" si="42"/>
        <v>2.7083333333333335</v>
      </c>
      <c r="HY99" s="95">
        <f>VLOOKUP($A99,'WO Detail'!$A$2:$BJ$304,61,FALSE)</f>
        <v>1084</v>
      </c>
      <c r="HZ99" s="95">
        <f t="shared" si="43"/>
        <v>67.75</v>
      </c>
      <c r="IA99" s="95"/>
      <c r="IB99" s="95"/>
      <c r="IC99" s="95"/>
      <c r="ID99" s="113">
        <f>VLOOKUP($A99,'PHAS Score'!$C$1:$D$303,2,FALSE)</f>
        <v>22</v>
      </c>
      <c r="IE99" s="95">
        <f>VLOOKUP($A99,'WO Detail'!$A$2:$BJ$304,62,FALSE)</f>
        <v>514</v>
      </c>
      <c r="IF99" s="95">
        <f t="shared" si="44"/>
        <v>32.125</v>
      </c>
      <c r="IG99" s="96"/>
      <c r="IH99" s="96"/>
      <c r="II99" s="96"/>
      <c r="IJ99" s="96"/>
    </row>
    <row r="100" spans="1:244" s="18" customFormat="1" ht="20.100000000000001" customHeight="1">
      <c r="A100" s="55" t="s">
        <v>916</v>
      </c>
      <c r="B100" s="13" t="s">
        <v>452</v>
      </c>
      <c r="C100" s="13" t="str">
        <f>VLOOKUP($A100,'WO Detail'!$A$2:$BJ$304,4,FALSE)</f>
        <v>Queens-Staten Island</v>
      </c>
      <c r="D100" s="13" t="str">
        <f>VLOOKUP($A100,'WO Detail'!$A$2:$BJ$304,6,FALSE)</f>
        <v>Baisley Park</v>
      </c>
      <c r="E100" s="55">
        <f>VLOOKUP($A100,'WO Detail'!$A$2:$BJ$304,7,FALSE)</f>
        <v>91</v>
      </c>
      <c r="F100" s="13" t="s">
        <v>917</v>
      </c>
      <c r="G100" s="53">
        <v>260</v>
      </c>
      <c r="H100" s="55" t="str">
        <f>VLOOKUP($A100,'WO Detail'!$A$2:$BJ$304,9,FALSE)</f>
        <v>NY005012090</v>
      </c>
      <c r="I100" s="14">
        <v>29</v>
      </c>
      <c r="J100" s="14">
        <v>60</v>
      </c>
      <c r="K100" s="15">
        <v>2.0689655</v>
      </c>
      <c r="L100" s="15">
        <v>43.868965500000002</v>
      </c>
      <c r="M100" s="14">
        <v>26</v>
      </c>
      <c r="N100" s="14">
        <v>34</v>
      </c>
      <c r="O100" s="14">
        <v>1</v>
      </c>
      <c r="P100" s="14">
        <v>1</v>
      </c>
      <c r="Q100" s="14">
        <v>1</v>
      </c>
      <c r="R100" s="14">
        <v>3</v>
      </c>
      <c r="S100" s="14">
        <v>3</v>
      </c>
      <c r="T100" s="14">
        <v>10</v>
      </c>
      <c r="U100" s="14">
        <v>3</v>
      </c>
      <c r="V100" s="14">
        <v>7</v>
      </c>
      <c r="W100" s="14">
        <v>4</v>
      </c>
      <c r="X100" s="14">
        <v>1</v>
      </c>
      <c r="Y100" s="14">
        <v>11</v>
      </c>
      <c r="Z100" s="14">
        <v>14</v>
      </c>
      <c r="AA100" s="14">
        <v>1</v>
      </c>
      <c r="AB100" s="14">
        <v>5</v>
      </c>
      <c r="AC100" s="14">
        <v>27</v>
      </c>
      <c r="AD100" s="14">
        <v>26</v>
      </c>
      <c r="AE100" s="14">
        <v>2</v>
      </c>
      <c r="AF100" s="14">
        <v>54</v>
      </c>
      <c r="AG100" s="14">
        <v>4</v>
      </c>
      <c r="AH100" s="14">
        <v>0</v>
      </c>
      <c r="AI100" s="14">
        <v>0</v>
      </c>
      <c r="AJ100" s="14">
        <v>9</v>
      </c>
      <c r="AK100" s="14">
        <v>4</v>
      </c>
      <c r="AL100" s="14">
        <v>0</v>
      </c>
      <c r="AM100" s="14">
        <v>4</v>
      </c>
      <c r="AN100" s="14">
        <v>0</v>
      </c>
      <c r="AO100" s="16">
        <v>843.13793103448279</v>
      </c>
      <c r="AP100" s="16">
        <v>532</v>
      </c>
      <c r="AQ100" s="14">
        <v>1</v>
      </c>
      <c r="AR100" s="14">
        <v>0</v>
      </c>
      <c r="AS100" s="14">
        <v>5</v>
      </c>
      <c r="AT100" s="14">
        <v>5</v>
      </c>
      <c r="AU100" s="14">
        <v>1</v>
      </c>
      <c r="AV100" s="14">
        <v>3</v>
      </c>
      <c r="AW100" s="14">
        <v>1</v>
      </c>
      <c r="AX100" s="14">
        <v>2</v>
      </c>
      <c r="AY100" s="14">
        <v>0</v>
      </c>
      <c r="AZ100" s="14">
        <v>1</v>
      </c>
      <c r="BA100" s="14">
        <v>10</v>
      </c>
      <c r="BB100" s="16">
        <v>42009.379310344826</v>
      </c>
      <c r="BC100" s="16">
        <v>22620</v>
      </c>
      <c r="BD100" s="14">
        <v>1</v>
      </c>
      <c r="BE100" s="14">
        <v>2</v>
      </c>
      <c r="BF100" s="14">
        <v>5</v>
      </c>
      <c r="BG100" s="14">
        <v>4</v>
      </c>
      <c r="BH100" s="14">
        <v>3</v>
      </c>
      <c r="BI100" s="14">
        <v>1</v>
      </c>
      <c r="BJ100" s="14">
        <v>2</v>
      </c>
      <c r="BK100" s="14">
        <v>0</v>
      </c>
      <c r="BL100" s="14">
        <v>1</v>
      </c>
      <c r="BM100" s="14">
        <v>0</v>
      </c>
      <c r="BN100" s="14">
        <v>1</v>
      </c>
      <c r="BO100" s="14">
        <v>0</v>
      </c>
      <c r="BP100" s="14">
        <v>2</v>
      </c>
      <c r="BQ100" s="14">
        <v>0</v>
      </c>
      <c r="BR100" s="14">
        <v>1</v>
      </c>
      <c r="BS100" s="14">
        <v>1</v>
      </c>
      <c r="BT100" s="14">
        <v>0</v>
      </c>
      <c r="BU100" s="14">
        <v>2</v>
      </c>
      <c r="BV100" s="14">
        <v>0</v>
      </c>
      <c r="BW100" s="14">
        <v>0</v>
      </c>
      <c r="BX100" s="14">
        <v>3</v>
      </c>
      <c r="BY100" s="14">
        <v>11</v>
      </c>
      <c r="BZ100" s="16">
        <v>74145.454545454544</v>
      </c>
      <c r="CA100" s="16">
        <v>73721</v>
      </c>
      <c r="CB100" s="14">
        <v>2</v>
      </c>
      <c r="CC100" s="16">
        <v>8303.5</v>
      </c>
      <c r="CD100" s="16">
        <v>8303.5</v>
      </c>
      <c r="CE100" s="14">
        <v>16</v>
      </c>
      <c r="CF100" s="16">
        <v>24129.0625</v>
      </c>
      <c r="CG100" s="16">
        <v>19794</v>
      </c>
      <c r="CH100" s="14">
        <v>15</v>
      </c>
      <c r="CI100" s="14">
        <v>4</v>
      </c>
      <c r="CJ100" s="14">
        <v>4</v>
      </c>
      <c r="CK100" s="14">
        <v>5</v>
      </c>
      <c r="CL100" s="14">
        <v>1</v>
      </c>
      <c r="CM100" s="14">
        <v>1</v>
      </c>
      <c r="CN100" s="17">
        <f t="shared" si="25"/>
        <v>3.4482758620689655E-2</v>
      </c>
      <c r="CO100" s="14">
        <v>6</v>
      </c>
      <c r="CP100" s="17">
        <f t="shared" si="26"/>
        <v>0.20689655172413793</v>
      </c>
      <c r="CQ100" s="14">
        <v>9</v>
      </c>
      <c r="CR100" s="14">
        <v>2</v>
      </c>
      <c r="CS100" s="17">
        <f t="shared" si="27"/>
        <v>3.3333333333333333E-2</v>
      </c>
      <c r="CT100" s="13"/>
      <c r="CU100" s="17"/>
      <c r="CV100" s="13"/>
      <c r="CW100" s="13"/>
      <c r="CX100" s="13"/>
      <c r="CY100" s="13"/>
      <c r="CZ100" s="13"/>
      <c r="DA100" s="13"/>
      <c r="DB100" s="13" t="str">
        <f>VLOOKUP($A100,'WO Detail'!$A$2:$BJ$304,5,FALSE)</f>
        <v>Neagia Drew</v>
      </c>
      <c r="DC100" s="13"/>
      <c r="DD100" s="13"/>
      <c r="DE100" s="55">
        <f>VLOOKUP($A100,'WO Detail'!$A$2:$BJ$304,38,FALSE)</f>
        <v>0</v>
      </c>
      <c r="DF100" s="19" t="s">
        <v>267</v>
      </c>
      <c r="DG100" s="19" t="s">
        <v>267</v>
      </c>
      <c r="DH100" s="19" t="s">
        <v>267</v>
      </c>
      <c r="DI100" s="19" t="s">
        <v>267</v>
      </c>
      <c r="DJ100" s="19" t="s">
        <v>267</v>
      </c>
      <c r="DK100" s="19" t="s">
        <v>267</v>
      </c>
      <c r="DL100" s="19" t="s">
        <v>267</v>
      </c>
      <c r="DM100" s="19" t="s">
        <v>267</v>
      </c>
      <c r="DN100" s="19" t="s">
        <v>267</v>
      </c>
      <c r="DO100" s="55"/>
      <c r="DP100" s="55"/>
      <c r="DQ100" s="69" t="s">
        <v>897</v>
      </c>
      <c r="DR100" s="55" t="str">
        <f>VLOOKUP($A100,'WO Detail'!$A$2:$BJ$304,10,FALSE)</f>
        <v>No</v>
      </c>
      <c r="DS100" s="55" t="str">
        <f>VLOOKUP($A100,'WO Detail'!$A$2:$BJ$304,14,FALSE)</f>
        <v>NO</v>
      </c>
      <c r="DT100" s="19" t="s">
        <v>918</v>
      </c>
      <c r="DU100" s="59">
        <f>VLOOKUP($A100,'WO Detail'!$A$2:$BJ$304,15,FALSE)</f>
        <v>0</v>
      </c>
      <c r="DV100" s="77"/>
      <c r="DW100" s="79" t="s">
        <v>267</v>
      </c>
      <c r="DX100" s="55">
        <f>VLOOKUP($A100,'WO Detail'!$A$2:$BJ$304,26,FALSE)</f>
        <v>38</v>
      </c>
      <c r="DY100" s="55">
        <f>VLOOKUP($A100,'WO Detail'!$A$2:$BJ$304,27,FALSE)</f>
        <v>29</v>
      </c>
      <c r="DZ100" s="55">
        <f>VLOOKUP($A100,'WO Detail'!$A$2:$BJ$304,28,FALSE)</f>
        <v>0</v>
      </c>
      <c r="EA100" s="55">
        <f>VLOOKUP($A100,'WO Detail'!$A$2:$BJ$304,29,FALSE)</f>
        <v>9</v>
      </c>
      <c r="EB100" s="55">
        <f>VLOOKUP($A100,'WO Detail'!$A$2:$BJ$304,30,FALSE)</f>
        <v>0</v>
      </c>
      <c r="EC100" s="55">
        <f>VLOOKUP($A100,'WO Detail'!$A$2:$BJ$304,31,FALSE)</f>
        <v>2</v>
      </c>
      <c r="ED100" s="55">
        <f>VLOOKUP($A100,'WO Detail'!$A$2:$BJ$304,32,FALSE)</f>
        <v>13</v>
      </c>
      <c r="EE100" s="55">
        <f>VLOOKUP($A100,'WO Detail'!$A$2:$BJ$304,33,FALSE)</f>
        <v>19</v>
      </c>
      <c r="EF100" s="55">
        <f>VLOOKUP($A100,'WO Detail'!$A$2:$BJ$304,34,FALSE)</f>
        <v>3</v>
      </c>
      <c r="EG100" s="55">
        <f>VLOOKUP($A100,'WO Detail'!$A$2:$BJ$304,35,FALSE)</f>
        <v>1</v>
      </c>
      <c r="EH100" s="55">
        <f>VLOOKUP($A100,'WO Detail'!$A$2:$BJ$304,36,FALSE)</f>
        <v>0</v>
      </c>
      <c r="EI100" s="55">
        <f>VLOOKUP($A100,'WO Detail'!$A$2:$BJ$304,37,FALSE)</f>
        <v>0</v>
      </c>
      <c r="EJ100" s="78">
        <v>31</v>
      </c>
      <c r="EK100" s="78">
        <v>0</v>
      </c>
      <c r="EL100" s="19" t="s">
        <v>268</v>
      </c>
      <c r="EM100" s="19" t="s">
        <v>269</v>
      </c>
      <c r="EN100" s="81">
        <v>26572</v>
      </c>
      <c r="EO100" s="78">
        <v>48</v>
      </c>
      <c r="EP100" s="78" t="s">
        <v>903</v>
      </c>
      <c r="EQ100" s="85"/>
      <c r="ER100" s="78">
        <v>3.24</v>
      </c>
      <c r="ES100" s="13"/>
      <c r="ET100" s="55">
        <f>VLOOKUP($A100,'WO Detail'!$A$2:$BJ$304,25,FALSE)</f>
        <v>0</v>
      </c>
      <c r="EU100" s="55">
        <f>VLOOKUP($A100,'WO Detail'!$A$2:$BJ$304,24,FALSE)</f>
        <v>0</v>
      </c>
      <c r="EV100" s="55">
        <f>VLOOKUP($A100,'WO Detail'!$A$2:$BJ$304,23,FALSE)</f>
        <v>0</v>
      </c>
      <c r="EW100" s="78" t="s">
        <v>919</v>
      </c>
      <c r="EX100" s="13"/>
      <c r="EY100" s="13"/>
      <c r="EZ100" s="19" t="s">
        <v>267</v>
      </c>
      <c r="FA100" s="55" t="str">
        <f>VLOOKUP($A100,'WO Detail'!$A$2:$BJ$304,11,FALSE)</f>
        <v>Other</v>
      </c>
      <c r="FB100" s="55" t="str">
        <f>VLOOKUP($A100,'WO Detail'!$A$2:$BJ$304,12,FALSE)</f>
        <v>No</v>
      </c>
      <c r="FC100" s="13"/>
      <c r="FD100" s="55">
        <f>VLOOKUP($A100,'WO Detail'!$A$2:$BJ$304,13,FALSE)</f>
        <v>0</v>
      </c>
      <c r="FE100" s="19" t="s">
        <v>272</v>
      </c>
      <c r="FF100" s="13"/>
      <c r="FG100" s="19" t="s">
        <v>267</v>
      </c>
      <c r="FH100" s="19" t="s">
        <v>267</v>
      </c>
      <c r="FI100" s="13"/>
      <c r="FJ100" s="13"/>
      <c r="FK100" s="19" t="s">
        <v>267</v>
      </c>
      <c r="FL100" s="13"/>
      <c r="FM100" s="55">
        <f>VLOOKUP($A100,'WO Detail'!$A$2:$BJ$304,16,FALSE)</f>
        <v>0</v>
      </c>
      <c r="FN100" s="13"/>
      <c r="FO100" s="13"/>
      <c r="FP100" s="13"/>
      <c r="FQ100" s="13"/>
      <c r="FR100" s="13"/>
      <c r="FS100" s="13"/>
      <c r="FT100" s="13"/>
      <c r="FU100" s="13"/>
      <c r="FV100" s="13"/>
      <c r="FW100" s="13"/>
      <c r="FX100" s="13"/>
      <c r="FY100" s="13"/>
      <c r="FZ100" s="13"/>
      <c r="GA100" s="13"/>
      <c r="GB100" s="13"/>
      <c r="GC100" s="13"/>
      <c r="GD100" s="13"/>
      <c r="GE100" s="13"/>
      <c r="GF100" s="13"/>
      <c r="GG100" s="13"/>
      <c r="GH100" s="55">
        <f>VLOOKUP($A100,'WO Detail'!$A$2:$BJ$304,39,FALSE)</f>
        <v>0</v>
      </c>
      <c r="GI100" s="55">
        <f>VLOOKUP($A100,'WO Detail'!$A$2:$BJ$304,40,FALSE)</f>
        <v>34.479999999999997</v>
      </c>
      <c r="GJ100" s="13"/>
      <c r="GK100" s="13"/>
      <c r="GL100" s="13"/>
      <c r="GM100" s="13"/>
      <c r="GN100" s="55">
        <f>VLOOKUP($A100,'WO Detail'!$A$2:$BJ$304,17,FALSE)</f>
        <v>0</v>
      </c>
      <c r="GO100" s="55">
        <f>VLOOKUP($A100,'WO Detail'!$A$2:$BJ$304,18,FALSE)</f>
        <v>0</v>
      </c>
      <c r="GP100" s="55">
        <f>VLOOKUP($A100,'WO Detail'!$A$2:$BJ$304,19,FALSE)</f>
        <v>0</v>
      </c>
      <c r="GQ100" s="55">
        <f>VLOOKUP($A100,'WO Detail'!$A$2:$BJ$304,21,FALSE)</f>
        <v>0</v>
      </c>
      <c r="GR100" s="89" t="str">
        <f>VLOOKUP($A100,'WO Detail'!$A$2:$BJ$304,22,FALSE)</f>
        <v/>
      </c>
      <c r="GS100" s="95">
        <f>VLOOKUP($A100,'WO Detail'!$A$2:$BJ$304,41,FALSE)</f>
        <v>48</v>
      </c>
      <c r="GT100" s="95">
        <f t="shared" si="45"/>
        <v>0.55172413793103448</v>
      </c>
      <c r="GU100" s="95">
        <f>VLOOKUP($A100,'WO Detail'!$A$2:$BJ$304,42,FALSE)</f>
        <v>0</v>
      </c>
      <c r="GV100" s="95">
        <f t="shared" si="46"/>
        <v>0</v>
      </c>
      <c r="GW100" s="95">
        <f>VLOOKUP($A100,'WO Detail'!$A$2:$BJ$304,43,FALSE)</f>
        <v>248</v>
      </c>
      <c r="GX100" s="95">
        <f t="shared" si="30"/>
        <v>2.8505747126436782</v>
      </c>
      <c r="GY100" s="95">
        <f>VLOOKUP($A100,'WO Detail'!$A$2:$BJ$304,44,FALSE)</f>
        <v>364</v>
      </c>
      <c r="GZ100" s="95">
        <f t="shared" si="31"/>
        <v>12.551724137931034</v>
      </c>
      <c r="HA100" s="95">
        <f>VLOOKUP($A100,'WO Detail'!$A$2:$BJ$304,45,FALSE)</f>
        <v>48</v>
      </c>
      <c r="HB100" s="95">
        <f t="shared" si="32"/>
        <v>0.55172413793103448</v>
      </c>
      <c r="HC100" s="95">
        <f>VLOOKUP($A100,'WO Detail'!$A$2:$BJ$304,46,FALSE)</f>
        <v>42</v>
      </c>
      <c r="HD100" s="95">
        <f t="shared" si="33"/>
        <v>1.4482758620689655</v>
      </c>
      <c r="HE100" s="95">
        <f>VLOOKUP($A100,'WO Detail'!$A$2:$BJ$304,47,FALSE)</f>
        <v>26</v>
      </c>
      <c r="HF100" s="95">
        <f t="shared" si="34"/>
        <v>0.29885057471264365</v>
      </c>
      <c r="HG100" s="95">
        <f>VLOOKUP($A100,'WO Detail'!$A$2:$BJ$304,49,FALSE)</f>
        <v>27</v>
      </c>
      <c r="HH100" s="95">
        <f t="shared" si="35"/>
        <v>0.31034482758620691</v>
      </c>
      <c r="HI100" s="95">
        <f>VLOOKUP($A100,'WO Detail'!$A$2:$BJ$304,51,FALSE)</f>
        <v>0</v>
      </c>
      <c r="HJ100" s="95">
        <f t="shared" si="36"/>
        <v>0</v>
      </c>
      <c r="HK100" s="95">
        <f>VLOOKUP($A100,'WO Detail'!$A$2:$BJ$304,53,FALSE)</f>
        <v>0</v>
      </c>
      <c r="HL100" s="95">
        <f t="shared" si="37"/>
        <v>0</v>
      </c>
      <c r="HM100" s="95"/>
      <c r="HN100" s="95"/>
      <c r="HO100" s="95">
        <f>VLOOKUP($A100,'WO Detail'!$A$2:$BJ$304,56,FALSE)</f>
        <v>611</v>
      </c>
      <c r="HP100" s="95">
        <f t="shared" si="38"/>
        <v>7.0229885057471257</v>
      </c>
      <c r="HQ100" s="95">
        <f>VLOOKUP($A100,'WO Detail'!$A$2:$BJ$304,57,FALSE)</f>
        <v>52</v>
      </c>
      <c r="HR100" s="95">
        <f t="shared" si="39"/>
        <v>1.7931034482758621</v>
      </c>
      <c r="HS100" s="95">
        <f>VLOOKUP($A100,'WO Detail'!$A$2:$BJ$304,58,FALSE)</f>
        <v>341</v>
      </c>
      <c r="HT100" s="95">
        <f t="shared" si="40"/>
        <v>3.9195402298850577</v>
      </c>
      <c r="HU100" s="95">
        <f>VLOOKUP($A100,'WO Detail'!$A$2:$BJ$304,59,FALSE)</f>
        <v>1563</v>
      </c>
      <c r="HV100" s="95">
        <f t="shared" si="41"/>
        <v>53.896551724137929</v>
      </c>
      <c r="HW100" s="95">
        <f>VLOOKUP($A100,'WO Detail'!$A$2:$BJ$304,60,FALSE)</f>
        <v>205</v>
      </c>
      <c r="HX100" s="95">
        <f t="shared" si="42"/>
        <v>2.3563218390804597</v>
      </c>
      <c r="HY100" s="95">
        <f>VLOOKUP($A100,'WO Detail'!$A$2:$BJ$304,61,FALSE)</f>
        <v>2117</v>
      </c>
      <c r="HZ100" s="95">
        <f t="shared" si="43"/>
        <v>73</v>
      </c>
      <c r="IA100" s="95"/>
      <c r="IB100" s="95"/>
      <c r="IC100" s="95"/>
      <c r="ID100" s="113">
        <f>VLOOKUP($A100,'PHAS Score'!$C$1:$D$303,2,FALSE)</f>
        <v>22</v>
      </c>
      <c r="IE100" s="95">
        <f>VLOOKUP($A100,'WO Detail'!$A$2:$BJ$304,62,FALSE)</f>
        <v>247</v>
      </c>
      <c r="IF100" s="95">
        <f t="shared" si="44"/>
        <v>8.5172413793103452</v>
      </c>
      <c r="IG100" s="96"/>
      <c r="IH100" s="96"/>
      <c r="II100" s="96"/>
      <c r="IJ100" s="96"/>
    </row>
    <row r="101" spans="1:244" s="18" customFormat="1" ht="20.100000000000001" customHeight="1">
      <c r="A101" s="55" t="s">
        <v>920</v>
      </c>
      <c r="B101" s="13" t="s">
        <v>452</v>
      </c>
      <c r="C101" s="13" t="str">
        <f>VLOOKUP($A101,'WO Detail'!$A$2:$BJ$304,4,FALSE)</f>
        <v>Queens-Staten Island</v>
      </c>
      <c r="D101" s="13" t="str">
        <f>VLOOKUP($A101,'WO Detail'!$A$2:$BJ$304,6,FALSE)</f>
        <v>Baisley Park</v>
      </c>
      <c r="E101" s="55">
        <f>VLOOKUP($A101,'WO Detail'!$A$2:$BJ$304,7,FALSE)</f>
        <v>91</v>
      </c>
      <c r="F101" s="13" t="s">
        <v>921</v>
      </c>
      <c r="G101" s="53">
        <v>273</v>
      </c>
      <c r="H101" s="55" t="str">
        <f>VLOOKUP($A101,'WO Detail'!$A$2:$BJ$304,9,FALSE)</f>
        <v>NY005012090</v>
      </c>
      <c r="I101" s="14">
        <v>6</v>
      </c>
      <c r="J101" s="14">
        <v>11</v>
      </c>
      <c r="K101" s="15">
        <v>1.8333333000000001</v>
      </c>
      <c r="L101" s="15">
        <v>46.983333299999998</v>
      </c>
      <c r="M101" s="14">
        <v>4</v>
      </c>
      <c r="N101" s="14">
        <v>7</v>
      </c>
      <c r="O101" s="14">
        <v>0</v>
      </c>
      <c r="P101" s="14">
        <v>0</v>
      </c>
      <c r="Q101" s="14">
        <v>0</v>
      </c>
      <c r="R101" s="14">
        <v>0</v>
      </c>
      <c r="S101" s="14">
        <v>0</v>
      </c>
      <c r="T101" s="14">
        <v>0</v>
      </c>
      <c r="U101" s="14">
        <v>2</v>
      </c>
      <c r="V101" s="14">
        <v>0</v>
      </c>
      <c r="W101" s="14">
        <v>0</v>
      </c>
      <c r="X101" s="14">
        <v>0</v>
      </c>
      <c r="Y101" s="14">
        <v>4</v>
      </c>
      <c r="Z101" s="14">
        <v>3</v>
      </c>
      <c r="AA101" s="14">
        <v>2</v>
      </c>
      <c r="AB101" s="14">
        <v>0</v>
      </c>
      <c r="AC101" s="14">
        <v>9</v>
      </c>
      <c r="AD101" s="14">
        <v>9</v>
      </c>
      <c r="AE101" s="14">
        <v>0</v>
      </c>
      <c r="AF101" s="14">
        <v>11</v>
      </c>
      <c r="AG101" s="14">
        <v>0</v>
      </c>
      <c r="AH101" s="14">
        <v>0</v>
      </c>
      <c r="AI101" s="14">
        <v>0</v>
      </c>
      <c r="AJ101" s="14">
        <v>2</v>
      </c>
      <c r="AK101" s="14">
        <v>1</v>
      </c>
      <c r="AL101" s="14">
        <v>0</v>
      </c>
      <c r="AM101" s="14">
        <v>0</v>
      </c>
      <c r="AN101" s="14">
        <v>0</v>
      </c>
      <c r="AO101" s="16">
        <v>738.33333333333337</v>
      </c>
      <c r="AP101" s="16">
        <v>571.5</v>
      </c>
      <c r="AQ101" s="14">
        <v>0</v>
      </c>
      <c r="AR101" s="14">
        <v>1</v>
      </c>
      <c r="AS101" s="14">
        <v>1</v>
      </c>
      <c r="AT101" s="14">
        <v>0</v>
      </c>
      <c r="AU101" s="14">
        <v>0</v>
      </c>
      <c r="AV101" s="14">
        <v>2</v>
      </c>
      <c r="AW101" s="14">
        <v>0</v>
      </c>
      <c r="AX101" s="14">
        <v>0</v>
      </c>
      <c r="AY101" s="14">
        <v>0</v>
      </c>
      <c r="AZ101" s="14">
        <v>0</v>
      </c>
      <c r="BA101" s="14">
        <v>2</v>
      </c>
      <c r="BB101" s="16">
        <v>40724.5</v>
      </c>
      <c r="BC101" s="16">
        <v>33192</v>
      </c>
      <c r="BD101" s="14">
        <v>0</v>
      </c>
      <c r="BE101" s="14">
        <v>1</v>
      </c>
      <c r="BF101" s="14">
        <v>0</v>
      </c>
      <c r="BG101" s="14">
        <v>0</v>
      </c>
      <c r="BH101" s="14">
        <v>1</v>
      </c>
      <c r="BI101" s="14">
        <v>1</v>
      </c>
      <c r="BJ101" s="14">
        <v>0</v>
      </c>
      <c r="BK101" s="14">
        <v>0</v>
      </c>
      <c r="BL101" s="14">
        <v>2</v>
      </c>
      <c r="BM101" s="14">
        <v>0</v>
      </c>
      <c r="BN101" s="14">
        <v>0</v>
      </c>
      <c r="BO101" s="14">
        <v>0</v>
      </c>
      <c r="BP101" s="14">
        <v>0</v>
      </c>
      <c r="BQ101" s="14">
        <v>0</v>
      </c>
      <c r="BR101" s="14">
        <v>0</v>
      </c>
      <c r="BS101" s="14">
        <v>0</v>
      </c>
      <c r="BT101" s="14">
        <v>0</v>
      </c>
      <c r="BU101" s="14">
        <v>0</v>
      </c>
      <c r="BV101" s="14">
        <v>0</v>
      </c>
      <c r="BW101" s="14">
        <v>0</v>
      </c>
      <c r="BX101" s="14">
        <v>1</v>
      </c>
      <c r="BY101" s="14">
        <v>2</v>
      </c>
      <c r="BZ101" s="16">
        <v>71775</v>
      </c>
      <c r="CA101" s="16">
        <v>71775</v>
      </c>
      <c r="CB101" s="14">
        <v>0</v>
      </c>
      <c r="CC101" s="16"/>
      <c r="CD101" s="16"/>
      <c r="CE101" s="14">
        <v>4</v>
      </c>
      <c r="CF101" s="16">
        <v>25199.25</v>
      </c>
      <c r="CG101" s="16">
        <v>25144.5</v>
      </c>
      <c r="CH101" s="14">
        <v>1</v>
      </c>
      <c r="CI101" s="14">
        <v>3</v>
      </c>
      <c r="CJ101" s="14">
        <v>1</v>
      </c>
      <c r="CK101" s="14">
        <v>1</v>
      </c>
      <c r="CL101" s="14">
        <v>0</v>
      </c>
      <c r="CM101" s="14">
        <v>0</v>
      </c>
      <c r="CN101" s="17">
        <f t="shared" si="25"/>
        <v>0</v>
      </c>
      <c r="CO101" s="14">
        <v>1</v>
      </c>
      <c r="CP101" s="17">
        <f t="shared" si="26"/>
        <v>0.16666666666666666</v>
      </c>
      <c r="CQ101" s="14">
        <v>1</v>
      </c>
      <c r="CR101" s="14">
        <v>0</v>
      </c>
      <c r="CS101" s="17">
        <f t="shared" si="27"/>
        <v>0</v>
      </c>
      <c r="CT101" s="13"/>
      <c r="CU101" s="17"/>
      <c r="CV101" s="13"/>
      <c r="CW101" s="13"/>
      <c r="CX101" s="13"/>
      <c r="CY101" s="13"/>
      <c r="CZ101" s="13"/>
      <c r="DA101" s="13"/>
      <c r="DB101" s="13" t="str">
        <f>VLOOKUP($A101,'WO Detail'!$A$2:$BJ$304,5,FALSE)</f>
        <v>Neagia Drew</v>
      </c>
      <c r="DC101" s="13"/>
      <c r="DD101" s="13"/>
      <c r="DE101" s="55">
        <f>VLOOKUP($A101,'WO Detail'!$A$2:$BJ$304,38,FALSE)</f>
        <v>0</v>
      </c>
      <c r="DF101" s="19" t="s">
        <v>267</v>
      </c>
      <c r="DG101" s="19" t="s">
        <v>267</v>
      </c>
      <c r="DH101" s="19" t="s">
        <v>267</v>
      </c>
      <c r="DI101" s="19" t="s">
        <v>267</v>
      </c>
      <c r="DJ101" s="19" t="s">
        <v>267</v>
      </c>
      <c r="DK101" s="19" t="s">
        <v>267</v>
      </c>
      <c r="DL101" s="19" t="s">
        <v>267</v>
      </c>
      <c r="DM101" s="19" t="s">
        <v>267</v>
      </c>
      <c r="DN101" s="19" t="s">
        <v>267</v>
      </c>
      <c r="DO101" s="55"/>
      <c r="DP101" s="55"/>
      <c r="DQ101" s="69" t="s">
        <v>897</v>
      </c>
      <c r="DR101" s="55" t="str">
        <f>VLOOKUP($A101,'WO Detail'!$A$2:$BJ$304,10,FALSE)</f>
        <v>No</v>
      </c>
      <c r="DS101" s="55" t="str">
        <f>VLOOKUP($A101,'WO Detail'!$A$2:$BJ$304,14,FALSE)</f>
        <v>NO</v>
      </c>
      <c r="DT101" s="19" t="s">
        <v>505</v>
      </c>
      <c r="DU101" s="59">
        <f>VLOOKUP($A101,'WO Detail'!$A$2:$BJ$304,15,FALSE)</f>
        <v>0</v>
      </c>
      <c r="DV101" s="77"/>
      <c r="DW101" s="79" t="s">
        <v>267</v>
      </c>
      <c r="DX101" s="55">
        <f>VLOOKUP($A101,'WO Detail'!$A$2:$BJ$304,26,FALSE)</f>
        <v>9</v>
      </c>
      <c r="DY101" s="55">
        <f>VLOOKUP($A101,'WO Detail'!$A$2:$BJ$304,27,FALSE)</f>
        <v>6</v>
      </c>
      <c r="DZ101" s="55">
        <f>VLOOKUP($A101,'WO Detail'!$A$2:$BJ$304,28,FALSE)</f>
        <v>0</v>
      </c>
      <c r="EA101" s="55">
        <f>VLOOKUP($A101,'WO Detail'!$A$2:$BJ$304,29,FALSE)</f>
        <v>3</v>
      </c>
      <c r="EB101" s="55">
        <f>VLOOKUP($A101,'WO Detail'!$A$2:$BJ$304,30,FALSE)</f>
        <v>0</v>
      </c>
      <c r="EC101" s="55">
        <f>VLOOKUP($A101,'WO Detail'!$A$2:$BJ$304,31,FALSE)</f>
        <v>1</v>
      </c>
      <c r="ED101" s="55">
        <f>VLOOKUP($A101,'WO Detail'!$A$2:$BJ$304,32,FALSE)</f>
        <v>3</v>
      </c>
      <c r="EE101" s="55">
        <f>VLOOKUP($A101,'WO Detail'!$A$2:$BJ$304,33,FALSE)</f>
        <v>5</v>
      </c>
      <c r="EF101" s="55">
        <f>VLOOKUP($A101,'WO Detail'!$A$2:$BJ$304,34,FALSE)</f>
        <v>0</v>
      </c>
      <c r="EG101" s="55">
        <f>VLOOKUP($A101,'WO Detail'!$A$2:$BJ$304,35,FALSE)</f>
        <v>0</v>
      </c>
      <c r="EH101" s="55">
        <f>VLOOKUP($A101,'WO Detail'!$A$2:$BJ$304,36,FALSE)</f>
        <v>0</v>
      </c>
      <c r="EI101" s="55">
        <f>VLOOKUP($A101,'WO Detail'!$A$2:$BJ$304,37,FALSE)</f>
        <v>0</v>
      </c>
      <c r="EJ101" s="78">
        <v>7</v>
      </c>
      <c r="EK101" s="78">
        <v>0</v>
      </c>
      <c r="EL101" s="19" t="s">
        <v>268</v>
      </c>
      <c r="EM101" s="19" t="s">
        <v>269</v>
      </c>
      <c r="EN101" s="81">
        <v>27972</v>
      </c>
      <c r="EO101" s="78">
        <v>44</v>
      </c>
      <c r="EP101" s="78" t="s">
        <v>922</v>
      </c>
      <c r="EQ101" s="85"/>
      <c r="ER101" s="78">
        <v>1.07</v>
      </c>
      <c r="ES101" s="13"/>
      <c r="ET101" s="55">
        <f>VLOOKUP($A101,'WO Detail'!$A$2:$BJ$304,25,FALSE)</f>
        <v>0</v>
      </c>
      <c r="EU101" s="55">
        <f>VLOOKUP($A101,'WO Detail'!$A$2:$BJ$304,24,FALSE)</f>
        <v>0</v>
      </c>
      <c r="EV101" s="55">
        <f>VLOOKUP($A101,'WO Detail'!$A$2:$BJ$304,23,FALSE)</f>
        <v>0</v>
      </c>
      <c r="EW101" s="78" t="s">
        <v>657</v>
      </c>
      <c r="EX101" s="13"/>
      <c r="EY101" s="13"/>
      <c r="EZ101" s="19" t="s">
        <v>267</v>
      </c>
      <c r="FA101" s="55" t="str">
        <f>VLOOKUP($A101,'WO Detail'!$A$2:$BJ$304,11,FALSE)</f>
        <v>Other</v>
      </c>
      <c r="FB101" s="55" t="str">
        <f>VLOOKUP($A101,'WO Detail'!$A$2:$BJ$304,12,FALSE)</f>
        <v>No</v>
      </c>
      <c r="FC101" s="13"/>
      <c r="FD101" s="55">
        <f>VLOOKUP($A101,'WO Detail'!$A$2:$BJ$304,13,FALSE)</f>
        <v>0</v>
      </c>
      <c r="FE101" s="19" t="s">
        <v>272</v>
      </c>
      <c r="FF101" s="13"/>
      <c r="FG101" s="19" t="s">
        <v>267</v>
      </c>
      <c r="FH101" s="19" t="s">
        <v>267</v>
      </c>
      <c r="FI101" s="13"/>
      <c r="FJ101" s="13"/>
      <c r="FK101" s="19" t="s">
        <v>267</v>
      </c>
      <c r="FL101" s="13"/>
      <c r="FM101" s="55">
        <f>VLOOKUP($A101,'WO Detail'!$A$2:$BJ$304,16,FALSE)</f>
        <v>0</v>
      </c>
      <c r="FN101" s="13"/>
      <c r="FO101" s="13"/>
      <c r="FP101" s="13"/>
      <c r="FQ101" s="13"/>
      <c r="FR101" s="13"/>
      <c r="FS101" s="13"/>
      <c r="FT101" s="13"/>
      <c r="FU101" s="13"/>
      <c r="FV101" s="13"/>
      <c r="FW101" s="13"/>
      <c r="FX101" s="13"/>
      <c r="FY101" s="13"/>
      <c r="FZ101" s="13"/>
      <c r="GA101" s="13"/>
      <c r="GB101" s="13"/>
      <c r="GC101" s="13"/>
      <c r="GD101" s="13"/>
      <c r="GE101" s="13"/>
      <c r="GF101" s="13"/>
      <c r="GG101" s="13"/>
      <c r="GH101" s="55">
        <f>VLOOKUP($A101,'WO Detail'!$A$2:$BJ$304,39,FALSE)</f>
        <v>0</v>
      </c>
      <c r="GI101" s="55">
        <f>VLOOKUP($A101,'WO Detail'!$A$2:$BJ$304,40,FALSE)</f>
        <v>16.670000000000002</v>
      </c>
      <c r="GJ101" s="13"/>
      <c r="GK101" s="13"/>
      <c r="GL101" s="13"/>
      <c r="GM101" s="13"/>
      <c r="GN101" s="55">
        <f>VLOOKUP($A101,'WO Detail'!$A$2:$BJ$304,17,FALSE)</f>
        <v>0</v>
      </c>
      <c r="GO101" s="55">
        <f>VLOOKUP($A101,'WO Detail'!$A$2:$BJ$304,18,FALSE)</f>
        <v>0</v>
      </c>
      <c r="GP101" s="55">
        <f>VLOOKUP($A101,'WO Detail'!$A$2:$BJ$304,19,FALSE)</f>
        <v>0</v>
      </c>
      <c r="GQ101" s="55">
        <f>VLOOKUP($A101,'WO Detail'!$A$2:$BJ$304,21,FALSE)</f>
        <v>0</v>
      </c>
      <c r="GR101" s="89" t="str">
        <f>VLOOKUP($A101,'WO Detail'!$A$2:$BJ$304,22,FALSE)</f>
        <v/>
      </c>
      <c r="GS101" s="95">
        <f>VLOOKUP($A101,'WO Detail'!$A$2:$BJ$304,41,FALSE)</f>
        <v>3</v>
      </c>
      <c r="GT101" s="95">
        <f t="shared" si="45"/>
        <v>0.16666666666666666</v>
      </c>
      <c r="GU101" s="95">
        <f>VLOOKUP($A101,'WO Detail'!$A$2:$BJ$304,42,FALSE)</f>
        <v>0</v>
      </c>
      <c r="GV101" s="95">
        <f t="shared" si="46"/>
        <v>0</v>
      </c>
      <c r="GW101" s="95">
        <f>VLOOKUP($A101,'WO Detail'!$A$2:$BJ$304,43,FALSE)</f>
        <v>39</v>
      </c>
      <c r="GX101" s="95">
        <f t="shared" si="30"/>
        <v>2.1666666666666665</v>
      </c>
      <c r="GY101" s="95">
        <f>VLOOKUP($A101,'WO Detail'!$A$2:$BJ$304,44,FALSE)</f>
        <v>62</v>
      </c>
      <c r="GZ101" s="95">
        <f t="shared" si="31"/>
        <v>10.333333333333334</v>
      </c>
      <c r="HA101" s="95">
        <f>VLOOKUP($A101,'WO Detail'!$A$2:$BJ$304,45,FALSE)</f>
        <v>3</v>
      </c>
      <c r="HB101" s="95">
        <f t="shared" si="32"/>
        <v>0.16666666666666666</v>
      </c>
      <c r="HC101" s="95">
        <f>VLOOKUP($A101,'WO Detail'!$A$2:$BJ$304,46,FALSE)</f>
        <v>0</v>
      </c>
      <c r="HD101" s="95">
        <f t="shared" si="33"/>
        <v>0</v>
      </c>
      <c r="HE101" s="95">
        <f>VLOOKUP($A101,'WO Detail'!$A$2:$BJ$304,47,FALSE)</f>
        <v>23</v>
      </c>
      <c r="HF101" s="95">
        <f t="shared" si="34"/>
        <v>1.2777777777777779</v>
      </c>
      <c r="HG101" s="95">
        <f>VLOOKUP($A101,'WO Detail'!$A$2:$BJ$304,49,FALSE)</f>
        <v>10</v>
      </c>
      <c r="HH101" s="95">
        <f t="shared" si="35"/>
        <v>0.55555555555555558</v>
      </c>
      <c r="HI101" s="95">
        <f>VLOOKUP($A101,'WO Detail'!$A$2:$BJ$304,51,FALSE)</f>
        <v>0</v>
      </c>
      <c r="HJ101" s="95">
        <f t="shared" si="36"/>
        <v>0</v>
      </c>
      <c r="HK101" s="95">
        <f>VLOOKUP($A101,'WO Detail'!$A$2:$BJ$304,53,FALSE)</f>
        <v>0</v>
      </c>
      <c r="HL101" s="95">
        <f t="shared" si="37"/>
        <v>0</v>
      </c>
      <c r="HM101" s="95"/>
      <c r="HN101" s="95"/>
      <c r="HO101" s="95">
        <f>VLOOKUP($A101,'WO Detail'!$A$2:$BJ$304,56,FALSE)</f>
        <v>210</v>
      </c>
      <c r="HP101" s="95">
        <f t="shared" si="38"/>
        <v>11.666666666666666</v>
      </c>
      <c r="HQ101" s="95">
        <f>VLOOKUP($A101,'WO Detail'!$A$2:$BJ$304,57,FALSE)</f>
        <v>8</v>
      </c>
      <c r="HR101" s="95">
        <f t="shared" si="39"/>
        <v>1.3333333333333333</v>
      </c>
      <c r="HS101" s="95">
        <f>VLOOKUP($A101,'WO Detail'!$A$2:$BJ$304,58,FALSE)</f>
        <v>118</v>
      </c>
      <c r="HT101" s="95">
        <f t="shared" si="40"/>
        <v>6.5555555555555562</v>
      </c>
      <c r="HU101" s="95">
        <f>VLOOKUP($A101,'WO Detail'!$A$2:$BJ$304,59,FALSE)</f>
        <v>400</v>
      </c>
      <c r="HV101" s="95">
        <f t="shared" si="41"/>
        <v>66.666666666666671</v>
      </c>
      <c r="HW101" s="95">
        <f>VLOOKUP($A101,'WO Detail'!$A$2:$BJ$304,60,FALSE)</f>
        <v>43</v>
      </c>
      <c r="HX101" s="95">
        <f t="shared" si="42"/>
        <v>2.3888888888888888</v>
      </c>
      <c r="HY101" s="95">
        <f>VLOOKUP($A101,'WO Detail'!$A$2:$BJ$304,61,FALSE)</f>
        <v>549</v>
      </c>
      <c r="HZ101" s="95">
        <f t="shared" si="43"/>
        <v>91.5</v>
      </c>
      <c r="IA101" s="95"/>
      <c r="IB101" s="95"/>
      <c r="IC101" s="95"/>
      <c r="ID101" s="113">
        <f>VLOOKUP($A101,'PHAS Score'!$C$1:$D$303,2,FALSE)</f>
        <v>22</v>
      </c>
      <c r="IE101" s="95">
        <f>VLOOKUP($A101,'WO Detail'!$A$2:$BJ$304,62,FALSE)</f>
        <v>33</v>
      </c>
      <c r="IF101" s="95">
        <f t="shared" si="44"/>
        <v>5.5</v>
      </c>
      <c r="IG101" s="96"/>
      <c r="IH101" s="96"/>
      <c r="II101" s="96"/>
      <c r="IJ101" s="96"/>
    </row>
    <row r="102" spans="1:244" s="18" customFormat="1" ht="20.100000000000001" customHeight="1">
      <c r="A102" s="55" t="s">
        <v>923</v>
      </c>
      <c r="B102" s="13" t="s">
        <v>452</v>
      </c>
      <c r="C102" s="13" t="str">
        <f>VLOOKUP($A102,'WO Detail'!$A$2:$BJ$304,4,FALSE)</f>
        <v>Queens-Staten Island</v>
      </c>
      <c r="D102" s="13" t="str">
        <f>VLOOKUP($A102,'WO Detail'!$A$2:$BJ$304,6,FALSE)</f>
        <v>Baisley Park</v>
      </c>
      <c r="E102" s="55">
        <f>VLOOKUP($A102,'WO Detail'!$A$2:$BJ$304,7,FALSE)</f>
        <v>91</v>
      </c>
      <c r="F102" s="13" t="s">
        <v>924</v>
      </c>
      <c r="G102" s="53">
        <v>274</v>
      </c>
      <c r="H102" s="55" t="str">
        <f>VLOOKUP($A102,'WO Detail'!$A$2:$BJ$304,9,FALSE)</f>
        <v>NY005012090</v>
      </c>
      <c r="I102" s="14">
        <v>5</v>
      </c>
      <c r="J102" s="14">
        <v>8</v>
      </c>
      <c r="K102" s="15">
        <v>1.6</v>
      </c>
      <c r="L102" s="15">
        <v>46.62</v>
      </c>
      <c r="M102" s="14">
        <v>2</v>
      </c>
      <c r="N102" s="14">
        <v>6</v>
      </c>
      <c r="O102" s="14">
        <v>0</v>
      </c>
      <c r="P102" s="14">
        <v>0</v>
      </c>
      <c r="Q102" s="14">
        <v>0</v>
      </c>
      <c r="R102" s="14">
        <v>2</v>
      </c>
      <c r="S102" s="14">
        <v>1</v>
      </c>
      <c r="T102" s="14">
        <v>0</v>
      </c>
      <c r="U102" s="14">
        <v>0</v>
      </c>
      <c r="V102" s="14">
        <v>1</v>
      </c>
      <c r="W102" s="14">
        <v>0</v>
      </c>
      <c r="X102" s="14">
        <v>1</v>
      </c>
      <c r="Y102" s="14">
        <v>1</v>
      </c>
      <c r="Z102" s="14">
        <v>1</v>
      </c>
      <c r="AA102" s="14">
        <v>1</v>
      </c>
      <c r="AB102" s="14">
        <v>1</v>
      </c>
      <c r="AC102" s="14">
        <v>4</v>
      </c>
      <c r="AD102" s="14">
        <v>3</v>
      </c>
      <c r="AE102" s="14">
        <v>0</v>
      </c>
      <c r="AF102" s="14">
        <v>6</v>
      </c>
      <c r="AG102" s="14">
        <v>2</v>
      </c>
      <c r="AH102" s="14">
        <v>0</v>
      </c>
      <c r="AI102" s="14">
        <v>0</v>
      </c>
      <c r="AJ102" s="14">
        <v>1</v>
      </c>
      <c r="AK102" s="14">
        <v>1</v>
      </c>
      <c r="AL102" s="14">
        <v>0</v>
      </c>
      <c r="AM102" s="14">
        <v>0</v>
      </c>
      <c r="AN102" s="14">
        <v>0</v>
      </c>
      <c r="AO102" s="16">
        <v>943.2</v>
      </c>
      <c r="AP102" s="16">
        <v>852</v>
      </c>
      <c r="AQ102" s="14">
        <v>0</v>
      </c>
      <c r="AR102" s="14">
        <v>0</v>
      </c>
      <c r="AS102" s="14">
        <v>1</v>
      </c>
      <c r="AT102" s="14">
        <v>0</v>
      </c>
      <c r="AU102" s="14">
        <v>0</v>
      </c>
      <c r="AV102" s="14">
        <v>1</v>
      </c>
      <c r="AW102" s="14">
        <v>0</v>
      </c>
      <c r="AX102" s="14">
        <v>0</v>
      </c>
      <c r="AY102" s="14">
        <v>1</v>
      </c>
      <c r="AZ102" s="14">
        <v>0</v>
      </c>
      <c r="BA102" s="14">
        <v>2</v>
      </c>
      <c r="BB102" s="16">
        <v>54342.8</v>
      </c>
      <c r="BC102" s="16">
        <v>34493</v>
      </c>
      <c r="BD102" s="14">
        <v>0</v>
      </c>
      <c r="BE102" s="14">
        <v>0</v>
      </c>
      <c r="BF102" s="14">
        <v>1</v>
      </c>
      <c r="BG102" s="14">
        <v>0</v>
      </c>
      <c r="BH102" s="14">
        <v>1</v>
      </c>
      <c r="BI102" s="14">
        <v>0</v>
      </c>
      <c r="BJ102" s="14">
        <v>1</v>
      </c>
      <c r="BK102" s="14">
        <v>0</v>
      </c>
      <c r="BL102" s="14">
        <v>0</v>
      </c>
      <c r="BM102" s="14">
        <v>0</v>
      </c>
      <c r="BN102" s="14">
        <v>0</v>
      </c>
      <c r="BO102" s="14">
        <v>0</v>
      </c>
      <c r="BP102" s="14">
        <v>0</v>
      </c>
      <c r="BQ102" s="14">
        <v>0</v>
      </c>
      <c r="BR102" s="14">
        <v>0</v>
      </c>
      <c r="BS102" s="14">
        <v>0</v>
      </c>
      <c r="BT102" s="14">
        <v>0</v>
      </c>
      <c r="BU102" s="14">
        <v>0</v>
      </c>
      <c r="BV102" s="14">
        <v>1</v>
      </c>
      <c r="BW102" s="14">
        <v>0</v>
      </c>
      <c r="BX102" s="14">
        <v>1</v>
      </c>
      <c r="BY102" s="14">
        <v>2</v>
      </c>
      <c r="BZ102" s="16">
        <v>101318.5</v>
      </c>
      <c r="CA102" s="16">
        <v>101318.5</v>
      </c>
      <c r="CB102" s="14">
        <v>0</v>
      </c>
      <c r="CC102" s="16"/>
      <c r="CD102" s="16"/>
      <c r="CE102" s="14">
        <v>3</v>
      </c>
      <c r="CF102" s="16">
        <v>23025.666666666668</v>
      </c>
      <c r="CG102" s="16">
        <v>24300</v>
      </c>
      <c r="CH102" s="14">
        <v>1</v>
      </c>
      <c r="CI102" s="14">
        <v>2</v>
      </c>
      <c r="CJ102" s="14">
        <v>0</v>
      </c>
      <c r="CK102" s="14">
        <v>1</v>
      </c>
      <c r="CL102" s="14">
        <v>1</v>
      </c>
      <c r="CM102" s="14">
        <v>1</v>
      </c>
      <c r="CN102" s="17">
        <f t="shared" si="25"/>
        <v>0.2</v>
      </c>
      <c r="CO102" s="14">
        <v>1</v>
      </c>
      <c r="CP102" s="17">
        <f t="shared" si="26"/>
        <v>0.2</v>
      </c>
      <c r="CQ102" s="14">
        <v>1</v>
      </c>
      <c r="CR102" s="14">
        <v>0</v>
      </c>
      <c r="CS102" s="17">
        <f t="shared" si="27"/>
        <v>0</v>
      </c>
      <c r="CT102" s="13"/>
      <c r="CU102" s="17"/>
      <c r="CV102" s="13"/>
      <c r="CW102" s="13"/>
      <c r="CX102" s="13"/>
      <c r="CY102" s="13"/>
      <c r="CZ102" s="13"/>
      <c r="DA102" s="13"/>
      <c r="DB102" s="13" t="str">
        <f>VLOOKUP($A102,'WO Detail'!$A$2:$BJ$304,5,FALSE)</f>
        <v>Neagia Drew</v>
      </c>
      <c r="DC102" s="13"/>
      <c r="DD102" s="13"/>
      <c r="DE102" s="55">
        <f>VLOOKUP($A102,'WO Detail'!$A$2:$BJ$304,38,FALSE)</f>
        <v>0</v>
      </c>
      <c r="DF102" s="19" t="s">
        <v>267</v>
      </c>
      <c r="DG102" s="19" t="s">
        <v>267</v>
      </c>
      <c r="DH102" s="19" t="s">
        <v>267</v>
      </c>
      <c r="DI102" s="19" t="s">
        <v>267</v>
      </c>
      <c r="DJ102" s="19" t="s">
        <v>267</v>
      </c>
      <c r="DK102" s="19" t="s">
        <v>267</v>
      </c>
      <c r="DL102" s="19" t="s">
        <v>267</v>
      </c>
      <c r="DM102" s="19" t="s">
        <v>267</v>
      </c>
      <c r="DN102" s="19" t="s">
        <v>267</v>
      </c>
      <c r="DO102" s="55"/>
      <c r="DP102" s="55"/>
      <c r="DQ102" s="69" t="s">
        <v>897</v>
      </c>
      <c r="DR102" s="55" t="str">
        <f>VLOOKUP($A102,'WO Detail'!$A$2:$BJ$304,10,FALSE)</f>
        <v>No</v>
      </c>
      <c r="DS102" s="55" t="str">
        <f>VLOOKUP($A102,'WO Detail'!$A$2:$BJ$304,14,FALSE)</f>
        <v>NO</v>
      </c>
      <c r="DT102" s="19" t="s">
        <v>505</v>
      </c>
      <c r="DU102" s="59">
        <f>VLOOKUP($A102,'WO Detail'!$A$2:$BJ$304,15,FALSE)</f>
        <v>0</v>
      </c>
      <c r="DV102" s="77"/>
      <c r="DW102" s="79" t="s">
        <v>267</v>
      </c>
      <c r="DX102" s="55">
        <f>VLOOKUP($A102,'WO Detail'!$A$2:$BJ$304,26,FALSE)</f>
        <v>10</v>
      </c>
      <c r="DY102" s="55">
        <f>VLOOKUP($A102,'WO Detail'!$A$2:$BJ$304,27,FALSE)</f>
        <v>5</v>
      </c>
      <c r="DZ102" s="55">
        <f>VLOOKUP($A102,'WO Detail'!$A$2:$BJ$304,28,FALSE)</f>
        <v>0</v>
      </c>
      <c r="EA102" s="55">
        <f>VLOOKUP($A102,'WO Detail'!$A$2:$BJ$304,29,FALSE)</f>
        <v>5</v>
      </c>
      <c r="EB102" s="55">
        <f>VLOOKUP($A102,'WO Detail'!$A$2:$BJ$304,30,FALSE)</f>
        <v>0</v>
      </c>
      <c r="EC102" s="55">
        <f>VLOOKUP($A102,'WO Detail'!$A$2:$BJ$304,31,FALSE)</f>
        <v>0</v>
      </c>
      <c r="ED102" s="55">
        <f>VLOOKUP($A102,'WO Detail'!$A$2:$BJ$304,32,FALSE)</f>
        <v>2</v>
      </c>
      <c r="EE102" s="55">
        <f>VLOOKUP($A102,'WO Detail'!$A$2:$BJ$304,33,FALSE)</f>
        <v>5</v>
      </c>
      <c r="EF102" s="55">
        <f>VLOOKUP($A102,'WO Detail'!$A$2:$BJ$304,34,FALSE)</f>
        <v>3</v>
      </c>
      <c r="EG102" s="55">
        <f>VLOOKUP($A102,'WO Detail'!$A$2:$BJ$304,35,FALSE)</f>
        <v>0</v>
      </c>
      <c r="EH102" s="55">
        <f>VLOOKUP($A102,'WO Detail'!$A$2:$BJ$304,36,FALSE)</f>
        <v>0</v>
      </c>
      <c r="EI102" s="55">
        <f>VLOOKUP($A102,'WO Detail'!$A$2:$BJ$304,37,FALSE)</f>
        <v>0</v>
      </c>
      <c r="EJ102" s="78">
        <v>8</v>
      </c>
      <c r="EK102" s="78">
        <v>0</v>
      </c>
      <c r="EL102" s="19" t="s">
        <v>268</v>
      </c>
      <c r="EM102" s="19" t="s">
        <v>269</v>
      </c>
      <c r="EN102" s="81">
        <v>27972</v>
      </c>
      <c r="EO102" s="78">
        <v>44</v>
      </c>
      <c r="EP102" s="78" t="s">
        <v>922</v>
      </c>
      <c r="EQ102" s="85"/>
      <c r="ER102" s="78">
        <v>0.94</v>
      </c>
      <c r="ES102" s="13"/>
      <c r="ET102" s="55">
        <f>VLOOKUP($A102,'WO Detail'!$A$2:$BJ$304,25,FALSE)</f>
        <v>0</v>
      </c>
      <c r="EU102" s="55">
        <f>VLOOKUP($A102,'WO Detail'!$A$2:$BJ$304,24,FALSE)</f>
        <v>0</v>
      </c>
      <c r="EV102" s="55">
        <f>VLOOKUP($A102,'WO Detail'!$A$2:$BJ$304,23,FALSE)</f>
        <v>0</v>
      </c>
      <c r="EW102" s="78" t="s">
        <v>925</v>
      </c>
      <c r="EX102" s="13"/>
      <c r="EY102" s="13"/>
      <c r="EZ102" s="19" t="s">
        <v>267</v>
      </c>
      <c r="FA102" s="55" t="str">
        <f>VLOOKUP($A102,'WO Detail'!$A$2:$BJ$304,11,FALSE)</f>
        <v>Other</v>
      </c>
      <c r="FB102" s="55" t="str">
        <f>VLOOKUP($A102,'WO Detail'!$A$2:$BJ$304,12,FALSE)</f>
        <v>No</v>
      </c>
      <c r="FC102" s="13"/>
      <c r="FD102" s="55">
        <f>VLOOKUP($A102,'WO Detail'!$A$2:$BJ$304,13,FALSE)</f>
        <v>0</v>
      </c>
      <c r="FE102" s="19" t="s">
        <v>272</v>
      </c>
      <c r="FF102" s="13"/>
      <c r="FG102" s="19" t="s">
        <v>267</v>
      </c>
      <c r="FH102" s="19" t="s">
        <v>267</v>
      </c>
      <c r="FI102" s="13"/>
      <c r="FJ102" s="13"/>
      <c r="FK102" s="19" t="s">
        <v>267</v>
      </c>
      <c r="FL102" s="13"/>
      <c r="FM102" s="55">
        <f>VLOOKUP($A102,'WO Detail'!$A$2:$BJ$304,16,FALSE)</f>
        <v>0</v>
      </c>
      <c r="FN102" s="13"/>
      <c r="FO102" s="13"/>
      <c r="FP102" s="13"/>
      <c r="FQ102" s="13"/>
      <c r="FR102" s="13"/>
      <c r="FS102" s="13"/>
      <c r="FT102" s="13"/>
      <c r="FU102" s="13"/>
      <c r="FV102" s="13"/>
      <c r="FW102" s="13"/>
      <c r="FX102" s="13"/>
      <c r="FY102" s="13"/>
      <c r="FZ102" s="13"/>
      <c r="GA102" s="13"/>
      <c r="GB102" s="13"/>
      <c r="GC102" s="13"/>
      <c r="GD102" s="13"/>
      <c r="GE102" s="13"/>
      <c r="GF102" s="13"/>
      <c r="GG102" s="13"/>
      <c r="GH102" s="55">
        <f>VLOOKUP($A102,'WO Detail'!$A$2:$BJ$304,39,FALSE)</f>
        <v>0</v>
      </c>
      <c r="GI102" s="55">
        <f>VLOOKUP($A102,'WO Detail'!$A$2:$BJ$304,40,FALSE)</f>
        <v>0</v>
      </c>
      <c r="GJ102" s="13"/>
      <c r="GK102" s="13"/>
      <c r="GL102" s="13"/>
      <c r="GM102" s="13"/>
      <c r="GN102" s="55">
        <f>VLOOKUP($A102,'WO Detail'!$A$2:$BJ$304,17,FALSE)</f>
        <v>0</v>
      </c>
      <c r="GO102" s="55">
        <f>VLOOKUP($A102,'WO Detail'!$A$2:$BJ$304,18,FALSE)</f>
        <v>0</v>
      </c>
      <c r="GP102" s="55">
        <f>VLOOKUP($A102,'WO Detail'!$A$2:$BJ$304,19,FALSE)</f>
        <v>0</v>
      </c>
      <c r="GQ102" s="55">
        <f>VLOOKUP($A102,'WO Detail'!$A$2:$BJ$304,21,FALSE)</f>
        <v>0</v>
      </c>
      <c r="GR102" s="89" t="str">
        <f>VLOOKUP($A102,'WO Detail'!$A$2:$BJ$304,22,FALSE)</f>
        <v/>
      </c>
      <c r="GS102" s="95">
        <f>VLOOKUP($A102,'WO Detail'!$A$2:$BJ$304,41,FALSE)</f>
        <v>19</v>
      </c>
      <c r="GT102" s="95">
        <f t="shared" si="45"/>
        <v>1.2666666666666666</v>
      </c>
      <c r="GU102" s="95">
        <f>VLOOKUP($A102,'WO Detail'!$A$2:$BJ$304,42,FALSE)</f>
        <v>0</v>
      </c>
      <c r="GV102" s="95">
        <f t="shared" si="46"/>
        <v>0</v>
      </c>
      <c r="GW102" s="95">
        <f>VLOOKUP($A102,'WO Detail'!$A$2:$BJ$304,43,FALSE)</f>
        <v>77</v>
      </c>
      <c r="GX102" s="95">
        <f t="shared" si="30"/>
        <v>5.1333333333333337</v>
      </c>
      <c r="GY102" s="95">
        <f>VLOOKUP($A102,'WO Detail'!$A$2:$BJ$304,44,FALSE)</f>
        <v>121</v>
      </c>
      <c r="GZ102" s="95">
        <f t="shared" si="31"/>
        <v>24.2</v>
      </c>
      <c r="HA102" s="95">
        <f>VLOOKUP($A102,'WO Detail'!$A$2:$BJ$304,45,FALSE)</f>
        <v>2</v>
      </c>
      <c r="HB102" s="95">
        <f t="shared" si="32"/>
        <v>0.13333333333333333</v>
      </c>
      <c r="HC102" s="95">
        <f>VLOOKUP($A102,'WO Detail'!$A$2:$BJ$304,46,FALSE)</f>
        <v>0</v>
      </c>
      <c r="HD102" s="95">
        <f t="shared" si="33"/>
        <v>0</v>
      </c>
      <c r="HE102" s="95">
        <f>VLOOKUP($A102,'WO Detail'!$A$2:$BJ$304,47,FALSE)</f>
        <v>6</v>
      </c>
      <c r="HF102" s="95">
        <f t="shared" si="34"/>
        <v>0.4</v>
      </c>
      <c r="HG102" s="95">
        <f>VLOOKUP($A102,'WO Detail'!$A$2:$BJ$304,49,FALSE)</f>
        <v>3</v>
      </c>
      <c r="HH102" s="95">
        <f t="shared" si="35"/>
        <v>0.2</v>
      </c>
      <c r="HI102" s="95">
        <f>VLOOKUP($A102,'WO Detail'!$A$2:$BJ$304,51,FALSE)</f>
        <v>0</v>
      </c>
      <c r="HJ102" s="95">
        <f t="shared" si="36"/>
        <v>0</v>
      </c>
      <c r="HK102" s="95">
        <f>VLOOKUP($A102,'WO Detail'!$A$2:$BJ$304,53,FALSE)</f>
        <v>0</v>
      </c>
      <c r="HL102" s="95">
        <f t="shared" si="37"/>
        <v>0</v>
      </c>
      <c r="HM102" s="95"/>
      <c r="HN102" s="95"/>
      <c r="HO102" s="95">
        <f>VLOOKUP($A102,'WO Detail'!$A$2:$BJ$304,56,FALSE)</f>
        <v>151</v>
      </c>
      <c r="HP102" s="95">
        <f t="shared" si="38"/>
        <v>10.066666666666666</v>
      </c>
      <c r="HQ102" s="95">
        <f>VLOOKUP($A102,'WO Detail'!$A$2:$BJ$304,57,FALSE)</f>
        <v>18</v>
      </c>
      <c r="HR102" s="95">
        <f t="shared" si="39"/>
        <v>3.6</v>
      </c>
      <c r="HS102" s="95">
        <f>VLOOKUP($A102,'WO Detail'!$A$2:$BJ$304,58,FALSE)</f>
        <v>84</v>
      </c>
      <c r="HT102" s="95">
        <f t="shared" si="40"/>
        <v>5.6</v>
      </c>
      <c r="HU102" s="95">
        <f>VLOOKUP($A102,'WO Detail'!$A$2:$BJ$304,59,FALSE)</f>
        <v>290</v>
      </c>
      <c r="HV102" s="95">
        <f t="shared" si="41"/>
        <v>58</v>
      </c>
      <c r="HW102" s="95">
        <f>VLOOKUP($A102,'WO Detail'!$A$2:$BJ$304,60,FALSE)</f>
        <v>33</v>
      </c>
      <c r="HX102" s="95">
        <f t="shared" si="42"/>
        <v>2.2000000000000002</v>
      </c>
      <c r="HY102" s="95">
        <f>VLOOKUP($A102,'WO Detail'!$A$2:$BJ$304,61,FALSE)</f>
        <v>402</v>
      </c>
      <c r="HZ102" s="95">
        <f t="shared" si="43"/>
        <v>80.400000000000006</v>
      </c>
      <c r="IA102" s="95"/>
      <c r="IB102" s="95"/>
      <c r="IC102" s="95"/>
      <c r="ID102" s="113">
        <f>VLOOKUP($A102,'PHAS Score'!$C$1:$D$303,2,FALSE)</f>
        <v>22</v>
      </c>
      <c r="IE102" s="95">
        <f>VLOOKUP($A102,'WO Detail'!$A$2:$BJ$304,62,FALSE)</f>
        <v>1</v>
      </c>
      <c r="IF102" s="95">
        <f t="shared" si="44"/>
        <v>0.2</v>
      </c>
      <c r="IG102" s="96"/>
      <c r="IH102" s="96"/>
      <c r="II102" s="96"/>
      <c r="IJ102" s="96"/>
    </row>
    <row r="103" spans="1:244" s="18" customFormat="1" ht="20.100000000000001" customHeight="1">
      <c r="A103" s="55" t="s">
        <v>926</v>
      </c>
      <c r="B103" s="13" t="s">
        <v>452</v>
      </c>
      <c r="C103" s="13" t="str">
        <f>VLOOKUP($A103,'WO Detail'!$A$2:$BJ$304,4,FALSE)</f>
        <v>Queens-Staten Island</v>
      </c>
      <c r="D103" s="13" t="str">
        <f>VLOOKUP($A103,'WO Detail'!$A$2:$BJ$304,6,FALSE)</f>
        <v>Baisley Park</v>
      </c>
      <c r="E103" s="55">
        <f>VLOOKUP($A103,'WO Detail'!$A$2:$BJ$304,7,FALSE)</f>
        <v>91</v>
      </c>
      <c r="F103" s="13" t="s">
        <v>927</v>
      </c>
      <c r="G103" s="53">
        <v>275</v>
      </c>
      <c r="H103" s="55" t="str">
        <f>VLOOKUP($A103,'WO Detail'!$A$2:$BJ$304,9,FALSE)</f>
        <v>NY005012090</v>
      </c>
      <c r="I103" s="14">
        <v>3</v>
      </c>
      <c r="J103" s="14">
        <v>13</v>
      </c>
      <c r="K103" s="15">
        <v>4.3333332999999996</v>
      </c>
      <c r="L103" s="15">
        <v>46.533333300000002</v>
      </c>
      <c r="M103" s="14">
        <v>5</v>
      </c>
      <c r="N103" s="14">
        <v>8</v>
      </c>
      <c r="O103" s="14">
        <v>0</v>
      </c>
      <c r="P103" s="14">
        <v>2</v>
      </c>
      <c r="Q103" s="14">
        <v>3</v>
      </c>
      <c r="R103" s="14">
        <v>2</v>
      </c>
      <c r="S103" s="14">
        <v>1</v>
      </c>
      <c r="T103" s="14">
        <v>1</v>
      </c>
      <c r="U103" s="14">
        <v>1</v>
      </c>
      <c r="V103" s="14">
        <v>2</v>
      </c>
      <c r="W103" s="14">
        <v>0</v>
      </c>
      <c r="X103" s="14">
        <v>1</v>
      </c>
      <c r="Y103" s="14">
        <v>0</v>
      </c>
      <c r="Z103" s="14">
        <v>0</v>
      </c>
      <c r="AA103" s="14">
        <v>0</v>
      </c>
      <c r="AB103" s="14">
        <v>6</v>
      </c>
      <c r="AC103" s="14">
        <v>1</v>
      </c>
      <c r="AD103" s="14">
        <v>0</v>
      </c>
      <c r="AE103" s="14">
        <v>0</v>
      </c>
      <c r="AF103" s="14">
        <v>13</v>
      </c>
      <c r="AG103" s="14">
        <v>0</v>
      </c>
      <c r="AH103" s="14">
        <v>0</v>
      </c>
      <c r="AI103" s="14">
        <v>0</v>
      </c>
      <c r="AJ103" s="14">
        <v>1</v>
      </c>
      <c r="AK103" s="14">
        <v>0</v>
      </c>
      <c r="AL103" s="14">
        <v>0</v>
      </c>
      <c r="AM103" s="14">
        <v>0</v>
      </c>
      <c r="AN103" s="14">
        <v>0</v>
      </c>
      <c r="AO103" s="16">
        <v>768</v>
      </c>
      <c r="AP103" s="16">
        <v>891</v>
      </c>
      <c r="AQ103" s="14">
        <v>0</v>
      </c>
      <c r="AR103" s="14">
        <v>0</v>
      </c>
      <c r="AS103" s="14">
        <v>0</v>
      </c>
      <c r="AT103" s="14">
        <v>0</v>
      </c>
      <c r="AU103" s="14">
        <v>1</v>
      </c>
      <c r="AV103" s="14">
        <v>0</v>
      </c>
      <c r="AW103" s="14">
        <v>0</v>
      </c>
      <c r="AX103" s="14">
        <v>0</v>
      </c>
      <c r="AY103" s="14">
        <v>1</v>
      </c>
      <c r="AZ103" s="14">
        <v>0</v>
      </c>
      <c r="BA103" s="14">
        <v>1</v>
      </c>
      <c r="BB103" s="16">
        <v>50215</v>
      </c>
      <c r="BC103" s="16">
        <v>54653</v>
      </c>
      <c r="BD103" s="14">
        <v>0</v>
      </c>
      <c r="BE103" s="14">
        <v>0</v>
      </c>
      <c r="BF103" s="14">
        <v>0</v>
      </c>
      <c r="BG103" s="14">
        <v>1</v>
      </c>
      <c r="BH103" s="14">
        <v>0</v>
      </c>
      <c r="BI103" s="14">
        <v>0</v>
      </c>
      <c r="BJ103" s="14">
        <v>0</v>
      </c>
      <c r="BK103" s="14">
        <v>0</v>
      </c>
      <c r="BL103" s="14">
        <v>0</v>
      </c>
      <c r="BM103" s="14">
        <v>0</v>
      </c>
      <c r="BN103" s="14">
        <v>1</v>
      </c>
      <c r="BO103" s="14">
        <v>0</v>
      </c>
      <c r="BP103" s="14">
        <v>0</v>
      </c>
      <c r="BQ103" s="14">
        <v>0</v>
      </c>
      <c r="BR103" s="14">
        <v>0</v>
      </c>
      <c r="BS103" s="14">
        <v>1</v>
      </c>
      <c r="BT103" s="14">
        <v>0</v>
      </c>
      <c r="BU103" s="14">
        <v>0</v>
      </c>
      <c r="BV103" s="14">
        <v>0</v>
      </c>
      <c r="BW103" s="14">
        <v>0</v>
      </c>
      <c r="BX103" s="14">
        <v>0</v>
      </c>
      <c r="BY103" s="14">
        <v>2</v>
      </c>
      <c r="BZ103" s="16">
        <v>65530.5</v>
      </c>
      <c r="CA103" s="16">
        <v>65530.5</v>
      </c>
      <c r="CB103" s="14">
        <v>0</v>
      </c>
      <c r="CC103" s="16"/>
      <c r="CD103" s="16"/>
      <c r="CE103" s="14">
        <v>1</v>
      </c>
      <c r="CF103" s="16">
        <v>19584</v>
      </c>
      <c r="CG103" s="16">
        <v>19584</v>
      </c>
      <c r="CH103" s="14">
        <v>1</v>
      </c>
      <c r="CI103" s="14">
        <v>0</v>
      </c>
      <c r="CJ103" s="14">
        <v>2</v>
      </c>
      <c r="CK103" s="14">
        <v>0</v>
      </c>
      <c r="CL103" s="14">
        <v>0</v>
      </c>
      <c r="CM103" s="14">
        <v>0</v>
      </c>
      <c r="CN103" s="17">
        <f t="shared" si="25"/>
        <v>0</v>
      </c>
      <c r="CO103" s="14">
        <v>0</v>
      </c>
      <c r="CP103" s="17">
        <f t="shared" si="26"/>
        <v>0</v>
      </c>
      <c r="CQ103" s="14">
        <v>1</v>
      </c>
      <c r="CR103" s="14">
        <v>1</v>
      </c>
      <c r="CS103" s="17">
        <f t="shared" si="27"/>
        <v>7.6923076923076927E-2</v>
      </c>
      <c r="CT103" s="13"/>
      <c r="CU103" s="17"/>
      <c r="CV103" s="13"/>
      <c r="CW103" s="13"/>
      <c r="CX103" s="13"/>
      <c r="CY103" s="13"/>
      <c r="CZ103" s="13"/>
      <c r="DA103" s="13"/>
      <c r="DB103" s="13" t="str">
        <f>VLOOKUP($A103,'WO Detail'!$A$2:$BJ$304,5,FALSE)</f>
        <v>Neagia Drew</v>
      </c>
      <c r="DC103" s="13"/>
      <c r="DD103" s="13"/>
      <c r="DE103" s="55">
        <f>VLOOKUP($A103,'WO Detail'!$A$2:$BJ$304,38,FALSE)</f>
        <v>0</v>
      </c>
      <c r="DF103" s="19" t="s">
        <v>267</v>
      </c>
      <c r="DG103" s="19" t="s">
        <v>267</v>
      </c>
      <c r="DH103" s="19" t="s">
        <v>267</v>
      </c>
      <c r="DI103" s="19" t="s">
        <v>267</v>
      </c>
      <c r="DJ103" s="19" t="s">
        <v>267</v>
      </c>
      <c r="DK103" s="19" t="s">
        <v>267</v>
      </c>
      <c r="DL103" s="19" t="s">
        <v>267</v>
      </c>
      <c r="DM103" s="19" t="s">
        <v>267</v>
      </c>
      <c r="DN103" s="19" t="s">
        <v>267</v>
      </c>
      <c r="DO103" s="55"/>
      <c r="DP103" s="55"/>
      <c r="DQ103" s="69" t="s">
        <v>897</v>
      </c>
      <c r="DR103" s="55" t="str">
        <f>VLOOKUP($A103,'WO Detail'!$A$2:$BJ$304,10,FALSE)</f>
        <v>No</v>
      </c>
      <c r="DS103" s="55" t="str">
        <f>VLOOKUP($A103,'WO Detail'!$A$2:$BJ$304,14,FALSE)</f>
        <v>NO</v>
      </c>
      <c r="DT103" s="19" t="s">
        <v>505</v>
      </c>
      <c r="DU103" s="59">
        <f>VLOOKUP($A103,'WO Detail'!$A$2:$BJ$304,15,FALSE)</f>
        <v>0</v>
      </c>
      <c r="DV103" s="77"/>
      <c r="DW103" s="79" t="s">
        <v>267</v>
      </c>
      <c r="DX103" s="55">
        <f>VLOOKUP($A103,'WO Detail'!$A$2:$BJ$304,26,FALSE)</f>
        <v>11</v>
      </c>
      <c r="DY103" s="55">
        <f>VLOOKUP($A103,'WO Detail'!$A$2:$BJ$304,27,FALSE)</f>
        <v>3</v>
      </c>
      <c r="DZ103" s="55">
        <f>VLOOKUP($A103,'WO Detail'!$A$2:$BJ$304,28,FALSE)</f>
        <v>1</v>
      </c>
      <c r="EA103" s="55">
        <f>VLOOKUP($A103,'WO Detail'!$A$2:$BJ$304,29,FALSE)</f>
        <v>7</v>
      </c>
      <c r="EB103" s="55">
        <f>VLOOKUP($A103,'WO Detail'!$A$2:$BJ$304,30,FALSE)</f>
        <v>0</v>
      </c>
      <c r="EC103" s="55">
        <f>VLOOKUP($A103,'WO Detail'!$A$2:$BJ$304,31,FALSE)</f>
        <v>0</v>
      </c>
      <c r="ED103" s="55">
        <f>VLOOKUP($A103,'WO Detail'!$A$2:$BJ$304,32,FALSE)</f>
        <v>3</v>
      </c>
      <c r="EE103" s="55">
        <f>VLOOKUP($A103,'WO Detail'!$A$2:$BJ$304,33,FALSE)</f>
        <v>5</v>
      </c>
      <c r="EF103" s="55">
        <f>VLOOKUP($A103,'WO Detail'!$A$2:$BJ$304,34,FALSE)</f>
        <v>2</v>
      </c>
      <c r="EG103" s="55">
        <f>VLOOKUP($A103,'WO Detail'!$A$2:$BJ$304,35,FALSE)</f>
        <v>1</v>
      </c>
      <c r="EH103" s="55">
        <f>VLOOKUP($A103,'WO Detail'!$A$2:$BJ$304,36,FALSE)</f>
        <v>0</v>
      </c>
      <c r="EI103" s="55">
        <f>VLOOKUP($A103,'WO Detail'!$A$2:$BJ$304,37,FALSE)</f>
        <v>0</v>
      </c>
      <c r="EJ103" s="78">
        <v>9</v>
      </c>
      <c r="EK103" s="78">
        <v>0</v>
      </c>
      <c r="EL103" s="19" t="s">
        <v>268</v>
      </c>
      <c r="EM103" s="19" t="s">
        <v>269</v>
      </c>
      <c r="EN103" s="81">
        <v>27972</v>
      </c>
      <c r="EO103" s="78">
        <v>44</v>
      </c>
      <c r="EP103" s="78" t="s">
        <v>922</v>
      </c>
      <c r="EQ103" s="85"/>
      <c r="ER103" s="78">
        <v>0.8</v>
      </c>
      <c r="ES103" s="13"/>
      <c r="ET103" s="55">
        <f>VLOOKUP($A103,'WO Detail'!$A$2:$BJ$304,25,FALSE)</f>
        <v>0</v>
      </c>
      <c r="EU103" s="55">
        <f>VLOOKUP($A103,'WO Detail'!$A$2:$BJ$304,24,FALSE)</f>
        <v>0</v>
      </c>
      <c r="EV103" s="55">
        <f>VLOOKUP($A103,'WO Detail'!$A$2:$BJ$304,23,FALSE)</f>
        <v>0</v>
      </c>
      <c r="EW103" s="78" t="s">
        <v>657</v>
      </c>
      <c r="EX103" s="13"/>
      <c r="EY103" s="13"/>
      <c r="EZ103" s="19" t="s">
        <v>267</v>
      </c>
      <c r="FA103" s="55" t="str">
        <f>VLOOKUP($A103,'WO Detail'!$A$2:$BJ$304,11,FALSE)</f>
        <v>Other</v>
      </c>
      <c r="FB103" s="55" t="str">
        <f>VLOOKUP($A103,'WO Detail'!$A$2:$BJ$304,12,FALSE)</f>
        <v>No</v>
      </c>
      <c r="FC103" s="13"/>
      <c r="FD103" s="55">
        <f>VLOOKUP($A103,'WO Detail'!$A$2:$BJ$304,13,FALSE)</f>
        <v>0</v>
      </c>
      <c r="FE103" s="19" t="s">
        <v>272</v>
      </c>
      <c r="FF103" s="13"/>
      <c r="FG103" s="19" t="s">
        <v>267</v>
      </c>
      <c r="FH103" s="19" t="s">
        <v>267</v>
      </c>
      <c r="FI103" s="13"/>
      <c r="FJ103" s="13"/>
      <c r="FK103" s="19" t="s">
        <v>267</v>
      </c>
      <c r="FL103" s="13"/>
      <c r="FM103" s="55">
        <f>VLOOKUP($A103,'WO Detail'!$A$2:$BJ$304,16,FALSE)</f>
        <v>0</v>
      </c>
      <c r="FN103" s="13"/>
      <c r="FO103" s="13"/>
      <c r="FP103" s="13"/>
      <c r="FQ103" s="13"/>
      <c r="FR103" s="13"/>
      <c r="FS103" s="13"/>
      <c r="FT103" s="13"/>
      <c r="FU103" s="13"/>
      <c r="FV103" s="13"/>
      <c r="FW103" s="13"/>
      <c r="FX103" s="13"/>
      <c r="FY103" s="13"/>
      <c r="FZ103" s="13"/>
      <c r="GA103" s="13"/>
      <c r="GB103" s="13"/>
      <c r="GC103" s="13"/>
      <c r="GD103" s="13"/>
      <c r="GE103" s="13"/>
      <c r="GF103" s="13"/>
      <c r="GG103" s="13"/>
      <c r="GH103" s="55">
        <f>VLOOKUP($A103,'WO Detail'!$A$2:$BJ$304,39,FALSE)</f>
        <v>0</v>
      </c>
      <c r="GI103" s="55">
        <f>VLOOKUP($A103,'WO Detail'!$A$2:$BJ$304,40,FALSE)</f>
        <v>0</v>
      </c>
      <c r="GJ103" s="13"/>
      <c r="GK103" s="13"/>
      <c r="GL103" s="13"/>
      <c r="GM103" s="13"/>
      <c r="GN103" s="55">
        <f>VLOOKUP($A103,'WO Detail'!$A$2:$BJ$304,17,FALSE)</f>
        <v>0</v>
      </c>
      <c r="GO103" s="55">
        <f>VLOOKUP($A103,'WO Detail'!$A$2:$BJ$304,18,FALSE)</f>
        <v>0</v>
      </c>
      <c r="GP103" s="55">
        <f>VLOOKUP($A103,'WO Detail'!$A$2:$BJ$304,19,FALSE)</f>
        <v>0</v>
      </c>
      <c r="GQ103" s="55">
        <f>VLOOKUP($A103,'WO Detail'!$A$2:$BJ$304,21,FALSE)</f>
        <v>0</v>
      </c>
      <c r="GR103" s="89" t="str">
        <f>VLOOKUP($A103,'WO Detail'!$A$2:$BJ$304,22,FALSE)</f>
        <v/>
      </c>
      <c r="GS103" s="95">
        <f>VLOOKUP($A103,'WO Detail'!$A$2:$BJ$304,41,FALSE)</f>
        <v>10</v>
      </c>
      <c r="GT103" s="95">
        <f t="shared" si="45"/>
        <v>1.1111111111111112</v>
      </c>
      <c r="GU103" s="95">
        <f>VLOOKUP($A103,'WO Detail'!$A$2:$BJ$304,42,FALSE)</f>
        <v>0</v>
      </c>
      <c r="GV103" s="95">
        <f t="shared" si="46"/>
        <v>0</v>
      </c>
      <c r="GW103" s="95">
        <f>VLOOKUP($A103,'WO Detail'!$A$2:$BJ$304,43,FALSE)</f>
        <v>57</v>
      </c>
      <c r="GX103" s="95">
        <f t="shared" si="30"/>
        <v>6.333333333333333</v>
      </c>
      <c r="GY103" s="95">
        <f>VLOOKUP($A103,'WO Detail'!$A$2:$BJ$304,44,FALSE)</f>
        <v>84</v>
      </c>
      <c r="GZ103" s="95">
        <f t="shared" si="31"/>
        <v>28</v>
      </c>
      <c r="HA103" s="95">
        <f>VLOOKUP($A103,'WO Detail'!$A$2:$BJ$304,45,FALSE)</f>
        <v>1</v>
      </c>
      <c r="HB103" s="95">
        <f t="shared" si="32"/>
        <v>0.1111111111111111</v>
      </c>
      <c r="HC103" s="95">
        <f>VLOOKUP($A103,'WO Detail'!$A$2:$BJ$304,46,FALSE)</f>
        <v>0</v>
      </c>
      <c r="HD103" s="95">
        <f t="shared" si="33"/>
        <v>0</v>
      </c>
      <c r="HE103" s="95">
        <f>VLOOKUP($A103,'WO Detail'!$A$2:$BJ$304,47,FALSE)</f>
        <v>9</v>
      </c>
      <c r="HF103" s="95">
        <f t="shared" si="34"/>
        <v>1</v>
      </c>
      <c r="HG103" s="95">
        <f>VLOOKUP($A103,'WO Detail'!$A$2:$BJ$304,49,FALSE)</f>
        <v>4</v>
      </c>
      <c r="HH103" s="95">
        <f t="shared" si="35"/>
        <v>0.44444444444444442</v>
      </c>
      <c r="HI103" s="95">
        <f>VLOOKUP($A103,'WO Detail'!$A$2:$BJ$304,51,FALSE)</f>
        <v>0</v>
      </c>
      <c r="HJ103" s="95">
        <f t="shared" si="36"/>
        <v>0</v>
      </c>
      <c r="HK103" s="95">
        <f>VLOOKUP($A103,'WO Detail'!$A$2:$BJ$304,53,FALSE)</f>
        <v>0</v>
      </c>
      <c r="HL103" s="95">
        <f t="shared" si="37"/>
        <v>0</v>
      </c>
      <c r="HM103" s="95"/>
      <c r="HN103" s="95"/>
      <c r="HO103" s="95">
        <f>VLOOKUP($A103,'WO Detail'!$A$2:$BJ$304,56,FALSE)</f>
        <v>120</v>
      </c>
      <c r="HP103" s="95">
        <f t="shared" si="38"/>
        <v>13.333333333333334</v>
      </c>
      <c r="HQ103" s="95">
        <f>VLOOKUP($A103,'WO Detail'!$A$2:$BJ$304,57,FALSE)</f>
        <v>2</v>
      </c>
      <c r="HR103" s="95">
        <f t="shared" si="39"/>
        <v>0.66666666666666663</v>
      </c>
      <c r="HS103" s="95">
        <f>VLOOKUP($A103,'WO Detail'!$A$2:$BJ$304,58,FALSE)</f>
        <v>67</v>
      </c>
      <c r="HT103" s="95">
        <f t="shared" si="40"/>
        <v>7.4444444444444438</v>
      </c>
      <c r="HU103" s="95">
        <f>VLOOKUP($A103,'WO Detail'!$A$2:$BJ$304,59,FALSE)</f>
        <v>202</v>
      </c>
      <c r="HV103" s="95">
        <f t="shared" si="41"/>
        <v>67.333333333333329</v>
      </c>
      <c r="HW103" s="95">
        <f>VLOOKUP($A103,'WO Detail'!$A$2:$BJ$304,60,FALSE)</f>
        <v>50</v>
      </c>
      <c r="HX103" s="95">
        <f t="shared" si="42"/>
        <v>5.5555555555555562</v>
      </c>
      <c r="HY103" s="95">
        <f>VLOOKUP($A103,'WO Detail'!$A$2:$BJ$304,61,FALSE)</f>
        <v>630</v>
      </c>
      <c r="HZ103" s="95">
        <f t="shared" si="43"/>
        <v>210</v>
      </c>
      <c r="IA103" s="95"/>
      <c r="IB103" s="95"/>
      <c r="IC103" s="95"/>
      <c r="ID103" s="113">
        <f>VLOOKUP($A103,'PHAS Score'!$C$1:$D$303,2,FALSE)</f>
        <v>22</v>
      </c>
      <c r="IE103" s="95">
        <f>VLOOKUP($A103,'WO Detail'!$A$2:$BJ$304,62,FALSE)</f>
        <v>32</v>
      </c>
      <c r="IF103" s="95">
        <f t="shared" si="44"/>
        <v>10.666666666666666</v>
      </c>
      <c r="IG103" s="96"/>
      <c r="IH103" s="96"/>
      <c r="II103" s="96"/>
      <c r="IJ103" s="96"/>
    </row>
    <row r="104" spans="1:244" s="18" customFormat="1" ht="20.100000000000001" customHeight="1">
      <c r="A104" s="55" t="s">
        <v>928</v>
      </c>
      <c r="B104" s="13" t="s">
        <v>452</v>
      </c>
      <c r="C104" s="13" t="str">
        <f>VLOOKUP($A104,'WO Detail'!$A$2:$BJ$304,4,FALSE)</f>
        <v>Queens-Staten Island</v>
      </c>
      <c r="D104" s="13" t="str">
        <f>VLOOKUP($A104,'WO Detail'!$A$2:$BJ$304,6,FALSE)</f>
        <v>Baisley Park</v>
      </c>
      <c r="E104" s="55">
        <f>VLOOKUP($A104,'WO Detail'!$A$2:$BJ$304,7,FALSE)</f>
        <v>91</v>
      </c>
      <c r="F104" s="13" t="s">
        <v>929</v>
      </c>
      <c r="G104" s="53">
        <v>284</v>
      </c>
      <c r="H104" s="55" t="str">
        <f>VLOOKUP($A104,'WO Detail'!$A$2:$BJ$304,9,FALSE)</f>
        <v>NY005012090</v>
      </c>
      <c r="I104" s="14">
        <v>15</v>
      </c>
      <c r="J104" s="14">
        <v>34</v>
      </c>
      <c r="K104" s="15">
        <v>2.2666667</v>
      </c>
      <c r="L104" s="15">
        <v>40.14</v>
      </c>
      <c r="M104" s="14">
        <v>14</v>
      </c>
      <c r="N104" s="14">
        <v>20</v>
      </c>
      <c r="O104" s="14">
        <v>1</v>
      </c>
      <c r="P104" s="14">
        <v>2</v>
      </c>
      <c r="Q104" s="14">
        <v>5</v>
      </c>
      <c r="R104" s="14">
        <v>2</v>
      </c>
      <c r="S104" s="14">
        <v>2</v>
      </c>
      <c r="T104" s="14">
        <v>3</v>
      </c>
      <c r="U104" s="14">
        <v>4</v>
      </c>
      <c r="V104" s="14">
        <v>2</v>
      </c>
      <c r="W104" s="14">
        <v>1</v>
      </c>
      <c r="X104" s="14">
        <v>0</v>
      </c>
      <c r="Y104" s="14">
        <v>8</v>
      </c>
      <c r="Z104" s="14">
        <v>2</v>
      </c>
      <c r="AA104" s="14">
        <v>2</v>
      </c>
      <c r="AB104" s="14">
        <v>9</v>
      </c>
      <c r="AC104" s="14">
        <v>12</v>
      </c>
      <c r="AD104" s="14">
        <v>12</v>
      </c>
      <c r="AE104" s="14">
        <v>0</v>
      </c>
      <c r="AF104" s="14">
        <v>31</v>
      </c>
      <c r="AG104" s="14">
        <v>3</v>
      </c>
      <c r="AH104" s="14">
        <v>0</v>
      </c>
      <c r="AI104" s="14">
        <v>0</v>
      </c>
      <c r="AJ104" s="14">
        <v>2</v>
      </c>
      <c r="AK104" s="14">
        <v>2</v>
      </c>
      <c r="AL104" s="14">
        <v>0</v>
      </c>
      <c r="AM104" s="14">
        <v>0</v>
      </c>
      <c r="AN104" s="14">
        <v>0</v>
      </c>
      <c r="AO104" s="16">
        <v>672</v>
      </c>
      <c r="AP104" s="16">
        <v>527</v>
      </c>
      <c r="AQ104" s="14">
        <v>1</v>
      </c>
      <c r="AR104" s="14">
        <v>0</v>
      </c>
      <c r="AS104" s="14">
        <v>2</v>
      </c>
      <c r="AT104" s="14">
        <v>1</v>
      </c>
      <c r="AU104" s="14">
        <v>3</v>
      </c>
      <c r="AV104" s="14">
        <v>1</v>
      </c>
      <c r="AW104" s="14">
        <v>2</v>
      </c>
      <c r="AX104" s="14">
        <v>1</v>
      </c>
      <c r="AY104" s="14">
        <v>2</v>
      </c>
      <c r="AZ104" s="14">
        <v>0</v>
      </c>
      <c r="BA104" s="14">
        <v>2</v>
      </c>
      <c r="BB104" s="16">
        <v>34695.73333333333</v>
      </c>
      <c r="BC104" s="16">
        <v>26090</v>
      </c>
      <c r="BD104" s="14">
        <v>0</v>
      </c>
      <c r="BE104" s="14">
        <v>1</v>
      </c>
      <c r="BF104" s="14">
        <v>4</v>
      </c>
      <c r="BG104" s="14">
        <v>1</v>
      </c>
      <c r="BH104" s="14">
        <v>1</v>
      </c>
      <c r="BI104" s="14">
        <v>2</v>
      </c>
      <c r="BJ104" s="14">
        <v>1</v>
      </c>
      <c r="BK104" s="14">
        <v>2</v>
      </c>
      <c r="BL104" s="14">
        <v>0</v>
      </c>
      <c r="BM104" s="14">
        <v>0</v>
      </c>
      <c r="BN104" s="14">
        <v>0</v>
      </c>
      <c r="BO104" s="14">
        <v>0</v>
      </c>
      <c r="BP104" s="14">
        <v>0</v>
      </c>
      <c r="BQ104" s="14">
        <v>1</v>
      </c>
      <c r="BR104" s="14">
        <v>0</v>
      </c>
      <c r="BS104" s="14">
        <v>0</v>
      </c>
      <c r="BT104" s="14">
        <v>1</v>
      </c>
      <c r="BU104" s="14">
        <v>0</v>
      </c>
      <c r="BV104" s="14">
        <v>0</v>
      </c>
      <c r="BW104" s="14">
        <v>0</v>
      </c>
      <c r="BX104" s="14">
        <v>1</v>
      </c>
      <c r="BY104" s="14">
        <v>6</v>
      </c>
      <c r="BZ104" s="16">
        <v>61737.166666666664</v>
      </c>
      <c r="CA104" s="16">
        <v>53727</v>
      </c>
      <c r="CB104" s="14">
        <v>2</v>
      </c>
      <c r="CC104" s="16">
        <v>23281.5</v>
      </c>
      <c r="CD104" s="16">
        <v>23281.5</v>
      </c>
      <c r="CE104" s="14">
        <v>8</v>
      </c>
      <c r="CF104" s="16">
        <v>17658.125</v>
      </c>
      <c r="CG104" s="16">
        <v>16006.5</v>
      </c>
      <c r="CH104" s="14">
        <v>8</v>
      </c>
      <c r="CI104" s="14">
        <v>4</v>
      </c>
      <c r="CJ104" s="14">
        <v>1</v>
      </c>
      <c r="CK104" s="14">
        <v>1</v>
      </c>
      <c r="CL104" s="14">
        <v>1</v>
      </c>
      <c r="CM104" s="14">
        <v>1</v>
      </c>
      <c r="CN104" s="17">
        <f t="shared" si="25"/>
        <v>6.6666666666666666E-2</v>
      </c>
      <c r="CO104" s="14">
        <v>1</v>
      </c>
      <c r="CP104" s="17">
        <f t="shared" si="26"/>
        <v>6.6666666666666666E-2</v>
      </c>
      <c r="CQ104" s="14">
        <v>5</v>
      </c>
      <c r="CR104" s="14">
        <v>1</v>
      </c>
      <c r="CS104" s="17">
        <f t="shared" si="27"/>
        <v>2.9411764705882353E-2</v>
      </c>
      <c r="CT104" s="13"/>
      <c r="CU104" s="17"/>
      <c r="CV104" s="13"/>
      <c r="CW104" s="13"/>
      <c r="CX104" s="13"/>
      <c r="CY104" s="13"/>
      <c r="CZ104" s="13"/>
      <c r="DA104" s="13"/>
      <c r="DB104" s="13" t="str">
        <f>VLOOKUP($A104,'WO Detail'!$A$2:$BJ$304,5,FALSE)</f>
        <v>Neagia Drew</v>
      </c>
      <c r="DC104" s="13"/>
      <c r="DD104" s="13"/>
      <c r="DE104" s="55">
        <f>VLOOKUP($A104,'WO Detail'!$A$2:$BJ$304,38,FALSE)</f>
        <v>0</v>
      </c>
      <c r="DF104" s="19" t="s">
        <v>267</v>
      </c>
      <c r="DG104" s="19" t="s">
        <v>267</v>
      </c>
      <c r="DH104" s="19" t="s">
        <v>267</v>
      </c>
      <c r="DI104" s="19" t="s">
        <v>267</v>
      </c>
      <c r="DJ104" s="19" t="s">
        <v>267</v>
      </c>
      <c r="DK104" s="19" t="s">
        <v>267</v>
      </c>
      <c r="DL104" s="19" t="s">
        <v>267</v>
      </c>
      <c r="DM104" s="19" t="s">
        <v>267</v>
      </c>
      <c r="DN104" s="19" t="s">
        <v>267</v>
      </c>
      <c r="DO104" s="55"/>
      <c r="DP104" s="55"/>
      <c r="DQ104" s="69" t="s">
        <v>897</v>
      </c>
      <c r="DR104" s="55" t="str">
        <f>VLOOKUP($A104,'WO Detail'!$A$2:$BJ$304,10,FALSE)</f>
        <v>No</v>
      </c>
      <c r="DS104" s="55" t="str">
        <f>VLOOKUP($A104,'WO Detail'!$A$2:$BJ$304,14,FALSE)</f>
        <v>NO</v>
      </c>
      <c r="DT104" s="19" t="s">
        <v>505</v>
      </c>
      <c r="DU104" s="59">
        <f>VLOOKUP($A104,'WO Detail'!$A$2:$BJ$304,15,FALSE)</f>
        <v>0</v>
      </c>
      <c r="DV104" s="77"/>
      <c r="DW104" s="79" t="s">
        <v>267</v>
      </c>
      <c r="DX104" s="55">
        <f>VLOOKUP($A104,'WO Detail'!$A$2:$BJ$304,26,FALSE)</f>
        <v>26</v>
      </c>
      <c r="DY104" s="55">
        <f>VLOOKUP($A104,'WO Detail'!$A$2:$BJ$304,27,FALSE)</f>
        <v>15</v>
      </c>
      <c r="DZ104" s="55">
        <f>VLOOKUP($A104,'WO Detail'!$A$2:$BJ$304,28,FALSE)</f>
        <v>0</v>
      </c>
      <c r="EA104" s="55">
        <f>VLOOKUP($A104,'WO Detail'!$A$2:$BJ$304,29,FALSE)</f>
        <v>11</v>
      </c>
      <c r="EB104" s="55">
        <f>VLOOKUP($A104,'WO Detail'!$A$2:$BJ$304,30,FALSE)</f>
        <v>0</v>
      </c>
      <c r="EC104" s="55">
        <f>VLOOKUP($A104,'WO Detail'!$A$2:$BJ$304,31,FALSE)</f>
        <v>0</v>
      </c>
      <c r="ED104" s="55">
        <f>VLOOKUP($A104,'WO Detail'!$A$2:$BJ$304,32,FALSE)</f>
        <v>8</v>
      </c>
      <c r="EE104" s="55">
        <f>VLOOKUP($A104,'WO Detail'!$A$2:$BJ$304,33,FALSE)</f>
        <v>14</v>
      </c>
      <c r="EF104" s="55">
        <f>VLOOKUP($A104,'WO Detail'!$A$2:$BJ$304,34,FALSE)</f>
        <v>4</v>
      </c>
      <c r="EG104" s="55">
        <f>VLOOKUP($A104,'WO Detail'!$A$2:$BJ$304,35,FALSE)</f>
        <v>0</v>
      </c>
      <c r="EH104" s="55">
        <f>VLOOKUP($A104,'WO Detail'!$A$2:$BJ$304,36,FALSE)</f>
        <v>0</v>
      </c>
      <c r="EI104" s="55">
        <f>VLOOKUP($A104,'WO Detail'!$A$2:$BJ$304,37,FALSE)</f>
        <v>0</v>
      </c>
      <c r="EJ104" s="78">
        <v>20</v>
      </c>
      <c r="EK104" s="78">
        <v>0</v>
      </c>
      <c r="EL104" s="19" t="s">
        <v>268</v>
      </c>
      <c r="EM104" s="19" t="s">
        <v>269</v>
      </c>
      <c r="EN104" s="81">
        <v>30347</v>
      </c>
      <c r="EO104" s="78">
        <v>37</v>
      </c>
      <c r="EP104" s="78" t="s">
        <v>922</v>
      </c>
      <c r="EQ104" s="85"/>
      <c r="ER104" s="78">
        <v>2.29</v>
      </c>
      <c r="ES104" s="13"/>
      <c r="ET104" s="55">
        <f>VLOOKUP($A104,'WO Detail'!$A$2:$BJ$304,25,FALSE)</f>
        <v>0</v>
      </c>
      <c r="EU104" s="55">
        <f>VLOOKUP($A104,'WO Detail'!$A$2:$BJ$304,24,FALSE)</f>
        <v>0</v>
      </c>
      <c r="EV104" s="55">
        <f>VLOOKUP($A104,'WO Detail'!$A$2:$BJ$304,23,FALSE)</f>
        <v>0</v>
      </c>
      <c r="EW104" s="78" t="s">
        <v>930</v>
      </c>
      <c r="EX104" s="13"/>
      <c r="EY104" s="13"/>
      <c r="EZ104" s="19" t="s">
        <v>267</v>
      </c>
      <c r="FA104" s="55" t="str">
        <f>VLOOKUP($A104,'WO Detail'!$A$2:$BJ$304,11,FALSE)</f>
        <v>Other</v>
      </c>
      <c r="FB104" s="55" t="str">
        <f>VLOOKUP($A104,'WO Detail'!$A$2:$BJ$304,12,FALSE)</f>
        <v>No</v>
      </c>
      <c r="FC104" s="13"/>
      <c r="FD104" s="55">
        <f>VLOOKUP($A104,'WO Detail'!$A$2:$BJ$304,13,FALSE)</f>
        <v>0</v>
      </c>
      <c r="FE104" s="19" t="s">
        <v>272</v>
      </c>
      <c r="FF104" s="13"/>
      <c r="FG104" s="19" t="s">
        <v>267</v>
      </c>
      <c r="FH104" s="19" t="s">
        <v>267</v>
      </c>
      <c r="FI104" s="13"/>
      <c r="FJ104" s="13"/>
      <c r="FK104" s="19" t="s">
        <v>267</v>
      </c>
      <c r="FL104" s="13"/>
      <c r="FM104" s="55">
        <f>VLOOKUP($A104,'WO Detail'!$A$2:$BJ$304,16,FALSE)</f>
        <v>0</v>
      </c>
      <c r="FN104" s="13"/>
      <c r="FO104" s="13"/>
      <c r="FP104" s="13"/>
      <c r="FQ104" s="13"/>
      <c r="FR104" s="13"/>
      <c r="FS104" s="13"/>
      <c r="FT104" s="13"/>
      <c r="FU104" s="13"/>
      <c r="FV104" s="13"/>
      <c r="FW104" s="13"/>
      <c r="FX104" s="13"/>
      <c r="FY104" s="13"/>
      <c r="FZ104" s="13"/>
      <c r="GA104" s="13"/>
      <c r="GB104" s="13"/>
      <c r="GC104" s="13"/>
      <c r="GD104" s="13"/>
      <c r="GE104" s="13"/>
      <c r="GF104" s="13"/>
      <c r="GG104" s="13"/>
      <c r="GH104" s="55">
        <f>VLOOKUP($A104,'WO Detail'!$A$2:$BJ$304,39,FALSE)</f>
        <v>0</v>
      </c>
      <c r="GI104" s="55">
        <f>VLOOKUP($A104,'WO Detail'!$A$2:$BJ$304,40,FALSE)</f>
        <v>20</v>
      </c>
      <c r="GJ104" s="13"/>
      <c r="GK104" s="13"/>
      <c r="GL104" s="13"/>
      <c r="GM104" s="13"/>
      <c r="GN104" s="55">
        <f>VLOOKUP($A104,'WO Detail'!$A$2:$BJ$304,17,FALSE)</f>
        <v>0</v>
      </c>
      <c r="GO104" s="55">
        <f>VLOOKUP($A104,'WO Detail'!$A$2:$BJ$304,18,FALSE)</f>
        <v>0</v>
      </c>
      <c r="GP104" s="55">
        <f>VLOOKUP($A104,'WO Detail'!$A$2:$BJ$304,19,FALSE)</f>
        <v>0</v>
      </c>
      <c r="GQ104" s="55">
        <f>VLOOKUP($A104,'WO Detail'!$A$2:$BJ$304,21,FALSE)</f>
        <v>0</v>
      </c>
      <c r="GR104" s="89" t="str">
        <f>VLOOKUP($A104,'WO Detail'!$A$2:$BJ$304,22,FALSE)</f>
        <v/>
      </c>
      <c r="GS104" s="95">
        <f>VLOOKUP($A104,'WO Detail'!$A$2:$BJ$304,41,FALSE)</f>
        <v>49</v>
      </c>
      <c r="GT104" s="95">
        <f t="shared" si="45"/>
        <v>1.0888888888888888</v>
      </c>
      <c r="GU104" s="95">
        <f>VLOOKUP($A104,'WO Detail'!$A$2:$BJ$304,42,FALSE)</f>
        <v>3</v>
      </c>
      <c r="GV104" s="95">
        <f t="shared" si="46"/>
        <v>0.2</v>
      </c>
      <c r="GW104" s="95">
        <f>VLOOKUP($A104,'WO Detail'!$A$2:$BJ$304,43,FALSE)</f>
        <v>193</v>
      </c>
      <c r="GX104" s="95">
        <f t="shared" si="30"/>
        <v>4.2888888888888888</v>
      </c>
      <c r="GY104" s="95">
        <f>VLOOKUP($A104,'WO Detail'!$A$2:$BJ$304,44,FALSE)</f>
        <v>276</v>
      </c>
      <c r="GZ104" s="95">
        <f t="shared" si="31"/>
        <v>18.399999999999999</v>
      </c>
      <c r="HA104" s="95">
        <f>VLOOKUP($A104,'WO Detail'!$A$2:$BJ$304,45,FALSE)</f>
        <v>5</v>
      </c>
      <c r="HB104" s="95">
        <f t="shared" si="32"/>
        <v>0.11111111111111112</v>
      </c>
      <c r="HC104" s="95">
        <f>VLOOKUP($A104,'WO Detail'!$A$2:$BJ$304,46,FALSE)</f>
        <v>22</v>
      </c>
      <c r="HD104" s="95">
        <f t="shared" si="33"/>
        <v>1.4666666666666666</v>
      </c>
      <c r="HE104" s="95">
        <f>VLOOKUP($A104,'WO Detail'!$A$2:$BJ$304,47,FALSE)</f>
        <v>38</v>
      </c>
      <c r="HF104" s="95">
        <f t="shared" si="34"/>
        <v>0.84444444444444444</v>
      </c>
      <c r="HG104" s="95">
        <f>VLOOKUP($A104,'WO Detail'!$A$2:$BJ$304,49,FALSE)</f>
        <v>19</v>
      </c>
      <c r="HH104" s="95">
        <f t="shared" si="35"/>
        <v>0.42222222222222222</v>
      </c>
      <c r="HI104" s="95">
        <f>VLOOKUP($A104,'WO Detail'!$A$2:$BJ$304,51,FALSE)</f>
        <v>0</v>
      </c>
      <c r="HJ104" s="95">
        <f t="shared" si="36"/>
        <v>0</v>
      </c>
      <c r="HK104" s="95">
        <f>VLOOKUP($A104,'WO Detail'!$A$2:$BJ$304,53,FALSE)</f>
        <v>0</v>
      </c>
      <c r="HL104" s="95">
        <f t="shared" si="37"/>
        <v>0</v>
      </c>
      <c r="HM104" s="95"/>
      <c r="HN104" s="95"/>
      <c r="HO104" s="95">
        <f>VLOOKUP($A104,'WO Detail'!$A$2:$BJ$304,56,FALSE)</f>
        <v>427</v>
      </c>
      <c r="HP104" s="95">
        <f t="shared" si="38"/>
        <v>9.4888888888888889</v>
      </c>
      <c r="HQ104" s="95">
        <f>VLOOKUP($A104,'WO Detail'!$A$2:$BJ$304,57,FALSE)</f>
        <v>86</v>
      </c>
      <c r="HR104" s="95">
        <f t="shared" si="39"/>
        <v>5.7333333333333334</v>
      </c>
      <c r="HS104" s="95">
        <f>VLOOKUP($A104,'WO Detail'!$A$2:$BJ$304,58,FALSE)</f>
        <v>249</v>
      </c>
      <c r="HT104" s="95">
        <f t="shared" si="40"/>
        <v>5.5333333333333332</v>
      </c>
      <c r="HU104" s="95">
        <f>VLOOKUP($A104,'WO Detail'!$A$2:$BJ$304,59,FALSE)</f>
        <v>1161</v>
      </c>
      <c r="HV104" s="95">
        <f t="shared" si="41"/>
        <v>77.400000000000006</v>
      </c>
      <c r="HW104" s="95">
        <f>VLOOKUP($A104,'WO Detail'!$A$2:$BJ$304,60,FALSE)</f>
        <v>151</v>
      </c>
      <c r="HX104" s="95">
        <f t="shared" si="42"/>
        <v>3.3555555555555556</v>
      </c>
      <c r="HY104" s="95">
        <f>VLOOKUP($A104,'WO Detail'!$A$2:$BJ$304,61,FALSE)</f>
        <v>1299</v>
      </c>
      <c r="HZ104" s="95">
        <f t="shared" si="43"/>
        <v>86.6</v>
      </c>
      <c r="IA104" s="95"/>
      <c r="IB104" s="95"/>
      <c r="IC104" s="95"/>
      <c r="ID104" s="113">
        <f>VLOOKUP($A104,'PHAS Score'!$C$1:$D$303,2,FALSE)</f>
        <v>22</v>
      </c>
      <c r="IE104" s="95">
        <f>VLOOKUP($A104,'WO Detail'!$A$2:$BJ$304,62,FALSE)</f>
        <v>21</v>
      </c>
      <c r="IF104" s="95">
        <f t="shared" si="44"/>
        <v>1.4</v>
      </c>
      <c r="IG104" s="96"/>
      <c r="IH104" s="96"/>
      <c r="II104" s="96"/>
      <c r="IJ104" s="96"/>
    </row>
    <row r="105" spans="1:244" s="18" customFormat="1" ht="20.100000000000001" customHeight="1">
      <c r="A105" s="55" t="s">
        <v>931</v>
      </c>
      <c r="B105" s="13" t="s">
        <v>278</v>
      </c>
      <c r="C105" s="13" t="str">
        <f>VLOOKUP($A105,'WO Detail'!$A$2:$BJ$304,4,FALSE)</f>
        <v>NGO1</v>
      </c>
      <c r="D105" s="13" t="str">
        <f>VLOOKUP($A105,'WO Detail'!$A$2:$BJ$304,6,FALSE)</f>
        <v>Unity Plaza</v>
      </c>
      <c r="E105" s="55">
        <f>VLOOKUP($A105,'WO Detail'!$A$2:$BJ$304,7,FALSE)</f>
        <v>261</v>
      </c>
      <c r="F105" s="13" t="s">
        <v>932</v>
      </c>
      <c r="G105" s="53">
        <v>207</v>
      </c>
      <c r="H105" s="55" t="str">
        <f>VLOOKUP($A105,'WO Detail'!$A$2:$BJ$304,9,FALSE)</f>
        <v>NY005012610</v>
      </c>
      <c r="I105" s="14">
        <v>154</v>
      </c>
      <c r="J105" s="14">
        <v>438</v>
      </c>
      <c r="K105" s="15">
        <v>2.8441557999999998</v>
      </c>
      <c r="L105" s="15">
        <v>20.505844199999999</v>
      </c>
      <c r="M105" s="14">
        <v>155</v>
      </c>
      <c r="N105" s="14">
        <v>283</v>
      </c>
      <c r="O105" s="14">
        <v>25</v>
      </c>
      <c r="P105" s="14">
        <v>47</v>
      </c>
      <c r="Q105" s="14">
        <v>60</v>
      </c>
      <c r="R105" s="14">
        <v>45</v>
      </c>
      <c r="S105" s="14">
        <v>40</v>
      </c>
      <c r="T105" s="14">
        <v>63</v>
      </c>
      <c r="U105" s="14">
        <v>55</v>
      </c>
      <c r="V105" s="14">
        <v>35</v>
      </c>
      <c r="W105" s="14">
        <v>25</v>
      </c>
      <c r="X105" s="14">
        <v>20</v>
      </c>
      <c r="Y105" s="14">
        <v>9</v>
      </c>
      <c r="Z105" s="14">
        <v>10</v>
      </c>
      <c r="AA105" s="14">
        <v>4</v>
      </c>
      <c r="AB105" s="14">
        <v>157</v>
      </c>
      <c r="AC105" s="14">
        <v>33</v>
      </c>
      <c r="AD105" s="14">
        <v>23</v>
      </c>
      <c r="AE105" s="14">
        <v>11</v>
      </c>
      <c r="AF105" s="14">
        <v>280</v>
      </c>
      <c r="AG105" s="14">
        <v>133</v>
      </c>
      <c r="AH105" s="14">
        <v>11</v>
      </c>
      <c r="AI105" s="14">
        <v>3</v>
      </c>
      <c r="AJ105" s="14">
        <v>53</v>
      </c>
      <c r="AK105" s="14">
        <v>14</v>
      </c>
      <c r="AL105" s="14">
        <v>1</v>
      </c>
      <c r="AM105" s="14">
        <v>0</v>
      </c>
      <c r="AN105" s="14">
        <v>9</v>
      </c>
      <c r="AO105" s="16">
        <v>577.03246753246754</v>
      </c>
      <c r="AP105" s="16">
        <v>444.5</v>
      </c>
      <c r="AQ105" s="14">
        <v>6</v>
      </c>
      <c r="AR105" s="14">
        <v>9</v>
      </c>
      <c r="AS105" s="14">
        <v>38</v>
      </c>
      <c r="AT105" s="14">
        <v>12</v>
      </c>
      <c r="AU105" s="14">
        <v>19</v>
      </c>
      <c r="AV105" s="14">
        <v>12</v>
      </c>
      <c r="AW105" s="14">
        <v>10</v>
      </c>
      <c r="AX105" s="14">
        <v>11</v>
      </c>
      <c r="AY105" s="14">
        <v>8</v>
      </c>
      <c r="AZ105" s="14">
        <v>4</v>
      </c>
      <c r="BA105" s="14">
        <v>25</v>
      </c>
      <c r="BB105" s="16">
        <v>26510.785714285714</v>
      </c>
      <c r="BC105" s="16">
        <v>19477</v>
      </c>
      <c r="BD105" s="14">
        <v>13</v>
      </c>
      <c r="BE105" s="14">
        <v>20</v>
      </c>
      <c r="BF105" s="14">
        <v>25</v>
      </c>
      <c r="BG105" s="14">
        <v>20</v>
      </c>
      <c r="BH105" s="14">
        <v>12</v>
      </c>
      <c r="BI105" s="14">
        <v>11</v>
      </c>
      <c r="BJ105" s="14">
        <v>11</v>
      </c>
      <c r="BK105" s="14">
        <v>11</v>
      </c>
      <c r="BL105" s="14">
        <v>4</v>
      </c>
      <c r="BM105" s="14">
        <v>5</v>
      </c>
      <c r="BN105" s="14">
        <v>5</v>
      </c>
      <c r="BO105" s="14">
        <v>3</v>
      </c>
      <c r="BP105" s="14">
        <v>6</v>
      </c>
      <c r="BQ105" s="14">
        <v>3</v>
      </c>
      <c r="BR105" s="14">
        <v>0</v>
      </c>
      <c r="BS105" s="14">
        <v>0</v>
      </c>
      <c r="BT105" s="14">
        <v>1</v>
      </c>
      <c r="BU105" s="14">
        <v>0</v>
      </c>
      <c r="BV105" s="14">
        <v>2</v>
      </c>
      <c r="BW105" s="14">
        <v>1</v>
      </c>
      <c r="BX105" s="14">
        <v>1</v>
      </c>
      <c r="BY105" s="14">
        <v>104</v>
      </c>
      <c r="BZ105" s="16">
        <v>33055.538461538461</v>
      </c>
      <c r="CA105" s="16">
        <v>28694.5</v>
      </c>
      <c r="CB105" s="14">
        <v>23</v>
      </c>
      <c r="CC105" s="16">
        <v>13632.91304347826</v>
      </c>
      <c r="CD105" s="16">
        <v>10272</v>
      </c>
      <c r="CE105" s="14">
        <v>34</v>
      </c>
      <c r="CF105" s="16">
        <v>15160.823529411764</v>
      </c>
      <c r="CG105" s="16">
        <v>10296</v>
      </c>
      <c r="CH105" s="14">
        <v>99</v>
      </c>
      <c r="CI105" s="14">
        <v>32</v>
      </c>
      <c r="CJ105" s="14">
        <v>18</v>
      </c>
      <c r="CK105" s="14">
        <v>5</v>
      </c>
      <c r="CL105" s="14">
        <v>0</v>
      </c>
      <c r="CM105" s="14">
        <v>0</v>
      </c>
      <c r="CN105" s="17">
        <f t="shared" si="25"/>
        <v>0</v>
      </c>
      <c r="CO105" s="14">
        <v>5</v>
      </c>
      <c r="CP105" s="17">
        <f t="shared" si="26"/>
        <v>3.2467532467532464E-2</v>
      </c>
      <c r="CQ105" s="14">
        <v>72</v>
      </c>
      <c r="CR105" s="14">
        <v>36</v>
      </c>
      <c r="CS105" s="17">
        <f t="shared" si="27"/>
        <v>8.2191780821917804E-2</v>
      </c>
      <c r="CT105" s="13"/>
      <c r="CU105" s="17"/>
      <c r="CV105" s="13"/>
      <c r="CW105" s="13"/>
      <c r="CX105" s="13"/>
      <c r="CY105" s="13"/>
      <c r="CZ105" s="13"/>
      <c r="DA105" s="13"/>
      <c r="DB105" s="13" t="str">
        <f>VLOOKUP($A105,'WO Detail'!$A$2:$BJ$304,5,FALSE)</f>
        <v>Andrew Korbul Jr.</v>
      </c>
      <c r="DC105" s="13"/>
      <c r="DD105" s="13"/>
      <c r="DE105" s="55">
        <f>VLOOKUP($A105,'WO Detail'!$A$2:$BJ$304,38,FALSE)</f>
        <v>2</v>
      </c>
      <c r="DF105" s="19" t="s">
        <v>350</v>
      </c>
      <c r="DG105" s="19" t="s">
        <v>351</v>
      </c>
      <c r="DH105" s="19" t="s">
        <v>282</v>
      </c>
      <c r="DI105" s="19" t="s">
        <v>283</v>
      </c>
      <c r="DJ105" s="19" t="s">
        <v>525</v>
      </c>
      <c r="DK105" s="19" t="s">
        <v>526</v>
      </c>
      <c r="DL105" s="19" t="s">
        <v>454</v>
      </c>
      <c r="DM105" s="19" t="s">
        <v>536</v>
      </c>
      <c r="DN105" s="19" t="s">
        <v>552</v>
      </c>
      <c r="DO105" s="55"/>
      <c r="DP105" s="55"/>
      <c r="DQ105" s="68">
        <v>24.830699774266364</v>
      </c>
      <c r="DR105" s="55" t="str">
        <f>VLOOKUP($A105,'WO Detail'!$A$2:$BJ$304,10,FALSE)</f>
        <v>No</v>
      </c>
      <c r="DS105" s="55" t="str">
        <f>VLOOKUP($A105,'WO Detail'!$A$2:$BJ$304,14,FALSE)</f>
        <v>YES</v>
      </c>
      <c r="DT105" s="19" t="s">
        <v>289</v>
      </c>
      <c r="DU105" s="59" t="str">
        <f>VLOOKUP($A105,'WO Detail'!$A$2:$BJ$304,15,FALSE)</f>
        <v>HELEN JOHNSON</v>
      </c>
      <c r="DV105" s="78">
        <v>2026</v>
      </c>
      <c r="DW105" s="79" t="s">
        <v>267</v>
      </c>
      <c r="DX105" s="55">
        <f>VLOOKUP($A105,'WO Detail'!$A$2:$BJ$304,26,FALSE)</f>
        <v>160</v>
      </c>
      <c r="DY105" s="55">
        <f>VLOOKUP($A105,'WO Detail'!$A$2:$BJ$304,27,FALSE)</f>
        <v>156</v>
      </c>
      <c r="DZ105" s="55">
        <f>VLOOKUP($A105,'WO Detail'!$A$2:$BJ$304,28,FALSE)</f>
        <v>2</v>
      </c>
      <c r="EA105" s="55">
        <f>VLOOKUP($A105,'WO Detail'!$A$2:$BJ$304,29,FALSE)</f>
        <v>2</v>
      </c>
      <c r="EB105" s="55">
        <f>VLOOKUP($A105,'WO Detail'!$A$2:$BJ$304,30,FALSE)</f>
        <v>0</v>
      </c>
      <c r="EC105" s="55">
        <f>VLOOKUP($A105,'WO Detail'!$A$2:$BJ$304,31,FALSE)</f>
        <v>28</v>
      </c>
      <c r="ED105" s="55">
        <f>VLOOKUP($A105,'WO Detail'!$A$2:$BJ$304,32,FALSE)</f>
        <v>57</v>
      </c>
      <c r="EE105" s="55">
        <f>VLOOKUP($A105,'WO Detail'!$A$2:$BJ$304,33,FALSE)</f>
        <v>47</v>
      </c>
      <c r="EF105" s="55">
        <f>VLOOKUP($A105,'WO Detail'!$A$2:$BJ$304,34,FALSE)</f>
        <v>28</v>
      </c>
      <c r="EG105" s="55">
        <f>VLOOKUP($A105,'WO Detail'!$A$2:$BJ$304,35,FALSE)</f>
        <v>0</v>
      </c>
      <c r="EH105" s="55">
        <f>VLOOKUP($A105,'WO Detail'!$A$2:$BJ$304,36,FALSE)</f>
        <v>0</v>
      </c>
      <c r="EI105" s="55">
        <f>VLOOKUP($A105,'WO Detail'!$A$2:$BJ$304,37,FALSE)</f>
        <v>0</v>
      </c>
      <c r="EJ105" s="78">
        <v>8</v>
      </c>
      <c r="EK105" s="78">
        <v>0</v>
      </c>
      <c r="EL105" s="19" t="s">
        <v>268</v>
      </c>
      <c r="EM105" s="19" t="s">
        <v>269</v>
      </c>
      <c r="EN105" s="81">
        <v>26237</v>
      </c>
      <c r="EO105" s="78">
        <v>49</v>
      </c>
      <c r="EP105" s="78" t="s">
        <v>291</v>
      </c>
      <c r="EQ105" s="84">
        <v>42189</v>
      </c>
      <c r="ER105" s="78">
        <v>2.1800000000000002</v>
      </c>
      <c r="ES105" s="13"/>
      <c r="ET105" s="55">
        <f>VLOOKUP($A105,'WO Detail'!$A$2:$BJ$304,25,FALSE)</f>
        <v>2</v>
      </c>
      <c r="EU105" s="55">
        <f>VLOOKUP($A105,'WO Detail'!$A$2:$BJ$304,24,FALSE)</f>
        <v>0</v>
      </c>
      <c r="EV105" s="55" t="str">
        <f>VLOOKUP($A105,'WO Detail'!$A$2:$BJ$304,23,FALSE)</f>
        <v>OPERATING</v>
      </c>
      <c r="EW105" s="78" t="s">
        <v>267</v>
      </c>
      <c r="EX105" s="13"/>
      <c r="EY105" s="13"/>
      <c r="EZ105" s="19" t="s">
        <v>267</v>
      </c>
      <c r="FA105" s="55" t="str">
        <f>VLOOKUP($A105,'WO Detail'!$A$2:$BJ$304,11,FALSE)</f>
        <v>Other</v>
      </c>
      <c r="FB105" s="55" t="str">
        <f>VLOOKUP($A105,'WO Detail'!$A$2:$BJ$304,12,FALSE)</f>
        <v>No</v>
      </c>
      <c r="FC105" s="13"/>
      <c r="FD105" s="55" t="str">
        <f>VLOOKUP($A105,'WO Detail'!$A$2:$BJ$304,13,FALSE)</f>
        <v>NGEM</v>
      </c>
      <c r="FE105" s="19" t="s">
        <v>267</v>
      </c>
      <c r="FF105" s="13" t="s">
        <v>273</v>
      </c>
      <c r="FG105" s="19" t="s">
        <v>933</v>
      </c>
      <c r="FH105" s="19" t="s">
        <v>554</v>
      </c>
      <c r="FI105" s="13">
        <v>4008</v>
      </c>
      <c r="FJ105" s="13">
        <v>19</v>
      </c>
      <c r="FK105" s="19" t="s">
        <v>555</v>
      </c>
      <c r="FL105" s="13"/>
      <c r="FM105" s="55">
        <f>VLOOKUP($A105,'WO Detail'!$A$2:$BJ$304,16,FALSE)</f>
        <v>0</v>
      </c>
      <c r="FN105" s="13"/>
      <c r="FO105" s="13"/>
      <c r="FP105" s="13"/>
      <c r="FQ105" s="13"/>
      <c r="FR105" s="13"/>
      <c r="FS105" s="13"/>
      <c r="FT105" s="13"/>
      <c r="FU105" s="13"/>
      <c r="FV105" s="13"/>
      <c r="FW105" s="13"/>
      <c r="FX105" s="13"/>
      <c r="FY105" s="13"/>
      <c r="FZ105" s="13"/>
      <c r="GA105" s="13"/>
      <c r="GB105" s="13"/>
      <c r="GC105" s="13"/>
      <c r="GD105" s="13"/>
      <c r="GE105" s="13"/>
      <c r="GF105" s="13"/>
      <c r="GG105" s="13"/>
      <c r="GH105" s="55">
        <f>VLOOKUP($A105,'WO Detail'!$A$2:$BJ$304,39,FALSE)</f>
        <v>92.38</v>
      </c>
      <c r="GI105" s="55">
        <f>VLOOKUP($A105,'WO Detail'!$A$2:$BJ$304,40,FALSE)</f>
        <v>51.92</v>
      </c>
      <c r="GJ105" s="13"/>
      <c r="GK105" s="13"/>
      <c r="GL105" s="13"/>
      <c r="GM105" s="13"/>
      <c r="GN105" s="55">
        <f>VLOOKUP($A105,'WO Detail'!$A$2:$BJ$304,17,FALSE)</f>
        <v>0</v>
      </c>
      <c r="GO105" s="55">
        <f>VLOOKUP($A105,'WO Detail'!$A$2:$BJ$304,18,FALSE)</f>
        <v>0</v>
      </c>
      <c r="GP105" s="55">
        <f>VLOOKUP($A105,'WO Detail'!$A$2:$BJ$304,19,FALSE)</f>
        <v>0</v>
      </c>
      <c r="GQ105" s="55" t="str">
        <f>VLOOKUP($A105,'WO Detail'!$A$2:$BJ$304,21,FALSE)</f>
        <v>Yes</v>
      </c>
      <c r="GR105" s="89">
        <f>VLOOKUP($A105,'WO Detail'!$A$2:$BJ$304,22,FALSE)</f>
        <v>0.79609152295263386</v>
      </c>
      <c r="GS105" s="95">
        <f>VLOOKUP($A105,'WO Detail'!$A$2:$BJ$304,41,FALSE)</f>
        <v>721</v>
      </c>
      <c r="GT105" s="95">
        <f t="shared" si="45"/>
        <v>1.5405982905982907</v>
      </c>
      <c r="GU105" s="95">
        <f>VLOOKUP($A105,'WO Detail'!$A$2:$BJ$304,42,FALSE)</f>
        <v>251</v>
      </c>
      <c r="GV105" s="95">
        <f t="shared" si="46"/>
        <v>1.608974358974359</v>
      </c>
      <c r="GW105" s="95">
        <f>VLOOKUP($A105,'WO Detail'!$A$2:$BJ$304,43,FALSE)</f>
        <v>1405</v>
      </c>
      <c r="GX105" s="95">
        <f t="shared" si="30"/>
        <v>3.0021367521367521</v>
      </c>
      <c r="GY105" s="95">
        <f>VLOOKUP($A105,'WO Detail'!$A$2:$BJ$304,44,FALSE)</f>
        <v>1565</v>
      </c>
      <c r="GZ105" s="95">
        <f t="shared" si="31"/>
        <v>10.032051282051283</v>
      </c>
      <c r="HA105" s="95">
        <f>VLOOKUP($A105,'WO Detail'!$A$2:$BJ$304,45,FALSE)</f>
        <v>576</v>
      </c>
      <c r="HB105" s="95">
        <f t="shared" si="32"/>
        <v>1.2307692307692308</v>
      </c>
      <c r="HC105" s="95">
        <f>VLOOKUP($A105,'WO Detail'!$A$2:$BJ$304,46,FALSE)</f>
        <v>464</v>
      </c>
      <c r="HD105" s="95">
        <f t="shared" si="33"/>
        <v>2.9743589743589745</v>
      </c>
      <c r="HE105" s="95">
        <f>VLOOKUP($A105,'WO Detail'!$A$2:$BJ$304,47,FALSE)</f>
        <v>1345</v>
      </c>
      <c r="HF105" s="95">
        <f t="shared" si="34"/>
        <v>2.8739316239316239</v>
      </c>
      <c r="HG105" s="95">
        <f>VLOOKUP($A105,'WO Detail'!$A$2:$BJ$304,49,FALSE)</f>
        <v>1818</v>
      </c>
      <c r="HH105" s="95">
        <f t="shared" si="35"/>
        <v>3.8846153846153846</v>
      </c>
      <c r="HI105" s="95">
        <f>VLOOKUP($A105,'WO Detail'!$A$2:$BJ$304,51,FALSE)</f>
        <v>13</v>
      </c>
      <c r="HJ105" s="95">
        <f t="shared" si="36"/>
        <v>6.5</v>
      </c>
      <c r="HK105" s="95">
        <f>VLOOKUP($A105,'WO Detail'!$A$2:$BJ$304,53,FALSE)</f>
        <v>18</v>
      </c>
      <c r="HL105" s="95">
        <f t="shared" si="37"/>
        <v>9</v>
      </c>
      <c r="HM105" s="95"/>
      <c r="HN105" s="95"/>
      <c r="HO105" s="95">
        <f>VLOOKUP($A105,'WO Detail'!$A$2:$BJ$304,56,FALSE)</f>
        <v>6460</v>
      </c>
      <c r="HP105" s="95">
        <f t="shared" si="38"/>
        <v>13.803418803418804</v>
      </c>
      <c r="HQ105" s="95">
        <f>VLOOKUP($A105,'WO Detail'!$A$2:$BJ$304,57,FALSE)</f>
        <v>1828</v>
      </c>
      <c r="HR105" s="95">
        <f t="shared" si="39"/>
        <v>11.717948717948717</v>
      </c>
      <c r="HS105" s="95">
        <f>VLOOKUP($A105,'WO Detail'!$A$2:$BJ$304,58,FALSE)</f>
        <v>5142</v>
      </c>
      <c r="HT105" s="95">
        <f t="shared" si="40"/>
        <v>10.987179487179487</v>
      </c>
      <c r="HU105" s="95">
        <f>VLOOKUP($A105,'WO Detail'!$A$2:$BJ$304,59,FALSE)</f>
        <v>15735</v>
      </c>
      <c r="HV105" s="95">
        <f t="shared" si="41"/>
        <v>100.86538461538461</v>
      </c>
      <c r="HW105" s="95">
        <f>VLOOKUP($A105,'WO Detail'!$A$2:$BJ$304,60,FALSE)</f>
        <v>309</v>
      </c>
      <c r="HX105" s="95">
        <f t="shared" si="42"/>
        <v>0.66025641025641024</v>
      </c>
      <c r="HY105" s="95">
        <f>VLOOKUP($A105,'WO Detail'!$A$2:$BJ$304,61,FALSE)</f>
        <v>9865</v>
      </c>
      <c r="HZ105" s="95">
        <f t="shared" si="43"/>
        <v>63.237179487179489</v>
      </c>
      <c r="IA105" s="95"/>
      <c r="IB105" s="95"/>
      <c r="IC105" s="95"/>
      <c r="ID105" s="113">
        <f>VLOOKUP($A105,'PHAS Score'!$C$1:$D$303,2,FALSE)</f>
        <v>74.760000000000005</v>
      </c>
      <c r="IE105" s="95">
        <f>VLOOKUP($A105,'WO Detail'!$A$2:$BJ$304,62,FALSE)</f>
        <v>340</v>
      </c>
      <c r="IF105" s="95">
        <f t="shared" si="44"/>
        <v>2.1794871794871793</v>
      </c>
      <c r="IG105" s="96"/>
      <c r="IH105" s="96"/>
      <c r="II105" s="96"/>
      <c r="IJ105" s="96"/>
    </row>
    <row r="106" spans="1:244" s="18" customFormat="1" ht="20.100000000000001" customHeight="1">
      <c r="A106" s="55" t="s">
        <v>934</v>
      </c>
      <c r="B106" s="13" t="s">
        <v>307</v>
      </c>
      <c r="C106" s="13" t="str">
        <f>VLOOKUP($A106,'WO Detail'!$A$2:$BJ$304,4,FALSE)</f>
        <v>Manhattan</v>
      </c>
      <c r="D106" s="13" t="str">
        <f>VLOOKUP($A106,'WO Detail'!$A$2:$BJ$304,6,FALSE)</f>
        <v>Lower East Side</v>
      </c>
      <c r="E106" s="55">
        <f>VLOOKUP($A106,'WO Detail'!$A$2:$BJ$304,7,FALSE)</f>
        <v>337</v>
      </c>
      <c r="F106" s="13" t="s">
        <v>935</v>
      </c>
      <c r="G106" s="53">
        <v>1</v>
      </c>
      <c r="H106" s="55" t="str">
        <f>VLOOKUP($A106,'WO Detail'!$A$2:$BJ$304,9,FALSE)</f>
        <v>NY005012920</v>
      </c>
      <c r="I106" s="14">
        <v>123</v>
      </c>
      <c r="J106" s="14">
        <v>182</v>
      </c>
      <c r="K106" s="15">
        <v>1.4796748</v>
      </c>
      <c r="L106" s="15">
        <v>20.9821138</v>
      </c>
      <c r="M106" s="14">
        <v>58</v>
      </c>
      <c r="N106" s="14">
        <v>124</v>
      </c>
      <c r="O106" s="14">
        <v>11</v>
      </c>
      <c r="P106" s="14">
        <v>11</v>
      </c>
      <c r="Q106" s="14">
        <v>10</v>
      </c>
      <c r="R106" s="14">
        <v>5</v>
      </c>
      <c r="S106" s="14">
        <v>6</v>
      </c>
      <c r="T106" s="14">
        <v>22</v>
      </c>
      <c r="U106" s="14">
        <v>21</v>
      </c>
      <c r="V106" s="14">
        <v>20</v>
      </c>
      <c r="W106" s="14">
        <v>15</v>
      </c>
      <c r="X106" s="14">
        <v>10</v>
      </c>
      <c r="Y106" s="14">
        <v>29</v>
      </c>
      <c r="Z106" s="14">
        <v>16</v>
      </c>
      <c r="AA106" s="14">
        <v>6</v>
      </c>
      <c r="AB106" s="14">
        <v>33</v>
      </c>
      <c r="AC106" s="14">
        <v>59</v>
      </c>
      <c r="AD106" s="14">
        <v>51</v>
      </c>
      <c r="AE106" s="14">
        <v>10</v>
      </c>
      <c r="AF106" s="14">
        <v>58</v>
      </c>
      <c r="AG106" s="14">
        <v>86</v>
      </c>
      <c r="AH106" s="14">
        <v>27</v>
      </c>
      <c r="AI106" s="14">
        <v>1</v>
      </c>
      <c r="AJ106" s="14">
        <v>51</v>
      </c>
      <c r="AK106" s="14">
        <v>17</v>
      </c>
      <c r="AL106" s="14">
        <v>6</v>
      </c>
      <c r="AM106" s="14">
        <v>1</v>
      </c>
      <c r="AN106" s="14">
        <v>13</v>
      </c>
      <c r="AO106" s="16">
        <v>493.33333333333331</v>
      </c>
      <c r="AP106" s="16">
        <v>310</v>
      </c>
      <c r="AQ106" s="14">
        <v>1</v>
      </c>
      <c r="AR106" s="14">
        <v>11</v>
      </c>
      <c r="AS106" s="14">
        <v>45</v>
      </c>
      <c r="AT106" s="14">
        <v>16</v>
      </c>
      <c r="AU106" s="14">
        <v>7</v>
      </c>
      <c r="AV106" s="14">
        <v>7</v>
      </c>
      <c r="AW106" s="14">
        <v>6</v>
      </c>
      <c r="AX106" s="14">
        <v>7</v>
      </c>
      <c r="AY106" s="14">
        <v>3</v>
      </c>
      <c r="AZ106" s="14">
        <v>0</v>
      </c>
      <c r="BA106" s="14">
        <v>20</v>
      </c>
      <c r="BB106" s="16">
        <v>23327.886178861787</v>
      </c>
      <c r="BC106" s="16">
        <v>14040</v>
      </c>
      <c r="BD106" s="14">
        <v>5</v>
      </c>
      <c r="BE106" s="14">
        <v>21</v>
      </c>
      <c r="BF106" s="14">
        <v>38</v>
      </c>
      <c r="BG106" s="14">
        <v>12</v>
      </c>
      <c r="BH106" s="14">
        <v>10</v>
      </c>
      <c r="BI106" s="14">
        <v>7</v>
      </c>
      <c r="BJ106" s="14">
        <v>7</v>
      </c>
      <c r="BK106" s="14">
        <v>1</v>
      </c>
      <c r="BL106" s="14">
        <v>10</v>
      </c>
      <c r="BM106" s="14">
        <v>0</v>
      </c>
      <c r="BN106" s="14">
        <v>2</v>
      </c>
      <c r="BO106" s="14">
        <v>2</v>
      </c>
      <c r="BP106" s="14">
        <v>3</v>
      </c>
      <c r="BQ106" s="14">
        <v>0</v>
      </c>
      <c r="BR106" s="14">
        <v>0</v>
      </c>
      <c r="BS106" s="14">
        <v>0</v>
      </c>
      <c r="BT106" s="14">
        <v>1</v>
      </c>
      <c r="BU106" s="14">
        <v>1</v>
      </c>
      <c r="BV106" s="14">
        <v>0</v>
      </c>
      <c r="BW106" s="14">
        <v>0</v>
      </c>
      <c r="BX106" s="14">
        <v>3</v>
      </c>
      <c r="BY106" s="14">
        <v>54</v>
      </c>
      <c r="BZ106" s="16">
        <v>37490.370370370372</v>
      </c>
      <c r="CA106" s="16">
        <v>30694.5</v>
      </c>
      <c r="CB106" s="14">
        <v>15</v>
      </c>
      <c r="CC106" s="16">
        <v>11194.333333333334</v>
      </c>
      <c r="CD106" s="16">
        <v>6888</v>
      </c>
      <c r="CE106" s="14">
        <v>55</v>
      </c>
      <c r="CF106" s="16">
        <v>13059.145454545454</v>
      </c>
      <c r="CG106" s="16">
        <v>10536</v>
      </c>
      <c r="CH106" s="14">
        <v>82</v>
      </c>
      <c r="CI106" s="14">
        <v>23</v>
      </c>
      <c r="CJ106" s="14">
        <v>10</v>
      </c>
      <c r="CK106" s="14">
        <v>5</v>
      </c>
      <c r="CL106" s="14">
        <v>3</v>
      </c>
      <c r="CM106" s="14">
        <v>3</v>
      </c>
      <c r="CN106" s="17">
        <f t="shared" si="25"/>
        <v>2.4390243902439025E-2</v>
      </c>
      <c r="CO106" s="14">
        <v>10</v>
      </c>
      <c r="CP106" s="17">
        <f t="shared" si="26"/>
        <v>8.1300813008130079E-2</v>
      </c>
      <c r="CQ106" s="14">
        <v>61</v>
      </c>
      <c r="CR106" s="14">
        <v>13</v>
      </c>
      <c r="CS106" s="17">
        <f t="shared" si="27"/>
        <v>7.1428571428571425E-2</v>
      </c>
      <c r="CT106" s="13"/>
      <c r="CU106" s="17"/>
      <c r="CV106" s="13"/>
      <c r="CW106" s="13"/>
      <c r="CX106" s="13"/>
      <c r="CY106" s="13"/>
      <c r="CZ106" s="13"/>
      <c r="DA106" s="13"/>
      <c r="DB106" s="13" t="str">
        <f>VLOOKUP($A106,'WO Detail'!$A$2:$BJ$304,5,FALSE)</f>
        <v>Brenda Allen</v>
      </c>
      <c r="DC106" s="13"/>
      <c r="DD106" s="13"/>
      <c r="DE106" s="55">
        <f>VLOOKUP($A106,'WO Detail'!$A$2:$BJ$304,38,FALSE)</f>
        <v>0</v>
      </c>
      <c r="DF106" s="19" t="s">
        <v>378</v>
      </c>
      <c r="DG106" s="19" t="s">
        <v>379</v>
      </c>
      <c r="DH106" s="19" t="s">
        <v>380</v>
      </c>
      <c r="DI106" s="19" t="s">
        <v>381</v>
      </c>
      <c r="DJ106" s="19" t="s">
        <v>389</v>
      </c>
      <c r="DK106" s="19" t="s">
        <v>400</v>
      </c>
      <c r="DL106" s="19" t="s">
        <v>384</v>
      </c>
      <c r="DM106" s="19" t="s">
        <v>385</v>
      </c>
      <c r="DN106" s="19" t="s">
        <v>403</v>
      </c>
      <c r="DO106" s="55"/>
      <c r="DP106" s="55"/>
      <c r="DQ106" s="68">
        <v>101.12359550561797</v>
      </c>
      <c r="DR106" s="55" t="str">
        <f>VLOOKUP($A106,'WO Detail'!$A$2:$BJ$304,10,FALSE)</f>
        <v>No</v>
      </c>
      <c r="DS106" s="55" t="str">
        <f>VLOOKUP($A106,'WO Detail'!$A$2:$BJ$304,14,FALSE)</f>
        <v>YES</v>
      </c>
      <c r="DT106" s="19" t="s">
        <v>387</v>
      </c>
      <c r="DU106" s="59" t="str">
        <f>VLOOKUP($A106,'WO Detail'!$A$2:$BJ$304,15,FALSE)</f>
        <v>HEYWARD WALKER</v>
      </c>
      <c r="DV106" s="78">
        <v>2026</v>
      </c>
      <c r="DW106" s="79" t="s">
        <v>267</v>
      </c>
      <c r="DX106" s="55">
        <f>VLOOKUP($A106,'WO Detail'!$A$2:$BJ$304,26,FALSE)</f>
        <v>126</v>
      </c>
      <c r="DY106" s="55">
        <f>VLOOKUP($A106,'WO Detail'!$A$2:$BJ$304,27,FALSE)</f>
        <v>124</v>
      </c>
      <c r="DZ106" s="55">
        <f>VLOOKUP($A106,'WO Detail'!$A$2:$BJ$304,28,FALSE)</f>
        <v>2</v>
      </c>
      <c r="EA106" s="55">
        <f>VLOOKUP($A106,'WO Detail'!$A$2:$BJ$304,29,FALSE)</f>
        <v>0</v>
      </c>
      <c r="EB106" s="55">
        <f>VLOOKUP($A106,'WO Detail'!$A$2:$BJ$304,30,FALSE)</f>
        <v>2</v>
      </c>
      <c r="EC106" s="55">
        <f>VLOOKUP($A106,'WO Detail'!$A$2:$BJ$304,31,FALSE)</f>
        <v>116</v>
      </c>
      <c r="ED106" s="55">
        <f>VLOOKUP($A106,'WO Detail'!$A$2:$BJ$304,32,FALSE)</f>
        <v>7</v>
      </c>
      <c r="EE106" s="55">
        <f>VLOOKUP($A106,'WO Detail'!$A$2:$BJ$304,33,FALSE)</f>
        <v>1</v>
      </c>
      <c r="EF106" s="55">
        <f>VLOOKUP($A106,'WO Detail'!$A$2:$BJ$304,34,FALSE)</f>
        <v>0</v>
      </c>
      <c r="EG106" s="55">
        <f>VLOOKUP($A106,'WO Detail'!$A$2:$BJ$304,35,FALSE)</f>
        <v>0</v>
      </c>
      <c r="EH106" s="55">
        <f>VLOOKUP($A106,'WO Detail'!$A$2:$BJ$304,36,FALSE)</f>
        <v>0</v>
      </c>
      <c r="EI106" s="55">
        <f>VLOOKUP($A106,'WO Detail'!$A$2:$BJ$304,37,FALSE)</f>
        <v>0</v>
      </c>
      <c r="EJ106" s="78">
        <v>8</v>
      </c>
      <c r="EK106" s="78">
        <v>0</v>
      </c>
      <c r="EL106" s="19" t="s">
        <v>268</v>
      </c>
      <c r="EM106" s="19" t="s">
        <v>269</v>
      </c>
      <c r="EN106" s="81">
        <v>13301</v>
      </c>
      <c r="EO106" s="78">
        <v>84</v>
      </c>
      <c r="EP106" s="78" t="s">
        <v>752</v>
      </c>
      <c r="EQ106" s="84">
        <v>24540</v>
      </c>
      <c r="ER106" s="78">
        <v>1.23</v>
      </c>
      <c r="ES106" s="13"/>
      <c r="ET106" s="55">
        <f>VLOOKUP($A106,'WO Detail'!$A$2:$BJ$304,25,FALSE)</f>
        <v>4</v>
      </c>
      <c r="EU106" s="55">
        <f>VLOOKUP($A106,'WO Detail'!$A$2:$BJ$304,24,FALSE)</f>
        <v>0</v>
      </c>
      <c r="EV106" s="55">
        <f>VLOOKUP($A106,'WO Detail'!$A$2:$BJ$304,23,FALSE)</f>
        <v>0</v>
      </c>
      <c r="EW106" s="78" t="s">
        <v>271</v>
      </c>
      <c r="EX106" s="13"/>
      <c r="EY106" s="13"/>
      <c r="EZ106" s="19" t="s">
        <v>267</v>
      </c>
      <c r="FA106" s="55" t="str">
        <f>VLOOKUP($A106,'WO Detail'!$A$2:$BJ$304,11,FALSE)</f>
        <v>Other</v>
      </c>
      <c r="FB106" s="55" t="str">
        <f>VLOOKUP($A106,'WO Detail'!$A$2:$BJ$304,12,FALSE)</f>
        <v>No</v>
      </c>
      <c r="FC106" s="13"/>
      <c r="FD106" s="55">
        <f>VLOOKUP($A106,'WO Detail'!$A$2:$BJ$304,13,FALSE)</f>
        <v>0</v>
      </c>
      <c r="FE106" s="19" t="s">
        <v>272</v>
      </c>
      <c r="FF106" s="13"/>
      <c r="FG106" s="19" t="s">
        <v>936</v>
      </c>
      <c r="FH106" s="19" t="s">
        <v>937</v>
      </c>
      <c r="FI106" s="13">
        <v>3809</v>
      </c>
      <c r="FJ106" s="13">
        <v>1</v>
      </c>
      <c r="FK106" s="19" t="s">
        <v>638</v>
      </c>
      <c r="FL106" s="13"/>
      <c r="FM106" s="55">
        <f>VLOOKUP($A106,'WO Detail'!$A$2:$BJ$304,16,FALSE)</f>
        <v>0</v>
      </c>
      <c r="FN106" s="13"/>
      <c r="FO106" s="13"/>
      <c r="FP106" s="13"/>
      <c r="FQ106" s="13"/>
      <c r="FR106" s="13"/>
      <c r="FS106" s="13"/>
      <c r="FT106" s="13"/>
      <c r="FU106" s="13"/>
      <c r="FV106" s="13"/>
      <c r="FW106" s="13"/>
      <c r="FX106" s="13"/>
      <c r="FY106" s="13"/>
      <c r="FZ106" s="13"/>
      <c r="GA106" s="13"/>
      <c r="GB106" s="13"/>
      <c r="GC106" s="13"/>
      <c r="GD106" s="13"/>
      <c r="GE106" s="13"/>
      <c r="GF106" s="13"/>
      <c r="GG106" s="13"/>
      <c r="GH106" s="55">
        <f>VLOOKUP($A106,'WO Detail'!$A$2:$BJ$304,39,FALSE)</f>
        <v>91.09</v>
      </c>
      <c r="GI106" s="55">
        <f>VLOOKUP($A106,'WO Detail'!$A$2:$BJ$304,40,FALSE)</f>
        <v>30.65</v>
      </c>
      <c r="GJ106" s="13"/>
      <c r="GK106" s="13"/>
      <c r="GL106" s="13"/>
      <c r="GM106" s="13"/>
      <c r="GN106" s="55" t="str">
        <f>VLOOKUP($A106,'WO Detail'!$A$2:$BJ$304,17,FALSE)</f>
        <v>11547.0</v>
      </c>
      <c r="GO106" s="55">
        <f>VLOOKUP($A106,'WO Detail'!$A$2:$BJ$304,18,FALSE)</f>
        <v>0</v>
      </c>
      <c r="GP106" s="55">
        <f>VLOOKUP($A106,'WO Detail'!$A$2:$BJ$304,19,FALSE)</f>
        <v>0</v>
      </c>
      <c r="GQ106" s="55" t="str">
        <f>VLOOKUP($A106,'WO Detail'!$A$2:$BJ$304,21,FALSE)</f>
        <v>Yes</v>
      </c>
      <c r="GR106" s="89">
        <f>VLOOKUP($A106,'WO Detail'!$A$2:$BJ$304,22,FALSE)</f>
        <v>1.1154840944955489</v>
      </c>
      <c r="GS106" s="95">
        <f>VLOOKUP($A106,'WO Detail'!$A$2:$BJ$304,41,FALSE)</f>
        <v>296</v>
      </c>
      <c r="GT106" s="95">
        <f t="shared" si="45"/>
        <v>0.79569892473118287</v>
      </c>
      <c r="GU106" s="95">
        <f>VLOOKUP($A106,'WO Detail'!$A$2:$BJ$304,42,FALSE)</f>
        <v>43</v>
      </c>
      <c r="GV106" s="95">
        <f t="shared" si="46"/>
        <v>0.34677419354838712</v>
      </c>
      <c r="GW106" s="95">
        <f>VLOOKUP($A106,'WO Detail'!$A$2:$BJ$304,43,FALSE)</f>
        <v>956</v>
      </c>
      <c r="GX106" s="95">
        <f t="shared" si="30"/>
        <v>2.5698924731182795</v>
      </c>
      <c r="GY106" s="95">
        <f>VLOOKUP($A106,'WO Detail'!$A$2:$BJ$304,44,FALSE)</f>
        <v>1132</v>
      </c>
      <c r="GZ106" s="95">
        <f t="shared" si="31"/>
        <v>9.129032258064516</v>
      </c>
      <c r="HA106" s="95">
        <f>VLOOKUP($A106,'WO Detail'!$A$2:$BJ$304,45,FALSE)</f>
        <v>526</v>
      </c>
      <c r="HB106" s="95">
        <f t="shared" si="32"/>
        <v>1.413978494623656</v>
      </c>
      <c r="HC106" s="95">
        <f>VLOOKUP($A106,'WO Detail'!$A$2:$BJ$304,46,FALSE)</f>
        <v>647</v>
      </c>
      <c r="HD106" s="95">
        <f t="shared" si="33"/>
        <v>5.217741935483871</v>
      </c>
      <c r="HE106" s="95">
        <f>VLOOKUP($A106,'WO Detail'!$A$2:$BJ$304,47,FALSE)</f>
        <v>940</v>
      </c>
      <c r="HF106" s="95">
        <f t="shared" si="34"/>
        <v>2.5268817204301075</v>
      </c>
      <c r="HG106" s="95">
        <f>VLOOKUP($A106,'WO Detail'!$A$2:$BJ$304,49,FALSE)</f>
        <v>172</v>
      </c>
      <c r="HH106" s="95">
        <f t="shared" si="35"/>
        <v>0.4623655913978495</v>
      </c>
      <c r="HI106" s="95">
        <f>VLOOKUP($A106,'WO Detail'!$A$2:$BJ$304,51,FALSE)</f>
        <v>7</v>
      </c>
      <c r="HJ106" s="95">
        <f t="shared" si="36"/>
        <v>3.5</v>
      </c>
      <c r="HK106" s="95">
        <f>VLOOKUP($A106,'WO Detail'!$A$2:$BJ$304,53,FALSE)</f>
        <v>10</v>
      </c>
      <c r="HL106" s="95">
        <f t="shared" si="37"/>
        <v>5</v>
      </c>
      <c r="HM106" s="95"/>
      <c r="HN106" s="95"/>
      <c r="HO106" s="95">
        <f>VLOOKUP($A106,'WO Detail'!$A$2:$BJ$304,56,FALSE)</f>
        <v>3894</v>
      </c>
      <c r="HP106" s="95">
        <f t="shared" si="38"/>
        <v>10.46774193548387</v>
      </c>
      <c r="HQ106" s="95">
        <f>VLOOKUP($A106,'WO Detail'!$A$2:$BJ$304,57,FALSE)</f>
        <v>1386</v>
      </c>
      <c r="HR106" s="95">
        <f t="shared" si="39"/>
        <v>11.17741935483871</v>
      </c>
      <c r="HS106" s="95">
        <f>VLOOKUP($A106,'WO Detail'!$A$2:$BJ$304,58,FALSE)</f>
        <v>3172</v>
      </c>
      <c r="HT106" s="95">
        <f t="shared" si="40"/>
        <v>8.5268817204301062</v>
      </c>
      <c r="HU106" s="95">
        <f>VLOOKUP($A106,'WO Detail'!$A$2:$BJ$304,59,FALSE)</f>
        <v>9241</v>
      </c>
      <c r="HV106" s="95">
        <f t="shared" si="41"/>
        <v>74.524193548387103</v>
      </c>
      <c r="HW106" s="95">
        <f>VLOOKUP($A106,'WO Detail'!$A$2:$BJ$304,60,FALSE)</f>
        <v>234</v>
      </c>
      <c r="HX106" s="95">
        <f t="shared" si="42"/>
        <v>0.62903225806451613</v>
      </c>
      <c r="HY106" s="95">
        <f>VLOOKUP($A106,'WO Detail'!$A$2:$BJ$304,61,FALSE)</f>
        <v>6106</v>
      </c>
      <c r="HZ106" s="95">
        <f t="shared" si="43"/>
        <v>49.241935483870968</v>
      </c>
      <c r="IA106" s="95"/>
      <c r="IB106" s="95"/>
      <c r="IC106" s="95"/>
      <c r="ID106" s="113">
        <f>VLOOKUP($A106,'PHAS Score'!$C$1:$D$303,2,FALSE)</f>
        <v>35</v>
      </c>
      <c r="IE106" s="95">
        <f>VLOOKUP($A106,'WO Detail'!$A$2:$BJ$304,62,FALSE)</f>
        <v>1434</v>
      </c>
      <c r="IF106" s="95">
        <f t="shared" si="44"/>
        <v>11.564516129032258</v>
      </c>
      <c r="IG106" s="96"/>
      <c r="IH106" s="96"/>
      <c r="II106" s="96"/>
      <c r="IJ106" s="96"/>
    </row>
    <row r="107" spans="1:244" s="18" customFormat="1" ht="20.100000000000001" customHeight="1">
      <c r="A107" s="55" t="s">
        <v>938</v>
      </c>
      <c r="B107" s="13" t="s">
        <v>256</v>
      </c>
      <c r="C107" s="13" t="str">
        <f>VLOOKUP($A107,'WO Detail'!$A$2:$BJ$304,4,FALSE)</f>
        <v>Bronx</v>
      </c>
      <c r="D107" s="13" t="str">
        <f>VLOOKUP($A107,'WO Detail'!$A$2:$BJ$304,6,FALSE)</f>
        <v>Forest</v>
      </c>
      <c r="E107" s="55">
        <f>VLOOKUP($A107,'WO Detail'!$A$2:$BJ$304,7,FALSE)</f>
        <v>59</v>
      </c>
      <c r="F107" s="13" t="s">
        <v>939</v>
      </c>
      <c r="G107" s="53">
        <v>59</v>
      </c>
      <c r="H107" s="55" t="str">
        <f>VLOOKUP($A107,'WO Detail'!$A$2:$BJ$304,9,FALSE)</f>
        <v>NY005000590</v>
      </c>
      <c r="I107" s="14">
        <v>1326</v>
      </c>
      <c r="J107" s="14">
        <v>2908</v>
      </c>
      <c r="K107" s="15">
        <v>2.1930618000000002</v>
      </c>
      <c r="L107" s="15">
        <v>24.255957800000001</v>
      </c>
      <c r="M107" s="14">
        <v>1027</v>
      </c>
      <c r="N107" s="14">
        <v>1881</v>
      </c>
      <c r="O107" s="14">
        <v>137</v>
      </c>
      <c r="P107" s="14">
        <v>219</v>
      </c>
      <c r="Q107" s="14">
        <v>265</v>
      </c>
      <c r="R107" s="14">
        <v>270</v>
      </c>
      <c r="S107" s="14">
        <v>260</v>
      </c>
      <c r="T107" s="14">
        <v>363</v>
      </c>
      <c r="U107" s="14">
        <v>287</v>
      </c>
      <c r="V107" s="14">
        <v>282</v>
      </c>
      <c r="W107" s="14">
        <v>166</v>
      </c>
      <c r="X107" s="14">
        <v>179</v>
      </c>
      <c r="Y107" s="14">
        <v>249</v>
      </c>
      <c r="Z107" s="14">
        <v>171</v>
      </c>
      <c r="AA107" s="14">
        <v>60</v>
      </c>
      <c r="AB107" s="14">
        <v>778</v>
      </c>
      <c r="AC107" s="14">
        <v>588</v>
      </c>
      <c r="AD107" s="14">
        <v>480</v>
      </c>
      <c r="AE107" s="14">
        <v>57</v>
      </c>
      <c r="AF107" s="14">
        <v>1126</v>
      </c>
      <c r="AG107" s="14">
        <v>1716</v>
      </c>
      <c r="AH107" s="14">
        <v>9</v>
      </c>
      <c r="AI107" s="14">
        <v>0</v>
      </c>
      <c r="AJ107" s="14">
        <v>645</v>
      </c>
      <c r="AK107" s="14">
        <v>161</v>
      </c>
      <c r="AL107" s="14">
        <v>35</v>
      </c>
      <c r="AM107" s="14">
        <v>30</v>
      </c>
      <c r="AN107" s="14">
        <v>97</v>
      </c>
      <c r="AO107" s="16">
        <v>523.99547511312221</v>
      </c>
      <c r="AP107" s="16">
        <v>400</v>
      </c>
      <c r="AQ107" s="14">
        <v>8</v>
      </c>
      <c r="AR107" s="14">
        <v>66</v>
      </c>
      <c r="AS107" s="14">
        <v>422</v>
      </c>
      <c r="AT107" s="14">
        <v>149</v>
      </c>
      <c r="AU107" s="14">
        <v>172</v>
      </c>
      <c r="AV107" s="14">
        <v>102</v>
      </c>
      <c r="AW107" s="14">
        <v>84</v>
      </c>
      <c r="AX107" s="14">
        <v>64</v>
      </c>
      <c r="AY107" s="14">
        <v>55</v>
      </c>
      <c r="AZ107" s="14">
        <v>44</v>
      </c>
      <c r="BA107" s="14">
        <v>160</v>
      </c>
      <c r="BB107" s="16">
        <v>27971.609302325582</v>
      </c>
      <c r="BC107" s="16">
        <v>17926.5</v>
      </c>
      <c r="BD107" s="14">
        <v>42</v>
      </c>
      <c r="BE107" s="14">
        <v>213</v>
      </c>
      <c r="BF107" s="14">
        <v>301</v>
      </c>
      <c r="BG107" s="14">
        <v>157</v>
      </c>
      <c r="BH107" s="14">
        <v>128</v>
      </c>
      <c r="BI107" s="14">
        <v>94</v>
      </c>
      <c r="BJ107" s="14">
        <v>74</v>
      </c>
      <c r="BK107" s="14">
        <v>73</v>
      </c>
      <c r="BL107" s="14">
        <v>47</v>
      </c>
      <c r="BM107" s="14">
        <v>37</v>
      </c>
      <c r="BN107" s="14">
        <v>33</v>
      </c>
      <c r="BO107" s="14">
        <v>16</v>
      </c>
      <c r="BP107" s="14">
        <v>14</v>
      </c>
      <c r="BQ107" s="14">
        <v>16</v>
      </c>
      <c r="BR107" s="14">
        <v>8</v>
      </c>
      <c r="BS107" s="14">
        <v>6</v>
      </c>
      <c r="BT107" s="14">
        <v>6</v>
      </c>
      <c r="BU107" s="14">
        <v>6</v>
      </c>
      <c r="BV107" s="14">
        <v>5</v>
      </c>
      <c r="BW107" s="14">
        <v>5</v>
      </c>
      <c r="BX107" s="14">
        <v>9</v>
      </c>
      <c r="BY107" s="14">
        <v>636</v>
      </c>
      <c r="BZ107" s="16">
        <v>42420.364779874217</v>
      </c>
      <c r="CA107" s="16">
        <v>30303</v>
      </c>
      <c r="CB107" s="14">
        <v>180</v>
      </c>
      <c r="CC107" s="16">
        <v>14988.9</v>
      </c>
      <c r="CD107" s="16">
        <v>13446</v>
      </c>
      <c r="CE107" s="14">
        <v>506</v>
      </c>
      <c r="CF107" s="16">
        <v>14406.881422924902</v>
      </c>
      <c r="CG107" s="16">
        <v>10536</v>
      </c>
      <c r="CH107" s="14">
        <v>881</v>
      </c>
      <c r="CI107" s="14">
        <v>252</v>
      </c>
      <c r="CJ107" s="14">
        <v>123</v>
      </c>
      <c r="CK107" s="14">
        <v>26</v>
      </c>
      <c r="CL107" s="14">
        <v>7</v>
      </c>
      <c r="CM107" s="14">
        <v>8</v>
      </c>
      <c r="CN107" s="17">
        <f t="shared" si="25"/>
        <v>6.0331825037707393E-3</v>
      </c>
      <c r="CO107" s="14">
        <v>43</v>
      </c>
      <c r="CP107" s="17">
        <f t="shared" si="26"/>
        <v>3.2428355957767725E-2</v>
      </c>
      <c r="CQ107" s="14">
        <v>626</v>
      </c>
      <c r="CR107" s="14">
        <v>173</v>
      </c>
      <c r="CS107" s="17">
        <f t="shared" si="27"/>
        <v>5.9491059147180191E-2</v>
      </c>
      <c r="CT107" s="13"/>
      <c r="CU107" s="17"/>
      <c r="CV107" s="13"/>
      <c r="CW107" s="13"/>
      <c r="CX107" s="13"/>
      <c r="CY107" s="13"/>
      <c r="CZ107" s="13"/>
      <c r="DA107" s="13"/>
      <c r="DB107" s="13" t="str">
        <f>VLOOKUP($A107,'WO Detail'!$A$2:$BJ$304,5,FALSE)</f>
        <v>Kim Theodore</v>
      </c>
      <c r="DC107" s="13"/>
      <c r="DD107" s="13"/>
      <c r="DE107" s="55">
        <f>VLOOKUP($A107,'WO Detail'!$A$2:$BJ$304,38,FALSE)</f>
        <v>12</v>
      </c>
      <c r="DF107" s="19" t="s">
        <v>258</v>
      </c>
      <c r="DG107" s="19" t="s">
        <v>259</v>
      </c>
      <c r="DH107" s="19" t="s">
        <v>297</v>
      </c>
      <c r="DI107" s="19" t="s">
        <v>298</v>
      </c>
      <c r="DJ107" s="19" t="s">
        <v>262</v>
      </c>
      <c r="DK107" s="19" t="s">
        <v>263</v>
      </c>
      <c r="DL107" s="19" t="s">
        <v>299</v>
      </c>
      <c r="DM107" s="19" t="s">
        <v>300</v>
      </c>
      <c r="DN107" s="19" t="s">
        <v>301</v>
      </c>
      <c r="DO107" s="55"/>
      <c r="DP107" s="55"/>
      <c r="DQ107" s="68">
        <v>12.325116588940705</v>
      </c>
      <c r="DR107" s="55" t="str">
        <f>VLOOKUP($A107,'WO Detail'!$A$2:$BJ$304,10,FALSE)</f>
        <v>No</v>
      </c>
      <c r="DS107" s="55" t="str">
        <f>VLOOKUP($A107,'WO Detail'!$A$2:$BJ$304,14,FALSE)</f>
        <v>YES</v>
      </c>
      <c r="DT107" s="19" t="s">
        <v>302</v>
      </c>
      <c r="DU107" s="59" t="str">
        <f>VLOOKUP($A107,'WO Detail'!$A$2:$BJ$304,15,FALSE)</f>
        <v>ERIC FARMER</v>
      </c>
      <c r="DV107" s="77"/>
      <c r="DW107" s="79" t="s">
        <v>267</v>
      </c>
      <c r="DX107" s="55">
        <f>VLOOKUP($A107,'WO Detail'!$A$2:$BJ$304,26,FALSE)</f>
        <v>1350</v>
      </c>
      <c r="DY107" s="55">
        <f>VLOOKUP($A107,'WO Detail'!$A$2:$BJ$304,27,FALSE)</f>
        <v>1328</v>
      </c>
      <c r="DZ107" s="55">
        <f>VLOOKUP($A107,'WO Detail'!$A$2:$BJ$304,28,FALSE)</f>
        <v>20</v>
      </c>
      <c r="EA107" s="55">
        <f>VLOOKUP($A107,'WO Detail'!$A$2:$BJ$304,29,FALSE)</f>
        <v>2</v>
      </c>
      <c r="EB107" s="55">
        <f>VLOOKUP($A107,'WO Detail'!$A$2:$BJ$304,30,FALSE)</f>
        <v>71</v>
      </c>
      <c r="EC107" s="55">
        <f>VLOOKUP($A107,'WO Detail'!$A$2:$BJ$304,31,FALSE)</f>
        <v>127</v>
      </c>
      <c r="ED107" s="55">
        <f>VLOOKUP($A107,'WO Detail'!$A$2:$BJ$304,32,FALSE)</f>
        <v>837</v>
      </c>
      <c r="EE107" s="55">
        <f>VLOOKUP($A107,'WO Detail'!$A$2:$BJ$304,33,FALSE)</f>
        <v>281</v>
      </c>
      <c r="EF107" s="55">
        <f>VLOOKUP($A107,'WO Detail'!$A$2:$BJ$304,34,FALSE)</f>
        <v>28</v>
      </c>
      <c r="EG107" s="55">
        <f>VLOOKUP($A107,'WO Detail'!$A$2:$BJ$304,35,FALSE)</f>
        <v>6</v>
      </c>
      <c r="EH107" s="55">
        <f>VLOOKUP($A107,'WO Detail'!$A$2:$BJ$304,36,FALSE)</f>
        <v>0</v>
      </c>
      <c r="EI107" s="55">
        <f>VLOOKUP($A107,'WO Detail'!$A$2:$BJ$304,37,FALSE)</f>
        <v>0</v>
      </c>
      <c r="EJ107" s="78">
        <v>15</v>
      </c>
      <c r="EK107" s="78">
        <v>0</v>
      </c>
      <c r="EL107" s="19" t="s">
        <v>268</v>
      </c>
      <c r="EM107" s="19" t="s">
        <v>269</v>
      </c>
      <c r="EN107" s="81">
        <v>20771</v>
      </c>
      <c r="EO107" s="78">
        <v>64</v>
      </c>
      <c r="EP107" s="78" t="s">
        <v>940</v>
      </c>
      <c r="EQ107" s="84">
        <v>125002</v>
      </c>
      <c r="ER107" s="78">
        <v>17.72</v>
      </c>
      <c r="ES107" s="13"/>
      <c r="ET107" s="55">
        <f>VLOOKUP($A107,'WO Detail'!$A$2:$BJ$304,25,FALSE)</f>
        <v>5</v>
      </c>
      <c r="EU107" s="55">
        <f>VLOOKUP($A107,'WO Detail'!$A$2:$BJ$304,24,FALSE)</f>
        <v>30</v>
      </c>
      <c r="EV107" s="55">
        <f>VLOOKUP($A107,'WO Detail'!$A$2:$BJ$304,23,FALSE)</f>
        <v>0</v>
      </c>
      <c r="EW107" s="78" t="s">
        <v>267</v>
      </c>
      <c r="EX107" s="13"/>
      <c r="EY107" s="13"/>
      <c r="EZ107" s="19" t="s">
        <v>267</v>
      </c>
      <c r="FA107" s="55" t="str">
        <f>VLOOKUP($A107,'WO Detail'!$A$2:$BJ$304,11,FALSE)</f>
        <v>Other</v>
      </c>
      <c r="FB107" s="55" t="str">
        <f>VLOOKUP($A107,'WO Detail'!$A$2:$BJ$304,12,FALSE)</f>
        <v>No</v>
      </c>
      <c r="FC107" s="13"/>
      <c r="FD107" s="55">
        <f>VLOOKUP($A107,'WO Detail'!$A$2:$BJ$304,13,FALSE)</f>
        <v>0</v>
      </c>
      <c r="FE107" s="19" t="s">
        <v>267</v>
      </c>
      <c r="FF107" s="13"/>
      <c r="FG107" s="19" t="s">
        <v>941</v>
      </c>
      <c r="FH107" s="19" t="s">
        <v>839</v>
      </c>
      <c r="FI107" s="13">
        <v>3705</v>
      </c>
      <c r="FJ107" s="13" t="s">
        <v>942</v>
      </c>
      <c r="FK107" s="19" t="s">
        <v>305</v>
      </c>
      <c r="FL107" s="13"/>
      <c r="FM107" s="55" t="str">
        <f>VLOOKUP($A107,'WO Detail'!$A$2:$BJ$304,16,FALSE)</f>
        <v>Yes</v>
      </c>
      <c r="FN107" s="13"/>
      <c r="FO107" s="13"/>
      <c r="FP107" s="13"/>
      <c r="FQ107" s="13"/>
      <c r="FR107" s="13"/>
      <c r="FS107" s="13"/>
      <c r="FT107" s="13"/>
      <c r="FU107" s="13"/>
      <c r="FV107" s="13"/>
      <c r="FW107" s="13"/>
      <c r="FX107" s="13"/>
      <c r="FY107" s="13"/>
      <c r="FZ107" s="13"/>
      <c r="GA107" s="13"/>
      <c r="GB107" s="13"/>
      <c r="GC107" s="13"/>
      <c r="GD107" s="13"/>
      <c r="GE107" s="13"/>
      <c r="GF107" s="13"/>
      <c r="GG107" s="13"/>
      <c r="GH107" s="55">
        <f>VLOOKUP($A107,'WO Detail'!$A$2:$BJ$304,39,FALSE)</f>
        <v>90.01</v>
      </c>
      <c r="GI107" s="55">
        <f>VLOOKUP($A107,'WO Detail'!$A$2:$BJ$304,40,FALSE)</f>
        <v>43.45</v>
      </c>
      <c r="GJ107" s="13"/>
      <c r="GK107" s="13"/>
      <c r="GL107" s="13"/>
      <c r="GM107" s="13"/>
      <c r="GN107" s="55">
        <f>VLOOKUP($A107,'WO Detail'!$A$2:$BJ$304,17,FALSE)</f>
        <v>0</v>
      </c>
      <c r="GO107" s="55">
        <f>VLOOKUP($A107,'WO Detail'!$A$2:$BJ$304,18,FALSE)</f>
        <v>0</v>
      </c>
      <c r="GP107" s="55">
        <f>VLOOKUP($A107,'WO Detail'!$A$2:$BJ$304,19,FALSE)</f>
        <v>0</v>
      </c>
      <c r="GQ107" s="55" t="str">
        <f>VLOOKUP($A107,'WO Detail'!$A$2:$BJ$304,21,FALSE)</f>
        <v>Yes</v>
      </c>
      <c r="GR107" s="89">
        <f>VLOOKUP($A107,'WO Detail'!$A$2:$BJ$304,22,FALSE)</f>
        <v>0.76375901136276392</v>
      </c>
      <c r="GS107" s="95">
        <f>VLOOKUP($A107,'WO Detail'!$A$2:$BJ$304,41,FALSE)</f>
        <v>3594</v>
      </c>
      <c r="GT107" s="95">
        <f t="shared" si="45"/>
        <v>0.90210843373493976</v>
      </c>
      <c r="GU107" s="95">
        <f>VLOOKUP($A107,'WO Detail'!$A$2:$BJ$304,42,FALSE)</f>
        <v>524</v>
      </c>
      <c r="GV107" s="95">
        <f t="shared" si="46"/>
        <v>0.39457831325301207</v>
      </c>
      <c r="GW107" s="95">
        <f>VLOOKUP($A107,'WO Detail'!$A$2:$BJ$304,43,FALSE)</f>
        <v>7632</v>
      </c>
      <c r="GX107" s="95">
        <f t="shared" si="30"/>
        <v>1.9156626506024097</v>
      </c>
      <c r="GY107" s="95">
        <f>VLOOKUP($A107,'WO Detail'!$A$2:$BJ$304,44,FALSE)</f>
        <v>9905</v>
      </c>
      <c r="GZ107" s="95">
        <f t="shared" si="31"/>
        <v>7.4585843373493974</v>
      </c>
      <c r="HA107" s="95">
        <f>VLOOKUP($A107,'WO Detail'!$A$2:$BJ$304,45,FALSE)</f>
        <v>3055</v>
      </c>
      <c r="HB107" s="95">
        <f t="shared" si="32"/>
        <v>0.76681726907630521</v>
      </c>
      <c r="HC107" s="95">
        <f>VLOOKUP($A107,'WO Detail'!$A$2:$BJ$304,46,FALSE)</f>
        <v>1973</v>
      </c>
      <c r="HD107" s="95">
        <f t="shared" si="33"/>
        <v>1.4856927710843373</v>
      </c>
      <c r="HE107" s="95">
        <f>VLOOKUP($A107,'WO Detail'!$A$2:$BJ$304,47,FALSE)</f>
        <v>1898</v>
      </c>
      <c r="HF107" s="95">
        <f t="shared" si="34"/>
        <v>0.47640562248995982</v>
      </c>
      <c r="HG107" s="95">
        <f>VLOOKUP($A107,'WO Detail'!$A$2:$BJ$304,49,FALSE)</f>
        <v>1557</v>
      </c>
      <c r="HH107" s="95">
        <f t="shared" si="35"/>
        <v>0.39081325301204817</v>
      </c>
      <c r="HI107" s="95">
        <f>VLOOKUP($A107,'WO Detail'!$A$2:$BJ$304,51,FALSE)</f>
        <v>1</v>
      </c>
      <c r="HJ107" s="95">
        <f t="shared" si="36"/>
        <v>0.5</v>
      </c>
      <c r="HK107" s="95">
        <f>VLOOKUP($A107,'WO Detail'!$A$2:$BJ$304,53,FALSE)</f>
        <v>39</v>
      </c>
      <c r="HL107" s="95">
        <f t="shared" si="37"/>
        <v>19.5</v>
      </c>
      <c r="HM107" s="95">
        <f>VLOOKUP($A107,'WO Detail'!$A$2:$BJ$304,55,FALSE)</f>
        <v>1466</v>
      </c>
      <c r="HN107" s="95">
        <f t="shared" ref="HN107:HN123" si="47">HM107/EU107</f>
        <v>48.866666666666667</v>
      </c>
      <c r="HO107" s="95">
        <f>VLOOKUP($A107,'WO Detail'!$A$2:$BJ$304,56,FALSE)</f>
        <v>38272</v>
      </c>
      <c r="HP107" s="95">
        <f t="shared" si="38"/>
        <v>9.6064257028112454</v>
      </c>
      <c r="HQ107" s="95">
        <f>VLOOKUP($A107,'WO Detail'!$A$2:$BJ$304,57,FALSE)</f>
        <v>17268</v>
      </c>
      <c r="HR107" s="95">
        <f t="shared" si="39"/>
        <v>13.003012048192771</v>
      </c>
      <c r="HS107" s="95">
        <f>VLOOKUP($A107,'WO Detail'!$A$2:$BJ$304,58,FALSE)</f>
        <v>20868</v>
      </c>
      <c r="HT107" s="95">
        <f t="shared" si="40"/>
        <v>5.2379518072289155</v>
      </c>
      <c r="HU107" s="95">
        <f>VLOOKUP($A107,'WO Detail'!$A$2:$BJ$304,59,FALSE)</f>
        <v>101911</v>
      </c>
      <c r="HV107" s="95">
        <f t="shared" si="41"/>
        <v>76.74021084337349</v>
      </c>
      <c r="HW107" s="95">
        <f>VLOOKUP($A107,'WO Detail'!$A$2:$BJ$304,60,FALSE)</f>
        <v>1482</v>
      </c>
      <c r="HX107" s="95">
        <f t="shared" si="42"/>
        <v>0.37198795180722893</v>
      </c>
      <c r="HY107" s="95">
        <f>VLOOKUP($A107,'WO Detail'!$A$2:$BJ$304,61,FALSE)</f>
        <v>42278</v>
      </c>
      <c r="HZ107" s="95">
        <f t="shared" si="43"/>
        <v>31.835843373493976</v>
      </c>
      <c r="IA107" s="95"/>
      <c r="IB107" s="95"/>
      <c r="IC107" s="95"/>
      <c r="ID107" s="113">
        <f>VLOOKUP($A107,'PHAS Score'!$C$1:$D$303,2,FALSE)</f>
        <v>67.02</v>
      </c>
      <c r="IE107" s="95">
        <f>VLOOKUP($A107,'WO Detail'!$A$2:$BJ$304,62,FALSE)</f>
        <v>874</v>
      </c>
      <c r="IF107" s="95">
        <f t="shared" si="44"/>
        <v>0.6581325301204819</v>
      </c>
      <c r="IG107" s="96"/>
      <c r="IH107" s="96"/>
      <c r="II107" s="96"/>
      <c r="IJ107" s="96"/>
    </row>
    <row r="108" spans="1:244" s="18" customFormat="1" ht="20.100000000000001" customHeight="1">
      <c r="A108" s="55" t="s">
        <v>943</v>
      </c>
      <c r="B108" s="13" t="s">
        <v>256</v>
      </c>
      <c r="C108" s="13" t="str">
        <f>VLOOKUP($A108,'WO Detail'!$A$2:$BJ$304,4,FALSE)</f>
        <v>Bronx</v>
      </c>
      <c r="D108" s="13" t="str">
        <f>VLOOKUP($A108,'WO Detail'!$A$2:$BJ$304,6,FALSE)</f>
        <v>Fort Independence</v>
      </c>
      <c r="E108" s="55">
        <f>VLOOKUP($A108,'WO Detail'!$A$2:$BJ$304,7,FALSE)</f>
        <v>197</v>
      </c>
      <c r="F108" s="13" t="s">
        <v>944</v>
      </c>
      <c r="G108" s="53">
        <v>197</v>
      </c>
      <c r="H108" s="55" t="str">
        <f>VLOOKUP($A108,'WO Detail'!$A$2:$BJ$304,9,FALSE)</f>
        <v>NY005012020</v>
      </c>
      <c r="I108" s="14">
        <v>340</v>
      </c>
      <c r="J108" s="14">
        <v>731</v>
      </c>
      <c r="K108" s="15">
        <v>2.15</v>
      </c>
      <c r="L108" s="15">
        <v>20.714411800000001</v>
      </c>
      <c r="M108" s="14">
        <v>253</v>
      </c>
      <c r="N108" s="14">
        <v>478</v>
      </c>
      <c r="O108" s="14">
        <v>36</v>
      </c>
      <c r="P108" s="14">
        <v>45</v>
      </c>
      <c r="Q108" s="14">
        <v>61</v>
      </c>
      <c r="R108" s="14">
        <v>67</v>
      </c>
      <c r="S108" s="14">
        <v>64</v>
      </c>
      <c r="T108" s="14">
        <v>96</v>
      </c>
      <c r="U108" s="14">
        <v>68</v>
      </c>
      <c r="V108" s="14">
        <v>82</v>
      </c>
      <c r="W108" s="14">
        <v>39</v>
      </c>
      <c r="X108" s="14">
        <v>43</v>
      </c>
      <c r="Y108" s="14">
        <v>74</v>
      </c>
      <c r="Z108" s="14">
        <v>40</v>
      </c>
      <c r="AA108" s="14">
        <v>16</v>
      </c>
      <c r="AB108" s="14">
        <v>186</v>
      </c>
      <c r="AC108" s="14">
        <v>163</v>
      </c>
      <c r="AD108" s="14">
        <v>130</v>
      </c>
      <c r="AE108" s="14">
        <v>22</v>
      </c>
      <c r="AF108" s="14">
        <v>221</v>
      </c>
      <c r="AG108" s="14">
        <v>488</v>
      </c>
      <c r="AH108" s="14">
        <v>0</v>
      </c>
      <c r="AI108" s="14">
        <v>0</v>
      </c>
      <c r="AJ108" s="14">
        <v>177</v>
      </c>
      <c r="AK108" s="14">
        <v>61</v>
      </c>
      <c r="AL108" s="14">
        <v>8</v>
      </c>
      <c r="AM108" s="14">
        <v>7</v>
      </c>
      <c r="AN108" s="14">
        <v>55</v>
      </c>
      <c r="AO108" s="16">
        <v>538.22352941176473</v>
      </c>
      <c r="AP108" s="16">
        <v>372.5</v>
      </c>
      <c r="AQ108" s="14">
        <v>4</v>
      </c>
      <c r="AR108" s="14">
        <v>15</v>
      </c>
      <c r="AS108" s="14">
        <v>117</v>
      </c>
      <c r="AT108" s="14">
        <v>40</v>
      </c>
      <c r="AU108" s="14">
        <v>42</v>
      </c>
      <c r="AV108" s="14">
        <v>22</v>
      </c>
      <c r="AW108" s="14">
        <v>12</v>
      </c>
      <c r="AX108" s="14">
        <v>13</v>
      </c>
      <c r="AY108" s="14">
        <v>11</v>
      </c>
      <c r="AZ108" s="14">
        <v>12</v>
      </c>
      <c r="BA108" s="14">
        <v>52</v>
      </c>
      <c r="BB108" s="16">
        <v>25092.839285714286</v>
      </c>
      <c r="BC108" s="16">
        <v>17644</v>
      </c>
      <c r="BD108" s="14">
        <v>12</v>
      </c>
      <c r="BE108" s="14">
        <v>51</v>
      </c>
      <c r="BF108" s="14">
        <v>87</v>
      </c>
      <c r="BG108" s="14">
        <v>38</v>
      </c>
      <c r="BH108" s="14">
        <v>34</v>
      </c>
      <c r="BI108" s="14">
        <v>18</v>
      </c>
      <c r="BJ108" s="14">
        <v>16</v>
      </c>
      <c r="BK108" s="14">
        <v>19</v>
      </c>
      <c r="BL108" s="14">
        <v>13</v>
      </c>
      <c r="BM108" s="14">
        <v>7</v>
      </c>
      <c r="BN108" s="14">
        <v>8</v>
      </c>
      <c r="BO108" s="14">
        <v>8</v>
      </c>
      <c r="BP108" s="14">
        <v>4</v>
      </c>
      <c r="BQ108" s="14">
        <v>5</v>
      </c>
      <c r="BR108" s="14">
        <v>3</v>
      </c>
      <c r="BS108" s="14">
        <v>4</v>
      </c>
      <c r="BT108" s="14">
        <v>1</v>
      </c>
      <c r="BU108" s="14">
        <v>1</v>
      </c>
      <c r="BV108" s="14">
        <v>2</v>
      </c>
      <c r="BW108" s="14">
        <v>0</v>
      </c>
      <c r="BX108" s="14">
        <v>5</v>
      </c>
      <c r="BY108" s="14">
        <v>156</v>
      </c>
      <c r="BZ108" s="16">
        <v>38594.282051282054</v>
      </c>
      <c r="CA108" s="16">
        <v>32792.5</v>
      </c>
      <c r="CB108" s="14">
        <v>48</v>
      </c>
      <c r="CC108" s="16">
        <v>15131.166666666666</v>
      </c>
      <c r="CD108" s="16">
        <v>9468</v>
      </c>
      <c r="CE108" s="14">
        <v>138</v>
      </c>
      <c r="CF108" s="16">
        <v>14031.992753623188</v>
      </c>
      <c r="CG108" s="16">
        <v>10554</v>
      </c>
      <c r="CH108" s="14">
        <v>233</v>
      </c>
      <c r="CI108" s="14">
        <v>49</v>
      </c>
      <c r="CJ108" s="14">
        <v>38</v>
      </c>
      <c r="CK108" s="14">
        <v>13</v>
      </c>
      <c r="CL108" s="14">
        <v>3</v>
      </c>
      <c r="CM108" s="14">
        <v>3</v>
      </c>
      <c r="CN108" s="17">
        <f t="shared" si="25"/>
        <v>8.8235294117647058E-3</v>
      </c>
      <c r="CO108" s="14">
        <v>21</v>
      </c>
      <c r="CP108" s="17">
        <f t="shared" si="26"/>
        <v>6.1764705882352944E-2</v>
      </c>
      <c r="CQ108" s="14">
        <v>173</v>
      </c>
      <c r="CR108" s="14">
        <v>41</v>
      </c>
      <c r="CS108" s="17">
        <f t="shared" si="27"/>
        <v>5.6087551299589603E-2</v>
      </c>
      <c r="CT108" s="13"/>
      <c r="CU108" s="17"/>
      <c r="CV108" s="13"/>
      <c r="CW108" s="13"/>
      <c r="CX108" s="13"/>
      <c r="CY108" s="13"/>
      <c r="CZ108" s="13"/>
      <c r="DA108" s="13"/>
      <c r="DB108" s="13" t="str">
        <f>VLOOKUP($A108,'WO Detail'!$A$2:$BJ$304,5,FALSE)</f>
        <v>Theresa Bethea</v>
      </c>
      <c r="DC108" s="13"/>
      <c r="DD108" s="13"/>
      <c r="DE108" s="55">
        <f>VLOOKUP($A108,'WO Detail'!$A$2:$BJ$304,38,FALSE)</f>
        <v>3</v>
      </c>
      <c r="DF108" s="19" t="s">
        <v>309</v>
      </c>
      <c r="DG108" s="19" t="s">
        <v>310</v>
      </c>
      <c r="DH108" s="19" t="s">
        <v>945</v>
      </c>
      <c r="DI108" s="19" t="s">
        <v>946</v>
      </c>
      <c r="DJ108" s="19" t="s">
        <v>488</v>
      </c>
      <c r="DK108" s="19" t="s">
        <v>489</v>
      </c>
      <c r="DL108" s="19" t="s">
        <v>404</v>
      </c>
      <c r="DM108" s="19" t="s">
        <v>490</v>
      </c>
      <c r="DN108" s="19" t="s">
        <v>947</v>
      </c>
      <c r="DO108" s="55"/>
      <c r="DP108" s="55"/>
      <c r="DQ108" s="68">
        <v>12.278308321964529</v>
      </c>
      <c r="DR108" s="55" t="str">
        <f>VLOOKUP($A108,'WO Detail'!$A$2:$BJ$304,10,FALSE)</f>
        <v>No</v>
      </c>
      <c r="DS108" s="55" t="str">
        <f>VLOOKUP($A108,'WO Detail'!$A$2:$BJ$304,14,FALSE)</f>
        <v>YES</v>
      </c>
      <c r="DT108" s="19" t="s">
        <v>266</v>
      </c>
      <c r="DU108" s="59" t="str">
        <f>VLOOKUP($A108,'WO Detail'!$A$2:$BJ$304,15,FALSE)</f>
        <v>BARBARA LAURAY</v>
      </c>
      <c r="DV108" s="77"/>
      <c r="DW108" s="79" t="s">
        <v>267</v>
      </c>
      <c r="DX108" s="55">
        <f>VLOOKUP($A108,'WO Detail'!$A$2:$BJ$304,26,FALSE)</f>
        <v>344</v>
      </c>
      <c r="DY108" s="55">
        <f>VLOOKUP($A108,'WO Detail'!$A$2:$BJ$304,27,FALSE)</f>
        <v>341</v>
      </c>
      <c r="DZ108" s="55">
        <f>VLOOKUP($A108,'WO Detail'!$A$2:$BJ$304,28,FALSE)</f>
        <v>0</v>
      </c>
      <c r="EA108" s="55">
        <f>VLOOKUP($A108,'WO Detail'!$A$2:$BJ$304,29,FALSE)</f>
        <v>3</v>
      </c>
      <c r="EB108" s="55">
        <f>VLOOKUP($A108,'WO Detail'!$A$2:$BJ$304,30,FALSE)</f>
        <v>17</v>
      </c>
      <c r="EC108" s="55">
        <f>VLOOKUP($A108,'WO Detail'!$A$2:$BJ$304,31,FALSE)</f>
        <v>105</v>
      </c>
      <c r="ED108" s="55">
        <f>VLOOKUP($A108,'WO Detail'!$A$2:$BJ$304,32,FALSE)</f>
        <v>141</v>
      </c>
      <c r="EE108" s="55">
        <f>VLOOKUP($A108,'WO Detail'!$A$2:$BJ$304,33,FALSE)</f>
        <v>55</v>
      </c>
      <c r="EF108" s="55">
        <f>VLOOKUP($A108,'WO Detail'!$A$2:$BJ$304,34,FALSE)</f>
        <v>26</v>
      </c>
      <c r="EG108" s="55">
        <f>VLOOKUP($A108,'WO Detail'!$A$2:$BJ$304,35,FALSE)</f>
        <v>0</v>
      </c>
      <c r="EH108" s="55">
        <f>VLOOKUP($A108,'WO Detail'!$A$2:$BJ$304,36,FALSE)</f>
        <v>0</v>
      </c>
      <c r="EI108" s="55">
        <f>VLOOKUP($A108,'WO Detail'!$A$2:$BJ$304,37,FALSE)</f>
        <v>0</v>
      </c>
      <c r="EJ108" s="78">
        <v>1</v>
      </c>
      <c r="EK108" s="78">
        <v>0</v>
      </c>
      <c r="EL108" s="19" t="s">
        <v>268</v>
      </c>
      <c r="EM108" s="19" t="s">
        <v>290</v>
      </c>
      <c r="EN108" s="81">
        <v>27363</v>
      </c>
      <c r="EO108" s="78">
        <v>46</v>
      </c>
      <c r="EP108" s="78" t="s">
        <v>270</v>
      </c>
      <c r="EQ108" s="84">
        <v>25162</v>
      </c>
      <c r="ER108" s="78">
        <v>3.42</v>
      </c>
      <c r="ES108" s="13"/>
      <c r="ET108" s="55">
        <f>VLOOKUP($A108,'WO Detail'!$A$2:$BJ$304,25,FALSE)</f>
        <v>6</v>
      </c>
      <c r="EU108" s="55">
        <f>VLOOKUP($A108,'WO Detail'!$A$2:$BJ$304,24,FALSE)</f>
        <v>5</v>
      </c>
      <c r="EV108" s="55" t="str">
        <f>VLOOKUP($A108,'WO Detail'!$A$2:$BJ$304,23,FALSE)</f>
        <v>OPERATING</v>
      </c>
      <c r="EW108" s="78" t="s">
        <v>390</v>
      </c>
      <c r="EX108" s="13"/>
      <c r="EY108" s="13"/>
      <c r="EZ108" s="19" t="s">
        <v>267</v>
      </c>
      <c r="FA108" s="55" t="str">
        <f>VLOOKUP($A108,'WO Detail'!$A$2:$BJ$304,11,FALSE)</f>
        <v>Other</v>
      </c>
      <c r="FB108" s="55" t="str">
        <f>VLOOKUP($A108,'WO Detail'!$A$2:$BJ$304,12,FALSE)</f>
        <v>No</v>
      </c>
      <c r="FC108" s="13"/>
      <c r="FD108" s="55">
        <f>VLOOKUP($A108,'WO Detail'!$A$2:$BJ$304,13,FALSE)</f>
        <v>0</v>
      </c>
      <c r="FE108" s="19" t="s">
        <v>267</v>
      </c>
      <c r="FF108" s="13"/>
      <c r="FG108" s="19" t="s">
        <v>948</v>
      </c>
      <c r="FH108" s="19" t="s">
        <v>949</v>
      </c>
      <c r="FI108" s="13">
        <v>3701</v>
      </c>
      <c r="FJ108" s="13">
        <v>10</v>
      </c>
      <c r="FK108" s="19" t="s">
        <v>950</v>
      </c>
      <c r="FL108" s="13"/>
      <c r="FM108" s="55">
        <f>VLOOKUP($A108,'WO Detail'!$A$2:$BJ$304,16,FALSE)</f>
        <v>0</v>
      </c>
      <c r="FN108" s="13"/>
      <c r="FO108" s="13"/>
      <c r="FP108" s="13"/>
      <c r="FQ108" s="13"/>
      <c r="FR108" s="13"/>
      <c r="FS108" s="13"/>
      <c r="FT108" s="13"/>
      <c r="FU108" s="13"/>
      <c r="FV108" s="13"/>
      <c r="FW108" s="13"/>
      <c r="FX108" s="13"/>
      <c r="FY108" s="13"/>
      <c r="FZ108" s="13"/>
      <c r="GA108" s="13"/>
      <c r="GB108" s="13"/>
      <c r="GC108" s="13"/>
      <c r="GD108" s="13"/>
      <c r="GE108" s="13"/>
      <c r="GF108" s="13"/>
      <c r="GG108" s="13"/>
      <c r="GH108" s="55">
        <f>VLOOKUP($A108,'WO Detail'!$A$2:$BJ$304,39,FALSE)</f>
        <v>88.11</v>
      </c>
      <c r="GI108" s="55">
        <f>VLOOKUP($A108,'WO Detail'!$A$2:$BJ$304,40,FALSE)</f>
        <v>42.23</v>
      </c>
      <c r="GJ108" s="13"/>
      <c r="GK108" s="13"/>
      <c r="GL108" s="13"/>
      <c r="GM108" s="13"/>
      <c r="GN108" s="55">
        <f>VLOOKUP($A108,'WO Detail'!$A$2:$BJ$304,17,FALSE)</f>
        <v>0</v>
      </c>
      <c r="GO108" s="55">
        <f>VLOOKUP($A108,'WO Detail'!$A$2:$BJ$304,18,FALSE)</f>
        <v>0</v>
      </c>
      <c r="GP108" s="55">
        <f>VLOOKUP($A108,'WO Detail'!$A$2:$BJ$304,19,FALSE)</f>
        <v>0</v>
      </c>
      <c r="GQ108" s="55" t="str">
        <f>VLOOKUP($A108,'WO Detail'!$A$2:$BJ$304,21,FALSE)</f>
        <v>No</v>
      </c>
      <c r="GR108" s="89">
        <f>VLOOKUP($A108,'WO Detail'!$A$2:$BJ$304,22,FALSE)</f>
        <v>0.48442082736373393</v>
      </c>
      <c r="GS108" s="95">
        <f>VLOOKUP($A108,'WO Detail'!$A$2:$BJ$304,41,FALSE)</f>
        <v>850</v>
      </c>
      <c r="GT108" s="95">
        <f t="shared" si="45"/>
        <v>0.83088954056695985</v>
      </c>
      <c r="GU108" s="95">
        <f>VLOOKUP($A108,'WO Detail'!$A$2:$BJ$304,42,FALSE)</f>
        <v>51</v>
      </c>
      <c r="GV108" s="95">
        <f t="shared" si="46"/>
        <v>0.14956011730205279</v>
      </c>
      <c r="GW108" s="95">
        <f>VLOOKUP($A108,'WO Detail'!$A$2:$BJ$304,43,FALSE)</f>
        <v>2730</v>
      </c>
      <c r="GX108" s="95">
        <f t="shared" si="30"/>
        <v>2.6686217008797652</v>
      </c>
      <c r="GY108" s="95">
        <f>VLOOKUP($A108,'WO Detail'!$A$2:$BJ$304,44,FALSE)</f>
        <v>2468</v>
      </c>
      <c r="GZ108" s="95">
        <f t="shared" si="31"/>
        <v>7.2375366568914954</v>
      </c>
      <c r="HA108" s="95">
        <f>VLOOKUP($A108,'WO Detail'!$A$2:$BJ$304,45,FALSE)</f>
        <v>1047</v>
      </c>
      <c r="HB108" s="95">
        <f t="shared" si="32"/>
        <v>1.0234604105571847</v>
      </c>
      <c r="HC108" s="95">
        <f>VLOOKUP($A108,'WO Detail'!$A$2:$BJ$304,46,FALSE)</f>
        <v>730</v>
      </c>
      <c r="HD108" s="95">
        <f t="shared" si="33"/>
        <v>2.1407624633431084</v>
      </c>
      <c r="HE108" s="95">
        <f>VLOOKUP($A108,'WO Detail'!$A$2:$BJ$304,47,FALSE)</f>
        <v>605</v>
      </c>
      <c r="HF108" s="95">
        <f t="shared" si="34"/>
        <v>0.59139784946236551</v>
      </c>
      <c r="HG108" s="95">
        <f>VLOOKUP($A108,'WO Detail'!$A$2:$BJ$304,49,FALSE)</f>
        <v>652</v>
      </c>
      <c r="HH108" s="95">
        <f t="shared" si="35"/>
        <v>0.63734115347018572</v>
      </c>
      <c r="HI108" s="95">
        <f>VLOOKUP($A108,'WO Detail'!$A$2:$BJ$304,51,FALSE)</f>
        <v>7</v>
      </c>
      <c r="HJ108" s="95">
        <f t="shared" si="36"/>
        <v>3.5</v>
      </c>
      <c r="HK108" s="95">
        <f>VLOOKUP($A108,'WO Detail'!$A$2:$BJ$304,53,FALSE)</f>
        <v>13</v>
      </c>
      <c r="HL108" s="95">
        <f t="shared" si="37"/>
        <v>6.5</v>
      </c>
      <c r="HM108" s="95">
        <f>VLOOKUP($A108,'WO Detail'!$A$2:$BJ$304,55,FALSE)</f>
        <v>296</v>
      </c>
      <c r="HN108" s="95">
        <f t="shared" si="47"/>
        <v>59.2</v>
      </c>
      <c r="HO108" s="95">
        <f>VLOOKUP($A108,'WO Detail'!$A$2:$BJ$304,56,FALSE)</f>
        <v>11269</v>
      </c>
      <c r="HP108" s="95">
        <f t="shared" si="38"/>
        <v>11.01564027370479</v>
      </c>
      <c r="HQ108" s="95">
        <f>VLOOKUP($A108,'WO Detail'!$A$2:$BJ$304,57,FALSE)</f>
        <v>1472</v>
      </c>
      <c r="HR108" s="95">
        <f t="shared" si="39"/>
        <v>4.3167155425219939</v>
      </c>
      <c r="HS108" s="95">
        <f>VLOOKUP($A108,'WO Detail'!$A$2:$BJ$304,58,FALSE)</f>
        <v>7530</v>
      </c>
      <c r="HT108" s="95">
        <f t="shared" si="40"/>
        <v>7.3607038123167152</v>
      </c>
      <c r="HU108" s="95">
        <f>VLOOKUP($A108,'WO Detail'!$A$2:$BJ$304,59,FALSE)</f>
        <v>31995</v>
      </c>
      <c r="HV108" s="95">
        <f t="shared" si="41"/>
        <v>93.826979472140764</v>
      </c>
      <c r="HW108" s="95">
        <f>VLOOKUP($A108,'WO Detail'!$A$2:$BJ$304,60,FALSE)</f>
        <v>461</v>
      </c>
      <c r="HX108" s="95">
        <f t="shared" si="42"/>
        <v>0.45063538611925708</v>
      </c>
      <c r="HY108" s="95">
        <f>VLOOKUP($A108,'WO Detail'!$A$2:$BJ$304,61,FALSE)</f>
        <v>7655</v>
      </c>
      <c r="HZ108" s="95">
        <f t="shared" si="43"/>
        <v>22.448680351906159</v>
      </c>
      <c r="IA108" s="95"/>
      <c r="IB108" s="95"/>
      <c r="IC108" s="95"/>
      <c r="ID108" s="113">
        <f>VLOOKUP($A108,'PHAS Score'!$C$1:$D$303,2,FALSE)</f>
        <v>77</v>
      </c>
      <c r="IE108" s="95">
        <f>VLOOKUP($A108,'WO Detail'!$A$2:$BJ$304,62,FALSE)</f>
        <v>641</v>
      </c>
      <c r="IF108" s="95">
        <f t="shared" si="44"/>
        <v>1.8797653958944283</v>
      </c>
      <c r="IG108" s="96"/>
      <c r="IH108" s="96"/>
      <c r="II108" s="96"/>
      <c r="IJ108" s="96"/>
    </row>
    <row r="109" spans="1:244" s="18" customFormat="1" ht="20.100000000000001" customHeight="1">
      <c r="A109" s="55" t="s">
        <v>951</v>
      </c>
      <c r="B109" s="13" t="s">
        <v>307</v>
      </c>
      <c r="C109" s="13" t="str">
        <f>VLOOKUP($A109,'WO Detail'!$A$2:$BJ$304,4,FALSE)</f>
        <v>Manhattan</v>
      </c>
      <c r="D109" s="13" t="str">
        <f>VLOOKUP($A109,'WO Detail'!$A$2:$BJ$304,6,FALSE)</f>
        <v>Fort Washington Ave Rehab</v>
      </c>
      <c r="E109" s="55">
        <f>VLOOKUP($A109,'WO Detail'!$A$2:$BJ$304,7,FALSE)</f>
        <v>309</v>
      </c>
      <c r="F109" s="13" t="s">
        <v>952</v>
      </c>
      <c r="G109" s="53">
        <v>309</v>
      </c>
      <c r="H109" s="55" t="str">
        <f>VLOOKUP($A109,'WO Detail'!$A$2:$BJ$304,9,FALSE)</f>
        <v>NY005013090</v>
      </c>
      <c r="I109" s="14">
        <v>226</v>
      </c>
      <c r="J109" s="14">
        <v>275</v>
      </c>
      <c r="K109" s="15">
        <v>1.2168142</v>
      </c>
      <c r="L109" s="15">
        <v>14.757964599999999</v>
      </c>
      <c r="M109" s="14">
        <v>101</v>
      </c>
      <c r="N109" s="14">
        <v>174</v>
      </c>
      <c r="O109" s="14">
        <v>0</v>
      </c>
      <c r="P109" s="14">
        <v>0</v>
      </c>
      <c r="Q109" s="14">
        <v>0</v>
      </c>
      <c r="R109" s="14">
        <v>0</v>
      </c>
      <c r="S109" s="14">
        <v>0</v>
      </c>
      <c r="T109" s="14">
        <v>0</v>
      </c>
      <c r="U109" s="14">
        <v>0</v>
      </c>
      <c r="V109" s="14">
        <v>1</v>
      </c>
      <c r="W109" s="14">
        <v>4</v>
      </c>
      <c r="X109" s="14">
        <v>9</v>
      </c>
      <c r="Y109" s="14">
        <v>96</v>
      </c>
      <c r="Z109" s="14">
        <v>98</v>
      </c>
      <c r="AA109" s="14">
        <v>67</v>
      </c>
      <c r="AB109" s="14">
        <v>0</v>
      </c>
      <c r="AC109" s="14">
        <v>267</v>
      </c>
      <c r="AD109" s="14">
        <v>261</v>
      </c>
      <c r="AE109" s="14">
        <v>10</v>
      </c>
      <c r="AF109" s="14">
        <v>14</v>
      </c>
      <c r="AG109" s="14">
        <v>244</v>
      </c>
      <c r="AH109" s="14">
        <v>7</v>
      </c>
      <c r="AI109" s="14">
        <v>0</v>
      </c>
      <c r="AJ109" s="14">
        <v>180</v>
      </c>
      <c r="AK109" s="14">
        <v>67</v>
      </c>
      <c r="AL109" s="14">
        <v>9</v>
      </c>
      <c r="AM109" s="14">
        <v>3</v>
      </c>
      <c r="AN109" s="14">
        <v>17</v>
      </c>
      <c r="AO109" s="16">
        <v>317.74778761061947</v>
      </c>
      <c r="AP109" s="16">
        <v>248</v>
      </c>
      <c r="AQ109" s="14">
        <v>2</v>
      </c>
      <c r="AR109" s="14">
        <v>13</v>
      </c>
      <c r="AS109" s="14">
        <v>138</v>
      </c>
      <c r="AT109" s="14">
        <v>38</v>
      </c>
      <c r="AU109" s="14">
        <v>9</v>
      </c>
      <c r="AV109" s="14">
        <v>6</v>
      </c>
      <c r="AW109" s="14">
        <v>8</v>
      </c>
      <c r="AX109" s="14">
        <v>6</v>
      </c>
      <c r="AY109" s="14">
        <v>2</v>
      </c>
      <c r="AZ109" s="14">
        <v>3</v>
      </c>
      <c r="BA109" s="14">
        <v>1</v>
      </c>
      <c r="BB109" s="16">
        <v>13492.097777777777</v>
      </c>
      <c r="BC109" s="16">
        <v>10536</v>
      </c>
      <c r="BD109" s="14">
        <v>6</v>
      </c>
      <c r="BE109" s="14">
        <v>46</v>
      </c>
      <c r="BF109" s="14">
        <v>118</v>
      </c>
      <c r="BG109" s="14">
        <v>23</v>
      </c>
      <c r="BH109" s="14">
        <v>12</v>
      </c>
      <c r="BI109" s="14">
        <v>11</v>
      </c>
      <c r="BJ109" s="14">
        <v>5</v>
      </c>
      <c r="BK109" s="14">
        <v>1</v>
      </c>
      <c r="BL109" s="14">
        <v>2</v>
      </c>
      <c r="BM109" s="14">
        <v>0</v>
      </c>
      <c r="BN109" s="14">
        <v>0</v>
      </c>
      <c r="BO109" s="14">
        <v>1</v>
      </c>
      <c r="BP109" s="14">
        <v>0</v>
      </c>
      <c r="BQ109" s="14">
        <v>0</v>
      </c>
      <c r="BR109" s="14">
        <v>0</v>
      </c>
      <c r="BS109" s="14">
        <v>0</v>
      </c>
      <c r="BT109" s="14">
        <v>0</v>
      </c>
      <c r="BU109" s="14">
        <v>0</v>
      </c>
      <c r="BV109" s="14">
        <v>0</v>
      </c>
      <c r="BW109" s="14">
        <v>0</v>
      </c>
      <c r="BX109" s="14">
        <v>0</v>
      </c>
      <c r="BY109" s="14">
        <v>15</v>
      </c>
      <c r="BZ109" s="16">
        <v>27839.266666666666</v>
      </c>
      <c r="CA109" s="16">
        <v>26880</v>
      </c>
      <c r="CB109" s="14">
        <v>5</v>
      </c>
      <c r="CC109" s="16">
        <v>10665.6</v>
      </c>
      <c r="CD109" s="16">
        <v>4776</v>
      </c>
      <c r="CE109" s="14">
        <v>205</v>
      </c>
      <c r="CF109" s="16">
        <v>12511.243902439024</v>
      </c>
      <c r="CG109" s="16">
        <v>10296</v>
      </c>
      <c r="CH109" s="14">
        <v>204</v>
      </c>
      <c r="CI109" s="14">
        <v>19</v>
      </c>
      <c r="CJ109" s="14">
        <v>2</v>
      </c>
      <c r="CK109" s="14">
        <v>0</v>
      </c>
      <c r="CL109" s="14">
        <v>0</v>
      </c>
      <c r="CM109" s="14">
        <v>0</v>
      </c>
      <c r="CN109" s="17">
        <f t="shared" si="25"/>
        <v>0</v>
      </c>
      <c r="CO109" s="14">
        <v>1</v>
      </c>
      <c r="CP109" s="17">
        <f t="shared" si="26"/>
        <v>4.4247787610619468E-3</v>
      </c>
      <c r="CQ109" s="14">
        <v>165</v>
      </c>
      <c r="CR109" s="14">
        <v>0</v>
      </c>
      <c r="CS109" s="17">
        <f t="shared" si="27"/>
        <v>0</v>
      </c>
      <c r="CT109" s="13"/>
      <c r="CU109" s="17"/>
      <c r="CV109" s="13"/>
      <c r="CW109" s="13"/>
      <c r="CX109" s="13"/>
      <c r="CY109" s="13"/>
      <c r="CZ109" s="13"/>
      <c r="DA109" s="13"/>
      <c r="DB109" s="13" t="str">
        <f>VLOOKUP($A109,'WO Detail'!$A$2:$BJ$304,5,FALSE)</f>
        <v>Albert Suggs</v>
      </c>
      <c r="DC109" s="13"/>
      <c r="DD109" s="13"/>
      <c r="DE109" s="55">
        <f>VLOOKUP($A109,'WO Detail'!$A$2:$BJ$304,38,FALSE)</f>
        <v>0</v>
      </c>
      <c r="DF109" s="19" t="s">
        <v>309</v>
      </c>
      <c r="DG109" s="19" t="s">
        <v>310</v>
      </c>
      <c r="DH109" s="19" t="s">
        <v>478</v>
      </c>
      <c r="DI109" s="19" t="s">
        <v>479</v>
      </c>
      <c r="DJ109" s="19" t="s">
        <v>443</v>
      </c>
      <c r="DK109" s="19" t="s">
        <v>444</v>
      </c>
      <c r="DL109" s="19" t="s">
        <v>396</v>
      </c>
      <c r="DM109" s="19" t="s">
        <v>410</v>
      </c>
      <c r="DN109" s="19" t="s">
        <v>573</v>
      </c>
      <c r="DO109" s="55"/>
      <c r="DP109" s="55"/>
      <c r="DQ109" s="68">
        <v>16.765285996055201</v>
      </c>
      <c r="DR109" s="55" t="str">
        <f>VLOOKUP($A109,'WO Detail'!$A$2:$BJ$304,10,FALSE)</f>
        <v>No</v>
      </c>
      <c r="DS109" s="55" t="str">
        <f>VLOOKUP($A109,'WO Detail'!$A$2:$BJ$304,14,FALSE)</f>
        <v>YES</v>
      </c>
      <c r="DT109" s="19" t="s">
        <v>317</v>
      </c>
      <c r="DU109" s="59" t="str">
        <f>VLOOKUP($A109,'WO Detail'!$A$2:$BJ$304,15,FALSE)</f>
        <v>OLGA LAURIANO</v>
      </c>
      <c r="DV109" s="78">
        <v>2020</v>
      </c>
      <c r="DW109" s="79" t="s">
        <v>519</v>
      </c>
      <c r="DX109" s="55">
        <f>VLOOKUP($A109,'WO Detail'!$A$2:$BJ$304,26,FALSE)</f>
        <v>226</v>
      </c>
      <c r="DY109" s="55">
        <f>VLOOKUP($A109,'WO Detail'!$A$2:$BJ$304,27,FALSE)</f>
        <v>226</v>
      </c>
      <c r="DZ109" s="55">
        <f>VLOOKUP($A109,'WO Detail'!$A$2:$BJ$304,28,FALSE)</f>
        <v>0</v>
      </c>
      <c r="EA109" s="55">
        <f>VLOOKUP($A109,'WO Detail'!$A$2:$BJ$304,29,FALSE)</f>
        <v>0</v>
      </c>
      <c r="EB109" s="55">
        <f>VLOOKUP($A109,'WO Detail'!$A$2:$BJ$304,30,FALSE)</f>
        <v>0</v>
      </c>
      <c r="EC109" s="55">
        <f>VLOOKUP($A109,'WO Detail'!$A$2:$BJ$304,31,FALSE)</f>
        <v>203</v>
      </c>
      <c r="ED109" s="55">
        <f>VLOOKUP($A109,'WO Detail'!$A$2:$BJ$304,32,FALSE)</f>
        <v>23</v>
      </c>
      <c r="EE109" s="55">
        <f>VLOOKUP($A109,'WO Detail'!$A$2:$BJ$304,33,FALSE)</f>
        <v>0</v>
      </c>
      <c r="EF109" s="55">
        <f>VLOOKUP($A109,'WO Detail'!$A$2:$BJ$304,34,FALSE)</f>
        <v>0</v>
      </c>
      <c r="EG109" s="55">
        <f>VLOOKUP($A109,'WO Detail'!$A$2:$BJ$304,35,FALSE)</f>
        <v>0</v>
      </c>
      <c r="EH109" s="55">
        <f>VLOOKUP($A109,'WO Detail'!$A$2:$BJ$304,36,FALSE)</f>
        <v>0</v>
      </c>
      <c r="EI109" s="55">
        <f>VLOOKUP($A109,'WO Detail'!$A$2:$BJ$304,37,FALSE)</f>
        <v>0</v>
      </c>
      <c r="EJ109" s="78">
        <v>1</v>
      </c>
      <c r="EK109" s="78">
        <v>0</v>
      </c>
      <c r="EL109" s="19" t="s">
        <v>268</v>
      </c>
      <c r="EM109" s="19" t="s">
        <v>290</v>
      </c>
      <c r="EN109" s="81">
        <v>31321</v>
      </c>
      <c r="EO109" s="78">
        <v>35</v>
      </c>
      <c r="EP109" s="78" t="s">
        <v>344</v>
      </c>
      <c r="EQ109" s="84">
        <v>43735</v>
      </c>
      <c r="ER109" s="78">
        <v>2.57</v>
      </c>
      <c r="ES109" s="13"/>
      <c r="ET109" s="55">
        <f>VLOOKUP($A109,'WO Detail'!$A$2:$BJ$304,25,FALSE)</f>
        <v>8</v>
      </c>
      <c r="EU109" s="55">
        <f>VLOOKUP($A109,'WO Detail'!$A$2:$BJ$304,24,FALSE)</f>
        <v>4</v>
      </c>
      <c r="EV109" s="55" t="str">
        <f>VLOOKUP($A109,'WO Detail'!$A$2:$BJ$304,23,FALSE)</f>
        <v>OPERATING</v>
      </c>
      <c r="EW109" s="78" t="s">
        <v>267</v>
      </c>
      <c r="EX109" s="13"/>
      <c r="EY109" s="13"/>
      <c r="EZ109" s="19" t="s">
        <v>267</v>
      </c>
      <c r="FA109" s="55" t="str">
        <f>VLOOKUP($A109,'WO Detail'!$A$2:$BJ$304,11,FALSE)</f>
        <v>Other</v>
      </c>
      <c r="FB109" s="55" t="str">
        <f>VLOOKUP($A109,'WO Detail'!$A$2:$BJ$304,12,FALSE)</f>
        <v>No</v>
      </c>
      <c r="FC109" s="13"/>
      <c r="FD109" s="55">
        <f>VLOOKUP($A109,'WO Detail'!$A$2:$BJ$304,13,FALSE)</f>
        <v>0</v>
      </c>
      <c r="FE109" s="19" t="s">
        <v>272</v>
      </c>
      <c r="FF109" s="13"/>
      <c r="FG109" s="19" t="s">
        <v>953</v>
      </c>
      <c r="FH109" s="19" t="s">
        <v>575</v>
      </c>
      <c r="FI109" s="13">
        <v>3801</v>
      </c>
      <c r="FJ109" s="13">
        <v>6</v>
      </c>
      <c r="FK109" s="19" t="s">
        <v>576</v>
      </c>
      <c r="FL109" s="13"/>
      <c r="FM109" s="55">
        <f>VLOOKUP($A109,'WO Detail'!$A$2:$BJ$304,16,FALSE)</f>
        <v>0</v>
      </c>
      <c r="FN109" s="13"/>
      <c r="FO109" s="13"/>
      <c r="FP109" s="13"/>
      <c r="FQ109" s="13"/>
      <c r="FR109" s="13"/>
      <c r="FS109" s="13"/>
      <c r="FT109" s="13"/>
      <c r="FU109" s="13"/>
      <c r="FV109" s="13"/>
      <c r="FW109" s="13"/>
      <c r="FX109" s="13"/>
      <c r="FY109" s="13"/>
      <c r="FZ109" s="13"/>
      <c r="GA109" s="13"/>
      <c r="GB109" s="13"/>
      <c r="GC109" s="13"/>
      <c r="GD109" s="13"/>
      <c r="GE109" s="13"/>
      <c r="GF109" s="13"/>
      <c r="GG109" s="13"/>
      <c r="GH109" s="55">
        <f>VLOOKUP($A109,'WO Detail'!$A$2:$BJ$304,39,FALSE)</f>
        <v>98.25</v>
      </c>
      <c r="GI109" s="55">
        <f>VLOOKUP($A109,'WO Detail'!$A$2:$BJ$304,40,FALSE)</f>
        <v>5.75</v>
      </c>
      <c r="GJ109" s="13"/>
      <c r="GK109" s="13"/>
      <c r="GL109" s="13"/>
      <c r="GM109" s="13"/>
      <c r="GN109" s="55" t="str">
        <f>VLOOKUP($A109,'WO Detail'!$A$2:$BJ$304,17,FALSE)</f>
        <v>5160.0</v>
      </c>
      <c r="GO109" s="55">
        <f>VLOOKUP($A109,'WO Detail'!$A$2:$BJ$304,18,FALSE)</f>
        <v>0</v>
      </c>
      <c r="GP109" s="55">
        <f>VLOOKUP($A109,'WO Detail'!$A$2:$BJ$304,19,FALSE)</f>
        <v>0</v>
      </c>
      <c r="GQ109" s="55" t="str">
        <f>VLOOKUP($A109,'WO Detail'!$A$2:$BJ$304,21,FALSE)</f>
        <v>Yes</v>
      </c>
      <c r="GR109" s="89">
        <f>VLOOKUP($A109,'WO Detail'!$A$2:$BJ$304,22,FALSE)</f>
        <v>0.72586558489064634</v>
      </c>
      <c r="GS109" s="95">
        <f>VLOOKUP($A109,'WO Detail'!$A$2:$BJ$304,41,FALSE)</f>
        <v>155</v>
      </c>
      <c r="GT109" s="95">
        <f t="shared" si="45"/>
        <v>0.2286135693215339</v>
      </c>
      <c r="GU109" s="95">
        <f>VLOOKUP($A109,'WO Detail'!$A$2:$BJ$304,42,FALSE)</f>
        <v>21</v>
      </c>
      <c r="GV109" s="95">
        <f t="shared" si="46"/>
        <v>9.2920353982300891E-2</v>
      </c>
      <c r="GW109" s="95">
        <f>VLOOKUP($A109,'WO Detail'!$A$2:$BJ$304,43,FALSE)</f>
        <v>1043</v>
      </c>
      <c r="GX109" s="95">
        <f t="shared" si="30"/>
        <v>1.5383480825958702</v>
      </c>
      <c r="GY109" s="95">
        <f>VLOOKUP($A109,'WO Detail'!$A$2:$BJ$304,44,FALSE)</f>
        <v>1013</v>
      </c>
      <c r="GZ109" s="95">
        <f t="shared" si="31"/>
        <v>4.4823008849557526</v>
      </c>
      <c r="HA109" s="95">
        <f>VLOOKUP($A109,'WO Detail'!$A$2:$BJ$304,45,FALSE)</f>
        <v>1186</v>
      </c>
      <c r="HB109" s="95">
        <f t="shared" si="32"/>
        <v>1.7492625368731562</v>
      </c>
      <c r="HC109" s="95">
        <f>VLOOKUP($A109,'WO Detail'!$A$2:$BJ$304,46,FALSE)</f>
        <v>620</v>
      </c>
      <c r="HD109" s="95">
        <f t="shared" si="33"/>
        <v>2.7433628318584069</v>
      </c>
      <c r="HE109" s="95">
        <f>VLOOKUP($A109,'WO Detail'!$A$2:$BJ$304,47,FALSE)</f>
        <v>499</v>
      </c>
      <c r="HF109" s="95">
        <f t="shared" si="34"/>
        <v>0.7359882005899705</v>
      </c>
      <c r="HG109" s="95">
        <f>VLOOKUP($A109,'WO Detail'!$A$2:$BJ$304,49,FALSE)</f>
        <v>189</v>
      </c>
      <c r="HH109" s="95">
        <f t="shared" si="35"/>
        <v>0.27876106194690264</v>
      </c>
      <c r="HI109" s="95">
        <f>VLOOKUP($A109,'WO Detail'!$A$2:$BJ$304,51,FALSE)</f>
        <v>12</v>
      </c>
      <c r="HJ109" s="95">
        <f t="shared" si="36"/>
        <v>6</v>
      </c>
      <c r="HK109" s="95">
        <f>VLOOKUP($A109,'WO Detail'!$A$2:$BJ$304,53,FALSE)</f>
        <v>6</v>
      </c>
      <c r="HL109" s="95">
        <f t="shared" si="37"/>
        <v>3</v>
      </c>
      <c r="HM109" s="95">
        <f>VLOOKUP($A109,'WO Detail'!$A$2:$BJ$304,55,FALSE)</f>
        <v>118</v>
      </c>
      <c r="HN109" s="95">
        <f t="shared" si="47"/>
        <v>29.5</v>
      </c>
      <c r="HO109" s="95">
        <f>VLOOKUP($A109,'WO Detail'!$A$2:$BJ$304,56,FALSE)</f>
        <v>5462</v>
      </c>
      <c r="HP109" s="95">
        <f t="shared" si="38"/>
        <v>8.0560471976401189</v>
      </c>
      <c r="HQ109" s="95">
        <f>VLOOKUP($A109,'WO Detail'!$A$2:$BJ$304,57,FALSE)</f>
        <v>765</v>
      </c>
      <c r="HR109" s="95">
        <f t="shared" si="39"/>
        <v>3.3849557522123894</v>
      </c>
      <c r="HS109" s="95">
        <f>VLOOKUP($A109,'WO Detail'!$A$2:$BJ$304,58,FALSE)</f>
        <v>4477</v>
      </c>
      <c r="HT109" s="95">
        <f t="shared" si="40"/>
        <v>6.6032448377581119</v>
      </c>
      <c r="HU109" s="95">
        <f>VLOOKUP($A109,'WO Detail'!$A$2:$BJ$304,59,FALSE)</f>
        <v>13637</v>
      </c>
      <c r="HV109" s="95">
        <f t="shared" si="41"/>
        <v>60.340707964601769</v>
      </c>
      <c r="HW109" s="95">
        <f>VLOOKUP($A109,'WO Detail'!$A$2:$BJ$304,60,FALSE)</f>
        <v>210</v>
      </c>
      <c r="HX109" s="95">
        <f t="shared" si="42"/>
        <v>0.30973451327433627</v>
      </c>
      <c r="HY109" s="95">
        <f>VLOOKUP($A109,'WO Detail'!$A$2:$BJ$304,61,FALSE)</f>
        <v>2964</v>
      </c>
      <c r="HZ109" s="95">
        <f t="shared" si="43"/>
        <v>13.11504424778761</v>
      </c>
      <c r="IA109" s="95"/>
      <c r="IB109" s="95"/>
      <c r="IC109" s="95"/>
      <c r="ID109" s="113">
        <f>VLOOKUP($A109,'PHAS Score'!$C$1:$D$303,2,FALSE)</f>
        <v>41</v>
      </c>
      <c r="IE109" s="95">
        <f>VLOOKUP($A109,'WO Detail'!$A$2:$BJ$304,62,FALSE)</f>
        <v>691</v>
      </c>
      <c r="IF109" s="95">
        <f t="shared" si="44"/>
        <v>3.0575221238938055</v>
      </c>
      <c r="IG109" s="96"/>
      <c r="IH109" s="96"/>
      <c r="II109" s="96"/>
      <c r="IJ109" s="96"/>
    </row>
    <row r="110" spans="1:244" s="18" customFormat="1" ht="20.100000000000001" customHeight="1">
      <c r="A110" s="55" t="s">
        <v>954</v>
      </c>
      <c r="B110" s="13" t="s">
        <v>307</v>
      </c>
      <c r="C110" s="13" t="str">
        <f>VLOOKUP($A110,'WO Detail'!$A$2:$BJ$304,4,FALSE)</f>
        <v>Manhattan</v>
      </c>
      <c r="D110" s="13" t="str">
        <f>VLOOKUP($A110,'WO Detail'!$A$2:$BJ$304,6,FALSE)</f>
        <v>Fulton</v>
      </c>
      <c r="E110" s="55">
        <f>VLOOKUP($A110,'WO Detail'!$A$2:$BJ$304,7,FALSE)</f>
        <v>136</v>
      </c>
      <c r="F110" s="13" t="s">
        <v>955</v>
      </c>
      <c r="G110" s="53">
        <v>136</v>
      </c>
      <c r="H110" s="55" t="str">
        <f>VLOOKUP($A110,'WO Detail'!$A$2:$BJ$304,9,FALSE)</f>
        <v>NY005001360</v>
      </c>
      <c r="I110" s="14">
        <v>939</v>
      </c>
      <c r="J110" s="14">
        <v>2107</v>
      </c>
      <c r="K110" s="15">
        <v>2.2438764999999998</v>
      </c>
      <c r="L110" s="15">
        <v>26.940938200000002</v>
      </c>
      <c r="M110" s="14">
        <v>875</v>
      </c>
      <c r="N110" s="14">
        <v>1232</v>
      </c>
      <c r="O110" s="14">
        <v>75</v>
      </c>
      <c r="P110" s="14">
        <v>122</v>
      </c>
      <c r="Q110" s="14">
        <v>114</v>
      </c>
      <c r="R110" s="14">
        <v>169</v>
      </c>
      <c r="S110" s="14">
        <v>160</v>
      </c>
      <c r="T110" s="14">
        <v>274</v>
      </c>
      <c r="U110" s="14">
        <v>186</v>
      </c>
      <c r="V110" s="14">
        <v>246</v>
      </c>
      <c r="W110" s="14">
        <v>168</v>
      </c>
      <c r="X110" s="14">
        <v>142</v>
      </c>
      <c r="Y110" s="14">
        <v>239</v>
      </c>
      <c r="Z110" s="14">
        <v>137</v>
      </c>
      <c r="AA110" s="14">
        <v>75</v>
      </c>
      <c r="AB110" s="14">
        <v>418</v>
      </c>
      <c r="AC110" s="14">
        <v>543</v>
      </c>
      <c r="AD110" s="14">
        <v>451</v>
      </c>
      <c r="AE110" s="14">
        <v>187</v>
      </c>
      <c r="AF110" s="14">
        <v>589</v>
      </c>
      <c r="AG110" s="14">
        <v>994</v>
      </c>
      <c r="AH110" s="14">
        <v>308</v>
      </c>
      <c r="AI110" s="14">
        <v>29</v>
      </c>
      <c r="AJ110" s="14">
        <v>491</v>
      </c>
      <c r="AK110" s="14">
        <v>212</v>
      </c>
      <c r="AL110" s="14">
        <v>50</v>
      </c>
      <c r="AM110" s="14">
        <v>25</v>
      </c>
      <c r="AN110" s="14">
        <v>96</v>
      </c>
      <c r="AO110" s="16">
        <v>668.99787007454734</v>
      </c>
      <c r="AP110" s="16">
        <v>464</v>
      </c>
      <c r="AQ110" s="14">
        <v>10</v>
      </c>
      <c r="AR110" s="14">
        <v>39</v>
      </c>
      <c r="AS110" s="14">
        <v>259</v>
      </c>
      <c r="AT110" s="14">
        <v>82</v>
      </c>
      <c r="AU110" s="14">
        <v>105</v>
      </c>
      <c r="AV110" s="14">
        <v>66</v>
      </c>
      <c r="AW110" s="14">
        <v>34</v>
      </c>
      <c r="AX110" s="14">
        <v>41</v>
      </c>
      <c r="AY110" s="14">
        <v>39</v>
      </c>
      <c r="AZ110" s="14">
        <v>37</v>
      </c>
      <c r="BA110" s="14">
        <v>227</v>
      </c>
      <c r="BB110" s="16">
        <v>35357.751912568303</v>
      </c>
      <c r="BC110" s="16">
        <v>21540</v>
      </c>
      <c r="BD110" s="14">
        <v>25</v>
      </c>
      <c r="BE110" s="14">
        <v>127</v>
      </c>
      <c r="BF110" s="14">
        <v>170</v>
      </c>
      <c r="BG110" s="14">
        <v>107</v>
      </c>
      <c r="BH110" s="14">
        <v>78</v>
      </c>
      <c r="BI110" s="14">
        <v>49</v>
      </c>
      <c r="BJ110" s="14">
        <v>44</v>
      </c>
      <c r="BK110" s="14">
        <v>49</v>
      </c>
      <c r="BL110" s="14">
        <v>49</v>
      </c>
      <c r="BM110" s="14">
        <v>20</v>
      </c>
      <c r="BN110" s="14">
        <v>25</v>
      </c>
      <c r="BO110" s="14">
        <v>23</v>
      </c>
      <c r="BP110" s="14">
        <v>20</v>
      </c>
      <c r="BQ110" s="14">
        <v>15</v>
      </c>
      <c r="BR110" s="14">
        <v>11</v>
      </c>
      <c r="BS110" s="14">
        <v>15</v>
      </c>
      <c r="BT110" s="14">
        <v>16</v>
      </c>
      <c r="BU110" s="14">
        <v>10</v>
      </c>
      <c r="BV110" s="14">
        <v>8</v>
      </c>
      <c r="BW110" s="14">
        <v>9</v>
      </c>
      <c r="BX110" s="14">
        <v>45</v>
      </c>
      <c r="BY110" s="14">
        <v>454</v>
      </c>
      <c r="BZ110" s="16">
        <v>54613.306167400879</v>
      </c>
      <c r="CA110" s="16">
        <v>42039</v>
      </c>
      <c r="CB110" s="14">
        <v>80</v>
      </c>
      <c r="CC110" s="16">
        <v>17988.025000000001</v>
      </c>
      <c r="CD110" s="16">
        <v>12564</v>
      </c>
      <c r="CE110" s="14">
        <v>394</v>
      </c>
      <c r="CF110" s="16">
        <v>16960.972081218275</v>
      </c>
      <c r="CG110" s="16">
        <v>12195</v>
      </c>
      <c r="CH110" s="14">
        <v>525</v>
      </c>
      <c r="CI110" s="14">
        <v>171</v>
      </c>
      <c r="CJ110" s="14">
        <v>119</v>
      </c>
      <c r="CK110" s="14">
        <v>66</v>
      </c>
      <c r="CL110" s="14">
        <v>16</v>
      </c>
      <c r="CM110" s="14">
        <v>34</v>
      </c>
      <c r="CN110" s="17">
        <f t="shared" si="25"/>
        <v>3.6208732694355698E-2</v>
      </c>
      <c r="CO110" s="14">
        <v>101</v>
      </c>
      <c r="CP110" s="17">
        <f t="shared" si="26"/>
        <v>0.10756123535676251</v>
      </c>
      <c r="CQ110" s="14">
        <v>351</v>
      </c>
      <c r="CR110" s="14">
        <v>104</v>
      </c>
      <c r="CS110" s="17">
        <f t="shared" si="27"/>
        <v>4.9359278595158991E-2</v>
      </c>
      <c r="CT110" s="13"/>
      <c r="CU110" s="17"/>
      <c r="CV110" s="13"/>
      <c r="CW110" s="13"/>
      <c r="CX110" s="13"/>
      <c r="CY110" s="13"/>
      <c r="CZ110" s="13"/>
      <c r="DA110" s="13"/>
      <c r="DB110" s="13" t="str">
        <f>VLOOKUP($A110,'WO Detail'!$A$2:$BJ$304,5,FALSE)</f>
        <v>Demetrice Gadson</v>
      </c>
      <c r="DC110" s="13"/>
      <c r="DD110" s="13"/>
      <c r="DE110" s="55">
        <f>VLOOKUP($A110,'WO Detail'!$A$2:$BJ$304,38,FALSE)</f>
        <v>6</v>
      </c>
      <c r="DF110" s="19" t="s">
        <v>334</v>
      </c>
      <c r="DG110" s="19" t="s">
        <v>335</v>
      </c>
      <c r="DH110" s="19" t="s">
        <v>722</v>
      </c>
      <c r="DI110" s="19" t="s">
        <v>723</v>
      </c>
      <c r="DJ110" s="19" t="s">
        <v>382</v>
      </c>
      <c r="DK110" s="19" t="s">
        <v>383</v>
      </c>
      <c r="DL110" s="19" t="s">
        <v>724</v>
      </c>
      <c r="DM110" s="19" t="s">
        <v>725</v>
      </c>
      <c r="DN110" s="19" t="s">
        <v>726</v>
      </c>
      <c r="DO110" s="55"/>
      <c r="DP110" s="55"/>
      <c r="DQ110" s="68">
        <v>13.850415512465373</v>
      </c>
      <c r="DR110" s="55" t="str">
        <f>VLOOKUP($A110,'WO Detail'!$A$2:$BJ$304,10,FALSE)</f>
        <v>No</v>
      </c>
      <c r="DS110" s="55" t="str">
        <f>VLOOKUP($A110,'WO Detail'!$A$2:$BJ$304,14,FALSE)</f>
        <v>YES</v>
      </c>
      <c r="DT110" s="19" t="s">
        <v>343</v>
      </c>
      <c r="DU110" s="59" t="str">
        <f>VLOOKUP($A110,'WO Detail'!$A$2:$BJ$304,15,FALSE)</f>
        <v>MIGUEL ACEVEDO</v>
      </c>
      <c r="DV110" s="77"/>
      <c r="DW110" s="79" t="s">
        <v>267</v>
      </c>
      <c r="DX110" s="55">
        <f>VLOOKUP($A110,'WO Detail'!$A$2:$BJ$304,26,FALSE)</f>
        <v>944</v>
      </c>
      <c r="DY110" s="55">
        <f>VLOOKUP($A110,'WO Detail'!$A$2:$BJ$304,27,FALSE)</f>
        <v>941</v>
      </c>
      <c r="DZ110" s="55">
        <f>VLOOKUP($A110,'WO Detail'!$A$2:$BJ$304,28,FALSE)</f>
        <v>3</v>
      </c>
      <c r="EA110" s="55">
        <f>VLOOKUP($A110,'WO Detail'!$A$2:$BJ$304,29,FALSE)</f>
        <v>0</v>
      </c>
      <c r="EB110" s="55">
        <f>VLOOKUP($A110,'WO Detail'!$A$2:$BJ$304,30,FALSE)</f>
        <v>72</v>
      </c>
      <c r="EC110" s="55">
        <f>VLOOKUP($A110,'WO Detail'!$A$2:$BJ$304,31,FALSE)</f>
        <v>288</v>
      </c>
      <c r="ED110" s="55">
        <f>VLOOKUP($A110,'WO Detail'!$A$2:$BJ$304,32,FALSE)</f>
        <v>288</v>
      </c>
      <c r="EE110" s="55">
        <f>VLOOKUP($A110,'WO Detail'!$A$2:$BJ$304,33,FALSE)</f>
        <v>192</v>
      </c>
      <c r="EF110" s="55">
        <f>VLOOKUP($A110,'WO Detail'!$A$2:$BJ$304,34,FALSE)</f>
        <v>97</v>
      </c>
      <c r="EG110" s="55">
        <f>VLOOKUP($A110,'WO Detail'!$A$2:$BJ$304,35,FALSE)</f>
        <v>7</v>
      </c>
      <c r="EH110" s="55">
        <f>VLOOKUP($A110,'WO Detail'!$A$2:$BJ$304,36,FALSE)</f>
        <v>0</v>
      </c>
      <c r="EI110" s="55">
        <f>VLOOKUP($A110,'WO Detail'!$A$2:$BJ$304,37,FALSE)</f>
        <v>0</v>
      </c>
      <c r="EJ110" s="78">
        <v>11</v>
      </c>
      <c r="EK110" s="78">
        <v>1</v>
      </c>
      <c r="EL110" s="19" t="s">
        <v>268</v>
      </c>
      <c r="EM110" s="19" t="s">
        <v>269</v>
      </c>
      <c r="EN110" s="81">
        <v>23832</v>
      </c>
      <c r="EO110" s="78">
        <v>55</v>
      </c>
      <c r="EP110" s="78" t="s">
        <v>956</v>
      </c>
      <c r="EQ110" s="84">
        <v>70645</v>
      </c>
      <c r="ER110" s="78">
        <v>4.92</v>
      </c>
      <c r="ES110" s="13"/>
      <c r="ET110" s="55">
        <f>VLOOKUP($A110,'WO Detail'!$A$2:$BJ$304,25,FALSE)</f>
        <v>0</v>
      </c>
      <c r="EU110" s="55">
        <f>VLOOKUP($A110,'WO Detail'!$A$2:$BJ$304,24,FALSE)</f>
        <v>25</v>
      </c>
      <c r="EV110" s="55">
        <f>VLOOKUP($A110,'WO Detail'!$A$2:$BJ$304,23,FALSE)</f>
        <v>0</v>
      </c>
      <c r="EW110" s="78" t="s">
        <v>462</v>
      </c>
      <c r="EX110" s="13"/>
      <c r="EY110" s="13"/>
      <c r="EZ110" s="19" t="s">
        <v>267</v>
      </c>
      <c r="FA110" s="55" t="str">
        <f>VLOOKUP($A110,'WO Detail'!$A$2:$BJ$304,11,FALSE)</f>
        <v>Other</v>
      </c>
      <c r="FB110" s="55" t="str">
        <f>VLOOKUP($A110,'WO Detail'!$A$2:$BJ$304,12,FALSE)</f>
        <v>No</v>
      </c>
      <c r="FC110" s="13"/>
      <c r="FD110" s="55">
        <f>VLOOKUP($A110,'WO Detail'!$A$2:$BJ$304,13,FALSE)</f>
        <v>0</v>
      </c>
      <c r="FE110" s="19" t="s">
        <v>267</v>
      </c>
      <c r="FF110" s="13"/>
      <c r="FG110" s="19" t="s">
        <v>957</v>
      </c>
      <c r="FH110" s="19" t="s">
        <v>728</v>
      </c>
      <c r="FI110" s="13">
        <v>3807</v>
      </c>
      <c r="FJ110" s="13">
        <v>2</v>
      </c>
      <c r="FK110" s="19" t="s">
        <v>729</v>
      </c>
      <c r="FL110" s="13"/>
      <c r="FM110" s="55">
        <f>VLOOKUP($A110,'WO Detail'!$A$2:$BJ$304,16,FALSE)</f>
        <v>0</v>
      </c>
      <c r="FN110" s="13"/>
      <c r="FO110" s="13"/>
      <c r="FP110" s="13"/>
      <c r="FQ110" s="13"/>
      <c r="FR110" s="13"/>
      <c r="FS110" s="13"/>
      <c r="FT110" s="13"/>
      <c r="FU110" s="13"/>
      <c r="FV110" s="13"/>
      <c r="FW110" s="13"/>
      <c r="FX110" s="13"/>
      <c r="FY110" s="13"/>
      <c r="FZ110" s="13"/>
      <c r="GA110" s="13"/>
      <c r="GB110" s="13"/>
      <c r="GC110" s="13"/>
      <c r="GD110" s="13"/>
      <c r="GE110" s="13"/>
      <c r="GF110" s="13"/>
      <c r="GG110" s="13"/>
      <c r="GH110" s="55">
        <f>VLOOKUP($A110,'WO Detail'!$A$2:$BJ$304,39,FALSE)</f>
        <v>93.84</v>
      </c>
      <c r="GI110" s="55">
        <f>VLOOKUP($A110,'WO Detail'!$A$2:$BJ$304,40,FALSE)</f>
        <v>29.86</v>
      </c>
      <c r="GJ110" s="13"/>
      <c r="GK110" s="13"/>
      <c r="GL110" s="13"/>
      <c r="GM110" s="13"/>
      <c r="GN110" s="55">
        <f>VLOOKUP($A110,'WO Detail'!$A$2:$BJ$304,17,FALSE)</f>
        <v>0</v>
      </c>
      <c r="GO110" s="55">
        <f>VLOOKUP($A110,'WO Detail'!$A$2:$BJ$304,18,FALSE)</f>
        <v>0</v>
      </c>
      <c r="GP110" s="55">
        <f>VLOOKUP($A110,'WO Detail'!$A$2:$BJ$304,19,FALSE)</f>
        <v>0</v>
      </c>
      <c r="GQ110" s="55" t="str">
        <f>VLOOKUP($A110,'WO Detail'!$A$2:$BJ$304,21,FALSE)</f>
        <v>No</v>
      </c>
      <c r="GR110" s="89">
        <f>VLOOKUP($A110,'WO Detail'!$A$2:$BJ$304,22,FALSE)</f>
        <v>0.58315913304668976</v>
      </c>
      <c r="GS110" s="95">
        <f>VLOOKUP($A110,'WO Detail'!$A$2:$BJ$304,41,FALSE)</f>
        <v>1764</v>
      </c>
      <c r="GT110" s="95">
        <f t="shared" si="45"/>
        <v>0.62486716259298614</v>
      </c>
      <c r="GU110" s="95">
        <f>VLOOKUP($A110,'WO Detail'!$A$2:$BJ$304,42,FALSE)</f>
        <v>252</v>
      </c>
      <c r="GV110" s="95">
        <f t="shared" si="46"/>
        <v>0.2678002125398512</v>
      </c>
      <c r="GW110" s="95">
        <f>VLOOKUP($A110,'WO Detail'!$A$2:$BJ$304,43,FALSE)</f>
        <v>4362</v>
      </c>
      <c r="GX110" s="95">
        <f t="shared" si="30"/>
        <v>1.545164718384697</v>
      </c>
      <c r="GY110" s="95">
        <f>VLOOKUP($A110,'WO Detail'!$A$2:$BJ$304,44,FALSE)</f>
        <v>3990</v>
      </c>
      <c r="GZ110" s="95">
        <f t="shared" si="31"/>
        <v>4.2401700318809779</v>
      </c>
      <c r="HA110" s="95">
        <f>VLOOKUP($A110,'WO Detail'!$A$2:$BJ$304,45,FALSE)</f>
        <v>2396</v>
      </c>
      <c r="HB110" s="95">
        <f t="shared" si="32"/>
        <v>0.8487424725469358</v>
      </c>
      <c r="HC110" s="95">
        <f>VLOOKUP($A110,'WO Detail'!$A$2:$BJ$304,46,FALSE)</f>
        <v>1382</v>
      </c>
      <c r="HD110" s="95">
        <f t="shared" si="33"/>
        <v>1.4686503719447397</v>
      </c>
      <c r="HE110" s="95">
        <f>VLOOKUP($A110,'WO Detail'!$A$2:$BJ$304,47,FALSE)</f>
        <v>1102</v>
      </c>
      <c r="HF110" s="95">
        <f t="shared" si="34"/>
        <v>0.39036486007793125</v>
      </c>
      <c r="HG110" s="95">
        <f>VLOOKUP($A110,'WO Detail'!$A$2:$BJ$304,49,FALSE)</f>
        <v>1893</v>
      </c>
      <c r="HH110" s="95">
        <f t="shared" si="35"/>
        <v>0.67056323060573853</v>
      </c>
      <c r="HI110" s="95">
        <f>VLOOKUP($A110,'WO Detail'!$A$2:$BJ$304,51,FALSE)</f>
        <v>17</v>
      </c>
      <c r="HJ110" s="95">
        <f t="shared" si="36"/>
        <v>8.5</v>
      </c>
      <c r="HK110" s="95">
        <f>VLOOKUP($A110,'WO Detail'!$A$2:$BJ$304,53,FALSE)</f>
        <v>47</v>
      </c>
      <c r="HL110" s="95">
        <f t="shared" si="37"/>
        <v>23.5</v>
      </c>
      <c r="HM110" s="95">
        <f>VLOOKUP($A110,'WO Detail'!$A$2:$BJ$304,55,FALSE)</f>
        <v>916</v>
      </c>
      <c r="HN110" s="95">
        <f t="shared" si="47"/>
        <v>36.64</v>
      </c>
      <c r="HO110" s="95">
        <f>VLOOKUP($A110,'WO Detail'!$A$2:$BJ$304,56,FALSE)</f>
        <v>26506</v>
      </c>
      <c r="HP110" s="95">
        <f t="shared" si="38"/>
        <v>9.3893021608218206</v>
      </c>
      <c r="HQ110" s="95">
        <f>VLOOKUP($A110,'WO Detail'!$A$2:$BJ$304,57,FALSE)</f>
        <v>3604</v>
      </c>
      <c r="HR110" s="95">
        <f t="shared" si="39"/>
        <v>3.8299681190223165</v>
      </c>
      <c r="HS110" s="95">
        <f>VLOOKUP($A110,'WO Detail'!$A$2:$BJ$304,58,FALSE)</f>
        <v>15370</v>
      </c>
      <c r="HT110" s="95">
        <f t="shared" si="40"/>
        <v>5.4445625221395675</v>
      </c>
      <c r="HU110" s="95">
        <f>VLOOKUP($A110,'WO Detail'!$A$2:$BJ$304,59,FALSE)</f>
        <v>63661</v>
      </c>
      <c r="HV110" s="95">
        <f t="shared" si="41"/>
        <v>67.652497343251866</v>
      </c>
      <c r="HW110" s="95">
        <f>VLOOKUP($A110,'WO Detail'!$A$2:$BJ$304,60,FALSE)</f>
        <v>1564</v>
      </c>
      <c r="HX110" s="95">
        <f t="shared" si="42"/>
        <v>0.55402054551895152</v>
      </c>
      <c r="HY110" s="95">
        <f>VLOOKUP($A110,'WO Detail'!$A$2:$BJ$304,61,FALSE)</f>
        <v>14736</v>
      </c>
      <c r="HZ110" s="95">
        <f t="shared" si="43"/>
        <v>15.659936238044633</v>
      </c>
      <c r="IA110" s="95"/>
      <c r="IB110" s="95"/>
      <c r="IC110" s="95"/>
      <c r="ID110" s="113">
        <f>VLOOKUP($A110,'PHAS Score'!$C$1:$D$303,2,FALSE)</f>
        <v>24</v>
      </c>
      <c r="IE110" s="95">
        <f>VLOOKUP($A110,'WO Detail'!$A$2:$BJ$304,62,FALSE)</f>
        <v>480</v>
      </c>
      <c r="IF110" s="95">
        <f t="shared" si="44"/>
        <v>0.51009564293304999</v>
      </c>
      <c r="IG110" s="96"/>
      <c r="IH110" s="96"/>
      <c r="II110" s="96"/>
      <c r="IJ110" s="96"/>
    </row>
    <row r="111" spans="1:244" s="18" customFormat="1" ht="20.100000000000001" customHeight="1">
      <c r="A111" s="55" t="s">
        <v>958</v>
      </c>
      <c r="B111" s="13" t="s">
        <v>278</v>
      </c>
      <c r="C111" s="13" t="str">
        <f>VLOOKUP($A111,'WO Detail'!$A$2:$BJ$304,4,FALSE)</f>
        <v>Brooklyn</v>
      </c>
      <c r="D111" s="13" t="str">
        <f>VLOOKUP($A111,'WO Detail'!$A$2:$BJ$304,6,FALSE)</f>
        <v>Marcus Garvey</v>
      </c>
      <c r="E111" s="55">
        <f>VLOOKUP($A111,'WO Detail'!$A$2:$BJ$304,7,FALSE)</f>
        <v>252</v>
      </c>
      <c r="F111" s="13" t="s">
        <v>959</v>
      </c>
      <c r="G111" s="53">
        <v>252</v>
      </c>
      <c r="H111" s="55" t="str">
        <f>VLOOKUP($A111,'WO Detail'!$A$2:$BJ$304,9,FALSE)</f>
        <v>NY005012520</v>
      </c>
      <c r="I111" s="14">
        <v>317</v>
      </c>
      <c r="J111" s="14">
        <v>861</v>
      </c>
      <c r="K111" s="15">
        <v>2.7160883</v>
      </c>
      <c r="L111" s="15">
        <v>19.923659300000001</v>
      </c>
      <c r="M111" s="14">
        <v>354</v>
      </c>
      <c r="N111" s="14">
        <v>507</v>
      </c>
      <c r="O111" s="14">
        <v>45</v>
      </c>
      <c r="P111" s="14">
        <v>80</v>
      </c>
      <c r="Q111" s="14">
        <v>88</v>
      </c>
      <c r="R111" s="14">
        <v>95</v>
      </c>
      <c r="S111" s="14">
        <v>78</v>
      </c>
      <c r="T111" s="14">
        <v>102</v>
      </c>
      <c r="U111" s="14">
        <v>68</v>
      </c>
      <c r="V111" s="14">
        <v>98</v>
      </c>
      <c r="W111" s="14">
        <v>39</v>
      </c>
      <c r="X111" s="14">
        <v>24</v>
      </c>
      <c r="Y111" s="14">
        <v>69</v>
      </c>
      <c r="Z111" s="14">
        <v>57</v>
      </c>
      <c r="AA111" s="14">
        <v>18</v>
      </c>
      <c r="AB111" s="14">
        <v>270</v>
      </c>
      <c r="AC111" s="14">
        <v>157</v>
      </c>
      <c r="AD111" s="14">
        <v>144</v>
      </c>
      <c r="AE111" s="14">
        <v>19</v>
      </c>
      <c r="AF111" s="14">
        <v>607</v>
      </c>
      <c r="AG111" s="14">
        <v>206</v>
      </c>
      <c r="AH111" s="14">
        <v>16</v>
      </c>
      <c r="AI111" s="14">
        <v>13</v>
      </c>
      <c r="AJ111" s="14">
        <v>160</v>
      </c>
      <c r="AK111" s="14">
        <v>53</v>
      </c>
      <c r="AL111" s="14">
        <v>5</v>
      </c>
      <c r="AM111" s="14">
        <v>1</v>
      </c>
      <c r="AN111" s="14">
        <v>21</v>
      </c>
      <c r="AO111" s="16">
        <v>566.29022082018923</v>
      </c>
      <c r="AP111" s="16">
        <v>414</v>
      </c>
      <c r="AQ111" s="14">
        <v>7</v>
      </c>
      <c r="AR111" s="14">
        <v>27</v>
      </c>
      <c r="AS111" s="14">
        <v>83</v>
      </c>
      <c r="AT111" s="14">
        <v>35</v>
      </c>
      <c r="AU111" s="14">
        <v>32</v>
      </c>
      <c r="AV111" s="14">
        <v>18</v>
      </c>
      <c r="AW111" s="14">
        <v>22</v>
      </c>
      <c r="AX111" s="14">
        <v>12</v>
      </c>
      <c r="AY111" s="14">
        <v>14</v>
      </c>
      <c r="AZ111" s="14">
        <v>18</v>
      </c>
      <c r="BA111" s="14">
        <v>49</v>
      </c>
      <c r="BB111" s="16">
        <v>27816.25</v>
      </c>
      <c r="BC111" s="16">
        <v>18761</v>
      </c>
      <c r="BD111" s="14">
        <v>12</v>
      </c>
      <c r="BE111" s="14">
        <v>54</v>
      </c>
      <c r="BF111" s="14">
        <v>66</v>
      </c>
      <c r="BG111" s="14">
        <v>35</v>
      </c>
      <c r="BH111" s="14">
        <v>26</v>
      </c>
      <c r="BI111" s="14">
        <v>26</v>
      </c>
      <c r="BJ111" s="14">
        <v>16</v>
      </c>
      <c r="BK111" s="14">
        <v>18</v>
      </c>
      <c r="BL111" s="14">
        <v>10</v>
      </c>
      <c r="BM111" s="14">
        <v>11</v>
      </c>
      <c r="BN111" s="14">
        <v>7</v>
      </c>
      <c r="BO111" s="14">
        <v>7</v>
      </c>
      <c r="BP111" s="14">
        <v>6</v>
      </c>
      <c r="BQ111" s="14">
        <v>3</v>
      </c>
      <c r="BR111" s="14">
        <v>1</v>
      </c>
      <c r="BS111" s="14">
        <v>3</v>
      </c>
      <c r="BT111" s="14">
        <v>1</v>
      </c>
      <c r="BU111" s="14">
        <v>3</v>
      </c>
      <c r="BV111" s="14">
        <v>1</v>
      </c>
      <c r="BW111" s="14">
        <v>2</v>
      </c>
      <c r="BX111" s="14">
        <v>8</v>
      </c>
      <c r="BY111" s="14">
        <v>158</v>
      </c>
      <c r="BZ111" s="16">
        <v>41243.493670886077</v>
      </c>
      <c r="CA111" s="16">
        <v>34745.5</v>
      </c>
      <c r="CB111" s="14">
        <v>45</v>
      </c>
      <c r="CC111" s="16">
        <v>25604.511111111111</v>
      </c>
      <c r="CD111" s="16">
        <v>15212</v>
      </c>
      <c r="CE111" s="14">
        <v>126</v>
      </c>
      <c r="CF111" s="16">
        <v>14786.801587301587</v>
      </c>
      <c r="CG111" s="16">
        <v>10548</v>
      </c>
      <c r="CH111" s="14">
        <v>213</v>
      </c>
      <c r="CI111" s="14">
        <v>60</v>
      </c>
      <c r="CJ111" s="14">
        <v>30</v>
      </c>
      <c r="CK111" s="14">
        <v>12</v>
      </c>
      <c r="CL111" s="14">
        <v>0</v>
      </c>
      <c r="CM111" s="14">
        <v>1</v>
      </c>
      <c r="CN111" s="17">
        <f t="shared" si="25"/>
        <v>3.1545741324921135E-3</v>
      </c>
      <c r="CO111" s="14">
        <v>12</v>
      </c>
      <c r="CP111" s="17">
        <f t="shared" si="26"/>
        <v>3.7854889589905363E-2</v>
      </c>
      <c r="CQ111" s="14">
        <v>163</v>
      </c>
      <c r="CR111" s="14">
        <v>53</v>
      </c>
      <c r="CS111" s="17">
        <f t="shared" si="27"/>
        <v>6.1556329849012777E-2</v>
      </c>
      <c r="CT111" s="13"/>
      <c r="CU111" s="17"/>
      <c r="CV111" s="13"/>
      <c r="CW111" s="13"/>
      <c r="CX111" s="13"/>
      <c r="CY111" s="13"/>
      <c r="CZ111" s="13"/>
      <c r="DA111" s="13"/>
      <c r="DB111" s="13" t="str">
        <f>VLOOKUP($A111,'WO Detail'!$A$2:$BJ$304,5,FALSE)</f>
        <v>Michael Iezza</v>
      </c>
      <c r="DC111" s="13"/>
      <c r="DD111" s="13"/>
      <c r="DE111" s="55">
        <f>VLOOKUP($A111,'WO Detail'!$A$2:$BJ$304,38,FALSE)</f>
        <v>5</v>
      </c>
      <c r="DF111" s="19" t="s">
        <v>280</v>
      </c>
      <c r="DG111" s="19" t="s">
        <v>281</v>
      </c>
      <c r="DH111" s="19" t="s">
        <v>282</v>
      </c>
      <c r="DI111" s="19" t="s">
        <v>283</v>
      </c>
      <c r="DJ111" s="19" t="s">
        <v>284</v>
      </c>
      <c r="DK111" s="19" t="s">
        <v>285</v>
      </c>
      <c r="DL111" s="19" t="s">
        <v>286</v>
      </c>
      <c r="DM111" s="19" t="s">
        <v>287</v>
      </c>
      <c r="DN111" s="19" t="s">
        <v>288</v>
      </c>
      <c r="DO111" s="55"/>
      <c r="DP111" s="55"/>
      <c r="DQ111" s="68">
        <v>22.0162224797219</v>
      </c>
      <c r="DR111" s="55" t="str">
        <f>VLOOKUP($A111,'WO Detail'!$A$2:$BJ$304,10,FALSE)</f>
        <v>No</v>
      </c>
      <c r="DS111" s="55" t="str">
        <f>VLOOKUP($A111,'WO Detail'!$A$2:$BJ$304,14,FALSE)</f>
        <v>YES</v>
      </c>
      <c r="DT111" s="19" t="s">
        <v>289</v>
      </c>
      <c r="DU111" s="59" t="str">
        <f>VLOOKUP($A111,'WO Detail'!$A$2:$BJ$304,15,FALSE)</f>
        <v>JEROME BOLDEN</v>
      </c>
      <c r="DV111" s="77"/>
      <c r="DW111" s="79" t="s">
        <v>735</v>
      </c>
      <c r="DX111" s="55">
        <f>VLOOKUP($A111,'WO Detail'!$A$2:$BJ$304,26,FALSE)</f>
        <v>321</v>
      </c>
      <c r="DY111" s="55">
        <f>VLOOKUP($A111,'WO Detail'!$A$2:$BJ$304,27,FALSE)</f>
        <v>318</v>
      </c>
      <c r="DZ111" s="55">
        <f>VLOOKUP($A111,'WO Detail'!$A$2:$BJ$304,28,FALSE)</f>
        <v>2</v>
      </c>
      <c r="EA111" s="55">
        <f>VLOOKUP($A111,'WO Detail'!$A$2:$BJ$304,29,FALSE)</f>
        <v>1</v>
      </c>
      <c r="EB111" s="55">
        <f>VLOOKUP($A111,'WO Detail'!$A$2:$BJ$304,30,FALSE)</f>
        <v>20</v>
      </c>
      <c r="EC111" s="55">
        <f>VLOOKUP($A111,'WO Detail'!$A$2:$BJ$304,31,FALSE)</f>
        <v>66</v>
      </c>
      <c r="ED111" s="55">
        <f>VLOOKUP($A111,'WO Detail'!$A$2:$BJ$304,32,FALSE)</f>
        <v>108</v>
      </c>
      <c r="EE111" s="55">
        <f>VLOOKUP($A111,'WO Detail'!$A$2:$BJ$304,33,FALSE)</f>
        <v>72</v>
      </c>
      <c r="EF111" s="55">
        <f>VLOOKUP($A111,'WO Detail'!$A$2:$BJ$304,34,FALSE)</f>
        <v>43</v>
      </c>
      <c r="EG111" s="55">
        <f>VLOOKUP($A111,'WO Detail'!$A$2:$BJ$304,35,FALSE)</f>
        <v>12</v>
      </c>
      <c r="EH111" s="55">
        <f>VLOOKUP($A111,'WO Detail'!$A$2:$BJ$304,36,FALSE)</f>
        <v>0</v>
      </c>
      <c r="EI111" s="55">
        <f>VLOOKUP($A111,'WO Detail'!$A$2:$BJ$304,37,FALSE)</f>
        <v>0</v>
      </c>
      <c r="EJ111" s="78">
        <v>3</v>
      </c>
      <c r="EK111" s="78">
        <v>1</v>
      </c>
      <c r="EL111" s="19" t="s">
        <v>268</v>
      </c>
      <c r="EM111" s="19" t="s">
        <v>269</v>
      </c>
      <c r="EN111" s="81">
        <v>27453</v>
      </c>
      <c r="EO111" s="78">
        <v>45</v>
      </c>
      <c r="EP111" s="78" t="s">
        <v>960</v>
      </c>
      <c r="EQ111" s="84">
        <v>40745</v>
      </c>
      <c r="ER111" s="78">
        <v>3.2800000000000002</v>
      </c>
      <c r="ES111" s="13"/>
      <c r="ET111" s="55">
        <f>VLOOKUP($A111,'WO Detail'!$A$2:$BJ$304,25,FALSE)</f>
        <v>2</v>
      </c>
      <c r="EU111" s="55">
        <f>VLOOKUP($A111,'WO Detail'!$A$2:$BJ$304,24,FALSE)</f>
        <v>6</v>
      </c>
      <c r="EV111" s="55">
        <f>VLOOKUP($A111,'WO Detail'!$A$2:$BJ$304,23,FALSE)</f>
        <v>0</v>
      </c>
      <c r="EW111" s="78" t="s">
        <v>267</v>
      </c>
      <c r="EX111" s="13"/>
      <c r="EY111" s="13"/>
      <c r="EZ111" s="19" t="s">
        <v>267</v>
      </c>
      <c r="FA111" s="55" t="str">
        <f>VLOOKUP($A111,'WO Detail'!$A$2:$BJ$304,11,FALSE)</f>
        <v>Other</v>
      </c>
      <c r="FB111" s="55" t="str">
        <f>VLOOKUP($A111,'WO Detail'!$A$2:$BJ$304,12,FALSE)</f>
        <v>No</v>
      </c>
      <c r="FC111" s="13"/>
      <c r="FD111" s="55">
        <f>VLOOKUP($A111,'WO Detail'!$A$2:$BJ$304,13,FALSE)</f>
        <v>0</v>
      </c>
      <c r="FE111" s="19" t="s">
        <v>267</v>
      </c>
      <c r="FF111" s="13"/>
      <c r="FG111" s="19" t="s">
        <v>961</v>
      </c>
      <c r="FH111" s="19" t="s">
        <v>293</v>
      </c>
      <c r="FI111" s="13">
        <v>4007</v>
      </c>
      <c r="FJ111" s="13">
        <v>23</v>
      </c>
      <c r="FK111" s="19" t="s">
        <v>294</v>
      </c>
      <c r="FL111" s="13"/>
      <c r="FM111" s="55">
        <f>VLOOKUP($A111,'WO Detail'!$A$2:$BJ$304,16,FALSE)</f>
        <v>0</v>
      </c>
      <c r="FN111" s="13"/>
      <c r="FO111" s="13"/>
      <c r="FP111" s="13"/>
      <c r="FQ111" s="13"/>
      <c r="FR111" s="13"/>
      <c r="FS111" s="13"/>
      <c r="FT111" s="13"/>
      <c r="FU111" s="13"/>
      <c r="FV111" s="13"/>
      <c r="FW111" s="13"/>
      <c r="FX111" s="13"/>
      <c r="FY111" s="13"/>
      <c r="FZ111" s="13"/>
      <c r="GA111" s="13"/>
      <c r="GB111" s="13"/>
      <c r="GC111" s="13"/>
      <c r="GD111" s="13"/>
      <c r="GE111" s="13"/>
      <c r="GF111" s="13"/>
      <c r="GG111" s="13"/>
      <c r="GH111" s="55">
        <f>VLOOKUP($A111,'WO Detail'!$A$2:$BJ$304,39,FALSE)</f>
        <v>94.25</v>
      </c>
      <c r="GI111" s="55">
        <f>VLOOKUP($A111,'WO Detail'!$A$2:$BJ$304,40,FALSE)</f>
        <v>33.96</v>
      </c>
      <c r="GJ111" s="13"/>
      <c r="GK111" s="13"/>
      <c r="GL111" s="13"/>
      <c r="GM111" s="13"/>
      <c r="GN111" s="55">
        <f>VLOOKUP($A111,'WO Detail'!$A$2:$BJ$304,17,FALSE)</f>
        <v>0</v>
      </c>
      <c r="GO111" s="55">
        <f>VLOOKUP($A111,'WO Detail'!$A$2:$BJ$304,18,FALSE)</f>
        <v>0</v>
      </c>
      <c r="GP111" s="55">
        <f>VLOOKUP($A111,'WO Detail'!$A$2:$BJ$304,19,FALSE)</f>
        <v>0</v>
      </c>
      <c r="GQ111" s="55" t="str">
        <f>VLOOKUP($A111,'WO Detail'!$A$2:$BJ$304,21,FALSE)</f>
        <v>No</v>
      </c>
      <c r="GR111" s="89">
        <f>VLOOKUP($A111,'WO Detail'!$A$2:$BJ$304,22,FALSE)</f>
        <v>0.50392819100940633</v>
      </c>
      <c r="GS111" s="95">
        <f>VLOOKUP($A111,'WO Detail'!$A$2:$BJ$304,41,FALSE)</f>
        <v>986</v>
      </c>
      <c r="GT111" s="95">
        <f t="shared" si="45"/>
        <v>1.0335429769392035</v>
      </c>
      <c r="GU111" s="95">
        <f>VLOOKUP($A111,'WO Detail'!$A$2:$BJ$304,42,FALSE)</f>
        <v>101</v>
      </c>
      <c r="GV111" s="95">
        <f t="shared" si="46"/>
        <v>0.31761006289308175</v>
      </c>
      <c r="GW111" s="95">
        <f>VLOOKUP($A111,'WO Detail'!$A$2:$BJ$304,43,FALSE)</f>
        <v>2503</v>
      </c>
      <c r="GX111" s="95">
        <f t="shared" si="30"/>
        <v>2.6236897274633124</v>
      </c>
      <c r="GY111" s="95">
        <f>VLOOKUP($A111,'WO Detail'!$A$2:$BJ$304,44,FALSE)</f>
        <v>2190</v>
      </c>
      <c r="GZ111" s="95">
        <f t="shared" si="31"/>
        <v>6.8867924528301883</v>
      </c>
      <c r="HA111" s="95">
        <f>VLOOKUP($A111,'WO Detail'!$A$2:$BJ$304,45,FALSE)</f>
        <v>1120</v>
      </c>
      <c r="HB111" s="95">
        <f t="shared" si="32"/>
        <v>1.1740041928721174</v>
      </c>
      <c r="HC111" s="95">
        <f>VLOOKUP($A111,'WO Detail'!$A$2:$BJ$304,46,FALSE)</f>
        <v>3300</v>
      </c>
      <c r="HD111" s="95">
        <f t="shared" si="33"/>
        <v>10.377358490566039</v>
      </c>
      <c r="HE111" s="95">
        <f>VLOOKUP($A111,'WO Detail'!$A$2:$BJ$304,47,FALSE)</f>
        <v>439</v>
      </c>
      <c r="HF111" s="95">
        <f t="shared" si="34"/>
        <v>0.46016771488469604</v>
      </c>
      <c r="HG111" s="95">
        <f>VLOOKUP($A111,'WO Detail'!$A$2:$BJ$304,49,FALSE)</f>
        <v>457</v>
      </c>
      <c r="HH111" s="95">
        <f t="shared" si="35"/>
        <v>0.47903563941299793</v>
      </c>
      <c r="HI111" s="95">
        <f>VLOOKUP($A111,'WO Detail'!$A$2:$BJ$304,51,FALSE)</f>
        <v>3</v>
      </c>
      <c r="HJ111" s="95">
        <f t="shared" si="36"/>
        <v>1.5</v>
      </c>
      <c r="HK111" s="95">
        <f>VLOOKUP($A111,'WO Detail'!$A$2:$BJ$304,53,FALSE)</f>
        <v>4</v>
      </c>
      <c r="HL111" s="95">
        <f t="shared" si="37"/>
        <v>2</v>
      </c>
      <c r="HM111" s="95">
        <f>VLOOKUP($A111,'WO Detail'!$A$2:$BJ$304,55,FALSE)</f>
        <v>272</v>
      </c>
      <c r="HN111" s="95">
        <f t="shared" si="47"/>
        <v>45.333333333333336</v>
      </c>
      <c r="HO111" s="95">
        <f>VLOOKUP($A111,'WO Detail'!$A$2:$BJ$304,56,FALSE)</f>
        <v>11717</v>
      </c>
      <c r="HP111" s="95">
        <f t="shared" si="38"/>
        <v>12.281970649895177</v>
      </c>
      <c r="HQ111" s="95">
        <f>VLOOKUP($A111,'WO Detail'!$A$2:$BJ$304,57,FALSE)</f>
        <v>2218</v>
      </c>
      <c r="HR111" s="95">
        <f t="shared" si="39"/>
        <v>6.9748427672955975</v>
      </c>
      <c r="HS111" s="95">
        <f>VLOOKUP($A111,'WO Detail'!$A$2:$BJ$304,58,FALSE)</f>
        <v>7407</v>
      </c>
      <c r="HT111" s="95">
        <f t="shared" si="40"/>
        <v>7.7641509433962268</v>
      </c>
      <c r="HU111" s="95">
        <f>VLOOKUP($A111,'WO Detail'!$A$2:$BJ$304,59,FALSE)</f>
        <v>33505</v>
      </c>
      <c r="HV111" s="95">
        <f t="shared" si="41"/>
        <v>105.36163522012579</v>
      </c>
      <c r="HW111" s="95">
        <f>VLOOKUP($A111,'WO Detail'!$A$2:$BJ$304,60,FALSE)</f>
        <v>788</v>
      </c>
      <c r="HX111" s="95">
        <f t="shared" si="42"/>
        <v>0.82599580712788268</v>
      </c>
      <c r="HY111" s="95">
        <f>VLOOKUP($A111,'WO Detail'!$A$2:$BJ$304,61,FALSE)</f>
        <v>5885</v>
      </c>
      <c r="HZ111" s="95">
        <f t="shared" si="43"/>
        <v>18.5062893081761</v>
      </c>
      <c r="IA111" s="95"/>
      <c r="IB111" s="95"/>
      <c r="IC111" s="95"/>
      <c r="ID111" s="113">
        <f>VLOOKUP($A111,'PHAS Score'!$C$1:$D$303,2,FALSE)</f>
        <v>60</v>
      </c>
      <c r="IE111" s="95">
        <f>VLOOKUP($A111,'WO Detail'!$A$2:$BJ$304,62,FALSE)</f>
        <v>588</v>
      </c>
      <c r="IF111" s="95">
        <f t="shared" si="44"/>
        <v>1.8490566037735849</v>
      </c>
      <c r="IG111" s="96"/>
      <c r="IH111" s="96"/>
      <c r="II111" s="96"/>
      <c r="IJ111" s="96"/>
    </row>
    <row r="112" spans="1:244" s="18" customFormat="1" ht="20.100000000000001" customHeight="1">
      <c r="A112" s="55" t="s">
        <v>962</v>
      </c>
      <c r="B112" s="13" t="s">
        <v>256</v>
      </c>
      <c r="C112" s="13" t="str">
        <f>VLOOKUP($A112,'WO Detail'!$A$2:$BJ$304,4,FALSE)</f>
        <v>Bronx</v>
      </c>
      <c r="D112" s="13" t="str">
        <f>VLOOKUP($A112,'WO Detail'!$A$2:$BJ$304,6,FALSE)</f>
        <v>Sotomayor</v>
      </c>
      <c r="E112" s="55">
        <f>VLOOKUP($A112,'WO Detail'!$A$2:$BJ$304,7,FALSE)</f>
        <v>67</v>
      </c>
      <c r="F112" s="13" t="s">
        <v>963</v>
      </c>
      <c r="G112" s="53">
        <v>225</v>
      </c>
      <c r="H112" s="55" t="str">
        <f>VLOOKUP($A112,'WO Detail'!$A$2:$BJ$304,9,FALSE)</f>
        <v>NY005010670</v>
      </c>
      <c r="I112" s="14">
        <v>125</v>
      </c>
      <c r="J112" s="14">
        <v>137</v>
      </c>
      <c r="K112" s="15">
        <v>1.0960000000000001</v>
      </c>
      <c r="L112" s="15">
        <v>19.421600000000002</v>
      </c>
      <c r="M112" s="14">
        <v>40</v>
      </c>
      <c r="N112" s="14">
        <v>97</v>
      </c>
      <c r="O112" s="14">
        <v>0</v>
      </c>
      <c r="P112" s="14">
        <v>0</v>
      </c>
      <c r="Q112" s="14">
        <v>0</v>
      </c>
      <c r="R112" s="14">
        <v>0</v>
      </c>
      <c r="S112" s="14">
        <v>0</v>
      </c>
      <c r="T112" s="14">
        <v>0</v>
      </c>
      <c r="U112" s="14">
        <v>0</v>
      </c>
      <c r="V112" s="14">
        <v>2</v>
      </c>
      <c r="W112" s="14">
        <v>0</v>
      </c>
      <c r="X112" s="14">
        <v>1</v>
      </c>
      <c r="Y112" s="14">
        <v>45</v>
      </c>
      <c r="Z112" s="14">
        <v>59</v>
      </c>
      <c r="AA112" s="14">
        <v>30</v>
      </c>
      <c r="AB112" s="14">
        <v>0</v>
      </c>
      <c r="AC112" s="14">
        <v>134</v>
      </c>
      <c r="AD112" s="14">
        <v>134</v>
      </c>
      <c r="AE112" s="14">
        <v>4</v>
      </c>
      <c r="AF112" s="14">
        <v>28</v>
      </c>
      <c r="AG112" s="14">
        <v>100</v>
      </c>
      <c r="AH112" s="14">
        <v>5</v>
      </c>
      <c r="AI112" s="14">
        <v>0</v>
      </c>
      <c r="AJ112" s="14">
        <v>85</v>
      </c>
      <c r="AK112" s="14">
        <v>47</v>
      </c>
      <c r="AL112" s="14">
        <v>11</v>
      </c>
      <c r="AM112" s="14">
        <v>5</v>
      </c>
      <c r="AN112" s="14">
        <v>9</v>
      </c>
      <c r="AO112" s="16">
        <v>330.72800000000001</v>
      </c>
      <c r="AP112" s="16">
        <v>254</v>
      </c>
      <c r="AQ112" s="14">
        <v>0</v>
      </c>
      <c r="AR112" s="14">
        <v>7</v>
      </c>
      <c r="AS112" s="14">
        <v>69</v>
      </c>
      <c r="AT112" s="14">
        <v>22</v>
      </c>
      <c r="AU112" s="14">
        <v>10</v>
      </c>
      <c r="AV112" s="14">
        <v>8</v>
      </c>
      <c r="AW112" s="14">
        <v>5</v>
      </c>
      <c r="AX112" s="14">
        <v>1</v>
      </c>
      <c r="AY112" s="14">
        <v>1</v>
      </c>
      <c r="AZ112" s="14">
        <v>2</v>
      </c>
      <c r="BA112" s="14">
        <v>0</v>
      </c>
      <c r="BB112" s="16">
        <v>14392.806451612903</v>
      </c>
      <c r="BC112" s="16">
        <v>11166</v>
      </c>
      <c r="BD112" s="14">
        <v>1</v>
      </c>
      <c r="BE112" s="14">
        <v>23</v>
      </c>
      <c r="BF112" s="14">
        <v>65</v>
      </c>
      <c r="BG112" s="14">
        <v>13</v>
      </c>
      <c r="BH112" s="14">
        <v>10</v>
      </c>
      <c r="BI112" s="14">
        <v>7</v>
      </c>
      <c r="BJ112" s="14">
        <v>2</v>
      </c>
      <c r="BK112" s="14">
        <v>2</v>
      </c>
      <c r="BL112" s="14">
        <v>0</v>
      </c>
      <c r="BM112" s="14">
        <v>0</v>
      </c>
      <c r="BN112" s="14">
        <v>0</v>
      </c>
      <c r="BO112" s="14">
        <v>1</v>
      </c>
      <c r="BP112" s="14">
        <v>0</v>
      </c>
      <c r="BQ112" s="14">
        <v>0</v>
      </c>
      <c r="BR112" s="14">
        <v>0</v>
      </c>
      <c r="BS112" s="14">
        <v>0</v>
      </c>
      <c r="BT112" s="14">
        <v>0</v>
      </c>
      <c r="BU112" s="14">
        <v>0</v>
      </c>
      <c r="BV112" s="14">
        <v>0</v>
      </c>
      <c r="BW112" s="14">
        <v>0</v>
      </c>
      <c r="BX112" s="14">
        <v>0</v>
      </c>
      <c r="BY112" s="14">
        <v>5</v>
      </c>
      <c r="BZ112" s="16">
        <v>24915.200000000001</v>
      </c>
      <c r="CA112" s="16">
        <v>21288</v>
      </c>
      <c r="CB112" s="14">
        <v>0</v>
      </c>
      <c r="CC112" s="16"/>
      <c r="CD112" s="16"/>
      <c r="CE112" s="14">
        <v>119</v>
      </c>
      <c r="CF112" s="16">
        <v>13950.689075630253</v>
      </c>
      <c r="CG112" s="16">
        <v>10764</v>
      </c>
      <c r="CH112" s="14">
        <v>108</v>
      </c>
      <c r="CI112" s="14">
        <v>14</v>
      </c>
      <c r="CJ112" s="14">
        <v>2</v>
      </c>
      <c r="CK112" s="14">
        <v>0</v>
      </c>
      <c r="CL112" s="14">
        <v>0</v>
      </c>
      <c r="CM112" s="14">
        <v>0</v>
      </c>
      <c r="CN112" s="17">
        <f t="shared" si="25"/>
        <v>0</v>
      </c>
      <c r="CO112" s="14">
        <v>0</v>
      </c>
      <c r="CP112" s="17">
        <f t="shared" si="26"/>
        <v>0</v>
      </c>
      <c r="CQ112" s="14">
        <v>80</v>
      </c>
      <c r="CR112" s="14">
        <v>0</v>
      </c>
      <c r="CS112" s="17">
        <f t="shared" si="27"/>
        <v>0</v>
      </c>
      <c r="CT112" s="13"/>
      <c r="CU112" s="17"/>
      <c r="CV112" s="13"/>
      <c r="CW112" s="13"/>
      <c r="CX112" s="13"/>
      <c r="CY112" s="13"/>
      <c r="CZ112" s="13"/>
      <c r="DA112" s="13"/>
      <c r="DB112" s="13" t="str">
        <f>VLOOKUP($A112,'WO Detail'!$A$2:$BJ$304,5,FALSE)</f>
        <v>Alex Tolozano</v>
      </c>
      <c r="DC112" s="13"/>
      <c r="DD112" s="13"/>
      <c r="DE112" s="55">
        <f>VLOOKUP($A112,'WO Detail'!$A$2:$BJ$304,38,FALSE)</f>
        <v>3</v>
      </c>
      <c r="DF112" s="19" t="s">
        <v>404</v>
      </c>
      <c r="DG112" s="19" t="s">
        <v>606</v>
      </c>
      <c r="DH112" s="19" t="s">
        <v>260</v>
      </c>
      <c r="DI112" s="19" t="s">
        <v>261</v>
      </c>
      <c r="DJ112" s="19" t="s">
        <v>592</v>
      </c>
      <c r="DK112" s="19" t="s">
        <v>609</v>
      </c>
      <c r="DL112" s="19" t="s">
        <v>354</v>
      </c>
      <c r="DM112" s="19" t="s">
        <v>633</v>
      </c>
      <c r="DN112" s="19" t="s">
        <v>964</v>
      </c>
      <c r="DO112" s="55"/>
      <c r="DP112" s="55"/>
      <c r="DQ112" s="68">
        <v>6.9930069930069934</v>
      </c>
      <c r="DR112" s="55" t="str">
        <f>VLOOKUP($A112,'WO Detail'!$A$2:$BJ$304,10,FALSE)</f>
        <v>No</v>
      </c>
      <c r="DS112" s="55" t="str">
        <f>VLOOKUP($A112,'WO Detail'!$A$2:$BJ$304,14,FALSE)</f>
        <v>NO</v>
      </c>
      <c r="DT112" s="19" t="s">
        <v>328</v>
      </c>
      <c r="DU112" s="59">
        <f>VLOOKUP($A112,'WO Detail'!$A$2:$BJ$304,15,FALSE)</f>
        <v>0</v>
      </c>
      <c r="DV112" s="78">
        <v>2021</v>
      </c>
      <c r="DW112" s="79" t="s">
        <v>519</v>
      </c>
      <c r="DX112" s="55">
        <f>VLOOKUP($A112,'WO Detail'!$A$2:$BJ$304,26,FALSE)</f>
        <v>132</v>
      </c>
      <c r="DY112" s="55">
        <f>VLOOKUP($A112,'WO Detail'!$A$2:$BJ$304,27,FALSE)</f>
        <v>125</v>
      </c>
      <c r="DZ112" s="55">
        <f>VLOOKUP($A112,'WO Detail'!$A$2:$BJ$304,28,FALSE)</f>
        <v>5</v>
      </c>
      <c r="EA112" s="55">
        <f>VLOOKUP($A112,'WO Detail'!$A$2:$BJ$304,29,FALSE)</f>
        <v>2</v>
      </c>
      <c r="EB112" s="55">
        <f>VLOOKUP($A112,'WO Detail'!$A$2:$BJ$304,30,FALSE)</f>
        <v>25</v>
      </c>
      <c r="EC112" s="55">
        <f>VLOOKUP($A112,'WO Detail'!$A$2:$BJ$304,31,FALSE)</f>
        <v>107</v>
      </c>
      <c r="ED112" s="55">
        <f>VLOOKUP($A112,'WO Detail'!$A$2:$BJ$304,32,FALSE)</f>
        <v>0</v>
      </c>
      <c r="EE112" s="55">
        <f>VLOOKUP($A112,'WO Detail'!$A$2:$BJ$304,33,FALSE)</f>
        <v>0</v>
      </c>
      <c r="EF112" s="55">
        <f>VLOOKUP($A112,'WO Detail'!$A$2:$BJ$304,34,FALSE)</f>
        <v>0</v>
      </c>
      <c r="EG112" s="55">
        <f>VLOOKUP($A112,'WO Detail'!$A$2:$BJ$304,35,FALSE)</f>
        <v>0</v>
      </c>
      <c r="EH112" s="55">
        <f>VLOOKUP($A112,'WO Detail'!$A$2:$BJ$304,36,FALSE)</f>
        <v>0</v>
      </c>
      <c r="EI112" s="55">
        <f>VLOOKUP($A112,'WO Detail'!$A$2:$BJ$304,37,FALSE)</f>
        <v>0</v>
      </c>
      <c r="EJ112" s="78">
        <v>1</v>
      </c>
      <c r="EK112" s="78">
        <v>0</v>
      </c>
      <c r="EL112" s="19" t="s">
        <v>268</v>
      </c>
      <c r="EM112" s="19" t="s">
        <v>290</v>
      </c>
      <c r="EN112" s="81">
        <v>26298</v>
      </c>
      <c r="EO112" s="78">
        <v>49</v>
      </c>
      <c r="EP112" s="78" t="s">
        <v>271</v>
      </c>
      <c r="EQ112" s="84">
        <v>18734</v>
      </c>
      <c r="ER112" s="78">
        <v>1.08</v>
      </c>
      <c r="ES112" s="13"/>
      <c r="ET112" s="55">
        <f>VLOOKUP($A112,'WO Detail'!$A$2:$BJ$304,25,FALSE)</f>
        <v>3</v>
      </c>
      <c r="EU112" s="55">
        <f>VLOOKUP($A112,'WO Detail'!$A$2:$BJ$304,24,FALSE)</f>
        <v>2</v>
      </c>
      <c r="EV112" s="55" t="str">
        <f>VLOOKUP($A112,'WO Detail'!$A$2:$BJ$304,23,FALSE)</f>
        <v>OPERATING</v>
      </c>
      <c r="EW112" s="78" t="s">
        <v>271</v>
      </c>
      <c r="EX112" s="13"/>
      <c r="EY112" s="13"/>
      <c r="EZ112" s="19" t="s">
        <v>267</v>
      </c>
      <c r="FA112" s="55" t="str">
        <f>VLOOKUP($A112,'WO Detail'!$A$2:$BJ$304,11,FALSE)</f>
        <v>Other</v>
      </c>
      <c r="FB112" s="55" t="str">
        <f>VLOOKUP($A112,'WO Detail'!$A$2:$BJ$304,12,FALSE)</f>
        <v>No</v>
      </c>
      <c r="FC112" s="13"/>
      <c r="FD112" s="55">
        <f>VLOOKUP($A112,'WO Detail'!$A$2:$BJ$304,13,FALSE)</f>
        <v>0</v>
      </c>
      <c r="FE112" s="19" t="s">
        <v>267</v>
      </c>
      <c r="FF112" s="13"/>
      <c r="FG112" s="19" t="s">
        <v>965</v>
      </c>
      <c r="FH112" s="19" t="s">
        <v>966</v>
      </c>
      <c r="FI112" s="13">
        <v>3709</v>
      </c>
      <c r="FJ112" s="13">
        <v>11</v>
      </c>
      <c r="FK112" s="19" t="s">
        <v>967</v>
      </c>
      <c r="FL112" s="13"/>
      <c r="FM112" s="55">
        <f>VLOOKUP($A112,'WO Detail'!$A$2:$BJ$304,16,FALSE)</f>
        <v>0</v>
      </c>
      <c r="FN112" s="13"/>
      <c r="FO112" s="13"/>
      <c r="FP112" s="13"/>
      <c r="FQ112" s="13"/>
      <c r="FR112" s="13"/>
      <c r="FS112" s="13"/>
      <c r="FT112" s="13"/>
      <c r="FU112" s="13"/>
      <c r="FV112" s="13"/>
      <c r="FW112" s="13"/>
      <c r="FX112" s="13"/>
      <c r="FY112" s="13"/>
      <c r="FZ112" s="13"/>
      <c r="GA112" s="13"/>
      <c r="GB112" s="13"/>
      <c r="GC112" s="13"/>
      <c r="GD112" s="13"/>
      <c r="GE112" s="13"/>
      <c r="GF112" s="13"/>
      <c r="GG112" s="13"/>
      <c r="GH112" s="55">
        <f>VLOOKUP($A112,'WO Detail'!$A$2:$BJ$304,39,FALSE)</f>
        <v>91.38</v>
      </c>
      <c r="GI112" s="55">
        <f>VLOOKUP($A112,'WO Detail'!$A$2:$BJ$304,40,FALSE)</f>
        <v>15.2</v>
      </c>
      <c r="GJ112" s="13"/>
      <c r="GK112" s="13"/>
      <c r="GL112" s="13"/>
      <c r="GM112" s="13"/>
      <c r="GN112" s="55">
        <f>VLOOKUP($A112,'WO Detail'!$A$2:$BJ$304,17,FALSE)</f>
        <v>0</v>
      </c>
      <c r="GO112" s="55">
        <f>VLOOKUP($A112,'WO Detail'!$A$2:$BJ$304,18,FALSE)</f>
        <v>0</v>
      </c>
      <c r="GP112" s="55">
        <f>VLOOKUP($A112,'WO Detail'!$A$2:$BJ$304,19,FALSE)</f>
        <v>0</v>
      </c>
      <c r="GQ112" s="55" t="str">
        <f>VLOOKUP($A112,'WO Detail'!$A$2:$BJ$304,21,FALSE)</f>
        <v>Yes</v>
      </c>
      <c r="GR112" s="89">
        <f>VLOOKUP($A112,'WO Detail'!$A$2:$BJ$304,22,FALSE)</f>
        <v>0.74265461302576208</v>
      </c>
      <c r="GS112" s="95">
        <f>VLOOKUP($A112,'WO Detail'!$A$2:$BJ$304,41,FALSE)</f>
        <v>49</v>
      </c>
      <c r="GT112" s="95">
        <f t="shared" si="45"/>
        <v>0.13066666666666665</v>
      </c>
      <c r="GU112" s="95">
        <f>VLOOKUP($A112,'WO Detail'!$A$2:$BJ$304,42,FALSE)</f>
        <v>7</v>
      </c>
      <c r="GV112" s="95">
        <f t="shared" si="46"/>
        <v>5.6000000000000001E-2</v>
      </c>
      <c r="GW112" s="95">
        <f>VLOOKUP($A112,'WO Detail'!$A$2:$BJ$304,43,FALSE)</f>
        <v>500</v>
      </c>
      <c r="GX112" s="95">
        <f t="shared" si="30"/>
        <v>1.3333333333333333</v>
      </c>
      <c r="GY112" s="95">
        <f>VLOOKUP($A112,'WO Detail'!$A$2:$BJ$304,44,FALSE)</f>
        <v>412</v>
      </c>
      <c r="GZ112" s="95">
        <f t="shared" si="31"/>
        <v>3.2959999999999998</v>
      </c>
      <c r="HA112" s="95">
        <f>VLOOKUP($A112,'WO Detail'!$A$2:$BJ$304,45,FALSE)</f>
        <v>320</v>
      </c>
      <c r="HB112" s="95">
        <f t="shared" si="32"/>
        <v>0.85333333333333339</v>
      </c>
      <c r="HC112" s="95">
        <f>VLOOKUP($A112,'WO Detail'!$A$2:$BJ$304,46,FALSE)</f>
        <v>125</v>
      </c>
      <c r="HD112" s="95">
        <f t="shared" si="33"/>
        <v>1</v>
      </c>
      <c r="HE112" s="95">
        <f>VLOOKUP($A112,'WO Detail'!$A$2:$BJ$304,47,FALSE)</f>
        <v>480</v>
      </c>
      <c r="HF112" s="95">
        <f t="shared" si="34"/>
        <v>1.28</v>
      </c>
      <c r="HG112" s="95">
        <f>VLOOKUP($A112,'WO Detail'!$A$2:$BJ$304,49,FALSE)</f>
        <v>106</v>
      </c>
      <c r="HH112" s="95">
        <f t="shared" si="35"/>
        <v>0.28266666666666668</v>
      </c>
      <c r="HI112" s="95">
        <f>VLOOKUP($A112,'WO Detail'!$A$2:$BJ$304,51,FALSE)</f>
        <v>2</v>
      </c>
      <c r="HJ112" s="95">
        <f t="shared" si="36"/>
        <v>1</v>
      </c>
      <c r="HK112" s="95">
        <f>VLOOKUP($A112,'WO Detail'!$A$2:$BJ$304,53,FALSE)</f>
        <v>2</v>
      </c>
      <c r="HL112" s="95">
        <f t="shared" si="37"/>
        <v>1</v>
      </c>
      <c r="HM112" s="95">
        <f>VLOOKUP($A112,'WO Detail'!$A$2:$BJ$304,55,FALSE)</f>
        <v>36</v>
      </c>
      <c r="HN112" s="95">
        <f t="shared" si="47"/>
        <v>18</v>
      </c>
      <c r="HO112" s="95">
        <f>VLOOKUP($A112,'WO Detail'!$A$2:$BJ$304,56,FALSE)</f>
        <v>2421</v>
      </c>
      <c r="HP112" s="95">
        <f t="shared" si="38"/>
        <v>6.4560000000000004</v>
      </c>
      <c r="HQ112" s="95">
        <f>VLOOKUP($A112,'WO Detail'!$A$2:$BJ$304,57,FALSE)</f>
        <v>849</v>
      </c>
      <c r="HR112" s="95">
        <f t="shared" si="39"/>
        <v>6.7919999999999998</v>
      </c>
      <c r="HS112" s="95">
        <f>VLOOKUP($A112,'WO Detail'!$A$2:$BJ$304,58,FALSE)</f>
        <v>1732</v>
      </c>
      <c r="HT112" s="95">
        <f t="shared" si="40"/>
        <v>4.6186666666666669</v>
      </c>
      <c r="HU112" s="95">
        <f>VLOOKUP($A112,'WO Detail'!$A$2:$BJ$304,59,FALSE)</f>
        <v>7072</v>
      </c>
      <c r="HV112" s="95">
        <f t="shared" si="41"/>
        <v>56.576000000000001</v>
      </c>
      <c r="HW112" s="95">
        <f>VLOOKUP($A112,'WO Detail'!$A$2:$BJ$304,60,FALSE)</f>
        <v>170</v>
      </c>
      <c r="HX112" s="95">
        <f t="shared" si="42"/>
        <v>0.45333333333333331</v>
      </c>
      <c r="HY112" s="95">
        <f>VLOOKUP($A112,'WO Detail'!$A$2:$BJ$304,61,FALSE)</f>
        <v>2786</v>
      </c>
      <c r="HZ112" s="95">
        <f t="shared" si="43"/>
        <v>22.288</v>
      </c>
      <c r="IA112" s="95"/>
      <c r="IB112" s="95"/>
      <c r="IC112" s="95"/>
      <c r="ID112" s="113">
        <f>VLOOKUP($A112,'PHAS Score'!$C$1:$D$303,2,FALSE)</f>
        <v>47</v>
      </c>
      <c r="IE112" s="95">
        <f>VLOOKUP($A112,'WO Detail'!$A$2:$BJ$304,62,FALSE)</f>
        <v>233</v>
      </c>
      <c r="IF112" s="95">
        <f t="shared" si="44"/>
        <v>1.8640000000000001</v>
      </c>
      <c r="IG112" s="96"/>
      <c r="IH112" s="96"/>
      <c r="II112" s="96"/>
      <c r="IJ112" s="96"/>
    </row>
    <row r="113" spans="1:244" s="18" customFormat="1" ht="20.100000000000001" customHeight="1">
      <c r="A113" s="55" t="s">
        <v>968</v>
      </c>
      <c r="B113" s="13" t="s">
        <v>278</v>
      </c>
      <c r="C113" s="13" t="str">
        <f>VLOOKUP($A113,'WO Detail'!$A$2:$BJ$304,4,FALSE)</f>
        <v>NGO1</v>
      </c>
      <c r="D113" s="13" t="str">
        <f>VLOOKUP($A113,'WO Detail'!$A$2:$BJ$304,6,FALSE)</f>
        <v>Seth Low Houses</v>
      </c>
      <c r="E113" s="55">
        <f>VLOOKUP($A113,'WO Detail'!$A$2:$BJ$304,7,FALSE)</f>
        <v>169</v>
      </c>
      <c r="F113" s="13" t="s">
        <v>969</v>
      </c>
      <c r="G113" s="53">
        <v>171</v>
      </c>
      <c r="H113" s="55" t="str">
        <f>VLOOKUP($A113,'WO Detail'!$A$2:$BJ$304,9,FALSE)</f>
        <v>NY005011690</v>
      </c>
      <c r="I113" s="14">
        <v>425</v>
      </c>
      <c r="J113" s="14">
        <v>793</v>
      </c>
      <c r="K113" s="15">
        <v>1.8658824000000001</v>
      </c>
      <c r="L113" s="15">
        <v>22.241411800000002</v>
      </c>
      <c r="M113" s="14">
        <v>268</v>
      </c>
      <c r="N113" s="14">
        <v>525</v>
      </c>
      <c r="O113" s="14">
        <v>48</v>
      </c>
      <c r="P113" s="14">
        <v>78</v>
      </c>
      <c r="Q113" s="14">
        <v>48</v>
      </c>
      <c r="R113" s="14">
        <v>60</v>
      </c>
      <c r="S113" s="14">
        <v>49</v>
      </c>
      <c r="T113" s="14">
        <v>112</v>
      </c>
      <c r="U113" s="14">
        <v>74</v>
      </c>
      <c r="V113" s="14">
        <v>75</v>
      </c>
      <c r="W113" s="14">
        <v>41</v>
      </c>
      <c r="X113" s="14">
        <v>55</v>
      </c>
      <c r="Y113" s="14">
        <v>71</v>
      </c>
      <c r="Z113" s="14">
        <v>53</v>
      </c>
      <c r="AA113" s="14">
        <v>29</v>
      </c>
      <c r="AB113" s="14">
        <v>206</v>
      </c>
      <c r="AC113" s="14">
        <v>178</v>
      </c>
      <c r="AD113" s="14">
        <v>153</v>
      </c>
      <c r="AE113" s="14">
        <v>21</v>
      </c>
      <c r="AF113" s="14">
        <v>601</v>
      </c>
      <c r="AG113" s="14">
        <v>162</v>
      </c>
      <c r="AH113" s="14">
        <v>4</v>
      </c>
      <c r="AI113" s="14">
        <v>5</v>
      </c>
      <c r="AJ113" s="14">
        <v>166</v>
      </c>
      <c r="AK113" s="14">
        <v>48</v>
      </c>
      <c r="AL113" s="14">
        <v>11</v>
      </c>
      <c r="AM113" s="14">
        <v>5</v>
      </c>
      <c r="AN113" s="14">
        <v>33</v>
      </c>
      <c r="AO113" s="16">
        <v>494.2823529411765</v>
      </c>
      <c r="AP113" s="16">
        <v>328</v>
      </c>
      <c r="AQ113" s="14">
        <v>13</v>
      </c>
      <c r="AR113" s="14">
        <v>37</v>
      </c>
      <c r="AS113" s="14">
        <v>147</v>
      </c>
      <c r="AT113" s="14">
        <v>43</v>
      </c>
      <c r="AU113" s="14">
        <v>37</v>
      </c>
      <c r="AV113" s="14">
        <v>25</v>
      </c>
      <c r="AW113" s="14">
        <v>26</v>
      </c>
      <c r="AX113" s="14">
        <v>16</v>
      </c>
      <c r="AY113" s="14">
        <v>15</v>
      </c>
      <c r="AZ113" s="14">
        <v>7</v>
      </c>
      <c r="BA113" s="14">
        <v>59</v>
      </c>
      <c r="BB113" s="16">
        <v>22729.597156398104</v>
      </c>
      <c r="BC113" s="16">
        <v>15141</v>
      </c>
      <c r="BD113" s="14">
        <v>38</v>
      </c>
      <c r="BE113" s="14">
        <v>71</v>
      </c>
      <c r="BF113" s="14">
        <v>100</v>
      </c>
      <c r="BG113" s="14">
        <v>45</v>
      </c>
      <c r="BH113" s="14">
        <v>35</v>
      </c>
      <c r="BI113" s="14">
        <v>28</v>
      </c>
      <c r="BJ113" s="14">
        <v>24</v>
      </c>
      <c r="BK113" s="14">
        <v>12</v>
      </c>
      <c r="BL113" s="14">
        <v>17</v>
      </c>
      <c r="BM113" s="14">
        <v>13</v>
      </c>
      <c r="BN113" s="14">
        <v>8</v>
      </c>
      <c r="BO113" s="14">
        <v>7</v>
      </c>
      <c r="BP113" s="14">
        <v>4</v>
      </c>
      <c r="BQ113" s="14">
        <v>6</v>
      </c>
      <c r="BR113" s="14">
        <v>6</v>
      </c>
      <c r="BS113" s="14">
        <v>0</v>
      </c>
      <c r="BT113" s="14">
        <v>1</v>
      </c>
      <c r="BU113" s="14">
        <v>0</v>
      </c>
      <c r="BV113" s="14">
        <v>2</v>
      </c>
      <c r="BW113" s="14">
        <v>0</v>
      </c>
      <c r="BX113" s="14">
        <v>5</v>
      </c>
      <c r="BY113" s="14">
        <v>177</v>
      </c>
      <c r="BZ113" s="16">
        <v>34199.152542372882</v>
      </c>
      <c r="CA113" s="16">
        <v>28562</v>
      </c>
      <c r="CB113" s="14">
        <v>60</v>
      </c>
      <c r="CC113" s="16">
        <v>11582.5</v>
      </c>
      <c r="CD113" s="16">
        <v>6420</v>
      </c>
      <c r="CE113" s="14">
        <v>193</v>
      </c>
      <c r="CF113" s="16">
        <v>16156.150259067357</v>
      </c>
      <c r="CG113" s="16">
        <v>11880</v>
      </c>
      <c r="CH113" s="14">
        <v>292</v>
      </c>
      <c r="CI113" s="14">
        <v>70</v>
      </c>
      <c r="CJ113" s="14">
        <v>44</v>
      </c>
      <c r="CK113" s="14">
        <v>12</v>
      </c>
      <c r="CL113" s="14">
        <v>4</v>
      </c>
      <c r="CM113" s="14">
        <v>4</v>
      </c>
      <c r="CN113" s="17">
        <f t="shared" si="25"/>
        <v>9.4117647058823521E-3</v>
      </c>
      <c r="CO113" s="14">
        <v>22</v>
      </c>
      <c r="CP113" s="17">
        <f t="shared" si="26"/>
        <v>5.1764705882352942E-2</v>
      </c>
      <c r="CQ113" s="14">
        <v>210</v>
      </c>
      <c r="CR113" s="14">
        <v>67</v>
      </c>
      <c r="CS113" s="17">
        <f t="shared" si="27"/>
        <v>8.4489281210592682E-2</v>
      </c>
      <c r="CT113" s="13"/>
      <c r="CU113" s="17"/>
      <c r="CV113" s="13"/>
      <c r="CW113" s="13"/>
      <c r="CX113" s="13"/>
      <c r="CY113" s="13"/>
      <c r="CZ113" s="13"/>
      <c r="DA113" s="13"/>
      <c r="DB113" s="13" t="str">
        <f>VLOOKUP($A113,'WO Detail'!$A$2:$BJ$304,5,FALSE)</f>
        <v>Andrew Korbul Jr.</v>
      </c>
      <c r="DC113" s="13"/>
      <c r="DD113" s="13"/>
      <c r="DE113" s="55">
        <f>VLOOKUP($A113,'WO Detail'!$A$2:$BJ$304,38,FALSE)</f>
        <v>5</v>
      </c>
      <c r="DF113" s="19" t="s">
        <v>350</v>
      </c>
      <c r="DG113" s="19" t="s">
        <v>351</v>
      </c>
      <c r="DH113" s="19" t="s">
        <v>282</v>
      </c>
      <c r="DI113" s="19" t="s">
        <v>283</v>
      </c>
      <c r="DJ113" s="19" t="s">
        <v>525</v>
      </c>
      <c r="DK113" s="19" t="s">
        <v>526</v>
      </c>
      <c r="DL113" s="19" t="s">
        <v>454</v>
      </c>
      <c r="DM113" s="19" t="s">
        <v>536</v>
      </c>
      <c r="DN113" s="19" t="s">
        <v>288</v>
      </c>
      <c r="DO113" s="55"/>
      <c r="DP113" s="55"/>
      <c r="DQ113" s="68">
        <v>13.365735115431349</v>
      </c>
      <c r="DR113" s="55" t="str">
        <f>VLOOKUP($A113,'WO Detail'!$A$2:$BJ$304,10,FALSE)</f>
        <v>No</v>
      </c>
      <c r="DS113" s="55" t="str">
        <f>VLOOKUP($A113,'WO Detail'!$A$2:$BJ$304,14,FALSE)</f>
        <v>YES</v>
      </c>
      <c r="DT113" s="19" t="s">
        <v>289</v>
      </c>
      <c r="DU113" s="59" t="str">
        <f>VLOOKUP($A113,'WO Detail'!$A$2:$BJ$304,15,FALSE)</f>
        <v>MIRIAM ROBERTSON</v>
      </c>
      <c r="DV113" s="77"/>
      <c r="DW113" s="79" t="s">
        <v>267</v>
      </c>
      <c r="DX113" s="55">
        <f>VLOOKUP($A113,'WO Detail'!$A$2:$BJ$304,26,FALSE)</f>
        <v>440</v>
      </c>
      <c r="DY113" s="55">
        <f>VLOOKUP($A113,'WO Detail'!$A$2:$BJ$304,27,FALSE)</f>
        <v>427</v>
      </c>
      <c r="DZ113" s="55">
        <f>VLOOKUP($A113,'WO Detail'!$A$2:$BJ$304,28,FALSE)</f>
        <v>13</v>
      </c>
      <c r="EA113" s="55">
        <f>VLOOKUP($A113,'WO Detail'!$A$2:$BJ$304,29,FALSE)</f>
        <v>0</v>
      </c>
      <c r="EB113" s="55">
        <f>VLOOKUP($A113,'WO Detail'!$A$2:$BJ$304,30,FALSE)</f>
        <v>36</v>
      </c>
      <c r="EC113" s="55">
        <f>VLOOKUP($A113,'WO Detail'!$A$2:$BJ$304,31,FALSE)</f>
        <v>236</v>
      </c>
      <c r="ED113" s="55">
        <f>VLOOKUP($A113,'WO Detail'!$A$2:$BJ$304,32,FALSE)</f>
        <v>136</v>
      </c>
      <c r="EE113" s="55">
        <f>VLOOKUP($A113,'WO Detail'!$A$2:$BJ$304,33,FALSE)</f>
        <v>32</v>
      </c>
      <c r="EF113" s="55">
        <f>VLOOKUP($A113,'WO Detail'!$A$2:$BJ$304,34,FALSE)</f>
        <v>0</v>
      </c>
      <c r="EG113" s="55">
        <f>VLOOKUP($A113,'WO Detail'!$A$2:$BJ$304,35,FALSE)</f>
        <v>0</v>
      </c>
      <c r="EH113" s="55">
        <f>VLOOKUP($A113,'WO Detail'!$A$2:$BJ$304,36,FALSE)</f>
        <v>0</v>
      </c>
      <c r="EI113" s="55">
        <f>VLOOKUP($A113,'WO Detail'!$A$2:$BJ$304,37,FALSE)</f>
        <v>0</v>
      </c>
      <c r="EJ113" s="78">
        <v>4</v>
      </c>
      <c r="EK113" s="78">
        <v>0</v>
      </c>
      <c r="EL113" s="19" t="s">
        <v>268</v>
      </c>
      <c r="EM113" s="19" t="s">
        <v>269</v>
      </c>
      <c r="EN113" s="81">
        <v>24958</v>
      </c>
      <c r="EO113" s="78">
        <v>52</v>
      </c>
      <c r="EP113" s="78" t="s">
        <v>970</v>
      </c>
      <c r="EQ113" s="84">
        <v>24838</v>
      </c>
      <c r="ER113" s="78">
        <v>4.2699999999999996</v>
      </c>
      <c r="ES113" s="13"/>
      <c r="ET113" s="55">
        <f>VLOOKUP($A113,'WO Detail'!$A$2:$BJ$304,25,FALSE)</f>
        <v>2</v>
      </c>
      <c r="EU113" s="55">
        <f>VLOOKUP($A113,'WO Detail'!$A$2:$BJ$304,24,FALSE)</f>
        <v>8</v>
      </c>
      <c r="EV113" s="55" t="str">
        <f>VLOOKUP($A113,'WO Detail'!$A$2:$BJ$304,23,FALSE)</f>
        <v>OPERATING</v>
      </c>
      <c r="EW113" s="78" t="s">
        <v>267</v>
      </c>
      <c r="EX113" s="13"/>
      <c r="EY113" s="13"/>
      <c r="EZ113" s="19" t="s">
        <v>267</v>
      </c>
      <c r="FA113" s="55" t="str">
        <f>VLOOKUP($A113,'WO Detail'!$A$2:$BJ$304,11,FALSE)</f>
        <v>Other</v>
      </c>
      <c r="FB113" s="55" t="str">
        <f>VLOOKUP($A113,'WO Detail'!$A$2:$BJ$304,12,FALSE)</f>
        <v>No</v>
      </c>
      <c r="FC113" s="13"/>
      <c r="FD113" s="55" t="str">
        <f>VLOOKUP($A113,'WO Detail'!$A$2:$BJ$304,13,FALSE)</f>
        <v>NGEM</v>
      </c>
      <c r="FE113" s="19" t="s">
        <v>267</v>
      </c>
      <c r="FF113" s="13" t="s">
        <v>273</v>
      </c>
      <c r="FG113" s="19" t="s">
        <v>971</v>
      </c>
      <c r="FH113" s="19" t="s">
        <v>293</v>
      </c>
      <c r="FI113" s="13">
        <v>4007</v>
      </c>
      <c r="FJ113" s="13">
        <v>23</v>
      </c>
      <c r="FK113" s="19" t="s">
        <v>294</v>
      </c>
      <c r="FL113" s="13"/>
      <c r="FM113" s="55">
        <f>VLOOKUP($A113,'WO Detail'!$A$2:$BJ$304,16,FALSE)</f>
        <v>0</v>
      </c>
      <c r="FN113" s="13"/>
      <c r="FO113" s="13"/>
      <c r="FP113" s="13"/>
      <c r="FQ113" s="13"/>
      <c r="FR113" s="13"/>
      <c r="FS113" s="13"/>
      <c r="FT113" s="13"/>
      <c r="FU113" s="13"/>
      <c r="FV113" s="13"/>
      <c r="FW113" s="13"/>
      <c r="FX113" s="13"/>
      <c r="FY113" s="13"/>
      <c r="FZ113" s="13"/>
      <c r="GA113" s="13"/>
      <c r="GB113" s="13"/>
      <c r="GC113" s="13"/>
      <c r="GD113" s="13"/>
      <c r="GE113" s="13"/>
      <c r="GF113" s="13"/>
      <c r="GG113" s="13"/>
      <c r="GH113" s="55">
        <f>VLOOKUP($A113,'WO Detail'!$A$2:$BJ$304,39,FALSE)</f>
        <v>91.76</v>
      </c>
      <c r="GI113" s="55">
        <f>VLOOKUP($A113,'WO Detail'!$A$2:$BJ$304,40,FALSE)</f>
        <v>39.58</v>
      </c>
      <c r="GJ113" s="13"/>
      <c r="GK113" s="13"/>
      <c r="GL113" s="13"/>
      <c r="GM113" s="13"/>
      <c r="GN113" s="55">
        <f>VLOOKUP($A113,'WO Detail'!$A$2:$BJ$304,17,FALSE)</f>
        <v>0</v>
      </c>
      <c r="GO113" s="55">
        <f>VLOOKUP($A113,'WO Detail'!$A$2:$BJ$304,18,FALSE)</f>
        <v>0</v>
      </c>
      <c r="GP113" s="55">
        <f>VLOOKUP($A113,'WO Detail'!$A$2:$BJ$304,19,FALSE)</f>
        <v>0</v>
      </c>
      <c r="GQ113" s="55" t="str">
        <f>VLOOKUP($A113,'WO Detail'!$A$2:$BJ$304,21,FALSE)</f>
        <v>No</v>
      </c>
      <c r="GR113" s="89">
        <f>VLOOKUP($A113,'WO Detail'!$A$2:$BJ$304,22,FALSE)</f>
        <v>0.57106442969947924</v>
      </c>
      <c r="GS113" s="95">
        <f>VLOOKUP($A113,'WO Detail'!$A$2:$BJ$304,41,FALSE)</f>
        <v>665</v>
      </c>
      <c r="GT113" s="95">
        <f t="shared" si="45"/>
        <v>0.51912568306010931</v>
      </c>
      <c r="GU113" s="95">
        <f>VLOOKUP($A113,'WO Detail'!$A$2:$BJ$304,42,FALSE)</f>
        <v>150</v>
      </c>
      <c r="GV113" s="95">
        <f t="shared" si="46"/>
        <v>0.35128805620608899</v>
      </c>
      <c r="GW113" s="95">
        <f>VLOOKUP($A113,'WO Detail'!$A$2:$BJ$304,43,FALSE)</f>
        <v>3268</v>
      </c>
      <c r="GX113" s="95">
        <f t="shared" si="30"/>
        <v>2.5511319281811082</v>
      </c>
      <c r="GY113" s="95">
        <f>VLOOKUP($A113,'WO Detail'!$A$2:$BJ$304,44,FALSE)</f>
        <v>4268</v>
      </c>
      <c r="GZ113" s="95">
        <f t="shared" si="31"/>
        <v>9.995316159250585</v>
      </c>
      <c r="HA113" s="95">
        <f>VLOOKUP($A113,'WO Detail'!$A$2:$BJ$304,45,FALSE)</f>
        <v>1048</v>
      </c>
      <c r="HB113" s="95">
        <f t="shared" si="32"/>
        <v>0.81811085089773605</v>
      </c>
      <c r="HC113" s="95">
        <f>VLOOKUP($A113,'WO Detail'!$A$2:$BJ$304,46,FALSE)</f>
        <v>1563</v>
      </c>
      <c r="HD113" s="95">
        <f t="shared" si="33"/>
        <v>3.6604215456674472</v>
      </c>
      <c r="HE113" s="95">
        <f>VLOOKUP($A113,'WO Detail'!$A$2:$BJ$304,47,FALSE)</f>
        <v>520</v>
      </c>
      <c r="HF113" s="95">
        <f t="shared" si="34"/>
        <v>0.4059328649492584</v>
      </c>
      <c r="HG113" s="95">
        <f>VLOOKUP($A113,'WO Detail'!$A$2:$BJ$304,49,FALSE)</f>
        <v>2495</v>
      </c>
      <c r="HH113" s="95">
        <f t="shared" si="35"/>
        <v>1.9476971116315378</v>
      </c>
      <c r="HI113" s="95">
        <f>VLOOKUP($A113,'WO Detail'!$A$2:$BJ$304,51,FALSE)</f>
        <v>1</v>
      </c>
      <c r="HJ113" s="95">
        <f t="shared" si="36"/>
        <v>0.5</v>
      </c>
      <c r="HK113" s="95">
        <f>VLOOKUP($A113,'WO Detail'!$A$2:$BJ$304,53,FALSE)</f>
        <v>2</v>
      </c>
      <c r="HL113" s="95">
        <f t="shared" si="37"/>
        <v>1</v>
      </c>
      <c r="HM113" s="95">
        <f>VLOOKUP($A113,'WO Detail'!$A$2:$BJ$304,55,FALSE)</f>
        <v>294</v>
      </c>
      <c r="HN113" s="95">
        <f t="shared" si="47"/>
        <v>36.75</v>
      </c>
      <c r="HO113" s="95">
        <f>VLOOKUP($A113,'WO Detail'!$A$2:$BJ$304,56,FALSE)</f>
        <v>15763</v>
      </c>
      <c r="HP113" s="95">
        <f t="shared" si="38"/>
        <v>12.305230288836846</v>
      </c>
      <c r="HQ113" s="95">
        <f>VLOOKUP($A113,'WO Detail'!$A$2:$BJ$304,57,FALSE)</f>
        <v>14373</v>
      </c>
      <c r="HR113" s="95">
        <f t="shared" si="39"/>
        <v>33.660421545667447</v>
      </c>
      <c r="HS113" s="95">
        <f>VLOOKUP($A113,'WO Detail'!$A$2:$BJ$304,58,FALSE)</f>
        <v>6752</v>
      </c>
      <c r="HT113" s="95">
        <f t="shared" si="40"/>
        <v>5.2708821233411394</v>
      </c>
      <c r="HU113" s="95">
        <f>VLOOKUP($A113,'WO Detail'!$A$2:$BJ$304,59,FALSE)</f>
        <v>23625</v>
      </c>
      <c r="HV113" s="95">
        <f t="shared" si="41"/>
        <v>55.327868852459019</v>
      </c>
      <c r="HW113" s="95">
        <f>VLOOKUP($A113,'WO Detail'!$A$2:$BJ$304,60,FALSE)</f>
        <v>797</v>
      </c>
      <c r="HX113" s="95">
        <f t="shared" si="42"/>
        <v>0.62217017954722875</v>
      </c>
      <c r="HY113" s="95">
        <f>VLOOKUP($A113,'WO Detail'!$A$2:$BJ$304,61,FALSE)</f>
        <v>18940</v>
      </c>
      <c r="HZ113" s="95">
        <f t="shared" si="43"/>
        <v>44.355971896955502</v>
      </c>
      <c r="IA113" s="95"/>
      <c r="IB113" s="95"/>
      <c r="IC113" s="95"/>
      <c r="ID113" s="113">
        <f>VLOOKUP($A113,'PHAS Score'!$C$1:$D$303,2,FALSE)</f>
        <v>50.86</v>
      </c>
      <c r="IE113" s="95">
        <f>VLOOKUP($A113,'WO Detail'!$A$2:$BJ$304,62,FALSE)</f>
        <v>450</v>
      </c>
      <c r="IF113" s="95">
        <f t="shared" si="44"/>
        <v>1.053864168618267</v>
      </c>
      <c r="IG113" s="96"/>
      <c r="IH113" s="96"/>
      <c r="II113" s="96"/>
      <c r="IJ113" s="96"/>
    </row>
    <row r="114" spans="1:244" s="18" customFormat="1" ht="20.100000000000001" customHeight="1">
      <c r="A114" s="55" t="s">
        <v>972</v>
      </c>
      <c r="B114" s="13" t="s">
        <v>278</v>
      </c>
      <c r="C114" s="13" t="str">
        <f>VLOOKUP($A114,'WO Detail'!$A$2:$BJ$304,4,FALSE)</f>
        <v>Brooklyn</v>
      </c>
      <c r="D114" s="13" t="str">
        <f>VLOOKUP($A114,'WO Detail'!$A$2:$BJ$304,6,FALSE)</f>
        <v>Glenwood</v>
      </c>
      <c r="E114" s="55">
        <f>VLOOKUP($A114,'WO Detail'!$A$2:$BJ$304,7,FALSE)</f>
        <v>44</v>
      </c>
      <c r="F114" s="13" t="s">
        <v>973</v>
      </c>
      <c r="G114" s="53">
        <v>44</v>
      </c>
      <c r="H114" s="55" t="str">
        <f>VLOOKUP($A114,'WO Detail'!$A$2:$BJ$304,9,FALSE)</f>
        <v>NY005000440</v>
      </c>
      <c r="I114" s="14">
        <v>1176</v>
      </c>
      <c r="J114" s="14">
        <v>2499</v>
      </c>
      <c r="K114" s="15">
        <v>2.125</v>
      </c>
      <c r="L114" s="15">
        <v>21.347619000000002</v>
      </c>
      <c r="M114" s="14">
        <v>848</v>
      </c>
      <c r="N114" s="14">
        <v>1651</v>
      </c>
      <c r="O114" s="14">
        <v>112</v>
      </c>
      <c r="P114" s="14">
        <v>200</v>
      </c>
      <c r="Q114" s="14">
        <v>221</v>
      </c>
      <c r="R114" s="14">
        <v>216</v>
      </c>
      <c r="S114" s="14">
        <v>211</v>
      </c>
      <c r="T114" s="14">
        <v>352</v>
      </c>
      <c r="U114" s="14">
        <v>247</v>
      </c>
      <c r="V114" s="14">
        <v>276</v>
      </c>
      <c r="W114" s="14">
        <v>170</v>
      </c>
      <c r="X114" s="14">
        <v>135</v>
      </c>
      <c r="Y114" s="14">
        <v>182</v>
      </c>
      <c r="Z114" s="14">
        <v>129</v>
      </c>
      <c r="AA114" s="14">
        <v>48</v>
      </c>
      <c r="AB114" s="14">
        <v>659</v>
      </c>
      <c r="AC114" s="14">
        <v>435</v>
      </c>
      <c r="AD114" s="14">
        <v>359</v>
      </c>
      <c r="AE114" s="14">
        <v>128</v>
      </c>
      <c r="AF114" s="14">
        <v>1980</v>
      </c>
      <c r="AG114" s="14">
        <v>369</v>
      </c>
      <c r="AH114" s="14">
        <v>19</v>
      </c>
      <c r="AI114" s="14">
        <v>3</v>
      </c>
      <c r="AJ114" s="14">
        <v>498</v>
      </c>
      <c r="AK114" s="14">
        <v>167</v>
      </c>
      <c r="AL114" s="14">
        <v>20</v>
      </c>
      <c r="AM114" s="14">
        <v>13</v>
      </c>
      <c r="AN114" s="14">
        <v>89</v>
      </c>
      <c r="AO114" s="16">
        <v>586.63605442176868</v>
      </c>
      <c r="AP114" s="16">
        <v>442</v>
      </c>
      <c r="AQ114" s="14">
        <v>25</v>
      </c>
      <c r="AR114" s="14">
        <v>61</v>
      </c>
      <c r="AS114" s="14">
        <v>322</v>
      </c>
      <c r="AT114" s="14">
        <v>127</v>
      </c>
      <c r="AU114" s="14">
        <v>119</v>
      </c>
      <c r="AV114" s="14">
        <v>90</v>
      </c>
      <c r="AW114" s="14">
        <v>72</v>
      </c>
      <c r="AX114" s="14">
        <v>60</v>
      </c>
      <c r="AY114" s="14">
        <v>47</v>
      </c>
      <c r="AZ114" s="14">
        <v>33</v>
      </c>
      <c r="BA114" s="14">
        <v>220</v>
      </c>
      <c r="BB114" s="16">
        <v>27973.523156089195</v>
      </c>
      <c r="BC114" s="16">
        <v>19760</v>
      </c>
      <c r="BD114" s="14">
        <v>45</v>
      </c>
      <c r="BE114" s="14">
        <v>192</v>
      </c>
      <c r="BF114" s="14">
        <v>212</v>
      </c>
      <c r="BG114" s="14">
        <v>137</v>
      </c>
      <c r="BH114" s="14">
        <v>106</v>
      </c>
      <c r="BI114" s="14">
        <v>81</v>
      </c>
      <c r="BJ114" s="14">
        <v>75</v>
      </c>
      <c r="BK114" s="14">
        <v>50</v>
      </c>
      <c r="BL114" s="14">
        <v>57</v>
      </c>
      <c r="BM114" s="14">
        <v>41</v>
      </c>
      <c r="BN114" s="14">
        <v>34</v>
      </c>
      <c r="BO114" s="14">
        <v>18</v>
      </c>
      <c r="BP114" s="14">
        <v>17</v>
      </c>
      <c r="BQ114" s="14">
        <v>22</v>
      </c>
      <c r="BR114" s="14">
        <v>17</v>
      </c>
      <c r="BS114" s="14">
        <v>16</v>
      </c>
      <c r="BT114" s="14">
        <v>8</v>
      </c>
      <c r="BU114" s="14">
        <v>6</v>
      </c>
      <c r="BV114" s="14">
        <v>10</v>
      </c>
      <c r="BW114" s="14">
        <v>1</v>
      </c>
      <c r="BX114" s="14">
        <v>21</v>
      </c>
      <c r="BY114" s="14">
        <v>596</v>
      </c>
      <c r="BZ114" s="16">
        <v>40745.654362416106</v>
      </c>
      <c r="CA114" s="16">
        <v>34364</v>
      </c>
      <c r="CB114" s="14">
        <v>149</v>
      </c>
      <c r="CC114" s="16">
        <v>15033.96644295302</v>
      </c>
      <c r="CD114" s="16">
        <v>10960</v>
      </c>
      <c r="CE114" s="14">
        <v>437</v>
      </c>
      <c r="CF114" s="16">
        <v>15457.318077803204</v>
      </c>
      <c r="CG114" s="16">
        <v>11424</v>
      </c>
      <c r="CH114" s="14">
        <v>721</v>
      </c>
      <c r="CI114" s="14">
        <v>220</v>
      </c>
      <c r="CJ114" s="14">
        <v>152</v>
      </c>
      <c r="CK114" s="14">
        <v>55</v>
      </c>
      <c r="CL114" s="14">
        <v>15</v>
      </c>
      <c r="CM114" s="14">
        <v>18</v>
      </c>
      <c r="CN114" s="17">
        <f t="shared" si="25"/>
        <v>1.5306122448979591E-2</v>
      </c>
      <c r="CO114" s="14">
        <v>97</v>
      </c>
      <c r="CP114" s="17">
        <f t="shared" si="26"/>
        <v>8.2482993197278906E-2</v>
      </c>
      <c r="CQ114" s="14">
        <v>511</v>
      </c>
      <c r="CR114" s="14">
        <v>147</v>
      </c>
      <c r="CS114" s="17">
        <f t="shared" si="27"/>
        <v>5.8823529411764705E-2</v>
      </c>
      <c r="CT114" s="13"/>
      <c r="CU114" s="17"/>
      <c r="CV114" s="13"/>
      <c r="CW114" s="13"/>
      <c r="CX114" s="13"/>
      <c r="CY114" s="13"/>
      <c r="CZ114" s="13"/>
      <c r="DA114" s="13"/>
      <c r="DB114" s="13" t="str">
        <f>VLOOKUP($A114,'WO Detail'!$A$2:$BJ$304,5,FALSE)</f>
        <v>Michael Iezza</v>
      </c>
      <c r="DC114" s="13"/>
      <c r="DD114" s="13"/>
      <c r="DE114" s="55">
        <f>VLOOKUP($A114,'WO Detail'!$A$2:$BJ$304,38,FALSE)</f>
        <v>12</v>
      </c>
      <c r="DF114" s="19" t="s">
        <v>350</v>
      </c>
      <c r="DG114" s="19" t="s">
        <v>351</v>
      </c>
      <c r="DH114" s="19" t="s">
        <v>523</v>
      </c>
      <c r="DI114" s="19" t="s">
        <v>524</v>
      </c>
      <c r="DJ114" s="19" t="s">
        <v>270</v>
      </c>
      <c r="DK114" s="19" t="s">
        <v>974</v>
      </c>
      <c r="DL114" s="19" t="s">
        <v>975</v>
      </c>
      <c r="DM114" s="19" t="s">
        <v>976</v>
      </c>
      <c r="DN114" s="19" t="s">
        <v>529</v>
      </c>
      <c r="DO114" s="55"/>
      <c r="DP114" s="55"/>
      <c r="DQ114" s="68">
        <v>6.7675159235668794</v>
      </c>
      <c r="DR114" s="55" t="str">
        <f>VLOOKUP($A114,'WO Detail'!$A$2:$BJ$304,10,FALSE)</f>
        <v>No</v>
      </c>
      <c r="DS114" s="55" t="str">
        <f>VLOOKUP($A114,'WO Detail'!$A$2:$BJ$304,14,FALSE)</f>
        <v>YES</v>
      </c>
      <c r="DT114" s="19" t="s">
        <v>530</v>
      </c>
      <c r="DU114" s="59" t="str">
        <f>VLOOKUP($A114,'WO Detail'!$A$2:$BJ$304,15,FALSE)</f>
        <v>HATTIE HIGHTOWER</v>
      </c>
      <c r="DV114" s="78">
        <v>2028</v>
      </c>
      <c r="DW114" s="79" t="s">
        <v>267</v>
      </c>
      <c r="DX114" s="55">
        <f>VLOOKUP($A114,'WO Detail'!$A$2:$BJ$304,26,FALSE)</f>
        <v>1188</v>
      </c>
      <c r="DY114" s="55">
        <f>VLOOKUP($A114,'WO Detail'!$A$2:$BJ$304,27,FALSE)</f>
        <v>1179</v>
      </c>
      <c r="DZ114" s="55">
        <f>VLOOKUP($A114,'WO Detail'!$A$2:$BJ$304,28,FALSE)</f>
        <v>7</v>
      </c>
      <c r="EA114" s="55">
        <f>VLOOKUP($A114,'WO Detail'!$A$2:$BJ$304,29,FALSE)</f>
        <v>2</v>
      </c>
      <c r="EB114" s="55">
        <f>VLOOKUP($A114,'WO Detail'!$A$2:$BJ$304,30,FALSE)</f>
        <v>0</v>
      </c>
      <c r="EC114" s="55">
        <f>VLOOKUP($A114,'WO Detail'!$A$2:$BJ$304,31,FALSE)</f>
        <v>262</v>
      </c>
      <c r="ED114" s="55">
        <f>VLOOKUP($A114,'WO Detail'!$A$2:$BJ$304,32,FALSE)</f>
        <v>796</v>
      </c>
      <c r="EE114" s="55">
        <f>VLOOKUP($A114,'WO Detail'!$A$2:$BJ$304,33,FALSE)</f>
        <v>130</v>
      </c>
      <c r="EF114" s="55">
        <f>VLOOKUP($A114,'WO Detail'!$A$2:$BJ$304,34,FALSE)</f>
        <v>0</v>
      </c>
      <c r="EG114" s="55">
        <f>VLOOKUP($A114,'WO Detail'!$A$2:$BJ$304,35,FALSE)</f>
        <v>0</v>
      </c>
      <c r="EH114" s="55">
        <f>VLOOKUP($A114,'WO Detail'!$A$2:$BJ$304,36,FALSE)</f>
        <v>0</v>
      </c>
      <c r="EI114" s="55">
        <f>VLOOKUP($A114,'WO Detail'!$A$2:$BJ$304,37,FALSE)</f>
        <v>0</v>
      </c>
      <c r="EJ114" s="78">
        <v>20</v>
      </c>
      <c r="EK114" s="78">
        <v>0</v>
      </c>
      <c r="EL114" s="19" t="s">
        <v>268</v>
      </c>
      <c r="EM114" s="19" t="s">
        <v>269</v>
      </c>
      <c r="EN114" s="81">
        <v>18458</v>
      </c>
      <c r="EO114" s="78">
        <v>70</v>
      </c>
      <c r="EP114" s="78" t="s">
        <v>271</v>
      </c>
      <c r="EQ114" s="84">
        <v>183856</v>
      </c>
      <c r="ER114" s="78">
        <v>22.39</v>
      </c>
      <c r="ES114" s="13"/>
      <c r="ET114" s="55">
        <f>VLOOKUP($A114,'WO Detail'!$A$2:$BJ$304,25,FALSE)</f>
        <v>4</v>
      </c>
      <c r="EU114" s="55">
        <f>VLOOKUP($A114,'WO Detail'!$A$2:$BJ$304,24,FALSE)</f>
        <v>40</v>
      </c>
      <c r="EV114" s="55">
        <f>VLOOKUP($A114,'WO Detail'!$A$2:$BJ$304,23,FALSE)</f>
        <v>0</v>
      </c>
      <c r="EW114" s="78" t="s">
        <v>371</v>
      </c>
      <c r="EX114" s="13"/>
      <c r="EY114" s="13"/>
      <c r="EZ114" s="19" t="s">
        <v>267</v>
      </c>
      <c r="FA114" s="55" t="str">
        <f>VLOOKUP($A114,'WO Detail'!$A$2:$BJ$304,11,FALSE)</f>
        <v>Other</v>
      </c>
      <c r="FB114" s="55" t="str">
        <f>VLOOKUP($A114,'WO Detail'!$A$2:$BJ$304,12,FALSE)</f>
        <v>No</v>
      </c>
      <c r="FC114" s="13"/>
      <c r="FD114" s="55">
        <f>VLOOKUP($A114,'WO Detail'!$A$2:$BJ$304,13,FALSE)</f>
        <v>0</v>
      </c>
      <c r="FE114" s="19" t="s">
        <v>267</v>
      </c>
      <c r="FF114" s="13"/>
      <c r="FG114" s="19" t="s">
        <v>977</v>
      </c>
      <c r="FH114" s="19" t="s">
        <v>978</v>
      </c>
      <c r="FI114" s="13">
        <v>4009</v>
      </c>
      <c r="FJ114" s="13">
        <v>22</v>
      </c>
      <c r="FK114" s="19" t="s">
        <v>979</v>
      </c>
      <c r="FL114" s="13"/>
      <c r="FM114" s="55">
        <f>VLOOKUP($A114,'WO Detail'!$A$2:$BJ$304,16,FALSE)</f>
        <v>0</v>
      </c>
      <c r="FN114" s="13"/>
      <c r="FO114" s="13"/>
      <c r="FP114" s="13"/>
      <c r="FQ114" s="13"/>
      <c r="FR114" s="13"/>
      <c r="FS114" s="13"/>
      <c r="FT114" s="13"/>
      <c r="FU114" s="13"/>
      <c r="FV114" s="13"/>
      <c r="FW114" s="13"/>
      <c r="FX114" s="13"/>
      <c r="FY114" s="13"/>
      <c r="FZ114" s="13"/>
      <c r="GA114" s="13"/>
      <c r="GB114" s="13"/>
      <c r="GC114" s="13"/>
      <c r="GD114" s="13"/>
      <c r="GE114" s="13"/>
      <c r="GF114" s="13"/>
      <c r="GG114" s="13"/>
      <c r="GH114" s="55">
        <f>VLOOKUP($A114,'WO Detail'!$A$2:$BJ$304,39,FALSE)</f>
        <v>92.53</v>
      </c>
      <c r="GI114" s="55">
        <f>VLOOKUP($A114,'WO Detail'!$A$2:$BJ$304,40,FALSE)</f>
        <v>39.270000000000003</v>
      </c>
      <c r="GJ114" s="13"/>
      <c r="GK114" s="13"/>
      <c r="GL114" s="13"/>
      <c r="GM114" s="13"/>
      <c r="GN114" s="55">
        <f>VLOOKUP($A114,'WO Detail'!$A$2:$BJ$304,17,FALSE)</f>
        <v>0</v>
      </c>
      <c r="GO114" s="55">
        <f>VLOOKUP($A114,'WO Detail'!$A$2:$BJ$304,18,FALSE)</f>
        <v>0</v>
      </c>
      <c r="GP114" s="55">
        <f>VLOOKUP($A114,'WO Detail'!$A$2:$BJ$304,19,FALSE)</f>
        <v>0</v>
      </c>
      <c r="GQ114" s="55" t="str">
        <f>VLOOKUP($A114,'WO Detail'!$A$2:$BJ$304,21,FALSE)</f>
        <v>No</v>
      </c>
      <c r="GR114" s="89">
        <f>VLOOKUP($A114,'WO Detail'!$A$2:$BJ$304,22,FALSE)</f>
        <v>0.56277599313533189</v>
      </c>
      <c r="GS114" s="95">
        <f>VLOOKUP($A114,'WO Detail'!$A$2:$BJ$304,41,FALSE)</f>
        <v>3047</v>
      </c>
      <c r="GT114" s="95">
        <f t="shared" si="45"/>
        <v>0.86146451795306755</v>
      </c>
      <c r="GU114" s="95">
        <f>VLOOKUP($A114,'WO Detail'!$A$2:$BJ$304,42,FALSE)</f>
        <v>313</v>
      </c>
      <c r="GV114" s="95">
        <f t="shared" si="46"/>
        <v>0.26547921967769295</v>
      </c>
      <c r="GW114" s="95">
        <f>VLOOKUP($A114,'WO Detail'!$A$2:$BJ$304,43,FALSE)</f>
        <v>4098</v>
      </c>
      <c r="GX114" s="95">
        <f t="shared" si="30"/>
        <v>1.1586089906700594</v>
      </c>
      <c r="GY114" s="95">
        <f>VLOOKUP($A114,'WO Detail'!$A$2:$BJ$304,44,FALSE)</f>
        <v>3481</v>
      </c>
      <c r="GZ114" s="95">
        <f t="shared" si="31"/>
        <v>2.9525021204410518</v>
      </c>
      <c r="HA114" s="95">
        <f>VLOOKUP($A114,'WO Detail'!$A$2:$BJ$304,45,FALSE)</f>
        <v>3078</v>
      </c>
      <c r="HB114" s="95">
        <f t="shared" si="32"/>
        <v>0.87022900763358779</v>
      </c>
      <c r="HC114" s="95">
        <f>VLOOKUP($A114,'WO Detail'!$A$2:$BJ$304,46,FALSE)</f>
        <v>2886</v>
      </c>
      <c r="HD114" s="95">
        <f t="shared" si="33"/>
        <v>2.4478371501272265</v>
      </c>
      <c r="HE114" s="95">
        <f>VLOOKUP($A114,'WO Detail'!$A$2:$BJ$304,47,FALSE)</f>
        <v>2500</v>
      </c>
      <c r="HF114" s="95">
        <f t="shared" si="34"/>
        <v>0.70681368391292054</v>
      </c>
      <c r="HG114" s="95">
        <f>VLOOKUP($A114,'WO Detail'!$A$2:$BJ$304,49,FALSE)</f>
        <v>2571</v>
      </c>
      <c r="HH114" s="95">
        <f t="shared" si="35"/>
        <v>0.7268871925360475</v>
      </c>
      <c r="HI114" s="95">
        <f>VLOOKUP($A114,'WO Detail'!$A$2:$BJ$304,51,FALSE)</f>
        <v>7</v>
      </c>
      <c r="HJ114" s="95">
        <f t="shared" si="36"/>
        <v>3.5</v>
      </c>
      <c r="HK114" s="95">
        <f>VLOOKUP($A114,'WO Detail'!$A$2:$BJ$304,53,FALSE)</f>
        <v>58</v>
      </c>
      <c r="HL114" s="95">
        <f t="shared" si="37"/>
        <v>29</v>
      </c>
      <c r="HM114" s="95">
        <f>VLOOKUP($A114,'WO Detail'!$A$2:$BJ$304,55,FALSE)</f>
        <v>768</v>
      </c>
      <c r="HN114" s="95">
        <f t="shared" si="47"/>
        <v>19.2</v>
      </c>
      <c r="HO114" s="95">
        <f>VLOOKUP($A114,'WO Detail'!$A$2:$BJ$304,56,FALSE)</f>
        <v>30580</v>
      </c>
      <c r="HP114" s="95">
        <f t="shared" si="38"/>
        <v>8.645744981622844</v>
      </c>
      <c r="HQ114" s="95">
        <f>VLOOKUP($A114,'WO Detail'!$A$2:$BJ$304,57,FALSE)</f>
        <v>5552</v>
      </c>
      <c r="HR114" s="95">
        <f t="shared" si="39"/>
        <v>4.7090754877014422</v>
      </c>
      <c r="HS114" s="95">
        <f>VLOOKUP($A114,'WO Detail'!$A$2:$BJ$304,58,FALSE)</f>
        <v>19254</v>
      </c>
      <c r="HT114" s="95">
        <f t="shared" si="40"/>
        <v>5.4435962680237493</v>
      </c>
      <c r="HU114" s="95">
        <f>VLOOKUP($A114,'WO Detail'!$A$2:$BJ$304,59,FALSE)</f>
        <v>80740</v>
      </c>
      <c r="HV114" s="95">
        <f t="shared" si="41"/>
        <v>68.481764206955049</v>
      </c>
      <c r="HW114" s="95">
        <f>VLOOKUP($A114,'WO Detail'!$A$2:$BJ$304,60,FALSE)</f>
        <v>2082</v>
      </c>
      <c r="HX114" s="95">
        <f t="shared" si="42"/>
        <v>0.58863443596268028</v>
      </c>
      <c r="HY114" s="95">
        <f>VLOOKUP($A114,'WO Detail'!$A$2:$BJ$304,61,FALSE)</f>
        <v>57841</v>
      </c>
      <c r="HZ114" s="95">
        <f t="shared" si="43"/>
        <v>49.059372349448687</v>
      </c>
      <c r="IA114" s="95"/>
      <c r="IB114" s="95"/>
      <c r="IC114" s="95"/>
      <c r="ID114" s="113">
        <f>VLOOKUP($A114,'PHAS Score'!$C$1:$D$303,2,FALSE)</f>
        <v>71.67</v>
      </c>
      <c r="IE114" s="95">
        <f>VLOOKUP($A114,'WO Detail'!$A$2:$BJ$304,62,FALSE)</f>
        <v>620</v>
      </c>
      <c r="IF114" s="95">
        <f t="shared" si="44"/>
        <v>0.52586938083121293</v>
      </c>
      <c r="IG114" s="96"/>
      <c r="IH114" s="96"/>
      <c r="II114" s="96"/>
      <c r="IJ114" s="96"/>
    </row>
    <row r="115" spans="1:244" s="18" customFormat="1" ht="20.100000000000001" customHeight="1">
      <c r="A115" s="55" t="s">
        <v>980</v>
      </c>
      <c r="B115" s="13" t="s">
        <v>307</v>
      </c>
      <c r="C115" s="13" t="str">
        <f>VLOOKUP($A115,'WO Detail'!$A$2:$BJ$304,4,FALSE)</f>
        <v>Manhattan</v>
      </c>
      <c r="D115" s="13" t="str">
        <f>VLOOKUP($A115,'WO Detail'!$A$2:$BJ$304,6,FALSE)</f>
        <v>Gompers</v>
      </c>
      <c r="E115" s="55">
        <f>VLOOKUP($A115,'WO Detail'!$A$2:$BJ$304,7,FALSE)</f>
        <v>100</v>
      </c>
      <c r="F115" s="13" t="s">
        <v>981</v>
      </c>
      <c r="G115" s="53">
        <v>100</v>
      </c>
      <c r="H115" s="55" t="str">
        <f>VLOOKUP($A115,'WO Detail'!$A$2:$BJ$304,9,FALSE)</f>
        <v>NY005011000</v>
      </c>
      <c r="I115" s="14">
        <v>470</v>
      </c>
      <c r="J115" s="14">
        <v>1058</v>
      </c>
      <c r="K115" s="15">
        <v>2.2510637999999998</v>
      </c>
      <c r="L115" s="15">
        <v>26.897659600000001</v>
      </c>
      <c r="M115" s="14">
        <v>430</v>
      </c>
      <c r="N115" s="14">
        <v>628</v>
      </c>
      <c r="O115" s="14">
        <v>42</v>
      </c>
      <c r="P115" s="14">
        <v>59</v>
      </c>
      <c r="Q115" s="14">
        <v>65</v>
      </c>
      <c r="R115" s="14">
        <v>104</v>
      </c>
      <c r="S115" s="14">
        <v>87</v>
      </c>
      <c r="T115" s="14">
        <v>123</v>
      </c>
      <c r="U115" s="14">
        <v>75</v>
      </c>
      <c r="V115" s="14">
        <v>118</v>
      </c>
      <c r="W115" s="14">
        <v>73</v>
      </c>
      <c r="X115" s="14">
        <v>59</v>
      </c>
      <c r="Y115" s="14">
        <v>143</v>
      </c>
      <c r="Z115" s="14">
        <v>76</v>
      </c>
      <c r="AA115" s="14">
        <v>34</v>
      </c>
      <c r="AB115" s="14">
        <v>226</v>
      </c>
      <c r="AC115" s="14">
        <v>298</v>
      </c>
      <c r="AD115" s="14">
        <v>253</v>
      </c>
      <c r="AE115" s="14">
        <v>41</v>
      </c>
      <c r="AF115" s="14">
        <v>256</v>
      </c>
      <c r="AG115" s="14">
        <v>494</v>
      </c>
      <c r="AH115" s="14">
        <v>259</v>
      </c>
      <c r="AI115" s="14">
        <v>8</v>
      </c>
      <c r="AJ115" s="14">
        <v>227</v>
      </c>
      <c r="AK115" s="14">
        <v>72</v>
      </c>
      <c r="AL115" s="14">
        <v>11</v>
      </c>
      <c r="AM115" s="14">
        <v>5</v>
      </c>
      <c r="AN115" s="14">
        <v>35</v>
      </c>
      <c r="AO115" s="16">
        <v>579.66382978723402</v>
      </c>
      <c r="AP115" s="16">
        <v>431.5</v>
      </c>
      <c r="AQ115" s="14">
        <v>1</v>
      </c>
      <c r="AR115" s="14">
        <v>24</v>
      </c>
      <c r="AS115" s="14">
        <v>130</v>
      </c>
      <c r="AT115" s="14">
        <v>61</v>
      </c>
      <c r="AU115" s="14">
        <v>60</v>
      </c>
      <c r="AV115" s="14">
        <v>29</v>
      </c>
      <c r="AW115" s="14">
        <v>37</v>
      </c>
      <c r="AX115" s="14">
        <v>26</v>
      </c>
      <c r="AY115" s="14">
        <v>16</v>
      </c>
      <c r="AZ115" s="14">
        <v>9</v>
      </c>
      <c r="BA115" s="14">
        <v>77</v>
      </c>
      <c r="BB115" s="16">
        <v>27098.022321428572</v>
      </c>
      <c r="BC115" s="16">
        <v>18757.5</v>
      </c>
      <c r="BD115" s="14">
        <v>11</v>
      </c>
      <c r="BE115" s="14">
        <v>66</v>
      </c>
      <c r="BF115" s="14">
        <v>103</v>
      </c>
      <c r="BG115" s="14">
        <v>65</v>
      </c>
      <c r="BH115" s="14">
        <v>32</v>
      </c>
      <c r="BI115" s="14">
        <v>35</v>
      </c>
      <c r="BJ115" s="14">
        <v>30</v>
      </c>
      <c r="BK115" s="14">
        <v>13</v>
      </c>
      <c r="BL115" s="14">
        <v>19</v>
      </c>
      <c r="BM115" s="14">
        <v>10</v>
      </c>
      <c r="BN115" s="14">
        <v>13</v>
      </c>
      <c r="BO115" s="14">
        <v>8</v>
      </c>
      <c r="BP115" s="14">
        <v>6</v>
      </c>
      <c r="BQ115" s="14">
        <v>10</v>
      </c>
      <c r="BR115" s="14">
        <v>5</v>
      </c>
      <c r="BS115" s="14">
        <v>4</v>
      </c>
      <c r="BT115" s="14">
        <v>6</v>
      </c>
      <c r="BU115" s="14">
        <v>2</v>
      </c>
      <c r="BV115" s="14">
        <v>4</v>
      </c>
      <c r="BW115" s="14">
        <v>1</v>
      </c>
      <c r="BX115" s="14">
        <v>5</v>
      </c>
      <c r="BY115" s="14">
        <v>190</v>
      </c>
      <c r="BZ115" s="16">
        <v>43599.973684210527</v>
      </c>
      <c r="CA115" s="16">
        <v>36742</v>
      </c>
      <c r="CB115" s="14">
        <v>45</v>
      </c>
      <c r="CC115" s="16">
        <v>16724.888888888891</v>
      </c>
      <c r="CD115" s="16">
        <v>14196</v>
      </c>
      <c r="CE115" s="14">
        <v>215</v>
      </c>
      <c r="CF115" s="16">
        <v>15198.316279069768</v>
      </c>
      <c r="CG115" s="16">
        <v>12384</v>
      </c>
      <c r="CH115" s="14">
        <v>297</v>
      </c>
      <c r="CI115" s="14">
        <v>77</v>
      </c>
      <c r="CJ115" s="14">
        <v>50</v>
      </c>
      <c r="CK115" s="14">
        <v>18</v>
      </c>
      <c r="CL115" s="14">
        <v>3</v>
      </c>
      <c r="CM115" s="14">
        <v>6</v>
      </c>
      <c r="CN115" s="17">
        <f t="shared" si="25"/>
        <v>1.276595744680851E-2</v>
      </c>
      <c r="CO115" s="14">
        <v>31</v>
      </c>
      <c r="CP115" s="17">
        <f t="shared" si="26"/>
        <v>6.5957446808510636E-2</v>
      </c>
      <c r="CQ115" s="14">
        <v>204</v>
      </c>
      <c r="CR115" s="14">
        <v>51</v>
      </c>
      <c r="CS115" s="17">
        <f t="shared" si="27"/>
        <v>4.8204158790170135E-2</v>
      </c>
      <c r="CT115" s="13"/>
      <c r="CU115" s="17"/>
      <c r="CV115" s="13"/>
      <c r="CW115" s="13"/>
      <c r="CX115" s="13"/>
      <c r="CY115" s="13"/>
      <c r="CZ115" s="13"/>
      <c r="DA115" s="13"/>
      <c r="DB115" s="13" t="str">
        <f>VLOOKUP($A115,'WO Detail'!$A$2:$BJ$304,5,FALSE)</f>
        <v>Brenda Allen</v>
      </c>
      <c r="DC115" s="13"/>
      <c r="DD115" s="13"/>
      <c r="DE115" s="55">
        <f>VLOOKUP($A115,'WO Detail'!$A$2:$BJ$304,38,FALSE)</f>
        <v>1</v>
      </c>
      <c r="DF115" s="19" t="s">
        <v>396</v>
      </c>
      <c r="DG115" s="19" t="s">
        <v>397</v>
      </c>
      <c r="DH115" s="19" t="s">
        <v>380</v>
      </c>
      <c r="DI115" s="19" t="s">
        <v>381</v>
      </c>
      <c r="DJ115" s="19" t="s">
        <v>389</v>
      </c>
      <c r="DK115" s="19" t="s">
        <v>400</v>
      </c>
      <c r="DL115" s="19" t="s">
        <v>384</v>
      </c>
      <c r="DM115" s="19" t="s">
        <v>385</v>
      </c>
      <c r="DN115" s="19" t="s">
        <v>403</v>
      </c>
      <c r="DO115" s="55"/>
      <c r="DP115" s="55"/>
      <c r="DQ115" s="68">
        <v>14.99531396438613</v>
      </c>
      <c r="DR115" s="55" t="str">
        <f>VLOOKUP($A115,'WO Detail'!$A$2:$BJ$304,10,FALSE)</f>
        <v>No</v>
      </c>
      <c r="DS115" s="55" t="str">
        <f>VLOOKUP($A115,'WO Detail'!$A$2:$BJ$304,14,FALSE)</f>
        <v>YES</v>
      </c>
      <c r="DT115" s="19" t="s">
        <v>387</v>
      </c>
      <c r="DU115" s="59" t="str">
        <f>VLOOKUP($A115,'WO Detail'!$A$2:$BJ$304,15,FALSE)</f>
        <v>DORETTA WALKER</v>
      </c>
      <c r="DV115" s="77"/>
      <c r="DW115" s="79" t="s">
        <v>267</v>
      </c>
      <c r="DX115" s="55">
        <f>VLOOKUP($A115,'WO Detail'!$A$2:$BJ$304,26,FALSE)</f>
        <v>474</v>
      </c>
      <c r="DY115" s="55">
        <f>VLOOKUP($A115,'WO Detail'!$A$2:$BJ$304,27,FALSE)</f>
        <v>471</v>
      </c>
      <c r="DZ115" s="55">
        <f>VLOOKUP($A115,'WO Detail'!$A$2:$BJ$304,28,FALSE)</f>
        <v>2</v>
      </c>
      <c r="EA115" s="55">
        <f>VLOOKUP($A115,'WO Detail'!$A$2:$BJ$304,29,FALSE)</f>
        <v>1</v>
      </c>
      <c r="EB115" s="55">
        <f>VLOOKUP($A115,'WO Detail'!$A$2:$BJ$304,30,FALSE)</f>
        <v>9</v>
      </c>
      <c r="EC115" s="55">
        <f>VLOOKUP($A115,'WO Detail'!$A$2:$BJ$304,31,FALSE)</f>
        <v>97</v>
      </c>
      <c r="ED115" s="55">
        <f>VLOOKUP($A115,'WO Detail'!$A$2:$BJ$304,32,FALSE)</f>
        <v>212</v>
      </c>
      <c r="EE115" s="55">
        <f>VLOOKUP($A115,'WO Detail'!$A$2:$BJ$304,33,FALSE)</f>
        <v>133</v>
      </c>
      <c r="EF115" s="55">
        <f>VLOOKUP($A115,'WO Detail'!$A$2:$BJ$304,34,FALSE)</f>
        <v>19</v>
      </c>
      <c r="EG115" s="55">
        <f>VLOOKUP($A115,'WO Detail'!$A$2:$BJ$304,35,FALSE)</f>
        <v>4</v>
      </c>
      <c r="EH115" s="55">
        <f>VLOOKUP($A115,'WO Detail'!$A$2:$BJ$304,36,FALSE)</f>
        <v>0</v>
      </c>
      <c r="EI115" s="55">
        <f>VLOOKUP($A115,'WO Detail'!$A$2:$BJ$304,37,FALSE)</f>
        <v>0</v>
      </c>
      <c r="EJ115" s="78">
        <v>2</v>
      </c>
      <c r="EK115" s="78">
        <v>2</v>
      </c>
      <c r="EL115" s="19" t="s">
        <v>268</v>
      </c>
      <c r="EM115" s="19" t="s">
        <v>269</v>
      </c>
      <c r="EN115" s="81">
        <v>23497</v>
      </c>
      <c r="EO115" s="78">
        <v>56</v>
      </c>
      <c r="EP115" s="78" t="s">
        <v>284</v>
      </c>
      <c r="EQ115" s="84">
        <v>24555</v>
      </c>
      <c r="ER115" s="78">
        <v>3.7</v>
      </c>
      <c r="ES115" s="13"/>
      <c r="ET115" s="55">
        <f>VLOOKUP($A115,'WO Detail'!$A$2:$BJ$304,25,FALSE)</f>
        <v>3</v>
      </c>
      <c r="EU115" s="55">
        <f>VLOOKUP($A115,'WO Detail'!$A$2:$BJ$304,24,FALSE)</f>
        <v>9</v>
      </c>
      <c r="EV115" s="55">
        <f>VLOOKUP($A115,'WO Detail'!$A$2:$BJ$304,23,FALSE)</f>
        <v>0</v>
      </c>
      <c r="EW115" s="78" t="s">
        <v>291</v>
      </c>
      <c r="EX115" s="13"/>
      <c r="EY115" s="13"/>
      <c r="EZ115" s="19" t="s">
        <v>267</v>
      </c>
      <c r="FA115" s="55" t="str">
        <f>VLOOKUP($A115,'WO Detail'!$A$2:$BJ$304,11,FALSE)</f>
        <v>Other</v>
      </c>
      <c r="FB115" s="55" t="str">
        <f>VLOOKUP($A115,'WO Detail'!$A$2:$BJ$304,12,FALSE)</f>
        <v>No</v>
      </c>
      <c r="FC115" s="13"/>
      <c r="FD115" s="55">
        <f>VLOOKUP($A115,'WO Detail'!$A$2:$BJ$304,13,FALSE)</f>
        <v>0</v>
      </c>
      <c r="FE115" s="19" t="s">
        <v>267</v>
      </c>
      <c r="FF115" s="13" t="s">
        <v>273</v>
      </c>
      <c r="FG115" s="19" t="s">
        <v>982</v>
      </c>
      <c r="FH115" s="19" t="s">
        <v>515</v>
      </c>
      <c r="FI115" s="13">
        <v>3809</v>
      </c>
      <c r="FJ115" s="13">
        <v>1</v>
      </c>
      <c r="FK115" s="19" t="s">
        <v>516</v>
      </c>
      <c r="FL115" s="13"/>
      <c r="FM115" s="55">
        <f>VLOOKUP($A115,'WO Detail'!$A$2:$BJ$304,16,FALSE)</f>
        <v>0</v>
      </c>
      <c r="FN115" s="13"/>
      <c r="FO115" s="13"/>
      <c r="FP115" s="13"/>
      <c r="FQ115" s="13"/>
      <c r="FR115" s="13"/>
      <c r="FS115" s="13"/>
      <c r="FT115" s="13"/>
      <c r="FU115" s="13"/>
      <c r="FV115" s="13"/>
      <c r="FW115" s="13"/>
      <c r="FX115" s="13"/>
      <c r="FY115" s="13"/>
      <c r="FZ115" s="13"/>
      <c r="GA115" s="13"/>
      <c r="GB115" s="13"/>
      <c r="GC115" s="13"/>
      <c r="GD115" s="13"/>
      <c r="GE115" s="13"/>
      <c r="GF115" s="13"/>
      <c r="GG115" s="13"/>
      <c r="GH115" s="55">
        <f>VLOOKUP($A115,'WO Detail'!$A$2:$BJ$304,39,FALSE)</f>
        <v>91.18</v>
      </c>
      <c r="GI115" s="55">
        <f>VLOOKUP($A115,'WO Detail'!$A$2:$BJ$304,40,FALSE)</f>
        <v>34.39</v>
      </c>
      <c r="GJ115" s="13"/>
      <c r="GK115" s="13"/>
      <c r="GL115" s="13"/>
      <c r="GM115" s="13"/>
      <c r="GN115" s="55">
        <f>VLOOKUP($A115,'WO Detail'!$A$2:$BJ$304,17,FALSE)</f>
        <v>0</v>
      </c>
      <c r="GO115" s="55">
        <f>VLOOKUP($A115,'WO Detail'!$A$2:$BJ$304,18,FALSE)</f>
        <v>0</v>
      </c>
      <c r="GP115" s="55">
        <f>VLOOKUP($A115,'WO Detail'!$A$2:$BJ$304,19,FALSE)</f>
        <v>0</v>
      </c>
      <c r="GQ115" s="55" t="str">
        <f>VLOOKUP($A115,'WO Detail'!$A$2:$BJ$304,21,FALSE)</f>
        <v>No</v>
      </c>
      <c r="GR115" s="89">
        <f>VLOOKUP($A115,'WO Detail'!$A$2:$BJ$304,22,FALSE)</f>
        <v>0.5270862412839834</v>
      </c>
      <c r="GS115" s="95">
        <f>VLOOKUP($A115,'WO Detail'!$A$2:$BJ$304,41,FALSE)</f>
        <v>1038</v>
      </c>
      <c r="GT115" s="95">
        <f t="shared" si="45"/>
        <v>0.73460721868365175</v>
      </c>
      <c r="GU115" s="95">
        <f>VLOOKUP($A115,'WO Detail'!$A$2:$BJ$304,42,FALSE)</f>
        <v>157</v>
      </c>
      <c r="GV115" s="95">
        <f t="shared" si="46"/>
        <v>0.33333333333333331</v>
      </c>
      <c r="GW115" s="95">
        <f>VLOOKUP($A115,'WO Detail'!$A$2:$BJ$304,43,FALSE)</f>
        <v>2032</v>
      </c>
      <c r="GX115" s="95">
        <f t="shared" si="30"/>
        <v>1.4380750176928521</v>
      </c>
      <c r="GY115" s="95">
        <f>VLOOKUP($A115,'WO Detail'!$A$2:$BJ$304,44,FALSE)</f>
        <v>2054</v>
      </c>
      <c r="GZ115" s="95">
        <f t="shared" si="31"/>
        <v>4.3609341825902339</v>
      </c>
      <c r="HA115" s="95">
        <f>VLOOKUP($A115,'WO Detail'!$A$2:$BJ$304,45,FALSE)</f>
        <v>636</v>
      </c>
      <c r="HB115" s="95">
        <f t="shared" si="32"/>
        <v>0.45010615711252655</v>
      </c>
      <c r="HC115" s="95">
        <f>VLOOKUP($A115,'WO Detail'!$A$2:$BJ$304,46,FALSE)</f>
        <v>430</v>
      </c>
      <c r="HD115" s="95">
        <f t="shared" si="33"/>
        <v>0.91295116772823781</v>
      </c>
      <c r="HE115" s="95">
        <f>VLOOKUP($A115,'WO Detail'!$A$2:$BJ$304,47,FALSE)</f>
        <v>524</v>
      </c>
      <c r="HF115" s="95">
        <f t="shared" si="34"/>
        <v>0.37084217975937717</v>
      </c>
      <c r="HG115" s="95">
        <f>VLOOKUP($A115,'WO Detail'!$A$2:$BJ$304,49,FALSE)</f>
        <v>764</v>
      </c>
      <c r="HH115" s="95">
        <f t="shared" si="35"/>
        <v>0.54069355980184008</v>
      </c>
      <c r="HI115" s="95">
        <f>VLOOKUP($A115,'WO Detail'!$A$2:$BJ$304,51,FALSE)</f>
        <v>5</v>
      </c>
      <c r="HJ115" s="95">
        <f t="shared" si="36"/>
        <v>2.5</v>
      </c>
      <c r="HK115" s="95">
        <f>VLOOKUP($A115,'WO Detail'!$A$2:$BJ$304,53,FALSE)</f>
        <v>17</v>
      </c>
      <c r="HL115" s="95">
        <f t="shared" si="37"/>
        <v>8.5</v>
      </c>
      <c r="HM115" s="95">
        <f>VLOOKUP($A115,'WO Detail'!$A$2:$BJ$304,55,FALSE)</f>
        <v>431</v>
      </c>
      <c r="HN115" s="95">
        <f t="shared" si="47"/>
        <v>47.888888888888886</v>
      </c>
      <c r="HO115" s="95">
        <f>VLOOKUP($A115,'WO Detail'!$A$2:$BJ$304,56,FALSE)</f>
        <v>9851</v>
      </c>
      <c r="HP115" s="95">
        <f t="shared" si="38"/>
        <v>6.9716914366595892</v>
      </c>
      <c r="HQ115" s="95">
        <f>VLOOKUP($A115,'WO Detail'!$A$2:$BJ$304,57,FALSE)</f>
        <v>2791</v>
      </c>
      <c r="HR115" s="95">
        <f t="shared" si="39"/>
        <v>5.9256900212314223</v>
      </c>
      <c r="HS115" s="95">
        <f>VLOOKUP($A115,'WO Detail'!$A$2:$BJ$304,58,FALSE)</f>
        <v>6006</v>
      </c>
      <c r="HT115" s="95">
        <f t="shared" si="40"/>
        <v>4.2505307855626331</v>
      </c>
      <c r="HU115" s="95">
        <f>VLOOKUP($A115,'WO Detail'!$A$2:$BJ$304,59,FALSE)</f>
        <v>28719</v>
      </c>
      <c r="HV115" s="95">
        <f t="shared" si="41"/>
        <v>60.974522292993633</v>
      </c>
      <c r="HW115" s="95">
        <f>VLOOKUP($A115,'WO Detail'!$A$2:$BJ$304,60,FALSE)</f>
        <v>320</v>
      </c>
      <c r="HX115" s="95">
        <f t="shared" si="42"/>
        <v>0.22646850672328381</v>
      </c>
      <c r="HY115" s="95">
        <f>VLOOKUP($A115,'WO Detail'!$A$2:$BJ$304,61,FALSE)</f>
        <v>7175</v>
      </c>
      <c r="HZ115" s="95">
        <f t="shared" si="43"/>
        <v>15.233545647558387</v>
      </c>
      <c r="IA115" s="95"/>
      <c r="IB115" s="95"/>
      <c r="IC115" s="95"/>
      <c r="ID115" s="113">
        <f>VLOOKUP($A115,'PHAS Score'!$C$1:$D$303,2,FALSE)</f>
        <v>28</v>
      </c>
      <c r="IE115" s="95">
        <f>VLOOKUP($A115,'WO Detail'!$A$2:$BJ$304,62,FALSE)</f>
        <v>219</v>
      </c>
      <c r="IF115" s="95">
        <f t="shared" si="44"/>
        <v>0.46496815286624205</v>
      </c>
      <c r="IG115" s="96"/>
      <c r="IH115" s="96"/>
      <c r="II115" s="96"/>
      <c r="IJ115" s="96"/>
    </row>
    <row r="116" spans="1:244" s="18" customFormat="1" ht="20.100000000000001" customHeight="1">
      <c r="A116" s="55" t="s">
        <v>983</v>
      </c>
      <c r="B116" s="13" t="s">
        <v>278</v>
      </c>
      <c r="C116" s="13" t="str">
        <f>VLOOKUP($A116,'WO Detail'!$A$2:$BJ$304,4,FALSE)</f>
        <v>Brooklyn</v>
      </c>
      <c r="D116" s="13" t="str">
        <f>VLOOKUP($A116,'WO Detail'!$A$2:$BJ$304,6,FALSE)</f>
        <v>Gowanus</v>
      </c>
      <c r="E116" s="55">
        <f>VLOOKUP($A116,'WO Detail'!$A$2:$BJ$304,7,FALSE)</f>
        <v>25</v>
      </c>
      <c r="F116" s="13" t="s">
        <v>984</v>
      </c>
      <c r="G116" s="53">
        <v>25</v>
      </c>
      <c r="H116" s="55" t="str">
        <f>VLOOKUP($A116,'WO Detail'!$A$2:$BJ$304,9,FALSE)</f>
        <v>NY005000250</v>
      </c>
      <c r="I116" s="14">
        <v>1125</v>
      </c>
      <c r="J116" s="14">
        <v>2631</v>
      </c>
      <c r="K116" s="15">
        <v>2.3386667000000001</v>
      </c>
      <c r="L116" s="15">
        <v>28.6271111</v>
      </c>
      <c r="M116" s="14">
        <v>1003</v>
      </c>
      <c r="N116" s="14">
        <v>1628</v>
      </c>
      <c r="O116" s="14">
        <v>106</v>
      </c>
      <c r="P116" s="14">
        <v>161</v>
      </c>
      <c r="Q116" s="14">
        <v>211</v>
      </c>
      <c r="R116" s="14">
        <v>232</v>
      </c>
      <c r="S116" s="14">
        <v>229</v>
      </c>
      <c r="T116" s="14">
        <v>368</v>
      </c>
      <c r="U116" s="14">
        <v>241</v>
      </c>
      <c r="V116" s="14">
        <v>290</v>
      </c>
      <c r="W116" s="14">
        <v>199</v>
      </c>
      <c r="X116" s="14">
        <v>135</v>
      </c>
      <c r="Y116" s="14">
        <v>248</v>
      </c>
      <c r="Z116" s="14">
        <v>154</v>
      </c>
      <c r="AA116" s="14">
        <v>57</v>
      </c>
      <c r="AB116" s="14">
        <v>612</v>
      </c>
      <c r="AC116" s="14">
        <v>536</v>
      </c>
      <c r="AD116" s="14">
        <v>459</v>
      </c>
      <c r="AE116" s="14">
        <v>72</v>
      </c>
      <c r="AF116" s="14">
        <v>1205</v>
      </c>
      <c r="AG116" s="14">
        <v>1137</v>
      </c>
      <c r="AH116" s="14">
        <v>207</v>
      </c>
      <c r="AI116" s="14">
        <v>10</v>
      </c>
      <c r="AJ116" s="14">
        <v>539</v>
      </c>
      <c r="AK116" s="14">
        <v>198</v>
      </c>
      <c r="AL116" s="14">
        <v>29</v>
      </c>
      <c r="AM116" s="14">
        <v>22</v>
      </c>
      <c r="AN116" s="14">
        <v>128</v>
      </c>
      <c r="AO116" s="16">
        <v>591.19377777777777</v>
      </c>
      <c r="AP116" s="16">
        <v>454</v>
      </c>
      <c r="AQ116" s="14">
        <v>33</v>
      </c>
      <c r="AR116" s="14">
        <v>58</v>
      </c>
      <c r="AS116" s="14">
        <v>302</v>
      </c>
      <c r="AT116" s="14">
        <v>105</v>
      </c>
      <c r="AU116" s="14">
        <v>112</v>
      </c>
      <c r="AV116" s="14">
        <v>78</v>
      </c>
      <c r="AW116" s="14">
        <v>75</v>
      </c>
      <c r="AX116" s="14">
        <v>61</v>
      </c>
      <c r="AY116" s="14">
        <v>55</v>
      </c>
      <c r="AZ116" s="14">
        <v>45</v>
      </c>
      <c r="BA116" s="14">
        <v>201</v>
      </c>
      <c r="BB116" s="16">
        <v>28094.101436265708</v>
      </c>
      <c r="BC116" s="16">
        <v>20538</v>
      </c>
      <c r="BD116" s="14">
        <v>57</v>
      </c>
      <c r="BE116" s="14">
        <v>209</v>
      </c>
      <c r="BF116" s="14">
        <v>138</v>
      </c>
      <c r="BG116" s="14">
        <v>145</v>
      </c>
      <c r="BH116" s="14">
        <v>84</v>
      </c>
      <c r="BI116" s="14">
        <v>85</v>
      </c>
      <c r="BJ116" s="14">
        <v>79</v>
      </c>
      <c r="BK116" s="14">
        <v>70</v>
      </c>
      <c r="BL116" s="14">
        <v>53</v>
      </c>
      <c r="BM116" s="14">
        <v>46</v>
      </c>
      <c r="BN116" s="14">
        <v>35</v>
      </c>
      <c r="BO116" s="14">
        <v>25</v>
      </c>
      <c r="BP116" s="14">
        <v>10</v>
      </c>
      <c r="BQ116" s="14">
        <v>17</v>
      </c>
      <c r="BR116" s="14">
        <v>5</v>
      </c>
      <c r="BS116" s="14">
        <v>13</v>
      </c>
      <c r="BT116" s="14">
        <v>5</v>
      </c>
      <c r="BU116" s="14">
        <v>5</v>
      </c>
      <c r="BV116" s="14">
        <v>3</v>
      </c>
      <c r="BW116" s="14">
        <v>7</v>
      </c>
      <c r="BX116" s="14">
        <v>23</v>
      </c>
      <c r="BY116" s="14">
        <v>572</v>
      </c>
      <c r="BZ116" s="16">
        <v>39878.020979020977</v>
      </c>
      <c r="CA116" s="16">
        <v>34177</v>
      </c>
      <c r="CB116" s="14">
        <v>111</v>
      </c>
      <c r="CC116" s="16">
        <v>17411.900900900902</v>
      </c>
      <c r="CD116" s="16">
        <v>13512</v>
      </c>
      <c r="CE116" s="14">
        <v>455</v>
      </c>
      <c r="CF116" s="16">
        <v>16296.263736263736</v>
      </c>
      <c r="CG116" s="16">
        <v>11148</v>
      </c>
      <c r="CH116" s="14">
        <v>685</v>
      </c>
      <c r="CI116" s="14">
        <v>238</v>
      </c>
      <c r="CJ116" s="14">
        <v>142</v>
      </c>
      <c r="CK116" s="14">
        <v>29</v>
      </c>
      <c r="CL116" s="14">
        <v>17</v>
      </c>
      <c r="CM116" s="14">
        <v>20</v>
      </c>
      <c r="CN116" s="17">
        <f t="shared" si="25"/>
        <v>1.7777777777777778E-2</v>
      </c>
      <c r="CO116" s="14">
        <v>67</v>
      </c>
      <c r="CP116" s="17">
        <f t="shared" si="26"/>
        <v>5.9555555555555556E-2</v>
      </c>
      <c r="CQ116" s="14">
        <v>479</v>
      </c>
      <c r="CR116" s="14">
        <v>131</v>
      </c>
      <c r="CS116" s="17">
        <f t="shared" si="27"/>
        <v>4.9790954009882177E-2</v>
      </c>
      <c r="CT116" s="13"/>
      <c r="CU116" s="17"/>
      <c r="CV116" s="13"/>
      <c r="CW116" s="13"/>
      <c r="CX116" s="13"/>
      <c r="CY116" s="13"/>
      <c r="CZ116" s="13"/>
      <c r="DA116" s="13"/>
      <c r="DB116" s="13" t="str">
        <f>VLOOKUP($A116,'WO Detail'!$A$2:$BJ$304,5,FALSE)</f>
        <v>Alverista Hall</v>
      </c>
      <c r="DC116" s="13"/>
      <c r="DD116" s="13"/>
      <c r="DE116" s="55">
        <f>VLOOKUP($A116,'WO Detail'!$A$2:$BJ$304,38,FALSE)</f>
        <v>14</v>
      </c>
      <c r="DF116" s="19" t="s">
        <v>396</v>
      </c>
      <c r="DG116" s="19" t="s">
        <v>397</v>
      </c>
      <c r="DH116" s="19" t="s">
        <v>985</v>
      </c>
      <c r="DI116" s="19" t="s">
        <v>986</v>
      </c>
      <c r="DJ116" s="19" t="s">
        <v>428</v>
      </c>
      <c r="DK116" s="19" t="s">
        <v>429</v>
      </c>
      <c r="DL116" s="19" t="s">
        <v>488</v>
      </c>
      <c r="DM116" s="19" t="s">
        <v>987</v>
      </c>
      <c r="DN116" s="19" t="s">
        <v>988</v>
      </c>
      <c r="DO116" s="55"/>
      <c r="DP116" s="55"/>
      <c r="DQ116" s="68">
        <v>7.1187710753091045</v>
      </c>
      <c r="DR116" s="55" t="str">
        <f>VLOOKUP($A116,'WO Detail'!$A$2:$BJ$304,10,FALSE)</f>
        <v>No</v>
      </c>
      <c r="DS116" s="55" t="str">
        <f>VLOOKUP($A116,'WO Detail'!$A$2:$BJ$304,14,FALSE)</f>
        <v>YES</v>
      </c>
      <c r="DT116" s="19" t="s">
        <v>431</v>
      </c>
      <c r="DU116" s="59" t="str">
        <f>VLOOKUP($A116,'WO Detail'!$A$2:$BJ$304,15,FALSE)</f>
        <v>EDWARD TYRE</v>
      </c>
      <c r="DV116" s="77"/>
      <c r="DW116" s="79" t="s">
        <v>267</v>
      </c>
      <c r="DX116" s="55">
        <f>VLOOKUP($A116,'WO Detail'!$A$2:$BJ$304,26,FALSE)</f>
        <v>1139</v>
      </c>
      <c r="DY116" s="55">
        <f>VLOOKUP($A116,'WO Detail'!$A$2:$BJ$304,27,FALSE)</f>
        <v>1127</v>
      </c>
      <c r="DZ116" s="55">
        <f>VLOOKUP($A116,'WO Detail'!$A$2:$BJ$304,28,FALSE)</f>
        <v>7</v>
      </c>
      <c r="EA116" s="55">
        <f>VLOOKUP($A116,'WO Detail'!$A$2:$BJ$304,29,FALSE)</f>
        <v>5</v>
      </c>
      <c r="EB116" s="55">
        <f>VLOOKUP($A116,'WO Detail'!$A$2:$BJ$304,30,FALSE)</f>
        <v>9</v>
      </c>
      <c r="EC116" s="55">
        <f>VLOOKUP($A116,'WO Detail'!$A$2:$BJ$304,31,FALSE)</f>
        <v>60</v>
      </c>
      <c r="ED116" s="55">
        <f>VLOOKUP($A116,'WO Detail'!$A$2:$BJ$304,32,FALSE)</f>
        <v>687</v>
      </c>
      <c r="EE116" s="55">
        <f>VLOOKUP($A116,'WO Detail'!$A$2:$BJ$304,33,FALSE)</f>
        <v>368</v>
      </c>
      <c r="EF116" s="55">
        <f>VLOOKUP($A116,'WO Detail'!$A$2:$BJ$304,34,FALSE)</f>
        <v>15</v>
      </c>
      <c r="EG116" s="55">
        <f>VLOOKUP($A116,'WO Detail'!$A$2:$BJ$304,35,FALSE)</f>
        <v>0</v>
      </c>
      <c r="EH116" s="55">
        <f>VLOOKUP($A116,'WO Detail'!$A$2:$BJ$304,36,FALSE)</f>
        <v>0</v>
      </c>
      <c r="EI116" s="55">
        <f>VLOOKUP($A116,'WO Detail'!$A$2:$BJ$304,37,FALSE)</f>
        <v>0</v>
      </c>
      <c r="EJ116" s="78">
        <v>15</v>
      </c>
      <c r="EK116" s="78">
        <v>1</v>
      </c>
      <c r="EL116" s="19" t="s">
        <v>268</v>
      </c>
      <c r="EM116" s="19" t="s">
        <v>269</v>
      </c>
      <c r="EN116" s="81">
        <v>18073</v>
      </c>
      <c r="EO116" s="78">
        <v>71</v>
      </c>
      <c r="EP116" s="78" t="s">
        <v>989</v>
      </c>
      <c r="EQ116" s="84">
        <v>105659</v>
      </c>
      <c r="ER116" s="78">
        <v>12.57</v>
      </c>
      <c r="ES116" s="13"/>
      <c r="ET116" s="55">
        <f>VLOOKUP($A116,'WO Detail'!$A$2:$BJ$304,25,FALSE)</f>
        <v>6</v>
      </c>
      <c r="EU116" s="55">
        <f>VLOOKUP($A116,'WO Detail'!$A$2:$BJ$304,24,FALSE)</f>
        <v>26</v>
      </c>
      <c r="EV116" s="55">
        <f>VLOOKUP($A116,'WO Detail'!$A$2:$BJ$304,23,FALSE)</f>
        <v>0</v>
      </c>
      <c r="EW116" s="78" t="s">
        <v>462</v>
      </c>
      <c r="EX116" s="13"/>
      <c r="EY116" s="13"/>
      <c r="EZ116" s="19" t="s">
        <v>267</v>
      </c>
      <c r="FA116" s="55" t="str">
        <f>VLOOKUP($A116,'WO Detail'!$A$2:$BJ$304,11,FALSE)</f>
        <v>Other</v>
      </c>
      <c r="FB116" s="55" t="str">
        <f>VLOOKUP($A116,'WO Detail'!$A$2:$BJ$304,12,FALSE)</f>
        <v>Yes</v>
      </c>
      <c r="FC116" s="13"/>
      <c r="FD116" s="55">
        <f>VLOOKUP($A116,'WO Detail'!$A$2:$BJ$304,13,FALSE)</f>
        <v>0</v>
      </c>
      <c r="FE116" s="19" t="s">
        <v>267</v>
      </c>
      <c r="FF116" s="13" t="s">
        <v>273</v>
      </c>
      <c r="FG116" s="19" t="s">
        <v>990</v>
      </c>
      <c r="FH116" s="19" t="s">
        <v>883</v>
      </c>
      <c r="FI116" s="13">
        <v>4004</v>
      </c>
      <c r="FJ116" s="13">
        <v>15</v>
      </c>
      <c r="FK116" s="19" t="s">
        <v>991</v>
      </c>
      <c r="FL116" s="13"/>
      <c r="FM116" s="55">
        <f>VLOOKUP($A116,'WO Detail'!$A$2:$BJ$304,16,FALSE)</f>
        <v>0</v>
      </c>
      <c r="FN116" s="13"/>
      <c r="FO116" s="13"/>
      <c r="FP116" s="13"/>
      <c r="FQ116" s="13"/>
      <c r="FR116" s="13"/>
      <c r="FS116" s="13"/>
      <c r="FT116" s="13"/>
      <c r="FU116" s="13"/>
      <c r="FV116" s="13"/>
      <c r="FW116" s="13"/>
      <c r="FX116" s="13"/>
      <c r="FY116" s="13"/>
      <c r="FZ116" s="13"/>
      <c r="GA116" s="13"/>
      <c r="GB116" s="13"/>
      <c r="GC116" s="13"/>
      <c r="GD116" s="13"/>
      <c r="GE116" s="13"/>
      <c r="GF116" s="13"/>
      <c r="GG116" s="13"/>
      <c r="GH116" s="55">
        <f>VLOOKUP($A116,'WO Detail'!$A$2:$BJ$304,39,FALSE)</f>
        <v>94.67</v>
      </c>
      <c r="GI116" s="55">
        <f>VLOOKUP($A116,'WO Detail'!$A$2:$BJ$304,40,FALSE)</f>
        <v>32.56</v>
      </c>
      <c r="GJ116" s="13"/>
      <c r="GK116" s="13"/>
      <c r="GL116" s="13"/>
      <c r="GM116" s="13"/>
      <c r="GN116" s="55">
        <f>VLOOKUP($A116,'WO Detail'!$A$2:$BJ$304,17,FALSE)</f>
        <v>0</v>
      </c>
      <c r="GO116" s="55">
        <f>VLOOKUP($A116,'WO Detail'!$A$2:$BJ$304,18,FALSE)</f>
        <v>0</v>
      </c>
      <c r="GP116" s="55">
        <f>VLOOKUP($A116,'WO Detail'!$A$2:$BJ$304,19,FALSE)</f>
        <v>0</v>
      </c>
      <c r="GQ116" s="55" t="str">
        <f>VLOOKUP($A116,'WO Detail'!$A$2:$BJ$304,21,FALSE)</f>
        <v>Yes</v>
      </c>
      <c r="GR116" s="89">
        <f>VLOOKUP($A116,'WO Detail'!$A$2:$BJ$304,22,FALSE)</f>
        <v>0.68130765335994969</v>
      </c>
      <c r="GS116" s="95">
        <f>VLOOKUP($A116,'WO Detail'!$A$2:$BJ$304,41,FALSE)</f>
        <v>2972</v>
      </c>
      <c r="GT116" s="95">
        <f t="shared" si="45"/>
        <v>0.87902987281869271</v>
      </c>
      <c r="GU116" s="95">
        <f>VLOOKUP($A116,'WO Detail'!$A$2:$BJ$304,42,FALSE)</f>
        <v>402</v>
      </c>
      <c r="GV116" s="95">
        <f t="shared" si="46"/>
        <v>0.3566992014196983</v>
      </c>
      <c r="GW116" s="95">
        <f>VLOOKUP($A116,'WO Detail'!$A$2:$BJ$304,43,FALSE)</f>
        <v>5758</v>
      </c>
      <c r="GX116" s="95">
        <f t="shared" si="30"/>
        <v>1.7030464359656905</v>
      </c>
      <c r="GY116" s="95">
        <f>VLOOKUP($A116,'WO Detail'!$A$2:$BJ$304,44,FALSE)</f>
        <v>8110</v>
      </c>
      <c r="GZ116" s="95">
        <f t="shared" si="31"/>
        <v>7.1960958296362021</v>
      </c>
      <c r="HA116" s="95">
        <f>VLOOKUP($A116,'WO Detail'!$A$2:$BJ$304,45,FALSE)</f>
        <v>2291</v>
      </c>
      <c r="HB116" s="95">
        <f t="shared" si="32"/>
        <v>0.67761017450458438</v>
      </c>
      <c r="HC116" s="95">
        <f>VLOOKUP($A116,'WO Detail'!$A$2:$BJ$304,46,FALSE)</f>
        <v>634</v>
      </c>
      <c r="HD116" s="95">
        <f t="shared" si="33"/>
        <v>0.56255545696539488</v>
      </c>
      <c r="HE116" s="95">
        <f>VLOOKUP($A116,'WO Detail'!$A$2:$BJ$304,47,FALSE)</f>
        <v>5204</v>
      </c>
      <c r="HF116" s="95">
        <f t="shared" si="34"/>
        <v>1.5391895888790299</v>
      </c>
      <c r="HG116" s="95">
        <f>VLOOKUP($A116,'WO Detail'!$A$2:$BJ$304,49,FALSE)</f>
        <v>4739</v>
      </c>
      <c r="HH116" s="95">
        <f t="shared" si="35"/>
        <v>1.4016563146997931</v>
      </c>
      <c r="HI116" s="95">
        <f>VLOOKUP($A116,'WO Detail'!$A$2:$BJ$304,51,FALSE)</f>
        <v>12</v>
      </c>
      <c r="HJ116" s="95">
        <f t="shared" si="36"/>
        <v>6</v>
      </c>
      <c r="HK116" s="95">
        <f>VLOOKUP($A116,'WO Detail'!$A$2:$BJ$304,53,FALSE)</f>
        <v>20</v>
      </c>
      <c r="HL116" s="95">
        <f t="shared" si="37"/>
        <v>10</v>
      </c>
      <c r="HM116" s="95">
        <f>VLOOKUP($A116,'WO Detail'!$A$2:$BJ$304,55,FALSE)</f>
        <v>918</v>
      </c>
      <c r="HN116" s="95">
        <f t="shared" si="47"/>
        <v>35.307692307692307</v>
      </c>
      <c r="HO116" s="95">
        <f>VLOOKUP($A116,'WO Detail'!$A$2:$BJ$304,56,FALSE)</f>
        <v>28998</v>
      </c>
      <c r="HP116" s="95">
        <f t="shared" si="38"/>
        <v>8.5767524401064765</v>
      </c>
      <c r="HQ116" s="95">
        <f>VLOOKUP($A116,'WO Detail'!$A$2:$BJ$304,57,FALSE)</f>
        <v>10798</v>
      </c>
      <c r="HR116" s="95">
        <f t="shared" si="39"/>
        <v>9.5811889973380655</v>
      </c>
      <c r="HS116" s="95">
        <f>VLOOKUP($A116,'WO Detail'!$A$2:$BJ$304,58,FALSE)</f>
        <v>21539</v>
      </c>
      <c r="HT116" s="95">
        <f t="shared" si="40"/>
        <v>6.3706004140786749</v>
      </c>
      <c r="HU116" s="95">
        <f>VLOOKUP($A116,'WO Detail'!$A$2:$BJ$304,59,FALSE)</f>
        <v>83169</v>
      </c>
      <c r="HV116" s="95">
        <f t="shared" si="41"/>
        <v>73.796805678793262</v>
      </c>
      <c r="HW116" s="95">
        <f>VLOOKUP($A116,'WO Detail'!$A$2:$BJ$304,60,FALSE)</f>
        <v>1105</v>
      </c>
      <c r="HX116" s="95">
        <f t="shared" si="42"/>
        <v>0.32682638272700382</v>
      </c>
      <c r="HY116" s="95">
        <f>VLOOKUP($A116,'WO Detail'!$A$2:$BJ$304,61,FALSE)</f>
        <v>29802</v>
      </c>
      <c r="HZ116" s="95">
        <f t="shared" si="43"/>
        <v>26.44365572315883</v>
      </c>
      <c r="IA116" s="95"/>
      <c r="IB116" s="95"/>
      <c r="IC116" s="95"/>
      <c r="ID116" s="113">
        <f>VLOOKUP($A116,'PHAS Score'!$C$1:$D$303,2,FALSE)</f>
        <v>72</v>
      </c>
      <c r="IE116" s="95">
        <f>VLOOKUP($A116,'WO Detail'!$A$2:$BJ$304,62,FALSE)</f>
        <v>558</v>
      </c>
      <c r="IF116" s="95">
        <f t="shared" si="44"/>
        <v>0.49511978704525289</v>
      </c>
      <c r="IG116" s="96"/>
      <c r="IH116" s="96"/>
      <c r="II116" s="96"/>
      <c r="IJ116" s="96"/>
    </row>
    <row r="117" spans="1:244" s="18" customFormat="1" ht="20.100000000000001" customHeight="1">
      <c r="A117" s="55" t="s">
        <v>992</v>
      </c>
      <c r="B117" s="13" t="s">
        <v>307</v>
      </c>
      <c r="C117" s="13" t="str">
        <f>VLOOKUP($A117,'WO Detail'!$A$2:$BJ$304,4,FALSE)</f>
        <v>Manhattan</v>
      </c>
      <c r="D117" s="13" t="str">
        <f>VLOOKUP($A117,'WO Detail'!$A$2:$BJ$304,6,FALSE)</f>
        <v>King Towers</v>
      </c>
      <c r="E117" s="55">
        <f>VLOOKUP($A117,'WO Detail'!$A$2:$BJ$304,7,FALSE)</f>
        <v>30</v>
      </c>
      <c r="F117" s="13" t="s">
        <v>993</v>
      </c>
      <c r="G117" s="53">
        <v>281</v>
      </c>
      <c r="H117" s="55" t="str">
        <f>VLOOKUP($A117,'WO Detail'!$A$2:$BJ$304,9,FALSE)</f>
        <v>NY005010300</v>
      </c>
      <c r="I117" s="14">
        <v>32</v>
      </c>
      <c r="J117" s="14">
        <v>68</v>
      </c>
      <c r="K117" s="15">
        <v>2.125</v>
      </c>
      <c r="L117" s="15">
        <v>22.8</v>
      </c>
      <c r="M117" s="14">
        <v>22</v>
      </c>
      <c r="N117" s="14">
        <v>46</v>
      </c>
      <c r="O117" s="14">
        <v>1</v>
      </c>
      <c r="P117" s="14">
        <v>7</v>
      </c>
      <c r="Q117" s="14">
        <v>4</v>
      </c>
      <c r="R117" s="14">
        <v>7</v>
      </c>
      <c r="S117" s="14">
        <v>5</v>
      </c>
      <c r="T117" s="14">
        <v>11</v>
      </c>
      <c r="U117" s="14">
        <v>12</v>
      </c>
      <c r="V117" s="14">
        <v>7</v>
      </c>
      <c r="W117" s="14">
        <v>3</v>
      </c>
      <c r="X117" s="14">
        <v>3</v>
      </c>
      <c r="Y117" s="14">
        <v>6</v>
      </c>
      <c r="Z117" s="14">
        <v>1</v>
      </c>
      <c r="AA117" s="14">
        <v>1</v>
      </c>
      <c r="AB117" s="14">
        <v>17</v>
      </c>
      <c r="AC117" s="14">
        <v>10</v>
      </c>
      <c r="AD117" s="14">
        <v>8</v>
      </c>
      <c r="AE117" s="14">
        <v>0</v>
      </c>
      <c r="AF117" s="14">
        <v>28</v>
      </c>
      <c r="AG117" s="14">
        <v>40</v>
      </c>
      <c r="AH117" s="14">
        <v>0</v>
      </c>
      <c r="AI117" s="14">
        <v>0</v>
      </c>
      <c r="AJ117" s="14">
        <v>13</v>
      </c>
      <c r="AK117" s="14">
        <v>2</v>
      </c>
      <c r="AL117" s="14">
        <v>0</v>
      </c>
      <c r="AM117" s="14">
        <v>0</v>
      </c>
      <c r="AN117" s="14">
        <v>6</v>
      </c>
      <c r="AO117" s="16">
        <v>613.125</v>
      </c>
      <c r="AP117" s="16">
        <v>521</v>
      </c>
      <c r="AQ117" s="14">
        <v>0</v>
      </c>
      <c r="AR117" s="14">
        <v>2</v>
      </c>
      <c r="AS117" s="14">
        <v>6</v>
      </c>
      <c r="AT117" s="14">
        <v>7</v>
      </c>
      <c r="AU117" s="14">
        <v>1</v>
      </c>
      <c r="AV117" s="14">
        <v>2</v>
      </c>
      <c r="AW117" s="14">
        <v>2</v>
      </c>
      <c r="AX117" s="14">
        <v>3</v>
      </c>
      <c r="AY117" s="14">
        <v>1</v>
      </c>
      <c r="AZ117" s="14">
        <v>2</v>
      </c>
      <c r="BA117" s="14">
        <v>6</v>
      </c>
      <c r="BB117" s="16">
        <v>27032.258064516129</v>
      </c>
      <c r="BC117" s="16">
        <v>24180</v>
      </c>
      <c r="BD117" s="14">
        <v>0</v>
      </c>
      <c r="BE117" s="14">
        <v>5</v>
      </c>
      <c r="BF117" s="14">
        <v>5</v>
      </c>
      <c r="BG117" s="14">
        <v>5</v>
      </c>
      <c r="BH117" s="14">
        <v>2</v>
      </c>
      <c r="BI117" s="14">
        <v>2</v>
      </c>
      <c r="BJ117" s="14">
        <v>2</v>
      </c>
      <c r="BK117" s="14">
        <v>4</v>
      </c>
      <c r="BL117" s="14">
        <v>2</v>
      </c>
      <c r="BM117" s="14">
        <v>0</v>
      </c>
      <c r="BN117" s="14">
        <v>1</v>
      </c>
      <c r="BO117" s="14">
        <v>1</v>
      </c>
      <c r="BP117" s="14">
        <v>1</v>
      </c>
      <c r="BQ117" s="14">
        <v>0</v>
      </c>
      <c r="BR117" s="14">
        <v>0</v>
      </c>
      <c r="BS117" s="14">
        <v>1</v>
      </c>
      <c r="BT117" s="14">
        <v>0</v>
      </c>
      <c r="BU117" s="14">
        <v>0</v>
      </c>
      <c r="BV117" s="14">
        <v>0</v>
      </c>
      <c r="BW117" s="14">
        <v>0</v>
      </c>
      <c r="BX117" s="14">
        <v>0</v>
      </c>
      <c r="BY117" s="14">
        <v>21</v>
      </c>
      <c r="BZ117" s="16">
        <v>33929.333333333336</v>
      </c>
      <c r="CA117" s="16">
        <v>30750</v>
      </c>
      <c r="CB117" s="14">
        <v>6</v>
      </c>
      <c r="CC117" s="16">
        <v>14628</v>
      </c>
      <c r="CD117" s="16">
        <v>12234</v>
      </c>
      <c r="CE117" s="14">
        <v>5</v>
      </c>
      <c r="CF117" s="16">
        <v>14829.6</v>
      </c>
      <c r="CG117" s="16">
        <v>14124</v>
      </c>
      <c r="CH117" s="14">
        <v>17</v>
      </c>
      <c r="CI117" s="14">
        <v>9</v>
      </c>
      <c r="CJ117" s="14">
        <v>3</v>
      </c>
      <c r="CK117" s="14">
        <v>2</v>
      </c>
      <c r="CL117" s="14">
        <v>0</v>
      </c>
      <c r="CM117" s="14">
        <v>0</v>
      </c>
      <c r="CN117" s="17">
        <f t="shared" si="25"/>
        <v>0</v>
      </c>
      <c r="CO117" s="14">
        <v>3</v>
      </c>
      <c r="CP117" s="17">
        <f t="shared" si="26"/>
        <v>9.375E-2</v>
      </c>
      <c r="CQ117" s="14">
        <v>12</v>
      </c>
      <c r="CR117" s="14">
        <v>3</v>
      </c>
      <c r="CS117" s="17">
        <f t="shared" si="27"/>
        <v>4.4117647058823532E-2</v>
      </c>
      <c r="CT117" s="13"/>
      <c r="CU117" s="17"/>
      <c r="CV117" s="13"/>
      <c r="CW117" s="13"/>
      <c r="CX117" s="13"/>
      <c r="CY117" s="13"/>
      <c r="CZ117" s="13"/>
      <c r="DA117" s="13"/>
      <c r="DB117" s="13" t="str">
        <f>VLOOKUP($A117,'WO Detail'!$A$2:$BJ$304,5,FALSE)</f>
        <v>Demetrice Gadson</v>
      </c>
      <c r="DC117" s="13"/>
      <c r="DD117" s="13"/>
      <c r="DE117" s="55">
        <f>VLOOKUP($A117,'WO Detail'!$A$2:$BJ$304,38,FALSE)</f>
        <v>3</v>
      </c>
      <c r="DF117" s="19" t="s">
        <v>309</v>
      </c>
      <c r="DG117" s="19" t="s">
        <v>310</v>
      </c>
      <c r="DH117" s="19" t="s">
        <v>311</v>
      </c>
      <c r="DI117" s="19" t="s">
        <v>312</v>
      </c>
      <c r="DJ117" s="19" t="s">
        <v>313</v>
      </c>
      <c r="DK117" s="19" t="s">
        <v>314</v>
      </c>
      <c r="DL117" s="19" t="s">
        <v>280</v>
      </c>
      <c r="DM117" s="19" t="s">
        <v>315</v>
      </c>
      <c r="DN117" s="19" t="s">
        <v>316</v>
      </c>
      <c r="DO117" s="55"/>
      <c r="DP117" s="55"/>
      <c r="DQ117" s="68">
        <v>29.850746268656717</v>
      </c>
      <c r="DR117" s="55" t="str">
        <f>VLOOKUP($A117,'WO Detail'!$A$2:$BJ$304,10,FALSE)</f>
        <v>No</v>
      </c>
      <c r="DS117" s="55" t="str">
        <f>VLOOKUP($A117,'WO Detail'!$A$2:$BJ$304,14,FALSE)</f>
        <v>NO</v>
      </c>
      <c r="DT117" s="19" t="s">
        <v>317</v>
      </c>
      <c r="DU117" s="59">
        <f>VLOOKUP($A117,'WO Detail'!$A$2:$BJ$304,15,FALSE)</f>
        <v>0</v>
      </c>
      <c r="DV117" s="78">
        <v>2020</v>
      </c>
      <c r="DW117" s="79" t="s">
        <v>267</v>
      </c>
      <c r="DX117" s="55">
        <f>VLOOKUP($A117,'WO Detail'!$A$2:$BJ$304,26,FALSE)</f>
        <v>35</v>
      </c>
      <c r="DY117" s="55">
        <f>VLOOKUP($A117,'WO Detail'!$A$2:$BJ$304,27,FALSE)</f>
        <v>32</v>
      </c>
      <c r="DZ117" s="55">
        <f>VLOOKUP($A117,'WO Detail'!$A$2:$BJ$304,28,FALSE)</f>
        <v>1</v>
      </c>
      <c r="EA117" s="55">
        <f>VLOOKUP($A117,'WO Detail'!$A$2:$BJ$304,29,FALSE)</f>
        <v>2</v>
      </c>
      <c r="EB117" s="55">
        <f>VLOOKUP($A117,'WO Detail'!$A$2:$BJ$304,30,FALSE)</f>
        <v>1</v>
      </c>
      <c r="EC117" s="55">
        <f>VLOOKUP($A117,'WO Detail'!$A$2:$BJ$304,31,FALSE)</f>
        <v>14</v>
      </c>
      <c r="ED117" s="55">
        <f>VLOOKUP($A117,'WO Detail'!$A$2:$BJ$304,32,FALSE)</f>
        <v>6</v>
      </c>
      <c r="EE117" s="55">
        <f>VLOOKUP($A117,'WO Detail'!$A$2:$BJ$304,33,FALSE)</f>
        <v>14</v>
      </c>
      <c r="EF117" s="55">
        <f>VLOOKUP($A117,'WO Detail'!$A$2:$BJ$304,34,FALSE)</f>
        <v>0</v>
      </c>
      <c r="EG117" s="55">
        <f>VLOOKUP($A117,'WO Detail'!$A$2:$BJ$304,35,FALSE)</f>
        <v>0</v>
      </c>
      <c r="EH117" s="55">
        <f>VLOOKUP($A117,'WO Detail'!$A$2:$BJ$304,36,FALSE)</f>
        <v>0</v>
      </c>
      <c r="EI117" s="55">
        <f>VLOOKUP($A117,'WO Detail'!$A$2:$BJ$304,37,FALSE)</f>
        <v>0</v>
      </c>
      <c r="EJ117" s="78">
        <v>1</v>
      </c>
      <c r="EK117" s="78">
        <v>0</v>
      </c>
      <c r="EL117" s="19" t="s">
        <v>268</v>
      </c>
      <c r="EM117" s="19" t="s">
        <v>269</v>
      </c>
      <c r="EN117" s="81">
        <v>28262</v>
      </c>
      <c r="EO117" s="78">
        <v>43</v>
      </c>
      <c r="EP117" s="78" t="s">
        <v>344</v>
      </c>
      <c r="EQ117" s="84">
        <v>5000</v>
      </c>
      <c r="ER117" s="78">
        <v>0.16</v>
      </c>
      <c r="ES117" s="13"/>
      <c r="ET117" s="55">
        <f>VLOOKUP($A117,'WO Detail'!$A$2:$BJ$304,25,FALSE)</f>
        <v>7</v>
      </c>
      <c r="EU117" s="55">
        <f>VLOOKUP($A117,'WO Detail'!$A$2:$BJ$304,24,FALSE)</f>
        <v>1</v>
      </c>
      <c r="EV117" s="55">
        <f>VLOOKUP($A117,'WO Detail'!$A$2:$BJ$304,23,FALSE)</f>
        <v>0</v>
      </c>
      <c r="EW117" s="78" t="s">
        <v>267</v>
      </c>
      <c r="EX117" s="13"/>
      <c r="EY117" s="13"/>
      <c r="EZ117" s="19" t="s">
        <v>267</v>
      </c>
      <c r="FA117" s="55" t="str">
        <f>VLOOKUP($A117,'WO Detail'!$A$2:$BJ$304,11,FALSE)</f>
        <v>Other</v>
      </c>
      <c r="FB117" s="55" t="str">
        <f>VLOOKUP($A117,'WO Detail'!$A$2:$BJ$304,12,FALSE)</f>
        <v>No</v>
      </c>
      <c r="FC117" s="13"/>
      <c r="FD117" s="55">
        <f>VLOOKUP($A117,'WO Detail'!$A$2:$BJ$304,13,FALSE)</f>
        <v>0</v>
      </c>
      <c r="FE117" s="19" t="s">
        <v>272</v>
      </c>
      <c r="FF117" s="13"/>
      <c r="FG117" s="19" t="s">
        <v>994</v>
      </c>
      <c r="FH117" s="19" t="s">
        <v>320</v>
      </c>
      <c r="FI117" s="13">
        <v>3803</v>
      </c>
      <c r="FJ117" s="13">
        <v>3</v>
      </c>
      <c r="FK117" s="19" t="s">
        <v>321</v>
      </c>
      <c r="FL117" s="13"/>
      <c r="FM117" s="55">
        <f>VLOOKUP($A117,'WO Detail'!$A$2:$BJ$304,16,FALSE)</f>
        <v>0</v>
      </c>
      <c r="FN117" s="13"/>
      <c r="FO117" s="13"/>
      <c r="FP117" s="13"/>
      <c r="FQ117" s="13"/>
      <c r="FR117" s="13"/>
      <c r="FS117" s="13"/>
      <c r="FT117" s="13"/>
      <c r="FU117" s="13"/>
      <c r="FV117" s="13"/>
      <c r="FW117" s="13"/>
      <c r="FX117" s="13"/>
      <c r="FY117" s="13"/>
      <c r="FZ117" s="13"/>
      <c r="GA117" s="13"/>
      <c r="GB117" s="13"/>
      <c r="GC117" s="13"/>
      <c r="GD117" s="13"/>
      <c r="GE117" s="13"/>
      <c r="GF117" s="13"/>
      <c r="GG117" s="13"/>
      <c r="GH117" s="55">
        <f>VLOOKUP($A117,'WO Detail'!$A$2:$BJ$304,39,FALSE)</f>
        <v>69.19</v>
      </c>
      <c r="GI117" s="55">
        <f>VLOOKUP($A117,'WO Detail'!$A$2:$BJ$304,40,FALSE)</f>
        <v>62.5</v>
      </c>
      <c r="GJ117" s="13"/>
      <c r="GK117" s="13"/>
      <c r="GL117" s="13"/>
      <c r="GM117" s="13"/>
      <c r="GN117" s="55">
        <f>VLOOKUP($A117,'WO Detail'!$A$2:$BJ$304,17,FALSE)</f>
        <v>0</v>
      </c>
      <c r="GO117" s="55">
        <f>VLOOKUP($A117,'WO Detail'!$A$2:$BJ$304,18,FALSE)</f>
        <v>0</v>
      </c>
      <c r="GP117" s="55">
        <f>VLOOKUP($A117,'WO Detail'!$A$2:$BJ$304,19,FALSE)</f>
        <v>0</v>
      </c>
      <c r="GQ117" s="55" t="str">
        <f>VLOOKUP($A117,'WO Detail'!$A$2:$BJ$304,21,FALSE)</f>
        <v>Yes</v>
      </c>
      <c r="GR117" s="89">
        <f>VLOOKUP($A117,'WO Detail'!$A$2:$BJ$304,22,FALSE)</f>
        <v>0.70380611924307757</v>
      </c>
      <c r="GS117" s="95">
        <f>VLOOKUP($A117,'WO Detail'!$A$2:$BJ$304,41,FALSE)</f>
        <v>40</v>
      </c>
      <c r="GT117" s="95">
        <f t="shared" si="45"/>
        <v>0.41666666666666669</v>
      </c>
      <c r="GU117" s="95">
        <f>VLOOKUP($A117,'WO Detail'!$A$2:$BJ$304,42,FALSE)</f>
        <v>0</v>
      </c>
      <c r="GV117" s="95">
        <f t="shared" si="46"/>
        <v>0</v>
      </c>
      <c r="GW117" s="95">
        <f>VLOOKUP($A117,'WO Detail'!$A$2:$BJ$304,43,FALSE)</f>
        <v>241</v>
      </c>
      <c r="GX117" s="95">
        <f t="shared" si="30"/>
        <v>2.5104166666666665</v>
      </c>
      <c r="GY117" s="95">
        <f>VLOOKUP($A117,'WO Detail'!$A$2:$BJ$304,44,FALSE)</f>
        <v>114</v>
      </c>
      <c r="GZ117" s="95">
        <f t="shared" si="31"/>
        <v>3.5625</v>
      </c>
      <c r="HA117" s="95">
        <f>VLOOKUP($A117,'WO Detail'!$A$2:$BJ$304,45,FALSE)</f>
        <v>90</v>
      </c>
      <c r="HB117" s="95">
        <f t="shared" si="32"/>
        <v>0.9375</v>
      </c>
      <c r="HC117" s="95">
        <f>VLOOKUP($A117,'WO Detail'!$A$2:$BJ$304,46,FALSE)</f>
        <v>127</v>
      </c>
      <c r="HD117" s="95">
        <f t="shared" si="33"/>
        <v>3.96875</v>
      </c>
      <c r="HE117" s="95">
        <f>VLOOKUP($A117,'WO Detail'!$A$2:$BJ$304,47,FALSE)</f>
        <v>101</v>
      </c>
      <c r="HF117" s="95">
        <f t="shared" si="34"/>
        <v>1.0520833333333333</v>
      </c>
      <c r="HG117" s="95">
        <f>VLOOKUP($A117,'WO Detail'!$A$2:$BJ$304,49,FALSE)</f>
        <v>26</v>
      </c>
      <c r="HH117" s="95">
        <f t="shared" si="35"/>
        <v>0.27083333333333331</v>
      </c>
      <c r="HI117" s="95">
        <f>VLOOKUP($A117,'WO Detail'!$A$2:$BJ$304,51,FALSE)</f>
        <v>1</v>
      </c>
      <c r="HJ117" s="95">
        <f t="shared" si="36"/>
        <v>0.5</v>
      </c>
      <c r="HK117" s="95">
        <f>VLOOKUP($A117,'WO Detail'!$A$2:$BJ$304,53,FALSE)</f>
        <v>1</v>
      </c>
      <c r="HL117" s="95">
        <f t="shared" si="37"/>
        <v>0.5</v>
      </c>
      <c r="HM117" s="95">
        <f>VLOOKUP($A117,'WO Detail'!$A$2:$BJ$304,55,FALSE)</f>
        <v>73</v>
      </c>
      <c r="HN117" s="95">
        <f t="shared" si="47"/>
        <v>73</v>
      </c>
      <c r="HO117" s="95">
        <f>VLOOKUP($A117,'WO Detail'!$A$2:$BJ$304,56,FALSE)</f>
        <v>989</v>
      </c>
      <c r="HP117" s="95">
        <f t="shared" si="38"/>
        <v>10.302083333333334</v>
      </c>
      <c r="HQ117" s="95">
        <f>VLOOKUP($A117,'WO Detail'!$A$2:$BJ$304,57,FALSE)</f>
        <v>261</v>
      </c>
      <c r="HR117" s="95">
        <f t="shared" si="39"/>
        <v>8.15625</v>
      </c>
      <c r="HS117" s="95">
        <f>VLOOKUP($A117,'WO Detail'!$A$2:$BJ$304,58,FALSE)</f>
        <v>783</v>
      </c>
      <c r="HT117" s="95">
        <f t="shared" si="40"/>
        <v>8.15625</v>
      </c>
      <c r="HU117" s="95">
        <f>VLOOKUP($A117,'WO Detail'!$A$2:$BJ$304,59,FALSE)</f>
        <v>2393</v>
      </c>
      <c r="HV117" s="95">
        <f t="shared" si="41"/>
        <v>74.78125</v>
      </c>
      <c r="HW117" s="95">
        <f>VLOOKUP($A117,'WO Detail'!$A$2:$BJ$304,60,FALSE)</f>
        <v>61</v>
      </c>
      <c r="HX117" s="95">
        <f t="shared" si="42"/>
        <v>0.63541666666666663</v>
      </c>
      <c r="HY117" s="95">
        <f>VLOOKUP($A117,'WO Detail'!$A$2:$BJ$304,61,FALSE)</f>
        <v>897</v>
      </c>
      <c r="HZ117" s="95">
        <f t="shared" si="43"/>
        <v>28.03125</v>
      </c>
      <c r="IA117" s="95"/>
      <c r="IB117" s="95"/>
      <c r="IC117" s="95"/>
      <c r="ID117" s="113">
        <f>VLOOKUP($A117,'PHAS Score'!$C$1:$D$303,2,FALSE)</f>
        <v>52</v>
      </c>
      <c r="IE117" s="95">
        <f>VLOOKUP($A117,'WO Detail'!$A$2:$BJ$304,62,FALSE)</f>
        <v>177</v>
      </c>
      <c r="IF117" s="95">
        <f t="shared" si="44"/>
        <v>5.53125</v>
      </c>
      <c r="IG117" s="96"/>
      <c r="IH117" s="96"/>
      <c r="II117" s="96"/>
      <c r="IJ117" s="96"/>
    </row>
    <row r="118" spans="1:244" s="18" customFormat="1" ht="20.100000000000001" customHeight="1">
      <c r="A118" s="55" t="s">
        <v>995</v>
      </c>
      <c r="B118" s="13" t="s">
        <v>307</v>
      </c>
      <c r="C118" s="13" t="str">
        <f>VLOOKUP($A118,'WO Detail'!$A$2:$BJ$304,4,FALSE)</f>
        <v>Manhattan</v>
      </c>
      <c r="D118" s="13" t="str">
        <f>VLOOKUP($A118,'WO Detail'!$A$2:$BJ$304,6,FALSE)</f>
        <v>Grant</v>
      </c>
      <c r="E118" s="55">
        <f>VLOOKUP($A118,'WO Detail'!$A$2:$BJ$304,7,FALSE)</f>
        <v>87</v>
      </c>
      <c r="F118" s="13" t="s">
        <v>996</v>
      </c>
      <c r="G118" s="53">
        <v>87</v>
      </c>
      <c r="H118" s="55" t="str">
        <f>VLOOKUP($A118,'WO Detail'!$A$2:$BJ$304,9,FALSE)</f>
        <v>NY005000870</v>
      </c>
      <c r="I118" s="14">
        <v>1918</v>
      </c>
      <c r="J118" s="14">
        <v>4292</v>
      </c>
      <c r="K118" s="15">
        <v>2.2377476999999999</v>
      </c>
      <c r="L118" s="15">
        <v>27.8904067</v>
      </c>
      <c r="M118" s="14">
        <v>1621</v>
      </c>
      <c r="N118" s="14">
        <v>2671</v>
      </c>
      <c r="O118" s="14">
        <v>174</v>
      </c>
      <c r="P118" s="14">
        <v>297</v>
      </c>
      <c r="Q118" s="14">
        <v>350</v>
      </c>
      <c r="R118" s="14">
        <v>377</v>
      </c>
      <c r="S118" s="14">
        <v>356</v>
      </c>
      <c r="T118" s="14">
        <v>533</v>
      </c>
      <c r="U118" s="14">
        <v>407</v>
      </c>
      <c r="V118" s="14">
        <v>452</v>
      </c>
      <c r="W118" s="14">
        <v>320</v>
      </c>
      <c r="X118" s="14">
        <v>279</v>
      </c>
      <c r="Y118" s="14">
        <v>403</v>
      </c>
      <c r="Z118" s="14">
        <v>229</v>
      </c>
      <c r="AA118" s="14">
        <v>115</v>
      </c>
      <c r="AB118" s="14">
        <v>1044</v>
      </c>
      <c r="AC118" s="14">
        <v>931</v>
      </c>
      <c r="AD118" s="14">
        <v>747</v>
      </c>
      <c r="AE118" s="14">
        <v>108</v>
      </c>
      <c r="AF118" s="14">
        <v>1801</v>
      </c>
      <c r="AG118" s="14">
        <v>2246</v>
      </c>
      <c r="AH118" s="14">
        <v>120</v>
      </c>
      <c r="AI118" s="14">
        <v>17</v>
      </c>
      <c r="AJ118" s="14">
        <v>937</v>
      </c>
      <c r="AK118" s="14">
        <v>289</v>
      </c>
      <c r="AL118" s="14">
        <v>97</v>
      </c>
      <c r="AM118" s="14">
        <v>39</v>
      </c>
      <c r="AN118" s="14">
        <v>162</v>
      </c>
      <c r="AO118" s="16">
        <v>578.00417101147025</v>
      </c>
      <c r="AP118" s="16">
        <v>417.5</v>
      </c>
      <c r="AQ118" s="14">
        <v>30</v>
      </c>
      <c r="AR118" s="14">
        <v>130</v>
      </c>
      <c r="AS118" s="14">
        <v>540</v>
      </c>
      <c r="AT118" s="14">
        <v>201</v>
      </c>
      <c r="AU118" s="14">
        <v>206</v>
      </c>
      <c r="AV118" s="14">
        <v>134</v>
      </c>
      <c r="AW118" s="14">
        <v>110</v>
      </c>
      <c r="AX118" s="14">
        <v>84</v>
      </c>
      <c r="AY118" s="14">
        <v>80</v>
      </c>
      <c r="AZ118" s="14">
        <v>62</v>
      </c>
      <c r="BA118" s="14">
        <v>341</v>
      </c>
      <c r="BB118" s="16">
        <v>28005.025183630642</v>
      </c>
      <c r="BC118" s="16">
        <v>19086</v>
      </c>
      <c r="BD118" s="14">
        <v>80</v>
      </c>
      <c r="BE118" s="14">
        <v>346</v>
      </c>
      <c r="BF118" s="14">
        <v>333</v>
      </c>
      <c r="BG118" s="14">
        <v>226</v>
      </c>
      <c r="BH118" s="14">
        <v>165</v>
      </c>
      <c r="BI118" s="14">
        <v>148</v>
      </c>
      <c r="BJ118" s="14">
        <v>106</v>
      </c>
      <c r="BK118" s="14">
        <v>83</v>
      </c>
      <c r="BL118" s="14">
        <v>76</v>
      </c>
      <c r="BM118" s="14">
        <v>63</v>
      </c>
      <c r="BN118" s="14">
        <v>49</v>
      </c>
      <c r="BO118" s="14">
        <v>44</v>
      </c>
      <c r="BP118" s="14">
        <v>36</v>
      </c>
      <c r="BQ118" s="14">
        <v>30</v>
      </c>
      <c r="BR118" s="14">
        <v>17</v>
      </c>
      <c r="BS118" s="14">
        <v>21</v>
      </c>
      <c r="BT118" s="14">
        <v>10</v>
      </c>
      <c r="BU118" s="14">
        <v>19</v>
      </c>
      <c r="BV118" s="14">
        <v>10</v>
      </c>
      <c r="BW118" s="14">
        <v>5</v>
      </c>
      <c r="BX118" s="14">
        <v>39</v>
      </c>
      <c r="BY118" s="14">
        <v>935</v>
      </c>
      <c r="BZ118" s="16">
        <v>41633.071657754008</v>
      </c>
      <c r="CA118" s="16">
        <v>33526</v>
      </c>
      <c r="CB118" s="14">
        <v>254</v>
      </c>
      <c r="CC118" s="16">
        <v>16116.165354330709</v>
      </c>
      <c r="CD118" s="16">
        <v>10806</v>
      </c>
      <c r="CE118" s="14">
        <v>739</v>
      </c>
      <c r="CF118" s="16">
        <v>15911.700947225982</v>
      </c>
      <c r="CG118" s="16">
        <v>11076</v>
      </c>
      <c r="CH118" s="14">
        <v>1206</v>
      </c>
      <c r="CI118" s="14">
        <v>354</v>
      </c>
      <c r="CJ118" s="14">
        <v>241</v>
      </c>
      <c r="CK118" s="14">
        <v>73</v>
      </c>
      <c r="CL118" s="14">
        <v>23</v>
      </c>
      <c r="CM118" s="14">
        <v>32</v>
      </c>
      <c r="CN118" s="17">
        <f t="shared" si="25"/>
        <v>1.6684045881126174E-2</v>
      </c>
      <c r="CO118" s="14">
        <v>120</v>
      </c>
      <c r="CP118" s="17">
        <f t="shared" si="26"/>
        <v>6.2565172054223156E-2</v>
      </c>
      <c r="CQ118" s="14">
        <v>874</v>
      </c>
      <c r="CR118" s="14">
        <v>224</v>
      </c>
      <c r="CS118" s="17">
        <f t="shared" si="27"/>
        <v>5.2190121155638397E-2</v>
      </c>
      <c r="CT118" s="13"/>
      <c r="CU118" s="17"/>
      <c r="CV118" s="13"/>
      <c r="CW118" s="13"/>
      <c r="CX118" s="13"/>
      <c r="CY118" s="13"/>
      <c r="CZ118" s="13"/>
      <c r="DA118" s="13"/>
      <c r="DB118" s="13" t="str">
        <f>VLOOKUP($A118,'WO Detail'!$A$2:$BJ$304,5,FALSE)</f>
        <v>Demetrice Gadson</v>
      </c>
      <c r="DC118" s="13"/>
      <c r="DD118" s="13"/>
      <c r="DE118" s="55">
        <f>VLOOKUP($A118,'WO Detail'!$A$2:$BJ$304,38,FALSE)</f>
        <v>14</v>
      </c>
      <c r="DF118" s="19" t="s">
        <v>309</v>
      </c>
      <c r="DG118" s="19" t="s">
        <v>310</v>
      </c>
      <c r="DH118" s="19" t="s">
        <v>336</v>
      </c>
      <c r="DI118" s="19" t="s">
        <v>337</v>
      </c>
      <c r="DJ118" s="19" t="s">
        <v>313</v>
      </c>
      <c r="DK118" s="19" t="s">
        <v>314</v>
      </c>
      <c r="DL118" s="19" t="s">
        <v>396</v>
      </c>
      <c r="DM118" s="19" t="s">
        <v>410</v>
      </c>
      <c r="DN118" s="19" t="s">
        <v>480</v>
      </c>
      <c r="DO118" s="55"/>
      <c r="DP118" s="55"/>
      <c r="DQ118" s="68">
        <v>15.646893974778141</v>
      </c>
      <c r="DR118" s="55" t="str">
        <f>VLOOKUP($A118,'WO Detail'!$A$2:$BJ$304,10,FALSE)</f>
        <v>No</v>
      </c>
      <c r="DS118" s="55" t="str">
        <f>VLOOKUP($A118,'WO Detail'!$A$2:$BJ$304,14,FALSE)</f>
        <v>YES</v>
      </c>
      <c r="DT118" s="19" t="s">
        <v>317</v>
      </c>
      <c r="DU118" s="59" t="str">
        <f>VLOOKUP($A118,'WO Detail'!$A$2:$BJ$304,15,FALSE)</f>
        <v>CARLTON DAVIS jr.</v>
      </c>
      <c r="DV118" s="77"/>
      <c r="DW118" s="79" t="s">
        <v>267</v>
      </c>
      <c r="DX118" s="55">
        <f>VLOOKUP($A118,'WO Detail'!$A$2:$BJ$304,26,FALSE)</f>
        <v>1940</v>
      </c>
      <c r="DY118" s="55">
        <f>VLOOKUP($A118,'WO Detail'!$A$2:$BJ$304,27,FALSE)</f>
        <v>1919</v>
      </c>
      <c r="DZ118" s="55">
        <f>VLOOKUP($A118,'WO Detail'!$A$2:$BJ$304,28,FALSE)</f>
        <v>19</v>
      </c>
      <c r="EA118" s="55">
        <f>VLOOKUP($A118,'WO Detail'!$A$2:$BJ$304,29,FALSE)</f>
        <v>2</v>
      </c>
      <c r="EB118" s="55">
        <f>VLOOKUP($A118,'WO Detail'!$A$2:$BJ$304,30,FALSE)</f>
        <v>0</v>
      </c>
      <c r="EC118" s="55">
        <f>VLOOKUP($A118,'WO Detail'!$A$2:$BJ$304,31,FALSE)</f>
        <v>172</v>
      </c>
      <c r="ED118" s="55">
        <f>VLOOKUP($A118,'WO Detail'!$A$2:$BJ$304,32,FALSE)</f>
        <v>1220</v>
      </c>
      <c r="EE118" s="55">
        <f>VLOOKUP($A118,'WO Detail'!$A$2:$BJ$304,33,FALSE)</f>
        <v>516</v>
      </c>
      <c r="EF118" s="55">
        <f>VLOOKUP($A118,'WO Detail'!$A$2:$BJ$304,34,FALSE)</f>
        <v>32</v>
      </c>
      <c r="EG118" s="55">
        <f>VLOOKUP($A118,'WO Detail'!$A$2:$BJ$304,35,FALSE)</f>
        <v>0</v>
      </c>
      <c r="EH118" s="55">
        <f>VLOOKUP($A118,'WO Detail'!$A$2:$BJ$304,36,FALSE)</f>
        <v>0</v>
      </c>
      <c r="EI118" s="55">
        <f>VLOOKUP($A118,'WO Detail'!$A$2:$BJ$304,37,FALSE)</f>
        <v>0</v>
      </c>
      <c r="EJ118" s="78">
        <v>9</v>
      </c>
      <c r="EK118" s="78">
        <v>1</v>
      </c>
      <c r="EL118" s="19" t="s">
        <v>268</v>
      </c>
      <c r="EM118" s="19" t="s">
        <v>269</v>
      </c>
      <c r="EN118" s="81">
        <v>21124</v>
      </c>
      <c r="EO118" s="78">
        <v>63</v>
      </c>
      <c r="EP118" s="78" t="s">
        <v>997</v>
      </c>
      <c r="EQ118" s="84">
        <v>101477</v>
      </c>
      <c r="ER118" s="78">
        <v>15.05</v>
      </c>
      <c r="ES118" s="13"/>
      <c r="ET118" s="55">
        <f>VLOOKUP($A118,'WO Detail'!$A$2:$BJ$304,25,FALSE)</f>
        <v>6</v>
      </c>
      <c r="EU118" s="55">
        <f>VLOOKUP($A118,'WO Detail'!$A$2:$BJ$304,24,FALSE)</f>
        <v>19</v>
      </c>
      <c r="EV118" s="55">
        <f>VLOOKUP($A118,'WO Detail'!$A$2:$BJ$304,23,FALSE)</f>
        <v>0</v>
      </c>
      <c r="EW118" s="78" t="s">
        <v>267</v>
      </c>
      <c r="EX118" s="13"/>
      <c r="EY118" s="13"/>
      <c r="EZ118" s="19" t="s">
        <v>267</v>
      </c>
      <c r="FA118" s="55" t="str">
        <f>VLOOKUP($A118,'WO Detail'!$A$2:$BJ$304,11,FALSE)</f>
        <v>Other</v>
      </c>
      <c r="FB118" s="55" t="str">
        <f>VLOOKUP($A118,'WO Detail'!$A$2:$BJ$304,12,FALSE)</f>
        <v>No</v>
      </c>
      <c r="FC118" s="13"/>
      <c r="FD118" s="55">
        <f>VLOOKUP($A118,'WO Detail'!$A$2:$BJ$304,13,FALSE)</f>
        <v>0</v>
      </c>
      <c r="FE118" s="19" t="s">
        <v>267</v>
      </c>
      <c r="FF118" s="13" t="s">
        <v>273</v>
      </c>
      <c r="FG118" s="19" t="s">
        <v>998</v>
      </c>
      <c r="FH118" s="19" t="s">
        <v>999</v>
      </c>
      <c r="FI118" s="13">
        <v>3802</v>
      </c>
      <c r="FJ118" s="13">
        <v>5</v>
      </c>
      <c r="FK118" s="19" t="s">
        <v>1000</v>
      </c>
      <c r="FL118" s="13"/>
      <c r="FM118" s="55">
        <f>VLOOKUP($A118,'WO Detail'!$A$2:$BJ$304,16,FALSE)</f>
        <v>0</v>
      </c>
      <c r="FN118" s="13"/>
      <c r="FO118" s="13"/>
      <c r="FP118" s="13"/>
      <c r="FQ118" s="13"/>
      <c r="FR118" s="13"/>
      <c r="FS118" s="13"/>
      <c r="FT118" s="13"/>
      <c r="FU118" s="13"/>
      <c r="FV118" s="13"/>
      <c r="FW118" s="13"/>
      <c r="FX118" s="13"/>
      <c r="FY118" s="13"/>
      <c r="FZ118" s="13"/>
      <c r="GA118" s="13"/>
      <c r="GB118" s="13"/>
      <c r="GC118" s="13"/>
      <c r="GD118" s="13"/>
      <c r="GE118" s="13"/>
      <c r="GF118" s="13"/>
      <c r="GG118" s="13"/>
      <c r="GH118" s="55">
        <f>VLOOKUP($A118,'WO Detail'!$A$2:$BJ$304,39,FALSE)</f>
        <v>95.13</v>
      </c>
      <c r="GI118" s="55">
        <f>VLOOKUP($A118,'WO Detail'!$A$2:$BJ$304,40,FALSE)</f>
        <v>34.97</v>
      </c>
      <c r="GJ118" s="13"/>
      <c r="GK118" s="13"/>
      <c r="GL118" s="13"/>
      <c r="GM118" s="13"/>
      <c r="GN118" s="55">
        <f>VLOOKUP($A118,'WO Detail'!$A$2:$BJ$304,17,FALSE)</f>
        <v>0</v>
      </c>
      <c r="GO118" s="55">
        <f>VLOOKUP($A118,'WO Detail'!$A$2:$BJ$304,18,FALSE)</f>
        <v>0</v>
      </c>
      <c r="GP118" s="55">
        <f>VLOOKUP($A118,'WO Detail'!$A$2:$BJ$304,19,FALSE)</f>
        <v>0</v>
      </c>
      <c r="GQ118" s="55" t="str">
        <f>VLOOKUP($A118,'WO Detail'!$A$2:$BJ$304,21,FALSE)</f>
        <v>Yes</v>
      </c>
      <c r="GR118" s="89">
        <f>VLOOKUP($A118,'WO Detail'!$A$2:$BJ$304,22,FALSE)</f>
        <v>0.64058974392282586</v>
      </c>
      <c r="GS118" s="95">
        <f>VLOOKUP($A118,'WO Detail'!$A$2:$BJ$304,41,FALSE)</f>
        <v>5880</v>
      </c>
      <c r="GT118" s="95">
        <f t="shared" si="45"/>
        <v>1.0213652944241793</v>
      </c>
      <c r="GU118" s="95">
        <f>VLOOKUP($A118,'WO Detail'!$A$2:$BJ$304,42,FALSE)</f>
        <v>481</v>
      </c>
      <c r="GV118" s="95">
        <f t="shared" si="46"/>
        <v>0.25065138092756645</v>
      </c>
      <c r="GW118" s="95">
        <f>VLOOKUP($A118,'WO Detail'!$A$2:$BJ$304,43,FALSE)</f>
        <v>14365</v>
      </c>
      <c r="GX118" s="95">
        <f t="shared" si="30"/>
        <v>2.4952232065311795</v>
      </c>
      <c r="GY118" s="95">
        <f>VLOOKUP($A118,'WO Detail'!$A$2:$BJ$304,44,FALSE)</f>
        <v>13458</v>
      </c>
      <c r="GZ118" s="95">
        <f t="shared" si="31"/>
        <v>7.0130276185513285</v>
      </c>
      <c r="HA118" s="95">
        <f>VLOOKUP($A118,'WO Detail'!$A$2:$BJ$304,45,FALSE)</f>
        <v>5526</v>
      </c>
      <c r="HB118" s="95">
        <f t="shared" si="32"/>
        <v>0.95987493486190723</v>
      </c>
      <c r="HC118" s="95">
        <f>VLOOKUP($A118,'WO Detail'!$A$2:$BJ$304,46,FALSE)</f>
        <v>4733</v>
      </c>
      <c r="HD118" s="95">
        <f t="shared" si="33"/>
        <v>2.4663887441375718</v>
      </c>
      <c r="HE118" s="95">
        <f>VLOOKUP($A118,'WO Detail'!$A$2:$BJ$304,47,FALSE)</f>
        <v>3227</v>
      </c>
      <c r="HF118" s="95">
        <f t="shared" si="34"/>
        <v>0.56053500086850794</v>
      </c>
      <c r="HG118" s="95">
        <f>VLOOKUP($A118,'WO Detail'!$A$2:$BJ$304,49,FALSE)</f>
        <v>4090</v>
      </c>
      <c r="HH118" s="95">
        <f t="shared" si="35"/>
        <v>0.71043946499913146</v>
      </c>
      <c r="HI118" s="95">
        <f>VLOOKUP($A118,'WO Detail'!$A$2:$BJ$304,51,FALSE)</f>
        <v>8</v>
      </c>
      <c r="HJ118" s="95">
        <f t="shared" si="36"/>
        <v>4</v>
      </c>
      <c r="HK118" s="95">
        <f>VLOOKUP($A118,'WO Detail'!$A$2:$BJ$304,53,FALSE)</f>
        <v>41</v>
      </c>
      <c r="HL118" s="95">
        <f t="shared" si="37"/>
        <v>20.5</v>
      </c>
      <c r="HM118" s="95">
        <f>VLOOKUP($A118,'WO Detail'!$A$2:$BJ$304,55,FALSE)</f>
        <v>1361</v>
      </c>
      <c r="HN118" s="95">
        <f t="shared" si="47"/>
        <v>71.631578947368425</v>
      </c>
      <c r="HO118" s="95">
        <f>VLOOKUP($A118,'WO Detail'!$A$2:$BJ$304,56,FALSE)</f>
        <v>60637</v>
      </c>
      <c r="HP118" s="95">
        <f t="shared" si="38"/>
        <v>10.532742747959006</v>
      </c>
      <c r="HQ118" s="95">
        <f>VLOOKUP($A118,'WO Detail'!$A$2:$BJ$304,57,FALSE)</f>
        <v>18412</v>
      </c>
      <c r="HR118" s="95">
        <f t="shared" si="39"/>
        <v>9.5945805106826469</v>
      </c>
      <c r="HS118" s="95">
        <f>VLOOKUP($A118,'WO Detail'!$A$2:$BJ$304,58,FALSE)</f>
        <v>33338</v>
      </c>
      <c r="HT118" s="95">
        <f t="shared" si="40"/>
        <v>5.790863296856001</v>
      </c>
      <c r="HU118" s="95">
        <f>VLOOKUP($A118,'WO Detail'!$A$2:$BJ$304,59,FALSE)</f>
        <v>121686</v>
      </c>
      <c r="HV118" s="95">
        <f t="shared" si="41"/>
        <v>63.41115164147994</v>
      </c>
      <c r="HW118" s="95">
        <f>VLOOKUP($A118,'WO Detail'!$A$2:$BJ$304,60,FALSE)</f>
        <v>3142</v>
      </c>
      <c r="HX118" s="95">
        <f t="shared" si="42"/>
        <v>0.54577036651033517</v>
      </c>
      <c r="HY118" s="95">
        <f>VLOOKUP($A118,'WO Detail'!$A$2:$BJ$304,61,FALSE)</f>
        <v>94333</v>
      </c>
      <c r="HZ118" s="95">
        <f t="shared" si="43"/>
        <v>49.157373632100054</v>
      </c>
      <c r="IA118" s="95"/>
      <c r="IB118" s="95"/>
      <c r="IC118" s="95"/>
      <c r="ID118" s="113">
        <f>VLOOKUP($A118,'PHAS Score'!$C$1:$D$303,2,FALSE)</f>
        <v>9</v>
      </c>
      <c r="IE118" s="95">
        <f>VLOOKUP($A118,'WO Detail'!$A$2:$BJ$304,62,FALSE)</f>
        <v>1214</v>
      </c>
      <c r="IF118" s="95">
        <f t="shared" si="44"/>
        <v>0.6326211568525274</v>
      </c>
      <c r="IG118" s="96"/>
      <c r="IH118" s="96"/>
      <c r="II118" s="96"/>
      <c r="IJ118" s="96"/>
    </row>
    <row r="119" spans="1:244" s="18" customFormat="1" ht="20.100000000000001" customHeight="1">
      <c r="A119" s="55" t="s">
        <v>1001</v>
      </c>
      <c r="B119" s="13" t="s">
        <v>278</v>
      </c>
      <c r="C119" s="13" t="str">
        <f>VLOOKUP($A119,'WO Detail'!$A$2:$BJ$304,4,FALSE)</f>
        <v>Brooklyn</v>
      </c>
      <c r="D119" s="13" t="str">
        <f>VLOOKUP($A119,'WO Detail'!$A$2:$BJ$304,6,FALSE)</f>
        <v>O'Dwyer Gardens</v>
      </c>
      <c r="E119" s="55">
        <f>VLOOKUP($A119,'WO Detail'!$A$2:$BJ$304,7,FALSE)</f>
        <v>172</v>
      </c>
      <c r="F119" s="13" t="s">
        <v>1002</v>
      </c>
      <c r="G119" s="53">
        <v>68</v>
      </c>
      <c r="H119" s="55" t="str">
        <f>VLOOKUP($A119,'WO Detail'!$A$2:$BJ$304,9,FALSE)</f>
        <v>NY005011720</v>
      </c>
      <c r="I119" s="14">
        <v>610</v>
      </c>
      <c r="J119" s="14">
        <v>1421</v>
      </c>
      <c r="K119" s="15">
        <v>2.3295081999999998</v>
      </c>
      <c r="L119" s="15">
        <v>22.311147500000001</v>
      </c>
      <c r="M119" s="14">
        <v>535</v>
      </c>
      <c r="N119" s="14">
        <v>886</v>
      </c>
      <c r="O119" s="14">
        <v>92</v>
      </c>
      <c r="P119" s="14">
        <v>116</v>
      </c>
      <c r="Q119" s="14">
        <v>126</v>
      </c>
      <c r="R119" s="14">
        <v>139</v>
      </c>
      <c r="S119" s="14">
        <v>114</v>
      </c>
      <c r="T119" s="14">
        <v>186</v>
      </c>
      <c r="U119" s="14">
        <v>149</v>
      </c>
      <c r="V119" s="14">
        <v>139</v>
      </c>
      <c r="W119" s="14">
        <v>79</v>
      </c>
      <c r="X119" s="14">
        <v>100</v>
      </c>
      <c r="Y119" s="14">
        <v>121</v>
      </c>
      <c r="Z119" s="14">
        <v>49</v>
      </c>
      <c r="AA119" s="14">
        <v>11</v>
      </c>
      <c r="AB119" s="14">
        <v>422</v>
      </c>
      <c r="AC119" s="14">
        <v>245</v>
      </c>
      <c r="AD119" s="14">
        <v>181</v>
      </c>
      <c r="AE119" s="14">
        <v>150</v>
      </c>
      <c r="AF119" s="14">
        <v>703</v>
      </c>
      <c r="AG119" s="14">
        <v>433</v>
      </c>
      <c r="AH119" s="14">
        <v>133</v>
      </c>
      <c r="AI119" s="14">
        <v>2</v>
      </c>
      <c r="AJ119" s="14">
        <v>278</v>
      </c>
      <c r="AK119" s="14">
        <v>73</v>
      </c>
      <c r="AL119" s="14">
        <v>12</v>
      </c>
      <c r="AM119" s="14">
        <v>9</v>
      </c>
      <c r="AN119" s="14">
        <v>74</v>
      </c>
      <c r="AO119" s="16">
        <v>502.71311475409834</v>
      </c>
      <c r="AP119" s="16">
        <v>380</v>
      </c>
      <c r="AQ119" s="14">
        <v>20</v>
      </c>
      <c r="AR119" s="14">
        <v>42</v>
      </c>
      <c r="AS119" s="14">
        <v>188</v>
      </c>
      <c r="AT119" s="14">
        <v>69</v>
      </c>
      <c r="AU119" s="14">
        <v>64</v>
      </c>
      <c r="AV119" s="14">
        <v>47</v>
      </c>
      <c r="AW119" s="14">
        <v>41</v>
      </c>
      <c r="AX119" s="14">
        <v>22</v>
      </c>
      <c r="AY119" s="14">
        <v>24</v>
      </c>
      <c r="AZ119" s="14">
        <v>14</v>
      </c>
      <c r="BA119" s="14">
        <v>79</v>
      </c>
      <c r="BB119" s="16">
        <v>23738.880794701985</v>
      </c>
      <c r="BC119" s="16">
        <v>16708</v>
      </c>
      <c r="BD119" s="14">
        <v>35</v>
      </c>
      <c r="BE119" s="14">
        <v>113</v>
      </c>
      <c r="BF119" s="14">
        <v>121</v>
      </c>
      <c r="BG119" s="14">
        <v>69</v>
      </c>
      <c r="BH119" s="14">
        <v>64</v>
      </c>
      <c r="BI119" s="14">
        <v>33</v>
      </c>
      <c r="BJ119" s="14">
        <v>41</v>
      </c>
      <c r="BK119" s="14">
        <v>26</v>
      </c>
      <c r="BL119" s="14">
        <v>24</v>
      </c>
      <c r="BM119" s="14">
        <v>16</v>
      </c>
      <c r="BN119" s="14">
        <v>16</v>
      </c>
      <c r="BO119" s="14">
        <v>13</v>
      </c>
      <c r="BP119" s="14">
        <v>11</v>
      </c>
      <c r="BQ119" s="14">
        <v>6</v>
      </c>
      <c r="BR119" s="14">
        <v>4</v>
      </c>
      <c r="BS119" s="14">
        <v>3</v>
      </c>
      <c r="BT119" s="14">
        <v>2</v>
      </c>
      <c r="BU119" s="14">
        <v>0</v>
      </c>
      <c r="BV119" s="14">
        <v>1</v>
      </c>
      <c r="BW119" s="14">
        <v>0</v>
      </c>
      <c r="BX119" s="14">
        <v>6</v>
      </c>
      <c r="BY119" s="14">
        <v>310</v>
      </c>
      <c r="BZ119" s="16">
        <v>34100.070967741936</v>
      </c>
      <c r="CA119" s="16">
        <v>29744.5</v>
      </c>
      <c r="CB119" s="14">
        <v>80</v>
      </c>
      <c r="CC119" s="16">
        <v>13809.362499999999</v>
      </c>
      <c r="CD119" s="16">
        <v>11412</v>
      </c>
      <c r="CE119" s="14">
        <v>220</v>
      </c>
      <c r="CF119" s="16">
        <v>13292.99090909091</v>
      </c>
      <c r="CG119" s="16">
        <v>10296</v>
      </c>
      <c r="CH119" s="14">
        <v>426</v>
      </c>
      <c r="CI119" s="14">
        <v>105</v>
      </c>
      <c r="CJ119" s="14">
        <v>61</v>
      </c>
      <c r="CK119" s="14">
        <v>8</v>
      </c>
      <c r="CL119" s="14">
        <v>3</v>
      </c>
      <c r="CM119" s="14">
        <v>4</v>
      </c>
      <c r="CN119" s="17">
        <f t="shared" si="25"/>
        <v>6.5573770491803279E-3</v>
      </c>
      <c r="CO119" s="14">
        <v>19</v>
      </c>
      <c r="CP119" s="17">
        <f t="shared" si="26"/>
        <v>3.1147540983606559E-2</v>
      </c>
      <c r="CQ119" s="14">
        <v>331</v>
      </c>
      <c r="CR119" s="14">
        <v>112</v>
      </c>
      <c r="CS119" s="17">
        <f t="shared" si="27"/>
        <v>7.8817733990147784E-2</v>
      </c>
      <c r="CT119" s="13"/>
      <c r="CU119" s="17"/>
      <c r="CV119" s="13"/>
      <c r="CW119" s="13"/>
      <c r="CX119" s="13"/>
      <c r="CY119" s="13"/>
      <c r="CZ119" s="13"/>
      <c r="DA119" s="13"/>
      <c r="DB119" s="13" t="str">
        <f>VLOOKUP($A119,'WO Detail'!$A$2:$BJ$304,5,FALSE)</f>
        <v>Michael Iezza</v>
      </c>
      <c r="DC119" s="13"/>
      <c r="DD119" s="13"/>
      <c r="DE119" s="55">
        <f>VLOOKUP($A119,'WO Detail'!$A$2:$BJ$304,38,FALSE)</f>
        <v>10</v>
      </c>
      <c r="DF119" s="19" t="s">
        <v>350</v>
      </c>
      <c r="DG119" s="19" t="s">
        <v>351</v>
      </c>
      <c r="DH119" s="19" t="s">
        <v>527</v>
      </c>
      <c r="DI119" s="19" t="s">
        <v>685</v>
      </c>
      <c r="DJ119" s="19" t="s">
        <v>520</v>
      </c>
      <c r="DK119" s="19" t="s">
        <v>686</v>
      </c>
      <c r="DL119" s="19" t="s">
        <v>687</v>
      </c>
      <c r="DM119" s="19" t="s">
        <v>688</v>
      </c>
      <c r="DN119" s="19" t="s">
        <v>689</v>
      </c>
      <c r="DO119" s="55"/>
      <c r="DP119" s="55"/>
      <c r="DQ119" s="68">
        <v>11.619958988380041</v>
      </c>
      <c r="DR119" s="55" t="str">
        <f>VLOOKUP($A119,'WO Detail'!$A$2:$BJ$304,10,FALSE)</f>
        <v>No</v>
      </c>
      <c r="DS119" s="55" t="str">
        <f>VLOOKUP($A119,'WO Detail'!$A$2:$BJ$304,14,FALSE)</f>
        <v>YES</v>
      </c>
      <c r="DT119" s="19" t="s">
        <v>530</v>
      </c>
      <c r="DU119" s="59" t="str">
        <f>VLOOKUP($A119,'WO Detail'!$A$2:$BJ$304,15,FALSE)</f>
        <v>DEBORAH CARTER</v>
      </c>
      <c r="DV119" s="77"/>
      <c r="DW119" s="79" t="s">
        <v>267</v>
      </c>
      <c r="DX119" s="55">
        <f>VLOOKUP($A119,'WO Detail'!$A$2:$BJ$304,26,FALSE)</f>
        <v>634</v>
      </c>
      <c r="DY119" s="55">
        <f>VLOOKUP($A119,'WO Detail'!$A$2:$BJ$304,27,FALSE)</f>
        <v>610</v>
      </c>
      <c r="DZ119" s="55">
        <f>VLOOKUP($A119,'WO Detail'!$A$2:$BJ$304,28,FALSE)</f>
        <v>15</v>
      </c>
      <c r="EA119" s="55">
        <f>VLOOKUP($A119,'WO Detail'!$A$2:$BJ$304,29,FALSE)</f>
        <v>9</v>
      </c>
      <c r="EB119" s="55">
        <f>VLOOKUP($A119,'WO Detail'!$A$2:$BJ$304,30,FALSE)</f>
        <v>0</v>
      </c>
      <c r="EC119" s="55">
        <f>VLOOKUP($A119,'WO Detail'!$A$2:$BJ$304,31,FALSE)</f>
        <v>70</v>
      </c>
      <c r="ED119" s="55">
        <f>VLOOKUP($A119,'WO Detail'!$A$2:$BJ$304,32,FALSE)</f>
        <v>414</v>
      </c>
      <c r="EE119" s="55">
        <f>VLOOKUP($A119,'WO Detail'!$A$2:$BJ$304,33,FALSE)</f>
        <v>132</v>
      </c>
      <c r="EF119" s="55">
        <f>VLOOKUP($A119,'WO Detail'!$A$2:$BJ$304,34,FALSE)</f>
        <v>18</v>
      </c>
      <c r="EG119" s="55">
        <f>VLOOKUP($A119,'WO Detail'!$A$2:$BJ$304,35,FALSE)</f>
        <v>0</v>
      </c>
      <c r="EH119" s="55">
        <f>VLOOKUP($A119,'WO Detail'!$A$2:$BJ$304,36,FALSE)</f>
        <v>0</v>
      </c>
      <c r="EI119" s="55">
        <f>VLOOKUP($A119,'WO Detail'!$A$2:$BJ$304,37,FALSE)</f>
        <v>0</v>
      </c>
      <c r="EJ119" s="78">
        <v>15</v>
      </c>
      <c r="EK119" s="78">
        <v>0</v>
      </c>
      <c r="EL119" s="19" t="s">
        <v>268</v>
      </c>
      <c r="EM119" s="19" t="s">
        <v>269</v>
      </c>
      <c r="EN119" s="81">
        <v>19903</v>
      </c>
      <c r="EO119" s="78">
        <v>66</v>
      </c>
      <c r="EP119" s="78" t="s">
        <v>344</v>
      </c>
      <c r="EQ119" s="84">
        <v>92855</v>
      </c>
      <c r="ER119" s="78">
        <v>12.41</v>
      </c>
      <c r="ES119" s="13"/>
      <c r="ET119" s="55">
        <f>VLOOKUP($A119,'WO Detail'!$A$2:$BJ$304,25,FALSE)</f>
        <v>3</v>
      </c>
      <c r="EU119" s="55">
        <f>VLOOKUP($A119,'WO Detail'!$A$2:$BJ$304,24,FALSE)</f>
        <v>15</v>
      </c>
      <c r="EV119" s="55">
        <f>VLOOKUP($A119,'WO Detail'!$A$2:$BJ$304,23,FALSE)</f>
        <v>0</v>
      </c>
      <c r="EW119" s="78" t="s">
        <v>513</v>
      </c>
      <c r="EX119" s="13" t="s">
        <v>372</v>
      </c>
      <c r="EY119" s="13"/>
      <c r="EZ119" s="19" t="s">
        <v>267</v>
      </c>
      <c r="FA119" s="55" t="str">
        <f>VLOOKUP($A119,'WO Detail'!$A$2:$BJ$304,11,FALSE)</f>
        <v>Other</v>
      </c>
      <c r="FB119" s="55" t="str">
        <f>VLOOKUP($A119,'WO Detail'!$A$2:$BJ$304,12,FALSE)</f>
        <v>Yes</v>
      </c>
      <c r="FC119" s="13"/>
      <c r="FD119" s="55">
        <f>VLOOKUP($A119,'WO Detail'!$A$2:$BJ$304,13,FALSE)</f>
        <v>0</v>
      </c>
      <c r="FE119" s="19" t="s">
        <v>267</v>
      </c>
      <c r="FF119" s="13" t="s">
        <v>273</v>
      </c>
      <c r="FG119" s="19" t="s">
        <v>612</v>
      </c>
      <c r="FH119" s="19" t="s">
        <v>693</v>
      </c>
      <c r="FI119" s="13">
        <v>4018</v>
      </c>
      <c r="FJ119" s="13">
        <v>21</v>
      </c>
      <c r="FK119" s="19" t="s">
        <v>694</v>
      </c>
      <c r="FL119" s="13"/>
      <c r="FM119" s="55">
        <f>VLOOKUP($A119,'WO Detail'!$A$2:$BJ$304,16,FALSE)</f>
        <v>0</v>
      </c>
      <c r="FN119" s="13"/>
      <c r="FO119" s="13"/>
      <c r="FP119" s="13"/>
      <c r="FQ119" s="13"/>
      <c r="FR119" s="13"/>
      <c r="FS119" s="13"/>
      <c r="FT119" s="13"/>
      <c r="FU119" s="13"/>
      <c r="FV119" s="13"/>
      <c r="FW119" s="13"/>
      <c r="FX119" s="13"/>
      <c r="FY119" s="13"/>
      <c r="FZ119" s="13"/>
      <c r="GA119" s="13"/>
      <c r="GB119" s="13"/>
      <c r="GC119" s="13"/>
      <c r="GD119" s="13"/>
      <c r="GE119" s="13"/>
      <c r="GF119" s="13"/>
      <c r="GG119" s="13"/>
      <c r="GH119" s="55">
        <f>VLOOKUP($A119,'WO Detail'!$A$2:$BJ$304,39,FALSE)</f>
        <v>89.29</v>
      </c>
      <c r="GI119" s="55">
        <f>VLOOKUP($A119,'WO Detail'!$A$2:$BJ$304,40,FALSE)</f>
        <v>34.590000000000003</v>
      </c>
      <c r="GJ119" s="13"/>
      <c r="GK119" s="13"/>
      <c r="GL119" s="13"/>
      <c r="GM119" s="13"/>
      <c r="GN119" s="55">
        <f>VLOOKUP($A119,'WO Detail'!$A$2:$BJ$304,17,FALSE)</f>
        <v>0</v>
      </c>
      <c r="GO119" s="55">
        <f>VLOOKUP($A119,'WO Detail'!$A$2:$BJ$304,18,FALSE)</f>
        <v>0</v>
      </c>
      <c r="GP119" s="55">
        <f>VLOOKUP($A119,'WO Detail'!$A$2:$BJ$304,19,FALSE)</f>
        <v>0</v>
      </c>
      <c r="GQ119" s="55" t="str">
        <f>VLOOKUP($A119,'WO Detail'!$A$2:$BJ$304,21,FALSE)</f>
        <v>Yes</v>
      </c>
      <c r="GR119" s="89">
        <f>VLOOKUP($A119,'WO Detail'!$A$2:$BJ$304,22,FALSE)</f>
        <v>0.69317803183555904</v>
      </c>
      <c r="GS119" s="95">
        <f>VLOOKUP($A119,'WO Detail'!$A$2:$BJ$304,41,FALSE)</f>
        <v>2371</v>
      </c>
      <c r="GT119" s="95">
        <f t="shared" si="45"/>
        <v>1.2956284153005466</v>
      </c>
      <c r="GU119" s="95">
        <f>VLOOKUP($A119,'WO Detail'!$A$2:$BJ$304,42,FALSE)</f>
        <v>363</v>
      </c>
      <c r="GV119" s="95">
        <f t="shared" si="46"/>
        <v>0.59508196721311479</v>
      </c>
      <c r="GW119" s="95">
        <f>VLOOKUP($A119,'WO Detail'!$A$2:$BJ$304,43,FALSE)</f>
        <v>3488</v>
      </c>
      <c r="GX119" s="95">
        <f t="shared" si="30"/>
        <v>1.9060109289617488</v>
      </c>
      <c r="GY119" s="95">
        <f>VLOOKUP($A119,'WO Detail'!$A$2:$BJ$304,44,FALSE)</f>
        <v>4318</v>
      </c>
      <c r="GZ119" s="95">
        <f t="shared" si="31"/>
        <v>7.0786885245901638</v>
      </c>
      <c r="HA119" s="95">
        <f>VLOOKUP($A119,'WO Detail'!$A$2:$BJ$304,45,FALSE)</f>
        <v>1404</v>
      </c>
      <c r="HB119" s="95">
        <f t="shared" si="32"/>
        <v>0.76721311475409837</v>
      </c>
      <c r="HC119" s="95">
        <f>VLOOKUP($A119,'WO Detail'!$A$2:$BJ$304,46,FALSE)</f>
        <v>966</v>
      </c>
      <c r="HD119" s="95">
        <f t="shared" si="33"/>
        <v>1.5836065573770493</v>
      </c>
      <c r="HE119" s="95">
        <f>VLOOKUP($A119,'WO Detail'!$A$2:$BJ$304,47,FALSE)</f>
        <v>1930</v>
      </c>
      <c r="HF119" s="95">
        <f t="shared" si="34"/>
        <v>1.0546448087431695</v>
      </c>
      <c r="HG119" s="95">
        <f>VLOOKUP($A119,'WO Detail'!$A$2:$BJ$304,49,FALSE)</f>
        <v>2134</v>
      </c>
      <c r="HH119" s="95">
        <f t="shared" si="35"/>
        <v>1.166120218579235</v>
      </c>
      <c r="HI119" s="95">
        <f>VLOOKUP($A119,'WO Detail'!$A$2:$BJ$304,51,FALSE)</f>
        <v>13</v>
      </c>
      <c r="HJ119" s="95">
        <f t="shared" si="36"/>
        <v>6.5</v>
      </c>
      <c r="HK119" s="95">
        <f>VLOOKUP($A119,'WO Detail'!$A$2:$BJ$304,53,FALSE)</f>
        <v>17</v>
      </c>
      <c r="HL119" s="95">
        <f t="shared" si="37"/>
        <v>8.5</v>
      </c>
      <c r="HM119" s="95">
        <f>VLOOKUP($A119,'WO Detail'!$A$2:$BJ$304,55,FALSE)</f>
        <v>518</v>
      </c>
      <c r="HN119" s="95">
        <f t="shared" si="47"/>
        <v>34.533333333333331</v>
      </c>
      <c r="HO119" s="95">
        <f>VLOOKUP($A119,'WO Detail'!$A$2:$BJ$304,56,FALSE)</f>
        <v>17712</v>
      </c>
      <c r="HP119" s="95">
        <f t="shared" si="38"/>
        <v>9.6786885245901644</v>
      </c>
      <c r="HQ119" s="95">
        <f>VLOOKUP($A119,'WO Detail'!$A$2:$BJ$304,57,FALSE)</f>
        <v>6445</v>
      </c>
      <c r="HR119" s="95">
        <f t="shared" si="39"/>
        <v>10.565573770491802</v>
      </c>
      <c r="HS119" s="95">
        <f>VLOOKUP($A119,'WO Detail'!$A$2:$BJ$304,58,FALSE)</f>
        <v>11858</v>
      </c>
      <c r="HT119" s="95">
        <f t="shared" si="40"/>
        <v>6.4797814207650273</v>
      </c>
      <c r="HU119" s="95">
        <f>VLOOKUP($A119,'WO Detail'!$A$2:$BJ$304,59,FALSE)</f>
        <v>65061</v>
      </c>
      <c r="HV119" s="95">
        <f t="shared" si="41"/>
        <v>106.65737704918033</v>
      </c>
      <c r="HW119" s="95">
        <f>VLOOKUP($A119,'WO Detail'!$A$2:$BJ$304,60,FALSE)</f>
        <v>704</v>
      </c>
      <c r="HX119" s="95">
        <f t="shared" si="42"/>
        <v>0.38469945355191254</v>
      </c>
      <c r="HY119" s="95">
        <f>VLOOKUP($A119,'WO Detail'!$A$2:$BJ$304,61,FALSE)</f>
        <v>35360</v>
      </c>
      <c r="HZ119" s="95">
        <f t="shared" si="43"/>
        <v>57.967213114754095</v>
      </c>
      <c r="IA119" s="95"/>
      <c r="IB119" s="95"/>
      <c r="IC119" s="95"/>
      <c r="ID119" s="113">
        <f>VLOOKUP($A119,'PHAS Score'!$C$1:$D$303,2,FALSE)</f>
        <v>52</v>
      </c>
      <c r="IE119" s="95">
        <f>VLOOKUP($A119,'WO Detail'!$A$2:$BJ$304,62,FALSE)</f>
        <v>1430</v>
      </c>
      <c r="IF119" s="95">
        <f t="shared" si="44"/>
        <v>2.3442622950819674</v>
      </c>
      <c r="IG119" s="96"/>
      <c r="IH119" s="96"/>
      <c r="II119" s="96"/>
      <c r="IJ119" s="96"/>
    </row>
    <row r="120" spans="1:244" s="18" customFormat="1" ht="20.100000000000001" customHeight="1">
      <c r="A120" s="55" t="s">
        <v>1003</v>
      </c>
      <c r="B120" s="13" t="s">
        <v>256</v>
      </c>
      <c r="C120" s="13" t="str">
        <f>VLOOKUP($A120,'WO Detail'!$A$2:$BJ$304,4,FALSE)</f>
        <v>Bronx</v>
      </c>
      <c r="D120" s="13" t="str">
        <f>VLOOKUP($A120,'WO Detail'!$A$2:$BJ$304,6,FALSE)</f>
        <v>Gun Hill</v>
      </c>
      <c r="E120" s="55">
        <f>VLOOKUP($A120,'WO Detail'!$A$2:$BJ$304,7,FALSE)</f>
        <v>40</v>
      </c>
      <c r="F120" s="13" t="s">
        <v>1004</v>
      </c>
      <c r="G120" s="53">
        <v>40</v>
      </c>
      <c r="H120" s="55" t="str">
        <f>VLOOKUP($A120,'WO Detail'!$A$2:$BJ$304,9,FALSE)</f>
        <v>NY005010470</v>
      </c>
      <c r="I120" s="14">
        <v>726</v>
      </c>
      <c r="J120" s="14">
        <v>1457</v>
      </c>
      <c r="K120" s="15">
        <v>2.0068871000000001</v>
      </c>
      <c r="L120" s="15">
        <v>22.123966899999999</v>
      </c>
      <c r="M120" s="14">
        <v>511</v>
      </c>
      <c r="N120" s="14">
        <v>946</v>
      </c>
      <c r="O120" s="14">
        <v>91</v>
      </c>
      <c r="P120" s="14">
        <v>114</v>
      </c>
      <c r="Q120" s="14">
        <v>122</v>
      </c>
      <c r="R120" s="14">
        <v>120</v>
      </c>
      <c r="S120" s="14">
        <v>104</v>
      </c>
      <c r="T120" s="14">
        <v>197</v>
      </c>
      <c r="U120" s="14">
        <v>119</v>
      </c>
      <c r="V120" s="14">
        <v>141</v>
      </c>
      <c r="W120" s="14">
        <v>89</v>
      </c>
      <c r="X120" s="14">
        <v>95</v>
      </c>
      <c r="Y120" s="14">
        <v>162</v>
      </c>
      <c r="Z120" s="14">
        <v>73</v>
      </c>
      <c r="AA120" s="14">
        <v>30</v>
      </c>
      <c r="AB120" s="14">
        <v>395</v>
      </c>
      <c r="AC120" s="14">
        <v>330</v>
      </c>
      <c r="AD120" s="14">
        <v>265</v>
      </c>
      <c r="AE120" s="14">
        <v>29</v>
      </c>
      <c r="AF120" s="14">
        <v>736</v>
      </c>
      <c r="AG120" s="14">
        <v>685</v>
      </c>
      <c r="AH120" s="14">
        <v>4</v>
      </c>
      <c r="AI120" s="14">
        <v>3</v>
      </c>
      <c r="AJ120" s="14">
        <v>397</v>
      </c>
      <c r="AK120" s="14">
        <v>142</v>
      </c>
      <c r="AL120" s="14">
        <v>13</v>
      </c>
      <c r="AM120" s="14">
        <v>10</v>
      </c>
      <c r="AN120" s="14">
        <v>65</v>
      </c>
      <c r="AO120" s="16">
        <v>547.28512396694214</v>
      </c>
      <c r="AP120" s="16">
        <v>377.5</v>
      </c>
      <c r="AQ120" s="14">
        <v>15</v>
      </c>
      <c r="AR120" s="14">
        <v>46</v>
      </c>
      <c r="AS120" s="14">
        <v>234</v>
      </c>
      <c r="AT120" s="14">
        <v>80</v>
      </c>
      <c r="AU120" s="14">
        <v>57</v>
      </c>
      <c r="AV120" s="14">
        <v>46</v>
      </c>
      <c r="AW120" s="14">
        <v>42</v>
      </c>
      <c r="AX120" s="14">
        <v>40</v>
      </c>
      <c r="AY120" s="14">
        <v>26</v>
      </c>
      <c r="AZ120" s="14">
        <v>23</v>
      </c>
      <c r="BA120" s="14">
        <v>117</v>
      </c>
      <c r="BB120" s="16">
        <v>25334.936886395513</v>
      </c>
      <c r="BC120" s="16">
        <v>18264</v>
      </c>
      <c r="BD120" s="14">
        <v>53</v>
      </c>
      <c r="BE120" s="14">
        <v>130</v>
      </c>
      <c r="BF120" s="14">
        <v>139</v>
      </c>
      <c r="BG120" s="14">
        <v>64</v>
      </c>
      <c r="BH120" s="14">
        <v>68</v>
      </c>
      <c r="BI120" s="14">
        <v>56</v>
      </c>
      <c r="BJ120" s="14">
        <v>42</v>
      </c>
      <c r="BK120" s="14">
        <v>37</v>
      </c>
      <c r="BL120" s="14">
        <v>24</v>
      </c>
      <c r="BM120" s="14">
        <v>22</v>
      </c>
      <c r="BN120" s="14">
        <v>15</v>
      </c>
      <c r="BO120" s="14">
        <v>12</v>
      </c>
      <c r="BP120" s="14">
        <v>11</v>
      </c>
      <c r="BQ120" s="14">
        <v>10</v>
      </c>
      <c r="BR120" s="14">
        <v>7</v>
      </c>
      <c r="BS120" s="14">
        <v>4</v>
      </c>
      <c r="BT120" s="14">
        <v>2</v>
      </c>
      <c r="BU120" s="14">
        <v>1</v>
      </c>
      <c r="BV120" s="14">
        <v>2</v>
      </c>
      <c r="BW120" s="14">
        <v>0</v>
      </c>
      <c r="BX120" s="14">
        <v>14</v>
      </c>
      <c r="BY120" s="14">
        <v>329</v>
      </c>
      <c r="BZ120" s="16">
        <v>37297.276595744683</v>
      </c>
      <c r="CA120" s="16">
        <v>29640</v>
      </c>
      <c r="CB120" s="14">
        <v>97</v>
      </c>
      <c r="CC120" s="16">
        <v>10334.319587628866</v>
      </c>
      <c r="CD120" s="16">
        <v>7416</v>
      </c>
      <c r="CE120" s="14">
        <v>298</v>
      </c>
      <c r="CF120" s="16">
        <v>17120.305369127516</v>
      </c>
      <c r="CG120" s="16">
        <v>10824</v>
      </c>
      <c r="CH120" s="14">
        <v>463</v>
      </c>
      <c r="CI120" s="14">
        <v>141</v>
      </c>
      <c r="CJ120" s="14">
        <v>75</v>
      </c>
      <c r="CK120" s="14">
        <v>26</v>
      </c>
      <c r="CL120" s="14">
        <v>5</v>
      </c>
      <c r="CM120" s="14">
        <v>8</v>
      </c>
      <c r="CN120" s="17">
        <f t="shared" si="25"/>
        <v>1.1019283746556474E-2</v>
      </c>
      <c r="CO120" s="14">
        <v>49</v>
      </c>
      <c r="CP120" s="17">
        <f t="shared" si="26"/>
        <v>6.7493112947658404E-2</v>
      </c>
      <c r="CQ120" s="14">
        <v>341</v>
      </c>
      <c r="CR120" s="14">
        <v>110</v>
      </c>
      <c r="CS120" s="17">
        <f t="shared" si="27"/>
        <v>7.549759780370624E-2</v>
      </c>
      <c r="CT120" s="13"/>
      <c r="CU120" s="17"/>
      <c r="CV120" s="13"/>
      <c r="CW120" s="13"/>
      <c r="CX120" s="13"/>
      <c r="CY120" s="13"/>
      <c r="CZ120" s="13"/>
      <c r="DA120" s="13"/>
      <c r="DB120" s="13" t="str">
        <f>VLOOKUP($A120,'WO Detail'!$A$2:$BJ$304,5,FALSE)</f>
        <v>Kim Theodore</v>
      </c>
      <c r="DC120" s="13"/>
      <c r="DD120" s="13"/>
      <c r="DE120" s="55">
        <f>VLOOKUP($A120,'WO Detail'!$A$2:$BJ$304,38,FALSE)</f>
        <v>5</v>
      </c>
      <c r="DF120" s="19" t="s">
        <v>299</v>
      </c>
      <c r="DG120" s="19" t="s">
        <v>617</v>
      </c>
      <c r="DH120" s="19" t="s">
        <v>618</v>
      </c>
      <c r="DI120" s="19" t="s">
        <v>619</v>
      </c>
      <c r="DJ120" s="19" t="s">
        <v>356</v>
      </c>
      <c r="DK120" s="19" t="s">
        <v>620</v>
      </c>
      <c r="DL120" s="19" t="s">
        <v>378</v>
      </c>
      <c r="DM120" s="19" t="s">
        <v>621</v>
      </c>
      <c r="DN120" s="19" t="s">
        <v>622</v>
      </c>
      <c r="DO120" s="55"/>
      <c r="DP120" s="55"/>
      <c r="DQ120" s="68">
        <v>13.605442176870747</v>
      </c>
      <c r="DR120" s="55" t="str">
        <f>VLOOKUP($A120,'WO Detail'!$A$2:$BJ$304,10,FALSE)</f>
        <v>No</v>
      </c>
      <c r="DS120" s="55" t="str">
        <f>VLOOKUP($A120,'WO Detail'!$A$2:$BJ$304,14,FALSE)</f>
        <v>YES</v>
      </c>
      <c r="DT120" s="19" t="s">
        <v>266</v>
      </c>
      <c r="DU120" s="59" t="str">
        <f>VLOOKUP($A120,'WO Detail'!$A$2:$BJ$304,15,FALSE)</f>
        <v>ROBERT HALL</v>
      </c>
      <c r="DV120" s="77"/>
      <c r="DW120" s="79" t="s">
        <v>267</v>
      </c>
      <c r="DX120" s="55">
        <f>VLOOKUP($A120,'WO Detail'!$A$2:$BJ$304,26,FALSE)</f>
        <v>733</v>
      </c>
      <c r="DY120" s="55">
        <f>VLOOKUP($A120,'WO Detail'!$A$2:$BJ$304,27,FALSE)</f>
        <v>728</v>
      </c>
      <c r="DZ120" s="55">
        <f>VLOOKUP($A120,'WO Detail'!$A$2:$BJ$304,28,FALSE)</f>
        <v>4</v>
      </c>
      <c r="EA120" s="55">
        <f>VLOOKUP($A120,'WO Detail'!$A$2:$BJ$304,29,FALSE)</f>
        <v>1</v>
      </c>
      <c r="EB120" s="55">
        <f>VLOOKUP($A120,'WO Detail'!$A$2:$BJ$304,30,FALSE)</f>
        <v>3</v>
      </c>
      <c r="EC120" s="55">
        <f>VLOOKUP($A120,'WO Detail'!$A$2:$BJ$304,31,FALSE)</f>
        <v>245</v>
      </c>
      <c r="ED120" s="55">
        <f>VLOOKUP($A120,'WO Detail'!$A$2:$BJ$304,32,FALSE)</f>
        <v>404</v>
      </c>
      <c r="EE120" s="55">
        <f>VLOOKUP($A120,'WO Detail'!$A$2:$BJ$304,33,FALSE)</f>
        <v>81</v>
      </c>
      <c r="EF120" s="55">
        <f>VLOOKUP($A120,'WO Detail'!$A$2:$BJ$304,34,FALSE)</f>
        <v>0</v>
      </c>
      <c r="EG120" s="55">
        <f>VLOOKUP($A120,'WO Detail'!$A$2:$BJ$304,35,FALSE)</f>
        <v>0</v>
      </c>
      <c r="EH120" s="55">
        <f>VLOOKUP($A120,'WO Detail'!$A$2:$BJ$304,36,FALSE)</f>
        <v>0</v>
      </c>
      <c r="EI120" s="55">
        <f>VLOOKUP($A120,'WO Detail'!$A$2:$BJ$304,37,FALSE)</f>
        <v>0</v>
      </c>
      <c r="EJ120" s="78">
        <v>6</v>
      </c>
      <c r="EK120" s="78">
        <v>0</v>
      </c>
      <c r="EL120" s="19" t="s">
        <v>268</v>
      </c>
      <c r="EM120" s="19" t="s">
        <v>269</v>
      </c>
      <c r="EN120" s="81">
        <v>18597</v>
      </c>
      <c r="EO120" s="78">
        <v>70</v>
      </c>
      <c r="EP120" s="78" t="s">
        <v>404</v>
      </c>
      <c r="EQ120" s="84">
        <v>54684</v>
      </c>
      <c r="ER120" s="78">
        <v>7.9300000000000006</v>
      </c>
      <c r="ES120" s="13"/>
      <c r="ET120" s="55">
        <f>VLOOKUP($A120,'WO Detail'!$A$2:$BJ$304,25,FALSE)</f>
        <v>4</v>
      </c>
      <c r="EU120" s="55">
        <f>VLOOKUP($A120,'WO Detail'!$A$2:$BJ$304,24,FALSE)</f>
        <v>13</v>
      </c>
      <c r="EV120" s="55">
        <f>VLOOKUP($A120,'WO Detail'!$A$2:$BJ$304,23,FALSE)</f>
        <v>0</v>
      </c>
      <c r="EW120" s="78" t="s">
        <v>267</v>
      </c>
      <c r="EX120" s="13"/>
      <c r="EY120" s="13"/>
      <c r="EZ120" s="19" t="s">
        <v>267</v>
      </c>
      <c r="FA120" s="55" t="str">
        <f>VLOOKUP($A120,'WO Detail'!$A$2:$BJ$304,11,FALSE)</f>
        <v>Other</v>
      </c>
      <c r="FB120" s="55" t="str">
        <f>VLOOKUP($A120,'WO Detail'!$A$2:$BJ$304,12,FALSE)</f>
        <v>No</v>
      </c>
      <c r="FC120" s="13"/>
      <c r="FD120" s="55">
        <f>VLOOKUP($A120,'WO Detail'!$A$2:$BJ$304,13,FALSE)</f>
        <v>0</v>
      </c>
      <c r="FE120" s="19" t="s">
        <v>267</v>
      </c>
      <c r="FF120" s="13"/>
      <c r="FG120" s="19" t="s">
        <v>1005</v>
      </c>
      <c r="FH120" s="19" t="s">
        <v>1006</v>
      </c>
      <c r="FI120" s="13">
        <v>3702</v>
      </c>
      <c r="FJ120" s="13">
        <v>11</v>
      </c>
      <c r="FK120" s="19" t="s">
        <v>626</v>
      </c>
      <c r="FL120" s="13"/>
      <c r="FM120" s="55">
        <f>VLOOKUP($A120,'WO Detail'!$A$2:$BJ$304,16,FALSE)</f>
        <v>0</v>
      </c>
      <c r="FN120" s="13"/>
      <c r="FO120" s="13"/>
      <c r="FP120" s="13"/>
      <c r="FQ120" s="13"/>
      <c r="FR120" s="13"/>
      <c r="FS120" s="13"/>
      <c r="FT120" s="13"/>
      <c r="FU120" s="13"/>
      <c r="FV120" s="13"/>
      <c r="FW120" s="13"/>
      <c r="FX120" s="13"/>
      <c r="FY120" s="13"/>
      <c r="FZ120" s="13"/>
      <c r="GA120" s="13"/>
      <c r="GB120" s="13"/>
      <c r="GC120" s="13"/>
      <c r="GD120" s="13"/>
      <c r="GE120" s="13"/>
      <c r="GF120" s="13"/>
      <c r="GG120" s="13"/>
      <c r="GH120" s="55">
        <f>VLOOKUP($A120,'WO Detail'!$A$2:$BJ$304,39,FALSE)</f>
        <v>93.07</v>
      </c>
      <c r="GI120" s="55">
        <f>VLOOKUP($A120,'WO Detail'!$A$2:$BJ$304,40,FALSE)</f>
        <v>35.58</v>
      </c>
      <c r="GJ120" s="13"/>
      <c r="GK120" s="13"/>
      <c r="GL120" s="13"/>
      <c r="GM120" s="13"/>
      <c r="GN120" s="55">
        <f>VLOOKUP($A120,'WO Detail'!$A$2:$BJ$304,17,FALSE)</f>
        <v>0</v>
      </c>
      <c r="GO120" s="55">
        <f>VLOOKUP($A120,'WO Detail'!$A$2:$BJ$304,18,FALSE)</f>
        <v>0</v>
      </c>
      <c r="GP120" s="55">
        <f>VLOOKUP($A120,'WO Detail'!$A$2:$BJ$304,19,FALSE)</f>
        <v>0</v>
      </c>
      <c r="GQ120" s="55" t="str">
        <f>VLOOKUP($A120,'WO Detail'!$A$2:$BJ$304,21,FALSE)</f>
        <v>Yes</v>
      </c>
      <c r="GR120" s="89">
        <f>VLOOKUP($A120,'WO Detail'!$A$2:$BJ$304,22,FALSE)</f>
        <v>0.6352491119021666</v>
      </c>
      <c r="GS120" s="95">
        <f>VLOOKUP($A120,'WO Detail'!$A$2:$BJ$304,41,FALSE)</f>
        <v>1131</v>
      </c>
      <c r="GT120" s="95">
        <f t="shared" si="45"/>
        <v>0.5178571428571429</v>
      </c>
      <c r="GU120" s="95">
        <f>VLOOKUP($A120,'WO Detail'!$A$2:$BJ$304,42,FALSE)</f>
        <v>54</v>
      </c>
      <c r="GV120" s="95">
        <f t="shared" si="46"/>
        <v>7.4175824175824176E-2</v>
      </c>
      <c r="GW120" s="95">
        <f>VLOOKUP($A120,'WO Detail'!$A$2:$BJ$304,43,FALSE)</f>
        <v>2890</v>
      </c>
      <c r="GX120" s="95">
        <f t="shared" si="30"/>
        <v>1.3232600732600732</v>
      </c>
      <c r="GY120" s="95">
        <f>VLOOKUP($A120,'WO Detail'!$A$2:$BJ$304,44,FALSE)</f>
        <v>790</v>
      </c>
      <c r="GZ120" s="95">
        <f t="shared" si="31"/>
        <v>1.0851648351648351</v>
      </c>
      <c r="HA120" s="95">
        <f>VLOOKUP($A120,'WO Detail'!$A$2:$BJ$304,45,FALSE)</f>
        <v>1787</v>
      </c>
      <c r="HB120" s="95">
        <f t="shared" si="32"/>
        <v>0.8182234432234432</v>
      </c>
      <c r="HC120" s="95">
        <f>VLOOKUP($A120,'WO Detail'!$A$2:$BJ$304,46,FALSE)</f>
        <v>1161</v>
      </c>
      <c r="HD120" s="95">
        <f t="shared" si="33"/>
        <v>1.5947802197802199</v>
      </c>
      <c r="HE120" s="95">
        <f>VLOOKUP($A120,'WO Detail'!$A$2:$BJ$304,47,FALSE)</f>
        <v>2878</v>
      </c>
      <c r="HF120" s="95">
        <f t="shared" si="34"/>
        <v>1.3177655677655677</v>
      </c>
      <c r="HG120" s="95">
        <f>VLOOKUP($A120,'WO Detail'!$A$2:$BJ$304,49,FALSE)</f>
        <v>3334</v>
      </c>
      <c r="HH120" s="95">
        <f t="shared" si="35"/>
        <v>1.5265567765567765</v>
      </c>
      <c r="HI120" s="95">
        <f>VLOOKUP($A120,'WO Detail'!$A$2:$BJ$304,51,FALSE)</f>
        <v>18</v>
      </c>
      <c r="HJ120" s="95">
        <f t="shared" si="36"/>
        <v>9</v>
      </c>
      <c r="HK120" s="95">
        <f>VLOOKUP($A120,'WO Detail'!$A$2:$BJ$304,53,FALSE)</f>
        <v>18</v>
      </c>
      <c r="HL120" s="95">
        <f t="shared" si="37"/>
        <v>9</v>
      </c>
      <c r="HM120" s="95">
        <f>VLOOKUP($A120,'WO Detail'!$A$2:$BJ$304,55,FALSE)</f>
        <v>392</v>
      </c>
      <c r="HN120" s="95">
        <f t="shared" si="47"/>
        <v>30.153846153846153</v>
      </c>
      <c r="HO120" s="95">
        <f>VLOOKUP($A120,'WO Detail'!$A$2:$BJ$304,56,FALSE)</f>
        <v>18495</v>
      </c>
      <c r="HP120" s="95">
        <f t="shared" si="38"/>
        <v>8.4684065934065931</v>
      </c>
      <c r="HQ120" s="95">
        <f>VLOOKUP($A120,'WO Detail'!$A$2:$BJ$304,57,FALSE)</f>
        <v>1909</v>
      </c>
      <c r="HR120" s="95">
        <f t="shared" si="39"/>
        <v>2.6222527472527473</v>
      </c>
      <c r="HS120" s="95">
        <f>VLOOKUP($A120,'WO Detail'!$A$2:$BJ$304,58,FALSE)</f>
        <v>13117</v>
      </c>
      <c r="HT120" s="95">
        <f t="shared" si="40"/>
        <v>6.0059523809523805</v>
      </c>
      <c r="HU120" s="95">
        <f>VLOOKUP($A120,'WO Detail'!$A$2:$BJ$304,59,FALSE)</f>
        <v>24526</v>
      </c>
      <c r="HV120" s="95">
        <f t="shared" si="41"/>
        <v>33.689560439560438</v>
      </c>
      <c r="HW120" s="95">
        <f>VLOOKUP($A120,'WO Detail'!$A$2:$BJ$304,60,FALSE)</f>
        <v>1233</v>
      </c>
      <c r="HX120" s="95">
        <f t="shared" si="42"/>
        <v>0.56456043956043955</v>
      </c>
      <c r="HY120" s="95">
        <f>VLOOKUP($A120,'WO Detail'!$A$2:$BJ$304,61,FALSE)</f>
        <v>29735</v>
      </c>
      <c r="HZ120" s="95">
        <f t="shared" si="43"/>
        <v>40.844780219780219</v>
      </c>
      <c r="IA120" s="95"/>
      <c r="IB120" s="95"/>
      <c r="IC120" s="95"/>
      <c r="ID120" s="113">
        <f>VLOOKUP($A120,'PHAS Score'!$C$1:$D$303,2,FALSE)</f>
        <v>75.37</v>
      </c>
      <c r="IE120" s="95">
        <f>VLOOKUP($A120,'WO Detail'!$A$2:$BJ$304,62,FALSE)</f>
        <v>461</v>
      </c>
      <c r="IF120" s="95">
        <f t="shared" si="44"/>
        <v>0.63324175824175821</v>
      </c>
      <c r="IG120" s="96"/>
      <c r="IH120" s="96"/>
      <c r="II120" s="96"/>
      <c r="IJ120" s="96"/>
    </row>
    <row r="121" spans="1:244" s="18" customFormat="1" ht="20.100000000000001" customHeight="1">
      <c r="A121" s="55" t="s">
        <v>1007</v>
      </c>
      <c r="B121" s="13" t="s">
        <v>278</v>
      </c>
      <c r="C121" s="13" t="str">
        <f>VLOOKUP($A121,'WO Detail'!$A$2:$BJ$304,4,FALSE)</f>
        <v>Brooklyn</v>
      </c>
      <c r="D121" s="13" t="str">
        <f>VLOOKUP($A121,'WO Detail'!$A$2:$BJ$304,6,FALSE)</f>
        <v>Carey Gardens</v>
      </c>
      <c r="E121" s="55">
        <f>VLOOKUP($A121,'WO Detail'!$A$2:$BJ$304,7,FALSE)</f>
        <v>166</v>
      </c>
      <c r="F121" s="13" t="s">
        <v>1008</v>
      </c>
      <c r="G121" s="53">
        <v>142</v>
      </c>
      <c r="H121" s="55" t="str">
        <f>VLOOKUP($A121,'WO Detail'!$A$2:$BJ$304,9,FALSE)</f>
        <v>NY005011660</v>
      </c>
      <c r="I121" s="14">
        <v>378</v>
      </c>
      <c r="J121" s="14">
        <v>448</v>
      </c>
      <c r="K121" s="15">
        <v>1.1851852</v>
      </c>
      <c r="L121" s="15">
        <v>15.7613757</v>
      </c>
      <c r="M121" s="14">
        <v>146</v>
      </c>
      <c r="N121" s="14">
        <v>302</v>
      </c>
      <c r="O121" s="14">
        <v>0</v>
      </c>
      <c r="P121" s="14">
        <v>0</v>
      </c>
      <c r="Q121" s="14">
        <v>0</v>
      </c>
      <c r="R121" s="14">
        <v>0</v>
      </c>
      <c r="S121" s="14">
        <v>0</v>
      </c>
      <c r="T121" s="14">
        <v>0</v>
      </c>
      <c r="U121" s="14">
        <v>0</v>
      </c>
      <c r="V121" s="14">
        <v>0</v>
      </c>
      <c r="W121" s="14">
        <v>1</v>
      </c>
      <c r="X121" s="14">
        <v>14</v>
      </c>
      <c r="Y121" s="14">
        <v>124</v>
      </c>
      <c r="Z121" s="14">
        <v>216</v>
      </c>
      <c r="AA121" s="14">
        <v>93</v>
      </c>
      <c r="AB121" s="14">
        <v>0</v>
      </c>
      <c r="AC121" s="14">
        <v>443</v>
      </c>
      <c r="AD121" s="14">
        <v>433</v>
      </c>
      <c r="AE121" s="14">
        <v>336</v>
      </c>
      <c r="AF121" s="14">
        <v>34</v>
      </c>
      <c r="AG121" s="14">
        <v>48</v>
      </c>
      <c r="AH121" s="14">
        <v>30</v>
      </c>
      <c r="AI121" s="14">
        <v>0</v>
      </c>
      <c r="AJ121" s="14">
        <v>340</v>
      </c>
      <c r="AK121" s="14">
        <v>195</v>
      </c>
      <c r="AL121" s="14">
        <v>39</v>
      </c>
      <c r="AM121" s="14">
        <v>29</v>
      </c>
      <c r="AN121" s="14">
        <v>45</v>
      </c>
      <c r="AO121" s="16">
        <v>317.23809523809524</v>
      </c>
      <c r="AP121" s="16">
        <v>248</v>
      </c>
      <c r="AQ121" s="14">
        <v>1</v>
      </c>
      <c r="AR121" s="14">
        <v>11</v>
      </c>
      <c r="AS121" s="14">
        <v>259</v>
      </c>
      <c r="AT121" s="14">
        <v>62</v>
      </c>
      <c r="AU121" s="14">
        <v>15</v>
      </c>
      <c r="AV121" s="14">
        <v>6</v>
      </c>
      <c r="AW121" s="14">
        <v>3</v>
      </c>
      <c r="AX121" s="14">
        <v>7</v>
      </c>
      <c r="AY121" s="14">
        <v>4</v>
      </c>
      <c r="AZ121" s="14">
        <v>2</v>
      </c>
      <c r="BA121" s="14">
        <v>8</v>
      </c>
      <c r="BB121" s="16">
        <v>13320.714285714286</v>
      </c>
      <c r="BC121" s="16">
        <v>10296</v>
      </c>
      <c r="BD121" s="14">
        <v>4</v>
      </c>
      <c r="BE121" s="14">
        <v>28</v>
      </c>
      <c r="BF121" s="14">
        <v>260</v>
      </c>
      <c r="BG121" s="14">
        <v>54</v>
      </c>
      <c r="BH121" s="14">
        <v>8</v>
      </c>
      <c r="BI121" s="14">
        <v>8</v>
      </c>
      <c r="BJ121" s="14">
        <v>5</v>
      </c>
      <c r="BK121" s="14">
        <v>2</v>
      </c>
      <c r="BL121" s="14">
        <v>2</v>
      </c>
      <c r="BM121" s="14">
        <v>2</v>
      </c>
      <c r="BN121" s="14">
        <v>2</v>
      </c>
      <c r="BO121" s="14">
        <v>1</v>
      </c>
      <c r="BP121" s="14">
        <v>0</v>
      </c>
      <c r="BQ121" s="14">
        <v>1</v>
      </c>
      <c r="BR121" s="14">
        <v>0</v>
      </c>
      <c r="BS121" s="14">
        <v>1</v>
      </c>
      <c r="BT121" s="14">
        <v>0</v>
      </c>
      <c r="BU121" s="14">
        <v>0</v>
      </c>
      <c r="BV121" s="14">
        <v>0</v>
      </c>
      <c r="BW121" s="14">
        <v>0</v>
      </c>
      <c r="BX121" s="14">
        <v>0</v>
      </c>
      <c r="BY121" s="14">
        <v>27</v>
      </c>
      <c r="BZ121" s="16">
        <v>31818.888888888891</v>
      </c>
      <c r="CA121" s="16">
        <v>29747</v>
      </c>
      <c r="CB121" s="14">
        <v>7</v>
      </c>
      <c r="CC121" s="16">
        <v>8258</v>
      </c>
      <c r="CD121" s="16">
        <v>6859</v>
      </c>
      <c r="CE121" s="14">
        <v>344</v>
      </c>
      <c r="CF121" s="16">
        <v>11971.843023255815</v>
      </c>
      <c r="CG121" s="16">
        <v>10296</v>
      </c>
      <c r="CH121" s="14">
        <v>351</v>
      </c>
      <c r="CI121" s="14">
        <v>18</v>
      </c>
      <c r="CJ121" s="14">
        <v>8</v>
      </c>
      <c r="CK121" s="14">
        <v>1</v>
      </c>
      <c r="CL121" s="14">
        <v>0</v>
      </c>
      <c r="CM121" s="14">
        <v>0</v>
      </c>
      <c r="CN121" s="17">
        <f t="shared" si="25"/>
        <v>0</v>
      </c>
      <c r="CO121" s="14">
        <v>3</v>
      </c>
      <c r="CP121" s="17">
        <f t="shared" si="26"/>
        <v>7.9365079365079361E-3</v>
      </c>
      <c r="CQ121" s="14">
        <v>317</v>
      </c>
      <c r="CR121" s="14">
        <v>0</v>
      </c>
      <c r="CS121" s="17">
        <f t="shared" si="27"/>
        <v>0</v>
      </c>
      <c r="CT121" s="13"/>
      <c r="CU121" s="17"/>
      <c r="CV121" s="13"/>
      <c r="CW121" s="13"/>
      <c r="CX121" s="13"/>
      <c r="CY121" s="13"/>
      <c r="CZ121" s="13"/>
      <c r="DA121" s="13"/>
      <c r="DB121" s="13" t="str">
        <f>VLOOKUP($A121,'WO Detail'!$A$2:$BJ$304,5,FALSE)</f>
        <v>Michael Iezza</v>
      </c>
      <c r="DC121" s="13"/>
      <c r="DD121" s="13"/>
      <c r="DE121" s="55">
        <f>VLOOKUP($A121,'WO Detail'!$A$2:$BJ$304,38,FALSE)</f>
        <v>3</v>
      </c>
      <c r="DF121" s="19" t="s">
        <v>350</v>
      </c>
      <c r="DG121" s="19" t="s">
        <v>351</v>
      </c>
      <c r="DH121" s="19" t="s">
        <v>527</v>
      </c>
      <c r="DI121" s="19" t="s">
        <v>685</v>
      </c>
      <c r="DJ121" s="19" t="s">
        <v>520</v>
      </c>
      <c r="DK121" s="19" t="s">
        <v>686</v>
      </c>
      <c r="DL121" s="19" t="s">
        <v>687</v>
      </c>
      <c r="DM121" s="19" t="s">
        <v>688</v>
      </c>
      <c r="DN121" s="19" t="s">
        <v>689</v>
      </c>
      <c r="DO121" s="55"/>
      <c r="DP121" s="55"/>
      <c r="DQ121" s="68">
        <v>6.7873303167420813</v>
      </c>
      <c r="DR121" s="55" t="str">
        <f>VLOOKUP($A121,'WO Detail'!$A$2:$BJ$304,10,FALSE)</f>
        <v>No</v>
      </c>
      <c r="DS121" s="55" t="str">
        <f>VLOOKUP($A121,'WO Detail'!$A$2:$BJ$304,14,FALSE)</f>
        <v>YES</v>
      </c>
      <c r="DT121" s="19" t="s">
        <v>530</v>
      </c>
      <c r="DU121" s="59" t="str">
        <f>VLOOKUP($A121,'WO Detail'!$A$2:$BJ$304,15,FALSE)</f>
        <v>LINDA HARRISON</v>
      </c>
      <c r="DV121" s="77"/>
      <c r="DW121" s="79" t="s">
        <v>519</v>
      </c>
      <c r="DX121" s="55">
        <f>VLOOKUP($A121,'WO Detail'!$A$2:$BJ$304,26,FALSE)</f>
        <v>380</v>
      </c>
      <c r="DY121" s="55">
        <f>VLOOKUP($A121,'WO Detail'!$A$2:$BJ$304,27,FALSE)</f>
        <v>378</v>
      </c>
      <c r="DZ121" s="55">
        <f>VLOOKUP($A121,'WO Detail'!$A$2:$BJ$304,28,FALSE)</f>
        <v>2</v>
      </c>
      <c r="EA121" s="55">
        <f>VLOOKUP($A121,'WO Detail'!$A$2:$BJ$304,29,FALSE)</f>
        <v>0</v>
      </c>
      <c r="EB121" s="55">
        <f>VLOOKUP($A121,'WO Detail'!$A$2:$BJ$304,30,FALSE)</f>
        <v>51</v>
      </c>
      <c r="EC121" s="55">
        <f>VLOOKUP($A121,'WO Detail'!$A$2:$BJ$304,31,FALSE)</f>
        <v>281</v>
      </c>
      <c r="ED121" s="55">
        <f>VLOOKUP($A121,'WO Detail'!$A$2:$BJ$304,32,FALSE)</f>
        <v>48</v>
      </c>
      <c r="EE121" s="55">
        <f>VLOOKUP($A121,'WO Detail'!$A$2:$BJ$304,33,FALSE)</f>
        <v>0</v>
      </c>
      <c r="EF121" s="55">
        <f>VLOOKUP($A121,'WO Detail'!$A$2:$BJ$304,34,FALSE)</f>
        <v>0</v>
      </c>
      <c r="EG121" s="55">
        <f>VLOOKUP($A121,'WO Detail'!$A$2:$BJ$304,35,FALSE)</f>
        <v>0</v>
      </c>
      <c r="EH121" s="55">
        <f>VLOOKUP($A121,'WO Detail'!$A$2:$BJ$304,36,FALSE)</f>
        <v>0</v>
      </c>
      <c r="EI121" s="55">
        <f>VLOOKUP($A121,'WO Detail'!$A$2:$BJ$304,37,FALSE)</f>
        <v>0</v>
      </c>
      <c r="EJ121" s="78">
        <v>3</v>
      </c>
      <c r="EK121" s="78">
        <v>0</v>
      </c>
      <c r="EL121" s="19" t="s">
        <v>268</v>
      </c>
      <c r="EM121" s="19" t="s">
        <v>269</v>
      </c>
      <c r="EN121" s="81">
        <v>23923</v>
      </c>
      <c r="EO121" s="78">
        <v>55</v>
      </c>
      <c r="EP121" s="78" t="s">
        <v>404</v>
      </c>
      <c r="EQ121" s="84">
        <v>23903</v>
      </c>
      <c r="ER121" s="78">
        <v>3.09</v>
      </c>
      <c r="ES121" s="13"/>
      <c r="ET121" s="55">
        <f>VLOOKUP($A121,'WO Detail'!$A$2:$BJ$304,25,FALSE)</f>
        <v>4</v>
      </c>
      <c r="EU121" s="55">
        <f>VLOOKUP($A121,'WO Detail'!$A$2:$BJ$304,24,FALSE)</f>
        <v>6</v>
      </c>
      <c r="EV121" s="55">
        <f>VLOOKUP($A121,'WO Detail'!$A$2:$BJ$304,23,FALSE)</f>
        <v>0</v>
      </c>
      <c r="EW121" s="78" t="s">
        <v>513</v>
      </c>
      <c r="EX121" s="13" t="s">
        <v>691</v>
      </c>
      <c r="EY121" s="13"/>
      <c r="EZ121" s="19" t="s">
        <v>267</v>
      </c>
      <c r="FA121" s="55" t="str">
        <f>VLOOKUP($A121,'WO Detail'!$A$2:$BJ$304,11,FALSE)</f>
        <v>Other</v>
      </c>
      <c r="FB121" s="55" t="str">
        <f>VLOOKUP($A121,'WO Detail'!$A$2:$BJ$304,12,FALSE)</f>
        <v>Yes</v>
      </c>
      <c r="FC121" s="13"/>
      <c r="FD121" s="55" t="str">
        <f>VLOOKUP($A121,'WO Detail'!$A$2:$BJ$304,13,FALSE)</f>
        <v>NGEM</v>
      </c>
      <c r="FE121" s="19" t="s">
        <v>267</v>
      </c>
      <c r="FF121" s="13" t="s">
        <v>273</v>
      </c>
      <c r="FG121" s="19" t="s">
        <v>1009</v>
      </c>
      <c r="FH121" s="19" t="s">
        <v>693</v>
      </c>
      <c r="FI121" s="13">
        <v>4018</v>
      </c>
      <c r="FJ121" s="13">
        <v>21</v>
      </c>
      <c r="FK121" s="19" t="s">
        <v>694</v>
      </c>
      <c r="FL121" s="13"/>
      <c r="FM121" s="55">
        <f>VLOOKUP($A121,'WO Detail'!$A$2:$BJ$304,16,FALSE)</f>
        <v>0</v>
      </c>
      <c r="FN121" s="13"/>
      <c r="FO121" s="13"/>
      <c r="FP121" s="13"/>
      <c r="FQ121" s="13"/>
      <c r="FR121" s="13"/>
      <c r="FS121" s="13"/>
      <c r="FT121" s="13"/>
      <c r="FU121" s="13"/>
      <c r="FV121" s="13"/>
      <c r="FW121" s="13"/>
      <c r="FX121" s="13"/>
      <c r="FY121" s="13"/>
      <c r="FZ121" s="13"/>
      <c r="GA121" s="13"/>
      <c r="GB121" s="13"/>
      <c r="GC121" s="13"/>
      <c r="GD121" s="13"/>
      <c r="GE121" s="13"/>
      <c r="GF121" s="13"/>
      <c r="GG121" s="13"/>
      <c r="GH121" s="55">
        <f>VLOOKUP($A121,'WO Detail'!$A$2:$BJ$304,39,FALSE)</f>
        <v>101.81</v>
      </c>
      <c r="GI121" s="55">
        <f>VLOOKUP($A121,'WO Detail'!$A$2:$BJ$304,40,FALSE)</f>
        <v>6.61</v>
      </c>
      <c r="GJ121" s="13"/>
      <c r="GK121" s="13"/>
      <c r="GL121" s="13"/>
      <c r="GM121" s="13"/>
      <c r="GN121" s="55">
        <f>VLOOKUP($A121,'WO Detail'!$A$2:$BJ$304,17,FALSE)</f>
        <v>0</v>
      </c>
      <c r="GO121" s="55">
        <f>VLOOKUP($A121,'WO Detail'!$A$2:$BJ$304,18,FALSE)</f>
        <v>0</v>
      </c>
      <c r="GP121" s="55">
        <f>VLOOKUP($A121,'WO Detail'!$A$2:$BJ$304,19,FALSE)</f>
        <v>0</v>
      </c>
      <c r="GQ121" s="55" t="str">
        <f>VLOOKUP($A121,'WO Detail'!$A$2:$BJ$304,21,FALSE)</f>
        <v>No</v>
      </c>
      <c r="GR121" s="89">
        <f>VLOOKUP($A121,'WO Detail'!$A$2:$BJ$304,22,FALSE)</f>
        <v>0.54780740529532579</v>
      </c>
      <c r="GS121" s="95">
        <f>VLOOKUP($A121,'WO Detail'!$A$2:$BJ$304,41,FALSE)</f>
        <v>324</v>
      </c>
      <c r="GT121" s="95">
        <f t="shared" si="45"/>
        <v>0.2857142857142857</v>
      </c>
      <c r="GU121" s="95">
        <f>VLOOKUP($A121,'WO Detail'!$A$2:$BJ$304,42,FALSE)</f>
        <v>6</v>
      </c>
      <c r="GV121" s="95">
        <f t="shared" si="46"/>
        <v>1.5873015873015872E-2</v>
      </c>
      <c r="GW121" s="95">
        <f>VLOOKUP($A121,'WO Detail'!$A$2:$BJ$304,43,FALSE)</f>
        <v>1050</v>
      </c>
      <c r="GX121" s="95">
        <f t="shared" si="30"/>
        <v>0.92592592592592593</v>
      </c>
      <c r="GY121" s="95">
        <f>VLOOKUP($A121,'WO Detail'!$A$2:$BJ$304,44,FALSE)</f>
        <v>603</v>
      </c>
      <c r="GZ121" s="95">
        <f t="shared" si="31"/>
        <v>1.5952380952380953</v>
      </c>
      <c r="HA121" s="95">
        <f>VLOOKUP($A121,'WO Detail'!$A$2:$BJ$304,45,FALSE)</f>
        <v>546</v>
      </c>
      <c r="HB121" s="95">
        <f t="shared" si="32"/>
        <v>0.48148148148148145</v>
      </c>
      <c r="HC121" s="95">
        <f>VLOOKUP($A121,'WO Detail'!$A$2:$BJ$304,46,FALSE)</f>
        <v>363</v>
      </c>
      <c r="HD121" s="95">
        <f t="shared" si="33"/>
        <v>0.96031746031746035</v>
      </c>
      <c r="HE121" s="95">
        <f>VLOOKUP($A121,'WO Detail'!$A$2:$BJ$304,47,FALSE)</f>
        <v>366</v>
      </c>
      <c r="HF121" s="95">
        <f t="shared" si="34"/>
        <v>0.32275132275132273</v>
      </c>
      <c r="HG121" s="95">
        <f>VLOOKUP($A121,'WO Detail'!$A$2:$BJ$304,49,FALSE)</f>
        <v>309</v>
      </c>
      <c r="HH121" s="95">
        <f t="shared" si="35"/>
        <v>0.2724867724867725</v>
      </c>
      <c r="HI121" s="95">
        <f>VLOOKUP($A121,'WO Detail'!$A$2:$BJ$304,51,FALSE)</f>
        <v>2</v>
      </c>
      <c r="HJ121" s="95">
        <f t="shared" si="36"/>
        <v>1</v>
      </c>
      <c r="HK121" s="95">
        <f>VLOOKUP($A121,'WO Detail'!$A$2:$BJ$304,53,FALSE)</f>
        <v>2</v>
      </c>
      <c r="HL121" s="95">
        <f t="shared" si="37"/>
        <v>1</v>
      </c>
      <c r="HM121" s="95">
        <f>VLOOKUP($A121,'WO Detail'!$A$2:$BJ$304,55,FALSE)</f>
        <v>177</v>
      </c>
      <c r="HN121" s="95">
        <f t="shared" si="47"/>
        <v>29.5</v>
      </c>
      <c r="HO121" s="95">
        <f>VLOOKUP($A121,'WO Detail'!$A$2:$BJ$304,56,FALSE)</f>
        <v>7896</v>
      </c>
      <c r="HP121" s="95">
        <f t="shared" si="38"/>
        <v>6.9629629629629628</v>
      </c>
      <c r="HQ121" s="95">
        <f>VLOOKUP($A121,'WO Detail'!$A$2:$BJ$304,57,FALSE)</f>
        <v>1263</v>
      </c>
      <c r="HR121" s="95">
        <f t="shared" si="39"/>
        <v>3.3412698412698414</v>
      </c>
      <c r="HS121" s="95">
        <f>VLOOKUP($A121,'WO Detail'!$A$2:$BJ$304,58,FALSE)</f>
        <v>3089</v>
      </c>
      <c r="HT121" s="95">
        <f t="shared" si="40"/>
        <v>2.7239858906525574</v>
      </c>
      <c r="HU121" s="95">
        <f>VLOOKUP($A121,'WO Detail'!$A$2:$BJ$304,59,FALSE)</f>
        <v>7596</v>
      </c>
      <c r="HV121" s="95">
        <f t="shared" si="41"/>
        <v>20.095238095238095</v>
      </c>
      <c r="HW121" s="95">
        <f>VLOOKUP($A121,'WO Detail'!$A$2:$BJ$304,60,FALSE)</f>
        <v>460</v>
      </c>
      <c r="HX121" s="95">
        <f t="shared" si="42"/>
        <v>0.40564373897707234</v>
      </c>
      <c r="HY121" s="95">
        <f>VLOOKUP($A121,'WO Detail'!$A$2:$BJ$304,61,FALSE)</f>
        <v>3257</v>
      </c>
      <c r="HZ121" s="95">
        <f t="shared" si="43"/>
        <v>8.6164021164021172</v>
      </c>
      <c r="IA121" s="95"/>
      <c r="IB121" s="95"/>
      <c r="IC121" s="95"/>
      <c r="ID121" s="113">
        <f>VLOOKUP($A121,'PHAS Score'!$C$1:$D$303,2,FALSE)</f>
        <v>78.040000000000006</v>
      </c>
      <c r="IE121" s="95">
        <f>VLOOKUP($A121,'WO Detail'!$A$2:$BJ$304,62,FALSE)</f>
        <v>407</v>
      </c>
      <c r="IF121" s="95">
        <f t="shared" si="44"/>
        <v>1.0767195767195767</v>
      </c>
      <c r="IG121" s="96"/>
      <c r="IH121" s="96"/>
      <c r="II121" s="96"/>
      <c r="IJ121" s="96"/>
    </row>
    <row r="122" spans="1:244" s="18" customFormat="1" ht="20.100000000000001" customHeight="1">
      <c r="A122" s="55" t="s">
        <v>1010</v>
      </c>
      <c r="B122" s="13" t="s">
        <v>452</v>
      </c>
      <c r="C122" s="13" t="str">
        <f>VLOOKUP($A122,'WO Detail'!$A$2:$BJ$304,4,FALSE)</f>
        <v>Queens-Staten Island</v>
      </c>
      <c r="D122" s="13" t="str">
        <f>VLOOKUP($A122,'WO Detail'!$A$2:$BJ$304,6,FALSE)</f>
        <v>Hammel</v>
      </c>
      <c r="E122" s="55">
        <f>VLOOKUP($A122,'WO Detail'!$A$2:$BJ$304,7,FALSE)</f>
        <v>75</v>
      </c>
      <c r="F122" s="13" t="s">
        <v>1011</v>
      </c>
      <c r="G122" s="53">
        <v>75</v>
      </c>
      <c r="H122" s="55" t="str">
        <f>VLOOKUP($A122,'WO Detail'!$A$2:$BJ$304,9,FALSE)</f>
        <v>NY005010750</v>
      </c>
      <c r="I122" s="14">
        <v>693</v>
      </c>
      <c r="J122" s="14">
        <v>1732</v>
      </c>
      <c r="K122" s="15">
        <v>2.4992785</v>
      </c>
      <c r="L122" s="15">
        <v>19.225974000000001</v>
      </c>
      <c r="M122" s="14">
        <v>667</v>
      </c>
      <c r="N122" s="14">
        <v>1065</v>
      </c>
      <c r="O122" s="14">
        <v>102</v>
      </c>
      <c r="P122" s="14">
        <v>184</v>
      </c>
      <c r="Q122" s="14">
        <v>168</v>
      </c>
      <c r="R122" s="14">
        <v>173</v>
      </c>
      <c r="S122" s="14">
        <v>153</v>
      </c>
      <c r="T122" s="14">
        <v>246</v>
      </c>
      <c r="U122" s="14">
        <v>169</v>
      </c>
      <c r="V122" s="14">
        <v>205</v>
      </c>
      <c r="W122" s="14">
        <v>87</v>
      </c>
      <c r="X122" s="14">
        <v>80</v>
      </c>
      <c r="Y122" s="14">
        <v>115</v>
      </c>
      <c r="Z122" s="14">
        <v>34</v>
      </c>
      <c r="AA122" s="14">
        <v>16</v>
      </c>
      <c r="AB122" s="14">
        <v>562</v>
      </c>
      <c r="AC122" s="14">
        <v>210</v>
      </c>
      <c r="AD122" s="14">
        <v>165</v>
      </c>
      <c r="AE122" s="14">
        <v>94</v>
      </c>
      <c r="AF122" s="14">
        <v>1010</v>
      </c>
      <c r="AG122" s="14">
        <v>596</v>
      </c>
      <c r="AH122" s="14">
        <v>21</v>
      </c>
      <c r="AI122" s="14">
        <v>11</v>
      </c>
      <c r="AJ122" s="14">
        <v>319</v>
      </c>
      <c r="AK122" s="14">
        <v>109</v>
      </c>
      <c r="AL122" s="14">
        <v>26</v>
      </c>
      <c r="AM122" s="14">
        <v>11</v>
      </c>
      <c r="AN122" s="14">
        <v>74</v>
      </c>
      <c r="AO122" s="16">
        <v>492.36075036075039</v>
      </c>
      <c r="AP122" s="16">
        <v>386</v>
      </c>
      <c r="AQ122" s="14">
        <v>13</v>
      </c>
      <c r="AR122" s="14">
        <v>48</v>
      </c>
      <c r="AS122" s="14">
        <v>214</v>
      </c>
      <c r="AT122" s="14">
        <v>83</v>
      </c>
      <c r="AU122" s="14">
        <v>96</v>
      </c>
      <c r="AV122" s="14">
        <v>61</v>
      </c>
      <c r="AW122" s="14">
        <v>41</v>
      </c>
      <c r="AX122" s="14">
        <v>27</v>
      </c>
      <c r="AY122" s="14">
        <v>20</v>
      </c>
      <c r="AZ122" s="14">
        <v>17</v>
      </c>
      <c r="BA122" s="14">
        <v>73</v>
      </c>
      <c r="BB122" s="16">
        <v>21378.852769679299</v>
      </c>
      <c r="BC122" s="16">
        <v>16278</v>
      </c>
      <c r="BD122" s="14">
        <v>39</v>
      </c>
      <c r="BE122" s="14">
        <v>139</v>
      </c>
      <c r="BF122" s="14">
        <v>145</v>
      </c>
      <c r="BG122" s="14">
        <v>100</v>
      </c>
      <c r="BH122" s="14">
        <v>61</v>
      </c>
      <c r="BI122" s="14">
        <v>62</v>
      </c>
      <c r="BJ122" s="14">
        <v>29</v>
      </c>
      <c r="BK122" s="14">
        <v>20</v>
      </c>
      <c r="BL122" s="14">
        <v>32</v>
      </c>
      <c r="BM122" s="14">
        <v>11</v>
      </c>
      <c r="BN122" s="14">
        <v>13</v>
      </c>
      <c r="BO122" s="14">
        <v>7</v>
      </c>
      <c r="BP122" s="14">
        <v>7</v>
      </c>
      <c r="BQ122" s="14">
        <v>7</v>
      </c>
      <c r="BR122" s="14">
        <v>3</v>
      </c>
      <c r="BS122" s="14">
        <v>2</v>
      </c>
      <c r="BT122" s="14">
        <v>0</v>
      </c>
      <c r="BU122" s="14">
        <v>2</v>
      </c>
      <c r="BV122" s="14">
        <v>2</v>
      </c>
      <c r="BW122" s="14">
        <v>2</v>
      </c>
      <c r="BX122" s="14">
        <v>3</v>
      </c>
      <c r="BY122" s="14">
        <v>345</v>
      </c>
      <c r="BZ122" s="16">
        <v>30147.226086956522</v>
      </c>
      <c r="CA122" s="16">
        <v>25532</v>
      </c>
      <c r="CB122" s="14">
        <v>137</v>
      </c>
      <c r="CC122" s="16">
        <v>12100.518248175182</v>
      </c>
      <c r="CD122" s="16">
        <v>9468</v>
      </c>
      <c r="CE122" s="14">
        <v>216</v>
      </c>
      <c r="CF122" s="16">
        <v>14019.162037037036</v>
      </c>
      <c r="CG122" s="16">
        <v>10296</v>
      </c>
      <c r="CH122" s="14">
        <v>517</v>
      </c>
      <c r="CI122" s="14">
        <v>102</v>
      </c>
      <c r="CJ122" s="14">
        <v>54</v>
      </c>
      <c r="CK122" s="14">
        <v>11</v>
      </c>
      <c r="CL122" s="14">
        <v>1</v>
      </c>
      <c r="CM122" s="14">
        <v>2</v>
      </c>
      <c r="CN122" s="17">
        <f t="shared" si="25"/>
        <v>2.886002886002886E-3</v>
      </c>
      <c r="CO122" s="14">
        <v>19</v>
      </c>
      <c r="CP122" s="17">
        <f t="shared" si="26"/>
        <v>2.7417027417027416E-2</v>
      </c>
      <c r="CQ122" s="14">
        <v>398</v>
      </c>
      <c r="CR122" s="14">
        <v>137</v>
      </c>
      <c r="CS122" s="17">
        <f t="shared" si="27"/>
        <v>7.9099307159353344E-2</v>
      </c>
      <c r="CT122" s="13"/>
      <c r="CU122" s="17"/>
      <c r="CV122" s="13"/>
      <c r="CW122" s="13"/>
      <c r="CX122" s="13"/>
      <c r="CY122" s="13"/>
      <c r="CZ122" s="13"/>
      <c r="DA122" s="13"/>
      <c r="DB122" s="13" t="str">
        <f>VLOOKUP($A122,'WO Detail'!$A$2:$BJ$304,5,FALSE)</f>
        <v>Carlos Falu</v>
      </c>
      <c r="DC122" s="13"/>
      <c r="DD122" s="13"/>
      <c r="DE122" s="55">
        <f>VLOOKUP($A122,'WO Detail'!$A$2:$BJ$304,38,FALSE)</f>
        <v>15</v>
      </c>
      <c r="DF122" s="19" t="s">
        <v>497</v>
      </c>
      <c r="DG122" s="19" t="s">
        <v>498</v>
      </c>
      <c r="DH122" s="19" t="s">
        <v>443</v>
      </c>
      <c r="DI122" s="19" t="s">
        <v>536</v>
      </c>
      <c r="DJ122" s="19" t="s">
        <v>334</v>
      </c>
      <c r="DK122" s="19" t="s">
        <v>537</v>
      </c>
      <c r="DL122" s="19" t="s">
        <v>443</v>
      </c>
      <c r="DM122" s="19" t="s">
        <v>538</v>
      </c>
      <c r="DN122" s="19" t="s">
        <v>539</v>
      </c>
      <c r="DO122" s="55"/>
      <c r="DP122" s="55"/>
      <c r="DQ122" s="68">
        <v>10.614525139664803</v>
      </c>
      <c r="DR122" s="55" t="str">
        <f>VLOOKUP($A122,'WO Detail'!$A$2:$BJ$304,10,FALSE)</f>
        <v>No</v>
      </c>
      <c r="DS122" s="55" t="str">
        <f>VLOOKUP($A122,'WO Detail'!$A$2:$BJ$304,14,FALSE)</f>
        <v>YES</v>
      </c>
      <c r="DT122" s="19" t="s">
        <v>505</v>
      </c>
      <c r="DU122" s="59" t="str">
        <f>VLOOKUP($A122,'WO Detail'!$A$2:$BJ$304,15,FALSE)</f>
        <v>BELINDA DAVIS</v>
      </c>
      <c r="DV122" s="77"/>
      <c r="DW122" s="79" t="s">
        <v>267</v>
      </c>
      <c r="DX122" s="55">
        <f>VLOOKUP($A122,'WO Detail'!$A$2:$BJ$304,26,FALSE)</f>
        <v>712</v>
      </c>
      <c r="DY122" s="55">
        <f>VLOOKUP($A122,'WO Detail'!$A$2:$BJ$304,27,FALSE)</f>
        <v>690</v>
      </c>
      <c r="DZ122" s="55">
        <f>VLOOKUP($A122,'WO Detail'!$A$2:$BJ$304,28,FALSE)</f>
        <v>17</v>
      </c>
      <c r="EA122" s="55">
        <f>VLOOKUP($A122,'WO Detail'!$A$2:$BJ$304,29,FALSE)</f>
        <v>5</v>
      </c>
      <c r="EB122" s="55">
        <f>VLOOKUP($A122,'WO Detail'!$A$2:$BJ$304,30,FALSE)</f>
        <v>0</v>
      </c>
      <c r="EC122" s="55">
        <f>VLOOKUP($A122,'WO Detail'!$A$2:$BJ$304,31,FALSE)</f>
        <v>91</v>
      </c>
      <c r="ED122" s="55">
        <f>VLOOKUP($A122,'WO Detail'!$A$2:$BJ$304,32,FALSE)</f>
        <v>440</v>
      </c>
      <c r="EE122" s="55">
        <f>VLOOKUP($A122,'WO Detail'!$A$2:$BJ$304,33,FALSE)</f>
        <v>168</v>
      </c>
      <c r="EF122" s="55">
        <f>VLOOKUP($A122,'WO Detail'!$A$2:$BJ$304,34,FALSE)</f>
        <v>13</v>
      </c>
      <c r="EG122" s="55">
        <f>VLOOKUP($A122,'WO Detail'!$A$2:$BJ$304,35,FALSE)</f>
        <v>0</v>
      </c>
      <c r="EH122" s="55">
        <f>VLOOKUP($A122,'WO Detail'!$A$2:$BJ$304,36,FALSE)</f>
        <v>0</v>
      </c>
      <c r="EI122" s="55">
        <f>VLOOKUP($A122,'WO Detail'!$A$2:$BJ$304,37,FALSE)</f>
        <v>0</v>
      </c>
      <c r="EJ122" s="78">
        <v>14</v>
      </c>
      <c r="EK122" s="78">
        <v>0</v>
      </c>
      <c r="EL122" s="19" t="s">
        <v>268</v>
      </c>
      <c r="EM122" s="19" t="s">
        <v>269</v>
      </c>
      <c r="EN122" s="81">
        <v>20199</v>
      </c>
      <c r="EO122" s="78">
        <v>65</v>
      </c>
      <c r="EP122" s="78" t="s">
        <v>344</v>
      </c>
      <c r="EQ122" s="84">
        <v>107706</v>
      </c>
      <c r="ER122" s="78">
        <v>14.16</v>
      </c>
      <c r="ES122" s="13"/>
      <c r="ET122" s="55">
        <f>VLOOKUP($A122,'WO Detail'!$A$2:$BJ$304,25,FALSE)</f>
        <v>8</v>
      </c>
      <c r="EU122" s="55">
        <f>VLOOKUP($A122,'WO Detail'!$A$2:$BJ$304,24,FALSE)</f>
        <v>14</v>
      </c>
      <c r="EV122" s="55">
        <f>VLOOKUP($A122,'WO Detail'!$A$2:$BJ$304,23,FALSE)</f>
        <v>0</v>
      </c>
      <c r="EW122" s="78" t="s">
        <v>513</v>
      </c>
      <c r="EX122" s="13" t="s">
        <v>372</v>
      </c>
      <c r="EY122" s="13"/>
      <c r="EZ122" s="19" t="s">
        <v>267</v>
      </c>
      <c r="FA122" s="55" t="str">
        <f>VLOOKUP($A122,'WO Detail'!$A$2:$BJ$304,11,FALSE)</f>
        <v>Other</v>
      </c>
      <c r="FB122" s="55" t="str">
        <f>VLOOKUP($A122,'WO Detail'!$A$2:$BJ$304,12,FALSE)</f>
        <v>Yes</v>
      </c>
      <c r="FC122" s="13"/>
      <c r="FD122" s="55">
        <f>VLOOKUP($A122,'WO Detail'!$A$2:$BJ$304,13,FALSE)</f>
        <v>0</v>
      </c>
      <c r="FE122" s="19" t="s">
        <v>267</v>
      </c>
      <c r="FF122" s="13"/>
      <c r="FG122" s="19" t="s">
        <v>1012</v>
      </c>
      <c r="FH122" s="19" t="s">
        <v>541</v>
      </c>
      <c r="FI122" s="13">
        <v>4114</v>
      </c>
      <c r="FJ122" s="13">
        <v>27</v>
      </c>
      <c r="FK122" s="19" t="s">
        <v>698</v>
      </c>
      <c r="FL122" s="13"/>
      <c r="FM122" s="55">
        <f>VLOOKUP($A122,'WO Detail'!$A$2:$BJ$304,16,FALSE)</f>
        <v>0</v>
      </c>
      <c r="FN122" s="13"/>
      <c r="FO122" s="13"/>
      <c r="FP122" s="13"/>
      <c r="FQ122" s="13"/>
      <c r="FR122" s="13"/>
      <c r="FS122" s="13"/>
      <c r="FT122" s="13"/>
      <c r="FU122" s="13"/>
      <c r="FV122" s="13"/>
      <c r="FW122" s="13"/>
      <c r="FX122" s="13"/>
      <c r="FY122" s="13"/>
      <c r="FZ122" s="13"/>
      <c r="GA122" s="13"/>
      <c r="GB122" s="13"/>
      <c r="GC122" s="13"/>
      <c r="GD122" s="13"/>
      <c r="GE122" s="13"/>
      <c r="GF122" s="13"/>
      <c r="GG122" s="13"/>
      <c r="GH122" s="55">
        <f>VLOOKUP($A122,'WO Detail'!$A$2:$BJ$304,39,FALSE)</f>
        <v>89.31</v>
      </c>
      <c r="GI122" s="55">
        <f>VLOOKUP($A122,'WO Detail'!$A$2:$BJ$304,40,FALSE)</f>
        <v>45.36</v>
      </c>
      <c r="GJ122" s="13"/>
      <c r="GK122" s="13"/>
      <c r="GL122" s="13"/>
      <c r="GM122" s="13"/>
      <c r="GN122" s="55">
        <f>VLOOKUP($A122,'WO Detail'!$A$2:$BJ$304,17,FALSE)</f>
        <v>0</v>
      </c>
      <c r="GO122" s="55">
        <f>VLOOKUP($A122,'WO Detail'!$A$2:$BJ$304,18,FALSE)</f>
        <v>0</v>
      </c>
      <c r="GP122" s="55">
        <f>VLOOKUP($A122,'WO Detail'!$A$2:$BJ$304,19,FALSE)</f>
        <v>0</v>
      </c>
      <c r="GQ122" s="55" t="str">
        <f>VLOOKUP($A122,'WO Detail'!$A$2:$BJ$304,21,FALSE)</f>
        <v>Yes</v>
      </c>
      <c r="GR122" s="89">
        <f>VLOOKUP($A122,'WO Detail'!$A$2:$BJ$304,22,FALSE)</f>
        <v>0.63027838116053392</v>
      </c>
      <c r="GS122" s="95">
        <f>VLOOKUP($A122,'WO Detail'!$A$2:$BJ$304,41,FALSE)</f>
        <v>2286</v>
      </c>
      <c r="GT122" s="95">
        <f t="shared" si="45"/>
        <v>1.1043478260869566</v>
      </c>
      <c r="GU122" s="95">
        <f>VLOOKUP($A122,'WO Detail'!$A$2:$BJ$304,42,FALSE)</f>
        <v>291</v>
      </c>
      <c r="GV122" s="95">
        <f t="shared" si="46"/>
        <v>0.42173913043478262</v>
      </c>
      <c r="GW122" s="95">
        <f>VLOOKUP($A122,'WO Detail'!$A$2:$BJ$304,43,FALSE)</f>
        <v>4604</v>
      </c>
      <c r="GX122" s="95">
        <f t="shared" si="30"/>
        <v>2.224154589371981</v>
      </c>
      <c r="GY122" s="95">
        <f>VLOOKUP($A122,'WO Detail'!$A$2:$BJ$304,44,FALSE)</f>
        <v>3494</v>
      </c>
      <c r="GZ122" s="95">
        <f t="shared" si="31"/>
        <v>5.0637681159420289</v>
      </c>
      <c r="HA122" s="95">
        <f>VLOOKUP($A122,'WO Detail'!$A$2:$BJ$304,45,FALSE)</f>
        <v>1911</v>
      </c>
      <c r="HB122" s="95">
        <f t="shared" si="32"/>
        <v>0.92318840579710149</v>
      </c>
      <c r="HC122" s="95">
        <f>VLOOKUP($A122,'WO Detail'!$A$2:$BJ$304,46,FALSE)</f>
        <v>3076</v>
      </c>
      <c r="HD122" s="95">
        <f t="shared" si="33"/>
        <v>4.4579710144927533</v>
      </c>
      <c r="HE122" s="95">
        <f>VLOOKUP($A122,'WO Detail'!$A$2:$BJ$304,47,FALSE)</f>
        <v>1800</v>
      </c>
      <c r="HF122" s="95">
        <f t="shared" si="34"/>
        <v>0.86956521739130432</v>
      </c>
      <c r="HG122" s="95">
        <f>VLOOKUP($A122,'WO Detail'!$A$2:$BJ$304,49,FALSE)</f>
        <v>1150</v>
      </c>
      <c r="HH122" s="95">
        <f t="shared" si="35"/>
        <v>0.55555555555555558</v>
      </c>
      <c r="HI122" s="95">
        <f>VLOOKUP($A122,'WO Detail'!$A$2:$BJ$304,51,FALSE)</f>
        <v>11</v>
      </c>
      <c r="HJ122" s="95">
        <f t="shared" si="36"/>
        <v>5.5</v>
      </c>
      <c r="HK122" s="95">
        <f>VLOOKUP($A122,'WO Detail'!$A$2:$BJ$304,53,FALSE)</f>
        <v>17</v>
      </c>
      <c r="HL122" s="95">
        <f t="shared" si="37"/>
        <v>8.5</v>
      </c>
      <c r="HM122" s="95">
        <f>VLOOKUP($A122,'WO Detail'!$A$2:$BJ$304,55,FALSE)</f>
        <v>438</v>
      </c>
      <c r="HN122" s="95">
        <f t="shared" si="47"/>
        <v>31.285714285714285</v>
      </c>
      <c r="HO122" s="95">
        <f>VLOOKUP($A122,'WO Detail'!$A$2:$BJ$304,56,FALSE)</f>
        <v>26195</v>
      </c>
      <c r="HP122" s="95">
        <f t="shared" si="38"/>
        <v>12.654589371980675</v>
      </c>
      <c r="HQ122" s="95">
        <f>VLOOKUP($A122,'WO Detail'!$A$2:$BJ$304,57,FALSE)</f>
        <v>6098</v>
      </c>
      <c r="HR122" s="95">
        <f t="shared" si="39"/>
        <v>8.8376811594202902</v>
      </c>
      <c r="HS122" s="95">
        <f>VLOOKUP($A122,'WO Detail'!$A$2:$BJ$304,58,FALSE)</f>
        <v>13073</v>
      </c>
      <c r="HT122" s="95">
        <f t="shared" si="40"/>
        <v>6.3154589371980681</v>
      </c>
      <c r="HU122" s="95">
        <f>VLOOKUP($A122,'WO Detail'!$A$2:$BJ$304,59,FALSE)</f>
        <v>34041</v>
      </c>
      <c r="HV122" s="95">
        <f t="shared" si="41"/>
        <v>49.334782608695654</v>
      </c>
      <c r="HW122" s="95">
        <f>VLOOKUP($A122,'WO Detail'!$A$2:$BJ$304,60,FALSE)</f>
        <v>1597</v>
      </c>
      <c r="HX122" s="95">
        <f t="shared" si="42"/>
        <v>0.77149758454106288</v>
      </c>
      <c r="HY122" s="95">
        <f>VLOOKUP($A122,'WO Detail'!$A$2:$BJ$304,61,FALSE)</f>
        <v>26013</v>
      </c>
      <c r="HZ122" s="95">
        <f t="shared" si="43"/>
        <v>37.700000000000003</v>
      </c>
      <c r="IA122" s="95"/>
      <c r="IB122" s="95"/>
      <c r="IC122" s="95"/>
      <c r="ID122" s="113">
        <f>VLOOKUP($A122,'PHAS Score'!$C$1:$D$303,2,FALSE)</f>
        <v>35</v>
      </c>
      <c r="IE122" s="95">
        <f>VLOOKUP($A122,'WO Detail'!$A$2:$BJ$304,62,FALSE)</f>
        <v>654</v>
      </c>
      <c r="IF122" s="95">
        <f t="shared" si="44"/>
        <v>0.94782608695652171</v>
      </c>
      <c r="IG122" s="96"/>
      <c r="IH122" s="96"/>
      <c r="II122" s="96"/>
      <c r="IJ122" s="96"/>
    </row>
    <row r="123" spans="1:244" s="18" customFormat="1" ht="20.100000000000001" customHeight="1">
      <c r="A123" s="55" t="s">
        <v>1013</v>
      </c>
      <c r="B123" s="13" t="s">
        <v>307</v>
      </c>
      <c r="C123" s="13" t="str">
        <f>VLOOKUP($A123,'WO Detail'!$A$2:$BJ$304,4,FALSE)</f>
        <v>Mixed Finance</v>
      </c>
      <c r="D123" s="13" t="str">
        <f>VLOOKUP($A123,'WO Detail'!$A$2:$BJ$304,6,FALSE)</f>
        <v>Amsterdam</v>
      </c>
      <c r="E123" s="55">
        <f>VLOOKUP($A123,'WO Detail'!$A$2:$BJ$304,7,FALSE)</f>
        <v>22</v>
      </c>
      <c r="F123" s="13" t="s">
        <v>1014</v>
      </c>
      <c r="G123" s="53">
        <v>262</v>
      </c>
      <c r="H123" s="55" t="str">
        <f>VLOOKUP($A123,'WO Detail'!$A$2:$BJ$304,9,FALSE)</f>
        <v>NY005010220</v>
      </c>
      <c r="I123" s="14">
        <v>370</v>
      </c>
      <c r="J123" s="14">
        <v>649</v>
      </c>
      <c r="K123" s="15">
        <v>1.7540541000000001</v>
      </c>
      <c r="L123" s="15">
        <v>24.101355000000002</v>
      </c>
      <c r="M123" s="14">
        <v>250</v>
      </c>
      <c r="N123" s="14">
        <v>399</v>
      </c>
      <c r="O123" s="14">
        <v>23</v>
      </c>
      <c r="P123" s="14">
        <v>25</v>
      </c>
      <c r="Q123" s="14">
        <v>31</v>
      </c>
      <c r="R123" s="14">
        <v>30</v>
      </c>
      <c r="S123" s="14">
        <v>29</v>
      </c>
      <c r="T123" s="14">
        <v>41</v>
      </c>
      <c r="U123" s="14">
        <v>39</v>
      </c>
      <c r="V123" s="14">
        <v>59</v>
      </c>
      <c r="W123" s="14">
        <v>36</v>
      </c>
      <c r="X123" s="14">
        <v>36</v>
      </c>
      <c r="Y123" s="14">
        <v>104</v>
      </c>
      <c r="Z123" s="14">
        <v>150</v>
      </c>
      <c r="AA123" s="14">
        <v>46</v>
      </c>
      <c r="AB123" s="14">
        <v>97</v>
      </c>
      <c r="AC123" s="14">
        <v>318</v>
      </c>
      <c r="AD123" s="14">
        <v>300</v>
      </c>
      <c r="AE123" s="14">
        <v>104</v>
      </c>
      <c r="AF123" s="14">
        <v>161</v>
      </c>
      <c r="AG123" s="14">
        <v>309</v>
      </c>
      <c r="AH123" s="14">
        <v>74</v>
      </c>
      <c r="AI123" s="14">
        <v>1</v>
      </c>
      <c r="AJ123" s="14">
        <v>235</v>
      </c>
      <c r="AK123" s="14">
        <v>117</v>
      </c>
      <c r="AL123" s="14">
        <v>25</v>
      </c>
      <c r="AM123" s="14">
        <v>15</v>
      </c>
      <c r="AN123" s="14">
        <v>30</v>
      </c>
      <c r="AO123" s="16">
        <v>528.47567567567569</v>
      </c>
      <c r="AP123" s="16">
        <v>313.5</v>
      </c>
      <c r="AQ123" s="14">
        <v>5</v>
      </c>
      <c r="AR123" s="14">
        <v>20</v>
      </c>
      <c r="AS123" s="14">
        <v>151</v>
      </c>
      <c r="AT123" s="14">
        <v>46</v>
      </c>
      <c r="AU123" s="14">
        <v>36</v>
      </c>
      <c r="AV123" s="14">
        <v>11</v>
      </c>
      <c r="AW123" s="14">
        <v>17</v>
      </c>
      <c r="AX123" s="14">
        <v>8</v>
      </c>
      <c r="AY123" s="14">
        <v>15</v>
      </c>
      <c r="AZ123" s="14">
        <v>7</v>
      </c>
      <c r="BA123" s="14">
        <v>54</v>
      </c>
      <c r="BB123" s="16">
        <v>26071.409214092142</v>
      </c>
      <c r="BC123" s="16">
        <v>13903</v>
      </c>
      <c r="BD123" s="14">
        <v>9</v>
      </c>
      <c r="BE123" s="14">
        <v>64</v>
      </c>
      <c r="BF123" s="14">
        <v>125</v>
      </c>
      <c r="BG123" s="14">
        <v>42</v>
      </c>
      <c r="BH123" s="14">
        <v>21</v>
      </c>
      <c r="BI123" s="14">
        <v>17</v>
      </c>
      <c r="BJ123" s="14">
        <v>15</v>
      </c>
      <c r="BK123" s="14">
        <v>18</v>
      </c>
      <c r="BL123" s="14">
        <v>6</v>
      </c>
      <c r="BM123" s="14">
        <v>6</v>
      </c>
      <c r="BN123" s="14">
        <v>6</v>
      </c>
      <c r="BO123" s="14">
        <v>8</v>
      </c>
      <c r="BP123" s="14">
        <v>5</v>
      </c>
      <c r="BQ123" s="14">
        <v>2</v>
      </c>
      <c r="BR123" s="14">
        <v>3</v>
      </c>
      <c r="BS123" s="14">
        <v>0</v>
      </c>
      <c r="BT123" s="14">
        <v>2</v>
      </c>
      <c r="BU123" s="14">
        <v>0</v>
      </c>
      <c r="BV123" s="14">
        <v>1</v>
      </c>
      <c r="BW123" s="14">
        <v>1</v>
      </c>
      <c r="BX123" s="14">
        <v>18</v>
      </c>
      <c r="BY123" s="14">
        <v>112</v>
      </c>
      <c r="BZ123" s="16">
        <v>51957.214285714283</v>
      </c>
      <c r="CA123" s="16">
        <v>37834.5</v>
      </c>
      <c r="CB123" s="14">
        <v>16</v>
      </c>
      <c r="CC123" s="16">
        <v>10776.625</v>
      </c>
      <c r="CD123" s="16">
        <v>6624</v>
      </c>
      <c r="CE123" s="14">
        <v>241</v>
      </c>
      <c r="CF123" s="16">
        <v>15071.203319502074</v>
      </c>
      <c r="CG123" s="16">
        <v>10536</v>
      </c>
      <c r="CH123" s="14">
        <v>262</v>
      </c>
      <c r="CI123" s="14">
        <v>52</v>
      </c>
      <c r="CJ123" s="14">
        <v>30</v>
      </c>
      <c r="CK123" s="14">
        <v>13</v>
      </c>
      <c r="CL123" s="14">
        <v>9</v>
      </c>
      <c r="CM123" s="14">
        <v>12</v>
      </c>
      <c r="CN123" s="17">
        <f t="shared" si="25"/>
        <v>3.2432432432432434E-2</v>
      </c>
      <c r="CO123" s="14">
        <v>28</v>
      </c>
      <c r="CP123" s="17">
        <f t="shared" si="26"/>
        <v>7.567567567567568E-2</v>
      </c>
      <c r="CQ123" s="14">
        <v>193</v>
      </c>
      <c r="CR123" s="14">
        <v>26</v>
      </c>
      <c r="CS123" s="17">
        <f t="shared" si="27"/>
        <v>4.0061633281972264E-2</v>
      </c>
      <c r="CT123" s="13"/>
      <c r="CU123" s="17"/>
      <c r="CV123" s="13"/>
      <c r="CW123" s="13"/>
      <c r="CX123" s="13"/>
      <c r="CY123" s="13"/>
      <c r="CZ123" s="13"/>
      <c r="DA123" s="13"/>
      <c r="DB123" s="13" t="str">
        <f>VLOOKUP($A123,'WO Detail'!$A$2:$BJ$304,5,FALSE)</f>
        <v>Anthony Dingle</v>
      </c>
      <c r="DC123" s="13"/>
      <c r="DD123" s="13"/>
      <c r="DE123" s="55">
        <f>VLOOKUP($A123,'WO Detail'!$A$2:$BJ$304,38,FALSE)</f>
        <v>0</v>
      </c>
      <c r="DF123" s="19" t="s">
        <v>334</v>
      </c>
      <c r="DG123" s="19" t="s">
        <v>335</v>
      </c>
      <c r="DH123" s="19" t="s">
        <v>441</v>
      </c>
      <c r="DI123" s="19" t="s">
        <v>442</v>
      </c>
      <c r="DJ123" s="19" t="s">
        <v>875</v>
      </c>
      <c r="DK123" s="19" t="s">
        <v>876</v>
      </c>
      <c r="DL123" s="19" t="s">
        <v>340</v>
      </c>
      <c r="DM123" s="19" t="s">
        <v>341</v>
      </c>
      <c r="DN123" s="19" t="s">
        <v>726</v>
      </c>
      <c r="DO123" s="55"/>
      <c r="DP123" s="55"/>
      <c r="DQ123" s="68">
        <v>9.2592592592592595</v>
      </c>
      <c r="DR123" s="55" t="str">
        <f>VLOOKUP($A123,'WO Detail'!$A$2:$BJ$304,10,FALSE)</f>
        <v>No</v>
      </c>
      <c r="DS123" s="55" t="str">
        <f>VLOOKUP($A123,'WO Detail'!$A$2:$BJ$304,14,FALSE)</f>
        <v>YES</v>
      </c>
      <c r="DT123" s="19" t="s">
        <v>343</v>
      </c>
      <c r="DU123" s="59" t="str">
        <f>VLOOKUP($A123,'WO Detail'!$A$2:$BJ$304,15,FALSE)</f>
        <v>MARIA GUZMAN</v>
      </c>
      <c r="DV123" s="77"/>
      <c r="DW123" s="79" t="s">
        <v>735</v>
      </c>
      <c r="DX123" s="55">
        <f>VLOOKUP($A123,'WO Detail'!$A$2:$BJ$304,26,FALSE)</f>
        <v>377</v>
      </c>
      <c r="DY123" s="55">
        <f>VLOOKUP($A123,'WO Detail'!$A$2:$BJ$304,27,FALSE)</f>
        <v>371</v>
      </c>
      <c r="DZ123" s="55">
        <f>VLOOKUP($A123,'WO Detail'!$A$2:$BJ$304,28,FALSE)</f>
        <v>6</v>
      </c>
      <c r="EA123" s="55">
        <f>VLOOKUP($A123,'WO Detail'!$A$2:$BJ$304,29,FALSE)</f>
        <v>0</v>
      </c>
      <c r="EB123" s="55">
        <f>VLOOKUP($A123,'WO Detail'!$A$2:$BJ$304,30,FALSE)</f>
        <v>78</v>
      </c>
      <c r="EC123" s="55">
        <f>VLOOKUP($A123,'WO Detail'!$A$2:$BJ$304,31,FALSE)</f>
        <v>173</v>
      </c>
      <c r="ED123" s="55">
        <f>VLOOKUP($A123,'WO Detail'!$A$2:$BJ$304,32,FALSE)</f>
        <v>56</v>
      </c>
      <c r="EE123" s="55">
        <f>VLOOKUP($A123,'WO Detail'!$A$2:$BJ$304,33,FALSE)</f>
        <v>28</v>
      </c>
      <c r="EF123" s="55">
        <f>VLOOKUP($A123,'WO Detail'!$A$2:$BJ$304,34,FALSE)</f>
        <v>28</v>
      </c>
      <c r="EG123" s="55">
        <f>VLOOKUP($A123,'WO Detail'!$A$2:$BJ$304,35,FALSE)</f>
        <v>14</v>
      </c>
      <c r="EH123" s="55">
        <f>VLOOKUP($A123,'WO Detail'!$A$2:$BJ$304,36,FALSE)</f>
        <v>0</v>
      </c>
      <c r="EI123" s="55">
        <f>VLOOKUP($A123,'WO Detail'!$A$2:$BJ$304,37,FALSE)</f>
        <v>0</v>
      </c>
      <c r="EJ123" s="78">
        <v>2</v>
      </c>
      <c r="EK123" s="78">
        <v>0</v>
      </c>
      <c r="EL123" s="19" t="s">
        <v>268</v>
      </c>
      <c r="EM123" s="19" t="s">
        <v>290</v>
      </c>
      <c r="EN123" s="81">
        <v>28306</v>
      </c>
      <c r="EO123" s="78">
        <v>43</v>
      </c>
      <c r="EP123" s="78" t="s">
        <v>1015</v>
      </c>
      <c r="EQ123" s="84">
        <v>22666</v>
      </c>
      <c r="ER123" s="78">
        <v>2.77</v>
      </c>
      <c r="ES123" s="13"/>
      <c r="ET123" s="55">
        <f>VLOOKUP($A123,'WO Detail'!$A$2:$BJ$304,25,FALSE)</f>
        <v>4</v>
      </c>
      <c r="EU123" s="55">
        <f>VLOOKUP($A123,'WO Detail'!$A$2:$BJ$304,24,FALSE)</f>
        <v>5</v>
      </c>
      <c r="EV123" s="55">
        <f>VLOOKUP($A123,'WO Detail'!$A$2:$BJ$304,23,FALSE)</f>
        <v>0</v>
      </c>
      <c r="EW123" s="78" t="s">
        <v>271</v>
      </c>
      <c r="EX123" s="13"/>
      <c r="EY123" s="13"/>
      <c r="EZ123" s="19" t="s">
        <v>267</v>
      </c>
      <c r="FA123" s="55" t="str">
        <f>VLOOKUP($A123,'WO Detail'!$A$2:$BJ$304,11,FALSE)</f>
        <v>Other</v>
      </c>
      <c r="FB123" s="55" t="str">
        <f>VLOOKUP($A123,'WO Detail'!$A$2:$BJ$304,12,FALSE)</f>
        <v>No</v>
      </c>
      <c r="FC123" s="13"/>
      <c r="FD123" s="55">
        <f>VLOOKUP($A123,'WO Detail'!$A$2:$BJ$304,13,FALSE)</f>
        <v>0</v>
      </c>
      <c r="FE123" s="19" t="s">
        <v>267</v>
      </c>
      <c r="FF123" s="13" t="s">
        <v>273</v>
      </c>
      <c r="FG123" s="19" t="s">
        <v>1016</v>
      </c>
      <c r="FH123" s="19" t="s">
        <v>1017</v>
      </c>
      <c r="FI123" s="13">
        <v>3807</v>
      </c>
      <c r="FJ123" s="13">
        <v>2</v>
      </c>
      <c r="FK123" s="19" t="s">
        <v>1018</v>
      </c>
      <c r="FL123" s="13"/>
      <c r="FM123" s="55">
        <f>VLOOKUP($A123,'WO Detail'!$A$2:$BJ$304,16,FALSE)</f>
        <v>0</v>
      </c>
      <c r="FN123" s="13"/>
      <c r="FO123" s="13"/>
      <c r="FP123" s="13"/>
      <c r="FQ123" s="13"/>
      <c r="FR123" s="13"/>
      <c r="FS123" s="13"/>
      <c r="FT123" s="13"/>
      <c r="FU123" s="13"/>
      <c r="FV123" s="13"/>
      <c r="FW123" s="13"/>
      <c r="FX123" s="13"/>
      <c r="FY123" s="13"/>
      <c r="FZ123" s="13"/>
      <c r="GA123" s="13"/>
      <c r="GB123" s="13"/>
      <c r="GC123" s="13"/>
      <c r="GD123" s="13"/>
      <c r="GE123" s="13"/>
      <c r="GF123" s="13"/>
      <c r="GG123" s="13"/>
      <c r="GH123" s="55">
        <f>VLOOKUP($A123,'WO Detail'!$A$2:$BJ$304,39,FALSE)</f>
        <v>95.46</v>
      </c>
      <c r="GI123" s="55">
        <f>VLOOKUP($A123,'WO Detail'!$A$2:$BJ$304,40,FALSE)</f>
        <v>20.75</v>
      </c>
      <c r="GJ123" s="13"/>
      <c r="GK123" s="13"/>
      <c r="GL123" s="13"/>
      <c r="GM123" s="13"/>
      <c r="GN123" s="55">
        <f>VLOOKUP($A123,'WO Detail'!$A$2:$BJ$304,17,FALSE)</f>
        <v>0</v>
      </c>
      <c r="GO123" s="55">
        <f>VLOOKUP($A123,'WO Detail'!$A$2:$BJ$304,18,FALSE)</f>
        <v>0</v>
      </c>
      <c r="GP123" s="55">
        <f>VLOOKUP($A123,'WO Detail'!$A$2:$BJ$304,19,FALSE)</f>
        <v>0</v>
      </c>
      <c r="GQ123" s="55" t="str">
        <f>VLOOKUP($A123,'WO Detail'!$A$2:$BJ$304,21,FALSE)</f>
        <v>No</v>
      </c>
      <c r="GR123" s="89">
        <f>VLOOKUP($A123,'WO Detail'!$A$2:$BJ$304,22,FALSE)</f>
        <v>0.49476374068326212</v>
      </c>
      <c r="GS123" s="95">
        <f>VLOOKUP($A123,'WO Detail'!$A$2:$BJ$304,41,FALSE)</f>
        <v>443</v>
      </c>
      <c r="GT123" s="95">
        <f t="shared" si="45"/>
        <v>0.39802336028751123</v>
      </c>
      <c r="GU123" s="95">
        <f>VLOOKUP($A123,'WO Detail'!$A$2:$BJ$304,42,FALSE)</f>
        <v>44</v>
      </c>
      <c r="GV123" s="95">
        <f t="shared" si="46"/>
        <v>0.11859838274932614</v>
      </c>
      <c r="GW123" s="95">
        <f>VLOOKUP($A123,'WO Detail'!$A$2:$BJ$304,43,FALSE)</f>
        <v>991</v>
      </c>
      <c r="GX123" s="95">
        <f t="shared" si="30"/>
        <v>0.89038634321653187</v>
      </c>
      <c r="GY123" s="95">
        <f>VLOOKUP($A123,'WO Detail'!$A$2:$BJ$304,44,FALSE)</f>
        <v>524</v>
      </c>
      <c r="GZ123" s="95">
        <f t="shared" si="31"/>
        <v>1.4123989218328841</v>
      </c>
      <c r="HA123" s="95">
        <f>VLOOKUP($A123,'WO Detail'!$A$2:$BJ$304,45,FALSE)</f>
        <v>731</v>
      </c>
      <c r="HB123" s="95">
        <f t="shared" si="32"/>
        <v>0.65678346810422283</v>
      </c>
      <c r="HC123" s="95">
        <f>VLOOKUP($A123,'WO Detail'!$A$2:$BJ$304,46,FALSE)</f>
        <v>598</v>
      </c>
      <c r="HD123" s="95">
        <f t="shared" si="33"/>
        <v>1.6118598382749325</v>
      </c>
      <c r="HE123" s="95">
        <f>VLOOKUP($A123,'WO Detail'!$A$2:$BJ$304,47,FALSE)</f>
        <v>589</v>
      </c>
      <c r="HF123" s="95">
        <f t="shared" si="34"/>
        <v>0.52920035938903864</v>
      </c>
      <c r="HG123" s="95">
        <f>VLOOKUP($A123,'WO Detail'!$A$2:$BJ$304,49,FALSE)</f>
        <v>480</v>
      </c>
      <c r="HH123" s="95">
        <f t="shared" si="35"/>
        <v>0.43126684636118601</v>
      </c>
      <c r="HI123" s="95">
        <f>VLOOKUP($A123,'WO Detail'!$A$2:$BJ$304,51,FALSE)</f>
        <v>9</v>
      </c>
      <c r="HJ123" s="95">
        <f t="shared" si="36"/>
        <v>4.5</v>
      </c>
      <c r="HK123" s="95">
        <f>VLOOKUP($A123,'WO Detail'!$A$2:$BJ$304,53,FALSE)</f>
        <v>11</v>
      </c>
      <c r="HL123" s="95">
        <f t="shared" si="37"/>
        <v>5.5</v>
      </c>
      <c r="HM123" s="95">
        <f>VLOOKUP($A123,'WO Detail'!$A$2:$BJ$304,55,FALSE)</f>
        <v>179</v>
      </c>
      <c r="HN123" s="95">
        <f t="shared" si="47"/>
        <v>35.799999999999997</v>
      </c>
      <c r="HO123" s="95">
        <f>VLOOKUP($A123,'WO Detail'!$A$2:$BJ$304,56,FALSE)</f>
        <v>6704</v>
      </c>
      <c r="HP123" s="95">
        <f t="shared" si="38"/>
        <v>6.0233602875112302</v>
      </c>
      <c r="HQ123" s="95">
        <f>VLOOKUP($A123,'WO Detail'!$A$2:$BJ$304,57,FALSE)</f>
        <v>1672</v>
      </c>
      <c r="HR123" s="95">
        <f t="shared" si="39"/>
        <v>4.5067385444743939</v>
      </c>
      <c r="HS123" s="95">
        <f>VLOOKUP($A123,'WO Detail'!$A$2:$BJ$304,58,FALSE)</f>
        <v>3931</v>
      </c>
      <c r="HT123" s="95">
        <f t="shared" si="40"/>
        <v>3.531895777178796</v>
      </c>
      <c r="HU123" s="95">
        <f>VLOOKUP($A123,'WO Detail'!$A$2:$BJ$304,59,FALSE)</f>
        <v>17568</v>
      </c>
      <c r="HV123" s="95">
        <f t="shared" si="41"/>
        <v>47.353099730458219</v>
      </c>
      <c r="HW123" s="95">
        <f>VLOOKUP($A123,'WO Detail'!$A$2:$BJ$304,60,FALSE)</f>
        <v>298</v>
      </c>
      <c r="HX123" s="95">
        <f t="shared" si="42"/>
        <v>0.26774483378256964</v>
      </c>
      <c r="HY123" s="95">
        <f>VLOOKUP($A123,'WO Detail'!$A$2:$BJ$304,61,FALSE)</f>
        <v>6267</v>
      </c>
      <c r="HZ123" s="95">
        <f t="shared" si="43"/>
        <v>16.892183288409704</v>
      </c>
      <c r="IA123" s="95"/>
      <c r="IB123" s="95"/>
      <c r="IC123" s="95"/>
      <c r="ID123" s="113">
        <f>VLOOKUP($A123,'PHAS Score'!$C$1:$D$303,2,FALSE)</f>
        <v>26</v>
      </c>
      <c r="IE123" s="95">
        <f>VLOOKUP($A123,'WO Detail'!$A$2:$BJ$304,62,FALSE)</f>
        <v>837</v>
      </c>
      <c r="IF123" s="95">
        <f t="shared" si="44"/>
        <v>2.2560646900269541</v>
      </c>
      <c r="IG123" s="96"/>
      <c r="IH123" s="96"/>
      <c r="II123" s="96"/>
      <c r="IJ123" s="96"/>
    </row>
    <row r="124" spans="1:244" s="18" customFormat="1" ht="20.100000000000001" customHeight="1">
      <c r="A124" s="55" t="s">
        <v>1019</v>
      </c>
      <c r="B124" s="13" t="s">
        <v>307</v>
      </c>
      <c r="C124" s="13" t="str">
        <f>VLOOKUP($A124,'WO Detail'!$A$2:$BJ$304,4,FALSE)</f>
        <v>Manhattan</v>
      </c>
      <c r="D124" s="13" t="str">
        <f>VLOOKUP($A124,'WO Detail'!$A$2:$BJ$304,6,FALSE)</f>
        <v>Harlem River</v>
      </c>
      <c r="E124" s="55">
        <f>VLOOKUP($A124,'WO Detail'!$A$2:$BJ$304,7,FALSE)</f>
        <v>3</v>
      </c>
      <c r="F124" s="13" t="s">
        <v>1020</v>
      </c>
      <c r="G124" s="53">
        <v>3</v>
      </c>
      <c r="H124" s="55" t="str">
        <f>VLOOKUP($A124,'WO Detail'!$A$2:$BJ$304,9,FALSE)</f>
        <v>NY005010030</v>
      </c>
      <c r="I124" s="14">
        <v>564</v>
      </c>
      <c r="J124" s="14">
        <v>1077</v>
      </c>
      <c r="K124" s="15">
        <v>1.9095745</v>
      </c>
      <c r="L124" s="15">
        <v>19.308156</v>
      </c>
      <c r="M124" s="14">
        <v>397</v>
      </c>
      <c r="N124" s="14">
        <v>680</v>
      </c>
      <c r="O124" s="14">
        <v>81</v>
      </c>
      <c r="P124" s="14">
        <v>87</v>
      </c>
      <c r="Q124" s="14">
        <v>77</v>
      </c>
      <c r="R124" s="14">
        <v>81</v>
      </c>
      <c r="S124" s="14">
        <v>75</v>
      </c>
      <c r="T124" s="14">
        <v>155</v>
      </c>
      <c r="U124" s="14">
        <v>133</v>
      </c>
      <c r="V124" s="14">
        <v>117</v>
      </c>
      <c r="W124" s="14">
        <v>68</v>
      </c>
      <c r="X124" s="14">
        <v>70</v>
      </c>
      <c r="Y124" s="14">
        <v>84</v>
      </c>
      <c r="Z124" s="14">
        <v>37</v>
      </c>
      <c r="AA124" s="14">
        <v>12</v>
      </c>
      <c r="AB124" s="14">
        <v>290</v>
      </c>
      <c r="AC124" s="14">
        <v>172</v>
      </c>
      <c r="AD124" s="14">
        <v>133</v>
      </c>
      <c r="AE124" s="14">
        <v>34</v>
      </c>
      <c r="AF124" s="14">
        <v>644</v>
      </c>
      <c r="AG124" s="14">
        <v>369</v>
      </c>
      <c r="AH124" s="14">
        <v>25</v>
      </c>
      <c r="AI124" s="14">
        <v>5</v>
      </c>
      <c r="AJ124" s="14">
        <v>217</v>
      </c>
      <c r="AK124" s="14">
        <v>46</v>
      </c>
      <c r="AL124" s="14">
        <v>11</v>
      </c>
      <c r="AM124" s="14">
        <v>6</v>
      </c>
      <c r="AN124" s="14">
        <v>54</v>
      </c>
      <c r="AO124" s="16">
        <v>536.07978723404256</v>
      </c>
      <c r="AP124" s="16">
        <v>373.5</v>
      </c>
      <c r="AQ124" s="14">
        <v>7</v>
      </c>
      <c r="AR124" s="14">
        <v>33</v>
      </c>
      <c r="AS124" s="14">
        <v>198</v>
      </c>
      <c r="AT124" s="14">
        <v>56</v>
      </c>
      <c r="AU124" s="14">
        <v>55</v>
      </c>
      <c r="AV124" s="14">
        <v>31</v>
      </c>
      <c r="AW124" s="14">
        <v>28</v>
      </c>
      <c r="AX124" s="14">
        <v>25</v>
      </c>
      <c r="AY124" s="14">
        <v>19</v>
      </c>
      <c r="AZ124" s="14">
        <v>20</v>
      </c>
      <c r="BA124" s="14">
        <v>92</v>
      </c>
      <c r="BB124" s="16">
        <v>24480.050541516244</v>
      </c>
      <c r="BC124" s="16">
        <v>16297</v>
      </c>
      <c r="BD124" s="14">
        <v>27</v>
      </c>
      <c r="BE124" s="14">
        <v>114</v>
      </c>
      <c r="BF124" s="14">
        <v>117</v>
      </c>
      <c r="BG124" s="14">
        <v>58</v>
      </c>
      <c r="BH124" s="14">
        <v>37</v>
      </c>
      <c r="BI124" s="14">
        <v>41</v>
      </c>
      <c r="BJ124" s="14">
        <v>27</v>
      </c>
      <c r="BK124" s="14">
        <v>29</v>
      </c>
      <c r="BL124" s="14">
        <v>27</v>
      </c>
      <c r="BM124" s="14">
        <v>18</v>
      </c>
      <c r="BN124" s="14">
        <v>16</v>
      </c>
      <c r="BO124" s="14">
        <v>10</v>
      </c>
      <c r="BP124" s="14">
        <v>9</v>
      </c>
      <c r="BQ124" s="14">
        <v>2</v>
      </c>
      <c r="BR124" s="14">
        <v>2</v>
      </c>
      <c r="BS124" s="14">
        <v>3</v>
      </c>
      <c r="BT124" s="14">
        <v>2</v>
      </c>
      <c r="BU124" s="14">
        <v>1</v>
      </c>
      <c r="BV124" s="14">
        <v>2</v>
      </c>
      <c r="BW124" s="14">
        <v>4</v>
      </c>
      <c r="BX124" s="14">
        <v>8</v>
      </c>
      <c r="BY124" s="14">
        <v>278</v>
      </c>
      <c r="BZ124" s="16">
        <v>35414.370503597122</v>
      </c>
      <c r="CA124" s="16">
        <v>31100</v>
      </c>
      <c r="CB124" s="14">
        <v>93</v>
      </c>
      <c r="CC124" s="16">
        <v>12491.89247311828</v>
      </c>
      <c r="CD124" s="16">
        <v>7187</v>
      </c>
      <c r="CE124" s="14">
        <v>193</v>
      </c>
      <c r="CF124" s="16">
        <v>15067.227979274612</v>
      </c>
      <c r="CG124" s="16">
        <v>10680</v>
      </c>
      <c r="CH124" s="14">
        <v>357</v>
      </c>
      <c r="CI124" s="14">
        <v>107</v>
      </c>
      <c r="CJ124" s="14">
        <v>69</v>
      </c>
      <c r="CK124" s="14">
        <v>13</v>
      </c>
      <c r="CL124" s="14">
        <v>8</v>
      </c>
      <c r="CM124" s="14">
        <v>8</v>
      </c>
      <c r="CN124" s="17">
        <f t="shared" si="25"/>
        <v>1.4184397163120567E-2</v>
      </c>
      <c r="CO124" s="14">
        <v>38</v>
      </c>
      <c r="CP124" s="17">
        <f t="shared" si="26"/>
        <v>6.7375886524822695E-2</v>
      </c>
      <c r="CQ124" s="14">
        <v>267</v>
      </c>
      <c r="CR124" s="14">
        <v>99</v>
      </c>
      <c r="CS124" s="17">
        <f t="shared" si="27"/>
        <v>9.1922005571030641E-2</v>
      </c>
      <c r="CT124" s="13"/>
      <c r="CU124" s="17"/>
      <c r="CV124" s="13"/>
      <c r="CW124" s="13"/>
      <c r="CX124" s="13"/>
      <c r="CY124" s="13"/>
      <c r="CZ124" s="13"/>
      <c r="DA124" s="13"/>
      <c r="DB124" s="13" t="str">
        <f>VLOOKUP($A124,'WO Detail'!$A$2:$BJ$304,5,FALSE)</f>
        <v>Albert Suggs</v>
      </c>
      <c r="DC124" s="13"/>
      <c r="DD124" s="13"/>
      <c r="DE124" s="55">
        <f>VLOOKUP($A124,'WO Detail'!$A$2:$BJ$304,38,FALSE)</f>
        <v>4</v>
      </c>
      <c r="DF124" s="19" t="s">
        <v>309</v>
      </c>
      <c r="DG124" s="19" t="s">
        <v>310</v>
      </c>
      <c r="DH124" s="19" t="s">
        <v>478</v>
      </c>
      <c r="DI124" s="19" t="s">
        <v>479</v>
      </c>
      <c r="DJ124" s="19" t="s">
        <v>313</v>
      </c>
      <c r="DK124" s="19" t="s">
        <v>314</v>
      </c>
      <c r="DL124" s="19" t="s">
        <v>280</v>
      </c>
      <c r="DM124" s="19" t="s">
        <v>315</v>
      </c>
      <c r="DN124" s="19" t="s">
        <v>316</v>
      </c>
      <c r="DO124" s="55"/>
      <c r="DP124" s="55"/>
      <c r="DQ124" s="68">
        <v>18.504811250925201</v>
      </c>
      <c r="DR124" s="55" t="str">
        <f>VLOOKUP($A124,'WO Detail'!$A$2:$BJ$304,10,FALSE)</f>
        <v>No</v>
      </c>
      <c r="DS124" s="55" t="str">
        <f>VLOOKUP($A124,'WO Detail'!$A$2:$BJ$304,14,FALSE)</f>
        <v>YES</v>
      </c>
      <c r="DT124" s="19" t="s">
        <v>317</v>
      </c>
      <c r="DU124" s="59" t="str">
        <f>VLOOKUP($A124,'WO Detail'!$A$2:$BJ$304,15,FALSE)</f>
        <v>MICHELLE SHELLEY-GRANT</v>
      </c>
      <c r="DV124" s="78">
        <v>2020</v>
      </c>
      <c r="DW124" s="79" t="s">
        <v>267</v>
      </c>
      <c r="DX124" s="55">
        <f>VLOOKUP($A124,'WO Detail'!$A$2:$BJ$304,26,FALSE)</f>
        <v>577</v>
      </c>
      <c r="DY124" s="55">
        <f>VLOOKUP($A124,'WO Detail'!$A$2:$BJ$304,27,FALSE)</f>
        <v>565</v>
      </c>
      <c r="DZ124" s="55">
        <f>VLOOKUP($A124,'WO Detail'!$A$2:$BJ$304,28,FALSE)</f>
        <v>9</v>
      </c>
      <c r="EA124" s="55">
        <f>VLOOKUP($A124,'WO Detail'!$A$2:$BJ$304,29,FALSE)</f>
        <v>3</v>
      </c>
      <c r="EB124" s="55">
        <f>VLOOKUP($A124,'WO Detail'!$A$2:$BJ$304,30,FALSE)</f>
        <v>59</v>
      </c>
      <c r="EC124" s="55">
        <f>VLOOKUP($A124,'WO Detail'!$A$2:$BJ$304,31,FALSE)</f>
        <v>257</v>
      </c>
      <c r="ED124" s="55">
        <f>VLOOKUP($A124,'WO Detail'!$A$2:$BJ$304,32,FALSE)</f>
        <v>236</v>
      </c>
      <c r="EE124" s="55">
        <f>VLOOKUP($A124,'WO Detail'!$A$2:$BJ$304,33,FALSE)</f>
        <v>25</v>
      </c>
      <c r="EF124" s="55">
        <f>VLOOKUP($A124,'WO Detail'!$A$2:$BJ$304,34,FALSE)</f>
        <v>0</v>
      </c>
      <c r="EG124" s="55">
        <f>VLOOKUP($A124,'WO Detail'!$A$2:$BJ$304,35,FALSE)</f>
        <v>0</v>
      </c>
      <c r="EH124" s="55">
        <f>VLOOKUP($A124,'WO Detail'!$A$2:$BJ$304,36,FALSE)</f>
        <v>0</v>
      </c>
      <c r="EI124" s="55">
        <f>VLOOKUP($A124,'WO Detail'!$A$2:$BJ$304,37,FALSE)</f>
        <v>0</v>
      </c>
      <c r="EJ124" s="78">
        <v>7</v>
      </c>
      <c r="EK124" s="78">
        <v>0</v>
      </c>
      <c r="EL124" s="19" t="s">
        <v>268</v>
      </c>
      <c r="EM124" s="19" t="s">
        <v>269</v>
      </c>
      <c r="EN124" s="81">
        <v>13789</v>
      </c>
      <c r="EO124" s="78">
        <v>83</v>
      </c>
      <c r="EP124" s="78" t="s">
        <v>752</v>
      </c>
      <c r="EQ124" s="84">
        <v>103777</v>
      </c>
      <c r="ER124" s="78">
        <v>7.3900000000000006</v>
      </c>
      <c r="ES124" s="13"/>
      <c r="ET124" s="55">
        <f>VLOOKUP($A124,'WO Detail'!$A$2:$BJ$304,25,FALSE)</f>
        <v>0</v>
      </c>
      <c r="EU124" s="55">
        <f>VLOOKUP($A124,'WO Detail'!$A$2:$BJ$304,24,FALSE)</f>
        <v>0</v>
      </c>
      <c r="EV124" s="55">
        <f>VLOOKUP($A124,'WO Detail'!$A$2:$BJ$304,23,FALSE)</f>
        <v>0</v>
      </c>
      <c r="EW124" s="78" t="s">
        <v>757</v>
      </c>
      <c r="EX124" s="13"/>
      <c r="EY124" s="13"/>
      <c r="EZ124" s="19" t="s">
        <v>267</v>
      </c>
      <c r="FA124" s="55" t="str">
        <f>VLOOKUP($A124,'WO Detail'!$A$2:$BJ$304,11,FALSE)</f>
        <v>Other</v>
      </c>
      <c r="FB124" s="55" t="str">
        <f>VLOOKUP($A124,'WO Detail'!$A$2:$BJ$304,12,FALSE)</f>
        <v>No</v>
      </c>
      <c r="FC124" s="13"/>
      <c r="FD124" s="55">
        <f>VLOOKUP($A124,'WO Detail'!$A$2:$BJ$304,13,FALSE)</f>
        <v>0</v>
      </c>
      <c r="FE124" s="19" t="s">
        <v>267</v>
      </c>
      <c r="FF124" s="13"/>
      <c r="FG124" s="19" t="s">
        <v>1021</v>
      </c>
      <c r="FH124" s="19" t="s">
        <v>826</v>
      </c>
      <c r="FI124" s="13">
        <v>3803</v>
      </c>
      <c r="FJ124" s="13">
        <v>5</v>
      </c>
      <c r="FK124" s="19" t="s">
        <v>827</v>
      </c>
      <c r="FL124" s="13"/>
      <c r="FM124" s="55">
        <f>VLOOKUP($A124,'WO Detail'!$A$2:$BJ$304,16,FALSE)</f>
        <v>0</v>
      </c>
      <c r="FN124" s="13"/>
      <c r="FO124" s="13"/>
      <c r="FP124" s="13"/>
      <c r="FQ124" s="13"/>
      <c r="FR124" s="13"/>
      <c r="FS124" s="13"/>
      <c r="FT124" s="13"/>
      <c r="FU124" s="13"/>
      <c r="FV124" s="13"/>
      <c r="FW124" s="13"/>
      <c r="FX124" s="13"/>
      <c r="FY124" s="13"/>
      <c r="FZ124" s="13"/>
      <c r="GA124" s="13"/>
      <c r="GB124" s="13"/>
      <c r="GC124" s="13"/>
      <c r="GD124" s="13"/>
      <c r="GE124" s="13"/>
      <c r="GF124" s="13"/>
      <c r="GG124" s="13"/>
      <c r="GH124" s="55">
        <f>VLOOKUP($A124,'WO Detail'!$A$2:$BJ$304,39,FALSE)</f>
        <v>83.77</v>
      </c>
      <c r="GI124" s="55">
        <f>VLOOKUP($A124,'WO Detail'!$A$2:$BJ$304,40,FALSE)</f>
        <v>47.61</v>
      </c>
      <c r="GJ124" s="13"/>
      <c r="GK124" s="13"/>
      <c r="GL124" s="13"/>
      <c r="GM124" s="13"/>
      <c r="GN124" s="55" t="str">
        <f>VLOOKUP($A124,'WO Detail'!$A$2:$BJ$304,17,FALSE)</f>
        <v>11720.0</v>
      </c>
      <c r="GO124" s="55">
        <f>VLOOKUP($A124,'WO Detail'!$A$2:$BJ$304,18,FALSE)</f>
        <v>0</v>
      </c>
      <c r="GP124" s="55">
        <f>VLOOKUP($A124,'WO Detail'!$A$2:$BJ$304,19,FALSE)</f>
        <v>0</v>
      </c>
      <c r="GQ124" s="55" t="str">
        <f>VLOOKUP($A124,'WO Detail'!$A$2:$BJ$304,21,FALSE)</f>
        <v>No</v>
      </c>
      <c r="GR124" s="89">
        <f>VLOOKUP($A124,'WO Detail'!$A$2:$BJ$304,22,FALSE)</f>
        <v>0.48570887959504777</v>
      </c>
      <c r="GS124" s="95">
        <f>VLOOKUP($A124,'WO Detail'!$A$2:$BJ$304,41,FALSE)</f>
        <v>1266</v>
      </c>
      <c r="GT124" s="95">
        <f t="shared" si="45"/>
        <v>0.7469026548672566</v>
      </c>
      <c r="GU124" s="95">
        <f>VLOOKUP($A124,'WO Detail'!$A$2:$BJ$304,42,FALSE)</f>
        <v>118</v>
      </c>
      <c r="GV124" s="95">
        <f t="shared" si="46"/>
        <v>0.20884955752212389</v>
      </c>
      <c r="GW124" s="95">
        <f>VLOOKUP($A124,'WO Detail'!$A$2:$BJ$304,43,FALSE)</f>
        <v>3061</v>
      </c>
      <c r="GX124" s="95">
        <f t="shared" si="30"/>
        <v>1.8058997050147494</v>
      </c>
      <c r="GY124" s="95">
        <f>VLOOKUP($A124,'WO Detail'!$A$2:$BJ$304,44,FALSE)</f>
        <v>3433</v>
      </c>
      <c r="GZ124" s="95">
        <f t="shared" si="31"/>
        <v>6.0761061946902659</v>
      </c>
      <c r="HA124" s="95">
        <f>VLOOKUP($A124,'WO Detail'!$A$2:$BJ$304,45,FALSE)</f>
        <v>1815</v>
      </c>
      <c r="HB124" s="95">
        <f t="shared" si="32"/>
        <v>1.0707964601769913</v>
      </c>
      <c r="HC124" s="95">
        <f>VLOOKUP($A124,'WO Detail'!$A$2:$BJ$304,46,FALSE)</f>
        <v>1212</v>
      </c>
      <c r="HD124" s="95">
        <f t="shared" si="33"/>
        <v>2.145132743362832</v>
      </c>
      <c r="HE124" s="95">
        <f>VLOOKUP($A124,'WO Detail'!$A$2:$BJ$304,47,FALSE)</f>
        <v>3587</v>
      </c>
      <c r="HF124" s="95">
        <f t="shared" si="34"/>
        <v>2.1162241887905604</v>
      </c>
      <c r="HG124" s="95">
        <f>VLOOKUP($A124,'WO Detail'!$A$2:$BJ$304,49,FALSE)</f>
        <v>4870</v>
      </c>
      <c r="HH124" s="95">
        <f t="shared" si="35"/>
        <v>2.8731563421828907</v>
      </c>
      <c r="HI124" s="95">
        <f>VLOOKUP($A124,'WO Detail'!$A$2:$BJ$304,51,FALSE)</f>
        <v>15</v>
      </c>
      <c r="HJ124" s="95">
        <f t="shared" si="36"/>
        <v>7.5</v>
      </c>
      <c r="HK124" s="95">
        <f>VLOOKUP($A124,'WO Detail'!$A$2:$BJ$304,53,FALSE)</f>
        <v>31</v>
      </c>
      <c r="HL124" s="95">
        <f t="shared" si="37"/>
        <v>15.5</v>
      </c>
      <c r="HM124" s="95"/>
      <c r="HN124" s="95"/>
      <c r="HO124" s="95">
        <f>VLOOKUP($A124,'WO Detail'!$A$2:$BJ$304,56,FALSE)</f>
        <v>13469</v>
      </c>
      <c r="HP124" s="95">
        <f t="shared" si="38"/>
        <v>7.9463126843657825</v>
      </c>
      <c r="HQ124" s="95">
        <f>VLOOKUP($A124,'WO Detail'!$A$2:$BJ$304,57,FALSE)</f>
        <v>3748</v>
      </c>
      <c r="HR124" s="95">
        <f t="shared" si="39"/>
        <v>6.633628318584071</v>
      </c>
      <c r="HS124" s="95">
        <f>VLOOKUP($A124,'WO Detail'!$A$2:$BJ$304,58,FALSE)</f>
        <v>16754</v>
      </c>
      <c r="HT124" s="95">
        <f t="shared" si="40"/>
        <v>9.8843657817109154</v>
      </c>
      <c r="HU124" s="95">
        <f>VLOOKUP($A124,'WO Detail'!$A$2:$BJ$304,59,FALSE)</f>
        <v>34566</v>
      </c>
      <c r="HV124" s="95">
        <f t="shared" si="41"/>
        <v>61.178761061946901</v>
      </c>
      <c r="HW124" s="95">
        <f>VLOOKUP($A124,'WO Detail'!$A$2:$BJ$304,60,FALSE)</f>
        <v>1236</v>
      </c>
      <c r="HX124" s="95">
        <f t="shared" si="42"/>
        <v>0.72920353982300889</v>
      </c>
      <c r="HY124" s="95">
        <f>VLOOKUP($A124,'WO Detail'!$A$2:$BJ$304,61,FALSE)</f>
        <v>28509</v>
      </c>
      <c r="HZ124" s="95">
        <f t="shared" si="43"/>
        <v>50.458407079646015</v>
      </c>
      <c r="IA124" s="95"/>
      <c r="IB124" s="95"/>
      <c r="IC124" s="95"/>
      <c r="ID124" s="113">
        <f>VLOOKUP($A124,'PHAS Score'!$C$1:$D$303,2,FALSE)</f>
        <v>37</v>
      </c>
      <c r="IE124" s="95">
        <f>VLOOKUP($A124,'WO Detail'!$A$2:$BJ$304,62,FALSE)</f>
        <v>481</v>
      </c>
      <c r="IF124" s="95">
        <f t="shared" si="44"/>
        <v>0.85132743362831853</v>
      </c>
      <c r="IG124" s="96"/>
      <c r="IH124" s="96"/>
      <c r="II124" s="96"/>
      <c r="IJ124" s="96"/>
    </row>
    <row r="125" spans="1:244" s="18" customFormat="1" ht="20.100000000000001" customHeight="1">
      <c r="A125" s="55" t="s">
        <v>1022</v>
      </c>
      <c r="B125" s="13" t="s">
        <v>307</v>
      </c>
      <c r="C125" s="13" t="str">
        <f>VLOOKUP($A125,'WO Detail'!$A$2:$BJ$304,4,FALSE)</f>
        <v>Manhattan</v>
      </c>
      <c r="D125" s="13" t="str">
        <f>VLOOKUP($A125,'WO Detail'!$A$2:$BJ$304,6,FALSE)</f>
        <v>Harlem River</v>
      </c>
      <c r="E125" s="55">
        <f>VLOOKUP($A125,'WO Detail'!$A$2:$BJ$304,7,FALSE)</f>
        <v>3</v>
      </c>
      <c r="F125" s="13" t="s">
        <v>1023</v>
      </c>
      <c r="G125" s="53">
        <v>147</v>
      </c>
      <c r="H125" s="55" t="str">
        <f>VLOOKUP($A125,'WO Detail'!$A$2:$BJ$304,9,FALSE)</f>
        <v>NY005010030</v>
      </c>
      <c r="I125" s="14">
        <v>116</v>
      </c>
      <c r="J125" s="14">
        <v>285</v>
      </c>
      <c r="K125" s="15">
        <v>2.4568965999999999</v>
      </c>
      <c r="L125" s="15">
        <v>23.3939655</v>
      </c>
      <c r="M125" s="14">
        <v>115</v>
      </c>
      <c r="N125" s="14">
        <v>170</v>
      </c>
      <c r="O125" s="14">
        <v>15</v>
      </c>
      <c r="P125" s="14">
        <v>30</v>
      </c>
      <c r="Q125" s="14">
        <v>29</v>
      </c>
      <c r="R125" s="14">
        <v>30</v>
      </c>
      <c r="S125" s="14">
        <v>23</v>
      </c>
      <c r="T125" s="14">
        <v>41</v>
      </c>
      <c r="U125" s="14">
        <v>37</v>
      </c>
      <c r="V125" s="14">
        <v>21</v>
      </c>
      <c r="W125" s="14">
        <v>20</v>
      </c>
      <c r="X125" s="14">
        <v>14</v>
      </c>
      <c r="Y125" s="14">
        <v>11</v>
      </c>
      <c r="Z125" s="14">
        <v>10</v>
      </c>
      <c r="AA125" s="14">
        <v>4</v>
      </c>
      <c r="AB125" s="14">
        <v>93</v>
      </c>
      <c r="AC125" s="14">
        <v>32</v>
      </c>
      <c r="AD125" s="14">
        <v>25</v>
      </c>
      <c r="AE125" s="14">
        <v>4</v>
      </c>
      <c r="AF125" s="14">
        <v>178</v>
      </c>
      <c r="AG125" s="14">
        <v>99</v>
      </c>
      <c r="AH125" s="14">
        <v>4</v>
      </c>
      <c r="AI125" s="14">
        <v>0</v>
      </c>
      <c r="AJ125" s="14">
        <v>51</v>
      </c>
      <c r="AK125" s="14">
        <v>16</v>
      </c>
      <c r="AL125" s="14">
        <v>0</v>
      </c>
      <c r="AM125" s="14">
        <v>3</v>
      </c>
      <c r="AN125" s="14">
        <v>19</v>
      </c>
      <c r="AO125" s="16">
        <v>618.20689655172418</v>
      </c>
      <c r="AP125" s="16">
        <v>450</v>
      </c>
      <c r="AQ125" s="14">
        <v>1</v>
      </c>
      <c r="AR125" s="14">
        <v>4</v>
      </c>
      <c r="AS125" s="14">
        <v>32</v>
      </c>
      <c r="AT125" s="14">
        <v>10</v>
      </c>
      <c r="AU125" s="14">
        <v>17</v>
      </c>
      <c r="AV125" s="14">
        <v>9</v>
      </c>
      <c r="AW125" s="14">
        <v>4</v>
      </c>
      <c r="AX125" s="14">
        <v>5</v>
      </c>
      <c r="AY125" s="14">
        <v>5</v>
      </c>
      <c r="AZ125" s="14">
        <v>5</v>
      </c>
      <c r="BA125" s="14">
        <v>24</v>
      </c>
      <c r="BB125" s="16">
        <v>30214.660714285714</v>
      </c>
      <c r="BC125" s="16">
        <v>20057.5</v>
      </c>
      <c r="BD125" s="14">
        <v>2</v>
      </c>
      <c r="BE125" s="14">
        <v>21</v>
      </c>
      <c r="BF125" s="14">
        <v>15</v>
      </c>
      <c r="BG125" s="14">
        <v>17</v>
      </c>
      <c r="BH125" s="14">
        <v>12</v>
      </c>
      <c r="BI125" s="14">
        <v>6</v>
      </c>
      <c r="BJ125" s="14">
        <v>6</v>
      </c>
      <c r="BK125" s="14">
        <v>6</v>
      </c>
      <c r="BL125" s="14">
        <v>4</v>
      </c>
      <c r="BM125" s="14">
        <v>5</v>
      </c>
      <c r="BN125" s="14">
        <v>3</v>
      </c>
      <c r="BO125" s="14">
        <v>3</v>
      </c>
      <c r="BP125" s="14">
        <v>2</v>
      </c>
      <c r="BQ125" s="14">
        <v>1</v>
      </c>
      <c r="BR125" s="14">
        <v>2</v>
      </c>
      <c r="BS125" s="14">
        <v>0</v>
      </c>
      <c r="BT125" s="14">
        <v>1</v>
      </c>
      <c r="BU125" s="14">
        <v>0</v>
      </c>
      <c r="BV125" s="14">
        <v>1</v>
      </c>
      <c r="BW125" s="14">
        <v>1</v>
      </c>
      <c r="BX125" s="14">
        <v>4</v>
      </c>
      <c r="BY125" s="14">
        <v>59</v>
      </c>
      <c r="BZ125" s="16">
        <v>43663.779661016946</v>
      </c>
      <c r="CA125" s="16">
        <v>37598</v>
      </c>
      <c r="CB125" s="14">
        <v>17</v>
      </c>
      <c r="CC125" s="16">
        <v>14702.470588235294</v>
      </c>
      <c r="CD125" s="16">
        <v>11412</v>
      </c>
      <c r="CE125" s="14">
        <v>39</v>
      </c>
      <c r="CF125" s="16">
        <v>16933.410256410258</v>
      </c>
      <c r="CG125" s="16">
        <v>14748</v>
      </c>
      <c r="CH125" s="14">
        <v>68</v>
      </c>
      <c r="CI125" s="14">
        <v>24</v>
      </c>
      <c r="CJ125" s="14">
        <v>11</v>
      </c>
      <c r="CK125" s="14">
        <v>6</v>
      </c>
      <c r="CL125" s="14">
        <v>2</v>
      </c>
      <c r="CM125" s="14">
        <v>3</v>
      </c>
      <c r="CN125" s="17">
        <f t="shared" si="25"/>
        <v>2.5862068965517241E-2</v>
      </c>
      <c r="CO125" s="14">
        <v>11</v>
      </c>
      <c r="CP125" s="17">
        <f t="shared" si="26"/>
        <v>9.4827586206896547E-2</v>
      </c>
      <c r="CQ125" s="14">
        <v>50</v>
      </c>
      <c r="CR125" s="14">
        <v>19</v>
      </c>
      <c r="CS125" s="17">
        <f t="shared" si="27"/>
        <v>6.6666666666666666E-2</v>
      </c>
      <c r="CT125" s="13"/>
      <c r="CU125" s="17"/>
      <c r="CV125" s="13"/>
      <c r="CW125" s="13"/>
      <c r="CX125" s="13"/>
      <c r="CY125" s="13"/>
      <c r="CZ125" s="13"/>
      <c r="DA125" s="13"/>
      <c r="DB125" s="13" t="str">
        <f>VLOOKUP($A125,'WO Detail'!$A$2:$BJ$304,5,FALSE)</f>
        <v>Albert Suggs</v>
      </c>
      <c r="DC125" s="13"/>
      <c r="DD125" s="13"/>
      <c r="DE125" s="55">
        <f>VLOOKUP($A125,'WO Detail'!$A$2:$BJ$304,38,FALSE)</f>
        <v>3</v>
      </c>
      <c r="DF125" s="19" t="s">
        <v>309</v>
      </c>
      <c r="DG125" s="19" t="s">
        <v>310</v>
      </c>
      <c r="DH125" s="19" t="s">
        <v>478</v>
      </c>
      <c r="DI125" s="19" t="s">
        <v>479</v>
      </c>
      <c r="DJ125" s="19" t="s">
        <v>313</v>
      </c>
      <c r="DK125" s="19" t="s">
        <v>314</v>
      </c>
      <c r="DL125" s="19" t="s">
        <v>280</v>
      </c>
      <c r="DM125" s="19" t="s">
        <v>315</v>
      </c>
      <c r="DN125" s="19" t="s">
        <v>316</v>
      </c>
      <c r="DO125" s="55"/>
      <c r="DP125" s="55"/>
      <c r="DQ125" s="68">
        <v>18.504811250925201</v>
      </c>
      <c r="DR125" s="55" t="str">
        <f>VLOOKUP($A125,'WO Detail'!$A$2:$BJ$304,10,FALSE)</f>
        <v>No</v>
      </c>
      <c r="DS125" s="55" t="str">
        <f>VLOOKUP($A125,'WO Detail'!$A$2:$BJ$304,14,FALSE)</f>
        <v>YES</v>
      </c>
      <c r="DT125" s="19" t="s">
        <v>317</v>
      </c>
      <c r="DU125" s="59" t="str">
        <f>VLOOKUP($A125,'WO Detail'!$A$2:$BJ$304,15,FALSE)</f>
        <v>MICHELLE SHELLEY-GRANT</v>
      </c>
      <c r="DV125" s="78">
        <v>2020</v>
      </c>
      <c r="DW125" s="79" t="s">
        <v>267</v>
      </c>
      <c r="DX125" s="55">
        <f>VLOOKUP($A125,'WO Detail'!$A$2:$BJ$304,26,FALSE)</f>
        <v>116</v>
      </c>
      <c r="DY125" s="55">
        <f>VLOOKUP($A125,'WO Detail'!$A$2:$BJ$304,27,FALSE)</f>
        <v>116</v>
      </c>
      <c r="DZ125" s="55">
        <f>VLOOKUP($A125,'WO Detail'!$A$2:$BJ$304,28,FALSE)</f>
        <v>0</v>
      </c>
      <c r="EA125" s="55">
        <f>VLOOKUP($A125,'WO Detail'!$A$2:$BJ$304,29,FALSE)</f>
        <v>0</v>
      </c>
      <c r="EB125" s="55">
        <f>VLOOKUP($A125,'WO Detail'!$A$2:$BJ$304,30,FALSE)</f>
        <v>0</v>
      </c>
      <c r="EC125" s="55">
        <f>VLOOKUP($A125,'WO Detail'!$A$2:$BJ$304,31,FALSE)</f>
        <v>42</v>
      </c>
      <c r="ED125" s="55">
        <f>VLOOKUP($A125,'WO Detail'!$A$2:$BJ$304,32,FALSE)</f>
        <v>42</v>
      </c>
      <c r="EE125" s="55">
        <f>VLOOKUP($A125,'WO Detail'!$A$2:$BJ$304,33,FALSE)</f>
        <v>29</v>
      </c>
      <c r="EF125" s="55">
        <f>VLOOKUP($A125,'WO Detail'!$A$2:$BJ$304,34,FALSE)</f>
        <v>3</v>
      </c>
      <c r="EG125" s="55">
        <f>VLOOKUP($A125,'WO Detail'!$A$2:$BJ$304,35,FALSE)</f>
        <v>0</v>
      </c>
      <c r="EH125" s="55">
        <f>VLOOKUP($A125,'WO Detail'!$A$2:$BJ$304,36,FALSE)</f>
        <v>0</v>
      </c>
      <c r="EI125" s="55">
        <f>VLOOKUP($A125,'WO Detail'!$A$2:$BJ$304,37,FALSE)</f>
        <v>0</v>
      </c>
      <c r="EJ125" s="78">
        <v>1</v>
      </c>
      <c r="EK125" s="78">
        <v>0</v>
      </c>
      <c r="EL125" s="19" t="s">
        <v>268</v>
      </c>
      <c r="EM125" s="19" t="s">
        <v>269</v>
      </c>
      <c r="EN125" s="81">
        <v>24046</v>
      </c>
      <c r="EO125" s="78">
        <v>55</v>
      </c>
      <c r="EP125" s="78" t="s">
        <v>258</v>
      </c>
      <c r="EQ125" s="84">
        <v>7281</v>
      </c>
      <c r="ER125" s="78">
        <v>0.66</v>
      </c>
      <c r="ES125" s="13"/>
      <c r="ET125" s="55">
        <f>VLOOKUP($A125,'WO Detail'!$A$2:$BJ$304,25,FALSE)</f>
        <v>3</v>
      </c>
      <c r="EU125" s="55">
        <f>VLOOKUP($A125,'WO Detail'!$A$2:$BJ$304,24,FALSE)</f>
        <v>2</v>
      </c>
      <c r="EV125" s="55">
        <f>VLOOKUP($A125,'WO Detail'!$A$2:$BJ$304,23,FALSE)</f>
        <v>0</v>
      </c>
      <c r="EW125" s="78" t="s">
        <v>390</v>
      </c>
      <c r="EX125" s="13"/>
      <c r="EY125" s="13"/>
      <c r="EZ125" s="19" t="s">
        <v>267</v>
      </c>
      <c r="FA125" s="55" t="str">
        <f>VLOOKUP($A125,'WO Detail'!$A$2:$BJ$304,11,FALSE)</f>
        <v>Other</v>
      </c>
      <c r="FB125" s="55" t="str">
        <f>VLOOKUP($A125,'WO Detail'!$A$2:$BJ$304,12,FALSE)</f>
        <v>No</v>
      </c>
      <c r="FC125" s="13"/>
      <c r="FD125" s="55">
        <f>VLOOKUP($A125,'WO Detail'!$A$2:$BJ$304,13,FALSE)</f>
        <v>0</v>
      </c>
      <c r="FE125" s="19" t="s">
        <v>267</v>
      </c>
      <c r="FF125" s="13"/>
      <c r="FG125" s="19" t="s">
        <v>1021</v>
      </c>
      <c r="FH125" s="19" t="s">
        <v>826</v>
      </c>
      <c r="FI125" s="13">
        <v>3803</v>
      </c>
      <c r="FJ125" s="13">
        <v>5</v>
      </c>
      <c r="FK125" s="19" t="s">
        <v>827</v>
      </c>
      <c r="FL125" s="13"/>
      <c r="FM125" s="55">
        <f>VLOOKUP($A125,'WO Detail'!$A$2:$BJ$304,16,FALSE)</f>
        <v>0</v>
      </c>
      <c r="FN125" s="13"/>
      <c r="FO125" s="13"/>
      <c r="FP125" s="13"/>
      <c r="FQ125" s="13"/>
      <c r="FR125" s="13"/>
      <c r="FS125" s="13"/>
      <c r="FT125" s="13"/>
      <c r="FU125" s="13"/>
      <c r="FV125" s="13"/>
      <c r="FW125" s="13"/>
      <c r="FX125" s="13"/>
      <c r="FY125" s="13"/>
      <c r="FZ125" s="13"/>
      <c r="GA125" s="13"/>
      <c r="GB125" s="13"/>
      <c r="GC125" s="13"/>
      <c r="GD125" s="13"/>
      <c r="GE125" s="13"/>
      <c r="GF125" s="13"/>
      <c r="GG125" s="13"/>
      <c r="GH125" s="55">
        <f>VLOOKUP($A125,'WO Detail'!$A$2:$BJ$304,39,FALSE)</f>
        <v>79.98</v>
      </c>
      <c r="GI125" s="55">
        <f>VLOOKUP($A125,'WO Detail'!$A$2:$BJ$304,40,FALSE)</f>
        <v>55.17</v>
      </c>
      <c r="GJ125" s="13"/>
      <c r="GK125" s="13"/>
      <c r="GL125" s="13"/>
      <c r="GM125" s="13"/>
      <c r="GN125" s="55">
        <f>VLOOKUP($A125,'WO Detail'!$A$2:$BJ$304,17,FALSE)</f>
        <v>0</v>
      </c>
      <c r="GO125" s="55">
        <f>VLOOKUP($A125,'WO Detail'!$A$2:$BJ$304,18,FALSE)</f>
        <v>0</v>
      </c>
      <c r="GP125" s="55">
        <f>VLOOKUP($A125,'WO Detail'!$A$2:$BJ$304,19,FALSE)</f>
        <v>0</v>
      </c>
      <c r="GQ125" s="55" t="str">
        <f>VLOOKUP($A125,'WO Detail'!$A$2:$BJ$304,21,FALSE)</f>
        <v>No</v>
      </c>
      <c r="GR125" s="89">
        <f>VLOOKUP($A125,'WO Detail'!$A$2:$BJ$304,22,FALSE)</f>
        <v>0.62268667134920941</v>
      </c>
      <c r="GS125" s="95">
        <f>VLOOKUP($A125,'WO Detail'!$A$2:$BJ$304,41,FALSE)</f>
        <v>208</v>
      </c>
      <c r="GT125" s="95">
        <f t="shared" si="45"/>
        <v>0.59770114942528729</v>
      </c>
      <c r="GU125" s="95">
        <f>VLOOKUP($A125,'WO Detail'!$A$2:$BJ$304,42,FALSE)</f>
        <v>36</v>
      </c>
      <c r="GV125" s="95">
        <f t="shared" si="46"/>
        <v>0.31034482758620691</v>
      </c>
      <c r="GW125" s="95">
        <f>VLOOKUP($A125,'WO Detail'!$A$2:$BJ$304,43,FALSE)</f>
        <v>553</v>
      </c>
      <c r="GX125" s="95">
        <f t="shared" si="30"/>
        <v>1.5890804597701149</v>
      </c>
      <c r="GY125" s="95">
        <f>VLOOKUP($A125,'WO Detail'!$A$2:$BJ$304,44,FALSE)</f>
        <v>389</v>
      </c>
      <c r="GZ125" s="95">
        <f t="shared" si="31"/>
        <v>3.353448275862069</v>
      </c>
      <c r="HA125" s="95">
        <f>VLOOKUP($A125,'WO Detail'!$A$2:$BJ$304,45,FALSE)</f>
        <v>338</v>
      </c>
      <c r="HB125" s="95">
        <f t="shared" si="32"/>
        <v>0.97126436781609204</v>
      </c>
      <c r="HC125" s="95">
        <f>VLOOKUP($A125,'WO Detail'!$A$2:$BJ$304,46,FALSE)</f>
        <v>166</v>
      </c>
      <c r="HD125" s="95">
        <f t="shared" si="33"/>
        <v>1.4310344827586208</v>
      </c>
      <c r="HE125" s="95">
        <f>VLOOKUP($A125,'WO Detail'!$A$2:$BJ$304,47,FALSE)</f>
        <v>191</v>
      </c>
      <c r="HF125" s="95">
        <f t="shared" si="34"/>
        <v>0.54885057471264365</v>
      </c>
      <c r="HG125" s="95">
        <f>VLOOKUP($A125,'WO Detail'!$A$2:$BJ$304,49,FALSE)</f>
        <v>661</v>
      </c>
      <c r="HH125" s="95">
        <f t="shared" si="35"/>
        <v>1.899425287356322</v>
      </c>
      <c r="HI125" s="95">
        <f>VLOOKUP($A125,'WO Detail'!$A$2:$BJ$304,51,FALSE)</f>
        <v>6</v>
      </c>
      <c r="HJ125" s="95">
        <f t="shared" si="36"/>
        <v>3</v>
      </c>
      <c r="HK125" s="95">
        <f>VLOOKUP($A125,'WO Detail'!$A$2:$BJ$304,53,FALSE)</f>
        <v>10</v>
      </c>
      <c r="HL125" s="95">
        <f t="shared" si="37"/>
        <v>5</v>
      </c>
      <c r="HM125" s="95">
        <f>VLOOKUP($A125,'WO Detail'!$A$2:$BJ$304,55,FALSE)</f>
        <v>244</v>
      </c>
      <c r="HN125" s="95">
        <f>HM125/EU125</f>
        <v>122</v>
      </c>
      <c r="HO125" s="95">
        <f>VLOOKUP($A125,'WO Detail'!$A$2:$BJ$304,56,FALSE)</f>
        <v>2704</v>
      </c>
      <c r="HP125" s="95">
        <f t="shared" si="38"/>
        <v>7.7701149425287364</v>
      </c>
      <c r="HQ125" s="95">
        <f>VLOOKUP($A125,'WO Detail'!$A$2:$BJ$304,57,FALSE)</f>
        <v>829</v>
      </c>
      <c r="HR125" s="95">
        <f t="shared" si="39"/>
        <v>7.1465517241379306</v>
      </c>
      <c r="HS125" s="95">
        <f>VLOOKUP($A125,'WO Detail'!$A$2:$BJ$304,58,FALSE)</f>
        <v>2704</v>
      </c>
      <c r="HT125" s="95">
        <f t="shared" si="40"/>
        <v>7.7701149425287364</v>
      </c>
      <c r="HU125" s="95">
        <f>VLOOKUP($A125,'WO Detail'!$A$2:$BJ$304,59,FALSE)</f>
        <v>6913</v>
      </c>
      <c r="HV125" s="95">
        <f t="shared" si="41"/>
        <v>59.594827586206897</v>
      </c>
      <c r="HW125" s="95">
        <f>VLOOKUP($A125,'WO Detail'!$A$2:$BJ$304,60,FALSE)</f>
        <v>243</v>
      </c>
      <c r="HX125" s="95">
        <f t="shared" si="42"/>
        <v>0.69827586206896552</v>
      </c>
      <c r="HY125" s="95">
        <f>VLOOKUP($A125,'WO Detail'!$A$2:$BJ$304,61,FALSE)</f>
        <v>6716</v>
      </c>
      <c r="HZ125" s="95">
        <f t="shared" si="43"/>
        <v>57.896551724137929</v>
      </c>
      <c r="IA125" s="95"/>
      <c r="IB125" s="95"/>
      <c r="IC125" s="95"/>
      <c r="ID125" s="113">
        <f>VLOOKUP($A125,'PHAS Score'!$C$1:$D$303,2,FALSE)</f>
        <v>37</v>
      </c>
      <c r="IE125" s="95">
        <f>VLOOKUP($A125,'WO Detail'!$A$2:$BJ$304,62,FALSE)</f>
        <v>277</v>
      </c>
      <c r="IF125" s="95">
        <f t="shared" si="44"/>
        <v>2.3879310344827585</v>
      </c>
      <c r="IG125" s="96"/>
      <c r="IH125" s="96"/>
      <c r="II125" s="96"/>
      <c r="IJ125" s="96"/>
    </row>
    <row r="126" spans="1:244" s="18" customFormat="1" ht="20.100000000000001" customHeight="1">
      <c r="A126" s="55" t="s">
        <v>1024</v>
      </c>
      <c r="B126" s="13" t="s">
        <v>256</v>
      </c>
      <c r="C126" s="13" t="str">
        <f>VLOOKUP($A126,'WO Detail'!$A$2:$BJ$304,4,FALSE)</f>
        <v>Private Mgmt</v>
      </c>
      <c r="D126" s="13" t="str">
        <f>VLOOKUP($A126,'WO Detail'!$A$2:$BJ$304,6,FALSE)</f>
        <v>Kraus Management (BX 3)</v>
      </c>
      <c r="E126" s="55">
        <f>VLOOKUP($A126,'WO Detail'!$A$2:$BJ$304,7,FALSE)</f>
        <v>341</v>
      </c>
      <c r="F126" s="13" t="s">
        <v>1025</v>
      </c>
      <c r="G126" s="53">
        <v>347</v>
      </c>
      <c r="H126" s="55" t="str">
        <f>VLOOKUP($A126,'WO Detail'!$A$2:$BJ$304,9,FALSE)</f>
        <v>NY005013410</v>
      </c>
      <c r="I126" s="14">
        <v>33</v>
      </c>
      <c r="J126" s="14">
        <v>74</v>
      </c>
      <c r="K126" s="15">
        <v>2.2424241999999999</v>
      </c>
      <c r="L126" s="15">
        <v>21.8030303</v>
      </c>
      <c r="M126" s="14">
        <v>25</v>
      </c>
      <c r="N126" s="14">
        <v>49</v>
      </c>
      <c r="O126" s="14">
        <v>6</v>
      </c>
      <c r="P126" s="14">
        <v>7</v>
      </c>
      <c r="Q126" s="14">
        <v>5</v>
      </c>
      <c r="R126" s="14">
        <v>3</v>
      </c>
      <c r="S126" s="14">
        <v>4</v>
      </c>
      <c r="T126" s="14">
        <v>11</v>
      </c>
      <c r="U126" s="14">
        <v>5</v>
      </c>
      <c r="V126" s="14">
        <v>6</v>
      </c>
      <c r="W126" s="14">
        <v>3</v>
      </c>
      <c r="X126" s="14">
        <v>7</v>
      </c>
      <c r="Y126" s="14">
        <v>15</v>
      </c>
      <c r="Z126" s="14">
        <v>2</v>
      </c>
      <c r="AA126" s="14">
        <v>0</v>
      </c>
      <c r="AB126" s="14">
        <v>19</v>
      </c>
      <c r="AC126" s="14">
        <v>22</v>
      </c>
      <c r="AD126" s="14">
        <v>17</v>
      </c>
      <c r="AE126" s="14">
        <v>7</v>
      </c>
      <c r="AF126" s="14">
        <v>17</v>
      </c>
      <c r="AG126" s="14">
        <v>50</v>
      </c>
      <c r="AH126" s="14">
        <v>0</v>
      </c>
      <c r="AI126" s="14">
        <v>0</v>
      </c>
      <c r="AJ126" s="14">
        <v>14</v>
      </c>
      <c r="AK126" s="14">
        <v>4</v>
      </c>
      <c r="AL126" s="14">
        <v>1</v>
      </c>
      <c r="AM126" s="14">
        <v>0</v>
      </c>
      <c r="AN126" s="14">
        <v>2</v>
      </c>
      <c r="AO126" s="16">
        <v>589.5454545454545</v>
      </c>
      <c r="AP126" s="16">
        <v>473</v>
      </c>
      <c r="AQ126" s="14">
        <v>0</v>
      </c>
      <c r="AR126" s="14">
        <v>3</v>
      </c>
      <c r="AS126" s="14">
        <v>6</v>
      </c>
      <c r="AT126" s="14">
        <v>3</v>
      </c>
      <c r="AU126" s="14">
        <v>5</v>
      </c>
      <c r="AV126" s="14">
        <v>2</v>
      </c>
      <c r="AW126" s="14">
        <v>3</v>
      </c>
      <c r="AX126" s="14">
        <v>3</v>
      </c>
      <c r="AY126" s="14">
        <v>1</v>
      </c>
      <c r="AZ126" s="14">
        <v>2</v>
      </c>
      <c r="BA126" s="14">
        <v>5</v>
      </c>
      <c r="BB126" s="16">
        <v>27601.8125</v>
      </c>
      <c r="BC126" s="16">
        <v>21585</v>
      </c>
      <c r="BD126" s="14">
        <v>0</v>
      </c>
      <c r="BE126" s="14">
        <v>4</v>
      </c>
      <c r="BF126" s="14">
        <v>5</v>
      </c>
      <c r="BG126" s="14">
        <v>5</v>
      </c>
      <c r="BH126" s="14">
        <v>3</v>
      </c>
      <c r="BI126" s="14">
        <v>2</v>
      </c>
      <c r="BJ126" s="14">
        <v>4</v>
      </c>
      <c r="BK126" s="14">
        <v>2</v>
      </c>
      <c r="BL126" s="14">
        <v>2</v>
      </c>
      <c r="BM126" s="14">
        <v>2</v>
      </c>
      <c r="BN126" s="14">
        <v>1</v>
      </c>
      <c r="BO126" s="14">
        <v>0</v>
      </c>
      <c r="BP126" s="14">
        <v>1</v>
      </c>
      <c r="BQ126" s="14">
        <v>0</v>
      </c>
      <c r="BR126" s="14">
        <v>0</v>
      </c>
      <c r="BS126" s="14">
        <v>0</v>
      </c>
      <c r="BT126" s="14">
        <v>1</v>
      </c>
      <c r="BU126" s="14">
        <v>0</v>
      </c>
      <c r="BV126" s="14">
        <v>0</v>
      </c>
      <c r="BW126" s="14">
        <v>0</v>
      </c>
      <c r="BX126" s="14">
        <v>0</v>
      </c>
      <c r="BY126" s="14">
        <v>15</v>
      </c>
      <c r="BZ126" s="16">
        <v>35896</v>
      </c>
      <c r="CA126" s="16">
        <v>33025</v>
      </c>
      <c r="CB126" s="14">
        <v>1</v>
      </c>
      <c r="CC126" s="16">
        <v>6018</v>
      </c>
      <c r="CD126" s="16">
        <v>6018</v>
      </c>
      <c r="CE126" s="14">
        <v>14</v>
      </c>
      <c r="CF126" s="16">
        <v>20464.928571428572</v>
      </c>
      <c r="CG126" s="16">
        <v>14628</v>
      </c>
      <c r="CH126" s="14">
        <v>17</v>
      </c>
      <c r="CI126" s="14">
        <v>9</v>
      </c>
      <c r="CJ126" s="14">
        <v>6</v>
      </c>
      <c r="CK126" s="14">
        <v>0</v>
      </c>
      <c r="CL126" s="14">
        <v>0</v>
      </c>
      <c r="CM126" s="14">
        <v>0</v>
      </c>
      <c r="CN126" s="17">
        <f t="shared" si="25"/>
        <v>0</v>
      </c>
      <c r="CO126" s="14">
        <v>0</v>
      </c>
      <c r="CP126" s="17">
        <f t="shared" si="26"/>
        <v>0</v>
      </c>
      <c r="CQ126" s="14">
        <v>12</v>
      </c>
      <c r="CR126" s="14">
        <v>8</v>
      </c>
      <c r="CS126" s="17">
        <f t="shared" si="27"/>
        <v>0.10810810810810811</v>
      </c>
      <c r="CT126" s="13"/>
      <c r="CU126" s="17"/>
      <c r="CV126" s="13"/>
      <c r="CW126" s="13"/>
      <c r="CX126" s="13"/>
      <c r="CY126" s="13"/>
      <c r="CZ126" s="13"/>
      <c r="DA126" s="13"/>
      <c r="DB126" s="13" t="str">
        <f>VLOOKUP($A126,'WO Detail'!$A$2:$BJ$304,5,FALSE)</f>
        <v>Tracey Williams</v>
      </c>
      <c r="DC126" s="13" t="s">
        <v>272</v>
      </c>
      <c r="DD126" s="13"/>
      <c r="DE126" s="55">
        <f>VLOOKUP($A126,'WO Detail'!$A$2:$BJ$304,38,FALSE)</f>
        <v>2</v>
      </c>
      <c r="DF126" s="19" t="s">
        <v>258</v>
      </c>
      <c r="DG126" s="19" t="s">
        <v>259</v>
      </c>
      <c r="DH126" s="19" t="s">
        <v>486</v>
      </c>
      <c r="DI126" s="19" t="s">
        <v>487</v>
      </c>
      <c r="DJ126" s="19" t="s">
        <v>338</v>
      </c>
      <c r="DK126" s="19" t="s">
        <v>339</v>
      </c>
      <c r="DL126" s="19" t="s">
        <v>404</v>
      </c>
      <c r="DM126" s="19" t="s">
        <v>490</v>
      </c>
      <c r="DN126" s="19" t="s">
        <v>1026</v>
      </c>
      <c r="DO126" s="55"/>
      <c r="DP126" s="55"/>
      <c r="DQ126" s="68">
        <v>13.0434782608696</v>
      </c>
      <c r="DR126" s="55" t="str">
        <f>VLOOKUP($A126,'WO Detail'!$A$2:$BJ$304,10,FALSE)</f>
        <v>No</v>
      </c>
      <c r="DS126" s="55" t="str">
        <f>VLOOKUP($A126,'WO Detail'!$A$2:$BJ$304,14,FALSE)</f>
        <v>NO</v>
      </c>
      <c r="DT126" s="19" t="s">
        <v>266</v>
      </c>
      <c r="DU126" s="59">
        <f>VLOOKUP($A126,'WO Detail'!$A$2:$BJ$304,15,FALSE)</f>
        <v>0</v>
      </c>
      <c r="DV126" s="77"/>
      <c r="DW126" s="79" t="s">
        <v>267</v>
      </c>
      <c r="DX126" s="55">
        <f>VLOOKUP($A126,'WO Detail'!$A$2:$BJ$304,26,FALSE)</f>
        <v>34</v>
      </c>
      <c r="DY126" s="55">
        <f>VLOOKUP($A126,'WO Detail'!$A$2:$BJ$304,27,FALSE)</f>
        <v>33</v>
      </c>
      <c r="DZ126" s="55">
        <f>VLOOKUP($A126,'WO Detail'!$A$2:$BJ$304,28,FALSE)</f>
        <v>0</v>
      </c>
      <c r="EA126" s="55">
        <f>VLOOKUP($A126,'WO Detail'!$A$2:$BJ$304,29,FALSE)</f>
        <v>1</v>
      </c>
      <c r="EB126" s="55">
        <f>VLOOKUP($A126,'WO Detail'!$A$2:$BJ$304,30,FALSE)</f>
        <v>0</v>
      </c>
      <c r="EC126" s="55">
        <f>VLOOKUP($A126,'WO Detail'!$A$2:$BJ$304,31,FALSE)</f>
        <v>13</v>
      </c>
      <c r="ED126" s="55">
        <f>VLOOKUP($A126,'WO Detail'!$A$2:$BJ$304,32,FALSE)</f>
        <v>15</v>
      </c>
      <c r="EE126" s="55">
        <f>VLOOKUP($A126,'WO Detail'!$A$2:$BJ$304,33,FALSE)</f>
        <v>6</v>
      </c>
      <c r="EF126" s="55">
        <f>VLOOKUP($A126,'WO Detail'!$A$2:$BJ$304,34,FALSE)</f>
        <v>0</v>
      </c>
      <c r="EG126" s="55">
        <f>VLOOKUP($A126,'WO Detail'!$A$2:$BJ$304,35,FALSE)</f>
        <v>0</v>
      </c>
      <c r="EH126" s="55">
        <f>VLOOKUP($A126,'WO Detail'!$A$2:$BJ$304,36,FALSE)</f>
        <v>0</v>
      </c>
      <c r="EI126" s="55">
        <f>VLOOKUP($A126,'WO Detail'!$A$2:$BJ$304,37,FALSE)</f>
        <v>0</v>
      </c>
      <c r="EJ126" s="78">
        <v>1</v>
      </c>
      <c r="EK126" s="78">
        <v>0</v>
      </c>
      <c r="EL126" s="19" t="s">
        <v>268</v>
      </c>
      <c r="EM126" s="19" t="s">
        <v>290</v>
      </c>
      <c r="EN126" s="81">
        <v>31656</v>
      </c>
      <c r="EO126" s="78">
        <v>34</v>
      </c>
      <c r="EP126" s="78" t="s">
        <v>390</v>
      </c>
      <c r="EQ126" s="84">
        <v>6698</v>
      </c>
      <c r="ER126" s="78">
        <v>0.21</v>
      </c>
      <c r="ES126" s="13"/>
      <c r="ET126" s="55">
        <f>VLOOKUP($A126,'WO Detail'!$A$2:$BJ$304,25,FALSE)</f>
        <v>0</v>
      </c>
      <c r="EU126" s="55">
        <f>VLOOKUP($A126,'WO Detail'!$A$2:$BJ$304,24,FALSE)</f>
        <v>1</v>
      </c>
      <c r="EV126" s="55">
        <f>VLOOKUP($A126,'WO Detail'!$A$2:$BJ$304,23,FALSE)</f>
        <v>0</v>
      </c>
      <c r="EW126" s="78" t="s">
        <v>267</v>
      </c>
      <c r="EX126" s="13"/>
      <c r="EY126" s="13"/>
      <c r="EZ126" s="19" t="s">
        <v>272</v>
      </c>
      <c r="FA126" s="55" t="str">
        <f>VLOOKUP($A126,'WO Detail'!$A$2:$BJ$304,11,FALSE)</f>
        <v>Other</v>
      </c>
      <c r="FB126" s="55" t="str">
        <f>VLOOKUP($A126,'WO Detail'!$A$2:$BJ$304,12,FALSE)</f>
        <v>No</v>
      </c>
      <c r="FC126" s="13"/>
      <c r="FD126" s="55">
        <f>VLOOKUP($A126,'WO Detail'!$A$2:$BJ$304,13,FALSE)</f>
        <v>0</v>
      </c>
      <c r="FE126" s="19" t="s">
        <v>272</v>
      </c>
      <c r="FF126" s="13" t="s">
        <v>273</v>
      </c>
      <c r="FG126" s="19" t="s">
        <v>1027</v>
      </c>
      <c r="FH126" s="19" t="s">
        <v>1028</v>
      </c>
      <c r="FI126" s="13">
        <v>3707</v>
      </c>
      <c r="FJ126" s="13">
        <v>10</v>
      </c>
      <c r="FK126" s="19" t="s">
        <v>1029</v>
      </c>
      <c r="FL126" s="13"/>
      <c r="FM126" s="55">
        <f>VLOOKUP($A126,'WO Detail'!$A$2:$BJ$304,16,FALSE)</f>
        <v>0</v>
      </c>
      <c r="FN126" s="13"/>
      <c r="FO126" s="13"/>
      <c r="FP126" s="13"/>
      <c r="FQ126" s="13"/>
      <c r="FR126" s="13"/>
      <c r="FS126" s="13"/>
      <c r="FT126" s="13"/>
      <c r="FU126" s="13"/>
      <c r="FV126" s="13"/>
      <c r="FW126" s="13"/>
      <c r="FX126" s="13"/>
      <c r="FY126" s="13"/>
      <c r="FZ126" s="13"/>
      <c r="GA126" s="13"/>
      <c r="GB126" s="13"/>
      <c r="GC126" s="13"/>
      <c r="GD126" s="13"/>
      <c r="GE126" s="13"/>
      <c r="GF126" s="13"/>
      <c r="GG126" s="13"/>
      <c r="GH126" s="55">
        <f>VLOOKUP($A126,'WO Detail'!$A$2:$BJ$304,39,FALSE)</f>
        <v>95.25</v>
      </c>
      <c r="GI126" s="55">
        <f>VLOOKUP($A126,'WO Detail'!$A$2:$BJ$304,40,FALSE)</f>
        <v>33.33</v>
      </c>
      <c r="GJ126" s="13"/>
      <c r="GK126" s="13"/>
      <c r="GL126" s="13"/>
      <c r="GM126" s="13"/>
      <c r="GN126" s="55">
        <f>VLOOKUP($A126,'WO Detail'!$A$2:$BJ$304,17,FALSE)</f>
        <v>0</v>
      </c>
      <c r="GO126" s="55">
        <f>VLOOKUP($A126,'WO Detail'!$A$2:$BJ$304,18,FALSE)</f>
        <v>0</v>
      </c>
      <c r="GP126" s="55">
        <f>VLOOKUP($A126,'WO Detail'!$A$2:$BJ$304,19,FALSE)</f>
        <v>0</v>
      </c>
      <c r="GQ126" s="55" t="str">
        <f>VLOOKUP($A126,'WO Detail'!$A$2:$BJ$304,21,FALSE)</f>
        <v>No</v>
      </c>
      <c r="GR126" s="89">
        <f>VLOOKUP($A126,'WO Detail'!$A$2:$BJ$304,22,FALSE)</f>
        <v>0.5129226539411833</v>
      </c>
      <c r="GS126" s="95" t="str">
        <f>VLOOKUP($A126,'WO Detail'!$A$2:$BJ$304,41,FALSE)</f>
        <v/>
      </c>
      <c r="GT126" s="95"/>
      <c r="GU126" s="95" t="str">
        <f>VLOOKUP($A126,'WO Detail'!$A$2:$BJ$304,42,FALSE)</f>
        <v/>
      </c>
      <c r="GV126" s="95"/>
      <c r="GW126" s="95">
        <f>VLOOKUP($A126,'WO Detail'!$A$2:$BJ$304,43,FALSE)</f>
        <v>151</v>
      </c>
      <c r="GX126" s="95">
        <f t="shared" si="30"/>
        <v>1.5252525252525253</v>
      </c>
      <c r="GY126" s="95">
        <f>VLOOKUP($A126,'WO Detail'!$A$2:$BJ$304,44,FALSE)</f>
        <v>73</v>
      </c>
      <c r="GZ126" s="95">
        <f t="shared" si="31"/>
        <v>2.2121212121212119</v>
      </c>
      <c r="HA126" s="95">
        <f>VLOOKUP($A126,'WO Detail'!$A$2:$BJ$304,45,FALSE)</f>
        <v>41</v>
      </c>
      <c r="HB126" s="95">
        <f t="shared" si="32"/>
        <v>0.41414141414141414</v>
      </c>
      <c r="HC126" s="95">
        <f>VLOOKUP($A126,'WO Detail'!$A$2:$BJ$304,46,FALSE)</f>
        <v>7</v>
      </c>
      <c r="HD126" s="95">
        <f t="shared" si="33"/>
        <v>0.21212121212121213</v>
      </c>
      <c r="HE126" s="95">
        <f>VLOOKUP($A126,'WO Detail'!$A$2:$BJ$304,47,FALSE)</f>
        <v>7</v>
      </c>
      <c r="HF126" s="95">
        <f t="shared" si="34"/>
        <v>7.0707070707070718E-2</v>
      </c>
      <c r="HG126" s="95">
        <f>VLOOKUP($A126,'WO Detail'!$A$2:$BJ$304,49,FALSE)</f>
        <v>4</v>
      </c>
      <c r="HH126" s="95">
        <f t="shared" si="35"/>
        <v>4.0404040404040401E-2</v>
      </c>
      <c r="HI126" s="95">
        <f>VLOOKUP($A126,'WO Detail'!$A$2:$BJ$304,51,FALSE)</f>
        <v>0</v>
      </c>
      <c r="HJ126" s="95">
        <f t="shared" si="36"/>
        <v>0</v>
      </c>
      <c r="HK126" s="95">
        <f>VLOOKUP($A126,'WO Detail'!$A$2:$BJ$304,53,FALSE)</f>
        <v>0</v>
      </c>
      <c r="HL126" s="95">
        <f t="shared" si="37"/>
        <v>0</v>
      </c>
      <c r="HM126" s="95"/>
      <c r="HN126" s="95"/>
      <c r="HO126" s="95">
        <f>VLOOKUP($A126,'WO Detail'!$A$2:$BJ$304,56,FALSE)</f>
        <v>1150</v>
      </c>
      <c r="HP126" s="95">
        <f t="shared" si="38"/>
        <v>11.616161616161616</v>
      </c>
      <c r="HQ126" s="95">
        <f>VLOOKUP($A126,'WO Detail'!$A$2:$BJ$304,57,FALSE)</f>
        <v>530</v>
      </c>
      <c r="HR126" s="95">
        <f t="shared" si="39"/>
        <v>16.060606060606062</v>
      </c>
      <c r="HS126" s="95">
        <f>VLOOKUP($A126,'WO Detail'!$A$2:$BJ$304,58,FALSE)</f>
        <v>73</v>
      </c>
      <c r="HT126" s="95">
        <f t="shared" si="40"/>
        <v>0.73737373737373735</v>
      </c>
      <c r="HU126" s="95">
        <f>VLOOKUP($A126,'WO Detail'!$A$2:$BJ$304,59,FALSE)</f>
        <v>16</v>
      </c>
      <c r="HV126" s="95">
        <f t="shared" si="41"/>
        <v>0.48484848484848486</v>
      </c>
      <c r="HW126" s="95">
        <f>VLOOKUP($A126,'WO Detail'!$A$2:$BJ$304,60,FALSE)</f>
        <v>1</v>
      </c>
      <c r="HX126" s="95">
        <f t="shared" si="42"/>
        <v>1.01010101010101E-2</v>
      </c>
      <c r="HY126" s="95">
        <f>VLOOKUP($A126,'WO Detail'!$A$2:$BJ$304,61,FALSE)</f>
        <v>0</v>
      </c>
      <c r="HZ126" s="95">
        <f t="shared" si="43"/>
        <v>0</v>
      </c>
      <c r="IA126" s="95"/>
      <c r="IB126" s="95"/>
      <c r="IC126" s="95"/>
      <c r="ID126" s="113">
        <f>VLOOKUP($A126,'PHAS Score'!$C$1:$D$303,2,FALSE)</f>
        <v>33</v>
      </c>
      <c r="IE126" s="95">
        <f>VLOOKUP($A126,'WO Detail'!$A$2:$BJ$304,62,FALSE)</f>
        <v>5</v>
      </c>
      <c r="IF126" s="95">
        <f t="shared" si="44"/>
        <v>0.15151515151515152</v>
      </c>
      <c r="IG126" s="96"/>
      <c r="IH126" s="96"/>
      <c r="II126" s="96"/>
      <c r="IJ126" s="96"/>
    </row>
    <row r="127" spans="1:244" s="18" customFormat="1" ht="20.100000000000001" customHeight="1">
      <c r="A127" s="55" t="s">
        <v>1030</v>
      </c>
      <c r="B127" s="13" t="s">
        <v>256</v>
      </c>
      <c r="C127" s="13" t="str">
        <f>VLOOKUP($A127,'WO Detail'!$A$2:$BJ$304,4,FALSE)</f>
        <v>Private Mgmt</v>
      </c>
      <c r="D127" s="13" t="str">
        <f>VLOOKUP($A127,'WO Detail'!$A$2:$BJ$304,6,FALSE)</f>
        <v>Kraus Management (BX 3)</v>
      </c>
      <c r="E127" s="55">
        <f>VLOOKUP($A127,'WO Detail'!$A$2:$BJ$304,7,FALSE)</f>
        <v>341</v>
      </c>
      <c r="F127" s="13" t="s">
        <v>1031</v>
      </c>
      <c r="G127" s="53">
        <v>547</v>
      </c>
      <c r="H127" s="55" t="str">
        <f>VLOOKUP($A127,'WO Detail'!$A$2:$BJ$304,9,FALSE)</f>
        <v>NY005013410</v>
      </c>
      <c r="I127" s="14">
        <v>148</v>
      </c>
      <c r="J127" s="14">
        <v>325</v>
      </c>
      <c r="K127" s="15">
        <v>2.1959458999999999</v>
      </c>
      <c r="L127" s="15">
        <v>22.75</v>
      </c>
      <c r="M127" s="14">
        <v>104</v>
      </c>
      <c r="N127" s="14">
        <v>221</v>
      </c>
      <c r="O127" s="14">
        <v>15</v>
      </c>
      <c r="P127" s="14">
        <v>28</v>
      </c>
      <c r="Q127" s="14">
        <v>44</v>
      </c>
      <c r="R127" s="14">
        <v>28</v>
      </c>
      <c r="S127" s="14">
        <v>9</v>
      </c>
      <c r="T127" s="14">
        <v>32</v>
      </c>
      <c r="U127" s="14">
        <v>34</v>
      </c>
      <c r="V127" s="14">
        <v>22</v>
      </c>
      <c r="W127" s="14">
        <v>20</v>
      </c>
      <c r="X127" s="14">
        <v>25</v>
      </c>
      <c r="Y127" s="14">
        <v>46</v>
      </c>
      <c r="Z127" s="14">
        <v>16</v>
      </c>
      <c r="AA127" s="14">
        <v>6</v>
      </c>
      <c r="AB127" s="14">
        <v>102</v>
      </c>
      <c r="AC127" s="14">
        <v>85</v>
      </c>
      <c r="AD127" s="14">
        <v>68</v>
      </c>
      <c r="AE127" s="14">
        <v>36</v>
      </c>
      <c r="AF127" s="14">
        <v>92</v>
      </c>
      <c r="AG127" s="14">
        <v>196</v>
      </c>
      <c r="AH127" s="14">
        <v>0</v>
      </c>
      <c r="AI127" s="14">
        <v>1</v>
      </c>
      <c r="AJ127" s="14">
        <v>69</v>
      </c>
      <c r="AK127" s="14">
        <v>24</v>
      </c>
      <c r="AL127" s="14">
        <v>3</v>
      </c>
      <c r="AM127" s="14">
        <v>5</v>
      </c>
      <c r="AN127" s="14">
        <v>20</v>
      </c>
      <c r="AO127" s="16">
        <v>527.08783783783781</v>
      </c>
      <c r="AP127" s="16">
        <v>392</v>
      </c>
      <c r="AQ127" s="14">
        <v>2</v>
      </c>
      <c r="AR127" s="14">
        <v>4</v>
      </c>
      <c r="AS127" s="14">
        <v>49</v>
      </c>
      <c r="AT127" s="14">
        <v>20</v>
      </c>
      <c r="AU127" s="14">
        <v>15</v>
      </c>
      <c r="AV127" s="14">
        <v>11</v>
      </c>
      <c r="AW127" s="14">
        <v>13</v>
      </c>
      <c r="AX127" s="14">
        <v>7</v>
      </c>
      <c r="AY127" s="14">
        <v>4</v>
      </c>
      <c r="AZ127" s="14">
        <v>4</v>
      </c>
      <c r="BA127" s="14">
        <v>19</v>
      </c>
      <c r="BB127" s="16">
        <v>25048.586206896551</v>
      </c>
      <c r="BC127" s="16">
        <v>17171</v>
      </c>
      <c r="BD127" s="14">
        <v>4</v>
      </c>
      <c r="BE127" s="14">
        <v>27</v>
      </c>
      <c r="BF127" s="14">
        <v>28</v>
      </c>
      <c r="BG127" s="14">
        <v>27</v>
      </c>
      <c r="BH127" s="14">
        <v>7</v>
      </c>
      <c r="BI127" s="14">
        <v>16</v>
      </c>
      <c r="BJ127" s="14">
        <v>10</v>
      </c>
      <c r="BK127" s="14">
        <v>3</v>
      </c>
      <c r="BL127" s="14">
        <v>7</v>
      </c>
      <c r="BM127" s="14">
        <v>0</v>
      </c>
      <c r="BN127" s="14">
        <v>2</v>
      </c>
      <c r="BO127" s="14">
        <v>0</v>
      </c>
      <c r="BP127" s="14">
        <v>5</v>
      </c>
      <c r="BQ127" s="14">
        <v>0</v>
      </c>
      <c r="BR127" s="14">
        <v>2</v>
      </c>
      <c r="BS127" s="14">
        <v>3</v>
      </c>
      <c r="BT127" s="14">
        <v>0</v>
      </c>
      <c r="BU127" s="14">
        <v>0</v>
      </c>
      <c r="BV127" s="14">
        <v>0</v>
      </c>
      <c r="BW127" s="14">
        <v>0</v>
      </c>
      <c r="BX127" s="14">
        <v>4</v>
      </c>
      <c r="BY127" s="14">
        <v>65</v>
      </c>
      <c r="BZ127" s="16">
        <v>38729.369230769233</v>
      </c>
      <c r="CA127" s="16">
        <v>30233</v>
      </c>
      <c r="CB127" s="14">
        <v>25</v>
      </c>
      <c r="CC127" s="16">
        <v>18673.080000000002</v>
      </c>
      <c r="CD127" s="16">
        <v>16416</v>
      </c>
      <c r="CE127" s="14">
        <v>58</v>
      </c>
      <c r="CF127" s="16">
        <v>12926.655172413793</v>
      </c>
      <c r="CG127" s="16">
        <v>10536</v>
      </c>
      <c r="CH127" s="14">
        <v>101</v>
      </c>
      <c r="CI127" s="14">
        <v>27</v>
      </c>
      <c r="CJ127" s="14">
        <v>9</v>
      </c>
      <c r="CK127" s="14">
        <v>7</v>
      </c>
      <c r="CL127" s="14">
        <v>1</v>
      </c>
      <c r="CM127" s="14">
        <v>1</v>
      </c>
      <c r="CN127" s="17">
        <f t="shared" si="25"/>
        <v>6.7567567567567571E-3</v>
      </c>
      <c r="CO127" s="14">
        <v>10</v>
      </c>
      <c r="CP127" s="17">
        <f t="shared" si="26"/>
        <v>6.7567567567567571E-2</v>
      </c>
      <c r="CQ127" s="14">
        <v>71</v>
      </c>
      <c r="CR127" s="14">
        <v>21</v>
      </c>
      <c r="CS127" s="17">
        <f t="shared" si="27"/>
        <v>6.4615384615384616E-2</v>
      </c>
      <c r="CT127" s="13"/>
      <c r="CU127" s="17"/>
      <c r="CV127" s="13"/>
      <c r="CW127" s="13"/>
      <c r="CX127" s="13"/>
      <c r="CY127" s="13"/>
      <c r="CZ127" s="13"/>
      <c r="DA127" s="13"/>
      <c r="DB127" s="13" t="str">
        <f>VLOOKUP($A127,'WO Detail'!$A$2:$BJ$304,5,FALSE)</f>
        <v>Tracey Williams</v>
      </c>
      <c r="DC127" s="13" t="s">
        <v>272</v>
      </c>
      <c r="DD127" s="13"/>
      <c r="DE127" s="55">
        <f>VLOOKUP($A127,'WO Detail'!$A$2:$BJ$304,38,FALSE)</f>
        <v>0</v>
      </c>
      <c r="DF127" s="19" t="s">
        <v>258</v>
      </c>
      <c r="DG127" s="19" t="s">
        <v>259</v>
      </c>
      <c r="DH127" s="19" t="s">
        <v>486</v>
      </c>
      <c r="DI127" s="19" t="s">
        <v>487</v>
      </c>
      <c r="DJ127" s="19" t="s">
        <v>338</v>
      </c>
      <c r="DK127" s="19" t="s">
        <v>339</v>
      </c>
      <c r="DL127" s="19" t="s">
        <v>404</v>
      </c>
      <c r="DM127" s="19" t="s">
        <v>490</v>
      </c>
      <c r="DN127" s="19" t="s">
        <v>1026</v>
      </c>
      <c r="DO127" s="55"/>
      <c r="DP127" s="55"/>
      <c r="DQ127" s="68">
        <v>13.0434782608696</v>
      </c>
      <c r="DR127" s="55" t="str">
        <f>VLOOKUP($A127,'WO Detail'!$A$2:$BJ$304,10,FALSE)</f>
        <v>No</v>
      </c>
      <c r="DS127" s="55" t="str">
        <f>VLOOKUP($A127,'WO Detail'!$A$2:$BJ$304,14,FALSE)</f>
        <v>NO</v>
      </c>
      <c r="DT127" s="19" t="s">
        <v>266</v>
      </c>
      <c r="DU127" s="59">
        <f>VLOOKUP($A127,'WO Detail'!$A$2:$BJ$304,15,FALSE)</f>
        <v>0</v>
      </c>
      <c r="DV127" s="77"/>
      <c r="DW127" s="79" t="s">
        <v>267</v>
      </c>
      <c r="DX127" s="55">
        <f>VLOOKUP($A127,'WO Detail'!$A$2:$BJ$304,26,FALSE)</f>
        <v>150</v>
      </c>
      <c r="DY127" s="55">
        <f>VLOOKUP($A127,'WO Detail'!$A$2:$BJ$304,27,FALSE)</f>
        <v>148</v>
      </c>
      <c r="DZ127" s="55">
        <f>VLOOKUP($A127,'WO Detail'!$A$2:$BJ$304,28,FALSE)</f>
        <v>1</v>
      </c>
      <c r="EA127" s="55">
        <f>VLOOKUP($A127,'WO Detail'!$A$2:$BJ$304,29,FALSE)</f>
        <v>1</v>
      </c>
      <c r="EB127" s="55">
        <f>VLOOKUP($A127,'WO Detail'!$A$2:$BJ$304,30,FALSE)</f>
        <v>0</v>
      </c>
      <c r="EC127" s="55">
        <f>VLOOKUP($A127,'WO Detail'!$A$2:$BJ$304,31,FALSE)</f>
        <v>48</v>
      </c>
      <c r="ED127" s="55">
        <f>VLOOKUP($A127,'WO Detail'!$A$2:$BJ$304,32,FALSE)</f>
        <v>70</v>
      </c>
      <c r="EE127" s="55">
        <f>VLOOKUP($A127,'WO Detail'!$A$2:$BJ$304,33,FALSE)</f>
        <v>27</v>
      </c>
      <c r="EF127" s="55">
        <f>VLOOKUP($A127,'WO Detail'!$A$2:$BJ$304,34,FALSE)</f>
        <v>5</v>
      </c>
      <c r="EG127" s="55">
        <f>VLOOKUP($A127,'WO Detail'!$A$2:$BJ$304,35,FALSE)</f>
        <v>0</v>
      </c>
      <c r="EH127" s="55">
        <f>VLOOKUP($A127,'WO Detail'!$A$2:$BJ$304,36,FALSE)</f>
        <v>0</v>
      </c>
      <c r="EI127" s="55">
        <f>VLOOKUP($A127,'WO Detail'!$A$2:$BJ$304,37,FALSE)</f>
        <v>0</v>
      </c>
      <c r="EJ127" s="78">
        <v>4</v>
      </c>
      <c r="EK127" s="78">
        <v>0</v>
      </c>
      <c r="EL127" s="19" t="s">
        <v>268</v>
      </c>
      <c r="EM127" s="19" t="s">
        <v>290</v>
      </c>
      <c r="EN127" s="81">
        <v>31747</v>
      </c>
      <c r="EO127" s="78">
        <v>34</v>
      </c>
      <c r="EP127" s="78" t="s">
        <v>743</v>
      </c>
      <c r="EQ127" s="84">
        <v>29954</v>
      </c>
      <c r="ER127" s="78">
        <v>1.03</v>
      </c>
      <c r="ES127" s="13"/>
      <c r="ET127" s="55">
        <f>VLOOKUP($A127,'WO Detail'!$A$2:$BJ$304,25,FALSE)</f>
        <v>0</v>
      </c>
      <c r="EU127" s="55">
        <f>VLOOKUP($A127,'WO Detail'!$A$2:$BJ$304,24,FALSE)</f>
        <v>4</v>
      </c>
      <c r="EV127" s="55">
        <f>VLOOKUP($A127,'WO Detail'!$A$2:$BJ$304,23,FALSE)</f>
        <v>0</v>
      </c>
      <c r="EW127" s="78" t="s">
        <v>267</v>
      </c>
      <c r="EX127" s="13"/>
      <c r="EY127" s="13"/>
      <c r="EZ127" s="19" t="s">
        <v>272</v>
      </c>
      <c r="FA127" s="55" t="str">
        <f>VLOOKUP($A127,'WO Detail'!$A$2:$BJ$304,11,FALSE)</f>
        <v>Other</v>
      </c>
      <c r="FB127" s="55" t="str">
        <f>VLOOKUP($A127,'WO Detail'!$A$2:$BJ$304,12,FALSE)</f>
        <v>No</v>
      </c>
      <c r="FC127" s="13"/>
      <c r="FD127" s="55">
        <f>VLOOKUP($A127,'WO Detail'!$A$2:$BJ$304,13,FALSE)</f>
        <v>0</v>
      </c>
      <c r="FE127" s="19" t="s">
        <v>272</v>
      </c>
      <c r="FF127" s="13" t="s">
        <v>273</v>
      </c>
      <c r="FG127" s="19" t="s">
        <v>1027</v>
      </c>
      <c r="FH127" s="19" t="s">
        <v>1028</v>
      </c>
      <c r="FI127" s="13">
        <v>3707</v>
      </c>
      <c r="FJ127" s="13">
        <v>10</v>
      </c>
      <c r="FK127" s="19" t="s">
        <v>1029</v>
      </c>
      <c r="FL127" s="13"/>
      <c r="FM127" s="55">
        <f>VLOOKUP($A127,'WO Detail'!$A$2:$BJ$304,16,FALSE)</f>
        <v>0</v>
      </c>
      <c r="FN127" s="13"/>
      <c r="FO127" s="13"/>
      <c r="FP127" s="13"/>
      <c r="FQ127" s="13"/>
      <c r="FR127" s="13"/>
      <c r="FS127" s="13"/>
      <c r="FT127" s="13"/>
      <c r="FU127" s="13"/>
      <c r="FV127" s="13"/>
      <c r="FW127" s="13"/>
      <c r="FX127" s="13"/>
      <c r="FY127" s="13"/>
      <c r="FZ127" s="13"/>
      <c r="GA127" s="13"/>
      <c r="GB127" s="13"/>
      <c r="GC127" s="13"/>
      <c r="GD127" s="13"/>
      <c r="GE127" s="13"/>
      <c r="GF127" s="13"/>
      <c r="GG127" s="13"/>
      <c r="GH127" s="55">
        <f>VLOOKUP($A127,'WO Detail'!$A$2:$BJ$304,39,FALSE)</f>
        <v>87.98</v>
      </c>
      <c r="GI127" s="55">
        <f>VLOOKUP($A127,'WO Detail'!$A$2:$BJ$304,40,FALSE)</f>
        <v>33.11</v>
      </c>
      <c r="GJ127" s="13"/>
      <c r="GK127" s="13"/>
      <c r="GL127" s="13"/>
      <c r="GM127" s="13"/>
      <c r="GN127" s="55">
        <f>VLOOKUP($A127,'WO Detail'!$A$2:$BJ$304,17,FALSE)</f>
        <v>0</v>
      </c>
      <c r="GO127" s="55">
        <f>VLOOKUP($A127,'WO Detail'!$A$2:$BJ$304,18,FALSE)</f>
        <v>0</v>
      </c>
      <c r="GP127" s="55">
        <f>VLOOKUP($A127,'WO Detail'!$A$2:$BJ$304,19,FALSE)</f>
        <v>0</v>
      </c>
      <c r="GQ127" s="55" t="str">
        <f>VLOOKUP($A127,'WO Detail'!$A$2:$BJ$304,21,FALSE)</f>
        <v>No</v>
      </c>
      <c r="GR127" s="89">
        <f>VLOOKUP($A127,'WO Detail'!$A$2:$BJ$304,22,FALSE)</f>
        <v>0.50941561877919661</v>
      </c>
      <c r="GS127" s="95">
        <f>VLOOKUP($A127,'WO Detail'!$A$2:$BJ$304,41,FALSE)</f>
        <v>19</v>
      </c>
      <c r="GT127" s="95">
        <f t="shared" ref="GT127:GT157" si="48">(GS127/3)/DY127</f>
        <v>4.2792792792792793E-2</v>
      </c>
      <c r="GU127" s="95">
        <f>VLOOKUP($A127,'WO Detail'!$A$2:$BJ$304,42,FALSE)</f>
        <v>6</v>
      </c>
      <c r="GV127" s="95">
        <f t="shared" ref="GV127:GV157" si="49">GU127/DY127</f>
        <v>4.0540540540540543E-2</v>
      </c>
      <c r="GW127" s="95">
        <f>VLOOKUP($A127,'WO Detail'!$A$2:$BJ$304,43,FALSE)</f>
        <v>685</v>
      </c>
      <c r="GX127" s="95">
        <f t="shared" si="30"/>
        <v>1.5427927927927929</v>
      </c>
      <c r="GY127" s="95">
        <f>VLOOKUP($A127,'WO Detail'!$A$2:$BJ$304,44,FALSE)</f>
        <v>255</v>
      </c>
      <c r="GZ127" s="95">
        <f t="shared" si="31"/>
        <v>1.722972972972973</v>
      </c>
      <c r="HA127" s="95">
        <f>VLOOKUP($A127,'WO Detail'!$A$2:$BJ$304,45,FALSE)</f>
        <v>201</v>
      </c>
      <c r="HB127" s="95">
        <f t="shared" si="32"/>
        <v>0.45270270270270269</v>
      </c>
      <c r="HC127" s="95">
        <f>VLOOKUP($A127,'WO Detail'!$A$2:$BJ$304,46,FALSE)</f>
        <v>46</v>
      </c>
      <c r="HD127" s="95">
        <f t="shared" si="33"/>
        <v>0.3108108108108108</v>
      </c>
      <c r="HE127" s="95">
        <f>VLOOKUP($A127,'WO Detail'!$A$2:$BJ$304,47,FALSE)</f>
        <v>40</v>
      </c>
      <c r="HF127" s="95">
        <f t="shared" si="34"/>
        <v>9.00900900900901E-2</v>
      </c>
      <c r="HG127" s="95">
        <f>VLOOKUP($A127,'WO Detail'!$A$2:$BJ$304,49,FALSE)</f>
        <v>17</v>
      </c>
      <c r="HH127" s="95">
        <f t="shared" si="35"/>
        <v>3.8288288288288293E-2</v>
      </c>
      <c r="HI127" s="95">
        <f>VLOOKUP($A127,'WO Detail'!$A$2:$BJ$304,51,FALSE)</f>
        <v>0</v>
      </c>
      <c r="HJ127" s="95">
        <f t="shared" si="36"/>
        <v>0</v>
      </c>
      <c r="HK127" s="95">
        <f>VLOOKUP($A127,'WO Detail'!$A$2:$BJ$304,53,FALSE)</f>
        <v>0</v>
      </c>
      <c r="HL127" s="95">
        <f t="shared" si="37"/>
        <v>0</v>
      </c>
      <c r="HM127" s="95">
        <f>VLOOKUP($A127,'WO Detail'!$A$2:$BJ$304,55,FALSE)</f>
        <v>6</v>
      </c>
      <c r="HN127" s="95">
        <f t="shared" ref="HN127:HN132" si="50">HM127/EU127</f>
        <v>1.5</v>
      </c>
      <c r="HO127" s="95">
        <f>VLOOKUP($A127,'WO Detail'!$A$2:$BJ$304,56,FALSE)</f>
        <v>4709</v>
      </c>
      <c r="HP127" s="95">
        <f t="shared" si="38"/>
        <v>10.605855855855856</v>
      </c>
      <c r="HQ127" s="95">
        <f>VLOOKUP($A127,'WO Detail'!$A$2:$BJ$304,57,FALSE)</f>
        <v>1864</v>
      </c>
      <c r="HR127" s="95">
        <f t="shared" si="39"/>
        <v>12.594594594594595</v>
      </c>
      <c r="HS127" s="95">
        <f>VLOOKUP($A127,'WO Detail'!$A$2:$BJ$304,58,FALSE)</f>
        <v>402</v>
      </c>
      <c r="HT127" s="95">
        <f t="shared" si="40"/>
        <v>0.90540540540540537</v>
      </c>
      <c r="HU127" s="95">
        <f>VLOOKUP($A127,'WO Detail'!$A$2:$BJ$304,59,FALSE)</f>
        <v>354</v>
      </c>
      <c r="HV127" s="95">
        <f t="shared" si="41"/>
        <v>2.3918918918918921</v>
      </c>
      <c r="HW127" s="95">
        <f>VLOOKUP($A127,'WO Detail'!$A$2:$BJ$304,60,FALSE)</f>
        <v>7</v>
      </c>
      <c r="HX127" s="95">
        <f t="shared" si="42"/>
        <v>1.5765765765765768E-2</v>
      </c>
      <c r="HY127" s="95">
        <f>VLOOKUP($A127,'WO Detail'!$A$2:$BJ$304,61,FALSE)</f>
        <v>0</v>
      </c>
      <c r="HZ127" s="95">
        <f t="shared" si="43"/>
        <v>0</v>
      </c>
      <c r="IA127" s="95"/>
      <c r="IB127" s="95"/>
      <c r="IC127" s="95"/>
      <c r="ID127" s="113">
        <f>VLOOKUP($A127,'PHAS Score'!$C$1:$D$303,2,FALSE)</f>
        <v>33</v>
      </c>
      <c r="IE127" s="95">
        <f>VLOOKUP($A127,'WO Detail'!$A$2:$BJ$304,62,FALSE)</f>
        <v>132</v>
      </c>
      <c r="IF127" s="95">
        <f t="shared" si="44"/>
        <v>0.89189189189189189</v>
      </c>
      <c r="IG127" s="96"/>
      <c r="IH127" s="96"/>
      <c r="II127" s="96"/>
      <c r="IJ127" s="96"/>
    </row>
    <row r="128" spans="1:244" s="18" customFormat="1" ht="20.100000000000001" customHeight="1">
      <c r="A128" s="55" t="s">
        <v>1032</v>
      </c>
      <c r="B128" s="13" t="s">
        <v>307</v>
      </c>
      <c r="C128" s="13" t="str">
        <f>VLOOKUP($A128,'WO Detail'!$A$2:$BJ$304,4,FALSE)</f>
        <v>Manhattan</v>
      </c>
      <c r="D128" s="13" t="str">
        <f>VLOOKUP($A128,'WO Detail'!$A$2:$BJ$304,6,FALSE)</f>
        <v>Gompers</v>
      </c>
      <c r="E128" s="55">
        <f>VLOOKUP($A128,'WO Detail'!$A$2:$BJ$304,7,FALSE)</f>
        <v>100</v>
      </c>
      <c r="F128" s="13" t="s">
        <v>1033</v>
      </c>
      <c r="G128" s="53">
        <v>184</v>
      </c>
      <c r="H128" s="55" t="str">
        <f>VLOOKUP($A128,'WO Detail'!$A$2:$BJ$304,9,FALSE)</f>
        <v>NY005011000</v>
      </c>
      <c r="I128" s="14">
        <v>149</v>
      </c>
      <c r="J128" s="14">
        <v>259</v>
      </c>
      <c r="K128" s="15">
        <v>1.7382550000000001</v>
      </c>
      <c r="L128" s="15">
        <v>27.817449700000001</v>
      </c>
      <c r="M128" s="14">
        <v>107</v>
      </c>
      <c r="N128" s="14">
        <v>152</v>
      </c>
      <c r="O128" s="14">
        <v>8</v>
      </c>
      <c r="P128" s="14">
        <v>10</v>
      </c>
      <c r="Q128" s="14">
        <v>14</v>
      </c>
      <c r="R128" s="14">
        <v>10</v>
      </c>
      <c r="S128" s="14">
        <v>18</v>
      </c>
      <c r="T128" s="14">
        <v>18</v>
      </c>
      <c r="U128" s="14">
        <v>24</v>
      </c>
      <c r="V128" s="14">
        <v>17</v>
      </c>
      <c r="W128" s="14">
        <v>19</v>
      </c>
      <c r="X128" s="14">
        <v>22</v>
      </c>
      <c r="Y128" s="14">
        <v>46</v>
      </c>
      <c r="Z128" s="14">
        <v>32</v>
      </c>
      <c r="AA128" s="14">
        <v>21</v>
      </c>
      <c r="AB128" s="14">
        <v>37</v>
      </c>
      <c r="AC128" s="14">
        <v>114</v>
      </c>
      <c r="AD128" s="14">
        <v>99</v>
      </c>
      <c r="AE128" s="14">
        <v>18</v>
      </c>
      <c r="AF128" s="14">
        <v>53</v>
      </c>
      <c r="AG128" s="14">
        <v>122</v>
      </c>
      <c r="AH128" s="14">
        <v>65</v>
      </c>
      <c r="AI128" s="14">
        <v>1</v>
      </c>
      <c r="AJ128" s="14">
        <v>77</v>
      </c>
      <c r="AK128" s="14">
        <v>29</v>
      </c>
      <c r="AL128" s="14">
        <v>5</v>
      </c>
      <c r="AM128" s="14">
        <v>3</v>
      </c>
      <c r="AN128" s="14">
        <v>13</v>
      </c>
      <c r="AO128" s="16">
        <v>534.30872483221481</v>
      </c>
      <c r="AP128" s="16">
        <v>367</v>
      </c>
      <c r="AQ128" s="14">
        <v>2</v>
      </c>
      <c r="AR128" s="14">
        <v>8</v>
      </c>
      <c r="AS128" s="14">
        <v>49</v>
      </c>
      <c r="AT128" s="14">
        <v>21</v>
      </c>
      <c r="AU128" s="14">
        <v>14</v>
      </c>
      <c r="AV128" s="14">
        <v>7</v>
      </c>
      <c r="AW128" s="14">
        <v>8</v>
      </c>
      <c r="AX128" s="14">
        <v>7</v>
      </c>
      <c r="AY128" s="14">
        <v>7</v>
      </c>
      <c r="AZ128" s="14">
        <v>7</v>
      </c>
      <c r="BA128" s="14">
        <v>19</v>
      </c>
      <c r="BB128" s="16">
        <v>23932.35616438356</v>
      </c>
      <c r="BC128" s="16">
        <v>15484.5</v>
      </c>
      <c r="BD128" s="14">
        <v>3</v>
      </c>
      <c r="BE128" s="14">
        <v>24</v>
      </c>
      <c r="BF128" s="14">
        <v>44</v>
      </c>
      <c r="BG128" s="14">
        <v>17</v>
      </c>
      <c r="BH128" s="14">
        <v>9</v>
      </c>
      <c r="BI128" s="14">
        <v>13</v>
      </c>
      <c r="BJ128" s="14">
        <v>8</v>
      </c>
      <c r="BK128" s="14">
        <v>8</v>
      </c>
      <c r="BL128" s="14">
        <v>3</v>
      </c>
      <c r="BM128" s="14">
        <v>3</v>
      </c>
      <c r="BN128" s="14">
        <v>1</v>
      </c>
      <c r="BO128" s="14">
        <v>2</v>
      </c>
      <c r="BP128" s="14">
        <v>3</v>
      </c>
      <c r="BQ128" s="14">
        <v>1</v>
      </c>
      <c r="BR128" s="14">
        <v>0</v>
      </c>
      <c r="BS128" s="14">
        <v>2</v>
      </c>
      <c r="BT128" s="14">
        <v>0</v>
      </c>
      <c r="BU128" s="14">
        <v>1</v>
      </c>
      <c r="BV128" s="14">
        <v>1</v>
      </c>
      <c r="BW128" s="14">
        <v>1</v>
      </c>
      <c r="BX128" s="14">
        <v>2</v>
      </c>
      <c r="BY128" s="14">
        <v>52</v>
      </c>
      <c r="BZ128" s="16">
        <v>41354.288461538461</v>
      </c>
      <c r="CA128" s="16">
        <v>33682.5</v>
      </c>
      <c r="CB128" s="14">
        <v>13</v>
      </c>
      <c r="CC128" s="16">
        <v>16415.923076923078</v>
      </c>
      <c r="CD128" s="16">
        <v>11412</v>
      </c>
      <c r="CE128" s="14">
        <v>82</v>
      </c>
      <c r="CF128" s="16">
        <v>14820.658536585366</v>
      </c>
      <c r="CG128" s="16">
        <v>11391</v>
      </c>
      <c r="CH128" s="14">
        <v>100</v>
      </c>
      <c r="CI128" s="14">
        <v>29</v>
      </c>
      <c r="CJ128" s="14">
        <v>8</v>
      </c>
      <c r="CK128" s="14">
        <v>7</v>
      </c>
      <c r="CL128" s="14">
        <v>2</v>
      </c>
      <c r="CM128" s="14">
        <v>2</v>
      </c>
      <c r="CN128" s="17">
        <f t="shared" si="25"/>
        <v>1.3422818791946308E-2</v>
      </c>
      <c r="CO128" s="14">
        <v>9</v>
      </c>
      <c r="CP128" s="17">
        <f t="shared" si="26"/>
        <v>6.0402684563758392E-2</v>
      </c>
      <c r="CQ128" s="14">
        <v>72</v>
      </c>
      <c r="CR128" s="14">
        <v>10</v>
      </c>
      <c r="CS128" s="17">
        <f t="shared" si="27"/>
        <v>3.8610038610038609E-2</v>
      </c>
      <c r="CT128" s="13"/>
      <c r="CU128" s="17"/>
      <c r="CV128" s="13"/>
      <c r="CW128" s="13"/>
      <c r="CX128" s="13"/>
      <c r="CY128" s="13"/>
      <c r="CZ128" s="13"/>
      <c r="DA128" s="13"/>
      <c r="DB128" s="13" t="str">
        <f>VLOOKUP($A128,'WO Detail'!$A$2:$BJ$304,5,FALSE)</f>
        <v>Brenda Allen</v>
      </c>
      <c r="DC128" s="13"/>
      <c r="DD128" s="13"/>
      <c r="DE128" s="55">
        <f>VLOOKUP($A128,'WO Detail'!$A$2:$BJ$304,38,FALSE)</f>
        <v>1</v>
      </c>
      <c r="DF128" s="19" t="s">
        <v>396</v>
      </c>
      <c r="DG128" s="19" t="s">
        <v>397</v>
      </c>
      <c r="DH128" s="19" t="s">
        <v>398</v>
      </c>
      <c r="DI128" s="19" t="s">
        <v>399</v>
      </c>
      <c r="DJ128" s="19" t="s">
        <v>389</v>
      </c>
      <c r="DK128" s="19" t="s">
        <v>400</v>
      </c>
      <c r="DL128" s="19" t="s">
        <v>401</v>
      </c>
      <c r="DM128" s="19" t="s">
        <v>402</v>
      </c>
      <c r="DN128" s="19" t="s">
        <v>403</v>
      </c>
      <c r="DO128" s="55"/>
      <c r="DP128" s="55"/>
      <c r="DQ128" s="68">
        <v>34.61538461538462</v>
      </c>
      <c r="DR128" s="55" t="str">
        <f>VLOOKUP($A128,'WO Detail'!$A$2:$BJ$304,10,FALSE)</f>
        <v>No</v>
      </c>
      <c r="DS128" s="55" t="str">
        <f>VLOOKUP($A128,'WO Detail'!$A$2:$BJ$304,14,FALSE)</f>
        <v>YES</v>
      </c>
      <c r="DT128" s="19" t="s">
        <v>387</v>
      </c>
      <c r="DU128" s="59" t="str">
        <f>VLOOKUP($A128,'WO Detail'!$A$2:$BJ$304,15,FALSE)</f>
        <v>FELICIA GORDON</v>
      </c>
      <c r="DV128" s="77"/>
      <c r="DW128" s="79" t="s">
        <v>267</v>
      </c>
      <c r="DX128" s="55">
        <f>VLOOKUP($A128,'WO Detail'!$A$2:$BJ$304,26,FALSE)</f>
        <v>149</v>
      </c>
      <c r="DY128" s="55">
        <f>VLOOKUP($A128,'WO Detail'!$A$2:$BJ$304,27,FALSE)</f>
        <v>149</v>
      </c>
      <c r="DZ128" s="55">
        <f>VLOOKUP($A128,'WO Detail'!$A$2:$BJ$304,28,FALSE)</f>
        <v>0</v>
      </c>
      <c r="EA128" s="55">
        <f>VLOOKUP($A128,'WO Detail'!$A$2:$BJ$304,29,FALSE)</f>
        <v>0</v>
      </c>
      <c r="EB128" s="55">
        <f>VLOOKUP($A128,'WO Detail'!$A$2:$BJ$304,30,FALSE)</f>
        <v>25</v>
      </c>
      <c r="EC128" s="55">
        <f>VLOOKUP($A128,'WO Detail'!$A$2:$BJ$304,31,FALSE)</f>
        <v>48</v>
      </c>
      <c r="ED128" s="55">
        <f>VLOOKUP($A128,'WO Detail'!$A$2:$BJ$304,32,FALSE)</f>
        <v>53</v>
      </c>
      <c r="EE128" s="55">
        <f>VLOOKUP($A128,'WO Detail'!$A$2:$BJ$304,33,FALSE)</f>
        <v>17</v>
      </c>
      <c r="EF128" s="55">
        <f>VLOOKUP($A128,'WO Detail'!$A$2:$BJ$304,34,FALSE)</f>
        <v>6</v>
      </c>
      <c r="EG128" s="55">
        <f>VLOOKUP($A128,'WO Detail'!$A$2:$BJ$304,35,FALSE)</f>
        <v>0</v>
      </c>
      <c r="EH128" s="55">
        <f>VLOOKUP($A128,'WO Detail'!$A$2:$BJ$304,36,FALSE)</f>
        <v>0</v>
      </c>
      <c r="EI128" s="55">
        <f>VLOOKUP($A128,'WO Detail'!$A$2:$BJ$304,37,FALSE)</f>
        <v>0</v>
      </c>
      <c r="EJ128" s="78">
        <v>1</v>
      </c>
      <c r="EK128" s="78">
        <v>0</v>
      </c>
      <c r="EL128" s="19" t="s">
        <v>268</v>
      </c>
      <c r="EM128" s="19" t="s">
        <v>269</v>
      </c>
      <c r="EN128" s="81">
        <v>26176</v>
      </c>
      <c r="EO128" s="78">
        <v>49</v>
      </c>
      <c r="EP128" s="78" t="s">
        <v>318</v>
      </c>
      <c r="EQ128" s="84">
        <v>13167</v>
      </c>
      <c r="ER128" s="78">
        <v>1.03</v>
      </c>
      <c r="ES128" s="13"/>
      <c r="ET128" s="55">
        <f>VLOOKUP($A128,'WO Detail'!$A$2:$BJ$304,25,FALSE)</f>
        <v>3</v>
      </c>
      <c r="EU128" s="55">
        <f>VLOOKUP($A128,'WO Detail'!$A$2:$BJ$304,24,FALSE)</f>
        <v>2</v>
      </c>
      <c r="EV128" s="55">
        <f>VLOOKUP($A128,'WO Detail'!$A$2:$BJ$304,23,FALSE)</f>
        <v>0</v>
      </c>
      <c r="EW128" s="78" t="s">
        <v>267</v>
      </c>
      <c r="EX128" s="13"/>
      <c r="EY128" s="13"/>
      <c r="EZ128" s="19" t="s">
        <v>267</v>
      </c>
      <c r="FA128" s="55" t="str">
        <f>VLOOKUP($A128,'WO Detail'!$A$2:$BJ$304,11,FALSE)</f>
        <v>Other</v>
      </c>
      <c r="FB128" s="55" t="str">
        <f>VLOOKUP($A128,'WO Detail'!$A$2:$BJ$304,12,FALSE)</f>
        <v>No</v>
      </c>
      <c r="FC128" s="13"/>
      <c r="FD128" s="55">
        <f>VLOOKUP($A128,'WO Detail'!$A$2:$BJ$304,13,FALSE)</f>
        <v>0</v>
      </c>
      <c r="FE128" s="19" t="s">
        <v>267</v>
      </c>
      <c r="FF128" s="13"/>
      <c r="FG128" s="19" t="s">
        <v>1034</v>
      </c>
      <c r="FH128" s="19" t="s">
        <v>406</v>
      </c>
      <c r="FI128" s="13">
        <v>3809</v>
      </c>
      <c r="FJ128" s="13">
        <v>1</v>
      </c>
      <c r="FK128" s="19" t="s">
        <v>407</v>
      </c>
      <c r="FL128" s="13"/>
      <c r="FM128" s="55">
        <f>VLOOKUP($A128,'WO Detail'!$A$2:$BJ$304,16,FALSE)</f>
        <v>0</v>
      </c>
      <c r="FN128" s="13"/>
      <c r="FO128" s="13"/>
      <c r="FP128" s="13"/>
      <c r="FQ128" s="13"/>
      <c r="FR128" s="13"/>
      <c r="FS128" s="13"/>
      <c r="FT128" s="13"/>
      <c r="FU128" s="13"/>
      <c r="FV128" s="13"/>
      <c r="FW128" s="13"/>
      <c r="FX128" s="13"/>
      <c r="FY128" s="13"/>
      <c r="FZ128" s="13"/>
      <c r="GA128" s="13"/>
      <c r="GB128" s="13"/>
      <c r="GC128" s="13"/>
      <c r="GD128" s="13"/>
      <c r="GE128" s="13"/>
      <c r="GF128" s="13"/>
      <c r="GG128" s="13"/>
      <c r="GH128" s="55">
        <f>VLOOKUP($A128,'WO Detail'!$A$2:$BJ$304,39,FALSE)</f>
        <v>91.71</v>
      </c>
      <c r="GI128" s="55">
        <f>VLOOKUP($A128,'WO Detail'!$A$2:$BJ$304,40,FALSE)</f>
        <v>30.2</v>
      </c>
      <c r="GJ128" s="13"/>
      <c r="GK128" s="13"/>
      <c r="GL128" s="13"/>
      <c r="GM128" s="13"/>
      <c r="GN128" s="55">
        <f>VLOOKUP($A128,'WO Detail'!$A$2:$BJ$304,17,FALSE)</f>
        <v>0</v>
      </c>
      <c r="GO128" s="55">
        <f>VLOOKUP($A128,'WO Detail'!$A$2:$BJ$304,18,FALSE)</f>
        <v>0</v>
      </c>
      <c r="GP128" s="55">
        <f>VLOOKUP($A128,'WO Detail'!$A$2:$BJ$304,19,FALSE)</f>
        <v>0</v>
      </c>
      <c r="GQ128" s="55" t="str">
        <f>VLOOKUP($A128,'WO Detail'!$A$2:$BJ$304,21,FALSE)</f>
        <v>No</v>
      </c>
      <c r="GR128" s="89">
        <f>VLOOKUP($A128,'WO Detail'!$A$2:$BJ$304,22,FALSE)</f>
        <v>0.62257994971609165</v>
      </c>
      <c r="GS128" s="95">
        <f>VLOOKUP($A128,'WO Detail'!$A$2:$BJ$304,41,FALSE)</f>
        <v>272</v>
      </c>
      <c r="GT128" s="95">
        <f t="shared" si="48"/>
        <v>0.60850111856823275</v>
      </c>
      <c r="GU128" s="95">
        <f>VLOOKUP($A128,'WO Detail'!$A$2:$BJ$304,42,FALSE)</f>
        <v>70</v>
      </c>
      <c r="GV128" s="95">
        <f t="shared" si="49"/>
        <v>0.46979865771812079</v>
      </c>
      <c r="GW128" s="95">
        <f>VLOOKUP($A128,'WO Detail'!$A$2:$BJ$304,43,FALSE)</f>
        <v>730</v>
      </c>
      <c r="GX128" s="95">
        <f t="shared" si="30"/>
        <v>1.6331096196868009</v>
      </c>
      <c r="GY128" s="95">
        <f>VLOOKUP($A128,'WO Detail'!$A$2:$BJ$304,44,FALSE)</f>
        <v>623</v>
      </c>
      <c r="GZ128" s="95">
        <f t="shared" si="31"/>
        <v>4.1812080536912752</v>
      </c>
      <c r="HA128" s="95">
        <f>VLOOKUP($A128,'WO Detail'!$A$2:$BJ$304,45,FALSE)</f>
        <v>170</v>
      </c>
      <c r="HB128" s="95">
        <f t="shared" si="32"/>
        <v>0.38031319910514538</v>
      </c>
      <c r="HC128" s="95">
        <f>VLOOKUP($A128,'WO Detail'!$A$2:$BJ$304,46,FALSE)</f>
        <v>123</v>
      </c>
      <c r="HD128" s="95">
        <f t="shared" si="33"/>
        <v>0.82550335570469802</v>
      </c>
      <c r="HE128" s="95">
        <f>VLOOKUP($A128,'WO Detail'!$A$2:$BJ$304,47,FALSE)</f>
        <v>158</v>
      </c>
      <c r="HF128" s="95">
        <f t="shared" si="34"/>
        <v>0.3534675615212528</v>
      </c>
      <c r="HG128" s="95">
        <f>VLOOKUP($A128,'WO Detail'!$A$2:$BJ$304,49,FALSE)</f>
        <v>232</v>
      </c>
      <c r="HH128" s="95">
        <f t="shared" si="35"/>
        <v>0.51901565995525722</v>
      </c>
      <c r="HI128" s="95">
        <f>VLOOKUP($A128,'WO Detail'!$A$2:$BJ$304,51,FALSE)</f>
        <v>1</v>
      </c>
      <c r="HJ128" s="95">
        <f t="shared" si="36"/>
        <v>0.5</v>
      </c>
      <c r="HK128" s="95">
        <f>VLOOKUP($A128,'WO Detail'!$A$2:$BJ$304,53,FALSE)</f>
        <v>3</v>
      </c>
      <c r="HL128" s="95">
        <f t="shared" si="37"/>
        <v>1.5</v>
      </c>
      <c r="HM128" s="95">
        <f>VLOOKUP($A128,'WO Detail'!$A$2:$BJ$304,55,FALSE)</f>
        <v>94</v>
      </c>
      <c r="HN128" s="95">
        <f t="shared" si="50"/>
        <v>47</v>
      </c>
      <c r="HO128" s="95">
        <f>VLOOKUP($A128,'WO Detail'!$A$2:$BJ$304,56,FALSE)</f>
        <v>2974</v>
      </c>
      <c r="HP128" s="95">
        <f t="shared" si="38"/>
        <v>6.6532438478747205</v>
      </c>
      <c r="HQ128" s="95">
        <f>VLOOKUP($A128,'WO Detail'!$A$2:$BJ$304,57,FALSE)</f>
        <v>861</v>
      </c>
      <c r="HR128" s="95">
        <f t="shared" si="39"/>
        <v>5.7785234899328861</v>
      </c>
      <c r="HS128" s="95">
        <f>VLOOKUP($A128,'WO Detail'!$A$2:$BJ$304,58,FALSE)</f>
        <v>1788</v>
      </c>
      <c r="HT128" s="95">
        <f t="shared" si="40"/>
        <v>4</v>
      </c>
      <c r="HU128" s="95">
        <f>VLOOKUP($A128,'WO Detail'!$A$2:$BJ$304,59,FALSE)</f>
        <v>8695</v>
      </c>
      <c r="HV128" s="95">
        <f t="shared" si="41"/>
        <v>58.355704697986575</v>
      </c>
      <c r="HW128" s="95">
        <f>VLOOKUP($A128,'WO Detail'!$A$2:$BJ$304,60,FALSE)</f>
        <v>93</v>
      </c>
      <c r="HX128" s="95">
        <f t="shared" si="42"/>
        <v>0.20805369127516779</v>
      </c>
      <c r="HY128" s="95">
        <f>VLOOKUP($A128,'WO Detail'!$A$2:$BJ$304,61,FALSE)</f>
        <v>3220</v>
      </c>
      <c r="HZ128" s="95">
        <f t="shared" si="43"/>
        <v>21.610738255033556</v>
      </c>
      <c r="IA128" s="95"/>
      <c r="IB128" s="95"/>
      <c r="IC128" s="95"/>
      <c r="ID128" s="113">
        <f>VLOOKUP($A128,'PHAS Score'!$C$1:$D$303,2,FALSE)</f>
        <v>28</v>
      </c>
      <c r="IE128" s="95">
        <f>VLOOKUP($A128,'WO Detail'!$A$2:$BJ$304,62,FALSE)</f>
        <v>261</v>
      </c>
      <c r="IF128" s="95">
        <f t="shared" si="44"/>
        <v>1.7516778523489933</v>
      </c>
      <c r="IG128" s="96"/>
      <c r="IH128" s="96"/>
      <c r="II128" s="96"/>
      <c r="IJ128" s="96"/>
    </row>
    <row r="129" spans="1:244" s="18" customFormat="1" ht="20.100000000000001" customHeight="1">
      <c r="A129" s="55" t="s">
        <v>1035</v>
      </c>
      <c r="B129" s="13" t="s">
        <v>256</v>
      </c>
      <c r="C129" s="13" t="str">
        <f>VLOOKUP($A129,'WO Detail'!$A$2:$BJ$304,4,FALSE)</f>
        <v>Bronx</v>
      </c>
      <c r="D129" s="13" t="str">
        <f>VLOOKUP($A129,'WO Detail'!$A$2:$BJ$304,6,FALSE)</f>
        <v>Highbridge Gardens</v>
      </c>
      <c r="E129" s="55">
        <f>VLOOKUP($A129,'WO Detail'!$A$2:$BJ$304,7,FALSE)</f>
        <v>78</v>
      </c>
      <c r="F129" s="13" t="s">
        <v>1036</v>
      </c>
      <c r="G129" s="53">
        <v>78</v>
      </c>
      <c r="H129" s="55" t="str">
        <f>VLOOKUP($A129,'WO Detail'!$A$2:$BJ$304,9,FALSE)</f>
        <v>NY005000780</v>
      </c>
      <c r="I129" s="14">
        <v>692</v>
      </c>
      <c r="J129" s="14">
        <v>1594</v>
      </c>
      <c r="K129" s="15">
        <v>2.3034682000000002</v>
      </c>
      <c r="L129" s="15">
        <v>23.013294800000001</v>
      </c>
      <c r="M129" s="14">
        <v>582</v>
      </c>
      <c r="N129" s="14">
        <v>1012</v>
      </c>
      <c r="O129" s="14">
        <v>81</v>
      </c>
      <c r="P129" s="14">
        <v>128</v>
      </c>
      <c r="Q129" s="14">
        <v>125</v>
      </c>
      <c r="R129" s="14">
        <v>156</v>
      </c>
      <c r="S129" s="14">
        <v>128</v>
      </c>
      <c r="T129" s="14">
        <v>212</v>
      </c>
      <c r="U129" s="14">
        <v>142</v>
      </c>
      <c r="V129" s="14">
        <v>170</v>
      </c>
      <c r="W129" s="14">
        <v>103</v>
      </c>
      <c r="X129" s="14">
        <v>88</v>
      </c>
      <c r="Y129" s="14">
        <v>144</v>
      </c>
      <c r="Z129" s="14">
        <v>79</v>
      </c>
      <c r="AA129" s="14">
        <v>38</v>
      </c>
      <c r="AB129" s="14">
        <v>424</v>
      </c>
      <c r="AC129" s="14">
        <v>317</v>
      </c>
      <c r="AD129" s="14">
        <v>261</v>
      </c>
      <c r="AE129" s="14">
        <v>24</v>
      </c>
      <c r="AF129" s="14">
        <v>573</v>
      </c>
      <c r="AG129" s="14">
        <v>992</v>
      </c>
      <c r="AH129" s="14">
        <v>5</v>
      </c>
      <c r="AI129" s="14">
        <v>0</v>
      </c>
      <c r="AJ129" s="14">
        <v>346</v>
      </c>
      <c r="AK129" s="14">
        <v>102</v>
      </c>
      <c r="AL129" s="14">
        <v>24</v>
      </c>
      <c r="AM129" s="14">
        <v>17</v>
      </c>
      <c r="AN129" s="14">
        <v>78</v>
      </c>
      <c r="AO129" s="16">
        <v>514.19364161849705</v>
      </c>
      <c r="AP129" s="16">
        <v>397.5</v>
      </c>
      <c r="AQ129" s="14">
        <v>5</v>
      </c>
      <c r="AR129" s="14">
        <v>41</v>
      </c>
      <c r="AS129" s="14">
        <v>206</v>
      </c>
      <c r="AT129" s="14">
        <v>96</v>
      </c>
      <c r="AU129" s="14">
        <v>85</v>
      </c>
      <c r="AV129" s="14">
        <v>53</v>
      </c>
      <c r="AW129" s="14">
        <v>47</v>
      </c>
      <c r="AX129" s="14">
        <v>33</v>
      </c>
      <c r="AY129" s="14">
        <v>31</v>
      </c>
      <c r="AZ129" s="14">
        <v>19</v>
      </c>
      <c r="BA129" s="14">
        <v>76</v>
      </c>
      <c r="BB129" s="16">
        <v>23788.635964912282</v>
      </c>
      <c r="BC129" s="16">
        <v>17998</v>
      </c>
      <c r="BD129" s="14">
        <v>20</v>
      </c>
      <c r="BE129" s="14">
        <v>144</v>
      </c>
      <c r="BF129" s="14">
        <v>122</v>
      </c>
      <c r="BG129" s="14">
        <v>96</v>
      </c>
      <c r="BH129" s="14">
        <v>67</v>
      </c>
      <c r="BI129" s="14">
        <v>53</v>
      </c>
      <c r="BJ129" s="14">
        <v>39</v>
      </c>
      <c r="BK129" s="14">
        <v>36</v>
      </c>
      <c r="BL129" s="14">
        <v>29</v>
      </c>
      <c r="BM129" s="14">
        <v>20</v>
      </c>
      <c r="BN129" s="14">
        <v>15</v>
      </c>
      <c r="BO129" s="14">
        <v>11</v>
      </c>
      <c r="BP129" s="14">
        <v>6</v>
      </c>
      <c r="BQ129" s="14">
        <v>9</v>
      </c>
      <c r="BR129" s="14">
        <v>3</v>
      </c>
      <c r="BS129" s="14">
        <v>4</v>
      </c>
      <c r="BT129" s="14">
        <v>0</v>
      </c>
      <c r="BU129" s="14">
        <v>1</v>
      </c>
      <c r="BV129" s="14">
        <v>3</v>
      </c>
      <c r="BW129" s="14">
        <v>1</v>
      </c>
      <c r="BX129" s="14">
        <v>5</v>
      </c>
      <c r="BY129" s="14">
        <v>334</v>
      </c>
      <c r="BZ129" s="16">
        <v>34990.22754491018</v>
      </c>
      <c r="CA129" s="16">
        <v>30772</v>
      </c>
      <c r="CB129" s="14">
        <v>102</v>
      </c>
      <c r="CC129" s="16">
        <v>15309.264705882353</v>
      </c>
      <c r="CD129" s="16">
        <v>11424</v>
      </c>
      <c r="CE129" s="14">
        <v>263</v>
      </c>
      <c r="CF129" s="16">
        <v>13669.673003802282</v>
      </c>
      <c r="CG129" s="16">
        <v>10296</v>
      </c>
      <c r="CH129" s="14">
        <v>476</v>
      </c>
      <c r="CI129" s="14">
        <v>136</v>
      </c>
      <c r="CJ129" s="14">
        <v>58</v>
      </c>
      <c r="CK129" s="14">
        <v>11</v>
      </c>
      <c r="CL129" s="14">
        <v>1</v>
      </c>
      <c r="CM129" s="14">
        <v>3</v>
      </c>
      <c r="CN129" s="17">
        <f t="shared" si="25"/>
        <v>4.335260115606936E-3</v>
      </c>
      <c r="CO129" s="14">
        <v>24</v>
      </c>
      <c r="CP129" s="17">
        <f t="shared" si="26"/>
        <v>3.4682080924855488E-2</v>
      </c>
      <c r="CQ129" s="14">
        <v>344</v>
      </c>
      <c r="CR129" s="14">
        <v>104</v>
      </c>
      <c r="CS129" s="17">
        <f t="shared" si="27"/>
        <v>6.5244667503136761E-2</v>
      </c>
      <c r="CT129" s="13"/>
      <c r="CU129" s="17"/>
      <c r="CV129" s="13"/>
      <c r="CW129" s="13"/>
      <c r="CX129" s="13"/>
      <c r="CY129" s="13"/>
      <c r="CZ129" s="13"/>
      <c r="DA129" s="13"/>
      <c r="DB129" s="13" t="str">
        <f>VLOOKUP($A129,'WO Detail'!$A$2:$BJ$304,5,FALSE)</f>
        <v>Kim Theodore</v>
      </c>
      <c r="DC129" s="13"/>
      <c r="DD129" s="13"/>
      <c r="DE129" s="55">
        <f>VLOOKUP($A129,'WO Detail'!$A$2:$BJ$304,38,FALSE)</f>
        <v>7</v>
      </c>
      <c r="DF129" s="19" t="s">
        <v>258</v>
      </c>
      <c r="DG129" s="19" t="s">
        <v>259</v>
      </c>
      <c r="DH129" s="19" t="s">
        <v>740</v>
      </c>
      <c r="DI129" s="19" t="s">
        <v>741</v>
      </c>
      <c r="DJ129" s="19" t="s">
        <v>338</v>
      </c>
      <c r="DK129" s="19" t="s">
        <v>339</v>
      </c>
      <c r="DL129" s="19" t="s">
        <v>299</v>
      </c>
      <c r="DM129" s="19" t="s">
        <v>300</v>
      </c>
      <c r="DN129" s="19" t="s">
        <v>742</v>
      </c>
      <c r="DO129" s="55"/>
      <c r="DP129" s="55"/>
      <c r="DQ129" s="68">
        <v>9.9937539038101182</v>
      </c>
      <c r="DR129" s="55" t="str">
        <f>VLOOKUP($A129,'WO Detail'!$A$2:$BJ$304,10,FALSE)</f>
        <v>No</v>
      </c>
      <c r="DS129" s="55" t="str">
        <f>VLOOKUP($A129,'WO Detail'!$A$2:$BJ$304,14,FALSE)</f>
        <v>YES</v>
      </c>
      <c r="DT129" s="19" t="s">
        <v>302</v>
      </c>
      <c r="DU129" s="59" t="str">
        <f>VLOOKUP($A129,'WO Detail'!$A$2:$BJ$304,15,FALSE)</f>
        <v>NORMAN McGILL</v>
      </c>
      <c r="DV129" s="77"/>
      <c r="DW129" s="79" t="s">
        <v>267</v>
      </c>
      <c r="DX129" s="55">
        <f>VLOOKUP($A129,'WO Detail'!$A$2:$BJ$304,26,FALSE)</f>
        <v>700</v>
      </c>
      <c r="DY129" s="55">
        <f>VLOOKUP($A129,'WO Detail'!$A$2:$BJ$304,27,FALSE)</f>
        <v>695</v>
      </c>
      <c r="DZ129" s="55">
        <f>VLOOKUP($A129,'WO Detail'!$A$2:$BJ$304,28,FALSE)</f>
        <v>3</v>
      </c>
      <c r="EA129" s="55">
        <f>VLOOKUP($A129,'WO Detail'!$A$2:$BJ$304,29,FALSE)</f>
        <v>2</v>
      </c>
      <c r="EB129" s="55">
        <f>VLOOKUP($A129,'WO Detail'!$A$2:$BJ$304,30,FALSE)</f>
        <v>0</v>
      </c>
      <c r="EC129" s="55">
        <f>VLOOKUP($A129,'WO Detail'!$A$2:$BJ$304,31,FALSE)</f>
        <v>84</v>
      </c>
      <c r="ED129" s="55">
        <f>VLOOKUP($A129,'WO Detail'!$A$2:$BJ$304,32,FALSE)</f>
        <v>444</v>
      </c>
      <c r="EE129" s="55">
        <f>VLOOKUP($A129,'WO Detail'!$A$2:$BJ$304,33,FALSE)</f>
        <v>158</v>
      </c>
      <c r="EF129" s="55">
        <f>VLOOKUP($A129,'WO Detail'!$A$2:$BJ$304,34,FALSE)</f>
        <v>14</v>
      </c>
      <c r="EG129" s="55">
        <f>VLOOKUP($A129,'WO Detail'!$A$2:$BJ$304,35,FALSE)</f>
        <v>0</v>
      </c>
      <c r="EH129" s="55">
        <f>VLOOKUP($A129,'WO Detail'!$A$2:$BJ$304,36,FALSE)</f>
        <v>0</v>
      </c>
      <c r="EI129" s="55">
        <f>VLOOKUP($A129,'WO Detail'!$A$2:$BJ$304,37,FALSE)</f>
        <v>0</v>
      </c>
      <c r="EJ129" s="78">
        <v>6</v>
      </c>
      <c r="EK129" s="78">
        <v>0</v>
      </c>
      <c r="EL129" s="19" t="s">
        <v>268</v>
      </c>
      <c r="EM129" s="19" t="s">
        <v>269</v>
      </c>
      <c r="EN129" s="81">
        <v>19893</v>
      </c>
      <c r="EO129" s="78">
        <v>66</v>
      </c>
      <c r="EP129" s="78" t="s">
        <v>438</v>
      </c>
      <c r="EQ129" s="84">
        <v>55678</v>
      </c>
      <c r="ER129" s="78">
        <v>11.41</v>
      </c>
      <c r="ES129" s="13"/>
      <c r="ET129" s="55">
        <f>VLOOKUP($A129,'WO Detail'!$A$2:$BJ$304,25,FALSE)</f>
        <v>4</v>
      </c>
      <c r="EU129" s="55">
        <f>VLOOKUP($A129,'WO Detail'!$A$2:$BJ$304,24,FALSE)</f>
        <v>12</v>
      </c>
      <c r="EV129" s="55">
        <f>VLOOKUP($A129,'WO Detail'!$A$2:$BJ$304,23,FALSE)</f>
        <v>0</v>
      </c>
      <c r="EW129" s="78" t="s">
        <v>267</v>
      </c>
      <c r="EX129" s="13"/>
      <c r="EY129" s="13"/>
      <c r="EZ129" s="19" t="s">
        <v>267</v>
      </c>
      <c r="FA129" s="55" t="str">
        <f>VLOOKUP($A129,'WO Detail'!$A$2:$BJ$304,11,FALSE)</f>
        <v>Other</v>
      </c>
      <c r="FB129" s="55" t="str">
        <f>VLOOKUP($A129,'WO Detail'!$A$2:$BJ$304,12,FALSE)</f>
        <v>No</v>
      </c>
      <c r="FC129" s="13"/>
      <c r="FD129" s="55" t="str">
        <f>VLOOKUP($A129,'WO Detail'!$A$2:$BJ$304,13,FALSE)</f>
        <v>NGEM</v>
      </c>
      <c r="FE129" s="19" t="s">
        <v>267</v>
      </c>
      <c r="FF129" s="13" t="s">
        <v>273</v>
      </c>
      <c r="FG129" s="19" t="s">
        <v>1037</v>
      </c>
      <c r="FH129" s="19" t="s">
        <v>1038</v>
      </c>
      <c r="FI129" s="13">
        <v>3708</v>
      </c>
      <c r="FJ129" s="13">
        <v>9</v>
      </c>
      <c r="FK129" s="19" t="s">
        <v>746</v>
      </c>
      <c r="FL129" s="13"/>
      <c r="FM129" s="55">
        <f>VLOOKUP($A129,'WO Detail'!$A$2:$BJ$304,16,FALSE)</f>
        <v>0</v>
      </c>
      <c r="FN129" s="13"/>
      <c r="FO129" s="13"/>
      <c r="FP129" s="13"/>
      <c r="FQ129" s="13"/>
      <c r="FR129" s="13"/>
      <c r="FS129" s="13"/>
      <c r="FT129" s="13"/>
      <c r="FU129" s="13"/>
      <c r="FV129" s="13"/>
      <c r="FW129" s="13"/>
      <c r="FX129" s="13"/>
      <c r="FY129" s="13"/>
      <c r="FZ129" s="13"/>
      <c r="GA129" s="13"/>
      <c r="GB129" s="13"/>
      <c r="GC129" s="13"/>
      <c r="GD129" s="13"/>
      <c r="GE129" s="13"/>
      <c r="GF129" s="13"/>
      <c r="GG129" s="13"/>
      <c r="GH129" s="55">
        <f>VLOOKUP($A129,'WO Detail'!$A$2:$BJ$304,39,FALSE)</f>
        <v>94.74</v>
      </c>
      <c r="GI129" s="55">
        <f>VLOOKUP($A129,'WO Detail'!$A$2:$BJ$304,40,FALSE)</f>
        <v>33.24</v>
      </c>
      <c r="GJ129" s="13"/>
      <c r="GK129" s="13"/>
      <c r="GL129" s="13"/>
      <c r="GM129" s="13"/>
      <c r="GN129" s="55">
        <f>VLOOKUP($A129,'WO Detail'!$A$2:$BJ$304,17,FALSE)</f>
        <v>0</v>
      </c>
      <c r="GO129" s="55">
        <f>VLOOKUP($A129,'WO Detail'!$A$2:$BJ$304,18,FALSE)</f>
        <v>0</v>
      </c>
      <c r="GP129" s="55">
        <f>VLOOKUP($A129,'WO Detail'!$A$2:$BJ$304,19,FALSE)</f>
        <v>0</v>
      </c>
      <c r="GQ129" s="55" t="str">
        <f>VLOOKUP($A129,'WO Detail'!$A$2:$BJ$304,21,FALSE)</f>
        <v>Yes</v>
      </c>
      <c r="GR129" s="89">
        <f>VLOOKUP($A129,'WO Detail'!$A$2:$BJ$304,22,FALSE)</f>
        <v>0.63191995223857922</v>
      </c>
      <c r="GS129" s="95">
        <f>VLOOKUP($A129,'WO Detail'!$A$2:$BJ$304,41,FALSE)</f>
        <v>1097</v>
      </c>
      <c r="GT129" s="95">
        <f t="shared" si="48"/>
        <v>0.52613908872901682</v>
      </c>
      <c r="GU129" s="95">
        <f>VLOOKUP($A129,'WO Detail'!$A$2:$BJ$304,42,FALSE)</f>
        <v>272</v>
      </c>
      <c r="GV129" s="95">
        <f t="shared" si="49"/>
        <v>0.39136690647482014</v>
      </c>
      <c r="GW129" s="95">
        <f>VLOOKUP($A129,'WO Detail'!$A$2:$BJ$304,43,FALSE)</f>
        <v>3225</v>
      </c>
      <c r="GX129" s="95">
        <f t="shared" si="30"/>
        <v>1.5467625899280575</v>
      </c>
      <c r="GY129" s="95">
        <f>VLOOKUP($A129,'WO Detail'!$A$2:$BJ$304,44,FALSE)</f>
        <v>2306</v>
      </c>
      <c r="GZ129" s="95">
        <f t="shared" si="31"/>
        <v>3.3179856115107915</v>
      </c>
      <c r="HA129" s="95">
        <f>VLOOKUP($A129,'WO Detail'!$A$2:$BJ$304,45,FALSE)</f>
        <v>2056</v>
      </c>
      <c r="HB129" s="95">
        <f t="shared" si="32"/>
        <v>0.98609112709832136</v>
      </c>
      <c r="HC129" s="95">
        <f>VLOOKUP($A129,'WO Detail'!$A$2:$BJ$304,46,FALSE)</f>
        <v>1961</v>
      </c>
      <c r="HD129" s="95">
        <f t="shared" si="33"/>
        <v>2.8215827338129498</v>
      </c>
      <c r="HE129" s="95">
        <f>VLOOKUP($A129,'WO Detail'!$A$2:$BJ$304,47,FALSE)</f>
        <v>694</v>
      </c>
      <c r="HF129" s="95">
        <f t="shared" si="34"/>
        <v>0.33285371702637889</v>
      </c>
      <c r="HG129" s="95">
        <f>VLOOKUP($A129,'WO Detail'!$A$2:$BJ$304,49,FALSE)</f>
        <v>497</v>
      </c>
      <c r="HH129" s="95">
        <f t="shared" si="35"/>
        <v>0.23836930455635491</v>
      </c>
      <c r="HI129" s="95">
        <f>VLOOKUP($A129,'WO Detail'!$A$2:$BJ$304,51,FALSE)</f>
        <v>1</v>
      </c>
      <c r="HJ129" s="95">
        <f t="shared" si="36"/>
        <v>0.5</v>
      </c>
      <c r="HK129" s="95">
        <f>VLOOKUP($A129,'WO Detail'!$A$2:$BJ$304,53,FALSE)</f>
        <v>16</v>
      </c>
      <c r="HL129" s="95">
        <f t="shared" si="37"/>
        <v>8</v>
      </c>
      <c r="HM129" s="95">
        <f>VLOOKUP($A129,'WO Detail'!$A$2:$BJ$304,55,FALSE)</f>
        <v>700</v>
      </c>
      <c r="HN129" s="95">
        <f t="shared" si="50"/>
        <v>58.333333333333336</v>
      </c>
      <c r="HO129" s="95">
        <f>VLOOKUP($A129,'WO Detail'!$A$2:$BJ$304,56,FALSE)</f>
        <v>20136</v>
      </c>
      <c r="HP129" s="95">
        <f t="shared" si="38"/>
        <v>9.6575539568345317</v>
      </c>
      <c r="HQ129" s="95">
        <f>VLOOKUP($A129,'WO Detail'!$A$2:$BJ$304,57,FALSE)</f>
        <v>9131</v>
      </c>
      <c r="HR129" s="95">
        <f t="shared" si="39"/>
        <v>13.138129496402877</v>
      </c>
      <c r="HS129" s="95">
        <f>VLOOKUP($A129,'WO Detail'!$A$2:$BJ$304,58,FALSE)</f>
        <v>9937</v>
      </c>
      <c r="HT129" s="95">
        <f t="shared" si="40"/>
        <v>4.7659472422062352</v>
      </c>
      <c r="HU129" s="95">
        <f>VLOOKUP($A129,'WO Detail'!$A$2:$BJ$304,59,FALSE)</f>
        <v>50856</v>
      </c>
      <c r="HV129" s="95">
        <f t="shared" si="41"/>
        <v>73.174100719424459</v>
      </c>
      <c r="HW129" s="95">
        <f>VLOOKUP($A129,'WO Detail'!$A$2:$BJ$304,60,FALSE)</f>
        <v>1092</v>
      </c>
      <c r="HX129" s="95">
        <f t="shared" si="42"/>
        <v>0.52374100719424466</v>
      </c>
      <c r="HY129" s="95">
        <f>VLOOKUP($A129,'WO Detail'!$A$2:$BJ$304,61,FALSE)</f>
        <v>39326</v>
      </c>
      <c r="HZ129" s="95">
        <f t="shared" si="43"/>
        <v>56.584172661870504</v>
      </c>
      <c r="IA129" s="95"/>
      <c r="IB129" s="95"/>
      <c r="IC129" s="95"/>
      <c r="ID129" s="113">
        <f>VLOOKUP($A129,'PHAS Score'!$C$1:$D$303,2,FALSE)</f>
        <v>65.510000000000005</v>
      </c>
      <c r="IE129" s="95">
        <f>VLOOKUP($A129,'WO Detail'!$A$2:$BJ$304,62,FALSE)</f>
        <v>1427</v>
      </c>
      <c r="IF129" s="95">
        <f t="shared" si="44"/>
        <v>2.0532374100719424</v>
      </c>
      <c r="IG129" s="96"/>
      <c r="IH129" s="96"/>
      <c r="II129" s="96"/>
      <c r="IJ129" s="96"/>
    </row>
    <row r="130" spans="1:244" s="18" customFormat="1" ht="20.100000000000001" customHeight="1">
      <c r="A130" s="55" t="s">
        <v>1039</v>
      </c>
      <c r="B130" s="13" t="s">
        <v>256</v>
      </c>
      <c r="C130" s="13" t="str">
        <f>VLOOKUP($A130,'WO Detail'!$A$2:$BJ$304,4,FALSE)</f>
        <v>Private Mgmt</v>
      </c>
      <c r="D130" s="13" t="str">
        <f>VLOOKUP($A130,'WO Detail'!$A$2:$BJ$304,6,FALSE)</f>
        <v>Building Management Associates (BX 1)</v>
      </c>
      <c r="E130" s="55">
        <f>VLOOKUP($A130,'WO Detail'!$A$2:$BJ$304,7,FALSE)</f>
        <v>530</v>
      </c>
      <c r="F130" s="13" t="s">
        <v>1040</v>
      </c>
      <c r="G130" s="53">
        <v>215</v>
      </c>
      <c r="H130" s="55" t="str">
        <f>VLOOKUP($A130,'WO Detail'!$A$2:$BJ$304,9,FALSE)</f>
        <v>NY005015300</v>
      </c>
      <c r="I130" s="14">
        <v>65</v>
      </c>
      <c r="J130" s="14">
        <v>146</v>
      </c>
      <c r="K130" s="15">
        <v>2.2461538000000001</v>
      </c>
      <c r="L130" s="15">
        <v>18.518461500000001</v>
      </c>
      <c r="M130" s="14">
        <v>52</v>
      </c>
      <c r="N130" s="14">
        <v>94</v>
      </c>
      <c r="O130" s="14">
        <v>11</v>
      </c>
      <c r="P130" s="14">
        <v>15</v>
      </c>
      <c r="Q130" s="14">
        <v>12</v>
      </c>
      <c r="R130" s="14">
        <v>15</v>
      </c>
      <c r="S130" s="14">
        <v>13</v>
      </c>
      <c r="T130" s="14">
        <v>19</v>
      </c>
      <c r="U130" s="14">
        <v>14</v>
      </c>
      <c r="V130" s="14">
        <v>13</v>
      </c>
      <c r="W130" s="14">
        <v>7</v>
      </c>
      <c r="X130" s="14">
        <v>5</v>
      </c>
      <c r="Y130" s="14">
        <v>13</v>
      </c>
      <c r="Z130" s="14">
        <v>5</v>
      </c>
      <c r="AA130" s="14">
        <v>4</v>
      </c>
      <c r="AB130" s="14">
        <v>46</v>
      </c>
      <c r="AC130" s="14">
        <v>26</v>
      </c>
      <c r="AD130" s="14">
        <v>22</v>
      </c>
      <c r="AE130" s="14">
        <v>3</v>
      </c>
      <c r="AF130" s="14">
        <v>57</v>
      </c>
      <c r="AG130" s="14">
        <v>86</v>
      </c>
      <c r="AH130" s="14">
        <v>0</v>
      </c>
      <c r="AI130" s="14">
        <v>0</v>
      </c>
      <c r="AJ130" s="14">
        <v>26</v>
      </c>
      <c r="AK130" s="14">
        <v>6</v>
      </c>
      <c r="AL130" s="14">
        <v>1</v>
      </c>
      <c r="AM130" s="14">
        <v>2</v>
      </c>
      <c r="AN130" s="14">
        <v>9</v>
      </c>
      <c r="AO130" s="16">
        <v>574.72307692307697</v>
      </c>
      <c r="AP130" s="16">
        <v>414</v>
      </c>
      <c r="AQ130" s="14">
        <v>1</v>
      </c>
      <c r="AR130" s="14">
        <v>6</v>
      </c>
      <c r="AS130" s="14">
        <v>20</v>
      </c>
      <c r="AT130" s="14">
        <v>4</v>
      </c>
      <c r="AU130" s="14">
        <v>8</v>
      </c>
      <c r="AV130" s="14">
        <v>4</v>
      </c>
      <c r="AW130" s="14">
        <v>2</v>
      </c>
      <c r="AX130" s="14">
        <v>5</v>
      </c>
      <c r="AY130" s="14">
        <v>3</v>
      </c>
      <c r="AZ130" s="14">
        <v>0</v>
      </c>
      <c r="BA130" s="14">
        <v>12</v>
      </c>
      <c r="BB130" s="16">
        <v>25839.671875</v>
      </c>
      <c r="BC130" s="16">
        <v>18702</v>
      </c>
      <c r="BD130" s="14">
        <v>3</v>
      </c>
      <c r="BE130" s="14">
        <v>14</v>
      </c>
      <c r="BF130" s="14">
        <v>10</v>
      </c>
      <c r="BG130" s="14">
        <v>7</v>
      </c>
      <c r="BH130" s="14">
        <v>6</v>
      </c>
      <c r="BI130" s="14">
        <v>5</v>
      </c>
      <c r="BJ130" s="14">
        <v>4</v>
      </c>
      <c r="BK130" s="14">
        <v>2</v>
      </c>
      <c r="BL130" s="14">
        <v>0</v>
      </c>
      <c r="BM130" s="14">
        <v>4</v>
      </c>
      <c r="BN130" s="14">
        <v>1</v>
      </c>
      <c r="BO130" s="14">
        <v>2</v>
      </c>
      <c r="BP130" s="14">
        <v>1</v>
      </c>
      <c r="BQ130" s="14">
        <v>1</v>
      </c>
      <c r="BR130" s="14">
        <v>1</v>
      </c>
      <c r="BS130" s="14">
        <v>0</v>
      </c>
      <c r="BT130" s="14">
        <v>2</v>
      </c>
      <c r="BU130" s="14">
        <v>1</v>
      </c>
      <c r="BV130" s="14">
        <v>0</v>
      </c>
      <c r="BW130" s="14">
        <v>0</v>
      </c>
      <c r="BX130" s="14">
        <v>0</v>
      </c>
      <c r="BY130" s="14">
        <v>31</v>
      </c>
      <c r="BZ130" s="16">
        <v>38989.838709677417</v>
      </c>
      <c r="CA130" s="16">
        <v>33429</v>
      </c>
      <c r="CB130" s="14">
        <v>17</v>
      </c>
      <c r="CC130" s="16">
        <v>13017.35294117647</v>
      </c>
      <c r="CD130" s="16">
        <v>8208</v>
      </c>
      <c r="CE130" s="14">
        <v>17</v>
      </c>
      <c r="CF130" s="16">
        <v>13980.941176470587</v>
      </c>
      <c r="CG130" s="16">
        <v>12828</v>
      </c>
      <c r="CH130" s="14">
        <v>42</v>
      </c>
      <c r="CI130" s="14">
        <v>12</v>
      </c>
      <c r="CJ130" s="14">
        <v>7</v>
      </c>
      <c r="CK130" s="14">
        <v>2</v>
      </c>
      <c r="CL130" s="14">
        <v>1</v>
      </c>
      <c r="CM130" s="14">
        <v>1</v>
      </c>
      <c r="CN130" s="17">
        <f t="shared" si="25"/>
        <v>1.5384615384615385E-2</v>
      </c>
      <c r="CO130" s="14">
        <v>3</v>
      </c>
      <c r="CP130" s="17">
        <f t="shared" si="26"/>
        <v>4.6153846153846156E-2</v>
      </c>
      <c r="CQ130" s="14">
        <v>33</v>
      </c>
      <c r="CR130" s="14">
        <v>14</v>
      </c>
      <c r="CS130" s="17">
        <f t="shared" si="27"/>
        <v>9.5890410958904104E-2</v>
      </c>
      <c r="CT130" s="13"/>
      <c r="CU130" s="17"/>
      <c r="CV130" s="13"/>
      <c r="CW130" s="13"/>
      <c r="CX130" s="13"/>
      <c r="CY130" s="13"/>
      <c r="CZ130" s="13"/>
      <c r="DA130" s="13"/>
      <c r="DB130" s="13" t="str">
        <f>VLOOKUP($A130,'WO Detail'!$A$2:$BJ$304,5,FALSE)</f>
        <v>Tracey Williams</v>
      </c>
      <c r="DC130" s="13" t="s">
        <v>272</v>
      </c>
      <c r="DD130" s="13"/>
      <c r="DE130" s="55">
        <f>VLOOKUP($A130,'WO Detail'!$A$2:$BJ$304,38,FALSE)</f>
        <v>2</v>
      </c>
      <c r="DF130" s="19" t="s">
        <v>258</v>
      </c>
      <c r="DG130" s="19" t="s">
        <v>259</v>
      </c>
      <c r="DH130" s="19" t="s">
        <v>297</v>
      </c>
      <c r="DI130" s="19" t="s">
        <v>298</v>
      </c>
      <c r="DJ130" s="19" t="s">
        <v>262</v>
      </c>
      <c r="DK130" s="19" t="s">
        <v>263</v>
      </c>
      <c r="DL130" s="19" t="s">
        <v>318</v>
      </c>
      <c r="DM130" s="19" t="s">
        <v>326</v>
      </c>
      <c r="DN130" s="19" t="s">
        <v>301</v>
      </c>
      <c r="DO130" s="55"/>
      <c r="DP130" s="55"/>
      <c r="DQ130" s="68">
        <v>6.7534973468403301</v>
      </c>
      <c r="DR130" s="55" t="str">
        <f>VLOOKUP($A130,'WO Detail'!$A$2:$BJ$304,10,FALSE)</f>
        <v>No</v>
      </c>
      <c r="DS130" s="55" t="str">
        <f>VLOOKUP($A130,'WO Detail'!$A$2:$BJ$304,14,FALSE)</f>
        <v>NO</v>
      </c>
      <c r="DT130" s="19" t="s">
        <v>302</v>
      </c>
      <c r="DU130" s="59">
        <f>VLOOKUP($A130,'WO Detail'!$A$2:$BJ$304,15,FALSE)</f>
        <v>0</v>
      </c>
      <c r="DV130" s="77"/>
      <c r="DW130" s="79" t="s">
        <v>267</v>
      </c>
      <c r="DX130" s="55">
        <f>VLOOKUP($A130,'WO Detail'!$A$2:$BJ$304,26,FALSE)</f>
        <v>65</v>
      </c>
      <c r="DY130" s="55">
        <f>VLOOKUP($A130,'WO Detail'!$A$2:$BJ$304,27,FALSE)</f>
        <v>65</v>
      </c>
      <c r="DZ130" s="55">
        <f>VLOOKUP($A130,'WO Detail'!$A$2:$BJ$304,28,FALSE)</f>
        <v>0</v>
      </c>
      <c r="EA130" s="55">
        <f>VLOOKUP($A130,'WO Detail'!$A$2:$BJ$304,29,FALSE)</f>
        <v>0</v>
      </c>
      <c r="EB130" s="55">
        <f>VLOOKUP($A130,'WO Detail'!$A$2:$BJ$304,30,FALSE)</f>
        <v>5</v>
      </c>
      <c r="EC130" s="55">
        <f>VLOOKUP($A130,'WO Detail'!$A$2:$BJ$304,31,FALSE)</f>
        <v>24</v>
      </c>
      <c r="ED130" s="55">
        <f>VLOOKUP($A130,'WO Detail'!$A$2:$BJ$304,32,FALSE)</f>
        <v>24</v>
      </c>
      <c r="EE130" s="55">
        <f>VLOOKUP($A130,'WO Detail'!$A$2:$BJ$304,33,FALSE)</f>
        <v>12</v>
      </c>
      <c r="EF130" s="55">
        <f>VLOOKUP($A130,'WO Detail'!$A$2:$BJ$304,34,FALSE)</f>
        <v>0</v>
      </c>
      <c r="EG130" s="55">
        <f>VLOOKUP($A130,'WO Detail'!$A$2:$BJ$304,35,FALSE)</f>
        <v>0</v>
      </c>
      <c r="EH130" s="55">
        <f>VLOOKUP($A130,'WO Detail'!$A$2:$BJ$304,36,FALSE)</f>
        <v>0</v>
      </c>
      <c r="EI130" s="55">
        <f>VLOOKUP($A130,'WO Detail'!$A$2:$BJ$304,37,FALSE)</f>
        <v>0</v>
      </c>
      <c r="EJ130" s="78">
        <v>1</v>
      </c>
      <c r="EK130" s="78">
        <v>0</v>
      </c>
      <c r="EL130" s="19" t="s">
        <v>268</v>
      </c>
      <c r="EM130" s="19" t="s">
        <v>290</v>
      </c>
      <c r="EN130" s="81">
        <v>25933</v>
      </c>
      <c r="EO130" s="78">
        <v>50</v>
      </c>
      <c r="EP130" s="78" t="s">
        <v>271</v>
      </c>
      <c r="EQ130" s="84">
        <v>9242</v>
      </c>
      <c r="ER130" s="78">
        <v>0.51</v>
      </c>
      <c r="ES130" s="13"/>
      <c r="ET130" s="55">
        <f>VLOOKUP($A130,'WO Detail'!$A$2:$BJ$304,25,FALSE)</f>
        <v>0</v>
      </c>
      <c r="EU130" s="55">
        <f>VLOOKUP($A130,'WO Detail'!$A$2:$BJ$304,24,FALSE)</f>
        <v>1</v>
      </c>
      <c r="EV130" s="55">
        <f>VLOOKUP($A130,'WO Detail'!$A$2:$BJ$304,23,FALSE)</f>
        <v>0</v>
      </c>
      <c r="EW130" s="78" t="s">
        <v>267</v>
      </c>
      <c r="EX130" s="13"/>
      <c r="EY130" s="13"/>
      <c r="EZ130" s="19" t="s">
        <v>272</v>
      </c>
      <c r="FA130" s="55" t="str">
        <f>VLOOKUP($A130,'WO Detail'!$A$2:$BJ$304,11,FALSE)</f>
        <v>Other</v>
      </c>
      <c r="FB130" s="55" t="str">
        <f>VLOOKUP($A130,'WO Detail'!$A$2:$BJ$304,12,FALSE)</f>
        <v>No</v>
      </c>
      <c r="FC130" s="13"/>
      <c r="FD130" s="55">
        <f>VLOOKUP($A130,'WO Detail'!$A$2:$BJ$304,13,FALSE)</f>
        <v>0</v>
      </c>
      <c r="FE130" s="19" t="s">
        <v>267</v>
      </c>
      <c r="FF130" s="13" t="s">
        <v>273</v>
      </c>
      <c r="FG130" s="19" t="s">
        <v>669</v>
      </c>
      <c r="FH130" s="19" t="s">
        <v>670</v>
      </c>
      <c r="FI130" s="13">
        <v>3705</v>
      </c>
      <c r="FJ130" s="13">
        <v>12</v>
      </c>
      <c r="FK130" s="19" t="s">
        <v>305</v>
      </c>
      <c r="FL130" s="13"/>
      <c r="FM130" s="55">
        <f>VLOOKUP($A130,'WO Detail'!$A$2:$BJ$304,16,FALSE)</f>
        <v>0</v>
      </c>
      <c r="FN130" s="13"/>
      <c r="FO130" s="13"/>
      <c r="FP130" s="13"/>
      <c r="FQ130" s="13"/>
      <c r="FR130" s="13"/>
      <c r="FS130" s="13"/>
      <c r="FT130" s="13"/>
      <c r="FU130" s="13"/>
      <c r="FV130" s="13"/>
      <c r="FW130" s="13"/>
      <c r="FX130" s="13"/>
      <c r="FY130" s="13"/>
      <c r="FZ130" s="13"/>
      <c r="GA130" s="13"/>
      <c r="GB130" s="13"/>
      <c r="GC130" s="13"/>
      <c r="GD130" s="13"/>
      <c r="GE130" s="13"/>
      <c r="GF130" s="13"/>
      <c r="GG130" s="13"/>
      <c r="GH130" s="55">
        <f>VLOOKUP($A130,'WO Detail'!$A$2:$BJ$304,39,FALSE)</f>
        <v>93.88</v>
      </c>
      <c r="GI130" s="55">
        <f>VLOOKUP($A130,'WO Detail'!$A$2:$BJ$304,40,FALSE)</f>
        <v>29.23</v>
      </c>
      <c r="GJ130" s="13"/>
      <c r="GK130" s="13"/>
      <c r="GL130" s="13"/>
      <c r="GM130" s="13"/>
      <c r="GN130" s="55">
        <f>VLOOKUP($A130,'WO Detail'!$A$2:$BJ$304,17,FALSE)</f>
        <v>0</v>
      </c>
      <c r="GO130" s="55">
        <f>VLOOKUP($A130,'WO Detail'!$A$2:$BJ$304,18,FALSE)</f>
        <v>0</v>
      </c>
      <c r="GP130" s="55">
        <f>VLOOKUP($A130,'WO Detail'!$A$2:$BJ$304,19,FALSE)</f>
        <v>0</v>
      </c>
      <c r="GQ130" s="55" t="str">
        <f>VLOOKUP($A130,'WO Detail'!$A$2:$BJ$304,21,FALSE)</f>
        <v>No</v>
      </c>
      <c r="GR130" s="89">
        <f>VLOOKUP($A130,'WO Detail'!$A$2:$BJ$304,22,FALSE)</f>
        <v>0.55326565081704993</v>
      </c>
      <c r="GS130" s="95">
        <f>VLOOKUP($A130,'WO Detail'!$A$2:$BJ$304,41,FALSE)</f>
        <v>3</v>
      </c>
      <c r="GT130" s="95">
        <f t="shared" si="48"/>
        <v>1.5384615384615385E-2</v>
      </c>
      <c r="GU130" s="95">
        <f>VLOOKUP($A130,'WO Detail'!$A$2:$BJ$304,42,FALSE)</f>
        <v>0</v>
      </c>
      <c r="GV130" s="95">
        <f t="shared" si="49"/>
        <v>0</v>
      </c>
      <c r="GW130" s="95">
        <f>VLOOKUP($A130,'WO Detail'!$A$2:$BJ$304,43,FALSE)</f>
        <v>242</v>
      </c>
      <c r="GX130" s="95">
        <f t="shared" si="30"/>
        <v>1.2410256410256411</v>
      </c>
      <c r="GY130" s="95">
        <f>VLOOKUP($A130,'WO Detail'!$A$2:$BJ$304,44,FALSE)</f>
        <v>21</v>
      </c>
      <c r="GZ130" s="95">
        <f t="shared" si="31"/>
        <v>0.32307692307692309</v>
      </c>
      <c r="HA130" s="95">
        <f>VLOOKUP($A130,'WO Detail'!$A$2:$BJ$304,45,FALSE)</f>
        <v>12</v>
      </c>
      <c r="HB130" s="95">
        <f t="shared" si="32"/>
        <v>6.1538461538461542E-2</v>
      </c>
      <c r="HC130" s="95">
        <f>VLOOKUP($A130,'WO Detail'!$A$2:$BJ$304,46,FALSE)</f>
        <v>15</v>
      </c>
      <c r="HD130" s="95">
        <f t="shared" si="33"/>
        <v>0.23076923076923078</v>
      </c>
      <c r="HE130" s="95">
        <f>VLOOKUP($A130,'WO Detail'!$A$2:$BJ$304,47,FALSE)</f>
        <v>1</v>
      </c>
      <c r="HF130" s="95">
        <f t="shared" si="34"/>
        <v>5.1282051282051282E-3</v>
      </c>
      <c r="HG130" s="95">
        <f>VLOOKUP($A130,'WO Detail'!$A$2:$BJ$304,49,FALSE)</f>
        <v>1</v>
      </c>
      <c r="HH130" s="95">
        <f t="shared" si="35"/>
        <v>5.1282051282051282E-3</v>
      </c>
      <c r="HI130" s="95">
        <f>VLOOKUP($A130,'WO Detail'!$A$2:$BJ$304,51,FALSE)</f>
        <v>0</v>
      </c>
      <c r="HJ130" s="95">
        <f t="shared" si="36"/>
        <v>0</v>
      </c>
      <c r="HK130" s="95">
        <f>VLOOKUP($A130,'WO Detail'!$A$2:$BJ$304,53,FALSE)</f>
        <v>0</v>
      </c>
      <c r="HL130" s="95">
        <f t="shared" si="37"/>
        <v>0</v>
      </c>
      <c r="HM130" s="95">
        <f>VLOOKUP($A130,'WO Detail'!$A$2:$BJ$304,55,FALSE)</f>
        <v>4</v>
      </c>
      <c r="HN130" s="95">
        <f t="shared" si="50"/>
        <v>4</v>
      </c>
      <c r="HO130" s="95">
        <f>VLOOKUP($A130,'WO Detail'!$A$2:$BJ$304,56,FALSE)</f>
        <v>1390</v>
      </c>
      <c r="HP130" s="95">
        <f t="shared" si="38"/>
        <v>7.1282051282051277</v>
      </c>
      <c r="HQ130" s="95">
        <f>VLOOKUP($A130,'WO Detail'!$A$2:$BJ$304,57,FALSE)</f>
        <v>411</v>
      </c>
      <c r="HR130" s="95">
        <f t="shared" si="39"/>
        <v>6.3230769230769228</v>
      </c>
      <c r="HS130" s="95">
        <f>VLOOKUP($A130,'WO Detail'!$A$2:$BJ$304,58,FALSE)</f>
        <v>125</v>
      </c>
      <c r="HT130" s="95">
        <f t="shared" si="40"/>
        <v>0.64102564102564097</v>
      </c>
      <c r="HU130" s="95">
        <f>VLOOKUP($A130,'WO Detail'!$A$2:$BJ$304,59,FALSE)</f>
        <v>316</v>
      </c>
      <c r="HV130" s="95">
        <f t="shared" si="41"/>
        <v>4.8615384615384611</v>
      </c>
      <c r="HW130" s="95">
        <f>VLOOKUP($A130,'WO Detail'!$A$2:$BJ$304,60,FALSE)</f>
        <v>280</v>
      </c>
      <c r="HX130" s="95">
        <f t="shared" si="42"/>
        <v>1.4358974358974359</v>
      </c>
      <c r="HY130" s="95">
        <f>VLOOKUP($A130,'WO Detail'!$A$2:$BJ$304,61,FALSE)</f>
        <v>74</v>
      </c>
      <c r="HZ130" s="95">
        <f t="shared" si="43"/>
        <v>1.1384615384615384</v>
      </c>
      <c r="IA130" s="95"/>
      <c r="IB130" s="95"/>
      <c r="IC130" s="95"/>
      <c r="ID130" s="113">
        <f>VLOOKUP($A130,'PHAS Score'!$C$1:$D$303,2,FALSE)</f>
        <v>34</v>
      </c>
      <c r="IE130" s="95">
        <f>VLOOKUP($A130,'WO Detail'!$A$2:$BJ$304,62,FALSE)</f>
        <v>125</v>
      </c>
      <c r="IF130" s="95">
        <f t="shared" si="44"/>
        <v>1.9230769230769231</v>
      </c>
      <c r="IG130" s="96"/>
      <c r="IH130" s="96"/>
      <c r="II130" s="96"/>
      <c r="IJ130" s="96"/>
    </row>
    <row r="131" spans="1:244" s="18" customFormat="1" ht="20.100000000000001" customHeight="1">
      <c r="A131" s="55" t="s">
        <v>1041</v>
      </c>
      <c r="B131" s="13" t="s">
        <v>307</v>
      </c>
      <c r="C131" s="13" t="str">
        <f>VLOOKUP($A131,'WO Detail'!$A$2:$BJ$304,4,FALSE)</f>
        <v>Manhattan</v>
      </c>
      <c r="D131" s="13" t="str">
        <f>VLOOKUP($A131,'WO Detail'!$A$2:$BJ$304,6,FALSE)</f>
        <v>Isaacs</v>
      </c>
      <c r="E131" s="55">
        <f>VLOOKUP($A131,'WO Detail'!$A$2:$BJ$304,7,FALSE)</f>
        <v>139</v>
      </c>
      <c r="F131" s="13" t="s">
        <v>1042</v>
      </c>
      <c r="G131" s="53">
        <v>159</v>
      </c>
      <c r="H131" s="55" t="str">
        <f>VLOOKUP($A131,'WO Detail'!$A$2:$BJ$304,9,FALSE)</f>
        <v>NY005011390</v>
      </c>
      <c r="I131" s="14">
        <v>533</v>
      </c>
      <c r="J131" s="14">
        <v>942</v>
      </c>
      <c r="K131" s="15">
        <v>1.7673546</v>
      </c>
      <c r="L131" s="15">
        <v>23.353283300000001</v>
      </c>
      <c r="M131" s="14">
        <v>341</v>
      </c>
      <c r="N131" s="14">
        <v>601</v>
      </c>
      <c r="O131" s="14">
        <v>47</v>
      </c>
      <c r="P131" s="14">
        <v>69</v>
      </c>
      <c r="Q131" s="14">
        <v>58</v>
      </c>
      <c r="R131" s="14">
        <v>49</v>
      </c>
      <c r="S131" s="14">
        <v>50</v>
      </c>
      <c r="T131" s="14">
        <v>101</v>
      </c>
      <c r="U131" s="14">
        <v>87</v>
      </c>
      <c r="V131" s="14">
        <v>117</v>
      </c>
      <c r="W131" s="14">
        <v>62</v>
      </c>
      <c r="X131" s="14">
        <v>92</v>
      </c>
      <c r="Y131" s="14">
        <v>102</v>
      </c>
      <c r="Z131" s="14">
        <v>82</v>
      </c>
      <c r="AA131" s="14">
        <v>26</v>
      </c>
      <c r="AB131" s="14">
        <v>201</v>
      </c>
      <c r="AC131" s="14">
        <v>263</v>
      </c>
      <c r="AD131" s="14">
        <v>210</v>
      </c>
      <c r="AE131" s="14">
        <v>85</v>
      </c>
      <c r="AF131" s="14">
        <v>377</v>
      </c>
      <c r="AG131" s="14">
        <v>412</v>
      </c>
      <c r="AH131" s="14">
        <v>65</v>
      </c>
      <c r="AI131" s="14">
        <v>3</v>
      </c>
      <c r="AJ131" s="14">
        <v>272</v>
      </c>
      <c r="AK131" s="14">
        <v>77</v>
      </c>
      <c r="AL131" s="14">
        <v>18</v>
      </c>
      <c r="AM131" s="14">
        <v>5</v>
      </c>
      <c r="AN131" s="14">
        <v>59</v>
      </c>
      <c r="AO131" s="16">
        <v>524.29455909943715</v>
      </c>
      <c r="AP131" s="16">
        <v>373</v>
      </c>
      <c r="AQ131" s="14">
        <v>5</v>
      </c>
      <c r="AR131" s="14">
        <v>24</v>
      </c>
      <c r="AS131" s="14">
        <v>193</v>
      </c>
      <c r="AT131" s="14">
        <v>58</v>
      </c>
      <c r="AU131" s="14">
        <v>58</v>
      </c>
      <c r="AV131" s="14">
        <v>40</v>
      </c>
      <c r="AW131" s="14">
        <v>17</v>
      </c>
      <c r="AX131" s="14">
        <v>28</v>
      </c>
      <c r="AY131" s="14">
        <v>19</v>
      </c>
      <c r="AZ131" s="14">
        <v>19</v>
      </c>
      <c r="BA131" s="14">
        <v>72</v>
      </c>
      <c r="BB131" s="16">
        <v>25098.166347992352</v>
      </c>
      <c r="BC131" s="16">
        <v>16719</v>
      </c>
      <c r="BD131" s="14">
        <v>14</v>
      </c>
      <c r="BE131" s="14">
        <v>79</v>
      </c>
      <c r="BF131" s="14">
        <v>140</v>
      </c>
      <c r="BG131" s="14">
        <v>69</v>
      </c>
      <c r="BH131" s="14">
        <v>51</v>
      </c>
      <c r="BI131" s="14">
        <v>25</v>
      </c>
      <c r="BJ131" s="14">
        <v>32</v>
      </c>
      <c r="BK131" s="14">
        <v>25</v>
      </c>
      <c r="BL131" s="14">
        <v>21</v>
      </c>
      <c r="BM131" s="14">
        <v>15</v>
      </c>
      <c r="BN131" s="14">
        <v>8</v>
      </c>
      <c r="BO131" s="14">
        <v>8</v>
      </c>
      <c r="BP131" s="14">
        <v>7</v>
      </c>
      <c r="BQ131" s="14">
        <v>7</v>
      </c>
      <c r="BR131" s="14">
        <v>6</v>
      </c>
      <c r="BS131" s="14">
        <v>2</v>
      </c>
      <c r="BT131" s="14">
        <v>2</v>
      </c>
      <c r="BU131" s="14">
        <v>0</v>
      </c>
      <c r="BV131" s="14">
        <v>2</v>
      </c>
      <c r="BW131" s="14">
        <v>2</v>
      </c>
      <c r="BX131" s="14">
        <v>8</v>
      </c>
      <c r="BY131" s="14">
        <v>208</v>
      </c>
      <c r="BZ131" s="16">
        <v>41422.149038461539</v>
      </c>
      <c r="CA131" s="16">
        <v>33794</v>
      </c>
      <c r="CB131" s="14">
        <v>63</v>
      </c>
      <c r="CC131" s="16">
        <v>11137.825396825398</v>
      </c>
      <c r="CD131" s="16">
        <v>7440</v>
      </c>
      <c r="CE131" s="14">
        <v>256</v>
      </c>
      <c r="CF131" s="16">
        <v>15150.7890625</v>
      </c>
      <c r="CG131" s="16">
        <v>11220</v>
      </c>
      <c r="CH131" s="14">
        <v>349</v>
      </c>
      <c r="CI131" s="14">
        <v>98</v>
      </c>
      <c r="CJ131" s="14">
        <v>53</v>
      </c>
      <c r="CK131" s="14">
        <v>18</v>
      </c>
      <c r="CL131" s="14">
        <v>1</v>
      </c>
      <c r="CM131" s="14">
        <v>5</v>
      </c>
      <c r="CN131" s="17">
        <f t="shared" si="25"/>
        <v>9.3808630393996256E-3</v>
      </c>
      <c r="CO131" s="14">
        <v>40</v>
      </c>
      <c r="CP131" s="17">
        <f t="shared" si="26"/>
        <v>7.5046904315197005E-2</v>
      </c>
      <c r="CQ131" s="14">
        <v>248</v>
      </c>
      <c r="CR131" s="14">
        <v>62</v>
      </c>
      <c r="CS131" s="17">
        <f t="shared" si="27"/>
        <v>6.5817409766454352E-2</v>
      </c>
      <c r="CT131" s="13"/>
      <c r="CU131" s="17"/>
      <c r="CV131" s="13"/>
      <c r="CW131" s="13"/>
      <c r="CX131" s="13"/>
      <c r="CY131" s="13"/>
      <c r="CZ131" s="13"/>
      <c r="DA131" s="13"/>
      <c r="DB131" s="13" t="str">
        <f>VLOOKUP($A131,'WO Detail'!$A$2:$BJ$304,5,FALSE)</f>
        <v>Miguel Molina</v>
      </c>
      <c r="DC131" s="13"/>
      <c r="DD131" s="13"/>
      <c r="DE131" s="55">
        <f>VLOOKUP($A131,'WO Detail'!$A$2:$BJ$304,38,FALSE)</f>
        <v>6</v>
      </c>
      <c r="DF131" s="19" t="s">
        <v>378</v>
      </c>
      <c r="DG131" s="19" t="s">
        <v>379</v>
      </c>
      <c r="DH131" s="19" t="s">
        <v>366</v>
      </c>
      <c r="DI131" s="19" t="s">
        <v>367</v>
      </c>
      <c r="DJ131" s="19" t="s">
        <v>502</v>
      </c>
      <c r="DK131" s="19" t="s">
        <v>1043</v>
      </c>
      <c r="DL131" s="19" t="s">
        <v>497</v>
      </c>
      <c r="DM131" s="19" t="s">
        <v>1044</v>
      </c>
      <c r="DN131" s="19" t="s">
        <v>1045</v>
      </c>
      <c r="DO131" s="55"/>
      <c r="DP131" s="55"/>
      <c r="DQ131" s="68">
        <v>17.00318809776833</v>
      </c>
      <c r="DR131" s="55" t="str">
        <f>VLOOKUP($A131,'WO Detail'!$A$2:$BJ$304,10,FALSE)</f>
        <v>No</v>
      </c>
      <c r="DS131" s="55" t="str">
        <f>VLOOKUP($A131,'WO Detail'!$A$2:$BJ$304,14,FALSE)</f>
        <v>YES</v>
      </c>
      <c r="DT131" s="19" t="s">
        <v>370</v>
      </c>
      <c r="DU131" s="59" t="str">
        <f>VLOOKUP($A131,'WO Detail'!$A$2:$BJ$304,15,FALSE)</f>
        <v>SANDRA PEREZ</v>
      </c>
      <c r="DV131" s="77"/>
      <c r="DW131" s="79" t="s">
        <v>267</v>
      </c>
      <c r="DX131" s="55">
        <f>VLOOKUP($A131,'WO Detail'!$A$2:$BJ$304,26,FALSE)</f>
        <v>537</v>
      </c>
      <c r="DY131" s="55">
        <f>VLOOKUP($A131,'WO Detail'!$A$2:$BJ$304,27,FALSE)</f>
        <v>533</v>
      </c>
      <c r="DZ131" s="55">
        <f>VLOOKUP($A131,'WO Detail'!$A$2:$BJ$304,28,FALSE)</f>
        <v>4</v>
      </c>
      <c r="EA131" s="55">
        <f>VLOOKUP($A131,'WO Detail'!$A$2:$BJ$304,29,FALSE)</f>
        <v>0</v>
      </c>
      <c r="EB131" s="55">
        <f>VLOOKUP($A131,'WO Detail'!$A$2:$BJ$304,30,FALSE)</f>
        <v>66</v>
      </c>
      <c r="EC131" s="55">
        <f>VLOOKUP($A131,'WO Detail'!$A$2:$BJ$304,31,FALSE)</f>
        <v>275</v>
      </c>
      <c r="ED131" s="55">
        <f>VLOOKUP($A131,'WO Detail'!$A$2:$BJ$304,32,FALSE)</f>
        <v>131</v>
      </c>
      <c r="EE131" s="55">
        <f>VLOOKUP($A131,'WO Detail'!$A$2:$BJ$304,33,FALSE)</f>
        <v>65</v>
      </c>
      <c r="EF131" s="55">
        <f>VLOOKUP($A131,'WO Detail'!$A$2:$BJ$304,34,FALSE)</f>
        <v>0</v>
      </c>
      <c r="EG131" s="55">
        <f>VLOOKUP($A131,'WO Detail'!$A$2:$BJ$304,35,FALSE)</f>
        <v>0</v>
      </c>
      <c r="EH131" s="55">
        <f>VLOOKUP($A131,'WO Detail'!$A$2:$BJ$304,36,FALSE)</f>
        <v>0</v>
      </c>
      <c r="EI131" s="55">
        <f>VLOOKUP($A131,'WO Detail'!$A$2:$BJ$304,37,FALSE)</f>
        <v>0</v>
      </c>
      <c r="EJ131" s="78">
        <v>2</v>
      </c>
      <c r="EK131" s="78">
        <v>0</v>
      </c>
      <c r="EL131" s="19" t="s">
        <v>268</v>
      </c>
      <c r="EM131" s="19" t="s">
        <v>269</v>
      </c>
      <c r="EN131" s="81">
        <v>25323</v>
      </c>
      <c r="EO131" s="78">
        <v>51</v>
      </c>
      <c r="EP131" s="78" t="s">
        <v>428</v>
      </c>
      <c r="EQ131" s="84">
        <v>19872</v>
      </c>
      <c r="ER131" s="78">
        <v>2.81</v>
      </c>
      <c r="ES131" s="13"/>
      <c r="ET131" s="55">
        <f>VLOOKUP($A131,'WO Detail'!$A$2:$BJ$304,25,FALSE)</f>
        <v>3</v>
      </c>
      <c r="EU131" s="55">
        <f>VLOOKUP($A131,'WO Detail'!$A$2:$BJ$304,24,FALSE)</f>
        <v>4</v>
      </c>
      <c r="EV131" s="55">
        <f>VLOOKUP($A131,'WO Detail'!$A$2:$BJ$304,23,FALSE)</f>
        <v>0</v>
      </c>
      <c r="EW131" s="78" t="s">
        <v>462</v>
      </c>
      <c r="EX131" s="13" t="s">
        <v>372</v>
      </c>
      <c r="EY131" s="13"/>
      <c r="EZ131" s="19" t="s">
        <v>267</v>
      </c>
      <c r="FA131" s="55" t="str">
        <f>VLOOKUP($A131,'WO Detail'!$A$2:$BJ$304,11,FALSE)</f>
        <v>Other</v>
      </c>
      <c r="FB131" s="55" t="str">
        <f>VLOOKUP($A131,'WO Detail'!$A$2:$BJ$304,12,FALSE)</f>
        <v>No</v>
      </c>
      <c r="FC131" s="13"/>
      <c r="FD131" s="55">
        <f>VLOOKUP($A131,'WO Detail'!$A$2:$BJ$304,13,FALSE)</f>
        <v>0</v>
      </c>
      <c r="FE131" s="19" t="s">
        <v>267</v>
      </c>
      <c r="FF131" s="13"/>
      <c r="FG131" s="19" t="s">
        <v>1046</v>
      </c>
      <c r="FH131" s="19" t="s">
        <v>1047</v>
      </c>
      <c r="FI131" s="13">
        <v>3805</v>
      </c>
      <c r="FJ131" s="13">
        <v>2</v>
      </c>
      <c r="FK131" s="19" t="s">
        <v>1048</v>
      </c>
      <c r="FL131" s="13"/>
      <c r="FM131" s="55">
        <f>VLOOKUP($A131,'WO Detail'!$A$2:$BJ$304,16,FALSE)</f>
        <v>0</v>
      </c>
      <c r="FN131" s="13"/>
      <c r="FO131" s="13"/>
      <c r="FP131" s="13"/>
      <c r="FQ131" s="13"/>
      <c r="FR131" s="13"/>
      <c r="FS131" s="13"/>
      <c r="FT131" s="13"/>
      <c r="FU131" s="13"/>
      <c r="FV131" s="13"/>
      <c r="FW131" s="13"/>
      <c r="FX131" s="13"/>
      <c r="FY131" s="13"/>
      <c r="FZ131" s="13"/>
      <c r="GA131" s="13"/>
      <c r="GB131" s="13"/>
      <c r="GC131" s="13"/>
      <c r="GD131" s="13"/>
      <c r="GE131" s="13"/>
      <c r="GF131" s="13"/>
      <c r="GG131" s="13"/>
      <c r="GH131" s="55">
        <f>VLOOKUP($A131,'WO Detail'!$A$2:$BJ$304,39,FALSE)</f>
        <v>92.72</v>
      </c>
      <c r="GI131" s="55">
        <f>VLOOKUP($A131,'WO Detail'!$A$2:$BJ$304,40,FALSE)</f>
        <v>30.02</v>
      </c>
      <c r="GJ131" s="13"/>
      <c r="GK131" s="13"/>
      <c r="GL131" s="13"/>
      <c r="GM131" s="13"/>
      <c r="GN131" s="55">
        <f>VLOOKUP($A131,'WO Detail'!$A$2:$BJ$304,17,FALSE)</f>
        <v>0</v>
      </c>
      <c r="GO131" s="55">
        <f>VLOOKUP($A131,'WO Detail'!$A$2:$BJ$304,18,FALSE)</f>
        <v>0</v>
      </c>
      <c r="GP131" s="55">
        <f>VLOOKUP($A131,'WO Detail'!$A$2:$BJ$304,19,FALSE)</f>
        <v>0</v>
      </c>
      <c r="GQ131" s="55" t="str">
        <f>VLOOKUP($A131,'WO Detail'!$A$2:$BJ$304,21,FALSE)</f>
        <v>No</v>
      </c>
      <c r="GR131" s="89">
        <f>VLOOKUP($A131,'WO Detail'!$A$2:$BJ$304,22,FALSE)</f>
        <v>0.50067220782137656</v>
      </c>
      <c r="GS131" s="95">
        <f>VLOOKUP($A131,'WO Detail'!$A$2:$BJ$304,41,FALSE)</f>
        <v>737</v>
      </c>
      <c r="GT131" s="95">
        <f t="shared" si="48"/>
        <v>0.4609130706691682</v>
      </c>
      <c r="GU131" s="95">
        <f>VLOOKUP($A131,'WO Detail'!$A$2:$BJ$304,42,FALSE)</f>
        <v>54</v>
      </c>
      <c r="GV131" s="95">
        <f t="shared" si="49"/>
        <v>0.10131332082551595</v>
      </c>
      <c r="GW131" s="95">
        <f>VLOOKUP($A131,'WO Detail'!$A$2:$BJ$304,43,FALSE)</f>
        <v>2346</v>
      </c>
      <c r="GX131" s="95">
        <f t="shared" si="30"/>
        <v>1.4671669793621014</v>
      </c>
      <c r="GY131" s="95">
        <f>VLOOKUP($A131,'WO Detail'!$A$2:$BJ$304,44,FALSE)</f>
        <v>862</v>
      </c>
      <c r="GZ131" s="95">
        <f t="shared" si="31"/>
        <v>1.6172607879924954</v>
      </c>
      <c r="HA131" s="95">
        <f>VLOOKUP($A131,'WO Detail'!$A$2:$BJ$304,45,FALSE)</f>
        <v>1168</v>
      </c>
      <c r="HB131" s="95">
        <f t="shared" si="32"/>
        <v>0.7304565353345841</v>
      </c>
      <c r="HC131" s="95">
        <f>VLOOKUP($A131,'WO Detail'!$A$2:$BJ$304,46,FALSE)</f>
        <v>1023</v>
      </c>
      <c r="HD131" s="95">
        <f t="shared" si="33"/>
        <v>1.9193245778611632</v>
      </c>
      <c r="HE131" s="95">
        <f>VLOOKUP($A131,'WO Detail'!$A$2:$BJ$304,47,FALSE)</f>
        <v>725</v>
      </c>
      <c r="HF131" s="95">
        <f t="shared" si="34"/>
        <v>0.45340838023764851</v>
      </c>
      <c r="HG131" s="95">
        <f>VLOOKUP($A131,'WO Detail'!$A$2:$BJ$304,49,FALSE)</f>
        <v>1859</v>
      </c>
      <c r="HH131" s="95">
        <f t="shared" si="35"/>
        <v>1.1626016260162602</v>
      </c>
      <c r="HI131" s="95">
        <f>VLOOKUP($A131,'WO Detail'!$A$2:$BJ$304,51,FALSE)</f>
        <v>12</v>
      </c>
      <c r="HJ131" s="95">
        <f t="shared" si="36"/>
        <v>6</v>
      </c>
      <c r="HK131" s="95">
        <f>VLOOKUP($A131,'WO Detail'!$A$2:$BJ$304,53,FALSE)</f>
        <v>20</v>
      </c>
      <c r="HL131" s="95">
        <f t="shared" si="37"/>
        <v>10</v>
      </c>
      <c r="HM131" s="95">
        <f>VLOOKUP($A131,'WO Detail'!$A$2:$BJ$304,55,FALSE)</f>
        <v>360</v>
      </c>
      <c r="HN131" s="95">
        <f t="shared" si="50"/>
        <v>90</v>
      </c>
      <c r="HO131" s="95">
        <f>VLOOKUP($A131,'WO Detail'!$A$2:$BJ$304,56,FALSE)</f>
        <v>13946</v>
      </c>
      <c r="HP131" s="95">
        <f t="shared" si="38"/>
        <v>8.7217010631644776</v>
      </c>
      <c r="HQ131" s="95">
        <f>VLOOKUP($A131,'WO Detail'!$A$2:$BJ$304,57,FALSE)</f>
        <v>1493</v>
      </c>
      <c r="HR131" s="95">
        <f t="shared" si="39"/>
        <v>2.8011257035647281</v>
      </c>
      <c r="HS131" s="95">
        <f>VLOOKUP($A131,'WO Detail'!$A$2:$BJ$304,58,FALSE)</f>
        <v>8417</v>
      </c>
      <c r="HT131" s="95">
        <f t="shared" si="40"/>
        <v>5.2639149468417754</v>
      </c>
      <c r="HU131" s="95">
        <f>VLOOKUP($A131,'WO Detail'!$A$2:$BJ$304,59,FALSE)</f>
        <v>29074</v>
      </c>
      <c r="HV131" s="95">
        <f t="shared" si="41"/>
        <v>54.547842401500937</v>
      </c>
      <c r="HW131" s="95">
        <f>VLOOKUP($A131,'WO Detail'!$A$2:$BJ$304,60,FALSE)</f>
        <v>497</v>
      </c>
      <c r="HX131" s="95">
        <f t="shared" si="42"/>
        <v>0.31081926203877419</v>
      </c>
      <c r="HY131" s="95">
        <f>VLOOKUP($A131,'WO Detail'!$A$2:$BJ$304,61,FALSE)</f>
        <v>4844</v>
      </c>
      <c r="HZ131" s="95">
        <f t="shared" si="43"/>
        <v>9.0881801125703561</v>
      </c>
      <c r="IA131" s="95"/>
      <c r="IB131" s="95"/>
      <c r="IC131" s="95"/>
      <c r="ID131" s="113">
        <f>VLOOKUP($A131,'PHAS Score'!$C$1:$D$303,2,FALSE)</f>
        <v>78.88</v>
      </c>
      <c r="IE131" s="95">
        <f>VLOOKUP($A131,'WO Detail'!$A$2:$BJ$304,62,FALSE)</f>
        <v>342</v>
      </c>
      <c r="IF131" s="95">
        <f t="shared" si="44"/>
        <v>0.64165103189493433</v>
      </c>
      <c r="IG131" s="96"/>
      <c r="IH131" s="96"/>
      <c r="II131" s="96"/>
      <c r="IJ131" s="96"/>
    </row>
    <row r="132" spans="1:244" s="18" customFormat="1" ht="20.100000000000001" customHeight="1">
      <c r="A132" s="55" t="s">
        <v>1049</v>
      </c>
      <c r="B132" s="13" t="s">
        <v>278</v>
      </c>
      <c r="C132" s="13" t="str">
        <f>VLOOKUP($A132,'WO Detail'!$A$2:$BJ$304,4,FALSE)</f>
        <v>NGO1</v>
      </c>
      <c r="D132" s="13" t="str">
        <f>VLOOKUP($A132,'WO Detail'!$A$2:$BJ$304,6,FALSE)</f>
        <v>Howard</v>
      </c>
      <c r="E132" s="55">
        <f>VLOOKUP($A132,'WO Detail'!$A$2:$BJ$304,7,FALSE)</f>
        <v>72</v>
      </c>
      <c r="F132" s="13" t="s">
        <v>1050</v>
      </c>
      <c r="G132" s="53">
        <v>72</v>
      </c>
      <c r="H132" s="55" t="str">
        <f>VLOOKUP($A132,'WO Detail'!$A$2:$BJ$304,9,FALSE)</f>
        <v>NY005000720</v>
      </c>
      <c r="I132" s="14">
        <v>804</v>
      </c>
      <c r="J132" s="14">
        <v>1848</v>
      </c>
      <c r="K132" s="15">
        <v>2.2985074999999999</v>
      </c>
      <c r="L132" s="15">
        <v>20.805721399999999</v>
      </c>
      <c r="M132" s="14">
        <v>671</v>
      </c>
      <c r="N132" s="14">
        <v>1177</v>
      </c>
      <c r="O132" s="14">
        <v>120</v>
      </c>
      <c r="P132" s="14">
        <v>148</v>
      </c>
      <c r="Q132" s="14">
        <v>173</v>
      </c>
      <c r="R132" s="14">
        <v>213</v>
      </c>
      <c r="S132" s="14">
        <v>177</v>
      </c>
      <c r="T132" s="14">
        <v>250</v>
      </c>
      <c r="U132" s="14">
        <v>178</v>
      </c>
      <c r="V132" s="14">
        <v>192</v>
      </c>
      <c r="W132" s="14">
        <v>109</v>
      </c>
      <c r="X132" s="14">
        <v>94</v>
      </c>
      <c r="Y132" s="14">
        <v>116</v>
      </c>
      <c r="Z132" s="14">
        <v>60</v>
      </c>
      <c r="AA132" s="14">
        <v>18</v>
      </c>
      <c r="AB132" s="14">
        <v>566</v>
      </c>
      <c r="AC132" s="14">
        <v>244</v>
      </c>
      <c r="AD132" s="14">
        <v>194</v>
      </c>
      <c r="AE132" s="14">
        <v>74</v>
      </c>
      <c r="AF132" s="14">
        <v>1285</v>
      </c>
      <c r="AG132" s="14">
        <v>481</v>
      </c>
      <c r="AH132" s="14">
        <v>7</v>
      </c>
      <c r="AI132" s="14">
        <v>1</v>
      </c>
      <c r="AJ132" s="14">
        <v>369</v>
      </c>
      <c r="AK132" s="14">
        <v>105</v>
      </c>
      <c r="AL132" s="14">
        <v>15</v>
      </c>
      <c r="AM132" s="14">
        <v>15</v>
      </c>
      <c r="AN132" s="14">
        <v>87</v>
      </c>
      <c r="AO132" s="16">
        <v>512.50870646766168</v>
      </c>
      <c r="AP132" s="16">
        <v>378</v>
      </c>
      <c r="AQ132" s="14">
        <v>17</v>
      </c>
      <c r="AR132" s="14">
        <v>80</v>
      </c>
      <c r="AS132" s="14">
        <v>226</v>
      </c>
      <c r="AT132" s="14">
        <v>98</v>
      </c>
      <c r="AU132" s="14">
        <v>85</v>
      </c>
      <c r="AV132" s="14">
        <v>47</v>
      </c>
      <c r="AW132" s="14">
        <v>55</v>
      </c>
      <c r="AX132" s="14">
        <v>41</v>
      </c>
      <c r="AY132" s="14">
        <v>30</v>
      </c>
      <c r="AZ132" s="14">
        <v>25</v>
      </c>
      <c r="BA132" s="14">
        <v>100</v>
      </c>
      <c r="BB132" s="16">
        <v>22923.667082294265</v>
      </c>
      <c r="BC132" s="16">
        <v>16391</v>
      </c>
      <c r="BD132" s="14">
        <v>28</v>
      </c>
      <c r="BE132" s="14">
        <v>222</v>
      </c>
      <c r="BF132" s="14">
        <v>114</v>
      </c>
      <c r="BG132" s="14">
        <v>99</v>
      </c>
      <c r="BH132" s="14">
        <v>68</v>
      </c>
      <c r="BI132" s="14">
        <v>70</v>
      </c>
      <c r="BJ132" s="14">
        <v>47</v>
      </c>
      <c r="BK132" s="14">
        <v>36</v>
      </c>
      <c r="BL132" s="14">
        <v>30</v>
      </c>
      <c r="BM132" s="14">
        <v>20</v>
      </c>
      <c r="BN132" s="14">
        <v>16</v>
      </c>
      <c r="BO132" s="14">
        <v>14</v>
      </c>
      <c r="BP132" s="14">
        <v>4</v>
      </c>
      <c r="BQ132" s="14">
        <v>9</v>
      </c>
      <c r="BR132" s="14">
        <v>3</v>
      </c>
      <c r="BS132" s="14">
        <v>5</v>
      </c>
      <c r="BT132" s="14">
        <v>2</v>
      </c>
      <c r="BU132" s="14">
        <v>5</v>
      </c>
      <c r="BV132" s="14">
        <v>1</v>
      </c>
      <c r="BW132" s="14">
        <v>3</v>
      </c>
      <c r="BX132" s="14">
        <v>6</v>
      </c>
      <c r="BY132" s="14">
        <v>386</v>
      </c>
      <c r="BZ132" s="16">
        <v>34016.585492227976</v>
      </c>
      <c r="CA132" s="16">
        <v>29312</v>
      </c>
      <c r="CB132" s="14">
        <v>125</v>
      </c>
      <c r="CC132" s="16">
        <v>15118.768</v>
      </c>
      <c r="CD132" s="16">
        <v>11366</v>
      </c>
      <c r="CE132" s="14">
        <v>309</v>
      </c>
      <c r="CF132" s="16">
        <v>12910.216828478964</v>
      </c>
      <c r="CG132" s="16">
        <v>9492</v>
      </c>
      <c r="CH132" s="14">
        <v>557</v>
      </c>
      <c r="CI132" s="14">
        <v>155</v>
      </c>
      <c r="CJ132" s="14">
        <v>67</v>
      </c>
      <c r="CK132" s="14">
        <v>18</v>
      </c>
      <c r="CL132" s="14">
        <v>5</v>
      </c>
      <c r="CM132" s="14">
        <v>5</v>
      </c>
      <c r="CN132" s="17">
        <f t="shared" si="25"/>
        <v>6.2189054726368162E-3</v>
      </c>
      <c r="CO132" s="14">
        <v>31</v>
      </c>
      <c r="CP132" s="17">
        <f t="shared" si="26"/>
        <v>3.8557213930348257E-2</v>
      </c>
      <c r="CQ132" s="14">
        <v>440</v>
      </c>
      <c r="CR132" s="14">
        <v>145</v>
      </c>
      <c r="CS132" s="17">
        <f t="shared" si="27"/>
        <v>7.8463203463203457E-2</v>
      </c>
      <c r="CT132" s="13"/>
      <c r="CU132" s="17"/>
      <c r="CV132" s="13"/>
      <c r="CW132" s="13"/>
      <c r="CX132" s="13"/>
      <c r="CY132" s="13"/>
      <c r="CZ132" s="13"/>
      <c r="DA132" s="13"/>
      <c r="DB132" s="13" t="str">
        <f>VLOOKUP($A132,'WO Detail'!$A$2:$BJ$304,5,FALSE)</f>
        <v>Andrew Korbul Jr.</v>
      </c>
      <c r="DC132" s="13"/>
      <c r="DD132" s="13"/>
      <c r="DE132" s="55">
        <f>VLOOKUP($A132,'WO Detail'!$A$2:$BJ$304,38,FALSE)</f>
        <v>14</v>
      </c>
      <c r="DF132" s="19" t="s">
        <v>350</v>
      </c>
      <c r="DG132" s="19" t="s">
        <v>351</v>
      </c>
      <c r="DH132" s="19" t="s">
        <v>282</v>
      </c>
      <c r="DI132" s="19" t="s">
        <v>283</v>
      </c>
      <c r="DJ132" s="19" t="s">
        <v>284</v>
      </c>
      <c r="DK132" s="19" t="s">
        <v>285</v>
      </c>
      <c r="DL132" s="19" t="s">
        <v>286</v>
      </c>
      <c r="DM132" s="19" t="s">
        <v>287</v>
      </c>
      <c r="DN132" s="19" t="s">
        <v>288</v>
      </c>
      <c r="DO132" s="55"/>
      <c r="DP132" s="55"/>
      <c r="DQ132" s="68">
        <v>22.888283378746596</v>
      </c>
      <c r="DR132" s="55" t="str">
        <f>VLOOKUP($A132,'WO Detail'!$A$2:$BJ$304,10,FALSE)</f>
        <v>No</v>
      </c>
      <c r="DS132" s="55" t="str">
        <f>VLOOKUP($A132,'WO Detail'!$A$2:$BJ$304,14,FALSE)</f>
        <v>YES</v>
      </c>
      <c r="DT132" s="19" t="s">
        <v>289</v>
      </c>
      <c r="DU132" s="59" t="str">
        <f>VLOOKUP($A132,'WO Detail'!$A$2:$BJ$304,15,FALSE)</f>
        <v>NAOMI JOHNSON</v>
      </c>
      <c r="DV132" s="77"/>
      <c r="DW132" s="79" t="s">
        <v>267</v>
      </c>
      <c r="DX132" s="55">
        <f>VLOOKUP($A132,'WO Detail'!$A$2:$BJ$304,26,FALSE)</f>
        <v>815</v>
      </c>
      <c r="DY132" s="55">
        <f>VLOOKUP($A132,'WO Detail'!$A$2:$BJ$304,27,FALSE)</f>
        <v>804</v>
      </c>
      <c r="DZ132" s="55">
        <f>VLOOKUP($A132,'WO Detail'!$A$2:$BJ$304,28,FALSE)</f>
        <v>10</v>
      </c>
      <c r="EA132" s="55">
        <f>VLOOKUP($A132,'WO Detail'!$A$2:$BJ$304,29,FALSE)</f>
        <v>1</v>
      </c>
      <c r="EB132" s="55">
        <f>VLOOKUP($A132,'WO Detail'!$A$2:$BJ$304,30,FALSE)</f>
        <v>55</v>
      </c>
      <c r="EC132" s="55">
        <f>VLOOKUP($A132,'WO Detail'!$A$2:$BJ$304,31,FALSE)</f>
        <v>80</v>
      </c>
      <c r="ED132" s="55">
        <f>VLOOKUP($A132,'WO Detail'!$A$2:$BJ$304,32,FALSE)</f>
        <v>466</v>
      </c>
      <c r="EE132" s="55">
        <f>VLOOKUP($A132,'WO Detail'!$A$2:$BJ$304,33,FALSE)</f>
        <v>199</v>
      </c>
      <c r="EF132" s="55">
        <f>VLOOKUP($A132,'WO Detail'!$A$2:$BJ$304,34,FALSE)</f>
        <v>15</v>
      </c>
      <c r="EG132" s="55">
        <f>VLOOKUP($A132,'WO Detail'!$A$2:$BJ$304,35,FALSE)</f>
        <v>0</v>
      </c>
      <c r="EH132" s="55">
        <f>VLOOKUP($A132,'WO Detail'!$A$2:$BJ$304,36,FALSE)</f>
        <v>0</v>
      </c>
      <c r="EI132" s="55">
        <f>VLOOKUP($A132,'WO Detail'!$A$2:$BJ$304,37,FALSE)</f>
        <v>0</v>
      </c>
      <c r="EJ132" s="78">
        <v>10</v>
      </c>
      <c r="EK132" s="78">
        <v>0</v>
      </c>
      <c r="EL132" s="19" t="s">
        <v>268</v>
      </c>
      <c r="EM132" s="19" t="s">
        <v>269</v>
      </c>
      <c r="EN132" s="81">
        <v>20453</v>
      </c>
      <c r="EO132" s="78">
        <v>65</v>
      </c>
      <c r="EP132" s="78" t="s">
        <v>1051</v>
      </c>
      <c r="EQ132" s="84">
        <v>87500</v>
      </c>
      <c r="ER132" s="78">
        <v>15.26</v>
      </c>
      <c r="ES132" s="13"/>
      <c r="ET132" s="55">
        <f>VLOOKUP($A132,'WO Detail'!$A$2:$BJ$304,25,FALSE)</f>
        <v>4</v>
      </c>
      <c r="EU132" s="55">
        <f>VLOOKUP($A132,'WO Detail'!$A$2:$BJ$304,24,FALSE)</f>
        <v>20</v>
      </c>
      <c r="EV132" s="55">
        <f>VLOOKUP($A132,'WO Detail'!$A$2:$BJ$304,23,FALSE)</f>
        <v>0</v>
      </c>
      <c r="EW132" s="78" t="s">
        <v>267</v>
      </c>
      <c r="EX132" s="13"/>
      <c r="EY132" s="13"/>
      <c r="EZ132" s="19" t="s">
        <v>267</v>
      </c>
      <c r="FA132" s="55" t="str">
        <f>VLOOKUP($A132,'WO Detail'!$A$2:$BJ$304,11,FALSE)</f>
        <v>Other</v>
      </c>
      <c r="FB132" s="55" t="str">
        <f>VLOOKUP($A132,'WO Detail'!$A$2:$BJ$304,12,FALSE)</f>
        <v>No</v>
      </c>
      <c r="FC132" s="13"/>
      <c r="FD132" s="55" t="str">
        <f>VLOOKUP($A132,'WO Detail'!$A$2:$BJ$304,13,FALSE)</f>
        <v>NGEM</v>
      </c>
      <c r="FE132" s="19" t="s">
        <v>267</v>
      </c>
      <c r="FF132" s="13" t="s">
        <v>273</v>
      </c>
      <c r="FG132" s="19" t="s">
        <v>1052</v>
      </c>
      <c r="FH132" s="19" t="s">
        <v>293</v>
      </c>
      <c r="FI132" s="13">
        <v>4007</v>
      </c>
      <c r="FJ132" s="13">
        <v>23</v>
      </c>
      <c r="FK132" s="19" t="s">
        <v>294</v>
      </c>
      <c r="FL132" s="13"/>
      <c r="FM132" s="55" t="str">
        <f>VLOOKUP($A132,'WO Detail'!$A$2:$BJ$304,16,FALSE)</f>
        <v>Yes</v>
      </c>
      <c r="FN132" s="13"/>
      <c r="FO132" s="13"/>
      <c r="FP132" s="13"/>
      <c r="FQ132" s="13"/>
      <c r="FR132" s="13"/>
      <c r="FS132" s="13"/>
      <c r="FT132" s="13"/>
      <c r="FU132" s="13"/>
      <c r="FV132" s="13"/>
      <c r="FW132" s="13"/>
      <c r="FX132" s="13"/>
      <c r="FY132" s="13"/>
      <c r="FZ132" s="13"/>
      <c r="GA132" s="13"/>
      <c r="GB132" s="13"/>
      <c r="GC132" s="13"/>
      <c r="GD132" s="13"/>
      <c r="GE132" s="13"/>
      <c r="GF132" s="13"/>
      <c r="GG132" s="13"/>
      <c r="GH132" s="55">
        <f>VLOOKUP($A132,'WO Detail'!$A$2:$BJ$304,39,FALSE)</f>
        <v>92.4</v>
      </c>
      <c r="GI132" s="55">
        <f>VLOOKUP($A132,'WO Detail'!$A$2:$BJ$304,40,FALSE)</f>
        <v>37.44</v>
      </c>
      <c r="GJ132" s="13"/>
      <c r="GK132" s="13"/>
      <c r="GL132" s="13"/>
      <c r="GM132" s="13"/>
      <c r="GN132" s="55">
        <f>VLOOKUP($A132,'WO Detail'!$A$2:$BJ$304,17,FALSE)</f>
        <v>0</v>
      </c>
      <c r="GO132" s="55">
        <f>VLOOKUP($A132,'WO Detail'!$A$2:$BJ$304,18,FALSE)</f>
        <v>0</v>
      </c>
      <c r="GP132" s="55">
        <f>VLOOKUP($A132,'WO Detail'!$A$2:$BJ$304,19,FALSE)</f>
        <v>0</v>
      </c>
      <c r="GQ132" s="55" t="str">
        <f>VLOOKUP($A132,'WO Detail'!$A$2:$BJ$304,21,FALSE)</f>
        <v>Yes</v>
      </c>
      <c r="GR132" s="89">
        <f>VLOOKUP($A132,'WO Detail'!$A$2:$BJ$304,22,FALSE)</f>
        <v>0.68587702694588282</v>
      </c>
      <c r="GS132" s="95">
        <f>VLOOKUP($A132,'WO Detail'!$A$2:$BJ$304,41,FALSE)</f>
        <v>2103</v>
      </c>
      <c r="GT132" s="95">
        <f t="shared" si="48"/>
        <v>0.87189054726368154</v>
      </c>
      <c r="GU132" s="95">
        <f>VLOOKUP($A132,'WO Detail'!$A$2:$BJ$304,42,FALSE)</f>
        <v>220</v>
      </c>
      <c r="GV132" s="95">
        <f t="shared" si="49"/>
        <v>0.27363184079601988</v>
      </c>
      <c r="GW132" s="95">
        <f>VLOOKUP($A132,'WO Detail'!$A$2:$BJ$304,43,FALSE)</f>
        <v>5005</v>
      </c>
      <c r="GX132" s="95">
        <f t="shared" si="30"/>
        <v>2.0750414593698174</v>
      </c>
      <c r="GY132" s="95">
        <f>VLOOKUP($A132,'WO Detail'!$A$2:$BJ$304,44,FALSE)</f>
        <v>3923</v>
      </c>
      <c r="GZ132" s="95">
        <f t="shared" si="31"/>
        <v>4.8793532338308454</v>
      </c>
      <c r="HA132" s="95">
        <f>VLOOKUP($A132,'WO Detail'!$A$2:$BJ$304,45,FALSE)</f>
        <v>2246</v>
      </c>
      <c r="HB132" s="95">
        <f t="shared" si="32"/>
        <v>0.93117744610281916</v>
      </c>
      <c r="HC132" s="95">
        <f>VLOOKUP($A132,'WO Detail'!$A$2:$BJ$304,46,FALSE)</f>
        <v>2940</v>
      </c>
      <c r="HD132" s="95">
        <f t="shared" si="33"/>
        <v>3.6567164179104479</v>
      </c>
      <c r="HE132" s="95">
        <f>VLOOKUP($A132,'WO Detail'!$A$2:$BJ$304,47,FALSE)</f>
        <v>2612</v>
      </c>
      <c r="HF132" s="95">
        <f t="shared" si="34"/>
        <v>1.0829187396351574</v>
      </c>
      <c r="HG132" s="95">
        <f>VLOOKUP($A132,'WO Detail'!$A$2:$BJ$304,49,FALSE)</f>
        <v>3329</v>
      </c>
      <c r="HH132" s="95">
        <f t="shared" si="35"/>
        <v>1.3801824212271974</v>
      </c>
      <c r="HI132" s="95">
        <f>VLOOKUP($A132,'WO Detail'!$A$2:$BJ$304,51,FALSE)</f>
        <v>22</v>
      </c>
      <c r="HJ132" s="95">
        <f t="shared" si="36"/>
        <v>11</v>
      </c>
      <c r="HK132" s="95">
        <f>VLOOKUP($A132,'WO Detail'!$A$2:$BJ$304,53,FALSE)</f>
        <v>19</v>
      </c>
      <c r="HL132" s="95">
        <f t="shared" si="37"/>
        <v>9.5</v>
      </c>
      <c r="HM132" s="95">
        <f>VLOOKUP($A132,'WO Detail'!$A$2:$BJ$304,55,FALSE)</f>
        <v>648</v>
      </c>
      <c r="HN132" s="95">
        <f t="shared" si="50"/>
        <v>32.4</v>
      </c>
      <c r="HO132" s="95">
        <f>VLOOKUP($A132,'WO Detail'!$A$2:$BJ$304,56,FALSE)</f>
        <v>28424</v>
      </c>
      <c r="HP132" s="95">
        <f t="shared" si="38"/>
        <v>11.784411276948589</v>
      </c>
      <c r="HQ132" s="95">
        <f>VLOOKUP($A132,'WO Detail'!$A$2:$BJ$304,57,FALSE)</f>
        <v>17158</v>
      </c>
      <c r="HR132" s="95">
        <f t="shared" si="39"/>
        <v>21.340796019900498</v>
      </c>
      <c r="HS132" s="95">
        <f>VLOOKUP($A132,'WO Detail'!$A$2:$BJ$304,58,FALSE)</f>
        <v>15727</v>
      </c>
      <c r="HT132" s="95">
        <f t="shared" si="40"/>
        <v>6.5203150912106134</v>
      </c>
      <c r="HU132" s="95">
        <f>VLOOKUP($A132,'WO Detail'!$A$2:$BJ$304,59,FALSE)</f>
        <v>36090</v>
      </c>
      <c r="HV132" s="95">
        <f t="shared" si="41"/>
        <v>44.888059701492537</v>
      </c>
      <c r="HW132" s="95">
        <f>VLOOKUP($A132,'WO Detail'!$A$2:$BJ$304,60,FALSE)</f>
        <v>1185</v>
      </c>
      <c r="HX132" s="95">
        <f t="shared" si="42"/>
        <v>0.49129353233830847</v>
      </c>
      <c r="HY132" s="95">
        <f>VLOOKUP($A132,'WO Detail'!$A$2:$BJ$304,61,FALSE)</f>
        <v>12742</v>
      </c>
      <c r="HZ132" s="95">
        <f t="shared" si="43"/>
        <v>15.848258706467663</v>
      </c>
      <c r="IA132" s="95"/>
      <c r="IB132" s="95"/>
      <c r="IC132" s="95"/>
      <c r="ID132" s="113">
        <f>VLOOKUP($A132,'PHAS Score'!$C$1:$D$303,2,FALSE)</f>
        <v>36</v>
      </c>
      <c r="IE132" s="95">
        <f>VLOOKUP($A132,'WO Detail'!$A$2:$BJ$304,62,FALSE)</f>
        <v>1186</v>
      </c>
      <c r="IF132" s="95">
        <f t="shared" si="44"/>
        <v>1.4751243781094527</v>
      </c>
      <c r="IG132" s="96"/>
      <c r="IH132" s="96"/>
      <c r="II132" s="96"/>
      <c r="IJ132" s="96"/>
    </row>
    <row r="133" spans="1:244" s="18" customFormat="1" ht="20.100000000000001" customHeight="1">
      <c r="A133" s="55" t="s">
        <v>1053</v>
      </c>
      <c r="B133" s="13" t="s">
        <v>278</v>
      </c>
      <c r="C133" s="13" t="str">
        <f>VLOOKUP($A133,'WO Detail'!$A$2:$BJ$304,4,FALSE)</f>
        <v>Brooklyn</v>
      </c>
      <c r="D133" s="13" t="str">
        <f>VLOOKUP($A133,'WO Detail'!$A$2:$BJ$304,6,FALSE)</f>
        <v>Park Rock Consolidation</v>
      </c>
      <c r="E133" s="55">
        <f>VLOOKUP($A133,'WO Detail'!$A$2:$BJ$304,7,FALSE)</f>
        <v>351</v>
      </c>
      <c r="F133" s="13" t="s">
        <v>1054</v>
      </c>
      <c r="G133" s="53">
        <v>339</v>
      </c>
      <c r="H133" s="55" t="str">
        <f>VLOOKUP($A133,'WO Detail'!$A$2:$BJ$304,9,FALSE)</f>
        <v>NY005013510</v>
      </c>
      <c r="I133" s="14">
        <v>146</v>
      </c>
      <c r="J133" s="14">
        <v>346</v>
      </c>
      <c r="K133" s="15">
        <v>2.3698630000000001</v>
      </c>
      <c r="L133" s="15">
        <v>19.3616438</v>
      </c>
      <c r="M133" s="14">
        <v>128</v>
      </c>
      <c r="N133" s="14">
        <v>218</v>
      </c>
      <c r="O133" s="14">
        <v>12</v>
      </c>
      <c r="P133" s="14">
        <v>28</v>
      </c>
      <c r="Q133" s="14">
        <v>44</v>
      </c>
      <c r="R133" s="14">
        <v>36</v>
      </c>
      <c r="S133" s="14">
        <v>27</v>
      </c>
      <c r="T133" s="14">
        <v>41</v>
      </c>
      <c r="U133" s="14">
        <v>49</v>
      </c>
      <c r="V133" s="14">
        <v>36</v>
      </c>
      <c r="W133" s="14">
        <v>17</v>
      </c>
      <c r="X133" s="14">
        <v>23</v>
      </c>
      <c r="Y133" s="14">
        <v>25</v>
      </c>
      <c r="Z133" s="14">
        <v>7</v>
      </c>
      <c r="AA133" s="14">
        <v>1</v>
      </c>
      <c r="AB133" s="14">
        <v>102</v>
      </c>
      <c r="AC133" s="14">
        <v>50</v>
      </c>
      <c r="AD133" s="14">
        <v>33</v>
      </c>
      <c r="AE133" s="14">
        <v>3</v>
      </c>
      <c r="AF133" s="14">
        <v>267</v>
      </c>
      <c r="AG133" s="14">
        <v>73</v>
      </c>
      <c r="AH133" s="14">
        <v>0</v>
      </c>
      <c r="AI133" s="14">
        <v>3</v>
      </c>
      <c r="AJ133" s="14">
        <v>59</v>
      </c>
      <c r="AK133" s="14">
        <v>17</v>
      </c>
      <c r="AL133" s="14">
        <v>4</v>
      </c>
      <c r="AM133" s="14">
        <v>2</v>
      </c>
      <c r="AN133" s="14">
        <v>8</v>
      </c>
      <c r="AO133" s="16">
        <v>675.84931506849318</v>
      </c>
      <c r="AP133" s="16">
        <v>523.5</v>
      </c>
      <c r="AQ133" s="14">
        <v>0</v>
      </c>
      <c r="AR133" s="14">
        <v>3</v>
      </c>
      <c r="AS133" s="14">
        <v>35</v>
      </c>
      <c r="AT133" s="14">
        <v>15</v>
      </c>
      <c r="AU133" s="14">
        <v>15</v>
      </c>
      <c r="AV133" s="14">
        <v>10</v>
      </c>
      <c r="AW133" s="14">
        <v>10</v>
      </c>
      <c r="AX133" s="14">
        <v>9</v>
      </c>
      <c r="AY133" s="14">
        <v>8</v>
      </c>
      <c r="AZ133" s="14">
        <v>10</v>
      </c>
      <c r="BA133" s="14">
        <v>31</v>
      </c>
      <c r="BB133" s="16">
        <v>32453.191780821919</v>
      </c>
      <c r="BC133" s="16">
        <v>24493</v>
      </c>
      <c r="BD133" s="14">
        <v>2</v>
      </c>
      <c r="BE133" s="14">
        <v>19</v>
      </c>
      <c r="BF133" s="14">
        <v>23</v>
      </c>
      <c r="BG133" s="14">
        <v>18</v>
      </c>
      <c r="BH133" s="14">
        <v>13</v>
      </c>
      <c r="BI133" s="14">
        <v>10</v>
      </c>
      <c r="BJ133" s="14">
        <v>9</v>
      </c>
      <c r="BK133" s="14">
        <v>18</v>
      </c>
      <c r="BL133" s="14">
        <v>9</v>
      </c>
      <c r="BM133" s="14">
        <v>1</v>
      </c>
      <c r="BN133" s="14">
        <v>3</v>
      </c>
      <c r="BO133" s="14">
        <v>4</v>
      </c>
      <c r="BP133" s="14">
        <v>2</v>
      </c>
      <c r="BQ133" s="14">
        <v>3</v>
      </c>
      <c r="BR133" s="14">
        <v>3</v>
      </c>
      <c r="BS133" s="14">
        <v>1</v>
      </c>
      <c r="BT133" s="14">
        <v>0</v>
      </c>
      <c r="BU133" s="14">
        <v>1</v>
      </c>
      <c r="BV133" s="14">
        <v>1</v>
      </c>
      <c r="BW133" s="14">
        <v>2</v>
      </c>
      <c r="BX133" s="14">
        <v>4</v>
      </c>
      <c r="BY133" s="14">
        <v>83</v>
      </c>
      <c r="BZ133" s="16">
        <v>45606.807228915663</v>
      </c>
      <c r="CA133" s="16">
        <v>37467</v>
      </c>
      <c r="CB133" s="14">
        <v>22</v>
      </c>
      <c r="CC133" s="16">
        <v>16565.727272727272</v>
      </c>
      <c r="CD133" s="16">
        <v>14766</v>
      </c>
      <c r="CE133" s="14">
        <v>45</v>
      </c>
      <c r="CF133" s="16">
        <v>15549.466666666667</v>
      </c>
      <c r="CG133" s="16">
        <v>11976</v>
      </c>
      <c r="CH133" s="14">
        <v>81</v>
      </c>
      <c r="CI133" s="14">
        <v>34</v>
      </c>
      <c r="CJ133" s="14">
        <v>18</v>
      </c>
      <c r="CK133" s="14">
        <v>9</v>
      </c>
      <c r="CL133" s="14">
        <v>2</v>
      </c>
      <c r="CM133" s="14">
        <v>4</v>
      </c>
      <c r="CN133" s="17">
        <f t="shared" ref="CN133:CN196" si="51">CM133/I133</f>
        <v>2.7397260273972601E-2</v>
      </c>
      <c r="CO133" s="14">
        <v>14</v>
      </c>
      <c r="CP133" s="17">
        <f t="shared" ref="CP133:CP196" si="52">CO133/I133</f>
        <v>9.5890410958904104E-2</v>
      </c>
      <c r="CQ133" s="14">
        <v>55</v>
      </c>
      <c r="CR133" s="14">
        <v>15</v>
      </c>
      <c r="CS133" s="17">
        <f t="shared" ref="CS133:CS196" si="53">CR133/J133</f>
        <v>4.3352601156069363E-2</v>
      </c>
      <c r="CT133" s="13"/>
      <c r="CU133" s="17"/>
      <c r="CV133" s="13"/>
      <c r="CW133" s="13"/>
      <c r="CX133" s="13"/>
      <c r="CY133" s="13"/>
      <c r="CZ133" s="13"/>
      <c r="DA133" s="13"/>
      <c r="DB133" s="13" t="str">
        <f>VLOOKUP($A133,'WO Detail'!$A$2:$BJ$304,5,FALSE)</f>
        <v>Alicia Maynard</v>
      </c>
      <c r="DC133" s="13"/>
      <c r="DD133" s="13"/>
      <c r="DE133" s="55">
        <f>VLOOKUP($A133,'WO Detail'!$A$2:$BJ$304,38,FALSE)</f>
        <v>2</v>
      </c>
      <c r="DF133" s="19" t="s">
        <v>280</v>
      </c>
      <c r="DG133" s="19" t="s">
        <v>281</v>
      </c>
      <c r="DH133" s="19" t="s">
        <v>282</v>
      </c>
      <c r="DI133" s="19" t="s">
        <v>283</v>
      </c>
      <c r="DJ133" s="19" t="s">
        <v>284</v>
      </c>
      <c r="DK133" s="19" t="s">
        <v>285</v>
      </c>
      <c r="DL133" s="19" t="s">
        <v>286</v>
      </c>
      <c r="DM133" s="19" t="s">
        <v>287</v>
      </c>
      <c r="DN133" s="19" t="s">
        <v>288</v>
      </c>
      <c r="DO133" s="55"/>
      <c r="DP133" s="55"/>
      <c r="DQ133" s="68">
        <v>34.852546916890084</v>
      </c>
      <c r="DR133" s="55" t="str">
        <f>VLOOKUP($A133,'WO Detail'!$A$2:$BJ$304,10,FALSE)</f>
        <v>No</v>
      </c>
      <c r="DS133" s="55" t="str">
        <f>VLOOKUP($A133,'WO Detail'!$A$2:$BJ$304,14,FALSE)</f>
        <v>YES</v>
      </c>
      <c r="DT133" s="19" t="s">
        <v>289</v>
      </c>
      <c r="DU133" s="59" t="str">
        <f>VLOOKUP($A133,'WO Detail'!$A$2:$BJ$304,15,FALSE)</f>
        <v>ROSE CLIFTON</v>
      </c>
      <c r="DV133" s="78">
        <v>2025</v>
      </c>
      <c r="DW133" s="79" t="s">
        <v>267</v>
      </c>
      <c r="DX133" s="55">
        <f>VLOOKUP($A133,'WO Detail'!$A$2:$BJ$304,26,FALSE)</f>
        <v>150</v>
      </c>
      <c r="DY133" s="55">
        <f>VLOOKUP($A133,'WO Detail'!$A$2:$BJ$304,27,FALSE)</f>
        <v>146</v>
      </c>
      <c r="DZ133" s="55">
        <f>VLOOKUP($A133,'WO Detail'!$A$2:$BJ$304,28,FALSE)</f>
        <v>2</v>
      </c>
      <c r="EA133" s="55">
        <f>VLOOKUP($A133,'WO Detail'!$A$2:$BJ$304,29,FALSE)</f>
        <v>2</v>
      </c>
      <c r="EB133" s="55">
        <f>VLOOKUP($A133,'WO Detail'!$A$2:$BJ$304,30,FALSE)</f>
        <v>0</v>
      </c>
      <c r="EC133" s="55">
        <f>VLOOKUP($A133,'WO Detail'!$A$2:$BJ$304,31,FALSE)</f>
        <v>40</v>
      </c>
      <c r="ED133" s="55">
        <f>VLOOKUP($A133,'WO Detail'!$A$2:$BJ$304,32,FALSE)</f>
        <v>67</v>
      </c>
      <c r="EE133" s="55">
        <f>VLOOKUP($A133,'WO Detail'!$A$2:$BJ$304,33,FALSE)</f>
        <v>43</v>
      </c>
      <c r="EF133" s="55">
        <f>VLOOKUP($A133,'WO Detail'!$A$2:$BJ$304,34,FALSE)</f>
        <v>0</v>
      </c>
      <c r="EG133" s="55">
        <f>VLOOKUP($A133,'WO Detail'!$A$2:$BJ$304,35,FALSE)</f>
        <v>0</v>
      </c>
      <c r="EH133" s="55">
        <f>VLOOKUP($A133,'WO Detail'!$A$2:$BJ$304,36,FALSE)</f>
        <v>0</v>
      </c>
      <c r="EI133" s="55">
        <f>VLOOKUP($A133,'WO Detail'!$A$2:$BJ$304,37,FALSE)</f>
        <v>0</v>
      </c>
      <c r="EJ133" s="78">
        <v>5</v>
      </c>
      <c r="EK133" s="78">
        <v>1</v>
      </c>
      <c r="EL133" s="19" t="s">
        <v>268</v>
      </c>
      <c r="EM133" s="19" t="s">
        <v>290</v>
      </c>
      <c r="EN133" s="81">
        <v>32356</v>
      </c>
      <c r="EO133" s="78">
        <v>32</v>
      </c>
      <c r="EP133" s="78" t="s">
        <v>371</v>
      </c>
      <c r="EQ133" s="84">
        <v>50568</v>
      </c>
      <c r="ER133" s="78">
        <v>3.0500000000000003</v>
      </c>
      <c r="ES133" s="13"/>
      <c r="ET133" s="55">
        <f>VLOOKUP($A133,'WO Detail'!$A$2:$BJ$304,25,FALSE)</f>
        <v>12</v>
      </c>
      <c r="EU133" s="55">
        <f>VLOOKUP($A133,'WO Detail'!$A$2:$BJ$304,24,FALSE)</f>
        <v>0</v>
      </c>
      <c r="EV133" s="55" t="str">
        <f>VLOOKUP($A133,'WO Detail'!$A$2:$BJ$304,23,FALSE)</f>
        <v>OPERATING</v>
      </c>
      <c r="EW133" s="78" t="s">
        <v>267</v>
      </c>
      <c r="EX133" s="13"/>
      <c r="EY133" s="13"/>
      <c r="EZ133" s="19" t="s">
        <v>272</v>
      </c>
      <c r="FA133" s="55" t="str">
        <f>VLOOKUP($A133,'WO Detail'!$A$2:$BJ$304,11,FALSE)</f>
        <v>Other</v>
      </c>
      <c r="FB133" s="55" t="str">
        <f>VLOOKUP($A133,'WO Detail'!$A$2:$BJ$304,12,FALSE)</f>
        <v>No</v>
      </c>
      <c r="FC133" s="13"/>
      <c r="FD133" s="55">
        <f>VLOOKUP($A133,'WO Detail'!$A$2:$BJ$304,13,FALSE)</f>
        <v>0</v>
      </c>
      <c r="FE133" s="19" t="s">
        <v>272</v>
      </c>
      <c r="FF133" s="13" t="s">
        <v>273</v>
      </c>
      <c r="FG133" s="19" t="s">
        <v>292</v>
      </c>
      <c r="FH133" s="19" t="s">
        <v>293</v>
      </c>
      <c r="FI133" s="13">
        <v>4007</v>
      </c>
      <c r="FJ133" s="13">
        <v>23</v>
      </c>
      <c r="FK133" s="19" t="s">
        <v>294</v>
      </c>
      <c r="FL133" s="13"/>
      <c r="FM133" s="55">
        <f>VLOOKUP($A133,'WO Detail'!$A$2:$BJ$304,16,FALSE)</f>
        <v>0</v>
      </c>
      <c r="FN133" s="13"/>
      <c r="FO133" s="13"/>
      <c r="FP133" s="13"/>
      <c r="FQ133" s="13"/>
      <c r="FR133" s="13"/>
      <c r="FS133" s="13"/>
      <c r="FT133" s="13"/>
      <c r="FU133" s="13"/>
      <c r="FV133" s="13"/>
      <c r="FW133" s="13"/>
      <c r="FX133" s="13"/>
      <c r="FY133" s="13"/>
      <c r="FZ133" s="13"/>
      <c r="GA133" s="13"/>
      <c r="GB133" s="13"/>
      <c r="GC133" s="13"/>
      <c r="GD133" s="13"/>
      <c r="GE133" s="13"/>
      <c r="GF133" s="13"/>
      <c r="GG133" s="13"/>
      <c r="GH133" s="55">
        <f>VLOOKUP($A133,'WO Detail'!$A$2:$BJ$304,39,FALSE)</f>
        <v>89.51</v>
      </c>
      <c r="GI133" s="55">
        <f>VLOOKUP($A133,'WO Detail'!$A$2:$BJ$304,40,FALSE)</f>
        <v>41.1</v>
      </c>
      <c r="GJ133" s="13"/>
      <c r="GK133" s="13"/>
      <c r="GL133" s="13"/>
      <c r="GM133" s="13"/>
      <c r="GN133" s="55">
        <f>VLOOKUP($A133,'WO Detail'!$A$2:$BJ$304,17,FALSE)</f>
        <v>0</v>
      </c>
      <c r="GO133" s="55">
        <f>VLOOKUP($A133,'WO Detail'!$A$2:$BJ$304,18,FALSE)</f>
        <v>0</v>
      </c>
      <c r="GP133" s="55">
        <f>VLOOKUP($A133,'WO Detail'!$A$2:$BJ$304,19,FALSE)</f>
        <v>0</v>
      </c>
      <c r="GQ133" s="55" t="str">
        <f>VLOOKUP($A133,'WO Detail'!$A$2:$BJ$304,21,FALSE)</f>
        <v>No</v>
      </c>
      <c r="GR133" s="89">
        <f>VLOOKUP($A133,'WO Detail'!$A$2:$BJ$304,22,FALSE)</f>
        <v>0.42974230113820094</v>
      </c>
      <c r="GS133" s="95">
        <f>VLOOKUP($A133,'WO Detail'!$A$2:$BJ$304,41,FALSE)</f>
        <v>972</v>
      </c>
      <c r="GT133" s="95">
        <f t="shared" si="48"/>
        <v>2.2191780821917808</v>
      </c>
      <c r="GU133" s="95">
        <f>VLOOKUP($A133,'WO Detail'!$A$2:$BJ$304,42,FALSE)</f>
        <v>162</v>
      </c>
      <c r="GV133" s="95">
        <f t="shared" si="49"/>
        <v>1.1095890410958904</v>
      </c>
      <c r="GW133" s="95">
        <f>VLOOKUP($A133,'WO Detail'!$A$2:$BJ$304,43,FALSE)</f>
        <v>801</v>
      </c>
      <c r="GX133" s="95">
        <f t="shared" ref="GX133:GX196" si="54">(GW133/3)/DY133</f>
        <v>1.8287671232876712</v>
      </c>
      <c r="GY133" s="95">
        <f>VLOOKUP($A133,'WO Detail'!$A$2:$BJ$304,44,FALSE)</f>
        <v>1295</v>
      </c>
      <c r="GZ133" s="95">
        <f t="shared" ref="GZ133:GZ196" si="55">GY133/DY133</f>
        <v>8.8698630136986303</v>
      </c>
      <c r="HA133" s="95">
        <f>VLOOKUP($A133,'WO Detail'!$A$2:$BJ$304,45,FALSE)</f>
        <v>476</v>
      </c>
      <c r="HB133" s="95">
        <f t="shared" ref="HB133:HB196" si="56">(HA133/3)/DY133</f>
        <v>1.0867579908675797</v>
      </c>
      <c r="HC133" s="95">
        <f>VLOOKUP($A133,'WO Detail'!$A$2:$BJ$304,46,FALSE)</f>
        <v>280</v>
      </c>
      <c r="HD133" s="95">
        <f t="shared" ref="HD133:HD196" si="57">HC133/DY133</f>
        <v>1.9178082191780821</v>
      </c>
      <c r="HE133" s="95">
        <f>VLOOKUP($A133,'WO Detail'!$A$2:$BJ$304,47,FALSE)</f>
        <v>170</v>
      </c>
      <c r="HF133" s="95">
        <f t="shared" ref="HF133:HF196" si="58">(HE133/3)/DY133</f>
        <v>0.38812785388127852</v>
      </c>
      <c r="HG133" s="95">
        <f>VLOOKUP($A133,'WO Detail'!$A$2:$BJ$304,49,FALSE)</f>
        <v>118</v>
      </c>
      <c r="HH133" s="95">
        <f t="shared" ref="HH133:HH196" si="59">(HG133/3)/DY133</f>
        <v>0.26940639269406397</v>
      </c>
      <c r="HI133" s="95">
        <f>VLOOKUP($A133,'WO Detail'!$A$2:$BJ$304,51,FALSE)</f>
        <v>2</v>
      </c>
      <c r="HJ133" s="95">
        <f t="shared" ref="HJ133:HJ196" si="60">HI133/2</f>
        <v>1</v>
      </c>
      <c r="HK133" s="95">
        <f>VLOOKUP($A133,'WO Detail'!$A$2:$BJ$304,53,FALSE)</f>
        <v>1</v>
      </c>
      <c r="HL133" s="95">
        <f t="shared" ref="HL133:HL196" si="61">HK133/2</f>
        <v>0.5</v>
      </c>
      <c r="HM133" s="95"/>
      <c r="HN133" s="95"/>
      <c r="HO133" s="95">
        <f>VLOOKUP($A133,'WO Detail'!$A$2:$BJ$304,56,FALSE)</f>
        <v>4146</v>
      </c>
      <c r="HP133" s="95">
        <f t="shared" ref="HP133:HP196" si="62">(HO133/3)/DY133</f>
        <v>9.4657534246575334</v>
      </c>
      <c r="HQ133" s="95">
        <f>VLOOKUP($A133,'WO Detail'!$A$2:$BJ$304,57,FALSE)</f>
        <v>3223</v>
      </c>
      <c r="HR133" s="95">
        <f t="shared" ref="HR133:HR196" si="63">HQ133/DY133</f>
        <v>22.075342465753426</v>
      </c>
      <c r="HS133" s="95">
        <f>VLOOKUP($A133,'WO Detail'!$A$2:$BJ$304,58,FALSE)</f>
        <v>2306</v>
      </c>
      <c r="HT133" s="95">
        <f t="shared" ref="HT133:HT196" si="64">(HS133/3)/DY133</f>
        <v>5.2648401826484017</v>
      </c>
      <c r="HU133" s="95">
        <f>VLOOKUP($A133,'WO Detail'!$A$2:$BJ$304,59,FALSE)</f>
        <v>15324</v>
      </c>
      <c r="HV133" s="95">
        <f t="shared" ref="HV133:HV196" si="65">HU133/DY133</f>
        <v>104.95890410958904</v>
      </c>
      <c r="HW133" s="95">
        <f>VLOOKUP($A133,'WO Detail'!$A$2:$BJ$304,60,FALSE)</f>
        <v>253</v>
      </c>
      <c r="HX133" s="95">
        <f t="shared" ref="HX133:HX196" si="66">(HW133/3)/(DY133)</f>
        <v>0.57762557077625565</v>
      </c>
      <c r="HY133" s="95">
        <f>VLOOKUP($A133,'WO Detail'!$A$2:$BJ$304,61,FALSE)</f>
        <v>5396</v>
      </c>
      <c r="HZ133" s="95">
        <f t="shared" ref="HZ133:HZ196" si="67">HY133/DY133</f>
        <v>36.958904109589042</v>
      </c>
      <c r="IA133" s="95"/>
      <c r="IB133" s="95"/>
      <c r="IC133" s="95"/>
      <c r="ID133" s="113">
        <f>VLOOKUP($A133,'PHAS Score'!$C$1:$D$303,2,FALSE)</f>
        <v>76</v>
      </c>
      <c r="IE133" s="95">
        <f>VLOOKUP($A133,'WO Detail'!$A$2:$BJ$304,62,FALSE)</f>
        <v>258</v>
      </c>
      <c r="IF133" s="95">
        <f t="shared" ref="IF133:IF196" si="68">IE133/$DY133</f>
        <v>1.7671232876712328</v>
      </c>
      <c r="IG133" s="96"/>
      <c r="IH133" s="96"/>
      <c r="II133" s="96"/>
      <c r="IJ133" s="96"/>
    </row>
    <row r="134" spans="1:244" s="18" customFormat="1" ht="20.100000000000001" customHeight="1">
      <c r="A134" s="55" t="s">
        <v>1055</v>
      </c>
      <c r="B134" s="13" t="s">
        <v>278</v>
      </c>
      <c r="C134" s="13" t="str">
        <f>VLOOKUP($A134,'WO Detail'!$A$2:$BJ$304,4,FALSE)</f>
        <v>Brooklyn</v>
      </c>
      <c r="D134" s="13" t="str">
        <f>VLOOKUP($A134,'WO Detail'!$A$2:$BJ$304,6,FALSE)</f>
        <v>Park Rock Consolidation</v>
      </c>
      <c r="E134" s="55">
        <f>VLOOKUP($A134,'WO Detail'!$A$2:$BJ$304,7,FALSE)</f>
        <v>351</v>
      </c>
      <c r="F134" s="13" t="s">
        <v>1056</v>
      </c>
      <c r="G134" s="53">
        <v>365</v>
      </c>
      <c r="H134" s="55" t="str">
        <f>VLOOKUP($A134,'WO Detail'!$A$2:$BJ$304,9,FALSE)</f>
        <v>NY005013510</v>
      </c>
      <c r="I134" s="14">
        <v>154</v>
      </c>
      <c r="J134" s="14">
        <v>429</v>
      </c>
      <c r="K134" s="15">
        <v>2.7857143</v>
      </c>
      <c r="L134" s="15">
        <v>20.154545500000001</v>
      </c>
      <c r="M134" s="14">
        <v>146</v>
      </c>
      <c r="N134" s="14">
        <v>283</v>
      </c>
      <c r="O134" s="14">
        <v>17</v>
      </c>
      <c r="P134" s="14">
        <v>33</v>
      </c>
      <c r="Q134" s="14">
        <v>51</v>
      </c>
      <c r="R134" s="14">
        <v>39</v>
      </c>
      <c r="S134" s="14">
        <v>57</v>
      </c>
      <c r="T134" s="14">
        <v>55</v>
      </c>
      <c r="U134" s="14">
        <v>40</v>
      </c>
      <c r="V134" s="14">
        <v>45</v>
      </c>
      <c r="W134" s="14">
        <v>29</v>
      </c>
      <c r="X134" s="14">
        <v>22</v>
      </c>
      <c r="Y134" s="14">
        <v>30</v>
      </c>
      <c r="Z134" s="14">
        <v>8</v>
      </c>
      <c r="AA134" s="14">
        <v>3</v>
      </c>
      <c r="AB134" s="14">
        <v>124</v>
      </c>
      <c r="AC134" s="14">
        <v>55</v>
      </c>
      <c r="AD134" s="14">
        <v>41</v>
      </c>
      <c r="AE134" s="14">
        <v>12</v>
      </c>
      <c r="AF134" s="14">
        <v>318</v>
      </c>
      <c r="AG134" s="14">
        <v>97</v>
      </c>
      <c r="AH134" s="14">
        <v>0</v>
      </c>
      <c r="AI134" s="14">
        <v>2</v>
      </c>
      <c r="AJ134" s="14">
        <v>73</v>
      </c>
      <c r="AK134" s="14">
        <v>14</v>
      </c>
      <c r="AL134" s="14">
        <v>3</v>
      </c>
      <c r="AM134" s="14">
        <v>2</v>
      </c>
      <c r="AN134" s="14">
        <v>12</v>
      </c>
      <c r="AO134" s="16">
        <v>731.26623376623377</v>
      </c>
      <c r="AP134" s="16">
        <v>624.5</v>
      </c>
      <c r="AQ134" s="14">
        <v>1</v>
      </c>
      <c r="AR134" s="14">
        <v>3</v>
      </c>
      <c r="AS134" s="14">
        <v>32</v>
      </c>
      <c r="AT134" s="14">
        <v>9</v>
      </c>
      <c r="AU134" s="14">
        <v>20</v>
      </c>
      <c r="AV134" s="14">
        <v>11</v>
      </c>
      <c r="AW134" s="14">
        <v>9</v>
      </c>
      <c r="AX134" s="14">
        <v>7</v>
      </c>
      <c r="AY134" s="14">
        <v>15</v>
      </c>
      <c r="AZ134" s="14">
        <v>8</v>
      </c>
      <c r="BA134" s="14">
        <v>39</v>
      </c>
      <c r="BB134" s="16">
        <v>37224.831168831166</v>
      </c>
      <c r="BC134" s="16">
        <v>30697.5</v>
      </c>
      <c r="BD134" s="14">
        <v>1</v>
      </c>
      <c r="BE134" s="14">
        <v>22</v>
      </c>
      <c r="BF134" s="14">
        <v>16</v>
      </c>
      <c r="BG134" s="14">
        <v>13</v>
      </c>
      <c r="BH134" s="14">
        <v>13</v>
      </c>
      <c r="BI134" s="14">
        <v>9</v>
      </c>
      <c r="BJ134" s="14">
        <v>17</v>
      </c>
      <c r="BK134" s="14">
        <v>7</v>
      </c>
      <c r="BL134" s="14">
        <v>11</v>
      </c>
      <c r="BM134" s="14">
        <v>8</v>
      </c>
      <c r="BN134" s="14">
        <v>7</v>
      </c>
      <c r="BO134" s="14">
        <v>5</v>
      </c>
      <c r="BP134" s="14">
        <v>4</v>
      </c>
      <c r="BQ134" s="14">
        <v>1</v>
      </c>
      <c r="BR134" s="14">
        <v>2</v>
      </c>
      <c r="BS134" s="14">
        <v>3</v>
      </c>
      <c r="BT134" s="14">
        <v>2</v>
      </c>
      <c r="BU134" s="14">
        <v>3</v>
      </c>
      <c r="BV134" s="14">
        <v>3</v>
      </c>
      <c r="BW134" s="14">
        <v>0</v>
      </c>
      <c r="BX134" s="14">
        <v>7</v>
      </c>
      <c r="BY134" s="14">
        <v>101</v>
      </c>
      <c r="BZ134" s="16">
        <v>49478.415841584159</v>
      </c>
      <c r="CA134" s="16">
        <v>41789</v>
      </c>
      <c r="CB134" s="14">
        <v>25</v>
      </c>
      <c r="CC134" s="16">
        <v>25677.599999999999</v>
      </c>
      <c r="CD134" s="16">
        <v>18744</v>
      </c>
      <c r="CE134" s="14">
        <v>34</v>
      </c>
      <c r="CF134" s="16">
        <v>12408.14705882353</v>
      </c>
      <c r="CG134" s="16">
        <v>9768</v>
      </c>
      <c r="CH134" s="14">
        <v>77</v>
      </c>
      <c r="CI134" s="14">
        <v>38</v>
      </c>
      <c r="CJ134" s="14">
        <v>24</v>
      </c>
      <c r="CK134" s="14">
        <v>9</v>
      </c>
      <c r="CL134" s="14">
        <v>6</v>
      </c>
      <c r="CM134" s="14">
        <v>6</v>
      </c>
      <c r="CN134" s="17">
        <f t="shared" si="51"/>
        <v>3.896103896103896E-2</v>
      </c>
      <c r="CO134" s="14">
        <v>16</v>
      </c>
      <c r="CP134" s="17">
        <f t="shared" si="52"/>
        <v>0.1038961038961039</v>
      </c>
      <c r="CQ134" s="14">
        <v>50</v>
      </c>
      <c r="CR134" s="14">
        <v>24</v>
      </c>
      <c r="CS134" s="17">
        <f t="shared" si="53"/>
        <v>5.5944055944055944E-2</v>
      </c>
      <c r="CT134" s="13"/>
      <c r="CU134" s="17"/>
      <c r="CV134" s="13"/>
      <c r="CW134" s="13"/>
      <c r="CX134" s="13"/>
      <c r="CY134" s="13"/>
      <c r="CZ134" s="13"/>
      <c r="DA134" s="13"/>
      <c r="DB134" s="13" t="str">
        <f>VLOOKUP($A134,'WO Detail'!$A$2:$BJ$304,5,FALSE)</f>
        <v>Alicia Maynard</v>
      </c>
      <c r="DC134" s="13"/>
      <c r="DD134" s="13"/>
      <c r="DE134" s="55">
        <f>VLOOKUP($A134,'WO Detail'!$A$2:$BJ$304,38,FALSE)</f>
        <v>1</v>
      </c>
      <c r="DF134" s="19" t="s">
        <v>280</v>
      </c>
      <c r="DG134" s="19" t="s">
        <v>281</v>
      </c>
      <c r="DH134" s="19" t="s">
        <v>282</v>
      </c>
      <c r="DI134" s="19" t="s">
        <v>283</v>
      </c>
      <c r="DJ134" s="19" t="s">
        <v>799</v>
      </c>
      <c r="DK134" s="19" t="s">
        <v>800</v>
      </c>
      <c r="DL134" s="19" t="s">
        <v>286</v>
      </c>
      <c r="DM134" s="19" t="s">
        <v>287</v>
      </c>
      <c r="DN134" s="19" t="s">
        <v>288</v>
      </c>
      <c r="DO134" s="55"/>
      <c r="DP134" s="55"/>
      <c r="DQ134" s="68">
        <v>20.044543429844101</v>
      </c>
      <c r="DR134" s="55" t="str">
        <f>VLOOKUP($A134,'WO Detail'!$A$2:$BJ$304,10,FALSE)</f>
        <v>No</v>
      </c>
      <c r="DS134" s="55" t="str">
        <f>VLOOKUP($A134,'WO Detail'!$A$2:$BJ$304,14,FALSE)</f>
        <v>NO</v>
      </c>
      <c r="DT134" s="19" t="s">
        <v>289</v>
      </c>
      <c r="DU134" s="59">
        <f>VLOOKUP($A134,'WO Detail'!$A$2:$BJ$304,15,FALSE)</f>
        <v>0</v>
      </c>
      <c r="DV134" s="78">
        <v>2025</v>
      </c>
      <c r="DW134" s="79" t="s">
        <v>267</v>
      </c>
      <c r="DX134" s="55">
        <f>VLOOKUP($A134,'WO Detail'!$A$2:$BJ$304,26,FALSE)</f>
        <v>156</v>
      </c>
      <c r="DY134" s="55">
        <f>VLOOKUP($A134,'WO Detail'!$A$2:$BJ$304,27,FALSE)</f>
        <v>154</v>
      </c>
      <c r="DZ134" s="55">
        <f>VLOOKUP($A134,'WO Detail'!$A$2:$BJ$304,28,FALSE)</f>
        <v>1</v>
      </c>
      <c r="EA134" s="55">
        <f>VLOOKUP($A134,'WO Detail'!$A$2:$BJ$304,29,FALSE)</f>
        <v>1</v>
      </c>
      <c r="EB134" s="55">
        <f>VLOOKUP($A134,'WO Detail'!$A$2:$BJ$304,30,FALSE)</f>
        <v>0</v>
      </c>
      <c r="EC134" s="55">
        <f>VLOOKUP($A134,'WO Detail'!$A$2:$BJ$304,31,FALSE)</f>
        <v>0</v>
      </c>
      <c r="ED134" s="55">
        <f>VLOOKUP($A134,'WO Detail'!$A$2:$BJ$304,32,FALSE)</f>
        <v>77</v>
      </c>
      <c r="EE134" s="55">
        <f>VLOOKUP($A134,'WO Detail'!$A$2:$BJ$304,33,FALSE)</f>
        <v>79</v>
      </c>
      <c r="EF134" s="55">
        <f>VLOOKUP($A134,'WO Detail'!$A$2:$BJ$304,34,FALSE)</f>
        <v>0</v>
      </c>
      <c r="EG134" s="55">
        <f>VLOOKUP($A134,'WO Detail'!$A$2:$BJ$304,35,FALSE)</f>
        <v>0</v>
      </c>
      <c r="EH134" s="55">
        <f>VLOOKUP($A134,'WO Detail'!$A$2:$BJ$304,36,FALSE)</f>
        <v>0</v>
      </c>
      <c r="EI134" s="55">
        <f>VLOOKUP($A134,'WO Detail'!$A$2:$BJ$304,37,FALSE)</f>
        <v>0</v>
      </c>
      <c r="EJ134" s="78">
        <v>8</v>
      </c>
      <c r="EK134" s="78">
        <v>0</v>
      </c>
      <c r="EL134" s="19" t="s">
        <v>268</v>
      </c>
      <c r="EM134" s="19" t="s">
        <v>290</v>
      </c>
      <c r="EN134" s="81">
        <v>34577</v>
      </c>
      <c r="EO134" s="78">
        <v>26</v>
      </c>
      <c r="EP134" s="78" t="s">
        <v>371</v>
      </c>
      <c r="EQ134" s="84">
        <v>54978</v>
      </c>
      <c r="ER134" s="78">
        <v>4.54</v>
      </c>
      <c r="ES134" s="13"/>
      <c r="ET134" s="55">
        <f>VLOOKUP($A134,'WO Detail'!$A$2:$BJ$304,25,FALSE)</f>
        <v>37</v>
      </c>
      <c r="EU134" s="55">
        <f>VLOOKUP($A134,'WO Detail'!$A$2:$BJ$304,24,FALSE)</f>
        <v>0</v>
      </c>
      <c r="EV134" s="55" t="str">
        <f>VLOOKUP($A134,'WO Detail'!$A$2:$BJ$304,23,FALSE)</f>
        <v>OPERATING</v>
      </c>
      <c r="EW134" s="78" t="s">
        <v>267</v>
      </c>
      <c r="EX134" s="13"/>
      <c r="EY134" s="13"/>
      <c r="EZ134" s="19" t="s">
        <v>272</v>
      </c>
      <c r="FA134" s="55" t="str">
        <f>VLOOKUP($A134,'WO Detail'!$A$2:$BJ$304,11,FALSE)</f>
        <v>Other</v>
      </c>
      <c r="FB134" s="55" t="str">
        <f>VLOOKUP($A134,'WO Detail'!$A$2:$BJ$304,12,FALSE)</f>
        <v>No</v>
      </c>
      <c r="FC134" s="13"/>
      <c r="FD134" s="55">
        <f>VLOOKUP($A134,'WO Detail'!$A$2:$BJ$304,13,FALSE)</f>
        <v>0</v>
      </c>
      <c r="FE134" s="19" t="s">
        <v>272</v>
      </c>
      <c r="FF134" s="13" t="s">
        <v>273</v>
      </c>
      <c r="FG134" s="19" t="s">
        <v>1057</v>
      </c>
      <c r="FH134" s="19" t="s">
        <v>662</v>
      </c>
      <c r="FI134" s="13">
        <v>4007</v>
      </c>
      <c r="FJ134" s="13" t="s">
        <v>1058</v>
      </c>
      <c r="FK134" s="19" t="s">
        <v>294</v>
      </c>
      <c r="FL134" s="13"/>
      <c r="FM134" s="55">
        <f>VLOOKUP($A134,'WO Detail'!$A$2:$BJ$304,16,FALSE)</f>
        <v>0</v>
      </c>
      <c r="FN134" s="13"/>
      <c r="FO134" s="13"/>
      <c r="FP134" s="13"/>
      <c r="FQ134" s="13"/>
      <c r="FR134" s="13"/>
      <c r="FS134" s="13"/>
      <c r="FT134" s="13"/>
      <c r="FU134" s="13"/>
      <c r="FV134" s="13"/>
      <c r="FW134" s="13"/>
      <c r="FX134" s="13"/>
      <c r="FY134" s="13"/>
      <c r="FZ134" s="13"/>
      <c r="GA134" s="13"/>
      <c r="GB134" s="13"/>
      <c r="GC134" s="13"/>
      <c r="GD134" s="13"/>
      <c r="GE134" s="13"/>
      <c r="GF134" s="13"/>
      <c r="GG134" s="13"/>
      <c r="GH134" s="55">
        <f>VLOOKUP($A134,'WO Detail'!$A$2:$BJ$304,39,FALSE)</f>
        <v>86.93</v>
      </c>
      <c r="GI134" s="55">
        <f>VLOOKUP($A134,'WO Detail'!$A$2:$BJ$304,40,FALSE)</f>
        <v>41.56</v>
      </c>
      <c r="GJ134" s="13"/>
      <c r="GK134" s="13"/>
      <c r="GL134" s="13"/>
      <c r="GM134" s="13"/>
      <c r="GN134" s="55">
        <f>VLOOKUP($A134,'WO Detail'!$A$2:$BJ$304,17,FALSE)</f>
        <v>0</v>
      </c>
      <c r="GO134" s="55">
        <f>VLOOKUP($A134,'WO Detail'!$A$2:$BJ$304,18,FALSE)</f>
        <v>0</v>
      </c>
      <c r="GP134" s="55">
        <f>VLOOKUP($A134,'WO Detail'!$A$2:$BJ$304,19,FALSE)</f>
        <v>0</v>
      </c>
      <c r="GQ134" s="55" t="str">
        <f>VLOOKUP($A134,'WO Detail'!$A$2:$BJ$304,21,FALSE)</f>
        <v>Yes</v>
      </c>
      <c r="GR134" s="89">
        <f>VLOOKUP($A134,'WO Detail'!$A$2:$BJ$304,22,FALSE)</f>
        <v>0.72200539644850625</v>
      </c>
      <c r="GS134" s="95">
        <f>VLOOKUP($A134,'WO Detail'!$A$2:$BJ$304,41,FALSE)</f>
        <v>862</v>
      </c>
      <c r="GT134" s="95">
        <f t="shared" si="48"/>
        <v>1.8658008658008656</v>
      </c>
      <c r="GU134" s="95">
        <f>VLOOKUP($A134,'WO Detail'!$A$2:$BJ$304,42,FALSE)</f>
        <v>171</v>
      </c>
      <c r="GV134" s="95">
        <f t="shared" si="49"/>
        <v>1.1103896103896105</v>
      </c>
      <c r="GW134" s="95">
        <f>VLOOKUP($A134,'WO Detail'!$A$2:$BJ$304,43,FALSE)</f>
        <v>1488</v>
      </c>
      <c r="GX134" s="95">
        <f t="shared" si="54"/>
        <v>3.220779220779221</v>
      </c>
      <c r="GY134" s="95">
        <f>VLOOKUP($A134,'WO Detail'!$A$2:$BJ$304,44,FALSE)</f>
        <v>2787</v>
      </c>
      <c r="GZ134" s="95">
        <f t="shared" si="55"/>
        <v>18.097402597402599</v>
      </c>
      <c r="HA134" s="95">
        <f>VLOOKUP($A134,'WO Detail'!$A$2:$BJ$304,45,FALSE)</f>
        <v>463</v>
      </c>
      <c r="HB134" s="95">
        <f t="shared" si="56"/>
        <v>1.0021645021645023</v>
      </c>
      <c r="HC134" s="95">
        <f>VLOOKUP($A134,'WO Detail'!$A$2:$BJ$304,46,FALSE)</f>
        <v>1449</v>
      </c>
      <c r="HD134" s="95">
        <f t="shared" si="57"/>
        <v>9.4090909090909083</v>
      </c>
      <c r="HE134" s="95">
        <f>VLOOKUP($A134,'WO Detail'!$A$2:$BJ$304,47,FALSE)</f>
        <v>383</v>
      </c>
      <c r="HF134" s="95">
        <f t="shared" si="58"/>
        <v>0.82900432900432908</v>
      </c>
      <c r="HG134" s="95">
        <f>VLOOKUP($A134,'WO Detail'!$A$2:$BJ$304,49,FALSE)</f>
        <v>253</v>
      </c>
      <c r="HH134" s="95">
        <f t="shared" si="59"/>
        <v>0.54761904761904756</v>
      </c>
      <c r="HI134" s="95">
        <f>VLOOKUP($A134,'WO Detail'!$A$2:$BJ$304,51,FALSE)</f>
        <v>3</v>
      </c>
      <c r="HJ134" s="95">
        <f t="shared" si="60"/>
        <v>1.5</v>
      </c>
      <c r="HK134" s="95">
        <f>VLOOKUP($A134,'WO Detail'!$A$2:$BJ$304,53,FALSE)</f>
        <v>2</v>
      </c>
      <c r="HL134" s="95">
        <f t="shared" si="61"/>
        <v>1</v>
      </c>
      <c r="HM134" s="95"/>
      <c r="HN134" s="95"/>
      <c r="HO134" s="95">
        <f>VLOOKUP($A134,'WO Detail'!$A$2:$BJ$304,56,FALSE)</f>
        <v>5381</v>
      </c>
      <c r="HP134" s="95">
        <f t="shared" si="62"/>
        <v>11.647186147186147</v>
      </c>
      <c r="HQ134" s="95">
        <f>VLOOKUP($A134,'WO Detail'!$A$2:$BJ$304,57,FALSE)</f>
        <v>6258</v>
      </c>
      <c r="HR134" s="95">
        <f t="shared" si="63"/>
        <v>40.636363636363633</v>
      </c>
      <c r="HS134" s="95">
        <f>VLOOKUP($A134,'WO Detail'!$A$2:$BJ$304,58,FALSE)</f>
        <v>2801</v>
      </c>
      <c r="HT134" s="95">
        <f t="shared" si="64"/>
        <v>6.0627705627705621</v>
      </c>
      <c r="HU134" s="95">
        <f>VLOOKUP($A134,'WO Detail'!$A$2:$BJ$304,59,FALSE)</f>
        <v>23380</v>
      </c>
      <c r="HV134" s="95">
        <f t="shared" si="65"/>
        <v>151.81818181818181</v>
      </c>
      <c r="HW134" s="95">
        <f>VLOOKUP($A134,'WO Detail'!$A$2:$BJ$304,60,FALSE)</f>
        <v>161</v>
      </c>
      <c r="HX134" s="95">
        <f t="shared" si="66"/>
        <v>0.34848484848484845</v>
      </c>
      <c r="HY134" s="95">
        <f>VLOOKUP($A134,'WO Detail'!$A$2:$BJ$304,61,FALSE)</f>
        <v>5802</v>
      </c>
      <c r="HZ134" s="95">
        <f t="shared" si="67"/>
        <v>37.675324675324674</v>
      </c>
      <c r="IA134" s="95"/>
      <c r="IB134" s="95"/>
      <c r="IC134" s="95"/>
      <c r="ID134" s="113">
        <f>VLOOKUP($A134,'PHAS Score'!$C$1:$D$303,2,FALSE)</f>
        <v>76</v>
      </c>
      <c r="IE134" s="95">
        <f>VLOOKUP($A134,'WO Detail'!$A$2:$BJ$304,62,FALSE)</f>
        <v>1154</v>
      </c>
      <c r="IF134" s="95">
        <f t="shared" si="68"/>
        <v>7.4935064935064934</v>
      </c>
      <c r="IG134" s="96"/>
      <c r="IH134" s="96"/>
      <c r="II134" s="96"/>
      <c r="IJ134" s="96"/>
    </row>
    <row r="135" spans="1:244" s="18" customFormat="1" ht="20.100000000000001" customHeight="1">
      <c r="A135" s="55" t="s">
        <v>1059</v>
      </c>
      <c r="B135" s="13" t="s">
        <v>278</v>
      </c>
      <c r="C135" s="13" t="str">
        <f>VLOOKUP($A135,'WO Detail'!$A$2:$BJ$304,4,FALSE)</f>
        <v>NGO1</v>
      </c>
      <c r="D135" s="13" t="str">
        <f>VLOOKUP($A135,'WO Detail'!$A$2:$BJ$304,6,FALSE)</f>
        <v>Langston Hughes Apts</v>
      </c>
      <c r="E135" s="55">
        <f>VLOOKUP($A135,'WO Detail'!$A$2:$BJ$304,7,FALSE)</f>
        <v>168</v>
      </c>
      <c r="F135" s="13" t="s">
        <v>1060</v>
      </c>
      <c r="G135" s="53">
        <v>168</v>
      </c>
      <c r="H135" s="55" t="str">
        <f>VLOOKUP($A135,'WO Detail'!$A$2:$BJ$304,9,FALSE)</f>
        <v>NY005011680</v>
      </c>
      <c r="I135" s="14">
        <v>505</v>
      </c>
      <c r="J135" s="14">
        <v>1325</v>
      </c>
      <c r="K135" s="15">
        <v>2.6237623999999999</v>
      </c>
      <c r="L135" s="15">
        <v>20.827524799999999</v>
      </c>
      <c r="M135" s="14">
        <v>506</v>
      </c>
      <c r="N135" s="14">
        <v>819</v>
      </c>
      <c r="O135" s="14">
        <v>93</v>
      </c>
      <c r="P135" s="14">
        <v>111</v>
      </c>
      <c r="Q135" s="14">
        <v>147</v>
      </c>
      <c r="R135" s="14">
        <v>164</v>
      </c>
      <c r="S135" s="14">
        <v>121</v>
      </c>
      <c r="T135" s="14">
        <v>184</v>
      </c>
      <c r="U135" s="14">
        <v>123</v>
      </c>
      <c r="V135" s="14">
        <v>148</v>
      </c>
      <c r="W135" s="14">
        <v>60</v>
      </c>
      <c r="X135" s="14">
        <v>50</v>
      </c>
      <c r="Y135" s="14">
        <v>61</v>
      </c>
      <c r="Z135" s="14">
        <v>48</v>
      </c>
      <c r="AA135" s="14">
        <v>15</v>
      </c>
      <c r="AB135" s="14">
        <v>441</v>
      </c>
      <c r="AC135" s="14">
        <v>155</v>
      </c>
      <c r="AD135" s="14">
        <v>124</v>
      </c>
      <c r="AE135" s="14">
        <v>21</v>
      </c>
      <c r="AF135" s="14">
        <v>789</v>
      </c>
      <c r="AG135" s="14">
        <v>494</v>
      </c>
      <c r="AH135" s="14">
        <v>17</v>
      </c>
      <c r="AI135" s="14">
        <v>4</v>
      </c>
      <c r="AJ135" s="14">
        <v>225</v>
      </c>
      <c r="AK135" s="14">
        <v>48</v>
      </c>
      <c r="AL135" s="14">
        <v>4</v>
      </c>
      <c r="AM135" s="14">
        <v>0</v>
      </c>
      <c r="AN135" s="14">
        <v>30</v>
      </c>
      <c r="AO135" s="16">
        <v>602.86732673267329</v>
      </c>
      <c r="AP135" s="16">
        <v>461</v>
      </c>
      <c r="AQ135" s="14">
        <v>12</v>
      </c>
      <c r="AR135" s="14">
        <v>26</v>
      </c>
      <c r="AS135" s="14">
        <v>128</v>
      </c>
      <c r="AT135" s="14">
        <v>48</v>
      </c>
      <c r="AU135" s="14">
        <v>54</v>
      </c>
      <c r="AV135" s="14">
        <v>36</v>
      </c>
      <c r="AW135" s="14">
        <v>33</v>
      </c>
      <c r="AX135" s="14">
        <v>21</v>
      </c>
      <c r="AY135" s="14">
        <v>25</v>
      </c>
      <c r="AZ135" s="14">
        <v>29</v>
      </c>
      <c r="BA135" s="14">
        <v>93</v>
      </c>
      <c r="BB135" s="16">
        <v>28327.098000000002</v>
      </c>
      <c r="BC135" s="16">
        <v>22107.5</v>
      </c>
      <c r="BD135" s="14">
        <v>20</v>
      </c>
      <c r="BE135" s="14">
        <v>88</v>
      </c>
      <c r="BF135" s="14">
        <v>68</v>
      </c>
      <c r="BG135" s="14">
        <v>58</v>
      </c>
      <c r="BH135" s="14">
        <v>48</v>
      </c>
      <c r="BI135" s="14">
        <v>37</v>
      </c>
      <c r="BJ135" s="14">
        <v>34</v>
      </c>
      <c r="BK135" s="14">
        <v>32</v>
      </c>
      <c r="BL135" s="14">
        <v>19</v>
      </c>
      <c r="BM135" s="14">
        <v>28</v>
      </c>
      <c r="BN135" s="14">
        <v>16</v>
      </c>
      <c r="BO135" s="14">
        <v>14</v>
      </c>
      <c r="BP135" s="14">
        <v>8</v>
      </c>
      <c r="BQ135" s="14">
        <v>6</v>
      </c>
      <c r="BR135" s="14">
        <v>8</v>
      </c>
      <c r="BS135" s="14">
        <v>2</v>
      </c>
      <c r="BT135" s="14">
        <v>2</v>
      </c>
      <c r="BU135" s="14">
        <v>2</v>
      </c>
      <c r="BV135" s="14">
        <v>1</v>
      </c>
      <c r="BW135" s="14">
        <v>0</v>
      </c>
      <c r="BX135" s="14">
        <v>9</v>
      </c>
      <c r="BY135" s="14">
        <v>297</v>
      </c>
      <c r="BZ135" s="16">
        <v>38399.632996632994</v>
      </c>
      <c r="CA135" s="16">
        <v>33670</v>
      </c>
      <c r="CB135" s="14">
        <v>80</v>
      </c>
      <c r="CC135" s="16">
        <v>16603.037499999999</v>
      </c>
      <c r="CD135" s="16">
        <v>11805.5</v>
      </c>
      <c r="CE135" s="14">
        <v>140</v>
      </c>
      <c r="CF135" s="16">
        <v>14495.978571428572</v>
      </c>
      <c r="CG135" s="16">
        <v>10296</v>
      </c>
      <c r="CH135" s="14">
        <v>306</v>
      </c>
      <c r="CI135" s="14">
        <v>116</v>
      </c>
      <c r="CJ135" s="14">
        <v>61</v>
      </c>
      <c r="CK135" s="14">
        <v>13</v>
      </c>
      <c r="CL135" s="14">
        <v>3</v>
      </c>
      <c r="CM135" s="14">
        <v>4</v>
      </c>
      <c r="CN135" s="17">
        <f t="shared" si="51"/>
        <v>7.9207920792079209E-3</v>
      </c>
      <c r="CO135" s="14">
        <v>27</v>
      </c>
      <c r="CP135" s="17">
        <f t="shared" si="52"/>
        <v>5.3465346534653464E-2</v>
      </c>
      <c r="CQ135" s="14">
        <v>221</v>
      </c>
      <c r="CR135" s="14">
        <v>108</v>
      </c>
      <c r="CS135" s="17">
        <f t="shared" si="53"/>
        <v>8.1509433962264149E-2</v>
      </c>
      <c r="CT135" s="13"/>
      <c r="CU135" s="17"/>
      <c r="CV135" s="13"/>
      <c r="CW135" s="13"/>
      <c r="CX135" s="13"/>
      <c r="CY135" s="13"/>
      <c r="CZ135" s="13"/>
      <c r="DA135" s="13"/>
      <c r="DB135" s="13" t="str">
        <f>VLOOKUP($A135,'WO Detail'!$A$2:$BJ$304,5,FALSE)</f>
        <v>Andrew Korbul Jr.</v>
      </c>
      <c r="DC135" s="13"/>
      <c r="DD135" s="13"/>
      <c r="DE135" s="55">
        <f>VLOOKUP($A135,'WO Detail'!$A$2:$BJ$304,38,FALSE)</f>
        <v>2</v>
      </c>
      <c r="DF135" s="19" t="s">
        <v>280</v>
      </c>
      <c r="DG135" s="19" t="s">
        <v>281</v>
      </c>
      <c r="DH135" s="19" t="s">
        <v>282</v>
      </c>
      <c r="DI135" s="19" t="s">
        <v>283</v>
      </c>
      <c r="DJ135" s="19" t="s">
        <v>284</v>
      </c>
      <c r="DK135" s="19" t="s">
        <v>285</v>
      </c>
      <c r="DL135" s="19" t="s">
        <v>286</v>
      </c>
      <c r="DM135" s="19" t="s">
        <v>287</v>
      </c>
      <c r="DN135" s="19" t="s">
        <v>288</v>
      </c>
      <c r="DO135" s="55"/>
      <c r="DP135" s="55"/>
      <c r="DQ135" s="68">
        <v>9.5168374816983903</v>
      </c>
      <c r="DR135" s="55" t="str">
        <f>VLOOKUP($A135,'WO Detail'!$A$2:$BJ$304,10,FALSE)</f>
        <v>No</v>
      </c>
      <c r="DS135" s="55" t="str">
        <f>VLOOKUP($A135,'WO Detail'!$A$2:$BJ$304,14,FALSE)</f>
        <v>YES</v>
      </c>
      <c r="DT135" s="19" t="s">
        <v>289</v>
      </c>
      <c r="DU135" s="59" t="str">
        <f>VLOOKUP($A135,'WO Detail'!$A$2:$BJ$304,15,FALSE)</f>
        <v>CIPRIAN NOEL</v>
      </c>
      <c r="DV135" s="77"/>
      <c r="DW135" s="79" t="s">
        <v>267</v>
      </c>
      <c r="DX135" s="55">
        <f>VLOOKUP($A135,'WO Detail'!$A$2:$BJ$304,26,FALSE)</f>
        <v>513</v>
      </c>
      <c r="DY135" s="55">
        <f>VLOOKUP($A135,'WO Detail'!$A$2:$BJ$304,27,FALSE)</f>
        <v>506</v>
      </c>
      <c r="DZ135" s="55">
        <f>VLOOKUP($A135,'WO Detail'!$A$2:$BJ$304,28,FALSE)</f>
        <v>3</v>
      </c>
      <c r="EA135" s="55">
        <f>VLOOKUP($A135,'WO Detail'!$A$2:$BJ$304,29,FALSE)</f>
        <v>4</v>
      </c>
      <c r="EB135" s="55">
        <f>VLOOKUP($A135,'WO Detail'!$A$2:$BJ$304,30,FALSE)</f>
        <v>0</v>
      </c>
      <c r="EC135" s="55">
        <f>VLOOKUP($A135,'WO Detail'!$A$2:$BJ$304,31,FALSE)</f>
        <v>137</v>
      </c>
      <c r="ED135" s="55">
        <f>VLOOKUP($A135,'WO Detail'!$A$2:$BJ$304,32,FALSE)</f>
        <v>162</v>
      </c>
      <c r="EE135" s="55">
        <f>VLOOKUP($A135,'WO Detail'!$A$2:$BJ$304,33,FALSE)</f>
        <v>168</v>
      </c>
      <c r="EF135" s="55">
        <f>VLOOKUP($A135,'WO Detail'!$A$2:$BJ$304,34,FALSE)</f>
        <v>32</v>
      </c>
      <c r="EG135" s="55">
        <f>VLOOKUP($A135,'WO Detail'!$A$2:$BJ$304,35,FALSE)</f>
        <v>14</v>
      </c>
      <c r="EH135" s="55">
        <f>VLOOKUP($A135,'WO Detail'!$A$2:$BJ$304,36,FALSE)</f>
        <v>0</v>
      </c>
      <c r="EI135" s="55">
        <f>VLOOKUP($A135,'WO Detail'!$A$2:$BJ$304,37,FALSE)</f>
        <v>0</v>
      </c>
      <c r="EJ135" s="78">
        <v>3</v>
      </c>
      <c r="EK135" s="78">
        <v>1</v>
      </c>
      <c r="EL135" s="19" t="s">
        <v>268</v>
      </c>
      <c r="EM135" s="19" t="s">
        <v>269</v>
      </c>
      <c r="EN135" s="81">
        <v>25019</v>
      </c>
      <c r="EO135" s="78">
        <v>52</v>
      </c>
      <c r="EP135" s="78" t="s">
        <v>457</v>
      </c>
      <c r="EQ135" s="84">
        <v>23502</v>
      </c>
      <c r="ER135" s="78">
        <v>5.5600000000000005</v>
      </c>
      <c r="ES135" s="13"/>
      <c r="ET135" s="55">
        <f>VLOOKUP($A135,'WO Detail'!$A$2:$BJ$304,25,FALSE)</f>
        <v>3</v>
      </c>
      <c r="EU135" s="55">
        <f>VLOOKUP($A135,'WO Detail'!$A$2:$BJ$304,24,FALSE)</f>
        <v>6</v>
      </c>
      <c r="EV135" s="55">
        <f>VLOOKUP($A135,'WO Detail'!$A$2:$BJ$304,23,FALSE)</f>
        <v>0</v>
      </c>
      <c r="EW135" s="78" t="s">
        <v>267</v>
      </c>
      <c r="EX135" s="13"/>
      <c r="EY135" s="13"/>
      <c r="EZ135" s="19" t="s">
        <v>267</v>
      </c>
      <c r="FA135" s="55" t="str">
        <f>VLOOKUP($A135,'WO Detail'!$A$2:$BJ$304,11,FALSE)</f>
        <v>Other</v>
      </c>
      <c r="FB135" s="55" t="str">
        <f>VLOOKUP($A135,'WO Detail'!$A$2:$BJ$304,12,FALSE)</f>
        <v>No</v>
      </c>
      <c r="FC135" s="13"/>
      <c r="FD135" s="55" t="str">
        <f>VLOOKUP($A135,'WO Detail'!$A$2:$BJ$304,13,FALSE)</f>
        <v>NGEM</v>
      </c>
      <c r="FE135" s="19" t="s">
        <v>267</v>
      </c>
      <c r="FF135" s="13" t="s">
        <v>273</v>
      </c>
      <c r="FG135" s="19" t="s">
        <v>1052</v>
      </c>
      <c r="FH135" s="19" t="s">
        <v>293</v>
      </c>
      <c r="FI135" s="13">
        <v>4007</v>
      </c>
      <c r="FJ135" s="13">
        <v>23</v>
      </c>
      <c r="FK135" s="19" t="s">
        <v>294</v>
      </c>
      <c r="FL135" s="13"/>
      <c r="FM135" s="55">
        <f>VLOOKUP($A135,'WO Detail'!$A$2:$BJ$304,16,FALSE)</f>
        <v>0</v>
      </c>
      <c r="FN135" s="13"/>
      <c r="FO135" s="13"/>
      <c r="FP135" s="13"/>
      <c r="FQ135" s="13"/>
      <c r="FR135" s="13"/>
      <c r="FS135" s="13"/>
      <c r="FT135" s="13"/>
      <c r="FU135" s="13"/>
      <c r="FV135" s="13"/>
      <c r="FW135" s="13"/>
      <c r="FX135" s="13"/>
      <c r="FY135" s="13"/>
      <c r="FZ135" s="13"/>
      <c r="GA135" s="13"/>
      <c r="GB135" s="13"/>
      <c r="GC135" s="13"/>
      <c r="GD135" s="13"/>
      <c r="GE135" s="13"/>
      <c r="GF135" s="13"/>
      <c r="GG135" s="13"/>
      <c r="GH135" s="55">
        <f>VLOOKUP($A135,'WO Detail'!$A$2:$BJ$304,39,FALSE)</f>
        <v>90.12</v>
      </c>
      <c r="GI135" s="55">
        <f>VLOOKUP($A135,'WO Detail'!$A$2:$BJ$304,40,FALSE)</f>
        <v>44.07</v>
      </c>
      <c r="GJ135" s="13"/>
      <c r="GK135" s="13"/>
      <c r="GL135" s="13"/>
      <c r="GM135" s="13"/>
      <c r="GN135" s="55">
        <f>VLOOKUP($A135,'WO Detail'!$A$2:$BJ$304,17,FALSE)</f>
        <v>0</v>
      </c>
      <c r="GO135" s="55">
        <f>VLOOKUP($A135,'WO Detail'!$A$2:$BJ$304,18,FALSE)</f>
        <v>0</v>
      </c>
      <c r="GP135" s="55">
        <f>VLOOKUP($A135,'WO Detail'!$A$2:$BJ$304,19,FALSE)</f>
        <v>0</v>
      </c>
      <c r="GQ135" s="55" t="str">
        <f>VLOOKUP($A135,'WO Detail'!$A$2:$BJ$304,21,FALSE)</f>
        <v>No</v>
      </c>
      <c r="GR135" s="89">
        <f>VLOOKUP($A135,'WO Detail'!$A$2:$BJ$304,22,FALSE)</f>
        <v>0.44622199567561815</v>
      </c>
      <c r="GS135" s="95">
        <f>VLOOKUP($A135,'WO Detail'!$A$2:$BJ$304,41,FALSE)</f>
        <v>1378</v>
      </c>
      <c r="GT135" s="95">
        <f t="shared" si="48"/>
        <v>0.90777338603425561</v>
      </c>
      <c r="GU135" s="95">
        <f>VLOOKUP($A135,'WO Detail'!$A$2:$BJ$304,42,FALSE)</f>
        <v>99</v>
      </c>
      <c r="GV135" s="95">
        <f t="shared" si="49"/>
        <v>0.19565217391304349</v>
      </c>
      <c r="GW135" s="95">
        <f>VLOOKUP($A135,'WO Detail'!$A$2:$BJ$304,43,FALSE)</f>
        <v>2132</v>
      </c>
      <c r="GX135" s="95">
        <f t="shared" si="54"/>
        <v>1.4044795783926218</v>
      </c>
      <c r="GY135" s="95">
        <f>VLOOKUP($A135,'WO Detail'!$A$2:$BJ$304,44,FALSE)</f>
        <v>2002</v>
      </c>
      <c r="GZ135" s="95">
        <f t="shared" si="55"/>
        <v>3.9565217391304346</v>
      </c>
      <c r="HA135" s="95">
        <f>VLOOKUP($A135,'WO Detail'!$A$2:$BJ$304,45,FALSE)</f>
        <v>1555</v>
      </c>
      <c r="HB135" s="95">
        <f t="shared" si="56"/>
        <v>1.0243741765480896</v>
      </c>
      <c r="HC135" s="95">
        <f>VLOOKUP($A135,'WO Detail'!$A$2:$BJ$304,46,FALSE)</f>
        <v>2351</v>
      </c>
      <c r="HD135" s="95">
        <f t="shared" si="57"/>
        <v>4.6462450592885371</v>
      </c>
      <c r="HE135" s="95">
        <f>VLOOKUP($A135,'WO Detail'!$A$2:$BJ$304,47,FALSE)</f>
        <v>1502</v>
      </c>
      <c r="HF135" s="95">
        <f t="shared" si="58"/>
        <v>0.98945981554677209</v>
      </c>
      <c r="HG135" s="95">
        <f>VLOOKUP($A135,'WO Detail'!$A$2:$BJ$304,49,FALSE)</f>
        <v>1834</v>
      </c>
      <c r="HH135" s="95">
        <f t="shared" si="59"/>
        <v>1.2081686429512517</v>
      </c>
      <c r="HI135" s="95">
        <f>VLOOKUP($A135,'WO Detail'!$A$2:$BJ$304,51,FALSE)</f>
        <v>18</v>
      </c>
      <c r="HJ135" s="95">
        <f t="shared" si="60"/>
        <v>9</v>
      </c>
      <c r="HK135" s="95">
        <f>VLOOKUP($A135,'WO Detail'!$A$2:$BJ$304,53,FALSE)</f>
        <v>14</v>
      </c>
      <c r="HL135" s="95">
        <f t="shared" si="61"/>
        <v>7</v>
      </c>
      <c r="HM135" s="95">
        <f>VLOOKUP($A135,'WO Detail'!$A$2:$BJ$304,55,FALSE)</f>
        <v>683</v>
      </c>
      <c r="HN135" s="95">
        <f t="shared" ref="HN135:HN152" si="69">HM135/EU135</f>
        <v>113.83333333333333</v>
      </c>
      <c r="HO135" s="95">
        <f>VLOOKUP($A135,'WO Detail'!$A$2:$BJ$304,56,FALSE)</f>
        <v>14966</v>
      </c>
      <c r="HP135" s="95">
        <f t="shared" si="62"/>
        <v>9.8590250329380762</v>
      </c>
      <c r="HQ135" s="95">
        <f>VLOOKUP($A135,'WO Detail'!$A$2:$BJ$304,57,FALSE)</f>
        <v>2157</v>
      </c>
      <c r="HR135" s="95">
        <f t="shared" si="63"/>
        <v>4.2628458498023711</v>
      </c>
      <c r="HS135" s="95">
        <f>VLOOKUP($A135,'WO Detail'!$A$2:$BJ$304,58,FALSE)</f>
        <v>10119</v>
      </c>
      <c r="HT135" s="95">
        <f t="shared" si="64"/>
        <v>6.6660079051383399</v>
      </c>
      <c r="HU135" s="95">
        <f>VLOOKUP($A135,'WO Detail'!$A$2:$BJ$304,59,FALSE)</f>
        <v>36988</v>
      </c>
      <c r="HV135" s="95">
        <f t="shared" si="65"/>
        <v>73.098814229249015</v>
      </c>
      <c r="HW135" s="95">
        <f>VLOOKUP($A135,'WO Detail'!$A$2:$BJ$304,60,FALSE)</f>
        <v>817</v>
      </c>
      <c r="HX135" s="95">
        <f t="shared" si="66"/>
        <v>0.53820816864295118</v>
      </c>
      <c r="HY135" s="95">
        <f>VLOOKUP($A135,'WO Detail'!$A$2:$BJ$304,61,FALSE)</f>
        <v>7220</v>
      </c>
      <c r="HZ135" s="95">
        <f t="shared" si="67"/>
        <v>14.268774703557312</v>
      </c>
      <c r="IA135" s="95"/>
      <c r="IB135" s="95"/>
      <c r="IC135" s="95"/>
      <c r="ID135" s="113">
        <f>VLOOKUP($A135,'PHAS Score'!$C$1:$D$303,2,FALSE)</f>
        <v>74.67</v>
      </c>
      <c r="IE135" s="95">
        <f>VLOOKUP($A135,'WO Detail'!$A$2:$BJ$304,62,FALSE)</f>
        <v>330</v>
      </c>
      <c r="IF135" s="95">
        <f t="shared" si="68"/>
        <v>0.65217391304347827</v>
      </c>
      <c r="IG135" s="96"/>
      <c r="IH135" s="96"/>
      <c r="II135" s="96"/>
      <c r="IJ135" s="96"/>
    </row>
    <row r="136" spans="1:244" s="18" customFormat="1" ht="20.100000000000001" customHeight="1">
      <c r="A136" s="55" t="s">
        <v>1061</v>
      </c>
      <c r="B136" s="13" t="s">
        <v>256</v>
      </c>
      <c r="C136" s="13" t="str">
        <f>VLOOKUP($A136,'WO Detail'!$A$2:$BJ$304,4,FALSE)</f>
        <v>Private Mgmt</v>
      </c>
      <c r="D136" s="13" t="str">
        <f>VLOOKUP($A136,'WO Detail'!$A$2:$BJ$304,6,FALSE)</f>
        <v>Building Management Associates (BX 1)</v>
      </c>
      <c r="E136" s="55">
        <f>VLOOKUP($A136,'WO Detail'!$A$2:$BJ$304,7,FALSE)</f>
        <v>530</v>
      </c>
      <c r="F136" s="13" t="s">
        <v>1062</v>
      </c>
      <c r="G136" s="53">
        <v>367</v>
      </c>
      <c r="H136" s="55" t="str">
        <f>VLOOKUP($A136,'WO Detail'!$A$2:$BJ$304,9,FALSE)</f>
        <v>NY005015300</v>
      </c>
      <c r="I136" s="14">
        <v>130</v>
      </c>
      <c r="J136" s="14">
        <v>320</v>
      </c>
      <c r="K136" s="15">
        <v>2.4615385000000001</v>
      </c>
      <c r="L136" s="15">
        <v>18.634615400000001</v>
      </c>
      <c r="M136" s="14">
        <v>123</v>
      </c>
      <c r="N136" s="14">
        <v>197</v>
      </c>
      <c r="O136" s="14">
        <v>9</v>
      </c>
      <c r="P136" s="14">
        <v>31</v>
      </c>
      <c r="Q136" s="14">
        <v>32</v>
      </c>
      <c r="R136" s="14">
        <v>30</v>
      </c>
      <c r="S136" s="14">
        <v>35</v>
      </c>
      <c r="T136" s="14">
        <v>35</v>
      </c>
      <c r="U136" s="14">
        <v>40</v>
      </c>
      <c r="V136" s="14">
        <v>39</v>
      </c>
      <c r="W136" s="14">
        <v>23</v>
      </c>
      <c r="X136" s="14">
        <v>11</v>
      </c>
      <c r="Y136" s="14">
        <v>25</v>
      </c>
      <c r="Z136" s="14">
        <v>9</v>
      </c>
      <c r="AA136" s="14">
        <v>1</v>
      </c>
      <c r="AB136" s="14">
        <v>90</v>
      </c>
      <c r="AC136" s="14">
        <v>41</v>
      </c>
      <c r="AD136" s="14">
        <v>35</v>
      </c>
      <c r="AE136" s="14">
        <v>4</v>
      </c>
      <c r="AF136" s="14">
        <v>100</v>
      </c>
      <c r="AG136" s="14">
        <v>215</v>
      </c>
      <c r="AH136" s="14">
        <v>1</v>
      </c>
      <c r="AI136" s="14">
        <v>0</v>
      </c>
      <c r="AJ136" s="14">
        <v>59</v>
      </c>
      <c r="AK136" s="14">
        <v>18</v>
      </c>
      <c r="AL136" s="14">
        <v>4</v>
      </c>
      <c r="AM136" s="14">
        <v>3</v>
      </c>
      <c r="AN136" s="14">
        <v>15</v>
      </c>
      <c r="AO136" s="16">
        <v>565.44615384615383</v>
      </c>
      <c r="AP136" s="16">
        <v>427</v>
      </c>
      <c r="AQ136" s="14">
        <v>0</v>
      </c>
      <c r="AR136" s="14">
        <v>8</v>
      </c>
      <c r="AS136" s="14">
        <v>37</v>
      </c>
      <c r="AT136" s="14">
        <v>17</v>
      </c>
      <c r="AU136" s="14">
        <v>11</v>
      </c>
      <c r="AV136" s="14">
        <v>10</v>
      </c>
      <c r="AW136" s="14">
        <v>6</v>
      </c>
      <c r="AX136" s="14">
        <v>14</v>
      </c>
      <c r="AY136" s="14">
        <v>6</v>
      </c>
      <c r="AZ136" s="14">
        <v>5</v>
      </c>
      <c r="BA136" s="14">
        <v>16</v>
      </c>
      <c r="BB136" s="16">
        <v>26735.934426229509</v>
      </c>
      <c r="BC136" s="16">
        <v>19054</v>
      </c>
      <c r="BD136" s="14">
        <v>1</v>
      </c>
      <c r="BE136" s="14">
        <v>22</v>
      </c>
      <c r="BF136" s="14">
        <v>27</v>
      </c>
      <c r="BG136" s="14">
        <v>14</v>
      </c>
      <c r="BH136" s="14">
        <v>9</v>
      </c>
      <c r="BI136" s="14">
        <v>12</v>
      </c>
      <c r="BJ136" s="14">
        <v>12</v>
      </c>
      <c r="BK136" s="14">
        <v>4</v>
      </c>
      <c r="BL136" s="14">
        <v>2</v>
      </c>
      <c r="BM136" s="14">
        <v>2</v>
      </c>
      <c r="BN136" s="14">
        <v>4</v>
      </c>
      <c r="BO136" s="14">
        <v>5</v>
      </c>
      <c r="BP136" s="14">
        <v>0</v>
      </c>
      <c r="BQ136" s="14">
        <v>1</v>
      </c>
      <c r="BR136" s="14">
        <v>1</v>
      </c>
      <c r="BS136" s="14">
        <v>2</v>
      </c>
      <c r="BT136" s="14">
        <v>0</v>
      </c>
      <c r="BU136" s="14">
        <v>1</v>
      </c>
      <c r="BV136" s="14">
        <v>0</v>
      </c>
      <c r="BW136" s="14">
        <v>0</v>
      </c>
      <c r="BX136" s="14">
        <v>3</v>
      </c>
      <c r="BY136" s="14">
        <v>65</v>
      </c>
      <c r="BZ136" s="16">
        <v>37840.907692307694</v>
      </c>
      <c r="CA136" s="16">
        <v>30655</v>
      </c>
      <c r="CB136" s="14">
        <v>20</v>
      </c>
      <c r="CC136" s="16">
        <v>15233.25</v>
      </c>
      <c r="CD136" s="16">
        <v>13439</v>
      </c>
      <c r="CE136" s="14">
        <v>39</v>
      </c>
      <c r="CF136" s="16">
        <v>14232.333333333334</v>
      </c>
      <c r="CG136" s="16">
        <v>11376</v>
      </c>
      <c r="CH136" s="14">
        <v>77</v>
      </c>
      <c r="CI136" s="14">
        <v>31</v>
      </c>
      <c r="CJ136" s="14">
        <v>10</v>
      </c>
      <c r="CK136" s="14">
        <v>2</v>
      </c>
      <c r="CL136" s="14">
        <v>2</v>
      </c>
      <c r="CM136" s="14">
        <v>2</v>
      </c>
      <c r="CN136" s="17">
        <f t="shared" si="51"/>
        <v>1.5384615384615385E-2</v>
      </c>
      <c r="CO136" s="14">
        <v>5</v>
      </c>
      <c r="CP136" s="17">
        <f t="shared" si="52"/>
        <v>3.8461538461538464E-2</v>
      </c>
      <c r="CQ136" s="14">
        <v>55</v>
      </c>
      <c r="CR136" s="14">
        <v>11</v>
      </c>
      <c r="CS136" s="17">
        <f t="shared" si="53"/>
        <v>3.4375000000000003E-2</v>
      </c>
      <c r="CT136" s="13"/>
      <c r="CU136" s="17"/>
      <c r="CV136" s="13"/>
      <c r="CW136" s="13"/>
      <c r="CX136" s="13"/>
      <c r="CY136" s="13"/>
      <c r="CZ136" s="13"/>
      <c r="DA136" s="13"/>
      <c r="DB136" s="13" t="str">
        <f>VLOOKUP($A136,'WO Detail'!$A$2:$BJ$304,5,FALSE)</f>
        <v>Tracey Williams</v>
      </c>
      <c r="DC136" s="13" t="s">
        <v>272</v>
      </c>
      <c r="DD136" s="13"/>
      <c r="DE136" s="55">
        <f>VLOOKUP($A136,'WO Detail'!$A$2:$BJ$304,38,FALSE)</f>
        <v>1</v>
      </c>
      <c r="DF136" s="19" t="s">
        <v>258</v>
      </c>
      <c r="DG136" s="19" t="s">
        <v>259</v>
      </c>
      <c r="DH136" s="19" t="s">
        <v>324</v>
      </c>
      <c r="DI136" s="19" t="s">
        <v>325</v>
      </c>
      <c r="DJ136" s="19" t="s">
        <v>1063</v>
      </c>
      <c r="DK136" s="19" t="s">
        <v>1064</v>
      </c>
      <c r="DL136" s="19" t="s">
        <v>318</v>
      </c>
      <c r="DM136" s="19" t="s">
        <v>326</v>
      </c>
      <c r="DN136" s="19" t="s">
        <v>846</v>
      </c>
      <c r="DO136" s="55"/>
      <c r="DP136" s="55"/>
      <c r="DQ136" s="68">
        <v>6.7534973468403301</v>
      </c>
      <c r="DR136" s="55" t="str">
        <f>VLOOKUP($A136,'WO Detail'!$A$2:$BJ$304,10,FALSE)</f>
        <v>No</v>
      </c>
      <c r="DS136" s="55" t="str">
        <f>VLOOKUP($A136,'WO Detail'!$A$2:$BJ$304,14,FALSE)</f>
        <v>NO</v>
      </c>
      <c r="DT136" s="19" t="s">
        <v>418</v>
      </c>
      <c r="DU136" s="59">
        <f>VLOOKUP($A136,'WO Detail'!$A$2:$BJ$304,15,FALSE)</f>
        <v>0</v>
      </c>
      <c r="DV136" s="77"/>
      <c r="DW136" s="79" t="s">
        <v>267</v>
      </c>
      <c r="DX136" s="55">
        <f>VLOOKUP($A136,'WO Detail'!$A$2:$BJ$304,26,FALSE)</f>
        <v>131</v>
      </c>
      <c r="DY136" s="55">
        <f>VLOOKUP($A136,'WO Detail'!$A$2:$BJ$304,27,FALSE)</f>
        <v>130</v>
      </c>
      <c r="DZ136" s="55">
        <f>VLOOKUP($A136,'WO Detail'!$A$2:$BJ$304,28,FALSE)</f>
        <v>0</v>
      </c>
      <c r="EA136" s="55">
        <f>VLOOKUP($A136,'WO Detail'!$A$2:$BJ$304,29,FALSE)</f>
        <v>1</v>
      </c>
      <c r="EB136" s="55">
        <f>VLOOKUP($A136,'WO Detail'!$A$2:$BJ$304,30,FALSE)</f>
        <v>0</v>
      </c>
      <c r="EC136" s="55">
        <f>VLOOKUP($A136,'WO Detail'!$A$2:$BJ$304,31,FALSE)</f>
        <v>20</v>
      </c>
      <c r="ED136" s="55">
        <f>VLOOKUP($A136,'WO Detail'!$A$2:$BJ$304,32,FALSE)</f>
        <v>75</v>
      </c>
      <c r="EE136" s="55">
        <f>VLOOKUP($A136,'WO Detail'!$A$2:$BJ$304,33,FALSE)</f>
        <v>36</v>
      </c>
      <c r="EF136" s="55">
        <f>VLOOKUP($A136,'WO Detail'!$A$2:$BJ$304,34,FALSE)</f>
        <v>0</v>
      </c>
      <c r="EG136" s="55">
        <f>VLOOKUP($A136,'WO Detail'!$A$2:$BJ$304,35,FALSE)</f>
        <v>0</v>
      </c>
      <c r="EH136" s="55">
        <f>VLOOKUP($A136,'WO Detail'!$A$2:$BJ$304,36,FALSE)</f>
        <v>0</v>
      </c>
      <c r="EI136" s="55">
        <f>VLOOKUP($A136,'WO Detail'!$A$2:$BJ$304,37,FALSE)</f>
        <v>0</v>
      </c>
      <c r="EJ136" s="78">
        <v>13</v>
      </c>
      <c r="EK136" s="78">
        <v>0</v>
      </c>
      <c r="EL136" s="19" t="s">
        <v>268</v>
      </c>
      <c r="EM136" s="19" t="s">
        <v>290</v>
      </c>
      <c r="EN136" s="81">
        <v>33572</v>
      </c>
      <c r="EO136" s="78">
        <v>29</v>
      </c>
      <c r="EP136" s="78" t="s">
        <v>752</v>
      </c>
      <c r="EQ136" s="84">
        <v>35180</v>
      </c>
      <c r="ER136" s="78">
        <v>1.34</v>
      </c>
      <c r="ES136" s="13"/>
      <c r="ET136" s="55">
        <f>VLOOKUP($A136,'WO Detail'!$A$2:$BJ$304,25,FALSE)</f>
        <v>0</v>
      </c>
      <c r="EU136" s="55">
        <f>VLOOKUP($A136,'WO Detail'!$A$2:$BJ$304,24,FALSE)</f>
        <v>1</v>
      </c>
      <c r="EV136" s="55">
        <f>VLOOKUP($A136,'WO Detail'!$A$2:$BJ$304,23,FALSE)</f>
        <v>0</v>
      </c>
      <c r="EW136" s="78" t="s">
        <v>267</v>
      </c>
      <c r="EX136" s="13"/>
      <c r="EY136" s="13"/>
      <c r="EZ136" s="19" t="s">
        <v>272</v>
      </c>
      <c r="FA136" s="55" t="str">
        <f>VLOOKUP($A136,'WO Detail'!$A$2:$BJ$304,11,FALSE)</f>
        <v>Other</v>
      </c>
      <c r="FB136" s="55" t="str">
        <f>VLOOKUP($A136,'WO Detail'!$A$2:$BJ$304,12,FALSE)</f>
        <v>No</v>
      </c>
      <c r="FC136" s="13"/>
      <c r="FD136" s="55">
        <f>VLOOKUP($A136,'WO Detail'!$A$2:$BJ$304,13,FALSE)</f>
        <v>0</v>
      </c>
      <c r="FE136" s="19" t="s">
        <v>272</v>
      </c>
      <c r="FF136" s="13" t="s">
        <v>273</v>
      </c>
      <c r="FG136" s="19" t="s">
        <v>1065</v>
      </c>
      <c r="FH136" s="19" t="s">
        <v>848</v>
      </c>
      <c r="FI136" s="13">
        <v>3710</v>
      </c>
      <c r="FJ136" s="13">
        <v>8</v>
      </c>
      <c r="FK136" s="19" t="s">
        <v>849</v>
      </c>
      <c r="FL136" s="13"/>
      <c r="FM136" s="55">
        <f>VLOOKUP($A136,'WO Detail'!$A$2:$BJ$304,16,FALSE)</f>
        <v>0</v>
      </c>
      <c r="FN136" s="13"/>
      <c r="FO136" s="13"/>
      <c r="FP136" s="13"/>
      <c r="FQ136" s="13"/>
      <c r="FR136" s="13"/>
      <c r="FS136" s="13"/>
      <c r="FT136" s="13"/>
      <c r="FU136" s="13"/>
      <c r="FV136" s="13"/>
      <c r="FW136" s="13"/>
      <c r="FX136" s="13"/>
      <c r="FY136" s="13"/>
      <c r="FZ136" s="13"/>
      <c r="GA136" s="13"/>
      <c r="GB136" s="13"/>
      <c r="GC136" s="13"/>
      <c r="GD136" s="13"/>
      <c r="GE136" s="13"/>
      <c r="GF136" s="13"/>
      <c r="GG136" s="13"/>
      <c r="GH136" s="55">
        <f>VLOOKUP($A136,'WO Detail'!$A$2:$BJ$304,39,FALSE)</f>
        <v>91.96</v>
      </c>
      <c r="GI136" s="55">
        <f>VLOOKUP($A136,'WO Detail'!$A$2:$BJ$304,40,FALSE)</f>
        <v>42.31</v>
      </c>
      <c r="GJ136" s="13"/>
      <c r="GK136" s="13"/>
      <c r="GL136" s="13"/>
      <c r="GM136" s="13"/>
      <c r="GN136" s="55">
        <f>VLOOKUP($A136,'WO Detail'!$A$2:$BJ$304,17,FALSE)</f>
        <v>0</v>
      </c>
      <c r="GO136" s="55">
        <f>VLOOKUP($A136,'WO Detail'!$A$2:$BJ$304,18,FALSE)</f>
        <v>0</v>
      </c>
      <c r="GP136" s="55">
        <f>VLOOKUP($A136,'WO Detail'!$A$2:$BJ$304,19,FALSE)</f>
        <v>0</v>
      </c>
      <c r="GQ136" s="55" t="str">
        <f>VLOOKUP($A136,'WO Detail'!$A$2:$BJ$304,21,FALSE)</f>
        <v>Yes</v>
      </c>
      <c r="GR136" s="89">
        <f>VLOOKUP($A136,'WO Detail'!$A$2:$BJ$304,22,FALSE)</f>
        <v>0.82330590183753527</v>
      </c>
      <c r="GS136" s="95">
        <f>VLOOKUP($A136,'WO Detail'!$A$2:$BJ$304,41,FALSE)</f>
        <v>7</v>
      </c>
      <c r="GT136" s="95">
        <f t="shared" si="48"/>
        <v>1.7948717948717951E-2</v>
      </c>
      <c r="GU136" s="95">
        <f>VLOOKUP($A136,'WO Detail'!$A$2:$BJ$304,42,FALSE)</f>
        <v>0</v>
      </c>
      <c r="GV136" s="95">
        <f t="shared" si="49"/>
        <v>0</v>
      </c>
      <c r="GW136" s="95">
        <f>VLOOKUP($A136,'WO Detail'!$A$2:$BJ$304,43,FALSE)</f>
        <v>427</v>
      </c>
      <c r="GX136" s="95">
        <f t="shared" si="54"/>
        <v>1.094871794871795</v>
      </c>
      <c r="GY136" s="95">
        <f>VLOOKUP($A136,'WO Detail'!$A$2:$BJ$304,44,FALSE)</f>
        <v>44</v>
      </c>
      <c r="GZ136" s="95">
        <f t="shared" si="55"/>
        <v>0.33846153846153848</v>
      </c>
      <c r="HA136" s="95">
        <f>VLOOKUP($A136,'WO Detail'!$A$2:$BJ$304,45,FALSE)</f>
        <v>20</v>
      </c>
      <c r="HB136" s="95">
        <f t="shared" si="56"/>
        <v>5.1282051282051287E-2</v>
      </c>
      <c r="HC136" s="95">
        <f>VLOOKUP($A136,'WO Detail'!$A$2:$BJ$304,46,FALSE)</f>
        <v>29</v>
      </c>
      <c r="HD136" s="95">
        <f t="shared" si="57"/>
        <v>0.22307692307692309</v>
      </c>
      <c r="HE136" s="95">
        <f>VLOOKUP($A136,'WO Detail'!$A$2:$BJ$304,47,FALSE)</f>
        <v>3</v>
      </c>
      <c r="HF136" s="95">
        <f t="shared" si="58"/>
        <v>7.6923076923076927E-3</v>
      </c>
      <c r="HG136" s="95">
        <f>VLOOKUP($A136,'WO Detail'!$A$2:$BJ$304,49,FALSE)</f>
        <v>0</v>
      </c>
      <c r="HH136" s="95">
        <f t="shared" si="59"/>
        <v>0</v>
      </c>
      <c r="HI136" s="95">
        <f>VLOOKUP($A136,'WO Detail'!$A$2:$BJ$304,51,FALSE)</f>
        <v>0</v>
      </c>
      <c r="HJ136" s="95">
        <f t="shared" si="60"/>
        <v>0</v>
      </c>
      <c r="HK136" s="95">
        <f>VLOOKUP($A136,'WO Detail'!$A$2:$BJ$304,53,FALSE)</f>
        <v>0</v>
      </c>
      <c r="HL136" s="95">
        <f t="shared" si="61"/>
        <v>0</v>
      </c>
      <c r="HM136" s="95">
        <f>VLOOKUP($A136,'WO Detail'!$A$2:$BJ$304,55,FALSE)</f>
        <v>2</v>
      </c>
      <c r="HN136" s="95">
        <f t="shared" si="69"/>
        <v>2</v>
      </c>
      <c r="HO136" s="95">
        <f>VLOOKUP($A136,'WO Detail'!$A$2:$BJ$304,56,FALSE)</f>
        <v>2953</v>
      </c>
      <c r="HP136" s="95">
        <f t="shared" si="62"/>
        <v>7.5717948717948724</v>
      </c>
      <c r="HQ136" s="95">
        <f>VLOOKUP($A136,'WO Detail'!$A$2:$BJ$304,57,FALSE)</f>
        <v>359</v>
      </c>
      <c r="HR136" s="95">
        <f t="shared" si="63"/>
        <v>2.7615384615384615</v>
      </c>
      <c r="HS136" s="95">
        <f>VLOOKUP($A136,'WO Detail'!$A$2:$BJ$304,58,FALSE)</f>
        <v>215</v>
      </c>
      <c r="HT136" s="95">
        <f t="shared" si="64"/>
        <v>0.55128205128205132</v>
      </c>
      <c r="HU136" s="95">
        <f>VLOOKUP($A136,'WO Detail'!$A$2:$BJ$304,59,FALSE)</f>
        <v>348</v>
      </c>
      <c r="HV136" s="95">
        <f t="shared" si="65"/>
        <v>2.6769230769230767</v>
      </c>
      <c r="HW136" s="95">
        <f>VLOOKUP($A136,'WO Detail'!$A$2:$BJ$304,60,FALSE)</f>
        <v>584</v>
      </c>
      <c r="HX136" s="95">
        <f t="shared" si="66"/>
        <v>1.4974358974358974</v>
      </c>
      <c r="HY136" s="95">
        <f>VLOOKUP($A136,'WO Detail'!$A$2:$BJ$304,61,FALSE)</f>
        <v>163</v>
      </c>
      <c r="HZ136" s="95">
        <f t="shared" si="67"/>
        <v>1.2538461538461538</v>
      </c>
      <c r="IA136" s="95"/>
      <c r="IB136" s="95"/>
      <c r="IC136" s="95"/>
      <c r="ID136" s="113">
        <f>VLOOKUP($A136,'PHAS Score'!$C$1:$D$303,2,FALSE)</f>
        <v>34</v>
      </c>
      <c r="IE136" s="95">
        <f>VLOOKUP($A136,'WO Detail'!$A$2:$BJ$304,62,FALSE)</f>
        <v>197</v>
      </c>
      <c r="IF136" s="95">
        <f t="shared" si="68"/>
        <v>1.5153846153846153</v>
      </c>
      <c r="IG136" s="96"/>
      <c r="IH136" s="96"/>
      <c r="II136" s="96"/>
      <c r="IJ136" s="96"/>
    </row>
    <row r="137" spans="1:244" s="18" customFormat="1" ht="20.100000000000001" customHeight="1">
      <c r="A137" s="55" t="s">
        <v>1066</v>
      </c>
      <c r="B137" s="13" t="s">
        <v>278</v>
      </c>
      <c r="C137" s="13" t="str">
        <f>VLOOKUP($A137,'WO Detail'!$A$2:$BJ$304,4,FALSE)</f>
        <v>Mixed Finance</v>
      </c>
      <c r="D137" s="13" t="str">
        <f>VLOOKUP($A137,'WO Detail'!$A$2:$BJ$304,6,FALSE)</f>
        <v>Bushwick</v>
      </c>
      <c r="E137" s="55">
        <f>VLOOKUP($A137,'WO Detail'!$A$2:$BJ$304,7,FALSE)</f>
        <v>86</v>
      </c>
      <c r="F137" s="13" t="s">
        <v>1067</v>
      </c>
      <c r="G137" s="53">
        <v>109</v>
      </c>
      <c r="H137" s="55" t="str">
        <f>VLOOKUP($A137,'WO Detail'!$A$2:$BJ$304,9,FALSE)</f>
        <v>NY005010860</v>
      </c>
      <c r="I137" s="14">
        <v>204</v>
      </c>
      <c r="J137" s="14">
        <v>430</v>
      </c>
      <c r="K137" s="15">
        <v>2.1078431000000002</v>
      </c>
      <c r="L137" s="15">
        <v>26.126960799999999</v>
      </c>
      <c r="M137" s="14">
        <v>142</v>
      </c>
      <c r="N137" s="14">
        <v>288</v>
      </c>
      <c r="O137" s="14">
        <v>23</v>
      </c>
      <c r="P137" s="14">
        <v>26</v>
      </c>
      <c r="Q137" s="14">
        <v>24</v>
      </c>
      <c r="R137" s="14">
        <v>34</v>
      </c>
      <c r="S137" s="14">
        <v>36</v>
      </c>
      <c r="T137" s="14">
        <v>60</v>
      </c>
      <c r="U137" s="14">
        <v>36</v>
      </c>
      <c r="V137" s="14">
        <v>40</v>
      </c>
      <c r="W137" s="14">
        <v>34</v>
      </c>
      <c r="X137" s="14">
        <v>20</v>
      </c>
      <c r="Y137" s="14">
        <v>37</v>
      </c>
      <c r="Z137" s="14">
        <v>41</v>
      </c>
      <c r="AA137" s="14">
        <v>19</v>
      </c>
      <c r="AB137" s="14">
        <v>93</v>
      </c>
      <c r="AC137" s="14">
        <v>106</v>
      </c>
      <c r="AD137" s="14">
        <v>97</v>
      </c>
      <c r="AE137" s="14">
        <v>6</v>
      </c>
      <c r="AF137" s="14">
        <v>179</v>
      </c>
      <c r="AG137" s="14">
        <v>243</v>
      </c>
      <c r="AH137" s="14">
        <v>2</v>
      </c>
      <c r="AI137" s="14">
        <v>0</v>
      </c>
      <c r="AJ137" s="14">
        <v>87</v>
      </c>
      <c r="AK137" s="14">
        <v>26</v>
      </c>
      <c r="AL137" s="14">
        <v>4</v>
      </c>
      <c r="AM137" s="14">
        <v>4</v>
      </c>
      <c r="AN137" s="14">
        <v>27</v>
      </c>
      <c r="AO137" s="16">
        <v>598.80882352941171</v>
      </c>
      <c r="AP137" s="16">
        <v>438.5</v>
      </c>
      <c r="AQ137" s="14">
        <v>0</v>
      </c>
      <c r="AR137" s="14">
        <v>8</v>
      </c>
      <c r="AS137" s="14">
        <v>56</v>
      </c>
      <c r="AT137" s="14">
        <v>30</v>
      </c>
      <c r="AU137" s="14">
        <v>17</v>
      </c>
      <c r="AV137" s="14">
        <v>15</v>
      </c>
      <c r="AW137" s="14">
        <v>12</v>
      </c>
      <c r="AX137" s="14">
        <v>8</v>
      </c>
      <c r="AY137" s="14">
        <v>11</v>
      </c>
      <c r="AZ137" s="14">
        <v>11</v>
      </c>
      <c r="BA137" s="14">
        <v>36</v>
      </c>
      <c r="BB137" s="16">
        <v>27808.616216216215</v>
      </c>
      <c r="BC137" s="16">
        <v>21216</v>
      </c>
      <c r="BD137" s="14">
        <v>4</v>
      </c>
      <c r="BE137" s="14">
        <v>29</v>
      </c>
      <c r="BF137" s="14">
        <v>33</v>
      </c>
      <c r="BG137" s="14">
        <v>23</v>
      </c>
      <c r="BH137" s="14">
        <v>20</v>
      </c>
      <c r="BI137" s="14">
        <v>15</v>
      </c>
      <c r="BJ137" s="14">
        <v>10</v>
      </c>
      <c r="BK137" s="14">
        <v>12</v>
      </c>
      <c r="BL137" s="14">
        <v>11</v>
      </c>
      <c r="BM137" s="14">
        <v>8</v>
      </c>
      <c r="BN137" s="14">
        <v>1</v>
      </c>
      <c r="BO137" s="14">
        <v>3</v>
      </c>
      <c r="BP137" s="14">
        <v>3</v>
      </c>
      <c r="BQ137" s="14">
        <v>5</v>
      </c>
      <c r="BR137" s="14">
        <v>0</v>
      </c>
      <c r="BS137" s="14">
        <v>1</v>
      </c>
      <c r="BT137" s="14">
        <v>2</v>
      </c>
      <c r="BU137" s="14">
        <v>0</v>
      </c>
      <c r="BV137" s="14">
        <v>0</v>
      </c>
      <c r="BW137" s="14">
        <v>0</v>
      </c>
      <c r="BX137" s="14">
        <v>5</v>
      </c>
      <c r="BY137" s="14">
        <v>76</v>
      </c>
      <c r="BZ137" s="16">
        <v>41519.07894736842</v>
      </c>
      <c r="CA137" s="16">
        <v>35822.5</v>
      </c>
      <c r="CB137" s="14">
        <v>31</v>
      </c>
      <c r="CC137" s="16">
        <v>14879.645161290322</v>
      </c>
      <c r="CD137" s="16">
        <v>9612</v>
      </c>
      <c r="CE137" s="14">
        <v>80</v>
      </c>
      <c r="CF137" s="16">
        <v>20490.7</v>
      </c>
      <c r="CG137" s="16">
        <v>15468</v>
      </c>
      <c r="CH137" s="14">
        <v>114</v>
      </c>
      <c r="CI137" s="14">
        <v>41</v>
      </c>
      <c r="CJ137" s="14">
        <v>20</v>
      </c>
      <c r="CK137" s="14">
        <v>8</v>
      </c>
      <c r="CL137" s="14">
        <v>2</v>
      </c>
      <c r="CM137" s="14">
        <v>2</v>
      </c>
      <c r="CN137" s="17">
        <f t="shared" si="51"/>
        <v>9.8039215686274508E-3</v>
      </c>
      <c r="CO137" s="14">
        <v>15</v>
      </c>
      <c r="CP137" s="17">
        <f t="shared" si="52"/>
        <v>7.3529411764705885E-2</v>
      </c>
      <c r="CQ137" s="14">
        <v>77</v>
      </c>
      <c r="CR137" s="14">
        <v>35</v>
      </c>
      <c r="CS137" s="17">
        <f t="shared" si="53"/>
        <v>8.1395348837209308E-2</v>
      </c>
      <c r="CT137" s="13"/>
      <c r="CU137" s="17"/>
      <c r="CV137" s="13"/>
      <c r="CW137" s="13"/>
      <c r="CX137" s="13"/>
      <c r="CY137" s="13"/>
      <c r="CZ137" s="13"/>
      <c r="DA137" s="13"/>
      <c r="DB137" s="13" t="str">
        <f>VLOOKUP($A137,'WO Detail'!$A$2:$BJ$304,5,FALSE)</f>
        <v>Anthony Dingle</v>
      </c>
      <c r="DC137" s="13"/>
      <c r="DD137" s="13"/>
      <c r="DE137" s="55">
        <f>VLOOKUP($A137,'WO Detail'!$A$2:$BJ$304,38,FALSE)</f>
        <v>1</v>
      </c>
      <c r="DF137" s="19" t="s">
        <v>396</v>
      </c>
      <c r="DG137" s="19" t="s">
        <v>397</v>
      </c>
      <c r="DH137" s="19" t="s">
        <v>590</v>
      </c>
      <c r="DI137" s="19" t="s">
        <v>591</v>
      </c>
      <c r="DJ137" s="19" t="s">
        <v>354</v>
      </c>
      <c r="DK137" s="19" t="s">
        <v>355</v>
      </c>
      <c r="DL137" s="19" t="s">
        <v>592</v>
      </c>
      <c r="DM137" s="19" t="s">
        <v>593</v>
      </c>
      <c r="DN137" s="19" t="s">
        <v>594</v>
      </c>
      <c r="DO137" s="55"/>
      <c r="DP137" s="55"/>
      <c r="DQ137" s="69" t="s">
        <v>897</v>
      </c>
      <c r="DR137" s="55" t="str">
        <f>VLOOKUP($A137,'WO Detail'!$A$2:$BJ$304,10,FALSE)</f>
        <v>No</v>
      </c>
      <c r="DS137" s="55" t="str">
        <f>VLOOKUP($A137,'WO Detail'!$A$2:$BJ$304,14,FALSE)</f>
        <v>YES</v>
      </c>
      <c r="DT137" s="19" t="s">
        <v>359</v>
      </c>
      <c r="DU137" s="59" t="str">
        <f>VLOOKUP($A137,'WO Detail'!$A$2:$BJ$304,15,FALSE)</f>
        <v>AUDREY FRASER</v>
      </c>
      <c r="DV137" s="77"/>
      <c r="DW137" s="79" t="s">
        <v>267</v>
      </c>
      <c r="DX137" s="55">
        <f>VLOOKUP($A137,'WO Detail'!$A$2:$BJ$304,26,FALSE)</f>
        <v>209</v>
      </c>
      <c r="DY137" s="55">
        <f>VLOOKUP($A137,'WO Detail'!$A$2:$BJ$304,27,FALSE)</f>
        <v>206</v>
      </c>
      <c r="DZ137" s="55">
        <f>VLOOKUP($A137,'WO Detail'!$A$2:$BJ$304,28,FALSE)</f>
        <v>3</v>
      </c>
      <c r="EA137" s="55">
        <f>VLOOKUP($A137,'WO Detail'!$A$2:$BJ$304,29,FALSE)</f>
        <v>0</v>
      </c>
      <c r="EB137" s="55">
        <f>VLOOKUP($A137,'WO Detail'!$A$2:$BJ$304,30,FALSE)</f>
        <v>2</v>
      </c>
      <c r="EC137" s="55">
        <f>VLOOKUP($A137,'WO Detail'!$A$2:$BJ$304,31,FALSE)</f>
        <v>58</v>
      </c>
      <c r="ED137" s="55">
        <f>VLOOKUP($A137,'WO Detail'!$A$2:$BJ$304,32,FALSE)</f>
        <v>94</v>
      </c>
      <c r="EE137" s="55">
        <f>VLOOKUP($A137,'WO Detail'!$A$2:$BJ$304,33,FALSE)</f>
        <v>55</v>
      </c>
      <c r="EF137" s="55">
        <f>VLOOKUP($A137,'WO Detail'!$A$2:$BJ$304,34,FALSE)</f>
        <v>0</v>
      </c>
      <c r="EG137" s="55">
        <f>VLOOKUP($A137,'WO Detail'!$A$2:$BJ$304,35,FALSE)</f>
        <v>0</v>
      </c>
      <c r="EH137" s="55">
        <f>VLOOKUP($A137,'WO Detail'!$A$2:$BJ$304,36,FALSE)</f>
        <v>0</v>
      </c>
      <c r="EI137" s="55">
        <f>VLOOKUP($A137,'WO Detail'!$A$2:$BJ$304,37,FALSE)</f>
        <v>0</v>
      </c>
      <c r="EJ137" s="78">
        <v>1</v>
      </c>
      <c r="EK137" s="78">
        <v>0</v>
      </c>
      <c r="EL137" s="19" t="s">
        <v>268</v>
      </c>
      <c r="EM137" s="19" t="s">
        <v>269</v>
      </c>
      <c r="EN137" s="81">
        <v>22097</v>
      </c>
      <c r="EO137" s="78">
        <v>60</v>
      </c>
      <c r="EP137" s="78" t="s">
        <v>525</v>
      </c>
      <c r="EQ137" s="84">
        <v>11403</v>
      </c>
      <c r="ER137" s="78">
        <v>1.78</v>
      </c>
      <c r="ES137" s="13"/>
      <c r="ET137" s="55">
        <f>VLOOKUP($A137,'WO Detail'!$A$2:$BJ$304,25,FALSE)</f>
        <v>0</v>
      </c>
      <c r="EU137" s="55">
        <f>VLOOKUP($A137,'WO Detail'!$A$2:$BJ$304,24,FALSE)</f>
        <v>2</v>
      </c>
      <c r="EV137" s="55">
        <f>VLOOKUP($A137,'WO Detail'!$A$2:$BJ$304,23,FALSE)</f>
        <v>0</v>
      </c>
      <c r="EW137" s="78" t="s">
        <v>390</v>
      </c>
      <c r="EX137" s="13"/>
      <c r="EY137" s="13"/>
      <c r="EZ137" s="19" t="s">
        <v>267</v>
      </c>
      <c r="FA137" s="55" t="str">
        <f>VLOOKUP($A137,'WO Detail'!$A$2:$BJ$304,11,FALSE)</f>
        <v>Other</v>
      </c>
      <c r="FB137" s="55" t="str">
        <f>VLOOKUP($A137,'WO Detail'!$A$2:$BJ$304,12,FALSE)</f>
        <v>No</v>
      </c>
      <c r="FC137" s="13"/>
      <c r="FD137" s="55">
        <f>VLOOKUP($A137,'WO Detail'!$A$2:$BJ$304,13,FALSE)</f>
        <v>0</v>
      </c>
      <c r="FE137" s="19" t="s">
        <v>267</v>
      </c>
      <c r="FF137" s="13"/>
      <c r="FG137" s="19" t="s">
        <v>674</v>
      </c>
      <c r="FH137" s="19" t="s">
        <v>603</v>
      </c>
      <c r="FI137" s="13">
        <v>4002</v>
      </c>
      <c r="FJ137" s="13">
        <v>14</v>
      </c>
      <c r="FK137" s="19" t="s">
        <v>599</v>
      </c>
      <c r="FL137" s="13"/>
      <c r="FM137" s="55">
        <f>VLOOKUP($A137,'WO Detail'!$A$2:$BJ$304,16,FALSE)</f>
        <v>0</v>
      </c>
      <c r="FN137" s="13"/>
      <c r="FO137" s="13"/>
      <c r="FP137" s="13"/>
      <c r="FQ137" s="13"/>
      <c r="FR137" s="13"/>
      <c r="FS137" s="13"/>
      <c r="FT137" s="13"/>
      <c r="FU137" s="13"/>
      <c r="FV137" s="13"/>
      <c r="FW137" s="13"/>
      <c r="FX137" s="13"/>
      <c r="FY137" s="13"/>
      <c r="FZ137" s="13"/>
      <c r="GA137" s="13"/>
      <c r="GB137" s="13"/>
      <c r="GC137" s="13"/>
      <c r="GD137" s="13"/>
      <c r="GE137" s="13"/>
      <c r="GF137" s="13"/>
      <c r="GG137" s="13"/>
      <c r="GH137" s="55">
        <f>VLOOKUP($A137,'WO Detail'!$A$2:$BJ$304,39,FALSE)</f>
        <v>79.88</v>
      </c>
      <c r="GI137" s="55">
        <f>VLOOKUP($A137,'WO Detail'!$A$2:$BJ$304,40,FALSE)</f>
        <v>42.23</v>
      </c>
      <c r="GJ137" s="13"/>
      <c r="GK137" s="13"/>
      <c r="GL137" s="13"/>
      <c r="GM137" s="13"/>
      <c r="GN137" s="55">
        <f>VLOOKUP($A137,'WO Detail'!$A$2:$BJ$304,17,FALSE)</f>
        <v>0</v>
      </c>
      <c r="GO137" s="55">
        <f>VLOOKUP($A137,'WO Detail'!$A$2:$BJ$304,18,FALSE)</f>
        <v>0</v>
      </c>
      <c r="GP137" s="55">
        <f>VLOOKUP($A137,'WO Detail'!$A$2:$BJ$304,19,FALSE)</f>
        <v>0</v>
      </c>
      <c r="GQ137" s="55" t="str">
        <f>VLOOKUP($A137,'WO Detail'!$A$2:$BJ$304,21,FALSE)</f>
        <v>No</v>
      </c>
      <c r="GR137" s="89">
        <f>VLOOKUP($A137,'WO Detail'!$A$2:$BJ$304,22,FALSE)</f>
        <v>0.53154045572017738</v>
      </c>
      <c r="GS137" s="95">
        <f>VLOOKUP($A137,'WO Detail'!$A$2:$BJ$304,41,FALSE)</f>
        <v>560</v>
      </c>
      <c r="GT137" s="95">
        <f t="shared" si="48"/>
        <v>0.90614886731391586</v>
      </c>
      <c r="GU137" s="95">
        <f>VLOOKUP($A137,'WO Detail'!$A$2:$BJ$304,42,FALSE)</f>
        <v>37</v>
      </c>
      <c r="GV137" s="95">
        <f t="shared" si="49"/>
        <v>0.1796116504854369</v>
      </c>
      <c r="GW137" s="95">
        <f>VLOOKUP($A137,'WO Detail'!$A$2:$BJ$304,43,FALSE)</f>
        <v>891</v>
      </c>
      <c r="GX137" s="95">
        <f t="shared" si="54"/>
        <v>1.441747572815534</v>
      </c>
      <c r="GY137" s="95">
        <f>VLOOKUP($A137,'WO Detail'!$A$2:$BJ$304,44,FALSE)</f>
        <v>751</v>
      </c>
      <c r="GZ137" s="95">
        <f t="shared" si="55"/>
        <v>3.645631067961165</v>
      </c>
      <c r="HA137" s="95">
        <f>VLOOKUP($A137,'WO Detail'!$A$2:$BJ$304,45,FALSE)</f>
        <v>540</v>
      </c>
      <c r="HB137" s="95">
        <f t="shared" si="56"/>
        <v>0.87378640776699024</v>
      </c>
      <c r="HC137" s="95">
        <f>VLOOKUP($A137,'WO Detail'!$A$2:$BJ$304,46,FALSE)</f>
        <v>239</v>
      </c>
      <c r="HD137" s="95">
        <f t="shared" si="57"/>
        <v>1.1601941747572815</v>
      </c>
      <c r="HE137" s="95">
        <f>VLOOKUP($A137,'WO Detail'!$A$2:$BJ$304,47,FALSE)</f>
        <v>489</v>
      </c>
      <c r="HF137" s="95">
        <f t="shared" si="58"/>
        <v>0.79126213592233008</v>
      </c>
      <c r="HG137" s="95">
        <f>VLOOKUP($A137,'WO Detail'!$A$2:$BJ$304,49,FALSE)</f>
        <v>685</v>
      </c>
      <c r="HH137" s="95">
        <f t="shared" si="59"/>
        <v>1.1084142394822007</v>
      </c>
      <c r="HI137" s="95">
        <f>VLOOKUP($A137,'WO Detail'!$A$2:$BJ$304,51,FALSE)</f>
        <v>0</v>
      </c>
      <c r="HJ137" s="95">
        <f t="shared" si="60"/>
        <v>0</v>
      </c>
      <c r="HK137" s="95">
        <f>VLOOKUP($A137,'WO Detail'!$A$2:$BJ$304,53,FALSE)</f>
        <v>2</v>
      </c>
      <c r="HL137" s="95">
        <f t="shared" si="61"/>
        <v>1</v>
      </c>
      <c r="HM137" s="95">
        <f>VLOOKUP($A137,'WO Detail'!$A$2:$BJ$304,55,FALSE)</f>
        <v>166</v>
      </c>
      <c r="HN137" s="95">
        <f t="shared" si="69"/>
        <v>83</v>
      </c>
      <c r="HO137" s="95">
        <f>VLOOKUP($A137,'WO Detail'!$A$2:$BJ$304,56,FALSE)</f>
        <v>4987</v>
      </c>
      <c r="HP137" s="95">
        <f t="shared" si="62"/>
        <v>8.0695792880258903</v>
      </c>
      <c r="HQ137" s="95">
        <f>VLOOKUP($A137,'WO Detail'!$A$2:$BJ$304,57,FALSE)</f>
        <v>1661</v>
      </c>
      <c r="HR137" s="95">
        <f t="shared" si="63"/>
        <v>8.0631067961165055</v>
      </c>
      <c r="HS137" s="95">
        <f>VLOOKUP($A137,'WO Detail'!$A$2:$BJ$304,58,FALSE)</f>
        <v>3560</v>
      </c>
      <c r="HT137" s="95">
        <f t="shared" si="64"/>
        <v>5.7605177993527512</v>
      </c>
      <c r="HU137" s="95">
        <f>VLOOKUP($A137,'WO Detail'!$A$2:$BJ$304,59,FALSE)</f>
        <v>11570</v>
      </c>
      <c r="HV137" s="95">
        <f t="shared" si="65"/>
        <v>56.165048543689323</v>
      </c>
      <c r="HW137" s="95">
        <f>VLOOKUP($A137,'WO Detail'!$A$2:$BJ$304,60,FALSE)</f>
        <v>222</v>
      </c>
      <c r="HX137" s="95">
        <f t="shared" si="66"/>
        <v>0.35922330097087379</v>
      </c>
      <c r="HY137" s="95">
        <f>VLOOKUP($A137,'WO Detail'!$A$2:$BJ$304,61,FALSE)</f>
        <v>3920</v>
      </c>
      <c r="HZ137" s="95">
        <f t="shared" si="67"/>
        <v>19.029126213592232</v>
      </c>
      <c r="IA137" s="95"/>
      <c r="IB137" s="95"/>
      <c r="IC137" s="95"/>
      <c r="ID137" s="113">
        <f>VLOOKUP($A137,'PHAS Score'!$C$1:$D$303,2,FALSE)</f>
        <v>57.21</v>
      </c>
      <c r="IE137" s="95">
        <f>VLOOKUP($A137,'WO Detail'!$A$2:$BJ$304,62,FALSE)</f>
        <v>269</v>
      </c>
      <c r="IF137" s="95">
        <f t="shared" si="68"/>
        <v>1.3058252427184467</v>
      </c>
      <c r="IG137" s="96"/>
      <c r="IH137" s="96"/>
      <c r="II137" s="96"/>
      <c r="IJ137" s="96"/>
    </row>
    <row r="138" spans="1:244" s="18" customFormat="1" ht="20.100000000000001" customHeight="1">
      <c r="A138" s="55" t="s">
        <v>1068</v>
      </c>
      <c r="B138" s="13" t="s">
        <v>278</v>
      </c>
      <c r="C138" s="13" t="str">
        <f>VLOOKUP($A138,'WO Detail'!$A$2:$BJ$304,4,FALSE)</f>
        <v>Brooklyn</v>
      </c>
      <c r="D138" s="13" t="str">
        <f>VLOOKUP($A138,'WO Detail'!$A$2:$BJ$304,6,FALSE)</f>
        <v>Ingersoll</v>
      </c>
      <c r="E138" s="55">
        <f>VLOOKUP($A138,'WO Detail'!$A$2:$BJ$304,7,FALSE)</f>
        <v>14</v>
      </c>
      <c r="F138" s="13" t="s">
        <v>1069</v>
      </c>
      <c r="G138" s="53">
        <v>14</v>
      </c>
      <c r="H138" s="55" t="str">
        <f>VLOOKUP($A138,'WO Detail'!$A$2:$BJ$304,9,FALSE)</f>
        <v>NY005000140</v>
      </c>
      <c r="I138" s="14">
        <v>1688</v>
      </c>
      <c r="J138" s="14">
        <v>4129</v>
      </c>
      <c r="K138" s="15">
        <v>2.4460899999999999</v>
      </c>
      <c r="L138" s="15">
        <v>21.6462678</v>
      </c>
      <c r="M138" s="14">
        <v>1678</v>
      </c>
      <c r="N138" s="14">
        <v>2451</v>
      </c>
      <c r="O138" s="14">
        <v>186</v>
      </c>
      <c r="P138" s="14">
        <v>294</v>
      </c>
      <c r="Q138" s="14">
        <v>432</v>
      </c>
      <c r="R138" s="14">
        <v>388</v>
      </c>
      <c r="S138" s="14">
        <v>339</v>
      </c>
      <c r="T138" s="14">
        <v>523</v>
      </c>
      <c r="U138" s="14">
        <v>375</v>
      </c>
      <c r="V138" s="14">
        <v>509</v>
      </c>
      <c r="W138" s="14">
        <v>274</v>
      </c>
      <c r="X138" s="14">
        <v>219</v>
      </c>
      <c r="Y138" s="14">
        <v>393</v>
      </c>
      <c r="Z138" s="14">
        <v>153</v>
      </c>
      <c r="AA138" s="14">
        <v>44</v>
      </c>
      <c r="AB138" s="14">
        <v>1161</v>
      </c>
      <c r="AC138" s="14">
        <v>719</v>
      </c>
      <c r="AD138" s="14">
        <v>590</v>
      </c>
      <c r="AE138" s="14">
        <v>136</v>
      </c>
      <c r="AF138" s="14">
        <v>1931</v>
      </c>
      <c r="AG138" s="14">
        <v>1061</v>
      </c>
      <c r="AH138" s="14">
        <v>984</v>
      </c>
      <c r="AI138" s="14">
        <v>17</v>
      </c>
      <c r="AJ138" s="14">
        <v>659</v>
      </c>
      <c r="AK138" s="14">
        <v>180</v>
      </c>
      <c r="AL138" s="14">
        <v>20</v>
      </c>
      <c r="AM138" s="14">
        <v>15</v>
      </c>
      <c r="AN138" s="14">
        <v>128</v>
      </c>
      <c r="AO138" s="16">
        <v>603.04620853080564</v>
      </c>
      <c r="AP138" s="16">
        <v>473</v>
      </c>
      <c r="AQ138" s="14">
        <v>23</v>
      </c>
      <c r="AR138" s="14">
        <v>74</v>
      </c>
      <c r="AS138" s="14">
        <v>433</v>
      </c>
      <c r="AT138" s="14">
        <v>170</v>
      </c>
      <c r="AU138" s="14">
        <v>180</v>
      </c>
      <c r="AV138" s="14">
        <v>147</v>
      </c>
      <c r="AW138" s="14">
        <v>123</v>
      </c>
      <c r="AX138" s="14">
        <v>93</v>
      </c>
      <c r="AY138" s="14">
        <v>83</v>
      </c>
      <c r="AZ138" s="14">
        <v>76</v>
      </c>
      <c r="BA138" s="14">
        <v>286</v>
      </c>
      <c r="BB138" s="16">
        <v>29068.453285111515</v>
      </c>
      <c r="BC138" s="16">
        <v>22357</v>
      </c>
      <c r="BD138" s="14">
        <v>66</v>
      </c>
      <c r="BE138" s="14">
        <v>190</v>
      </c>
      <c r="BF138" s="14">
        <v>340</v>
      </c>
      <c r="BG138" s="14">
        <v>154</v>
      </c>
      <c r="BH138" s="14">
        <v>165</v>
      </c>
      <c r="BI138" s="14">
        <v>139</v>
      </c>
      <c r="BJ138" s="14">
        <v>118</v>
      </c>
      <c r="BK138" s="14">
        <v>100</v>
      </c>
      <c r="BL138" s="14">
        <v>65</v>
      </c>
      <c r="BM138" s="14">
        <v>74</v>
      </c>
      <c r="BN138" s="14">
        <v>67</v>
      </c>
      <c r="BO138" s="14">
        <v>39</v>
      </c>
      <c r="BP138" s="14">
        <v>38</v>
      </c>
      <c r="BQ138" s="14">
        <v>24</v>
      </c>
      <c r="BR138" s="14">
        <v>18</v>
      </c>
      <c r="BS138" s="14">
        <v>9</v>
      </c>
      <c r="BT138" s="14">
        <v>11</v>
      </c>
      <c r="BU138" s="14">
        <v>8</v>
      </c>
      <c r="BV138" s="14">
        <v>12</v>
      </c>
      <c r="BW138" s="14">
        <v>4</v>
      </c>
      <c r="BX138" s="14">
        <v>18</v>
      </c>
      <c r="BY138" s="14">
        <v>963</v>
      </c>
      <c r="BZ138" s="16">
        <v>39644.942886812045</v>
      </c>
      <c r="CA138" s="16">
        <v>33168</v>
      </c>
      <c r="CB138" s="14">
        <v>240</v>
      </c>
      <c r="CC138" s="16">
        <v>18264.462500000001</v>
      </c>
      <c r="CD138" s="16">
        <v>13422</v>
      </c>
      <c r="CE138" s="14">
        <v>508</v>
      </c>
      <c r="CF138" s="16">
        <v>15215.110236220473</v>
      </c>
      <c r="CG138" s="16">
        <v>10797</v>
      </c>
      <c r="CH138" s="14">
        <v>1010</v>
      </c>
      <c r="CI138" s="14">
        <v>358</v>
      </c>
      <c r="CJ138" s="14">
        <v>222</v>
      </c>
      <c r="CK138" s="14">
        <v>54</v>
      </c>
      <c r="CL138" s="14">
        <v>12</v>
      </c>
      <c r="CM138" s="14">
        <v>15</v>
      </c>
      <c r="CN138" s="17">
        <f t="shared" si="51"/>
        <v>8.8862559241706159E-3</v>
      </c>
      <c r="CO138" s="14">
        <v>80</v>
      </c>
      <c r="CP138" s="17">
        <f t="shared" si="52"/>
        <v>4.7393364928909949E-2</v>
      </c>
      <c r="CQ138" s="14">
        <v>715</v>
      </c>
      <c r="CR138" s="14">
        <v>245</v>
      </c>
      <c r="CS138" s="17">
        <f t="shared" si="53"/>
        <v>5.9336401065633322E-2</v>
      </c>
      <c r="CT138" s="13"/>
      <c r="CU138" s="17"/>
      <c r="CV138" s="13"/>
      <c r="CW138" s="13"/>
      <c r="CX138" s="13"/>
      <c r="CY138" s="13"/>
      <c r="CZ138" s="13"/>
      <c r="DA138" s="13"/>
      <c r="DB138" s="13" t="str">
        <f>VLOOKUP($A138,'WO Detail'!$A$2:$BJ$304,5,FALSE)</f>
        <v>Alverista Hall</v>
      </c>
      <c r="DC138" s="13"/>
      <c r="DD138" s="13"/>
      <c r="DE138" s="55">
        <f>VLOOKUP($A138,'WO Detail'!$A$2:$BJ$304,38,FALSE)</f>
        <v>28</v>
      </c>
      <c r="DF138" s="19" t="s">
        <v>350</v>
      </c>
      <c r="DG138" s="19" t="s">
        <v>351</v>
      </c>
      <c r="DH138" s="19" t="s">
        <v>468</v>
      </c>
      <c r="DI138" s="19" t="s">
        <v>469</v>
      </c>
      <c r="DJ138" s="19" t="s">
        <v>428</v>
      </c>
      <c r="DK138" s="19" t="s">
        <v>429</v>
      </c>
      <c r="DL138" s="19" t="s">
        <v>470</v>
      </c>
      <c r="DM138" s="19" t="s">
        <v>471</v>
      </c>
      <c r="DN138" s="19" t="s">
        <v>472</v>
      </c>
      <c r="DO138" s="55"/>
      <c r="DP138" s="55"/>
      <c r="DQ138" s="68">
        <v>16.912815626488804</v>
      </c>
      <c r="DR138" s="55" t="str">
        <f>VLOOKUP($A138,'WO Detail'!$A$2:$BJ$304,10,FALSE)</f>
        <v>Yes</v>
      </c>
      <c r="DS138" s="55" t="str">
        <f>VLOOKUP($A138,'WO Detail'!$A$2:$BJ$304,14,FALSE)</f>
        <v>YES</v>
      </c>
      <c r="DT138" s="19" t="s">
        <v>431</v>
      </c>
      <c r="DU138" s="59" t="str">
        <f>VLOOKUP($A138,'WO Detail'!$A$2:$BJ$304,15,FALSE)</f>
        <v>DAROLD BURGESS</v>
      </c>
      <c r="DV138" s="77"/>
      <c r="DW138" s="79" t="s">
        <v>267</v>
      </c>
      <c r="DX138" s="55">
        <f>VLOOKUP($A138,'WO Detail'!$A$2:$BJ$304,26,FALSE)</f>
        <v>1840</v>
      </c>
      <c r="DY138" s="55">
        <f>VLOOKUP($A138,'WO Detail'!$A$2:$BJ$304,27,FALSE)</f>
        <v>1689</v>
      </c>
      <c r="DZ138" s="55">
        <f>VLOOKUP($A138,'WO Detail'!$A$2:$BJ$304,28,FALSE)</f>
        <v>13</v>
      </c>
      <c r="EA138" s="55">
        <f>VLOOKUP($A138,'WO Detail'!$A$2:$BJ$304,29,FALSE)</f>
        <v>138</v>
      </c>
      <c r="EB138" s="55">
        <f>VLOOKUP($A138,'WO Detail'!$A$2:$BJ$304,30,FALSE)</f>
        <v>40</v>
      </c>
      <c r="EC138" s="55">
        <f>VLOOKUP($A138,'WO Detail'!$A$2:$BJ$304,31,FALSE)</f>
        <v>200</v>
      </c>
      <c r="ED138" s="55">
        <f>VLOOKUP($A138,'WO Detail'!$A$2:$BJ$304,32,FALSE)</f>
        <v>961</v>
      </c>
      <c r="EE138" s="55">
        <f>VLOOKUP($A138,'WO Detail'!$A$2:$BJ$304,33,FALSE)</f>
        <v>548</v>
      </c>
      <c r="EF138" s="55">
        <f>VLOOKUP($A138,'WO Detail'!$A$2:$BJ$304,34,FALSE)</f>
        <v>89</v>
      </c>
      <c r="EG138" s="55">
        <f>VLOOKUP($A138,'WO Detail'!$A$2:$BJ$304,35,FALSE)</f>
        <v>2</v>
      </c>
      <c r="EH138" s="55">
        <f>VLOOKUP($A138,'WO Detail'!$A$2:$BJ$304,36,FALSE)</f>
        <v>0</v>
      </c>
      <c r="EI138" s="55">
        <f>VLOOKUP($A138,'WO Detail'!$A$2:$BJ$304,37,FALSE)</f>
        <v>0</v>
      </c>
      <c r="EJ138" s="78">
        <v>20</v>
      </c>
      <c r="EK138" s="78">
        <v>1</v>
      </c>
      <c r="EL138" s="19" t="s">
        <v>268</v>
      </c>
      <c r="EM138" s="19" t="s">
        <v>269</v>
      </c>
      <c r="EN138" s="81">
        <v>16126</v>
      </c>
      <c r="EO138" s="78">
        <v>76</v>
      </c>
      <c r="EP138" s="78" t="s">
        <v>1070</v>
      </c>
      <c r="EQ138" s="84">
        <v>175748</v>
      </c>
      <c r="ER138" s="78">
        <v>20.305807999999999</v>
      </c>
      <c r="ES138" s="13"/>
      <c r="ET138" s="55">
        <f>VLOOKUP($A138,'WO Detail'!$A$2:$BJ$304,25,FALSE)</f>
        <v>8</v>
      </c>
      <c r="EU138" s="55">
        <f>VLOOKUP($A138,'WO Detail'!$A$2:$BJ$304,24,FALSE)</f>
        <v>54</v>
      </c>
      <c r="EV138" s="55">
        <f>VLOOKUP($A138,'WO Detail'!$A$2:$BJ$304,23,FALSE)</f>
        <v>0</v>
      </c>
      <c r="EW138" s="78" t="s">
        <v>291</v>
      </c>
      <c r="EX138" s="13"/>
      <c r="EY138" s="13"/>
      <c r="EZ138" s="19" t="s">
        <v>267</v>
      </c>
      <c r="FA138" s="55" t="str">
        <f>VLOOKUP($A138,'WO Detail'!$A$2:$BJ$304,11,FALSE)</f>
        <v>Other</v>
      </c>
      <c r="FB138" s="55" t="str">
        <f>VLOOKUP($A138,'WO Detail'!$A$2:$BJ$304,12,FALSE)</f>
        <v>No</v>
      </c>
      <c r="FC138" s="13"/>
      <c r="FD138" s="55">
        <f>VLOOKUP($A138,'WO Detail'!$A$2:$BJ$304,13,FALSE)</f>
        <v>0</v>
      </c>
      <c r="FE138" s="19" t="s">
        <v>267</v>
      </c>
      <c r="FF138" s="13" t="s">
        <v>273</v>
      </c>
      <c r="FG138" s="19" t="s">
        <v>1071</v>
      </c>
      <c r="FH138" s="19" t="s">
        <v>1072</v>
      </c>
      <c r="FI138" s="13">
        <v>4004</v>
      </c>
      <c r="FJ138" s="13">
        <v>13</v>
      </c>
      <c r="FK138" s="19" t="s">
        <v>475</v>
      </c>
      <c r="FL138" s="13"/>
      <c r="FM138" s="55">
        <f>VLOOKUP($A138,'WO Detail'!$A$2:$BJ$304,16,FALSE)</f>
        <v>0</v>
      </c>
      <c r="FN138" s="13"/>
      <c r="FO138" s="13"/>
      <c r="FP138" s="13"/>
      <c r="FQ138" s="13"/>
      <c r="FR138" s="13"/>
      <c r="FS138" s="13"/>
      <c r="FT138" s="13"/>
      <c r="FU138" s="13"/>
      <c r="FV138" s="13"/>
      <c r="FW138" s="13"/>
      <c r="FX138" s="13"/>
      <c r="FY138" s="13"/>
      <c r="FZ138" s="13"/>
      <c r="GA138" s="13"/>
      <c r="GB138" s="13"/>
      <c r="GC138" s="13"/>
      <c r="GD138" s="13"/>
      <c r="GE138" s="13"/>
      <c r="GF138" s="13"/>
      <c r="GG138" s="13"/>
      <c r="GH138" s="55">
        <f>VLOOKUP($A138,'WO Detail'!$A$2:$BJ$304,39,FALSE)</f>
        <v>92.53</v>
      </c>
      <c r="GI138" s="55">
        <f>VLOOKUP($A138,'WO Detail'!$A$2:$BJ$304,40,FALSE)</f>
        <v>38.43</v>
      </c>
      <c r="GJ138" s="13"/>
      <c r="GK138" s="13"/>
      <c r="GL138" s="13"/>
      <c r="GM138" s="13"/>
      <c r="GN138" s="55">
        <f>VLOOKUP($A138,'WO Detail'!$A$2:$BJ$304,17,FALSE)</f>
        <v>0</v>
      </c>
      <c r="GO138" s="55">
        <f>VLOOKUP($A138,'WO Detail'!$A$2:$BJ$304,18,FALSE)</f>
        <v>0</v>
      </c>
      <c r="GP138" s="55">
        <f>VLOOKUP($A138,'WO Detail'!$A$2:$BJ$304,19,FALSE)</f>
        <v>0</v>
      </c>
      <c r="GQ138" s="55" t="str">
        <f>VLOOKUP($A138,'WO Detail'!$A$2:$BJ$304,21,FALSE)</f>
        <v>No</v>
      </c>
      <c r="GR138" s="89">
        <f>VLOOKUP($A138,'WO Detail'!$A$2:$BJ$304,22,FALSE)</f>
        <v>0.46468273581522718</v>
      </c>
      <c r="GS138" s="95">
        <f>VLOOKUP($A138,'WO Detail'!$A$2:$BJ$304,41,FALSE)</f>
        <v>3757</v>
      </c>
      <c r="GT138" s="95">
        <f t="shared" si="48"/>
        <v>0.74146437734359583</v>
      </c>
      <c r="GU138" s="95">
        <f>VLOOKUP($A138,'WO Detail'!$A$2:$BJ$304,42,FALSE)</f>
        <v>351</v>
      </c>
      <c r="GV138" s="95">
        <f t="shared" si="49"/>
        <v>0.20781527531083482</v>
      </c>
      <c r="GW138" s="95">
        <f>VLOOKUP($A138,'WO Detail'!$A$2:$BJ$304,43,FALSE)</f>
        <v>7814</v>
      </c>
      <c r="GX138" s="95">
        <f t="shared" si="54"/>
        <v>1.5421353858298794</v>
      </c>
      <c r="GY138" s="95">
        <f>VLOOKUP($A138,'WO Detail'!$A$2:$BJ$304,44,FALSE)</f>
        <v>13755</v>
      </c>
      <c r="GZ138" s="95">
        <f t="shared" si="55"/>
        <v>8.143872113676732</v>
      </c>
      <c r="HA138" s="95">
        <f>VLOOKUP($A138,'WO Detail'!$A$2:$BJ$304,45,FALSE)</f>
        <v>2782</v>
      </c>
      <c r="HB138" s="95">
        <f t="shared" si="56"/>
        <v>0.54904282612985988</v>
      </c>
      <c r="HC138" s="95">
        <f>VLOOKUP($A138,'WO Detail'!$A$2:$BJ$304,46,FALSE)</f>
        <v>1864</v>
      </c>
      <c r="HD138" s="95">
        <f t="shared" si="57"/>
        <v>1.103611604499704</v>
      </c>
      <c r="HE138" s="95">
        <f>VLOOKUP($A138,'WO Detail'!$A$2:$BJ$304,47,FALSE)</f>
        <v>7435</v>
      </c>
      <c r="HF138" s="95">
        <f t="shared" si="58"/>
        <v>1.4673376751529505</v>
      </c>
      <c r="HG138" s="95">
        <f>VLOOKUP($A138,'WO Detail'!$A$2:$BJ$304,49,FALSE)</f>
        <v>7077</v>
      </c>
      <c r="HH138" s="95">
        <f t="shared" si="59"/>
        <v>1.3966844286560094</v>
      </c>
      <c r="HI138" s="95">
        <f>VLOOKUP($A138,'WO Detail'!$A$2:$BJ$304,51,FALSE)</f>
        <v>82</v>
      </c>
      <c r="HJ138" s="95">
        <f t="shared" si="60"/>
        <v>41</v>
      </c>
      <c r="HK138" s="95">
        <f>VLOOKUP($A138,'WO Detail'!$A$2:$BJ$304,53,FALSE)</f>
        <v>89</v>
      </c>
      <c r="HL138" s="95">
        <f t="shared" si="61"/>
        <v>44.5</v>
      </c>
      <c r="HM138" s="95">
        <f>VLOOKUP($A138,'WO Detail'!$A$2:$BJ$304,55,FALSE)</f>
        <v>1260</v>
      </c>
      <c r="HN138" s="95">
        <f t="shared" si="69"/>
        <v>23.333333333333332</v>
      </c>
      <c r="HO138" s="95">
        <f>VLOOKUP($A138,'WO Detail'!$A$2:$BJ$304,56,FALSE)</f>
        <v>41106</v>
      </c>
      <c r="HP138" s="95">
        <f t="shared" si="62"/>
        <v>8.112492599171107</v>
      </c>
      <c r="HQ138" s="95">
        <f>VLOOKUP($A138,'WO Detail'!$A$2:$BJ$304,57,FALSE)</f>
        <v>10814</v>
      </c>
      <c r="HR138" s="95">
        <f t="shared" si="63"/>
        <v>6.4026050917702779</v>
      </c>
      <c r="HS138" s="95">
        <f>VLOOKUP($A138,'WO Detail'!$A$2:$BJ$304,58,FALSE)</f>
        <v>31058</v>
      </c>
      <c r="HT138" s="95">
        <f t="shared" si="64"/>
        <v>6.1294651667653444</v>
      </c>
      <c r="HU138" s="95">
        <f>VLOOKUP($A138,'WO Detail'!$A$2:$BJ$304,59,FALSE)</f>
        <v>90493</v>
      </c>
      <c r="HV138" s="95">
        <f t="shared" si="65"/>
        <v>53.577856719952635</v>
      </c>
      <c r="HW138" s="95">
        <f>VLOOKUP($A138,'WO Detail'!$A$2:$BJ$304,60,FALSE)</f>
        <v>1277</v>
      </c>
      <c r="HX138" s="95">
        <f t="shared" si="66"/>
        <v>0.25202289323070853</v>
      </c>
      <c r="HY138" s="95">
        <f>VLOOKUP($A138,'WO Detail'!$A$2:$BJ$304,61,FALSE)</f>
        <v>31252</v>
      </c>
      <c r="HZ138" s="95">
        <f t="shared" si="67"/>
        <v>18.503256364712847</v>
      </c>
      <c r="IA138" s="95"/>
      <c r="IB138" s="95"/>
      <c r="IC138" s="95"/>
      <c r="ID138" s="113">
        <f>VLOOKUP($A138,'PHAS Score'!$C$1:$D$303,2,FALSE)</f>
        <v>21</v>
      </c>
      <c r="IE138" s="95">
        <f>VLOOKUP($A138,'WO Detail'!$A$2:$BJ$304,62,FALSE)</f>
        <v>3480</v>
      </c>
      <c r="IF138" s="95">
        <f t="shared" si="68"/>
        <v>2.0603907637655419</v>
      </c>
      <c r="IG138" s="96"/>
      <c r="IH138" s="96"/>
      <c r="II138" s="96"/>
      <c r="IJ138" s="96"/>
    </row>
    <row r="139" spans="1:244" s="18" customFormat="1" ht="20.100000000000001" customHeight="1">
      <c r="A139" s="55" t="s">
        <v>1073</v>
      </c>
      <c r="B139" s="13" t="s">
        <v>452</v>
      </c>
      <c r="C139" s="13" t="str">
        <f>VLOOKUP($A139,'WO Detail'!$A$2:$BJ$304,4,FALSE)</f>
        <v>Queens-Staten Island</v>
      </c>
      <c r="D139" s="13" t="str">
        <f>VLOOKUP($A139,'WO Detail'!$A$2:$BJ$304,6,FALSE)</f>
        <v>Baisley Park</v>
      </c>
      <c r="E139" s="55">
        <f>VLOOKUP($A139,'WO Detail'!$A$2:$BJ$304,7,FALSE)</f>
        <v>91</v>
      </c>
      <c r="F139" s="13" t="s">
        <v>1074</v>
      </c>
      <c r="G139" s="53">
        <v>316</v>
      </c>
      <c r="H139" s="55" t="str">
        <f>VLOOKUP($A139,'WO Detail'!$A$2:$BJ$304,9,FALSE)</f>
        <v>NY005010910</v>
      </c>
      <c r="I139" s="14">
        <v>145</v>
      </c>
      <c r="J139" s="14">
        <v>179</v>
      </c>
      <c r="K139" s="15">
        <v>1.2344828000000001</v>
      </c>
      <c r="L139" s="15">
        <v>17.055862099999999</v>
      </c>
      <c r="M139" s="14">
        <v>58</v>
      </c>
      <c r="N139" s="14">
        <v>121</v>
      </c>
      <c r="O139" s="14">
        <v>0</v>
      </c>
      <c r="P139" s="14">
        <v>0</v>
      </c>
      <c r="Q139" s="14">
        <v>0</v>
      </c>
      <c r="R139" s="14">
        <v>0</v>
      </c>
      <c r="S139" s="14">
        <v>0</v>
      </c>
      <c r="T139" s="14">
        <v>0</v>
      </c>
      <c r="U139" s="14">
        <v>0</v>
      </c>
      <c r="V139" s="14">
        <v>1</v>
      </c>
      <c r="W139" s="14">
        <v>2</v>
      </c>
      <c r="X139" s="14">
        <v>5</v>
      </c>
      <c r="Y139" s="14">
        <v>61</v>
      </c>
      <c r="Z139" s="14">
        <v>71</v>
      </c>
      <c r="AA139" s="14">
        <v>39</v>
      </c>
      <c r="AB139" s="14">
        <v>0</v>
      </c>
      <c r="AC139" s="14">
        <v>174</v>
      </c>
      <c r="AD139" s="14">
        <v>171</v>
      </c>
      <c r="AE139" s="14">
        <v>13</v>
      </c>
      <c r="AF139" s="14">
        <v>68</v>
      </c>
      <c r="AG139" s="14">
        <v>56</v>
      </c>
      <c r="AH139" s="14">
        <v>37</v>
      </c>
      <c r="AI139" s="14">
        <v>5</v>
      </c>
      <c r="AJ139" s="14">
        <v>125</v>
      </c>
      <c r="AK139" s="14">
        <v>49</v>
      </c>
      <c r="AL139" s="14">
        <v>9</v>
      </c>
      <c r="AM139" s="14">
        <v>7</v>
      </c>
      <c r="AN139" s="14">
        <v>13</v>
      </c>
      <c r="AO139" s="16">
        <v>382.13103448275859</v>
      </c>
      <c r="AP139" s="16">
        <v>270</v>
      </c>
      <c r="AQ139" s="14">
        <v>0</v>
      </c>
      <c r="AR139" s="14">
        <v>8</v>
      </c>
      <c r="AS139" s="14">
        <v>75</v>
      </c>
      <c r="AT139" s="14">
        <v>22</v>
      </c>
      <c r="AU139" s="14">
        <v>9</v>
      </c>
      <c r="AV139" s="14">
        <v>12</v>
      </c>
      <c r="AW139" s="14">
        <v>4</v>
      </c>
      <c r="AX139" s="14">
        <v>2</v>
      </c>
      <c r="AY139" s="14">
        <v>6</v>
      </c>
      <c r="AZ139" s="14">
        <v>2</v>
      </c>
      <c r="BA139" s="14">
        <v>5</v>
      </c>
      <c r="BB139" s="16">
        <v>16458.724137931036</v>
      </c>
      <c r="BC139" s="16">
        <v>11700</v>
      </c>
      <c r="BD139" s="14">
        <v>0</v>
      </c>
      <c r="BE139" s="14">
        <v>20</v>
      </c>
      <c r="BF139" s="14">
        <v>77</v>
      </c>
      <c r="BG139" s="14">
        <v>11</v>
      </c>
      <c r="BH139" s="14">
        <v>13</v>
      </c>
      <c r="BI139" s="14">
        <v>7</v>
      </c>
      <c r="BJ139" s="14">
        <v>4</v>
      </c>
      <c r="BK139" s="14">
        <v>8</v>
      </c>
      <c r="BL139" s="14">
        <v>0</v>
      </c>
      <c r="BM139" s="14">
        <v>4</v>
      </c>
      <c r="BN139" s="14">
        <v>0</v>
      </c>
      <c r="BO139" s="14">
        <v>0</v>
      </c>
      <c r="BP139" s="14">
        <v>0</v>
      </c>
      <c r="BQ139" s="14">
        <v>0</v>
      </c>
      <c r="BR139" s="14">
        <v>1</v>
      </c>
      <c r="BS139" s="14">
        <v>0</v>
      </c>
      <c r="BT139" s="14">
        <v>0</v>
      </c>
      <c r="BU139" s="14">
        <v>0</v>
      </c>
      <c r="BV139" s="14">
        <v>0</v>
      </c>
      <c r="BW139" s="14">
        <v>0</v>
      </c>
      <c r="BX139" s="14">
        <v>0</v>
      </c>
      <c r="BY139" s="14">
        <v>15</v>
      </c>
      <c r="BZ139" s="16">
        <v>30042.400000000001</v>
      </c>
      <c r="CA139" s="16">
        <v>32448</v>
      </c>
      <c r="CB139" s="14">
        <v>2</v>
      </c>
      <c r="CC139" s="16">
        <v>13314</v>
      </c>
      <c r="CD139" s="16">
        <v>13314</v>
      </c>
      <c r="CE139" s="14">
        <v>129</v>
      </c>
      <c r="CF139" s="16">
        <v>14916.023255813954</v>
      </c>
      <c r="CG139" s="16">
        <v>10896</v>
      </c>
      <c r="CH139" s="14">
        <v>121</v>
      </c>
      <c r="CI139" s="14">
        <v>18</v>
      </c>
      <c r="CJ139" s="14">
        <v>5</v>
      </c>
      <c r="CK139" s="14">
        <v>1</v>
      </c>
      <c r="CL139" s="14">
        <v>0</v>
      </c>
      <c r="CM139" s="14">
        <v>0</v>
      </c>
      <c r="CN139" s="17">
        <f t="shared" si="51"/>
        <v>0</v>
      </c>
      <c r="CO139" s="14">
        <v>2</v>
      </c>
      <c r="CP139" s="17">
        <f t="shared" si="52"/>
        <v>1.3793103448275862E-2</v>
      </c>
      <c r="CQ139" s="14">
        <v>92</v>
      </c>
      <c r="CR139" s="14">
        <v>0</v>
      </c>
      <c r="CS139" s="17">
        <f t="shared" si="53"/>
        <v>0</v>
      </c>
      <c r="CT139" s="13"/>
      <c r="CU139" s="17"/>
      <c r="CV139" s="13"/>
      <c r="CW139" s="13"/>
      <c r="CX139" s="13"/>
      <c r="CY139" s="13"/>
      <c r="CZ139" s="13"/>
      <c r="DA139" s="13"/>
      <c r="DB139" s="13" t="str">
        <f>VLOOKUP($A139,'WO Detail'!$A$2:$BJ$304,5,FALSE)</f>
        <v>Neagia Drew</v>
      </c>
      <c r="DC139" s="13"/>
      <c r="DD139" s="13"/>
      <c r="DE139" s="55">
        <f>VLOOKUP($A139,'WO Detail'!$A$2:$BJ$304,38,FALSE)</f>
        <v>2</v>
      </c>
      <c r="DF139" s="19" t="s">
        <v>497</v>
      </c>
      <c r="DG139" s="19" t="s">
        <v>498</v>
      </c>
      <c r="DH139" s="19" t="s">
        <v>338</v>
      </c>
      <c r="DI139" s="19" t="s">
        <v>777</v>
      </c>
      <c r="DJ139" s="19" t="s">
        <v>404</v>
      </c>
      <c r="DK139" s="19" t="s">
        <v>778</v>
      </c>
      <c r="DL139" s="19" t="s">
        <v>382</v>
      </c>
      <c r="DM139" s="19" t="s">
        <v>779</v>
      </c>
      <c r="DN139" s="19" t="s">
        <v>504</v>
      </c>
      <c r="DO139" s="55"/>
      <c r="DP139" s="55"/>
      <c r="DQ139" s="68">
        <v>0</v>
      </c>
      <c r="DR139" s="55" t="str">
        <f>VLOOKUP($A139,'WO Detail'!$A$2:$BJ$304,10,FALSE)</f>
        <v>No</v>
      </c>
      <c r="DS139" s="55" t="str">
        <f>VLOOKUP($A139,'WO Detail'!$A$2:$BJ$304,14,FALSE)</f>
        <v>YES</v>
      </c>
      <c r="DT139" s="19" t="s">
        <v>505</v>
      </c>
      <c r="DU139" s="59" t="str">
        <f>VLOOKUP($A139,'WO Detail'!$A$2:$BJ$304,15,FALSE)</f>
        <v>ADDIE WILLIAMS</v>
      </c>
      <c r="DV139" s="77"/>
      <c r="DW139" s="79" t="s">
        <v>519</v>
      </c>
      <c r="DX139" s="55">
        <f>VLOOKUP($A139,'WO Detail'!$A$2:$BJ$304,26,FALSE)</f>
        <v>159</v>
      </c>
      <c r="DY139" s="55">
        <f>VLOOKUP($A139,'WO Detail'!$A$2:$BJ$304,27,FALSE)</f>
        <v>145</v>
      </c>
      <c r="DZ139" s="55">
        <f>VLOOKUP($A139,'WO Detail'!$A$2:$BJ$304,28,FALSE)</f>
        <v>1</v>
      </c>
      <c r="EA139" s="55">
        <f>VLOOKUP($A139,'WO Detail'!$A$2:$BJ$304,29,FALSE)</f>
        <v>13</v>
      </c>
      <c r="EB139" s="55">
        <f>VLOOKUP($A139,'WO Detail'!$A$2:$BJ$304,30,FALSE)</f>
        <v>0</v>
      </c>
      <c r="EC139" s="55">
        <f>VLOOKUP($A139,'WO Detail'!$A$2:$BJ$304,31,FALSE)</f>
        <v>147</v>
      </c>
      <c r="ED139" s="55">
        <f>VLOOKUP($A139,'WO Detail'!$A$2:$BJ$304,32,FALSE)</f>
        <v>12</v>
      </c>
      <c r="EE139" s="55">
        <f>VLOOKUP($A139,'WO Detail'!$A$2:$BJ$304,33,FALSE)</f>
        <v>0</v>
      </c>
      <c r="EF139" s="55">
        <f>VLOOKUP($A139,'WO Detail'!$A$2:$BJ$304,34,FALSE)</f>
        <v>0</v>
      </c>
      <c r="EG139" s="55">
        <f>VLOOKUP($A139,'WO Detail'!$A$2:$BJ$304,35,FALSE)</f>
        <v>0</v>
      </c>
      <c r="EH139" s="55">
        <f>VLOOKUP($A139,'WO Detail'!$A$2:$BJ$304,36,FALSE)</f>
        <v>0</v>
      </c>
      <c r="EI139" s="55">
        <f>VLOOKUP($A139,'WO Detail'!$A$2:$BJ$304,37,FALSE)</f>
        <v>0</v>
      </c>
      <c r="EJ139" s="78">
        <v>1</v>
      </c>
      <c r="EK139" s="78">
        <v>0</v>
      </c>
      <c r="EL139" s="19" t="s">
        <v>268</v>
      </c>
      <c r="EM139" s="19" t="s">
        <v>290</v>
      </c>
      <c r="EN139" s="81">
        <v>30467</v>
      </c>
      <c r="EO139" s="78">
        <v>37</v>
      </c>
      <c r="EP139" s="78" t="s">
        <v>334</v>
      </c>
      <c r="EQ139" s="84">
        <v>12689</v>
      </c>
      <c r="ER139" s="78">
        <v>0.98</v>
      </c>
      <c r="ES139" s="13"/>
      <c r="ET139" s="55">
        <f>VLOOKUP($A139,'WO Detail'!$A$2:$BJ$304,25,FALSE)</f>
        <v>3</v>
      </c>
      <c r="EU139" s="55">
        <f>VLOOKUP($A139,'WO Detail'!$A$2:$BJ$304,24,FALSE)</f>
        <v>3</v>
      </c>
      <c r="EV139" s="55" t="str">
        <f>VLOOKUP($A139,'WO Detail'!$A$2:$BJ$304,23,FALSE)</f>
        <v>OPERATING</v>
      </c>
      <c r="EW139" s="78" t="s">
        <v>267</v>
      </c>
      <c r="EX139" s="13"/>
      <c r="EY139" s="13"/>
      <c r="EZ139" s="19" t="s">
        <v>267</v>
      </c>
      <c r="FA139" s="55" t="str">
        <f>VLOOKUP($A139,'WO Detail'!$A$2:$BJ$304,11,FALSE)</f>
        <v>Other</v>
      </c>
      <c r="FB139" s="55" t="str">
        <f>VLOOKUP($A139,'WO Detail'!$A$2:$BJ$304,12,FALSE)</f>
        <v>No</v>
      </c>
      <c r="FC139" s="13"/>
      <c r="FD139" s="55" t="str">
        <f>VLOOKUP($A139,'WO Detail'!$A$2:$BJ$304,13,FALSE)</f>
        <v>NGEM</v>
      </c>
      <c r="FE139" s="19" t="s">
        <v>272</v>
      </c>
      <c r="FF139" s="13"/>
      <c r="FG139" s="19" t="s">
        <v>1075</v>
      </c>
      <c r="FH139" s="19" t="s">
        <v>781</v>
      </c>
      <c r="FI139" s="13">
        <v>4112</v>
      </c>
      <c r="FJ139" s="13">
        <v>29</v>
      </c>
      <c r="FK139" s="19" t="s">
        <v>782</v>
      </c>
      <c r="FL139" s="13"/>
      <c r="FM139" s="55">
        <f>VLOOKUP($A139,'WO Detail'!$A$2:$BJ$304,16,FALSE)</f>
        <v>0</v>
      </c>
      <c r="FN139" s="13"/>
      <c r="FO139" s="13"/>
      <c r="FP139" s="13"/>
      <c r="FQ139" s="13"/>
      <c r="FR139" s="13"/>
      <c r="FS139" s="13"/>
      <c r="FT139" s="13"/>
      <c r="FU139" s="13"/>
      <c r="FV139" s="13"/>
      <c r="FW139" s="13"/>
      <c r="FX139" s="13"/>
      <c r="FY139" s="13"/>
      <c r="FZ139" s="13"/>
      <c r="GA139" s="13"/>
      <c r="GB139" s="13"/>
      <c r="GC139" s="13"/>
      <c r="GD139" s="13"/>
      <c r="GE139" s="13"/>
      <c r="GF139" s="13"/>
      <c r="GG139" s="13"/>
      <c r="GH139" s="55">
        <f>VLOOKUP($A139,'WO Detail'!$A$2:$BJ$304,39,FALSE)</f>
        <v>98.22</v>
      </c>
      <c r="GI139" s="55">
        <f>VLOOKUP($A139,'WO Detail'!$A$2:$BJ$304,40,FALSE)</f>
        <v>9.66</v>
      </c>
      <c r="GJ139" s="13"/>
      <c r="GK139" s="13"/>
      <c r="GL139" s="13"/>
      <c r="GM139" s="13"/>
      <c r="GN139" s="55">
        <f>VLOOKUP($A139,'WO Detail'!$A$2:$BJ$304,17,FALSE)</f>
        <v>0</v>
      </c>
      <c r="GO139" s="55">
        <f>VLOOKUP($A139,'WO Detail'!$A$2:$BJ$304,18,FALSE)</f>
        <v>0</v>
      </c>
      <c r="GP139" s="55">
        <f>VLOOKUP($A139,'WO Detail'!$A$2:$BJ$304,19,FALSE)</f>
        <v>0</v>
      </c>
      <c r="GQ139" s="55" t="str">
        <f>VLOOKUP($A139,'WO Detail'!$A$2:$BJ$304,21,FALSE)</f>
        <v>Yes</v>
      </c>
      <c r="GR139" s="89">
        <f>VLOOKUP($A139,'WO Detail'!$A$2:$BJ$304,22,FALSE)</f>
        <v>0.67024960517247301</v>
      </c>
      <c r="GS139" s="95">
        <f>VLOOKUP($A139,'WO Detail'!$A$2:$BJ$304,41,FALSE)</f>
        <v>82</v>
      </c>
      <c r="GT139" s="95">
        <f t="shared" si="48"/>
        <v>0.18850574712643678</v>
      </c>
      <c r="GU139" s="95">
        <f>VLOOKUP($A139,'WO Detail'!$A$2:$BJ$304,42,FALSE)</f>
        <v>0</v>
      </c>
      <c r="GV139" s="95">
        <f t="shared" si="49"/>
        <v>0</v>
      </c>
      <c r="GW139" s="95">
        <f>VLOOKUP($A139,'WO Detail'!$A$2:$BJ$304,43,FALSE)</f>
        <v>618</v>
      </c>
      <c r="GX139" s="95">
        <f t="shared" si="54"/>
        <v>1.4206896551724137</v>
      </c>
      <c r="GY139" s="95">
        <f>VLOOKUP($A139,'WO Detail'!$A$2:$BJ$304,44,FALSE)</f>
        <v>195</v>
      </c>
      <c r="GZ139" s="95">
        <f t="shared" si="55"/>
        <v>1.3448275862068966</v>
      </c>
      <c r="HA139" s="95">
        <f>VLOOKUP($A139,'WO Detail'!$A$2:$BJ$304,45,FALSE)</f>
        <v>641</v>
      </c>
      <c r="HB139" s="95">
        <f t="shared" si="56"/>
        <v>1.4735632183908045</v>
      </c>
      <c r="HC139" s="95">
        <f>VLOOKUP($A139,'WO Detail'!$A$2:$BJ$304,46,FALSE)</f>
        <v>1351</v>
      </c>
      <c r="HD139" s="95">
        <f t="shared" si="57"/>
        <v>9.3172413793103441</v>
      </c>
      <c r="HE139" s="95">
        <f>VLOOKUP($A139,'WO Detail'!$A$2:$BJ$304,47,FALSE)</f>
        <v>250</v>
      </c>
      <c r="HF139" s="95">
        <f t="shared" si="58"/>
        <v>0.57471264367816088</v>
      </c>
      <c r="HG139" s="95">
        <f>VLOOKUP($A139,'WO Detail'!$A$2:$BJ$304,49,FALSE)</f>
        <v>176</v>
      </c>
      <c r="HH139" s="95">
        <f t="shared" si="59"/>
        <v>0.40459770114942528</v>
      </c>
      <c r="HI139" s="95">
        <f>VLOOKUP($A139,'WO Detail'!$A$2:$BJ$304,51,FALSE)</f>
        <v>1</v>
      </c>
      <c r="HJ139" s="95">
        <f t="shared" si="60"/>
        <v>0.5</v>
      </c>
      <c r="HK139" s="95">
        <f>VLOOKUP($A139,'WO Detail'!$A$2:$BJ$304,53,FALSE)</f>
        <v>6</v>
      </c>
      <c r="HL139" s="95">
        <f t="shared" si="61"/>
        <v>3</v>
      </c>
      <c r="HM139" s="95">
        <f>VLOOKUP($A139,'WO Detail'!$A$2:$BJ$304,55,FALSE)</f>
        <v>26</v>
      </c>
      <c r="HN139" s="95">
        <f t="shared" si="69"/>
        <v>8.6666666666666661</v>
      </c>
      <c r="HO139" s="95">
        <f>VLOOKUP($A139,'WO Detail'!$A$2:$BJ$304,56,FALSE)</f>
        <v>4132</v>
      </c>
      <c r="HP139" s="95">
        <f t="shared" si="62"/>
        <v>9.4988505747126428</v>
      </c>
      <c r="HQ139" s="95">
        <f>VLOOKUP($A139,'WO Detail'!$A$2:$BJ$304,57,FALSE)</f>
        <v>341</v>
      </c>
      <c r="HR139" s="95">
        <f t="shared" si="63"/>
        <v>2.3517241379310345</v>
      </c>
      <c r="HS139" s="95">
        <f>VLOOKUP($A139,'WO Detail'!$A$2:$BJ$304,58,FALSE)</f>
        <v>1710</v>
      </c>
      <c r="HT139" s="95">
        <f t="shared" si="64"/>
        <v>3.9310344827586206</v>
      </c>
      <c r="HU139" s="95">
        <f>VLOOKUP($A139,'WO Detail'!$A$2:$BJ$304,59,FALSE)</f>
        <v>5812</v>
      </c>
      <c r="HV139" s="95">
        <f t="shared" si="65"/>
        <v>40.082758620689653</v>
      </c>
      <c r="HW139" s="95">
        <f>VLOOKUP($A139,'WO Detail'!$A$2:$BJ$304,60,FALSE)</f>
        <v>277</v>
      </c>
      <c r="HX139" s="95">
        <f t="shared" si="66"/>
        <v>0.63678160919540228</v>
      </c>
      <c r="HY139" s="95">
        <f>VLOOKUP($A139,'WO Detail'!$A$2:$BJ$304,61,FALSE)</f>
        <v>790</v>
      </c>
      <c r="HZ139" s="95">
        <f t="shared" si="67"/>
        <v>5.4482758620689653</v>
      </c>
      <c r="IA139" s="95"/>
      <c r="IB139" s="95"/>
      <c r="IC139" s="95"/>
      <c r="ID139" s="113">
        <f>VLOOKUP($A139,'PHAS Score'!$C$1:$D$303,2,FALSE)</f>
        <v>60</v>
      </c>
      <c r="IE139" s="95">
        <f>VLOOKUP($A139,'WO Detail'!$A$2:$BJ$304,62,FALSE)</f>
        <v>271</v>
      </c>
      <c r="IF139" s="95">
        <f t="shared" si="68"/>
        <v>1.8689655172413793</v>
      </c>
      <c r="IG139" s="96"/>
      <c r="IH139" s="96"/>
      <c r="II139" s="96"/>
      <c r="IJ139" s="96"/>
    </row>
    <row r="140" spans="1:244" s="18" customFormat="1" ht="20.100000000000001" customHeight="1">
      <c r="A140" s="55" t="s">
        <v>1076</v>
      </c>
      <c r="B140" s="13" t="s">
        <v>307</v>
      </c>
      <c r="C140" s="13" t="str">
        <f>VLOOKUP($A140,'WO Detail'!$A$2:$BJ$304,4,FALSE)</f>
        <v>Manhattan</v>
      </c>
      <c r="D140" s="13" t="str">
        <f>VLOOKUP($A140,'WO Detail'!$A$2:$BJ$304,6,FALSE)</f>
        <v>Isaacs</v>
      </c>
      <c r="E140" s="55">
        <f>VLOOKUP($A140,'WO Detail'!$A$2:$BJ$304,7,FALSE)</f>
        <v>139</v>
      </c>
      <c r="F140" s="13" t="s">
        <v>1077</v>
      </c>
      <c r="G140" s="53">
        <v>139</v>
      </c>
      <c r="H140" s="55" t="str">
        <f>VLOOKUP($A140,'WO Detail'!$A$2:$BJ$304,9,FALSE)</f>
        <v>NY005011390</v>
      </c>
      <c r="I140" s="14">
        <v>633</v>
      </c>
      <c r="J140" s="14">
        <v>1228</v>
      </c>
      <c r="K140" s="15">
        <v>1.9399683999999999</v>
      </c>
      <c r="L140" s="15">
        <v>24.9396524</v>
      </c>
      <c r="M140" s="14">
        <v>452</v>
      </c>
      <c r="N140" s="14">
        <v>776</v>
      </c>
      <c r="O140" s="14">
        <v>49</v>
      </c>
      <c r="P140" s="14">
        <v>95</v>
      </c>
      <c r="Q140" s="14">
        <v>77</v>
      </c>
      <c r="R140" s="14">
        <v>87</v>
      </c>
      <c r="S140" s="14">
        <v>64</v>
      </c>
      <c r="T140" s="14">
        <v>163</v>
      </c>
      <c r="U140" s="14">
        <v>115</v>
      </c>
      <c r="V140" s="14">
        <v>128</v>
      </c>
      <c r="W140" s="14">
        <v>91</v>
      </c>
      <c r="X140" s="14">
        <v>86</v>
      </c>
      <c r="Y140" s="14">
        <v>152</v>
      </c>
      <c r="Z140" s="14">
        <v>78</v>
      </c>
      <c r="AA140" s="14">
        <v>43</v>
      </c>
      <c r="AB140" s="14">
        <v>274</v>
      </c>
      <c r="AC140" s="14">
        <v>323</v>
      </c>
      <c r="AD140" s="14">
        <v>273</v>
      </c>
      <c r="AE140" s="14">
        <v>135</v>
      </c>
      <c r="AF140" s="14">
        <v>427</v>
      </c>
      <c r="AG140" s="14">
        <v>572</v>
      </c>
      <c r="AH140" s="14">
        <v>93</v>
      </c>
      <c r="AI140" s="14">
        <v>1</v>
      </c>
      <c r="AJ140" s="14">
        <v>310</v>
      </c>
      <c r="AK140" s="14">
        <v>86</v>
      </c>
      <c r="AL140" s="14">
        <v>20</v>
      </c>
      <c r="AM140" s="14">
        <v>15</v>
      </c>
      <c r="AN140" s="14">
        <v>79</v>
      </c>
      <c r="AO140" s="16">
        <v>566.44075829383883</v>
      </c>
      <c r="AP140" s="16">
        <v>400</v>
      </c>
      <c r="AQ140" s="14">
        <v>11</v>
      </c>
      <c r="AR140" s="14">
        <v>24</v>
      </c>
      <c r="AS140" s="14">
        <v>201</v>
      </c>
      <c r="AT140" s="14">
        <v>80</v>
      </c>
      <c r="AU140" s="14">
        <v>70</v>
      </c>
      <c r="AV140" s="14">
        <v>31</v>
      </c>
      <c r="AW140" s="14">
        <v>31</v>
      </c>
      <c r="AX140" s="14">
        <v>36</v>
      </c>
      <c r="AY140" s="14">
        <v>20</v>
      </c>
      <c r="AZ140" s="14">
        <v>25</v>
      </c>
      <c r="BA140" s="14">
        <v>104</v>
      </c>
      <c r="BB140" s="16">
        <v>28171.857142857141</v>
      </c>
      <c r="BC140" s="16">
        <v>17600</v>
      </c>
      <c r="BD140" s="14">
        <v>25</v>
      </c>
      <c r="BE140" s="14">
        <v>75</v>
      </c>
      <c r="BF140" s="14">
        <v>170</v>
      </c>
      <c r="BG140" s="14">
        <v>78</v>
      </c>
      <c r="BH140" s="14">
        <v>47</v>
      </c>
      <c r="BI140" s="14">
        <v>51</v>
      </c>
      <c r="BJ140" s="14">
        <v>29</v>
      </c>
      <c r="BK140" s="14">
        <v>27</v>
      </c>
      <c r="BL140" s="14">
        <v>16</v>
      </c>
      <c r="BM140" s="14">
        <v>16</v>
      </c>
      <c r="BN140" s="14">
        <v>22</v>
      </c>
      <c r="BO140" s="14">
        <v>15</v>
      </c>
      <c r="BP140" s="14">
        <v>10</v>
      </c>
      <c r="BQ140" s="14">
        <v>10</v>
      </c>
      <c r="BR140" s="14">
        <v>2</v>
      </c>
      <c r="BS140" s="14">
        <v>2</v>
      </c>
      <c r="BT140" s="14">
        <v>4</v>
      </c>
      <c r="BU140" s="14">
        <v>1</v>
      </c>
      <c r="BV140" s="14">
        <v>4</v>
      </c>
      <c r="BW140" s="14">
        <v>2</v>
      </c>
      <c r="BX140" s="14">
        <v>17</v>
      </c>
      <c r="BY140" s="14">
        <v>280</v>
      </c>
      <c r="BZ140" s="16">
        <v>44191.171428571426</v>
      </c>
      <c r="CA140" s="16">
        <v>32207</v>
      </c>
      <c r="CB140" s="14">
        <v>58</v>
      </c>
      <c r="CC140" s="16">
        <v>13003.344827586207</v>
      </c>
      <c r="CD140" s="16">
        <v>10024</v>
      </c>
      <c r="CE140" s="14">
        <v>288</v>
      </c>
      <c r="CF140" s="16">
        <v>15763.055555555555</v>
      </c>
      <c r="CG140" s="16">
        <v>11538</v>
      </c>
      <c r="CH140" s="14">
        <v>404</v>
      </c>
      <c r="CI140" s="14">
        <v>109</v>
      </c>
      <c r="CJ140" s="14">
        <v>75</v>
      </c>
      <c r="CK140" s="14">
        <v>21</v>
      </c>
      <c r="CL140" s="14">
        <v>10</v>
      </c>
      <c r="CM140" s="14">
        <v>14</v>
      </c>
      <c r="CN140" s="17">
        <f t="shared" si="51"/>
        <v>2.2116903633491312E-2</v>
      </c>
      <c r="CO140" s="14">
        <v>46</v>
      </c>
      <c r="CP140" s="17">
        <f t="shared" si="52"/>
        <v>7.266982622432859E-2</v>
      </c>
      <c r="CQ140" s="14">
        <v>282</v>
      </c>
      <c r="CR140" s="14">
        <v>80</v>
      </c>
      <c r="CS140" s="17">
        <f t="shared" si="53"/>
        <v>6.5146579804560262E-2</v>
      </c>
      <c r="CT140" s="13"/>
      <c r="CU140" s="17"/>
      <c r="CV140" s="13"/>
      <c r="CW140" s="13"/>
      <c r="CX140" s="13"/>
      <c r="CY140" s="13"/>
      <c r="CZ140" s="13"/>
      <c r="DA140" s="13"/>
      <c r="DB140" s="13" t="str">
        <f>VLOOKUP($A140,'WO Detail'!$A$2:$BJ$304,5,FALSE)</f>
        <v>Miguel Molina</v>
      </c>
      <c r="DC140" s="13"/>
      <c r="DD140" s="13"/>
      <c r="DE140" s="55">
        <f>VLOOKUP($A140,'WO Detail'!$A$2:$BJ$304,38,FALSE)</f>
        <v>12</v>
      </c>
      <c r="DF140" s="19" t="s">
        <v>378</v>
      </c>
      <c r="DG140" s="19" t="s">
        <v>379</v>
      </c>
      <c r="DH140" s="19" t="s">
        <v>366</v>
      </c>
      <c r="DI140" s="19" t="s">
        <v>367</v>
      </c>
      <c r="DJ140" s="19" t="s">
        <v>338</v>
      </c>
      <c r="DK140" s="19" t="s">
        <v>339</v>
      </c>
      <c r="DL140" s="19" t="s">
        <v>497</v>
      </c>
      <c r="DM140" s="19" t="s">
        <v>1044</v>
      </c>
      <c r="DN140" s="19" t="s">
        <v>1045</v>
      </c>
      <c r="DO140" s="55"/>
      <c r="DP140" s="55"/>
      <c r="DQ140" s="68">
        <v>12</v>
      </c>
      <c r="DR140" s="55" t="str">
        <f>VLOOKUP($A140,'WO Detail'!$A$2:$BJ$304,10,FALSE)</f>
        <v>No</v>
      </c>
      <c r="DS140" s="55" t="str">
        <f>VLOOKUP($A140,'WO Detail'!$A$2:$BJ$304,14,FALSE)</f>
        <v>YES</v>
      </c>
      <c r="DT140" s="19" t="s">
        <v>370</v>
      </c>
      <c r="DU140" s="59" t="str">
        <f>VLOOKUP($A140,'WO Detail'!$A$2:$BJ$304,15,FALSE)</f>
        <v>ROSEMARY BERGIN</v>
      </c>
      <c r="DV140" s="77"/>
      <c r="DW140" s="79" t="s">
        <v>267</v>
      </c>
      <c r="DX140" s="55">
        <f>VLOOKUP($A140,'WO Detail'!$A$2:$BJ$304,26,FALSE)</f>
        <v>636</v>
      </c>
      <c r="DY140" s="55">
        <f>VLOOKUP($A140,'WO Detail'!$A$2:$BJ$304,27,FALSE)</f>
        <v>634</v>
      </c>
      <c r="DZ140" s="55">
        <f>VLOOKUP($A140,'WO Detail'!$A$2:$BJ$304,28,FALSE)</f>
        <v>1</v>
      </c>
      <c r="EA140" s="55">
        <f>VLOOKUP($A140,'WO Detail'!$A$2:$BJ$304,29,FALSE)</f>
        <v>1</v>
      </c>
      <c r="EB140" s="55">
        <f>VLOOKUP($A140,'WO Detail'!$A$2:$BJ$304,30,FALSE)</f>
        <v>4</v>
      </c>
      <c r="EC140" s="55">
        <f>VLOOKUP($A140,'WO Detail'!$A$2:$BJ$304,31,FALSE)</f>
        <v>350</v>
      </c>
      <c r="ED140" s="55">
        <f>VLOOKUP($A140,'WO Detail'!$A$2:$BJ$304,32,FALSE)</f>
        <v>165</v>
      </c>
      <c r="EE140" s="55">
        <f>VLOOKUP($A140,'WO Detail'!$A$2:$BJ$304,33,FALSE)</f>
        <v>94</v>
      </c>
      <c r="EF140" s="55">
        <f>VLOOKUP($A140,'WO Detail'!$A$2:$BJ$304,34,FALSE)</f>
        <v>23</v>
      </c>
      <c r="EG140" s="55">
        <f>VLOOKUP($A140,'WO Detail'!$A$2:$BJ$304,35,FALSE)</f>
        <v>0</v>
      </c>
      <c r="EH140" s="55">
        <f>VLOOKUP($A140,'WO Detail'!$A$2:$BJ$304,36,FALSE)</f>
        <v>0</v>
      </c>
      <c r="EI140" s="55">
        <f>VLOOKUP($A140,'WO Detail'!$A$2:$BJ$304,37,FALSE)</f>
        <v>0</v>
      </c>
      <c r="EJ140" s="78">
        <v>3</v>
      </c>
      <c r="EK140" s="78">
        <v>1</v>
      </c>
      <c r="EL140" s="19" t="s">
        <v>268</v>
      </c>
      <c r="EM140" s="19" t="s">
        <v>269</v>
      </c>
      <c r="EN140" s="81">
        <v>23954</v>
      </c>
      <c r="EO140" s="78">
        <v>55</v>
      </c>
      <c r="EP140" s="78" t="s">
        <v>360</v>
      </c>
      <c r="EQ140" s="84">
        <v>32645</v>
      </c>
      <c r="ER140" s="78">
        <v>3.49</v>
      </c>
      <c r="ES140" s="13"/>
      <c r="ET140" s="55">
        <f>VLOOKUP($A140,'WO Detail'!$A$2:$BJ$304,25,FALSE)</f>
        <v>3</v>
      </c>
      <c r="EU140" s="55">
        <f>VLOOKUP($A140,'WO Detail'!$A$2:$BJ$304,24,FALSE)</f>
        <v>6</v>
      </c>
      <c r="EV140" s="55">
        <f>VLOOKUP($A140,'WO Detail'!$A$2:$BJ$304,23,FALSE)</f>
        <v>0</v>
      </c>
      <c r="EW140" s="78" t="s">
        <v>462</v>
      </c>
      <c r="EX140" s="13" t="s">
        <v>372</v>
      </c>
      <c r="EY140" s="13"/>
      <c r="EZ140" s="19" t="s">
        <v>267</v>
      </c>
      <c r="FA140" s="55" t="str">
        <f>VLOOKUP($A140,'WO Detail'!$A$2:$BJ$304,11,FALSE)</f>
        <v>Other</v>
      </c>
      <c r="FB140" s="55" t="str">
        <f>VLOOKUP($A140,'WO Detail'!$A$2:$BJ$304,12,FALSE)</f>
        <v>Yes</v>
      </c>
      <c r="FC140" s="13"/>
      <c r="FD140" s="55">
        <f>VLOOKUP($A140,'WO Detail'!$A$2:$BJ$304,13,FALSE)</f>
        <v>0</v>
      </c>
      <c r="FE140" s="19" t="s">
        <v>267</v>
      </c>
      <c r="FF140" s="13"/>
      <c r="FG140" s="19" t="s">
        <v>1046</v>
      </c>
      <c r="FH140" s="19" t="s">
        <v>1047</v>
      </c>
      <c r="FI140" s="13">
        <v>3805</v>
      </c>
      <c r="FJ140" s="13">
        <v>2</v>
      </c>
      <c r="FK140" s="19" t="s">
        <v>1048</v>
      </c>
      <c r="FL140" s="13"/>
      <c r="FM140" s="55">
        <f>VLOOKUP($A140,'WO Detail'!$A$2:$BJ$304,16,FALSE)</f>
        <v>0</v>
      </c>
      <c r="FN140" s="13"/>
      <c r="FO140" s="13"/>
      <c r="FP140" s="13"/>
      <c r="FQ140" s="13"/>
      <c r="FR140" s="13"/>
      <c r="FS140" s="13"/>
      <c r="FT140" s="13"/>
      <c r="FU140" s="13"/>
      <c r="FV140" s="13"/>
      <c r="FW140" s="13"/>
      <c r="FX140" s="13"/>
      <c r="FY140" s="13"/>
      <c r="FZ140" s="13"/>
      <c r="GA140" s="13"/>
      <c r="GB140" s="13"/>
      <c r="GC140" s="13"/>
      <c r="GD140" s="13"/>
      <c r="GE140" s="13"/>
      <c r="GF140" s="13"/>
      <c r="GG140" s="13"/>
      <c r="GH140" s="55">
        <f>VLOOKUP($A140,'WO Detail'!$A$2:$BJ$304,39,FALSE)</f>
        <v>95.16</v>
      </c>
      <c r="GI140" s="55">
        <f>VLOOKUP($A140,'WO Detail'!$A$2:$BJ$304,40,FALSE)</f>
        <v>31.07</v>
      </c>
      <c r="GJ140" s="13"/>
      <c r="GK140" s="13"/>
      <c r="GL140" s="13"/>
      <c r="GM140" s="13"/>
      <c r="GN140" s="55">
        <f>VLOOKUP($A140,'WO Detail'!$A$2:$BJ$304,17,FALSE)</f>
        <v>0</v>
      </c>
      <c r="GO140" s="55">
        <f>VLOOKUP($A140,'WO Detail'!$A$2:$BJ$304,18,FALSE)</f>
        <v>0</v>
      </c>
      <c r="GP140" s="55">
        <f>VLOOKUP($A140,'WO Detail'!$A$2:$BJ$304,19,FALSE)</f>
        <v>0</v>
      </c>
      <c r="GQ140" s="55" t="str">
        <f>VLOOKUP($A140,'WO Detail'!$A$2:$BJ$304,21,FALSE)</f>
        <v>No</v>
      </c>
      <c r="GR140" s="89">
        <f>VLOOKUP($A140,'WO Detail'!$A$2:$BJ$304,22,FALSE)</f>
        <v>0.52349948329851903</v>
      </c>
      <c r="GS140" s="95">
        <f>VLOOKUP($A140,'WO Detail'!$A$2:$BJ$304,41,FALSE)</f>
        <v>744</v>
      </c>
      <c r="GT140" s="95">
        <f t="shared" si="48"/>
        <v>0.39116719242902209</v>
      </c>
      <c r="GU140" s="95">
        <f>VLOOKUP($A140,'WO Detail'!$A$2:$BJ$304,42,FALSE)</f>
        <v>53</v>
      </c>
      <c r="GV140" s="95">
        <f t="shared" si="49"/>
        <v>8.3596214511041003E-2</v>
      </c>
      <c r="GW140" s="95">
        <f>VLOOKUP($A140,'WO Detail'!$A$2:$BJ$304,43,FALSE)</f>
        <v>3428</v>
      </c>
      <c r="GX140" s="95">
        <f t="shared" si="54"/>
        <v>1.8023133543638277</v>
      </c>
      <c r="GY140" s="95">
        <f>VLOOKUP($A140,'WO Detail'!$A$2:$BJ$304,44,FALSE)</f>
        <v>1525</v>
      </c>
      <c r="GZ140" s="95">
        <f t="shared" si="55"/>
        <v>2.4053627760252367</v>
      </c>
      <c r="HA140" s="95">
        <f>VLOOKUP($A140,'WO Detail'!$A$2:$BJ$304,45,FALSE)</f>
        <v>1386</v>
      </c>
      <c r="HB140" s="95">
        <f t="shared" si="56"/>
        <v>0.72870662460567825</v>
      </c>
      <c r="HC140" s="95">
        <f>VLOOKUP($A140,'WO Detail'!$A$2:$BJ$304,46,FALSE)</f>
        <v>1101</v>
      </c>
      <c r="HD140" s="95">
        <f t="shared" si="57"/>
        <v>1.7365930599369086</v>
      </c>
      <c r="HE140" s="95">
        <f>VLOOKUP($A140,'WO Detail'!$A$2:$BJ$304,47,FALSE)</f>
        <v>1190</v>
      </c>
      <c r="HF140" s="95">
        <f t="shared" si="58"/>
        <v>0.62565720294426919</v>
      </c>
      <c r="HG140" s="95">
        <f>VLOOKUP($A140,'WO Detail'!$A$2:$BJ$304,49,FALSE)</f>
        <v>724</v>
      </c>
      <c r="HH140" s="95">
        <f t="shared" si="59"/>
        <v>0.38065194532071506</v>
      </c>
      <c r="HI140" s="95">
        <f>VLOOKUP($A140,'WO Detail'!$A$2:$BJ$304,51,FALSE)</f>
        <v>7</v>
      </c>
      <c r="HJ140" s="95">
        <f t="shared" si="60"/>
        <v>3.5</v>
      </c>
      <c r="HK140" s="95">
        <f>VLOOKUP($A140,'WO Detail'!$A$2:$BJ$304,53,FALSE)</f>
        <v>15</v>
      </c>
      <c r="HL140" s="95">
        <f t="shared" si="61"/>
        <v>7.5</v>
      </c>
      <c r="HM140" s="95">
        <f>VLOOKUP($A140,'WO Detail'!$A$2:$BJ$304,55,FALSE)</f>
        <v>352</v>
      </c>
      <c r="HN140" s="95">
        <f t="shared" si="69"/>
        <v>58.666666666666664</v>
      </c>
      <c r="HO140" s="95">
        <f>VLOOKUP($A140,'WO Detail'!$A$2:$BJ$304,56,FALSE)</f>
        <v>18337</v>
      </c>
      <c r="HP140" s="95">
        <f t="shared" si="62"/>
        <v>9.6409043112513135</v>
      </c>
      <c r="HQ140" s="95">
        <f>VLOOKUP($A140,'WO Detail'!$A$2:$BJ$304,57,FALSE)</f>
        <v>1537</v>
      </c>
      <c r="HR140" s="95">
        <f t="shared" si="63"/>
        <v>2.4242902208201893</v>
      </c>
      <c r="HS140" s="95">
        <f>VLOOKUP($A140,'WO Detail'!$A$2:$BJ$304,58,FALSE)</f>
        <v>8901</v>
      </c>
      <c r="HT140" s="95">
        <f t="shared" si="64"/>
        <v>4.6798107255520502</v>
      </c>
      <c r="HU140" s="95">
        <f>VLOOKUP($A140,'WO Detail'!$A$2:$BJ$304,59,FALSE)</f>
        <v>34351</v>
      </c>
      <c r="HV140" s="95">
        <f t="shared" si="65"/>
        <v>54.181388012618299</v>
      </c>
      <c r="HW140" s="95">
        <f>VLOOKUP($A140,'WO Detail'!$A$2:$BJ$304,60,FALSE)</f>
        <v>640</v>
      </c>
      <c r="HX140" s="95">
        <f t="shared" si="66"/>
        <v>0.33648790746582546</v>
      </c>
      <c r="HY140" s="95">
        <f>VLOOKUP($A140,'WO Detail'!$A$2:$BJ$304,61,FALSE)</f>
        <v>5920</v>
      </c>
      <c r="HZ140" s="95">
        <f t="shared" si="67"/>
        <v>9.3375394321766567</v>
      </c>
      <c r="IA140" s="95"/>
      <c r="IB140" s="95"/>
      <c r="IC140" s="95"/>
      <c r="ID140" s="113">
        <f>VLOOKUP($A140,'PHAS Score'!$C$1:$D$303,2,FALSE)</f>
        <v>78.88</v>
      </c>
      <c r="IE140" s="95">
        <f>VLOOKUP($A140,'WO Detail'!$A$2:$BJ$304,62,FALSE)</f>
        <v>282</v>
      </c>
      <c r="IF140" s="95">
        <f t="shared" si="68"/>
        <v>0.44479495268138802</v>
      </c>
      <c r="IG140" s="96"/>
      <c r="IH140" s="96"/>
      <c r="II140" s="96"/>
      <c r="IJ140" s="96"/>
    </row>
    <row r="141" spans="1:244" s="18" customFormat="1" ht="20.100000000000001" customHeight="1">
      <c r="A141" s="55" t="s">
        <v>1078</v>
      </c>
      <c r="B141" s="13" t="s">
        <v>256</v>
      </c>
      <c r="C141" s="13" t="str">
        <f>VLOOKUP($A141,'WO Detail'!$A$2:$BJ$304,4,FALSE)</f>
        <v>Bronx</v>
      </c>
      <c r="D141" s="13" t="str">
        <f>VLOOKUP($A141,'WO Detail'!$A$2:$BJ$304,6,FALSE)</f>
        <v>Morrisania Air Rights</v>
      </c>
      <c r="E141" s="55">
        <f>VLOOKUP($A141,'WO Detail'!$A$2:$BJ$304,7,FALSE)</f>
        <v>267</v>
      </c>
      <c r="F141" s="13" t="s">
        <v>1079</v>
      </c>
      <c r="G141" s="53">
        <v>120</v>
      </c>
      <c r="H141" s="55" t="str">
        <f>VLOOKUP($A141,'WO Detail'!$A$2:$BJ$304,9,FALSE)</f>
        <v>NY005012670</v>
      </c>
      <c r="I141" s="14">
        <v>854</v>
      </c>
      <c r="J141" s="14">
        <v>2121</v>
      </c>
      <c r="K141" s="15">
        <v>2.4836065999999999</v>
      </c>
      <c r="L141" s="15">
        <v>22.372482399999999</v>
      </c>
      <c r="M141" s="14">
        <v>776</v>
      </c>
      <c r="N141" s="14">
        <v>1345</v>
      </c>
      <c r="O141" s="14">
        <v>109</v>
      </c>
      <c r="P141" s="14">
        <v>173</v>
      </c>
      <c r="Q141" s="14">
        <v>220</v>
      </c>
      <c r="R141" s="14">
        <v>227</v>
      </c>
      <c r="S141" s="14">
        <v>215</v>
      </c>
      <c r="T141" s="14">
        <v>268</v>
      </c>
      <c r="U141" s="14">
        <v>184</v>
      </c>
      <c r="V141" s="14">
        <v>233</v>
      </c>
      <c r="W141" s="14">
        <v>137</v>
      </c>
      <c r="X141" s="14">
        <v>80</v>
      </c>
      <c r="Y141" s="14">
        <v>144</v>
      </c>
      <c r="Z141" s="14">
        <v>88</v>
      </c>
      <c r="AA141" s="14">
        <v>43</v>
      </c>
      <c r="AB141" s="14">
        <v>633</v>
      </c>
      <c r="AC141" s="14">
        <v>319</v>
      </c>
      <c r="AD141" s="14">
        <v>275</v>
      </c>
      <c r="AE141" s="14">
        <v>36</v>
      </c>
      <c r="AF141" s="14">
        <v>831</v>
      </c>
      <c r="AG141" s="14">
        <v>1246</v>
      </c>
      <c r="AH141" s="14">
        <v>5</v>
      </c>
      <c r="AI141" s="14">
        <v>3</v>
      </c>
      <c r="AJ141" s="14">
        <v>394</v>
      </c>
      <c r="AK141" s="14">
        <v>107</v>
      </c>
      <c r="AL141" s="14">
        <v>23</v>
      </c>
      <c r="AM141" s="14">
        <v>16</v>
      </c>
      <c r="AN141" s="14">
        <v>147</v>
      </c>
      <c r="AO141" s="16">
        <v>534.26814988290403</v>
      </c>
      <c r="AP141" s="16">
        <v>408.5</v>
      </c>
      <c r="AQ141" s="14">
        <v>18</v>
      </c>
      <c r="AR141" s="14">
        <v>42</v>
      </c>
      <c r="AS141" s="14">
        <v>260</v>
      </c>
      <c r="AT141" s="14">
        <v>91</v>
      </c>
      <c r="AU141" s="14">
        <v>92</v>
      </c>
      <c r="AV141" s="14">
        <v>79</v>
      </c>
      <c r="AW141" s="14">
        <v>52</v>
      </c>
      <c r="AX141" s="14">
        <v>53</v>
      </c>
      <c r="AY141" s="14">
        <v>32</v>
      </c>
      <c r="AZ141" s="14">
        <v>21</v>
      </c>
      <c r="BA141" s="14">
        <v>114</v>
      </c>
      <c r="BB141" s="16">
        <v>24902.929648241206</v>
      </c>
      <c r="BC141" s="16">
        <v>18792</v>
      </c>
      <c r="BD141" s="14">
        <v>33</v>
      </c>
      <c r="BE141" s="14">
        <v>118</v>
      </c>
      <c r="BF141" s="14">
        <v>175</v>
      </c>
      <c r="BG141" s="14">
        <v>93</v>
      </c>
      <c r="BH141" s="14">
        <v>79</v>
      </c>
      <c r="BI141" s="14">
        <v>66</v>
      </c>
      <c r="BJ141" s="14">
        <v>56</v>
      </c>
      <c r="BK141" s="14">
        <v>40</v>
      </c>
      <c r="BL141" s="14">
        <v>29</v>
      </c>
      <c r="BM141" s="14">
        <v>28</v>
      </c>
      <c r="BN141" s="14">
        <v>16</v>
      </c>
      <c r="BO141" s="14">
        <v>11</v>
      </c>
      <c r="BP141" s="14">
        <v>14</v>
      </c>
      <c r="BQ141" s="14">
        <v>9</v>
      </c>
      <c r="BR141" s="14">
        <v>5</v>
      </c>
      <c r="BS141" s="14">
        <v>5</v>
      </c>
      <c r="BT141" s="14">
        <v>7</v>
      </c>
      <c r="BU141" s="14">
        <v>2</v>
      </c>
      <c r="BV141" s="14">
        <v>1</v>
      </c>
      <c r="BW141" s="14">
        <v>2</v>
      </c>
      <c r="BX141" s="14">
        <v>7</v>
      </c>
      <c r="BY141" s="14">
        <v>412</v>
      </c>
      <c r="BZ141" s="16">
        <v>35394.643203883497</v>
      </c>
      <c r="CA141" s="16">
        <v>30760.5</v>
      </c>
      <c r="CB141" s="14">
        <v>123</v>
      </c>
      <c r="CC141" s="16">
        <v>16592.934959349594</v>
      </c>
      <c r="CD141" s="16">
        <v>11856</v>
      </c>
      <c r="CE141" s="14">
        <v>279</v>
      </c>
      <c r="CF141" s="16">
        <v>13955.767025089606</v>
      </c>
      <c r="CG141" s="16">
        <v>10536</v>
      </c>
      <c r="CH141" s="14">
        <v>546</v>
      </c>
      <c r="CI141" s="14">
        <v>157</v>
      </c>
      <c r="CJ141" s="14">
        <v>73</v>
      </c>
      <c r="CK141" s="14">
        <v>18</v>
      </c>
      <c r="CL141" s="14">
        <v>1</v>
      </c>
      <c r="CM141" s="14">
        <v>2</v>
      </c>
      <c r="CN141" s="17">
        <f t="shared" si="51"/>
        <v>2.34192037470726E-3</v>
      </c>
      <c r="CO141" s="14">
        <v>30</v>
      </c>
      <c r="CP141" s="17">
        <f t="shared" si="52"/>
        <v>3.5128805620608897E-2</v>
      </c>
      <c r="CQ141" s="14">
        <v>400</v>
      </c>
      <c r="CR141" s="14">
        <v>139</v>
      </c>
      <c r="CS141" s="17">
        <f t="shared" si="53"/>
        <v>6.5535124941065531E-2</v>
      </c>
      <c r="CT141" s="13"/>
      <c r="CU141" s="17"/>
      <c r="CV141" s="13"/>
      <c r="CW141" s="13"/>
      <c r="CX141" s="13"/>
      <c r="CY141" s="13"/>
      <c r="CZ141" s="13"/>
      <c r="DA141" s="13"/>
      <c r="DB141" s="13" t="str">
        <f>VLOOKUP($A141,'WO Detail'!$A$2:$BJ$304,5,FALSE)</f>
        <v>Theresa Bethea</v>
      </c>
      <c r="DC141" s="13"/>
      <c r="DD141" s="13"/>
      <c r="DE141" s="55">
        <f>VLOOKUP($A141,'WO Detail'!$A$2:$BJ$304,38,FALSE)</f>
        <v>0</v>
      </c>
      <c r="DF141" s="19" t="s">
        <v>258</v>
      </c>
      <c r="DG141" s="19" t="s">
        <v>259</v>
      </c>
      <c r="DH141" s="19" t="s">
        <v>297</v>
      </c>
      <c r="DI141" s="19" t="s">
        <v>298</v>
      </c>
      <c r="DJ141" s="19" t="s">
        <v>262</v>
      </c>
      <c r="DK141" s="19" t="s">
        <v>263</v>
      </c>
      <c r="DL141" s="19" t="s">
        <v>318</v>
      </c>
      <c r="DM141" s="19" t="s">
        <v>326</v>
      </c>
      <c r="DN141" s="19" t="s">
        <v>417</v>
      </c>
      <c r="DO141" s="55"/>
      <c r="DP141" s="55"/>
      <c r="DQ141" s="68">
        <v>12.256014525646844</v>
      </c>
      <c r="DR141" s="55" t="str">
        <f>VLOOKUP($A141,'WO Detail'!$A$2:$BJ$304,10,FALSE)</f>
        <v>No</v>
      </c>
      <c r="DS141" s="55" t="str">
        <f>VLOOKUP($A141,'WO Detail'!$A$2:$BJ$304,14,FALSE)</f>
        <v>YES</v>
      </c>
      <c r="DT141" s="19" t="s">
        <v>418</v>
      </c>
      <c r="DU141" s="59" t="str">
        <f>VLOOKUP($A141,'WO Detail'!$A$2:$BJ$304,15,FALSE)</f>
        <v>DANIEL BARBER</v>
      </c>
      <c r="DV141" s="77"/>
      <c r="DW141" s="79" t="s">
        <v>267</v>
      </c>
      <c r="DX141" s="55">
        <f>VLOOKUP($A141,'WO Detail'!$A$2:$BJ$304,26,FALSE)</f>
        <v>868</v>
      </c>
      <c r="DY141" s="55">
        <f>VLOOKUP($A141,'WO Detail'!$A$2:$BJ$304,27,FALSE)</f>
        <v>857</v>
      </c>
      <c r="DZ141" s="55">
        <f>VLOOKUP($A141,'WO Detail'!$A$2:$BJ$304,28,FALSE)</f>
        <v>11</v>
      </c>
      <c r="EA141" s="55">
        <f>VLOOKUP($A141,'WO Detail'!$A$2:$BJ$304,29,FALSE)</f>
        <v>0</v>
      </c>
      <c r="EB141" s="55">
        <f>VLOOKUP($A141,'WO Detail'!$A$2:$BJ$304,30,FALSE)</f>
        <v>3</v>
      </c>
      <c r="EC141" s="55">
        <f>VLOOKUP($A141,'WO Detail'!$A$2:$BJ$304,31,FALSE)</f>
        <v>249</v>
      </c>
      <c r="ED141" s="55">
        <f>VLOOKUP($A141,'WO Detail'!$A$2:$BJ$304,32,FALSE)</f>
        <v>242</v>
      </c>
      <c r="EE141" s="55">
        <f>VLOOKUP($A141,'WO Detail'!$A$2:$BJ$304,33,FALSE)</f>
        <v>271</v>
      </c>
      <c r="EF141" s="55">
        <f>VLOOKUP($A141,'WO Detail'!$A$2:$BJ$304,34,FALSE)</f>
        <v>94</v>
      </c>
      <c r="EG141" s="55">
        <f>VLOOKUP($A141,'WO Detail'!$A$2:$BJ$304,35,FALSE)</f>
        <v>9</v>
      </c>
      <c r="EH141" s="55">
        <f>VLOOKUP($A141,'WO Detail'!$A$2:$BJ$304,36,FALSE)</f>
        <v>0</v>
      </c>
      <c r="EI141" s="55">
        <f>VLOOKUP($A141,'WO Detail'!$A$2:$BJ$304,37,FALSE)</f>
        <v>0</v>
      </c>
      <c r="EJ141" s="78">
        <v>7</v>
      </c>
      <c r="EK141" s="78">
        <v>1</v>
      </c>
      <c r="EL141" s="19" t="s">
        <v>268</v>
      </c>
      <c r="EM141" s="19" t="s">
        <v>269</v>
      </c>
      <c r="EN141" s="81">
        <v>23223</v>
      </c>
      <c r="EO141" s="78">
        <v>57</v>
      </c>
      <c r="EP141" s="78" t="s">
        <v>299</v>
      </c>
      <c r="EQ141" s="84">
        <v>59552</v>
      </c>
      <c r="ER141" s="78">
        <v>7.88</v>
      </c>
      <c r="ES141" s="13"/>
      <c r="ET141" s="55">
        <f>VLOOKUP($A141,'WO Detail'!$A$2:$BJ$304,25,FALSE)</f>
        <v>4</v>
      </c>
      <c r="EU141" s="55">
        <f>VLOOKUP($A141,'WO Detail'!$A$2:$BJ$304,24,FALSE)</f>
        <v>14</v>
      </c>
      <c r="EV141" s="55">
        <f>VLOOKUP($A141,'WO Detail'!$A$2:$BJ$304,23,FALSE)</f>
        <v>0</v>
      </c>
      <c r="EW141" s="78" t="s">
        <v>267</v>
      </c>
      <c r="EX141" s="13"/>
      <c r="EY141" s="13"/>
      <c r="EZ141" s="19" t="s">
        <v>267</v>
      </c>
      <c r="FA141" s="55" t="str">
        <f>VLOOKUP($A141,'WO Detail'!$A$2:$BJ$304,11,FALSE)</f>
        <v>Other</v>
      </c>
      <c r="FB141" s="55" t="str">
        <f>VLOOKUP($A141,'WO Detail'!$A$2:$BJ$304,12,FALSE)</f>
        <v>No</v>
      </c>
      <c r="FC141" s="13"/>
      <c r="FD141" s="55">
        <f>VLOOKUP($A141,'WO Detail'!$A$2:$BJ$304,13,FALSE)</f>
        <v>0</v>
      </c>
      <c r="FE141" s="19" t="s">
        <v>267</v>
      </c>
      <c r="FF141" s="13"/>
      <c r="FG141" s="19" t="s">
        <v>1080</v>
      </c>
      <c r="FH141" s="19" t="s">
        <v>421</v>
      </c>
      <c r="FI141" s="13">
        <v>3710</v>
      </c>
      <c r="FJ141" s="13">
        <v>7</v>
      </c>
      <c r="FK141" s="19" t="s">
        <v>423</v>
      </c>
      <c r="FL141" s="13"/>
      <c r="FM141" s="55">
        <f>VLOOKUP($A141,'WO Detail'!$A$2:$BJ$304,16,FALSE)</f>
        <v>0</v>
      </c>
      <c r="FN141" s="13"/>
      <c r="FO141" s="13"/>
      <c r="FP141" s="13"/>
      <c r="FQ141" s="13"/>
      <c r="FR141" s="13"/>
      <c r="FS141" s="13"/>
      <c r="FT141" s="13"/>
      <c r="FU141" s="13"/>
      <c r="FV141" s="13"/>
      <c r="FW141" s="13"/>
      <c r="FX141" s="13"/>
      <c r="FY141" s="13"/>
      <c r="FZ141" s="13"/>
      <c r="GA141" s="13"/>
      <c r="GB141" s="13"/>
      <c r="GC141" s="13"/>
      <c r="GD141" s="13"/>
      <c r="GE141" s="13"/>
      <c r="GF141" s="13"/>
      <c r="GG141" s="13"/>
      <c r="GH141" s="55">
        <f>VLOOKUP($A141,'WO Detail'!$A$2:$BJ$304,39,FALSE)</f>
        <v>77.08</v>
      </c>
      <c r="GI141" s="55">
        <f>VLOOKUP($A141,'WO Detail'!$A$2:$BJ$304,40,FALSE)</f>
        <v>47.84</v>
      </c>
      <c r="GJ141" s="13"/>
      <c r="GK141" s="13"/>
      <c r="GL141" s="13"/>
      <c r="GM141" s="13"/>
      <c r="GN141" s="55">
        <f>VLOOKUP($A141,'WO Detail'!$A$2:$BJ$304,17,FALSE)</f>
        <v>0</v>
      </c>
      <c r="GO141" s="55">
        <f>VLOOKUP($A141,'WO Detail'!$A$2:$BJ$304,18,FALSE)</f>
        <v>0</v>
      </c>
      <c r="GP141" s="55">
        <f>VLOOKUP($A141,'WO Detail'!$A$2:$BJ$304,19,FALSE)</f>
        <v>0</v>
      </c>
      <c r="GQ141" s="55" t="str">
        <f>VLOOKUP($A141,'WO Detail'!$A$2:$BJ$304,21,FALSE)</f>
        <v>No</v>
      </c>
      <c r="GR141" s="89">
        <f>VLOOKUP($A141,'WO Detail'!$A$2:$BJ$304,22,FALSE)</f>
        <v>0.45464942436946304</v>
      </c>
      <c r="GS141" s="95">
        <f>VLOOKUP($A141,'WO Detail'!$A$2:$BJ$304,41,FALSE)</f>
        <v>2712</v>
      </c>
      <c r="GT141" s="95">
        <f t="shared" si="48"/>
        <v>1.0548424737456243</v>
      </c>
      <c r="GU141" s="95">
        <f>VLOOKUP($A141,'WO Detail'!$A$2:$BJ$304,42,FALSE)</f>
        <v>399</v>
      </c>
      <c r="GV141" s="95">
        <f t="shared" si="49"/>
        <v>0.46557759626604434</v>
      </c>
      <c r="GW141" s="95">
        <f>VLOOKUP($A141,'WO Detail'!$A$2:$BJ$304,43,FALSE)</f>
        <v>5587</v>
      </c>
      <c r="GX141" s="95">
        <f t="shared" si="54"/>
        <v>2.1730844029560483</v>
      </c>
      <c r="GY141" s="95">
        <f>VLOOKUP($A141,'WO Detail'!$A$2:$BJ$304,44,FALSE)</f>
        <v>6803</v>
      </c>
      <c r="GZ141" s="95">
        <f t="shared" si="55"/>
        <v>7.9381563593932318</v>
      </c>
      <c r="HA141" s="95">
        <f>VLOOKUP($A141,'WO Detail'!$A$2:$BJ$304,45,FALSE)</f>
        <v>2243</v>
      </c>
      <c r="HB141" s="95">
        <f t="shared" si="56"/>
        <v>0.87242318164138466</v>
      </c>
      <c r="HC141" s="95">
        <f>VLOOKUP($A141,'WO Detail'!$A$2:$BJ$304,46,FALSE)</f>
        <v>1704</v>
      </c>
      <c r="HD141" s="95">
        <f t="shared" si="57"/>
        <v>1.9883313885647609</v>
      </c>
      <c r="HE141" s="95">
        <f>VLOOKUP($A141,'WO Detail'!$A$2:$BJ$304,47,FALSE)</f>
        <v>1224</v>
      </c>
      <c r="HF141" s="95">
        <f t="shared" si="58"/>
        <v>0.47607934655775963</v>
      </c>
      <c r="HG141" s="95">
        <f>VLOOKUP($A141,'WO Detail'!$A$2:$BJ$304,49,FALSE)</f>
        <v>2088</v>
      </c>
      <c r="HH141" s="95">
        <f t="shared" si="59"/>
        <v>0.81213535589264874</v>
      </c>
      <c r="HI141" s="95">
        <f>VLOOKUP($A141,'WO Detail'!$A$2:$BJ$304,51,FALSE)</f>
        <v>14</v>
      </c>
      <c r="HJ141" s="95">
        <f t="shared" si="60"/>
        <v>7</v>
      </c>
      <c r="HK141" s="95">
        <f>VLOOKUP($A141,'WO Detail'!$A$2:$BJ$304,53,FALSE)</f>
        <v>25</v>
      </c>
      <c r="HL141" s="95">
        <f t="shared" si="61"/>
        <v>12.5</v>
      </c>
      <c r="HM141" s="95">
        <f>VLOOKUP($A141,'WO Detail'!$A$2:$BJ$304,55,FALSE)</f>
        <v>1162</v>
      </c>
      <c r="HN141" s="95">
        <f t="shared" si="69"/>
        <v>83</v>
      </c>
      <c r="HO141" s="95">
        <f>VLOOKUP($A141,'WO Detail'!$A$2:$BJ$304,56,FALSE)</f>
        <v>26163</v>
      </c>
      <c r="HP141" s="95">
        <f t="shared" si="62"/>
        <v>10.176196032672111</v>
      </c>
      <c r="HQ141" s="95">
        <f>VLOOKUP($A141,'WO Detail'!$A$2:$BJ$304,57,FALSE)</f>
        <v>14680</v>
      </c>
      <c r="HR141" s="95">
        <f t="shared" si="63"/>
        <v>17.129521586931155</v>
      </c>
      <c r="HS141" s="95">
        <f>VLOOKUP($A141,'WO Detail'!$A$2:$BJ$304,58,FALSE)</f>
        <v>17669</v>
      </c>
      <c r="HT141" s="95">
        <f t="shared" si="64"/>
        <v>6.872423181641385</v>
      </c>
      <c r="HU141" s="95">
        <f>VLOOKUP($A141,'WO Detail'!$A$2:$BJ$304,59,FALSE)</f>
        <v>77764</v>
      </c>
      <c r="HV141" s="95">
        <f t="shared" si="65"/>
        <v>90.739789964994159</v>
      </c>
      <c r="HW141" s="95">
        <f>VLOOKUP($A141,'WO Detail'!$A$2:$BJ$304,60,FALSE)</f>
        <v>989</v>
      </c>
      <c r="HX141" s="95">
        <f t="shared" si="66"/>
        <v>0.38467522364838586</v>
      </c>
      <c r="HY141" s="95">
        <f>VLOOKUP($A141,'WO Detail'!$A$2:$BJ$304,61,FALSE)</f>
        <v>21574</v>
      </c>
      <c r="HZ141" s="95">
        <f t="shared" si="67"/>
        <v>25.173862310385065</v>
      </c>
      <c r="IA141" s="95"/>
      <c r="IB141" s="95"/>
      <c r="IC141" s="95"/>
      <c r="ID141" s="113">
        <f>VLOOKUP($A141,'PHAS Score'!$C$1:$D$303,2,FALSE)</f>
        <v>66</v>
      </c>
      <c r="IE141" s="95">
        <f>VLOOKUP($A141,'WO Detail'!$A$2:$BJ$304,62,FALSE)</f>
        <v>1789</v>
      </c>
      <c r="IF141" s="95">
        <f t="shared" si="68"/>
        <v>2.0875145857642941</v>
      </c>
      <c r="IG141" s="96"/>
      <c r="IH141" s="96"/>
      <c r="II141" s="96"/>
      <c r="IJ141" s="96"/>
    </row>
    <row r="142" spans="1:244" s="18" customFormat="1" ht="20.100000000000001" customHeight="1">
      <c r="A142" s="55" t="s">
        <v>1081</v>
      </c>
      <c r="B142" s="13" t="s">
        <v>307</v>
      </c>
      <c r="C142" s="13" t="str">
        <f>VLOOKUP($A142,'WO Detail'!$A$2:$BJ$304,4,FALSE)</f>
        <v>NGO1</v>
      </c>
      <c r="D142" s="13" t="str">
        <f>VLOOKUP($A142,'WO Detail'!$A$2:$BJ$304,6,FALSE)</f>
        <v>Jefferson</v>
      </c>
      <c r="E142" s="55">
        <f>VLOOKUP($A142,'WO Detail'!$A$2:$BJ$304,7,FALSE)</f>
        <v>64</v>
      </c>
      <c r="F142" s="13" t="s">
        <v>1082</v>
      </c>
      <c r="G142" s="53">
        <v>64</v>
      </c>
      <c r="H142" s="55" t="str">
        <f>VLOOKUP($A142,'WO Detail'!$A$2:$BJ$304,9,FALSE)</f>
        <v>NY005010640</v>
      </c>
      <c r="I142" s="14">
        <v>1451</v>
      </c>
      <c r="J142" s="14">
        <v>3182</v>
      </c>
      <c r="K142" s="15">
        <v>2.1929704000000001</v>
      </c>
      <c r="L142" s="15">
        <v>28.008476900000002</v>
      </c>
      <c r="M142" s="14">
        <v>1139</v>
      </c>
      <c r="N142" s="14">
        <v>2043</v>
      </c>
      <c r="O142" s="14">
        <v>84</v>
      </c>
      <c r="P142" s="14">
        <v>229</v>
      </c>
      <c r="Q142" s="14">
        <v>280</v>
      </c>
      <c r="R142" s="14">
        <v>273</v>
      </c>
      <c r="S142" s="14">
        <v>258</v>
      </c>
      <c r="T142" s="14">
        <v>423</v>
      </c>
      <c r="U142" s="14">
        <v>319</v>
      </c>
      <c r="V142" s="14">
        <v>331</v>
      </c>
      <c r="W142" s="14">
        <v>219</v>
      </c>
      <c r="X142" s="14">
        <v>206</v>
      </c>
      <c r="Y142" s="14">
        <v>274</v>
      </c>
      <c r="Z142" s="14">
        <v>199</v>
      </c>
      <c r="AA142" s="14">
        <v>87</v>
      </c>
      <c r="AB142" s="14">
        <v>744</v>
      </c>
      <c r="AC142" s="14">
        <v>681</v>
      </c>
      <c r="AD142" s="14">
        <v>560</v>
      </c>
      <c r="AE142" s="14">
        <v>76</v>
      </c>
      <c r="AF142" s="14">
        <v>1030</v>
      </c>
      <c r="AG142" s="14">
        <v>1827</v>
      </c>
      <c r="AH142" s="14">
        <v>143</v>
      </c>
      <c r="AI142" s="14">
        <v>106</v>
      </c>
      <c r="AJ142" s="14">
        <v>690</v>
      </c>
      <c r="AK142" s="14">
        <v>170</v>
      </c>
      <c r="AL142" s="14">
        <v>36</v>
      </c>
      <c r="AM142" s="14">
        <v>31</v>
      </c>
      <c r="AN142" s="14">
        <v>182</v>
      </c>
      <c r="AO142" s="16">
        <v>579.62784286698832</v>
      </c>
      <c r="AP142" s="16">
        <v>421</v>
      </c>
      <c r="AQ142" s="14">
        <v>26</v>
      </c>
      <c r="AR142" s="14">
        <v>66</v>
      </c>
      <c r="AS142" s="14">
        <v>440</v>
      </c>
      <c r="AT142" s="14">
        <v>153</v>
      </c>
      <c r="AU142" s="14">
        <v>168</v>
      </c>
      <c r="AV142" s="14">
        <v>104</v>
      </c>
      <c r="AW142" s="14">
        <v>65</v>
      </c>
      <c r="AX142" s="14">
        <v>74</v>
      </c>
      <c r="AY142" s="14">
        <v>57</v>
      </c>
      <c r="AZ142" s="14">
        <v>45</v>
      </c>
      <c r="BA142" s="14">
        <v>253</v>
      </c>
      <c r="BB142" s="16">
        <v>28628.91970260223</v>
      </c>
      <c r="BC142" s="16">
        <v>19140</v>
      </c>
      <c r="BD142" s="14">
        <v>55</v>
      </c>
      <c r="BE142" s="14">
        <v>184</v>
      </c>
      <c r="BF142" s="14">
        <v>291</v>
      </c>
      <c r="BG142" s="14">
        <v>167</v>
      </c>
      <c r="BH142" s="14">
        <v>135</v>
      </c>
      <c r="BI142" s="14">
        <v>86</v>
      </c>
      <c r="BJ142" s="14">
        <v>88</v>
      </c>
      <c r="BK142" s="14">
        <v>65</v>
      </c>
      <c r="BL142" s="14">
        <v>40</v>
      </c>
      <c r="BM142" s="14">
        <v>27</v>
      </c>
      <c r="BN142" s="14">
        <v>45</v>
      </c>
      <c r="BO142" s="14">
        <v>26</v>
      </c>
      <c r="BP142" s="14">
        <v>25</v>
      </c>
      <c r="BQ142" s="14">
        <v>21</v>
      </c>
      <c r="BR142" s="14">
        <v>19</v>
      </c>
      <c r="BS142" s="14">
        <v>13</v>
      </c>
      <c r="BT142" s="14">
        <v>10</v>
      </c>
      <c r="BU142" s="14">
        <v>7</v>
      </c>
      <c r="BV142" s="14">
        <v>9</v>
      </c>
      <c r="BW142" s="14">
        <v>8</v>
      </c>
      <c r="BX142" s="14">
        <v>24</v>
      </c>
      <c r="BY142" s="14">
        <v>634</v>
      </c>
      <c r="BZ142" s="16">
        <v>44239.539432176658</v>
      </c>
      <c r="CA142" s="16">
        <v>34205</v>
      </c>
      <c r="CB142" s="14">
        <v>150</v>
      </c>
      <c r="CC142" s="16">
        <v>14387.186666666666</v>
      </c>
      <c r="CD142" s="16">
        <v>10902</v>
      </c>
      <c r="CE142" s="14">
        <v>577</v>
      </c>
      <c r="CF142" s="16">
        <v>15336.849220103986</v>
      </c>
      <c r="CG142" s="16">
        <v>11146</v>
      </c>
      <c r="CH142" s="14">
        <v>867</v>
      </c>
      <c r="CI142" s="14">
        <v>245</v>
      </c>
      <c r="CJ142" s="14">
        <v>148</v>
      </c>
      <c r="CK142" s="14">
        <v>72</v>
      </c>
      <c r="CL142" s="14">
        <v>9</v>
      </c>
      <c r="CM142" s="14">
        <v>13</v>
      </c>
      <c r="CN142" s="17">
        <f t="shared" si="51"/>
        <v>8.9593383873190907E-3</v>
      </c>
      <c r="CO142" s="14">
        <v>121</v>
      </c>
      <c r="CP142" s="17">
        <f t="shared" si="52"/>
        <v>8.3390764989662303E-2</v>
      </c>
      <c r="CQ142" s="14">
        <v>594</v>
      </c>
      <c r="CR142" s="14">
        <v>122</v>
      </c>
      <c r="CS142" s="17">
        <f t="shared" si="53"/>
        <v>3.8340666247642992E-2</v>
      </c>
      <c r="CT142" s="13"/>
      <c r="CU142" s="17"/>
      <c r="CV142" s="13"/>
      <c r="CW142" s="13"/>
      <c r="CX142" s="13"/>
      <c r="CY142" s="13"/>
      <c r="CZ142" s="13"/>
      <c r="DA142" s="13"/>
      <c r="DB142" s="13" t="str">
        <f>VLOOKUP($A142,'WO Detail'!$A$2:$BJ$304,5,FALSE)</f>
        <v>Tasha Turner</v>
      </c>
      <c r="DC142" s="13"/>
      <c r="DD142" s="13"/>
      <c r="DE142" s="55">
        <f>VLOOKUP($A142,'WO Detail'!$A$2:$BJ$304,38,FALSE)</f>
        <v>14</v>
      </c>
      <c r="DF142" s="19" t="s">
        <v>309</v>
      </c>
      <c r="DG142" s="19" t="s">
        <v>310</v>
      </c>
      <c r="DH142" s="19" t="s">
        <v>366</v>
      </c>
      <c r="DI142" s="19" t="s">
        <v>367</v>
      </c>
      <c r="DJ142" s="19" t="s">
        <v>313</v>
      </c>
      <c r="DK142" s="19" t="s">
        <v>314</v>
      </c>
      <c r="DL142" s="19" t="s">
        <v>350</v>
      </c>
      <c r="DM142" s="19" t="s">
        <v>368</v>
      </c>
      <c r="DN142" s="19" t="s">
        <v>369</v>
      </c>
      <c r="DO142" s="55"/>
      <c r="DP142" s="55"/>
      <c r="DQ142" s="68">
        <v>14.182257091128546</v>
      </c>
      <c r="DR142" s="55" t="str">
        <f>VLOOKUP($A142,'WO Detail'!$A$2:$BJ$304,10,FALSE)</f>
        <v>No</v>
      </c>
      <c r="DS142" s="55" t="str">
        <f>VLOOKUP($A142,'WO Detail'!$A$2:$BJ$304,14,FALSE)</f>
        <v>YES</v>
      </c>
      <c r="DT142" s="19" t="s">
        <v>370</v>
      </c>
      <c r="DU142" s="59" t="str">
        <f>VLOOKUP($A142,'WO Detail'!$A$2:$BJ$304,15,FALSE)</f>
        <v>ABIGAIL JAVIER</v>
      </c>
      <c r="DV142" s="78">
        <v>2026</v>
      </c>
      <c r="DW142" s="79" t="s">
        <v>267</v>
      </c>
      <c r="DX142" s="55">
        <f>VLOOKUP($A142,'WO Detail'!$A$2:$BJ$304,26,FALSE)</f>
        <v>1493</v>
      </c>
      <c r="DY142" s="55">
        <f>VLOOKUP($A142,'WO Detail'!$A$2:$BJ$304,27,FALSE)</f>
        <v>1453</v>
      </c>
      <c r="DZ142" s="55">
        <f>VLOOKUP($A142,'WO Detail'!$A$2:$BJ$304,28,FALSE)</f>
        <v>33</v>
      </c>
      <c r="EA142" s="55">
        <f>VLOOKUP($A142,'WO Detail'!$A$2:$BJ$304,29,FALSE)</f>
        <v>7</v>
      </c>
      <c r="EB142" s="55">
        <f>VLOOKUP($A142,'WO Detail'!$A$2:$BJ$304,30,FALSE)</f>
        <v>0</v>
      </c>
      <c r="EC142" s="55">
        <f>VLOOKUP($A142,'WO Detail'!$A$2:$BJ$304,31,FALSE)</f>
        <v>154</v>
      </c>
      <c r="ED142" s="55">
        <f>VLOOKUP($A142,'WO Detail'!$A$2:$BJ$304,32,FALSE)</f>
        <v>956</v>
      </c>
      <c r="EE142" s="55">
        <f>VLOOKUP($A142,'WO Detail'!$A$2:$BJ$304,33,FALSE)</f>
        <v>352</v>
      </c>
      <c r="EF142" s="55">
        <f>VLOOKUP($A142,'WO Detail'!$A$2:$BJ$304,34,FALSE)</f>
        <v>31</v>
      </c>
      <c r="EG142" s="55">
        <f>VLOOKUP($A142,'WO Detail'!$A$2:$BJ$304,35,FALSE)</f>
        <v>0</v>
      </c>
      <c r="EH142" s="55">
        <f>VLOOKUP($A142,'WO Detail'!$A$2:$BJ$304,36,FALSE)</f>
        <v>0</v>
      </c>
      <c r="EI142" s="55">
        <f>VLOOKUP($A142,'WO Detail'!$A$2:$BJ$304,37,FALSE)</f>
        <v>0</v>
      </c>
      <c r="EJ142" s="78">
        <v>18</v>
      </c>
      <c r="EK142" s="78">
        <v>1</v>
      </c>
      <c r="EL142" s="19" t="s">
        <v>268</v>
      </c>
      <c r="EM142" s="19" t="s">
        <v>269</v>
      </c>
      <c r="EN142" s="81">
        <v>21790</v>
      </c>
      <c r="EO142" s="78">
        <v>61</v>
      </c>
      <c r="EP142" s="78" t="s">
        <v>512</v>
      </c>
      <c r="EQ142" s="84">
        <v>149778</v>
      </c>
      <c r="ER142" s="78">
        <v>17.38</v>
      </c>
      <c r="ES142" s="13"/>
      <c r="ET142" s="55">
        <f>VLOOKUP($A142,'WO Detail'!$A$2:$BJ$304,25,FALSE)</f>
        <v>5</v>
      </c>
      <c r="EU142" s="55">
        <f>VLOOKUP($A142,'WO Detail'!$A$2:$BJ$304,24,FALSE)</f>
        <v>54</v>
      </c>
      <c r="EV142" s="55">
        <f>VLOOKUP($A142,'WO Detail'!$A$2:$BJ$304,23,FALSE)</f>
        <v>0</v>
      </c>
      <c r="EW142" s="78" t="s">
        <v>371</v>
      </c>
      <c r="EX142" s="13" t="s">
        <v>372</v>
      </c>
      <c r="EY142" s="13"/>
      <c r="EZ142" s="19" t="s">
        <v>267</v>
      </c>
      <c r="FA142" s="55" t="str">
        <f>VLOOKUP($A142,'WO Detail'!$A$2:$BJ$304,11,FALSE)</f>
        <v>Other</v>
      </c>
      <c r="FB142" s="55" t="str">
        <f>VLOOKUP($A142,'WO Detail'!$A$2:$BJ$304,12,FALSE)</f>
        <v>No</v>
      </c>
      <c r="FC142" s="13"/>
      <c r="FD142" s="55" t="str">
        <f>VLOOKUP($A142,'WO Detail'!$A$2:$BJ$304,13,FALSE)</f>
        <v>GSH</v>
      </c>
      <c r="FE142" s="19" t="s">
        <v>267</v>
      </c>
      <c r="FF142" s="13" t="s">
        <v>273</v>
      </c>
      <c r="FG142" s="19" t="s">
        <v>373</v>
      </c>
      <c r="FH142" s="19" t="s">
        <v>374</v>
      </c>
      <c r="FI142" s="13">
        <v>3804</v>
      </c>
      <c r="FJ142" s="13">
        <v>4</v>
      </c>
      <c r="FK142" s="19" t="s">
        <v>375</v>
      </c>
      <c r="FL142" s="13"/>
      <c r="FM142" s="55">
        <f>VLOOKUP($A142,'WO Detail'!$A$2:$BJ$304,16,FALSE)</f>
        <v>0</v>
      </c>
      <c r="FN142" s="13"/>
      <c r="FO142" s="13"/>
      <c r="FP142" s="13"/>
      <c r="FQ142" s="13"/>
      <c r="FR142" s="13"/>
      <c r="FS142" s="13"/>
      <c r="FT142" s="13"/>
      <c r="FU142" s="13"/>
      <c r="FV142" s="13"/>
      <c r="FW142" s="13"/>
      <c r="FX142" s="13"/>
      <c r="FY142" s="13"/>
      <c r="FZ142" s="13"/>
      <c r="GA142" s="13"/>
      <c r="GB142" s="13"/>
      <c r="GC142" s="13"/>
      <c r="GD142" s="13"/>
      <c r="GE142" s="13"/>
      <c r="GF142" s="13"/>
      <c r="GG142" s="13"/>
      <c r="GH142" s="55">
        <f>VLOOKUP($A142,'WO Detail'!$A$2:$BJ$304,39,FALSE)</f>
        <v>86.62</v>
      </c>
      <c r="GI142" s="55">
        <f>VLOOKUP($A142,'WO Detail'!$A$2:$BJ$304,40,FALSE)</f>
        <v>42.88</v>
      </c>
      <c r="GJ142" s="13"/>
      <c r="GK142" s="13"/>
      <c r="GL142" s="13"/>
      <c r="GM142" s="13"/>
      <c r="GN142" s="55">
        <f>VLOOKUP($A142,'WO Detail'!$A$2:$BJ$304,17,FALSE)</f>
        <v>0</v>
      </c>
      <c r="GO142" s="55">
        <f>VLOOKUP($A142,'WO Detail'!$A$2:$BJ$304,18,FALSE)</f>
        <v>0</v>
      </c>
      <c r="GP142" s="55">
        <f>VLOOKUP($A142,'WO Detail'!$A$2:$BJ$304,19,FALSE)</f>
        <v>0</v>
      </c>
      <c r="GQ142" s="55" t="str">
        <f>VLOOKUP($A142,'WO Detail'!$A$2:$BJ$304,21,FALSE)</f>
        <v>Yes</v>
      </c>
      <c r="GR142" s="89">
        <f>VLOOKUP($A142,'WO Detail'!$A$2:$BJ$304,22,FALSE)</f>
        <v>0.70649316091605041</v>
      </c>
      <c r="GS142" s="95">
        <f>VLOOKUP($A142,'WO Detail'!$A$2:$BJ$304,41,FALSE)</f>
        <v>6067</v>
      </c>
      <c r="GT142" s="95">
        <f t="shared" si="48"/>
        <v>1.3918329892177104</v>
      </c>
      <c r="GU142" s="95">
        <f>VLOOKUP($A142,'WO Detail'!$A$2:$BJ$304,42,FALSE)</f>
        <v>1499</v>
      </c>
      <c r="GV142" s="95">
        <f t="shared" si="49"/>
        <v>1.0316586373021335</v>
      </c>
      <c r="GW142" s="95">
        <f>VLOOKUP($A142,'WO Detail'!$A$2:$BJ$304,43,FALSE)</f>
        <v>10631</v>
      </c>
      <c r="GX142" s="95">
        <f t="shared" si="54"/>
        <v>2.4388621243404449</v>
      </c>
      <c r="GY142" s="95">
        <f>VLOOKUP($A142,'WO Detail'!$A$2:$BJ$304,44,FALSE)</f>
        <v>16170</v>
      </c>
      <c r="GZ142" s="95">
        <f t="shared" si="55"/>
        <v>11.128699242945629</v>
      </c>
      <c r="HA142" s="95">
        <f>VLOOKUP($A142,'WO Detail'!$A$2:$BJ$304,45,FALSE)</f>
        <v>3778</v>
      </c>
      <c r="HB142" s="95">
        <f t="shared" si="56"/>
        <v>0.86671254874971315</v>
      </c>
      <c r="HC142" s="95">
        <f>VLOOKUP($A142,'WO Detail'!$A$2:$BJ$304,46,FALSE)</f>
        <v>1799</v>
      </c>
      <c r="HD142" s="95">
        <f t="shared" si="57"/>
        <v>1.2381280110116999</v>
      </c>
      <c r="HE142" s="95">
        <f>VLOOKUP($A142,'WO Detail'!$A$2:$BJ$304,47,FALSE)</f>
        <v>8240</v>
      </c>
      <c r="HF142" s="95">
        <f t="shared" si="58"/>
        <v>1.8903418215186969</v>
      </c>
      <c r="HG142" s="95">
        <f>VLOOKUP($A142,'WO Detail'!$A$2:$BJ$304,49,FALSE)</f>
        <v>8302</v>
      </c>
      <c r="HH142" s="95">
        <f t="shared" si="59"/>
        <v>1.9045652672631339</v>
      </c>
      <c r="HI142" s="95">
        <f>VLOOKUP($A142,'WO Detail'!$A$2:$BJ$304,51,FALSE)</f>
        <v>32</v>
      </c>
      <c r="HJ142" s="95">
        <f t="shared" si="60"/>
        <v>16</v>
      </c>
      <c r="HK142" s="95">
        <f>VLOOKUP($A142,'WO Detail'!$A$2:$BJ$304,53,FALSE)</f>
        <v>83</v>
      </c>
      <c r="HL142" s="95">
        <f t="shared" si="61"/>
        <v>41.5</v>
      </c>
      <c r="HM142" s="95">
        <f>VLOOKUP($A142,'WO Detail'!$A$2:$BJ$304,55,FALSE)</f>
        <v>1313</v>
      </c>
      <c r="HN142" s="95">
        <f t="shared" si="69"/>
        <v>24.314814814814813</v>
      </c>
      <c r="HO142" s="95">
        <f>VLOOKUP($A142,'WO Detail'!$A$2:$BJ$304,56,FALSE)</f>
        <v>59703</v>
      </c>
      <c r="HP142" s="95">
        <f t="shared" si="62"/>
        <v>13.696490020646937</v>
      </c>
      <c r="HQ142" s="95">
        <f>VLOOKUP($A142,'WO Detail'!$A$2:$BJ$304,57,FALSE)</f>
        <v>33442</v>
      </c>
      <c r="HR142" s="95">
        <f t="shared" si="63"/>
        <v>23.015829318651068</v>
      </c>
      <c r="HS142" s="95">
        <f>VLOOKUP($A142,'WO Detail'!$A$2:$BJ$304,58,FALSE)</f>
        <v>30222</v>
      </c>
      <c r="HT142" s="95">
        <f t="shared" si="64"/>
        <v>6.9332415691672402</v>
      </c>
      <c r="HU142" s="95">
        <f>VLOOKUP($A142,'WO Detail'!$A$2:$BJ$304,59,FALSE)</f>
        <v>110050</v>
      </c>
      <c r="HV142" s="95">
        <f t="shared" si="65"/>
        <v>75.739848589125941</v>
      </c>
      <c r="HW142" s="95">
        <f>VLOOKUP($A142,'WO Detail'!$A$2:$BJ$304,60,FALSE)</f>
        <v>2086</v>
      </c>
      <c r="HX142" s="95">
        <f t="shared" si="66"/>
        <v>0.4785501261757284</v>
      </c>
      <c r="HY142" s="95">
        <f>VLOOKUP($A142,'WO Detail'!$A$2:$BJ$304,61,FALSE)</f>
        <v>60736</v>
      </c>
      <c r="HZ142" s="95">
        <f t="shared" si="67"/>
        <v>41.800412938747421</v>
      </c>
      <c r="IA142" s="95"/>
      <c r="IB142" s="95"/>
      <c r="IC142" s="95"/>
      <c r="ID142" s="113">
        <f>VLOOKUP($A142,'PHAS Score'!$C$1:$D$303,2,FALSE)</f>
        <v>64.8</v>
      </c>
      <c r="IE142" s="95">
        <f>VLOOKUP($A142,'WO Detail'!$A$2:$BJ$304,62,FALSE)</f>
        <v>1521</v>
      </c>
      <c r="IF142" s="95">
        <f t="shared" si="68"/>
        <v>1.0467997247075018</v>
      </c>
      <c r="IG142" s="96"/>
      <c r="IH142" s="96"/>
      <c r="II142" s="96"/>
      <c r="IJ142" s="96"/>
    </row>
    <row r="143" spans="1:244" s="18" customFormat="1" ht="20.100000000000001" customHeight="1">
      <c r="A143" s="55" t="s">
        <v>1083</v>
      </c>
      <c r="B143" s="13" t="s">
        <v>307</v>
      </c>
      <c r="C143" s="13" t="str">
        <f>VLOOKUP($A143,'WO Detail'!$A$2:$BJ$304,4,FALSE)</f>
        <v>Manhattan</v>
      </c>
      <c r="D143" s="13" t="str">
        <f>VLOOKUP($A143,'WO Detail'!$A$2:$BJ$304,6,FALSE)</f>
        <v>Johnson</v>
      </c>
      <c r="E143" s="55">
        <f>VLOOKUP($A143,'WO Detail'!$A$2:$BJ$304,7,FALSE)</f>
        <v>17</v>
      </c>
      <c r="F143" s="13" t="s">
        <v>1084</v>
      </c>
      <c r="G143" s="53">
        <v>17</v>
      </c>
      <c r="H143" s="55" t="str">
        <f>VLOOKUP($A143,'WO Detail'!$A$2:$BJ$304,9,FALSE)</f>
        <v>NY005000170</v>
      </c>
      <c r="I143" s="14">
        <v>1283</v>
      </c>
      <c r="J143" s="14">
        <v>3076</v>
      </c>
      <c r="K143" s="15">
        <v>2.3975057999999998</v>
      </c>
      <c r="L143" s="15">
        <v>26.353078700000001</v>
      </c>
      <c r="M143" s="14">
        <v>1164</v>
      </c>
      <c r="N143" s="14">
        <v>1912</v>
      </c>
      <c r="O143" s="14">
        <v>141</v>
      </c>
      <c r="P143" s="14">
        <v>210</v>
      </c>
      <c r="Q143" s="14">
        <v>279</v>
      </c>
      <c r="R143" s="14">
        <v>305</v>
      </c>
      <c r="S143" s="14">
        <v>266</v>
      </c>
      <c r="T143" s="14">
        <v>387</v>
      </c>
      <c r="U143" s="14">
        <v>265</v>
      </c>
      <c r="V143" s="14">
        <v>355</v>
      </c>
      <c r="W143" s="14">
        <v>178</v>
      </c>
      <c r="X143" s="14">
        <v>175</v>
      </c>
      <c r="Y143" s="14">
        <v>288</v>
      </c>
      <c r="Z143" s="14">
        <v>156</v>
      </c>
      <c r="AA143" s="14">
        <v>71</v>
      </c>
      <c r="AB143" s="14">
        <v>798</v>
      </c>
      <c r="AC143" s="14">
        <v>610</v>
      </c>
      <c r="AD143" s="14">
        <v>515</v>
      </c>
      <c r="AE143" s="14">
        <v>114</v>
      </c>
      <c r="AF143" s="14">
        <v>1131</v>
      </c>
      <c r="AG143" s="14">
        <v>1548</v>
      </c>
      <c r="AH143" s="14">
        <v>231</v>
      </c>
      <c r="AI143" s="14">
        <v>52</v>
      </c>
      <c r="AJ143" s="14">
        <v>576</v>
      </c>
      <c r="AK143" s="14">
        <v>168</v>
      </c>
      <c r="AL143" s="14">
        <v>25</v>
      </c>
      <c r="AM143" s="14">
        <v>18</v>
      </c>
      <c r="AN143" s="14">
        <v>100</v>
      </c>
      <c r="AO143" s="16">
        <v>577.93141075604058</v>
      </c>
      <c r="AP143" s="16">
        <v>443</v>
      </c>
      <c r="AQ143" s="14">
        <v>17</v>
      </c>
      <c r="AR143" s="14">
        <v>79</v>
      </c>
      <c r="AS143" s="14">
        <v>333</v>
      </c>
      <c r="AT143" s="14">
        <v>140</v>
      </c>
      <c r="AU143" s="14">
        <v>149</v>
      </c>
      <c r="AV143" s="14">
        <v>115</v>
      </c>
      <c r="AW143" s="14">
        <v>75</v>
      </c>
      <c r="AX143" s="14">
        <v>65</v>
      </c>
      <c r="AY143" s="14">
        <v>51</v>
      </c>
      <c r="AZ143" s="14">
        <v>43</v>
      </c>
      <c r="BA143" s="14">
        <v>216</v>
      </c>
      <c r="BB143" s="16">
        <v>28419.151848937843</v>
      </c>
      <c r="BC143" s="16">
        <v>20628</v>
      </c>
      <c r="BD143" s="14">
        <v>44</v>
      </c>
      <c r="BE143" s="14">
        <v>200</v>
      </c>
      <c r="BF143" s="14">
        <v>225</v>
      </c>
      <c r="BG143" s="14">
        <v>140</v>
      </c>
      <c r="BH143" s="14">
        <v>144</v>
      </c>
      <c r="BI143" s="14">
        <v>92</v>
      </c>
      <c r="BJ143" s="14">
        <v>85</v>
      </c>
      <c r="BK143" s="14">
        <v>61</v>
      </c>
      <c r="BL143" s="14">
        <v>70</v>
      </c>
      <c r="BM143" s="14">
        <v>46</v>
      </c>
      <c r="BN143" s="14">
        <v>36</v>
      </c>
      <c r="BO143" s="14">
        <v>28</v>
      </c>
      <c r="BP143" s="14">
        <v>25</v>
      </c>
      <c r="BQ143" s="14">
        <v>16</v>
      </c>
      <c r="BR143" s="14">
        <v>11</v>
      </c>
      <c r="BS143" s="14">
        <v>7</v>
      </c>
      <c r="BT143" s="14">
        <v>6</v>
      </c>
      <c r="BU143" s="14">
        <v>6</v>
      </c>
      <c r="BV143" s="14">
        <v>3</v>
      </c>
      <c r="BW143" s="14">
        <v>7</v>
      </c>
      <c r="BX143" s="14">
        <v>19</v>
      </c>
      <c r="BY143" s="14">
        <v>646</v>
      </c>
      <c r="BZ143" s="16">
        <v>40264.65789473684</v>
      </c>
      <c r="CA143" s="16">
        <v>33176</v>
      </c>
      <c r="CB143" s="14">
        <v>142</v>
      </c>
      <c r="CC143" s="16">
        <v>16234.37323943662</v>
      </c>
      <c r="CD143" s="16">
        <v>13038</v>
      </c>
      <c r="CE143" s="14">
        <v>498</v>
      </c>
      <c r="CF143" s="16">
        <v>17051.030120481926</v>
      </c>
      <c r="CG143" s="16">
        <v>11880</v>
      </c>
      <c r="CH143" s="14">
        <v>799</v>
      </c>
      <c r="CI143" s="14">
        <v>259</v>
      </c>
      <c r="CJ143" s="14">
        <v>157</v>
      </c>
      <c r="CK143" s="14">
        <v>40</v>
      </c>
      <c r="CL143" s="14">
        <v>15</v>
      </c>
      <c r="CM143" s="14">
        <v>16</v>
      </c>
      <c r="CN143" s="17">
        <f t="shared" si="51"/>
        <v>1.2470771628994544E-2</v>
      </c>
      <c r="CO143" s="14">
        <v>79</v>
      </c>
      <c r="CP143" s="17">
        <f t="shared" si="52"/>
        <v>6.1574434918160559E-2</v>
      </c>
      <c r="CQ143" s="14">
        <v>570</v>
      </c>
      <c r="CR143" s="14">
        <v>173</v>
      </c>
      <c r="CS143" s="17">
        <f t="shared" si="53"/>
        <v>5.6241872561768533E-2</v>
      </c>
      <c r="CT143" s="13"/>
      <c r="CU143" s="17"/>
      <c r="CV143" s="13"/>
      <c r="CW143" s="13"/>
      <c r="CX143" s="13"/>
      <c r="CY143" s="13"/>
      <c r="CZ143" s="13"/>
      <c r="DA143" s="13"/>
      <c r="DB143" s="13" t="str">
        <f>VLOOKUP($A143,'WO Detail'!$A$2:$BJ$304,5,FALSE)</f>
        <v>Demetrice Gadson</v>
      </c>
      <c r="DC143" s="13"/>
      <c r="DD143" s="13"/>
      <c r="DE143" s="55">
        <f>VLOOKUP($A143,'WO Detail'!$A$2:$BJ$304,38,FALSE)</f>
        <v>12</v>
      </c>
      <c r="DF143" s="19" t="s">
        <v>309</v>
      </c>
      <c r="DG143" s="19" t="s">
        <v>310</v>
      </c>
      <c r="DH143" s="19" t="s">
        <v>366</v>
      </c>
      <c r="DI143" s="19" t="s">
        <v>367</v>
      </c>
      <c r="DJ143" s="19" t="s">
        <v>313</v>
      </c>
      <c r="DK143" s="19" t="s">
        <v>314</v>
      </c>
      <c r="DL143" s="19" t="s">
        <v>350</v>
      </c>
      <c r="DM143" s="19" t="s">
        <v>368</v>
      </c>
      <c r="DN143" s="19" t="s">
        <v>369</v>
      </c>
      <c r="DO143" s="55"/>
      <c r="DP143" s="55"/>
      <c r="DQ143" s="68">
        <v>13.328998699609883</v>
      </c>
      <c r="DR143" s="55" t="str">
        <f>VLOOKUP($A143,'WO Detail'!$A$2:$BJ$304,10,FALSE)</f>
        <v>No</v>
      </c>
      <c r="DS143" s="55" t="str">
        <f>VLOOKUP($A143,'WO Detail'!$A$2:$BJ$304,14,FALSE)</f>
        <v>YES</v>
      </c>
      <c r="DT143" s="19" t="s">
        <v>370</v>
      </c>
      <c r="DU143" s="59" t="str">
        <f>VLOOKUP($A143,'WO Detail'!$A$2:$BJ$304,15,FALSE)</f>
        <v>ETHEL VELEZ</v>
      </c>
      <c r="DV143" s="78">
        <v>2028</v>
      </c>
      <c r="DW143" s="79" t="s">
        <v>267</v>
      </c>
      <c r="DX143" s="55">
        <f>VLOOKUP($A143,'WO Detail'!$A$2:$BJ$304,26,FALSE)</f>
        <v>1310</v>
      </c>
      <c r="DY143" s="55">
        <f>VLOOKUP($A143,'WO Detail'!$A$2:$BJ$304,27,FALSE)</f>
        <v>1287</v>
      </c>
      <c r="DZ143" s="55">
        <f>VLOOKUP($A143,'WO Detail'!$A$2:$BJ$304,28,FALSE)</f>
        <v>8</v>
      </c>
      <c r="EA143" s="55">
        <f>VLOOKUP($A143,'WO Detail'!$A$2:$BJ$304,29,FALSE)</f>
        <v>15</v>
      </c>
      <c r="EB143" s="55">
        <f>VLOOKUP($A143,'WO Detail'!$A$2:$BJ$304,30,FALSE)</f>
        <v>15</v>
      </c>
      <c r="EC143" s="55">
        <f>VLOOKUP($A143,'WO Detail'!$A$2:$BJ$304,31,FALSE)</f>
        <v>71</v>
      </c>
      <c r="ED143" s="55">
        <f>VLOOKUP($A143,'WO Detail'!$A$2:$BJ$304,32,FALSE)</f>
        <v>853</v>
      </c>
      <c r="EE143" s="55">
        <f>VLOOKUP($A143,'WO Detail'!$A$2:$BJ$304,33,FALSE)</f>
        <v>356</v>
      </c>
      <c r="EF143" s="55">
        <f>VLOOKUP($A143,'WO Detail'!$A$2:$BJ$304,34,FALSE)</f>
        <v>10</v>
      </c>
      <c r="EG143" s="55">
        <f>VLOOKUP($A143,'WO Detail'!$A$2:$BJ$304,35,FALSE)</f>
        <v>5</v>
      </c>
      <c r="EH143" s="55">
        <f>VLOOKUP($A143,'WO Detail'!$A$2:$BJ$304,36,FALSE)</f>
        <v>0</v>
      </c>
      <c r="EI143" s="55">
        <f>VLOOKUP($A143,'WO Detail'!$A$2:$BJ$304,37,FALSE)</f>
        <v>0</v>
      </c>
      <c r="EJ143" s="78">
        <v>10</v>
      </c>
      <c r="EK143" s="78">
        <v>0</v>
      </c>
      <c r="EL143" s="19" t="s">
        <v>268</v>
      </c>
      <c r="EM143" s="19" t="s">
        <v>269</v>
      </c>
      <c r="EN143" s="81">
        <v>17894</v>
      </c>
      <c r="EO143" s="78">
        <v>72</v>
      </c>
      <c r="EP143" s="78" t="s">
        <v>404</v>
      </c>
      <c r="EQ143" s="84">
        <v>97804</v>
      </c>
      <c r="ER143" s="78">
        <v>11.88</v>
      </c>
      <c r="ES143" s="13"/>
      <c r="ET143" s="55">
        <f>VLOOKUP($A143,'WO Detail'!$A$2:$BJ$304,25,FALSE)</f>
        <v>5</v>
      </c>
      <c r="EU143" s="55">
        <f>VLOOKUP($A143,'WO Detail'!$A$2:$BJ$304,24,FALSE)</f>
        <v>29</v>
      </c>
      <c r="EV143" s="55">
        <f>VLOOKUP($A143,'WO Detail'!$A$2:$BJ$304,23,FALSE)</f>
        <v>0</v>
      </c>
      <c r="EW143" s="78" t="s">
        <v>390</v>
      </c>
      <c r="EX143" s="13"/>
      <c r="EY143" s="13"/>
      <c r="EZ143" s="19" t="s">
        <v>267</v>
      </c>
      <c r="FA143" s="55" t="str">
        <f>VLOOKUP($A143,'WO Detail'!$A$2:$BJ$304,11,FALSE)</f>
        <v>Other</v>
      </c>
      <c r="FB143" s="55" t="str">
        <f>VLOOKUP($A143,'WO Detail'!$A$2:$BJ$304,12,FALSE)</f>
        <v>No</v>
      </c>
      <c r="FC143" s="13"/>
      <c r="FD143" s="55">
        <f>VLOOKUP($A143,'WO Detail'!$A$2:$BJ$304,13,FALSE)</f>
        <v>0</v>
      </c>
      <c r="FE143" s="19" t="s">
        <v>267</v>
      </c>
      <c r="FF143" s="13"/>
      <c r="FG143" s="19" t="s">
        <v>1085</v>
      </c>
      <c r="FH143" s="19" t="s">
        <v>374</v>
      </c>
      <c r="FI143" s="13">
        <v>3804</v>
      </c>
      <c r="FJ143" s="13">
        <v>4</v>
      </c>
      <c r="FK143" s="19" t="s">
        <v>375</v>
      </c>
      <c r="FL143" s="13"/>
      <c r="FM143" s="55">
        <f>VLOOKUP($A143,'WO Detail'!$A$2:$BJ$304,16,FALSE)</f>
        <v>0</v>
      </c>
      <c r="FN143" s="13"/>
      <c r="FO143" s="13"/>
      <c r="FP143" s="13"/>
      <c r="FQ143" s="13"/>
      <c r="FR143" s="13"/>
      <c r="FS143" s="13"/>
      <c r="FT143" s="13"/>
      <c r="FU143" s="13"/>
      <c r="FV143" s="13"/>
      <c r="FW143" s="13"/>
      <c r="FX143" s="13"/>
      <c r="FY143" s="13"/>
      <c r="FZ143" s="13"/>
      <c r="GA143" s="13"/>
      <c r="GB143" s="13"/>
      <c r="GC143" s="13"/>
      <c r="GD143" s="13"/>
      <c r="GE143" s="13"/>
      <c r="GF143" s="13"/>
      <c r="GG143" s="13"/>
      <c r="GH143" s="55">
        <f>VLOOKUP($A143,'WO Detail'!$A$2:$BJ$304,39,FALSE)</f>
        <v>93.06</v>
      </c>
      <c r="GI143" s="55">
        <f>VLOOKUP($A143,'WO Detail'!$A$2:$BJ$304,40,FALSE)</f>
        <v>38.69</v>
      </c>
      <c r="GJ143" s="13"/>
      <c r="GK143" s="13"/>
      <c r="GL143" s="13"/>
      <c r="GM143" s="13"/>
      <c r="GN143" s="55">
        <f>VLOOKUP($A143,'WO Detail'!$A$2:$BJ$304,17,FALSE)</f>
        <v>0</v>
      </c>
      <c r="GO143" s="55">
        <f>VLOOKUP($A143,'WO Detail'!$A$2:$BJ$304,18,FALSE)</f>
        <v>0</v>
      </c>
      <c r="GP143" s="55">
        <f>VLOOKUP($A143,'WO Detail'!$A$2:$BJ$304,19,FALSE)</f>
        <v>0</v>
      </c>
      <c r="GQ143" s="55" t="str">
        <f>VLOOKUP($A143,'WO Detail'!$A$2:$BJ$304,21,FALSE)</f>
        <v>No</v>
      </c>
      <c r="GR143" s="89">
        <f>VLOOKUP($A143,'WO Detail'!$A$2:$BJ$304,22,FALSE)</f>
        <v>0.52831958431209314</v>
      </c>
      <c r="GS143" s="95">
        <f>VLOOKUP($A143,'WO Detail'!$A$2:$BJ$304,41,FALSE)</f>
        <v>2809</v>
      </c>
      <c r="GT143" s="95">
        <f t="shared" si="48"/>
        <v>0.72753172753172757</v>
      </c>
      <c r="GU143" s="95">
        <f>VLOOKUP($A143,'WO Detail'!$A$2:$BJ$304,42,FALSE)</f>
        <v>242</v>
      </c>
      <c r="GV143" s="95">
        <f t="shared" si="49"/>
        <v>0.18803418803418803</v>
      </c>
      <c r="GW143" s="95">
        <f>VLOOKUP($A143,'WO Detail'!$A$2:$BJ$304,43,FALSE)</f>
        <v>6112</v>
      </c>
      <c r="GX143" s="95">
        <f t="shared" si="54"/>
        <v>1.5830095830095829</v>
      </c>
      <c r="GY143" s="95">
        <f>VLOOKUP($A143,'WO Detail'!$A$2:$BJ$304,44,FALSE)</f>
        <v>3546</v>
      </c>
      <c r="GZ143" s="95">
        <f t="shared" si="55"/>
        <v>2.7552447552447554</v>
      </c>
      <c r="HA143" s="95">
        <f>VLOOKUP($A143,'WO Detail'!$A$2:$BJ$304,45,FALSE)</f>
        <v>3070</v>
      </c>
      <c r="HB143" s="95">
        <f t="shared" si="56"/>
        <v>0.79513079513079521</v>
      </c>
      <c r="HC143" s="95">
        <f>VLOOKUP($A143,'WO Detail'!$A$2:$BJ$304,46,FALSE)</f>
        <v>2545</v>
      </c>
      <c r="HD143" s="95">
        <f t="shared" si="57"/>
        <v>1.9774669774669775</v>
      </c>
      <c r="HE143" s="95">
        <f>VLOOKUP($A143,'WO Detail'!$A$2:$BJ$304,47,FALSE)</f>
        <v>2479</v>
      </c>
      <c r="HF143" s="95">
        <f t="shared" si="58"/>
        <v>0.64206164206164207</v>
      </c>
      <c r="HG143" s="95">
        <f>VLOOKUP($A143,'WO Detail'!$A$2:$BJ$304,49,FALSE)</f>
        <v>3115</v>
      </c>
      <c r="HH143" s="95">
        <f t="shared" si="59"/>
        <v>0.80678580678580669</v>
      </c>
      <c r="HI143" s="95">
        <f>VLOOKUP($A143,'WO Detail'!$A$2:$BJ$304,51,FALSE)</f>
        <v>11</v>
      </c>
      <c r="HJ143" s="95">
        <f t="shared" si="60"/>
        <v>5.5</v>
      </c>
      <c r="HK143" s="95">
        <f>VLOOKUP($A143,'WO Detail'!$A$2:$BJ$304,53,FALSE)</f>
        <v>36</v>
      </c>
      <c r="HL143" s="95">
        <f t="shared" si="61"/>
        <v>18</v>
      </c>
      <c r="HM143" s="95">
        <f>VLOOKUP($A143,'WO Detail'!$A$2:$BJ$304,55,FALSE)</f>
        <v>1052</v>
      </c>
      <c r="HN143" s="95">
        <f t="shared" si="69"/>
        <v>36.275862068965516</v>
      </c>
      <c r="HO143" s="95">
        <f>VLOOKUP($A143,'WO Detail'!$A$2:$BJ$304,56,FALSE)</f>
        <v>34860</v>
      </c>
      <c r="HP143" s="95">
        <f t="shared" si="62"/>
        <v>9.0287490287490293</v>
      </c>
      <c r="HQ143" s="95">
        <f>VLOOKUP($A143,'WO Detail'!$A$2:$BJ$304,57,FALSE)</f>
        <v>5954</v>
      </c>
      <c r="HR143" s="95">
        <f t="shared" si="63"/>
        <v>4.6262626262626263</v>
      </c>
      <c r="HS143" s="95">
        <f>VLOOKUP($A143,'WO Detail'!$A$2:$BJ$304,58,FALSE)</f>
        <v>19803</v>
      </c>
      <c r="HT143" s="95">
        <f t="shared" si="64"/>
        <v>5.1289821289821287</v>
      </c>
      <c r="HU143" s="95">
        <f>VLOOKUP($A143,'WO Detail'!$A$2:$BJ$304,59,FALSE)</f>
        <v>64470</v>
      </c>
      <c r="HV143" s="95">
        <f t="shared" si="65"/>
        <v>50.093240093240091</v>
      </c>
      <c r="HW143" s="95">
        <f>VLOOKUP($A143,'WO Detail'!$A$2:$BJ$304,60,FALSE)</f>
        <v>1508</v>
      </c>
      <c r="HX143" s="95">
        <f t="shared" si="66"/>
        <v>0.39057239057239057</v>
      </c>
      <c r="HY143" s="95">
        <f>VLOOKUP($A143,'WO Detail'!$A$2:$BJ$304,61,FALSE)</f>
        <v>80207</v>
      </c>
      <c r="HZ143" s="95">
        <f t="shared" si="67"/>
        <v>62.320901320901321</v>
      </c>
      <c r="IA143" s="95"/>
      <c r="IB143" s="95"/>
      <c r="IC143" s="95"/>
      <c r="ID143" s="113">
        <f>VLOOKUP($A143,'PHAS Score'!$C$1:$D$303,2,FALSE)</f>
        <v>35.229999999999997</v>
      </c>
      <c r="IE143" s="95">
        <f>VLOOKUP($A143,'WO Detail'!$A$2:$BJ$304,62,FALSE)</f>
        <v>1162</v>
      </c>
      <c r="IF143" s="95">
        <f t="shared" si="68"/>
        <v>0.90287490287490291</v>
      </c>
      <c r="IG143" s="96"/>
      <c r="IH143" s="96"/>
      <c r="II143" s="96"/>
      <c r="IJ143" s="96"/>
    </row>
    <row r="144" spans="1:244" s="18" customFormat="1" ht="20.100000000000001" customHeight="1">
      <c r="A144" s="55" t="s">
        <v>1086</v>
      </c>
      <c r="B144" s="13" t="s">
        <v>307</v>
      </c>
      <c r="C144" s="13" t="str">
        <f>VLOOKUP($A144,'WO Detail'!$A$2:$BJ$304,4,FALSE)</f>
        <v>Manhattan</v>
      </c>
      <c r="D144" s="13" t="str">
        <f>VLOOKUP($A144,'WO Detail'!$A$2:$BJ$304,6,FALSE)</f>
        <v>King Towers</v>
      </c>
      <c r="E144" s="55">
        <f>VLOOKUP($A144,'WO Detail'!$A$2:$BJ$304,7,FALSE)</f>
        <v>30</v>
      </c>
      <c r="F144" s="13" t="s">
        <v>1087</v>
      </c>
      <c r="G144" s="53">
        <v>30</v>
      </c>
      <c r="H144" s="55" t="str">
        <f>VLOOKUP($A144,'WO Detail'!$A$2:$BJ$304,9,FALSE)</f>
        <v>NY005010300</v>
      </c>
      <c r="I144" s="14">
        <v>1358</v>
      </c>
      <c r="J144" s="14">
        <v>2956</v>
      </c>
      <c r="K144" s="15">
        <v>2.1767305000000001</v>
      </c>
      <c r="L144" s="15">
        <v>27.672754099999999</v>
      </c>
      <c r="M144" s="14">
        <v>1084</v>
      </c>
      <c r="N144" s="14">
        <v>1872</v>
      </c>
      <c r="O144" s="14">
        <v>107</v>
      </c>
      <c r="P144" s="14">
        <v>227</v>
      </c>
      <c r="Q144" s="14">
        <v>261</v>
      </c>
      <c r="R144" s="14">
        <v>293</v>
      </c>
      <c r="S144" s="14">
        <v>253</v>
      </c>
      <c r="T144" s="14">
        <v>365</v>
      </c>
      <c r="U144" s="14">
        <v>291</v>
      </c>
      <c r="V144" s="14">
        <v>306</v>
      </c>
      <c r="W144" s="14">
        <v>198</v>
      </c>
      <c r="X144" s="14">
        <v>161</v>
      </c>
      <c r="Y144" s="14">
        <v>279</v>
      </c>
      <c r="Z144" s="14">
        <v>156</v>
      </c>
      <c r="AA144" s="14">
        <v>59</v>
      </c>
      <c r="AB144" s="14">
        <v>768</v>
      </c>
      <c r="AC144" s="14">
        <v>587</v>
      </c>
      <c r="AD144" s="14">
        <v>494</v>
      </c>
      <c r="AE144" s="14">
        <v>66</v>
      </c>
      <c r="AF144" s="14">
        <v>1618</v>
      </c>
      <c r="AG144" s="14">
        <v>1111</v>
      </c>
      <c r="AH144" s="14">
        <v>148</v>
      </c>
      <c r="AI144" s="14">
        <v>13</v>
      </c>
      <c r="AJ144" s="14">
        <v>626</v>
      </c>
      <c r="AK144" s="14">
        <v>199</v>
      </c>
      <c r="AL144" s="14">
        <v>33</v>
      </c>
      <c r="AM144" s="14">
        <v>25</v>
      </c>
      <c r="AN144" s="14">
        <v>114</v>
      </c>
      <c r="AO144" s="16">
        <v>573.31369661266569</v>
      </c>
      <c r="AP144" s="16">
        <v>419</v>
      </c>
      <c r="AQ144" s="14">
        <v>11</v>
      </c>
      <c r="AR144" s="14">
        <v>68</v>
      </c>
      <c r="AS144" s="14">
        <v>393</v>
      </c>
      <c r="AT144" s="14">
        <v>153</v>
      </c>
      <c r="AU144" s="14">
        <v>164</v>
      </c>
      <c r="AV144" s="14">
        <v>97</v>
      </c>
      <c r="AW144" s="14">
        <v>85</v>
      </c>
      <c r="AX144" s="14">
        <v>56</v>
      </c>
      <c r="AY144" s="14">
        <v>57</v>
      </c>
      <c r="AZ144" s="14">
        <v>39</v>
      </c>
      <c r="BA144" s="14">
        <v>235</v>
      </c>
      <c r="BB144" s="16">
        <v>26113.097037037038</v>
      </c>
      <c r="BC144" s="16">
        <v>18798</v>
      </c>
      <c r="BD144" s="14">
        <v>79</v>
      </c>
      <c r="BE144" s="14">
        <v>216</v>
      </c>
      <c r="BF144" s="14">
        <v>253</v>
      </c>
      <c r="BG144" s="14">
        <v>163</v>
      </c>
      <c r="BH144" s="14">
        <v>129</v>
      </c>
      <c r="BI144" s="14">
        <v>100</v>
      </c>
      <c r="BJ144" s="14">
        <v>82</v>
      </c>
      <c r="BK144" s="14">
        <v>72</v>
      </c>
      <c r="BL144" s="14">
        <v>54</v>
      </c>
      <c r="BM144" s="14">
        <v>47</v>
      </c>
      <c r="BN144" s="14">
        <v>27</v>
      </c>
      <c r="BO144" s="14">
        <v>27</v>
      </c>
      <c r="BP144" s="14">
        <v>18</v>
      </c>
      <c r="BQ144" s="14">
        <v>18</v>
      </c>
      <c r="BR144" s="14">
        <v>7</v>
      </c>
      <c r="BS144" s="14">
        <v>16</v>
      </c>
      <c r="BT144" s="14">
        <v>5</v>
      </c>
      <c r="BU144" s="14">
        <v>5</v>
      </c>
      <c r="BV144" s="14">
        <v>8</v>
      </c>
      <c r="BW144" s="14">
        <v>7</v>
      </c>
      <c r="BX144" s="14">
        <v>17</v>
      </c>
      <c r="BY144" s="14">
        <v>670</v>
      </c>
      <c r="BZ144" s="16">
        <v>37677.289552238806</v>
      </c>
      <c r="CA144" s="16">
        <v>31724.5</v>
      </c>
      <c r="CB144" s="14">
        <v>192</v>
      </c>
      <c r="CC144" s="16">
        <v>13423.208333333334</v>
      </c>
      <c r="CD144" s="16">
        <v>9468</v>
      </c>
      <c r="CE144" s="14">
        <v>521</v>
      </c>
      <c r="CF144" s="16">
        <v>16234.827255278311</v>
      </c>
      <c r="CG144" s="16">
        <v>11784</v>
      </c>
      <c r="CH144" s="14">
        <v>884</v>
      </c>
      <c r="CI144" s="14">
        <v>261</v>
      </c>
      <c r="CJ144" s="14">
        <v>146</v>
      </c>
      <c r="CK144" s="14">
        <v>45</v>
      </c>
      <c r="CL144" s="14">
        <v>9</v>
      </c>
      <c r="CM144" s="14">
        <v>14</v>
      </c>
      <c r="CN144" s="17">
        <f t="shared" si="51"/>
        <v>1.0309278350515464E-2</v>
      </c>
      <c r="CO144" s="14">
        <v>78</v>
      </c>
      <c r="CP144" s="17">
        <f t="shared" si="52"/>
        <v>5.7437407952871868E-2</v>
      </c>
      <c r="CQ144" s="14">
        <v>619</v>
      </c>
      <c r="CR144" s="14">
        <v>148</v>
      </c>
      <c r="CS144" s="17">
        <f t="shared" si="53"/>
        <v>5.0067658998646819E-2</v>
      </c>
      <c r="CT144" s="13"/>
      <c r="CU144" s="17"/>
      <c r="CV144" s="13"/>
      <c r="CW144" s="13"/>
      <c r="CX144" s="13"/>
      <c r="CY144" s="13"/>
      <c r="CZ144" s="13"/>
      <c r="DA144" s="13"/>
      <c r="DB144" s="13" t="str">
        <f>VLOOKUP($A144,'WO Detail'!$A$2:$BJ$304,5,FALSE)</f>
        <v>Demetrice Gadson</v>
      </c>
      <c r="DC144" s="13"/>
      <c r="DD144" s="13"/>
      <c r="DE144" s="55">
        <f>VLOOKUP($A144,'WO Detail'!$A$2:$BJ$304,38,FALSE)</f>
        <v>35</v>
      </c>
      <c r="DF144" s="19" t="s">
        <v>309</v>
      </c>
      <c r="DG144" s="19" t="s">
        <v>310</v>
      </c>
      <c r="DH144" s="19" t="s">
        <v>366</v>
      </c>
      <c r="DI144" s="19" t="s">
        <v>367</v>
      </c>
      <c r="DJ144" s="19" t="s">
        <v>313</v>
      </c>
      <c r="DK144" s="19" t="s">
        <v>314</v>
      </c>
      <c r="DL144" s="19" t="s">
        <v>280</v>
      </c>
      <c r="DM144" s="19" t="s">
        <v>315</v>
      </c>
      <c r="DN144" s="19" t="s">
        <v>316</v>
      </c>
      <c r="DO144" s="55"/>
      <c r="DP144" s="55"/>
      <c r="DQ144" s="68">
        <v>15.930965814802523</v>
      </c>
      <c r="DR144" s="55" t="str">
        <f>VLOOKUP($A144,'WO Detail'!$A$2:$BJ$304,10,FALSE)</f>
        <v>No</v>
      </c>
      <c r="DS144" s="55" t="str">
        <f>VLOOKUP($A144,'WO Detail'!$A$2:$BJ$304,14,FALSE)</f>
        <v>YES</v>
      </c>
      <c r="DT144" s="19" t="s">
        <v>317</v>
      </c>
      <c r="DU144" s="59" t="str">
        <f>VLOOKUP($A144,'WO Detail'!$A$2:$BJ$304,15,FALSE)</f>
        <v>LEONA SHOEMAKER</v>
      </c>
      <c r="DV144" s="77"/>
      <c r="DW144" s="79" t="s">
        <v>267</v>
      </c>
      <c r="DX144" s="55">
        <f>VLOOKUP($A144,'WO Detail'!$A$2:$BJ$304,26,FALSE)</f>
        <v>1379</v>
      </c>
      <c r="DY144" s="55">
        <f>VLOOKUP($A144,'WO Detail'!$A$2:$BJ$304,27,FALSE)</f>
        <v>1361</v>
      </c>
      <c r="DZ144" s="55">
        <f>VLOOKUP($A144,'WO Detail'!$A$2:$BJ$304,28,FALSE)</f>
        <v>11</v>
      </c>
      <c r="EA144" s="55">
        <f>VLOOKUP($A144,'WO Detail'!$A$2:$BJ$304,29,FALSE)</f>
        <v>7</v>
      </c>
      <c r="EB144" s="55">
        <f>VLOOKUP($A144,'WO Detail'!$A$2:$BJ$304,30,FALSE)</f>
        <v>96</v>
      </c>
      <c r="EC144" s="55">
        <f>VLOOKUP($A144,'WO Detail'!$A$2:$BJ$304,31,FALSE)</f>
        <v>80</v>
      </c>
      <c r="ED144" s="55">
        <f>VLOOKUP($A144,'WO Detail'!$A$2:$BJ$304,32,FALSE)</f>
        <v>819</v>
      </c>
      <c r="EE144" s="55">
        <f>VLOOKUP($A144,'WO Detail'!$A$2:$BJ$304,33,FALSE)</f>
        <v>366</v>
      </c>
      <c r="EF144" s="55">
        <f>VLOOKUP($A144,'WO Detail'!$A$2:$BJ$304,34,FALSE)</f>
        <v>4</v>
      </c>
      <c r="EG144" s="55">
        <f>VLOOKUP($A144,'WO Detail'!$A$2:$BJ$304,35,FALSE)</f>
        <v>13</v>
      </c>
      <c r="EH144" s="55">
        <f>VLOOKUP($A144,'WO Detail'!$A$2:$BJ$304,36,FALSE)</f>
        <v>1</v>
      </c>
      <c r="EI144" s="55">
        <f>VLOOKUP($A144,'WO Detail'!$A$2:$BJ$304,37,FALSE)</f>
        <v>0</v>
      </c>
      <c r="EJ144" s="78">
        <v>10</v>
      </c>
      <c r="EK144" s="78">
        <v>0</v>
      </c>
      <c r="EL144" s="19" t="s">
        <v>268</v>
      </c>
      <c r="EM144" s="19" t="s">
        <v>269</v>
      </c>
      <c r="EN144" s="81">
        <v>20029</v>
      </c>
      <c r="EO144" s="78">
        <v>66</v>
      </c>
      <c r="EP144" s="78" t="s">
        <v>438</v>
      </c>
      <c r="EQ144" s="84">
        <v>98822</v>
      </c>
      <c r="ER144" s="78">
        <v>13.75</v>
      </c>
      <c r="ES144" s="13"/>
      <c r="ET144" s="55">
        <f>VLOOKUP($A144,'WO Detail'!$A$2:$BJ$304,25,FALSE)</f>
        <v>5</v>
      </c>
      <c r="EU144" s="55">
        <f>VLOOKUP($A144,'WO Detail'!$A$2:$BJ$304,24,FALSE)</f>
        <v>21</v>
      </c>
      <c r="EV144" s="55">
        <f>VLOOKUP($A144,'WO Detail'!$A$2:$BJ$304,23,FALSE)</f>
        <v>0</v>
      </c>
      <c r="EW144" s="78" t="s">
        <v>390</v>
      </c>
      <c r="EX144" s="13"/>
      <c r="EY144" s="13"/>
      <c r="EZ144" s="19" t="s">
        <v>267</v>
      </c>
      <c r="FA144" s="55" t="str">
        <f>VLOOKUP($A144,'WO Detail'!$A$2:$BJ$304,11,FALSE)</f>
        <v>Other</v>
      </c>
      <c r="FB144" s="55" t="str">
        <f>VLOOKUP($A144,'WO Detail'!$A$2:$BJ$304,12,FALSE)</f>
        <v>No</v>
      </c>
      <c r="FC144" s="13"/>
      <c r="FD144" s="55">
        <f>VLOOKUP($A144,'WO Detail'!$A$2:$BJ$304,13,FALSE)</f>
        <v>0</v>
      </c>
      <c r="FE144" s="19" t="s">
        <v>267</v>
      </c>
      <c r="FF144" s="13" t="s">
        <v>273</v>
      </c>
      <c r="FG144" s="19" t="s">
        <v>1088</v>
      </c>
      <c r="FH144" s="19" t="s">
        <v>320</v>
      </c>
      <c r="FI144" s="13">
        <v>3803</v>
      </c>
      <c r="FJ144" s="13">
        <v>3</v>
      </c>
      <c r="FK144" s="19" t="s">
        <v>321</v>
      </c>
      <c r="FL144" s="13"/>
      <c r="FM144" s="55">
        <f>VLOOKUP($A144,'WO Detail'!$A$2:$BJ$304,16,FALSE)</f>
        <v>0</v>
      </c>
      <c r="FN144" s="13"/>
      <c r="FO144" s="13"/>
      <c r="FP144" s="13"/>
      <c r="FQ144" s="13"/>
      <c r="FR144" s="13"/>
      <c r="FS144" s="13"/>
      <c r="FT144" s="13"/>
      <c r="FU144" s="13"/>
      <c r="FV144" s="13"/>
      <c r="FW144" s="13"/>
      <c r="FX144" s="13"/>
      <c r="FY144" s="13"/>
      <c r="FZ144" s="13"/>
      <c r="GA144" s="13"/>
      <c r="GB144" s="13"/>
      <c r="GC144" s="13"/>
      <c r="GD144" s="13"/>
      <c r="GE144" s="13"/>
      <c r="GF144" s="13"/>
      <c r="GG144" s="13"/>
      <c r="GH144" s="55">
        <f>VLOOKUP($A144,'WO Detail'!$A$2:$BJ$304,39,FALSE)</f>
        <v>89.44</v>
      </c>
      <c r="GI144" s="55">
        <f>VLOOKUP($A144,'WO Detail'!$A$2:$BJ$304,40,FALSE)</f>
        <v>41.66</v>
      </c>
      <c r="GJ144" s="13"/>
      <c r="GK144" s="13"/>
      <c r="GL144" s="13"/>
      <c r="GM144" s="13"/>
      <c r="GN144" s="55">
        <f>VLOOKUP($A144,'WO Detail'!$A$2:$BJ$304,17,FALSE)</f>
        <v>0</v>
      </c>
      <c r="GO144" s="55">
        <f>VLOOKUP($A144,'WO Detail'!$A$2:$BJ$304,18,FALSE)</f>
        <v>0</v>
      </c>
      <c r="GP144" s="55">
        <f>VLOOKUP($A144,'WO Detail'!$A$2:$BJ$304,19,FALSE)</f>
        <v>0</v>
      </c>
      <c r="GQ144" s="55" t="str">
        <f>VLOOKUP($A144,'WO Detail'!$A$2:$BJ$304,21,FALSE)</f>
        <v>No</v>
      </c>
      <c r="GR144" s="89">
        <f>VLOOKUP($A144,'WO Detail'!$A$2:$BJ$304,22,FALSE)</f>
        <v>0.59962826108641332</v>
      </c>
      <c r="GS144" s="95">
        <f>VLOOKUP($A144,'WO Detail'!$A$2:$BJ$304,41,FALSE)</f>
        <v>2712</v>
      </c>
      <c r="GT144" s="95">
        <f t="shared" si="48"/>
        <v>0.66421748714180751</v>
      </c>
      <c r="GU144" s="95">
        <f>VLOOKUP($A144,'WO Detail'!$A$2:$BJ$304,42,FALSE)</f>
        <v>319</v>
      </c>
      <c r="GV144" s="95">
        <f t="shared" si="49"/>
        <v>0.23438648052902278</v>
      </c>
      <c r="GW144" s="95">
        <f>VLOOKUP($A144,'WO Detail'!$A$2:$BJ$304,43,FALSE)</f>
        <v>8695</v>
      </c>
      <c r="GX144" s="95">
        <f t="shared" si="54"/>
        <v>2.1295615968650505</v>
      </c>
      <c r="GY144" s="95">
        <f>VLOOKUP($A144,'WO Detail'!$A$2:$BJ$304,44,FALSE)</f>
        <v>4096</v>
      </c>
      <c r="GZ144" s="95">
        <f t="shared" si="55"/>
        <v>3.0095518001469506</v>
      </c>
      <c r="HA144" s="95">
        <f>VLOOKUP($A144,'WO Detail'!$A$2:$BJ$304,45,FALSE)</f>
        <v>3582</v>
      </c>
      <c r="HB144" s="95">
        <f t="shared" si="56"/>
        <v>0.87729610580455553</v>
      </c>
      <c r="HC144" s="95">
        <f>VLOOKUP($A144,'WO Detail'!$A$2:$BJ$304,46,FALSE)</f>
        <v>2528</v>
      </c>
      <c r="HD144" s="95">
        <f t="shared" si="57"/>
        <v>1.8574577516531963</v>
      </c>
      <c r="HE144" s="95">
        <f>VLOOKUP($A144,'WO Detail'!$A$2:$BJ$304,47,FALSE)</f>
        <v>3833</v>
      </c>
      <c r="HF144" s="95">
        <f t="shared" si="58"/>
        <v>0.93877051187852079</v>
      </c>
      <c r="HG144" s="95">
        <f>VLOOKUP($A144,'WO Detail'!$A$2:$BJ$304,49,FALSE)</f>
        <v>2578</v>
      </c>
      <c r="HH144" s="95">
        <f t="shared" si="59"/>
        <v>0.6313984815086946</v>
      </c>
      <c r="HI144" s="95">
        <f>VLOOKUP($A144,'WO Detail'!$A$2:$BJ$304,51,FALSE)</f>
        <v>13</v>
      </c>
      <c r="HJ144" s="95">
        <f t="shared" si="60"/>
        <v>6.5</v>
      </c>
      <c r="HK144" s="95">
        <f>VLOOKUP($A144,'WO Detail'!$A$2:$BJ$304,53,FALSE)</f>
        <v>52</v>
      </c>
      <c r="HL144" s="95">
        <f t="shared" si="61"/>
        <v>26</v>
      </c>
      <c r="HM144" s="95">
        <f>VLOOKUP($A144,'WO Detail'!$A$2:$BJ$304,55,FALSE)</f>
        <v>1094</v>
      </c>
      <c r="HN144" s="95">
        <f t="shared" si="69"/>
        <v>52.095238095238095</v>
      </c>
      <c r="HO144" s="95">
        <f>VLOOKUP($A144,'WO Detail'!$A$2:$BJ$304,56,FALSE)</f>
        <v>43328</v>
      </c>
      <c r="HP144" s="95">
        <f t="shared" si="62"/>
        <v>10.61180504530982</v>
      </c>
      <c r="HQ144" s="95">
        <f>VLOOKUP($A144,'WO Detail'!$A$2:$BJ$304,57,FALSE)</f>
        <v>6629</v>
      </c>
      <c r="HR144" s="95">
        <f t="shared" si="63"/>
        <v>4.8706833210874354</v>
      </c>
      <c r="HS144" s="95">
        <f>VLOOKUP($A144,'WO Detail'!$A$2:$BJ$304,58,FALSE)</f>
        <v>23825</v>
      </c>
      <c r="HT144" s="95">
        <f t="shared" si="64"/>
        <v>5.8351702179769775</v>
      </c>
      <c r="HU144" s="95">
        <f>VLOOKUP($A144,'WO Detail'!$A$2:$BJ$304,59,FALSE)</f>
        <v>92087</v>
      </c>
      <c r="HV144" s="95">
        <f t="shared" si="65"/>
        <v>67.661278471711981</v>
      </c>
      <c r="HW144" s="95">
        <f>VLOOKUP($A144,'WO Detail'!$A$2:$BJ$304,60,FALSE)</f>
        <v>1691</v>
      </c>
      <c r="HX144" s="95">
        <f t="shared" si="66"/>
        <v>0.41415625765368597</v>
      </c>
      <c r="HY144" s="95">
        <f>VLOOKUP($A144,'WO Detail'!$A$2:$BJ$304,61,FALSE)</f>
        <v>21654</v>
      </c>
      <c r="HZ144" s="95">
        <f t="shared" si="67"/>
        <v>15.910360029390155</v>
      </c>
      <c r="IA144" s="95"/>
      <c r="IB144" s="95"/>
      <c r="IC144" s="95"/>
      <c r="ID144" s="113">
        <f>VLOOKUP($A144,'PHAS Score'!$C$1:$D$303,2,FALSE)</f>
        <v>52</v>
      </c>
      <c r="IE144" s="95">
        <f>VLOOKUP($A144,'WO Detail'!$A$2:$BJ$304,62,FALSE)</f>
        <v>1255</v>
      </c>
      <c r="IF144" s="95">
        <f t="shared" si="68"/>
        <v>0.92211609110947834</v>
      </c>
      <c r="IG144" s="96"/>
      <c r="IH144" s="96"/>
      <c r="II144" s="96"/>
      <c r="IJ144" s="96"/>
    </row>
    <row r="145" spans="1:244" s="18" customFormat="1" ht="20.100000000000001" customHeight="1">
      <c r="A145" s="55" t="s">
        <v>1089</v>
      </c>
      <c r="B145" s="13" t="s">
        <v>278</v>
      </c>
      <c r="C145" s="13" t="str">
        <f>VLOOKUP($A145,'WO Detail'!$A$2:$BJ$304,4,FALSE)</f>
        <v>Brooklyn</v>
      </c>
      <c r="D145" s="13" t="str">
        <f>VLOOKUP($A145,'WO Detail'!$A$2:$BJ$304,6,FALSE)</f>
        <v>Kingsborough</v>
      </c>
      <c r="E145" s="55">
        <f>VLOOKUP($A145,'WO Detail'!$A$2:$BJ$304,7,FALSE)</f>
        <v>10</v>
      </c>
      <c r="F145" s="13" t="s">
        <v>1090</v>
      </c>
      <c r="G145" s="53">
        <v>10</v>
      </c>
      <c r="H145" s="55" t="str">
        <f>VLOOKUP($A145,'WO Detail'!$A$2:$BJ$304,9,FALSE)</f>
        <v>NY005010100</v>
      </c>
      <c r="I145" s="14">
        <v>1129</v>
      </c>
      <c r="J145" s="14">
        <v>2405</v>
      </c>
      <c r="K145" s="15">
        <v>2.1302037</v>
      </c>
      <c r="L145" s="15">
        <v>18.8163862</v>
      </c>
      <c r="M145" s="14">
        <v>873</v>
      </c>
      <c r="N145" s="14">
        <v>1532</v>
      </c>
      <c r="O145" s="14">
        <v>182</v>
      </c>
      <c r="P145" s="14">
        <v>234</v>
      </c>
      <c r="Q145" s="14">
        <v>259</v>
      </c>
      <c r="R145" s="14">
        <v>190</v>
      </c>
      <c r="S145" s="14">
        <v>206</v>
      </c>
      <c r="T145" s="14">
        <v>307</v>
      </c>
      <c r="U145" s="14">
        <v>260</v>
      </c>
      <c r="V145" s="14">
        <v>249</v>
      </c>
      <c r="W145" s="14">
        <v>145</v>
      </c>
      <c r="X145" s="14">
        <v>119</v>
      </c>
      <c r="Y145" s="14">
        <v>148</v>
      </c>
      <c r="Z145" s="14">
        <v>83</v>
      </c>
      <c r="AA145" s="14">
        <v>23</v>
      </c>
      <c r="AB145" s="14">
        <v>786</v>
      </c>
      <c r="AC145" s="14">
        <v>323</v>
      </c>
      <c r="AD145" s="14">
        <v>254</v>
      </c>
      <c r="AE145" s="14">
        <v>82</v>
      </c>
      <c r="AF145" s="14">
        <v>1744</v>
      </c>
      <c r="AG145" s="14">
        <v>535</v>
      </c>
      <c r="AH145" s="14">
        <v>29</v>
      </c>
      <c r="AI145" s="14">
        <v>15</v>
      </c>
      <c r="AJ145" s="14">
        <v>480</v>
      </c>
      <c r="AK145" s="14">
        <v>127</v>
      </c>
      <c r="AL145" s="14">
        <v>17</v>
      </c>
      <c r="AM145" s="14">
        <v>13</v>
      </c>
      <c r="AN145" s="14">
        <v>64</v>
      </c>
      <c r="AO145" s="16">
        <v>520.82373782108061</v>
      </c>
      <c r="AP145" s="16">
        <v>389</v>
      </c>
      <c r="AQ145" s="14">
        <v>31</v>
      </c>
      <c r="AR145" s="14">
        <v>68</v>
      </c>
      <c r="AS145" s="14">
        <v>363</v>
      </c>
      <c r="AT145" s="14">
        <v>114</v>
      </c>
      <c r="AU145" s="14">
        <v>131</v>
      </c>
      <c r="AV145" s="14">
        <v>74</v>
      </c>
      <c r="AW145" s="14">
        <v>58</v>
      </c>
      <c r="AX145" s="14">
        <v>58</v>
      </c>
      <c r="AY145" s="14">
        <v>47</v>
      </c>
      <c r="AZ145" s="14">
        <v>33</v>
      </c>
      <c r="BA145" s="14">
        <v>152</v>
      </c>
      <c r="BB145" s="16">
        <v>23793.985752448796</v>
      </c>
      <c r="BC145" s="16">
        <v>17201</v>
      </c>
      <c r="BD145" s="14">
        <v>63</v>
      </c>
      <c r="BE145" s="14">
        <v>189</v>
      </c>
      <c r="BF145" s="14">
        <v>257</v>
      </c>
      <c r="BG145" s="14">
        <v>133</v>
      </c>
      <c r="BH145" s="14">
        <v>91</v>
      </c>
      <c r="BI145" s="14">
        <v>86</v>
      </c>
      <c r="BJ145" s="14">
        <v>57</v>
      </c>
      <c r="BK145" s="14">
        <v>63</v>
      </c>
      <c r="BL145" s="14">
        <v>34</v>
      </c>
      <c r="BM145" s="14">
        <v>33</v>
      </c>
      <c r="BN145" s="14">
        <v>31</v>
      </c>
      <c r="BO145" s="14">
        <v>19</v>
      </c>
      <c r="BP145" s="14">
        <v>14</v>
      </c>
      <c r="BQ145" s="14">
        <v>12</v>
      </c>
      <c r="BR145" s="14">
        <v>8</v>
      </c>
      <c r="BS145" s="14">
        <v>8</v>
      </c>
      <c r="BT145" s="14">
        <v>7</v>
      </c>
      <c r="BU145" s="14">
        <v>4</v>
      </c>
      <c r="BV145" s="14">
        <v>3</v>
      </c>
      <c r="BW145" s="14">
        <v>1</v>
      </c>
      <c r="BX145" s="14">
        <v>10</v>
      </c>
      <c r="BY145" s="14">
        <v>520</v>
      </c>
      <c r="BZ145" s="16">
        <v>36305.684615384613</v>
      </c>
      <c r="CA145" s="16">
        <v>31827</v>
      </c>
      <c r="CB145" s="14">
        <v>186</v>
      </c>
      <c r="CC145" s="16">
        <v>12428.284946236559</v>
      </c>
      <c r="CD145" s="16">
        <v>7603.5</v>
      </c>
      <c r="CE145" s="14">
        <v>428</v>
      </c>
      <c r="CF145" s="16">
        <v>13905.63785046729</v>
      </c>
      <c r="CG145" s="16">
        <v>10536</v>
      </c>
      <c r="CH145" s="14">
        <v>768</v>
      </c>
      <c r="CI145" s="14">
        <v>210</v>
      </c>
      <c r="CJ145" s="14">
        <v>107</v>
      </c>
      <c r="CK145" s="14">
        <v>29</v>
      </c>
      <c r="CL145" s="14">
        <v>8</v>
      </c>
      <c r="CM145" s="14">
        <v>9</v>
      </c>
      <c r="CN145" s="17">
        <f t="shared" si="51"/>
        <v>7.9716563330380873E-3</v>
      </c>
      <c r="CO145" s="14">
        <v>63</v>
      </c>
      <c r="CP145" s="17">
        <f t="shared" si="52"/>
        <v>5.5801594331266607E-2</v>
      </c>
      <c r="CQ145" s="14">
        <v>580</v>
      </c>
      <c r="CR145" s="14">
        <v>224</v>
      </c>
      <c r="CS145" s="17">
        <f t="shared" si="53"/>
        <v>9.3139293139293144E-2</v>
      </c>
      <c r="CT145" s="13"/>
      <c r="CU145" s="17"/>
      <c r="CV145" s="13"/>
      <c r="CW145" s="13"/>
      <c r="CX145" s="13"/>
      <c r="CY145" s="13"/>
      <c r="CZ145" s="13"/>
      <c r="DA145" s="13"/>
      <c r="DB145" s="13" t="str">
        <f>VLOOKUP($A145,'WO Detail'!$A$2:$BJ$304,5,FALSE)</f>
        <v>Alverista Hall</v>
      </c>
      <c r="DC145" s="13"/>
      <c r="DD145" s="13"/>
      <c r="DE145" s="55">
        <f>VLOOKUP($A145,'WO Detail'!$A$2:$BJ$304,38,FALSE)</f>
        <v>12</v>
      </c>
      <c r="DF145" s="19" t="s">
        <v>350</v>
      </c>
      <c r="DG145" s="19" t="s">
        <v>351</v>
      </c>
      <c r="DH145" s="19" t="s">
        <v>797</v>
      </c>
      <c r="DI145" s="19" t="s">
        <v>798</v>
      </c>
      <c r="DJ145" s="19" t="s">
        <v>428</v>
      </c>
      <c r="DK145" s="19" t="s">
        <v>429</v>
      </c>
      <c r="DL145" s="19" t="s">
        <v>286</v>
      </c>
      <c r="DM145" s="19" t="s">
        <v>287</v>
      </c>
      <c r="DN145" s="19" t="s">
        <v>1091</v>
      </c>
      <c r="DO145" s="55"/>
      <c r="DP145" s="55"/>
      <c r="DQ145" s="68">
        <v>13.787820758330099</v>
      </c>
      <c r="DR145" s="55" t="str">
        <f>VLOOKUP($A145,'WO Detail'!$A$2:$BJ$304,10,FALSE)</f>
        <v>No</v>
      </c>
      <c r="DS145" s="55" t="str">
        <f>VLOOKUP($A145,'WO Detail'!$A$2:$BJ$304,14,FALSE)</f>
        <v>YES</v>
      </c>
      <c r="DT145" s="19" t="s">
        <v>431</v>
      </c>
      <c r="DU145" s="59" t="str">
        <f>VLOOKUP($A145,'WO Detail'!$A$2:$BJ$304,15,FALSE)</f>
        <v>MICHAEL GAINES</v>
      </c>
      <c r="DV145" s="77"/>
      <c r="DW145" s="79" t="s">
        <v>267</v>
      </c>
      <c r="DX145" s="55">
        <f>VLOOKUP($A145,'WO Detail'!$A$2:$BJ$304,26,FALSE)</f>
        <v>1165</v>
      </c>
      <c r="DY145" s="55">
        <f>VLOOKUP($A145,'WO Detail'!$A$2:$BJ$304,27,FALSE)</f>
        <v>1135</v>
      </c>
      <c r="DZ145" s="55">
        <f>VLOOKUP($A145,'WO Detail'!$A$2:$BJ$304,28,FALSE)</f>
        <v>20</v>
      </c>
      <c r="EA145" s="55">
        <f>VLOOKUP($A145,'WO Detail'!$A$2:$BJ$304,29,FALSE)</f>
        <v>10</v>
      </c>
      <c r="EB145" s="55">
        <f>VLOOKUP($A145,'WO Detail'!$A$2:$BJ$304,30,FALSE)</f>
        <v>136</v>
      </c>
      <c r="EC145" s="55">
        <f>VLOOKUP($A145,'WO Detail'!$A$2:$BJ$304,31,FALSE)</f>
        <v>398</v>
      </c>
      <c r="ED145" s="55">
        <f>VLOOKUP($A145,'WO Detail'!$A$2:$BJ$304,32,FALSE)</f>
        <v>455</v>
      </c>
      <c r="EE145" s="55">
        <f>VLOOKUP($A145,'WO Detail'!$A$2:$BJ$304,33,FALSE)</f>
        <v>174</v>
      </c>
      <c r="EF145" s="55">
        <f>VLOOKUP($A145,'WO Detail'!$A$2:$BJ$304,34,FALSE)</f>
        <v>1</v>
      </c>
      <c r="EG145" s="55">
        <f>VLOOKUP($A145,'WO Detail'!$A$2:$BJ$304,35,FALSE)</f>
        <v>0</v>
      </c>
      <c r="EH145" s="55">
        <f>VLOOKUP($A145,'WO Detail'!$A$2:$BJ$304,36,FALSE)</f>
        <v>1</v>
      </c>
      <c r="EI145" s="55">
        <f>VLOOKUP($A145,'WO Detail'!$A$2:$BJ$304,37,FALSE)</f>
        <v>0</v>
      </c>
      <c r="EJ145" s="78">
        <v>16</v>
      </c>
      <c r="EK145" s="78">
        <v>0</v>
      </c>
      <c r="EL145" s="19" t="s">
        <v>268</v>
      </c>
      <c r="EM145" s="19" t="s">
        <v>269</v>
      </c>
      <c r="EN145" s="81">
        <v>15280</v>
      </c>
      <c r="EO145" s="78">
        <v>79</v>
      </c>
      <c r="EP145" s="78" t="s">
        <v>271</v>
      </c>
      <c r="EQ145" s="84">
        <v>129189</v>
      </c>
      <c r="ER145" s="78">
        <v>15.97</v>
      </c>
      <c r="ES145" s="13"/>
      <c r="ET145" s="55">
        <f>VLOOKUP($A145,'WO Detail'!$A$2:$BJ$304,25,FALSE)</f>
        <v>4</v>
      </c>
      <c r="EU145" s="55">
        <f>VLOOKUP($A145,'WO Detail'!$A$2:$BJ$304,24,FALSE)</f>
        <v>35</v>
      </c>
      <c r="EV145" s="55">
        <f>VLOOKUP($A145,'WO Detail'!$A$2:$BJ$304,23,FALSE)</f>
        <v>0</v>
      </c>
      <c r="EW145" s="78" t="s">
        <v>267</v>
      </c>
      <c r="EX145" s="13"/>
      <c r="EY145" s="13"/>
      <c r="EZ145" s="19" t="s">
        <v>267</v>
      </c>
      <c r="FA145" s="55" t="str">
        <f>VLOOKUP($A145,'WO Detail'!$A$2:$BJ$304,11,FALSE)</f>
        <v>Other</v>
      </c>
      <c r="FB145" s="55" t="str">
        <f>VLOOKUP($A145,'WO Detail'!$A$2:$BJ$304,12,FALSE)</f>
        <v>No</v>
      </c>
      <c r="FC145" s="13"/>
      <c r="FD145" s="55" t="str">
        <f>VLOOKUP($A145,'WO Detail'!$A$2:$BJ$304,13,FALSE)</f>
        <v>NGEM</v>
      </c>
      <c r="FE145" s="19" t="s">
        <v>267</v>
      </c>
      <c r="FF145" s="13" t="s">
        <v>273</v>
      </c>
      <c r="FG145" s="19" t="s">
        <v>1092</v>
      </c>
      <c r="FH145" s="19" t="s">
        <v>1093</v>
      </c>
      <c r="FI145" s="13" t="s">
        <v>1094</v>
      </c>
      <c r="FJ145" s="13">
        <v>16</v>
      </c>
      <c r="FK145" s="19" t="s">
        <v>1095</v>
      </c>
      <c r="FL145" s="13"/>
      <c r="FM145" s="55">
        <f>VLOOKUP($A145,'WO Detail'!$A$2:$BJ$304,16,FALSE)</f>
        <v>0</v>
      </c>
      <c r="FN145" s="13"/>
      <c r="FO145" s="13"/>
      <c r="FP145" s="13"/>
      <c r="FQ145" s="13"/>
      <c r="FR145" s="13"/>
      <c r="FS145" s="13"/>
      <c r="FT145" s="13"/>
      <c r="FU145" s="13"/>
      <c r="FV145" s="13"/>
      <c r="FW145" s="13"/>
      <c r="FX145" s="13"/>
      <c r="FY145" s="13"/>
      <c r="FZ145" s="13"/>
      <c r="GA145" s="13"/>
      <c r="GB145" s="13"/>
      <c r="GC145" s="13"/>
      <c r="GD145" s="13"/>
      <c r="GE145" s="13"/>
      <c r="GF145" s="13"/>
      <c r="GG145" s="13"/>
      <c r="GH145" s="55">
        <f>VLOOKUP($A145,'WO Detail'!$A$2:$BJ$304,39,FALSE)</f>
        <v>89.55</v>
      </c>
      <c r="GI145" s="55">
        <f>VLOOKUP($A145,'WO Detail'!$A$2:$BJ$304,40,FALSE)</f>
        <v>47.84</v>
      </c>
      <c r="GJ145" s="13"/>
      <c r="GK145" s="13"/>
      <c r="GL145" s="13"/>
      <c r="GM145" s="13"/>
      <c r="GN145" s="55">
        <f>VLOOKUP($A145,'WO Detail'!$A$2:$BJ$304,17,FALSE)</f>
        <v>0</v>
      </c>
      <c r="GO145" s="55">
        <f>VLOOKUP($A145,'WO Detail'!$A$2:$BJ$304,18,FALSE)</f>
        <v>0</v>
      </c>
      <c r="GP145" s="55">
        <f>VLOOKUP($A145,'WO Detail'!$A$2:$BJ$304,19,FALSE)</f>
        <v>0</v>
      </c>
      <c r="GQ145" s="55" t="str">
        <f>VLOOKUP($A145,'WO Detail'!$A$2:$BJ$304,21,FALSE)</f>
        <v>No</v>
      </c>
      <c r="GR145" s="89">
        <f>VLOOKUP($A145,'WO Detail'!$A$2:$BJ$304,22,FALSE)</f>
        <v>0.57601759890323256</v>
      </c>
      <c r="GS145" s="95">
        <f>VLOOKUP($A145,'WO Detail'!$A$2:$BJ$304,41,FALSE)</f>
        <v>3179</v>
      </c>
      <c r="GT145" s="95">
        <f t="shared" si="48"/>
        <v>0.93362701908957424</v>
      </c>
      <c r="GU145" s="95">
        <f>VLOOKUP($A145,'WO Detail'!$A$2:$BJ$304,42,FALSE)</f>
        <v>511</v>
      </c>
      <c r="GV145" s="95">
        <f t="shared" si="49"/>
        <v>0.4502202643171806</v>
      </c>
      <c r="GW145" s="95">
        <f>VLOOKUP($A145,'WO Detail'!$A$2:$BJ$304,43,FALSE)</f>
        <v>8160</v>
      </c>
      <c r="GX145" s="95">
        <f t="shared" si="54"/>
        <v>2.3964757709251101</v>
      </c>
      <c r="GY145" s="95">
        <f>VLOOKUP($A145,'WO Detail'!$A$2:$BJ$304,44,FALSE)</f>
        <v>9731</v>
      </c>
      <c r="GZ145" s="95">
        <f t="shared" si="55"/>
        <v>8.5735682819383268</v>
      </c>
      <c r="HA145" s="95">
        <f>VLOOKUP($A145,'WO Detail'!$A$2:$BJ$304,45,FALSE)</f>
        <v>2771</v>
      </c>
      <c r="HB145" s="95">
        <f t="shared" si="56"/>
        <v>0.8138032305433186</v>
      </c>
      <c r="HC145" s="95">
        <f>VLOOKUP($A145,'WO Detail'!$A$2:$BJ$304,46,FALSE)</f>
        <v>2642</v>
      </c>
      <c r="HD145" s="95">
        <f t="shared" si="57"/>
        <v>2.3277533039647578</v>
      </c>
      <c r="HE145" s="95">
        <f>VLOOKUP($A145,'WO Detail'!$A$2:$BJ$304,47,FALSE)</f>
        <v>1938</v>
      </c>
      <c r="HF145" s="95">
        <f t="shared" si="58"/>
        <v>0.56916299559471362</v>
      </c>
      <c r="HG145" s="95">
        <f>VLOOKUP($A145,'WO Detail'!$A$2:$BJ$304,49,FALSE)</f>
        <v>3782</v>
      </c>
      <c r="HH145" s="95">
        <f t="shared" si="59"/>
        <v>1.1107195301027901</v>
      </c>
      <c r="HI145" s="95">
        <f>VLOOKUP($A145,'WO Detail'!$A$2:$BJ$304,51,FALSE)</f>
        <v>3</v>
      </c>
      <c r="HJ145" s="95">
        <f t="shared" si="60"/>
        <v>1.5</v>
      </c>
      <c r="HK145" s="95">
        <f>VLOOKUP($A145,'WO Detail'!$A$2:$BJ$304,53,FALSE)</f>
        <v>11</v>
      </c>
      <c r="HL145" s="95">
        <f t="shared" si="61"/>
        <v>5.5</v>
      </c>
      <c r="HM145" s="95">
        <f>VLOOKUP($A145,'WO Detail'!$A$2:$BJ$304,55,FALSE)</f>
        <v>457</v>
      </c>
      <c r="HN145" s="95">
        <f t="shared" si="69"/>
        <v>13.057142857142857</v>
      </c>
      <c r="HO145" s="95">
        <f>VLOOKUP($A145,'WO Detail'!$A$2:$BJ$304,56,FALSE)</f>
        <v>42073</v>
      </c>
      <c r="HP145" s="95">
        <f t="shared" si="62"/>
        <v>12.356240822320117</v>
      </c>
      <c r="HQ145" s="95">
        <f>VLOOKUP($A145,'WO Detail'!$A$2:$BJ$304,57,FALSE)</f>
        <v>14466</v>
      </c>
      <c r="HR145" s="95">
        <f t="shared" si="63"/>
        <v>12.745374449339208</v>
      </c>
      <c r="HS145" s="95">
        <f>VLOOKUP($A145,'WO Detail'!$A$2:$BJ$304,58,FALSE)</f>
        <v>19405</v>
      </c>
      <c r="HT145" s="95">
        <f t="shared" si="64"/>
        <v>5.6989720998531572</v>
      </c>
      <c r="HU145" s="95">
        <f>VLOOKUP($A145,'WO Detail'!$A$2:$BJ$304,59,FALSE)</f>
        <v>74869</v>
      </c>
      <c r="HV145" s="95">
        <f t="shared" si="65"/>
        <v>65.963876651982375</v>
      </c>
      <c r="HW145" s="95">
        <f>VLOOKUP($A145,'WO Detail'!$A$2:$BJ$304,60,FALSE)</f>
        <v>2478</v>
      </c>
      <c r="HX145" s="95">
        <f t="shared" si="66"/>
        <v>0.72775330396475768</v>
      </c>
      <c r="HY145" s="95">
        <f>VLOOKUP($A145,'WO Detail'!$A$2:$BJ$304,61,FALSE)</f>
        <v>44719</v>
      </c>
      <c r="HZ145" s="95">
        <f t="shared" si="67"/>
        <v>39.4</v>
      </c>
      <c r="IA145" s="95"/>
      <c r="IB145" s="95"/>
      <c r="IC145" s="95"/>
      <c r="ID145" s="113">
        <f>VLOOKUP($A145,'PHAS Score'!$C$1:$D$303,2,FALSE)</f>
        <v>78.59</v>
      </c>
      <c r="IE145" s="95">
        <f>VLOOKUP($A145,'WO Detail'!$A$2:$BJ$304,62,FALSE)</f>
        <v>923</v>
      </c>
      <c r="IF145" s="95">
        <f t="shared" si="68"/>
        <v>0.81321585903083704</v>
      </c>
      <c r="IG145" s="96"/>
      <c r="IH145" s="96"/>
      <c r="II145" s="96"/>
      <c r="IJ145" s="96"/>
    </row>
    <row r="146" spans="1:244" s="18" customFormat="1" ht="20.100000000000001" customHeight="1">
      <c r="A146" s="55" t="s">
        <v>1096</v>
      </c>
      <c r="B146" s="13" t="s">
        <v>278</v>
      </c>
      <c r="C146" s="13" t="str">
        <f>VLOOKUP($A146,'WO Detail'!$A$2:$BJ$304,4,FALSE)</f>
        <v>Brooklyn</v>
      </c>
      <c r="D146" s="13" t="str">
        <f>VLOOKUP($A146,'WO Detail'!$A$2:$BJ$304,6,FALSE)</f>
        <v>Kingsborough</v>
      </c>
      <c r="E146" s="55">
        <f>VLOOKUP($A146,'WO Detail'!$A$2:$BJ$304,7,FALSE)</f>
        <v>10</v>
      </c>
      <c r="F146" s="13" t="s">
        <v>1097</v>
      </c>
      <c r="G146" s="53">
        <v>161</v>
      </c>
      <c r="H146" s="55" t="str">
        <f>VLOOKUP($A146,'WO Detail'!$A$2:$BJ$304,9,FALSE)</f>
        <v>NY005010100</v>
      </c>
      <c r="I146" s="14">
        <v>177</v>
      </c>
      <c r="J146" s="14">
        <v>202</v>
      </c>
      <c r="K146" s="15">
        <v>1.1412428999999999</v>
      </c>
      <c r="L146" s="15">
        <v>15.7937853</v>
      </c>
      <c r="M146" s="14">
        <v>78</v>
      </c>
      <c r="N146" s="14">
        <v>124</v>
      </c>
      <c r="O146" s="14">
        <v>0</v>
      </c>
      <c r="P146" s="14">
        <v>0</v>
      </c>
      <c r="Q146" s="14">
        <v>0</v>
      </c>
      <c r="R146" s="14">
        <v>0</v>
      </c>
      <c r="S146" s="14">
        <v>0</v>
      </c>
      <c r="T146" s="14">
        <v>0</v>
      </c>
      <c r="U146" s="14">
        <v>0</v>
      </c>
      <c r="V146" s="14">
        <v>1</v>
      </c>
      <c r="W146" s="14">
        <v>2</v>
      </c>
      <c r="X146" s="14">
        <v>9</v>
      </c>
      <c r="Y146" s="14">
        <v>73</v>
      </c>
      <c r="Z146" s="14">
        <v>84</v>
      </c>
      <c r="AA146" s="14">
        <v>33</v>
      </c>
      <c r="AB146" s="14">
        <v>0</v>
      </c>
      <c r="AC146" s="14">
        <v>196</v>
      </c>
      <c r="AD146" s="14">
        <v>190</v>
      </c>
      <c r="AE146" s="14">
        <v>8</v>
      </c>
      <c r="AF146" s="14">
        <v>126</v>
      </c>
      <c r="AG146" s="14">
        <v>44</v>
      </c>
      <c r="AH146" s="14">
        <v>24</v>
      </c>
      <c r="AI146" s="14">
        <v>0</v>
      </c>
      <c r="AJ146" s="14">
        <v>125</v>
      </c>
      <c r="AK146" s="14">
        <v>54</v>
      </c>
      <c r="AL146" s="14">
        <v>9</v>
      </c>
      <c r="AM146" s="14">
        <v>2</v>
      </c>
      <c r="AN146" s="14">
        <v>5</v>
      </c>
      <c r="AO146" s="16">
        <v>347.27118644067798</v>
      </c>
      <c r="AP146" s="16">
        <v>255</v>
      </c>
      <c r="AQ146" s="14">
        <v>4</v>
      </c>
      <c r="AR146" s="14">
        <v>6</v>
      </c>
      <c r="AS146" s="14">
        <v>100</v>
      </c>
      <c r="AT146" s="14">
        <v>31</v>
      </c>
      <c r="AU146" s="14">
        <v>8</v>
      </c>
      <c r="AV146" s="14">
        <v>10</v>
      </c>
      <c r="AW146" s="14">
        <v>7</v>
      </c>
      <c r="AX146" s="14">
        <v>1</v>
      </c>
      <c r="AY146" s="14">
        <v>3</v>
      </c>
      <c r="AZ146" s="14">
        <v>2</v>
      </c>
      <c r="BA146" s="14">
        <v>5</v>
      </c>
      <c r="BB146" s="16">
        <v>15540.039772727272</v>
      </c>
      <c r="BC146" s="16">
        <v>11154</v>
      </c>
      <c r="BD146" s="14">
        <v>5</v>
      </c>
      <c r="BE146" s="14">
        <v>26</v>
      </c>
      <c r="BF146" s="14">
        <v>95</v>
      </c>
      <c r="BG146" s="14">
        <v>22</v>
      </c>
      <c r="BH146" s="14">
        <v>11</v>
      </c>
      <c r="BI146" s="14">
        <v>6</v>
      </c>
      <c r="BJ146" s="14">
        <v>3</v>
      </c>
      <c r="BK146" s="14">
        <v>1</v>
      </c>
      <c r="BL146" s="14">
        <v>4</v>
      </c>
      <c r="BM146" s="14">
        <v>0</v>
      </c>
      <c r="BN146" s="14">
        <v>1</v>
      </c>
      <c r="BO146" s="14">
        <v>1</v>
      </c>
      <c r="BP146" s="14">
        <v>0</v>
      </c>
      <c r="BQ146" s="14">
        <v>0</v>
      </c>
      <c r="BR146" s="14">
        <v>0</v>
      </c>
      <c r="BS146" s="14">
        <v>0</v>
      </c>
      <c r="BT146" s="14">
        <v>0</v>
      </c>
      <c r="BU146" s="14">
        <v>0</v>
      </c>
      <c r="BV146" s="14">
        <v>0</v>
      </c>
      <c r="BW146" s="14">
        <v>0</v>
      </c>
      <c r="BX146" s="14">
        <v>1</v>
      </c>
      <c r="BY146" s="14">
        <v>14</v>
      </c>
      <c r="BZ146" s="16">
        <v>25954.5</v>
      </c>
      <c r="CA146" s="16">
        <v>22464</v>
      </c>
      <c r="CB146" s="14">
        <v>4</v>
      </c>
      <c r="CC146" s="16">
        <v>6831.25</v>
      </c>
      <c r="CD146" s="16">
        <v>6036</v>
      </c>
      <c r="CE146" s="14">
        <v>158</v>
      </c>
      <c r="CF146" s="16">
        <v>14837.715189873417</v>
      </c>
      <c r="CG146" s="16">
        <v>10575.5</v>
      </c>
      <c r="CH146" s="14">
        <v>156</v>
      </c>
      <c r="CI146" s="14">
        <v>13</v>
      </c>
      <c r="CJ146" s="14">
        <v>6</v>
      </c>
      <c r="CK146" s="14">
        <v>0</v>
      </c>
      <c r="CL146" s="14">
        <v>0</v>
      </c>
      <c r="CM146" s="14">
        <v>1</v>
      </c>
      <c r="CN146" s="17">
        <f t="shared" si="51"/>
        <v>5.6497175141242938E-3</v>
      </c>
      <c r="CO146" s="14">
        <v>2</v>
      </c>
      <c r="CP146" s="17">
        <f t="shared" si="52"/>
        <v>1.1299435028248588E-2</v>
      </c>
      <c r="CQ146" s="14">
        <v>108</v>
      </c>
      <c r="CR146" s="14">
        <v>0</v>
      </c>
      <c r="CS146" s="17">
        <f t="shared" si="53"/>
        <v>0</v>
      </c>
      <c r="CT146" s="13"/>
      <c r="CU146" s="17"/>
      <c r="CV146" s="13"/>
      <c r="CW146" s="13"/>
      <c r="CX146" s="13"/>
      <c r="CY146" s="13"/>
      <c r="CZ146" s="13"/>
      <c r="DA146" s="13"/>
      <c r="DB146" s="13" t="str">
        <f>VLOOKUP($A146,'WO Detail'!$A$2:$BJ$304,5,FALSE)</f>
        <v>Alverista Hall</v>
      </c>
      <c r="DC146" s="13"/>
      <c r="DD146" s="13"/>
      <c r="DE146" s="55">
        <f>VLOOKUP($A146,'WO Detail'!$A$2:$BJ$304,38,FALSE)</f>
        <v>1</v>
      </c>
      <c r="DF146" s="19" t="s">
        <v>350</v>
      </c>
      <c r="DG146" s="19" t="s">
        <v>351</v>
      </c>
      <c r="DH146" s="19" t="s">
        <v>426</v>
      </c>
      <c r="DI146" s="19" t="s">
        <v>427</v>
      </c>
      <c r="DJ146" s="19" t="s">
        <v>428</v>
      </c>
      <c r="DK146" s="19" t="s">
        <v>429</v>
      </c>
      <c r="DL146" s="19" t="s">
        <v>286</v>
      </c>
      <c r="DM146" s="19" t="s">
        <v>287</v>
      </c>
      <c r="DN146" s="19" t="s">
        <v>430</v>
      </c>
      <c r="DO146" s="55"/>
      <c r="DP146" s="55"/>
      <c r="DQ146" s="68">
        <v>13.787820758330099</v>
      </c>
      <c r="DR146" s="55" t="str">
        <f>VLOOKUP($A146,'WO Detail'!$A$2:$BJ$304,10,FALSE)</f>
        <v>No</v>
      </c>
      <c r="DS146" s="55" t="str">
        <f>VLOOKUP($A146,'WO Detail'!$A$2:$BJ$304,14,FALSE)</f>
        <v>YES</v>
      </c>
      <c r="DT146" s="19" t="s">
        <v>431</v>
      </c>
      <c r="DU146" s="59" t="str">
        <f>VLOOKUP($A146,'WO Detail'!$A$2:$BJ$304,15,FALSE)</f>
        <v>MICHAEL GAINES</v>
      </c>
      <c r="DV146" s="77"/>
      <c r="DW146" s="79" t="s">
        <v>519</v>
      </c>
      <c r="DX146" s="55">
        <f>VLOOKUP($A146,'WO Detail'!$A$2:$BJ$304,26,FALSE)</f>
        <v>184</v>
      </c>
      <c r="DY146" s="55">
        <f>VLOOKUP($A146,'WO Detail'!$A$2:$BJ$304,27,FALSE)</f>
        <v>177</v>
      </c>
      <c r="DZ146" s="55">
        <f>VLOOKUP($A146,'WO Detail'!$A$2:$BJ$304,28,FALSE)</f>
        <v>5</v>
      </c>
      <c r="EA146" s="55">
        <f>VLOOKUP($A146,'WO Detail'!$A$2:$BJ$304,29,FALSE)</f>
        <v>2</v>
      </c>
      <c r="EB146" s="55">
        <f>VLOOKUP($A146,'WO Detail'!$A$2:$BJ$304,30,FALSE)</f>
        <v>0</v>
      </c>
      <c r="EC146" s="55">
        <f>VLOOKUP($A146,'WO Detail'!$A$2:$BJ$304,31,FALSE)</f>
        <v>184</v>
      </c>
      <c r="ED146" s="55">
        <f>VLOOKUP($A146,'WO Detail'!$A$2:$BJ$304,32,FALSE)</f>
        <v>0</v>
      </c>
      <c r="EE146" s="55">
        <f>VLOOKUP($A146,'WO Detail'!$A$2:$BJ$304,33,FALSE)</f>
        <v>0</v>
      </c>
      <c r="EF146" s="55">
        <f>VLOOKUP($A146,'WO Detail'!$A$2:$BJ$304,34,FALSE)</f>
        <v>0</v>
      </c>
      <c r="EG146" s="55">
        <f>VLOOKUP($A146,'WO Detail'!$A$2:$BJ$304,35,FALSE)</f>
        <v>0</v>
      </c>
      <c r="EH146" s="55">
        <f>VLOOKUP($A146,'WO Detail'!$A$2:$BJ$304,36,FALSE)</f>
        <v>0</v>
      </c>
      <c r="EI146" s="55">
        <f>VLOOKUP($A146,'WO Detail'!$A$2:$BJ$304,37,FALSE)</f>
        <v>0</v>
      </c>
      <c r="EJ146" s="78">
        <v>1</v>
      </c>
      <c r="EK146" s="78">
        <v>0</v>
      </c>
      <c r="EL146" s="19" t="s">
        <v>268</v>
      </c>
      <c r="EM146" s="19" t="s">
        <v>269</v>
      </c>
      <c r="EN146" s="81">
        <v>24258</v>
      </c>
      <c r="EO146" s="78">
        <v>54</v>
      </c>
      <c r="EP146" s="78" t="s">
        <v>428</v>
      </c>
      <c r="EQ146" s="84">
        <v>7110</v>
      </c>
      <c r="ER146" s="78">
        <v>1.45</v>
      </c>
      <c r="ES146" s="13"/>
      <c r="ET146" s="55">
        <f>VLOOKUP($A146,'WO Detail'!$A$2:$BJ$304,25,FALSE)</f>
        <v>0</v>
      </c>
      <c r="EU146" s="55">
        <f>VLOOKUP($A146,'WO Detail'!$A$2:$BJ$304,24,FALSE)</f>
        <v>2</v>
      </c>
      <c r="EV146" s="55">
        <f>VLOOKUP($A146,'WO Detail'!$A$2:$BJ$304,23,FALSE)</f>
        <v>0</v>
      </c>
      <c r="EW146" s="78" t="s">
        <v>267</v>
      </c>
      <c r="EX146" s="13"/>
      <c r="EY146" s="13"/>
      <c r="EZ146" s="19" t="s">
        <v>267</v>
      </c>
      <c r="FA146" s="55" t="str">
        <f>VLOOKUP($A146,'WO Detail'!$A$2:$BJ$304,11,FALSE)</f>
        <v>Other</v>
      </c>
      <c r="FB146" s="55" t="str">
        <f>VLOOKUP($A146,'WO Detail'!$A$2:$BJ$304,12,FALSE)</f>
        <v>No</v>
      </c>
      <c r="FC146" s="13"/>
      <c r="FD146" s="55" t="str">
        <f>VLOOKUP($A146,'WO Detail'!$A$2:$BJ$304,13,FALSE)</f>
        <v>NGEM</v>
      </c>
      <c r="FE146" s="19" t="s">
        <v>267</v>
      </c>
      <c r="FF146" s="13" t="s">
        <v>273</v>
      </c>
      <c r="FG146" s="19" t="s">
        <v>1098</v>
      </c>
      <c r="FH146" s="19" t="s">
        <v>433</v>
      </c>
      <c r="FI146" s="13">
        <v>4006</v>
      </c>
      <c r="FJ146" s="13">
        <v>16</v>
      </c>
      <c r="FK146" s="19" t="s">
        <v>435</v>
      </c>
      <c r="FL146" s="13"/>
      <c r="FM146" s="55">
        <f>VLOOKUP($A146,'WO Detail'!$A$2:$BJ$304,16,FALSE)</f>
        <v>0</v>
      </c>
      <c r="FN146" s="13"/>
      <c r="FO146" s="13"/>
      <c r="FP146" s="13"/>
      <c r="FQ146" s="13"/>
      <c r="FR146" s="13"/>
      <c r="FS146" s="13"/>
      <c r="FT146" s="13"/>
      <c r="FU146" s="13"/>
      <c r="FV146" s="13"/>
      <c r="FW146" s="13"/>
      <c r="FX146" s="13"/>
      <c r="FY146" s="13"/>
      <c r="FZ146" s="13"/>
      <c r="GA146" s="13"/>
      <c r="GB146" s="13"/>
      <c r="GC146" s="13"/>
      <c r="GD146" s="13"/>
      <c r="GE146" s="13"/>
      <c r="GF146" s="13"/>
      <c r="GG146" s="13"/>
      <c r="GH146" s="55">
        <f>VLOOKUP($A146,'WO Detail'!$A$2:$BJ$304,39,FALSE)</f>
        <v>97.77</v>
      </c>
      <c r="GI146" s="55">
        <f>VLOOKUP($A146,'WO Detail'!$A$2:$BJ$304,40,FALSE)</f>
        <v>16.95</v>
      </c>
      <c r="GJ146" s="13"/>
      <c r="GK146" s="13"/>
      <c r="GL146" s="13"/>
      <c r="GM146" s="13"/>
      <c r="GN146" s="55">
        <f>VLOOKUP($A146,'WO Detail'!$A$2:$BJ$304,17,FALSE)</f>
        <v>0</v>
      </c>
      <c r="GO146" s="55">
        <f>VLOOKUP($A146,'WO Detail'!$A$2:$BJ$304,18,FALSE)</f>
        <v>0</v>
      </c>
      <c r="GP146" s="55">
        <f>VLOOKUP($A146,'WO Detail'!$A$2:$BJ$304,19,FALSE)</f>
        <v>0</v>
      </c>
      <c r="GQ146" s="55" t="str">
        <f>VLOOKUP($A146,'WO Detail'!$A$2:$BJ$304,21,FALSE)</f>
        <v>No</v>
      </c>
      <c r="GR146" s="89">
        <f>VLOOKUP($A146,'WO Detail'!$A$2:$BJ$304,22,FALSE)</f>
        <v>0.54546284142874812</v>
      </c>
      <c r="GS146" s="95">
        <f>VLOOKUP($A146,'WO Detail'!$A$2:$BJ$304,41,FALSE)</f>
        <v>67</v>
      </c>
      <c r="GT146" s="95">
        <f t="shared" si="48"/>
        <v>0.12617702448210921</v>
      </c>
      <c r="GU146" s="95">
        <f>VLOOKUP($A146,'WO Detail'!$A$2:$BJ$304,42,FALSE)</f>
        <v>12</v>
      </c>
      <c r="GV146" s="95">
        <f t="shared" si="49"/>
        <v>6.7796610169491525E-2</v>
      </c>
      <c r="GW146" s="95">
        <f>VLOOKUP($A146,'WO Detail'!$A$2:$BJ$304,43,FALSE)</f>
        <v>658</v>
      </c>
      <c r="GX146" s="95">
        <f t="shared" si="54"/>
        <v>1.2391713747645952</v>
      </c>
      <c r="GY146" s="95">
        <f>VLOOKUP($A146,'WO Detail'!$A$2:$BJ$304,44,FALSE)</f>
        <v>912</v>
      </c>
      <c r="GZ146" s="95">
        <f t="shared" si="55"/>
        <v>5.1525423728813555</v>
      </c>
      <c r="HA146" s="95">
        <f>VLOOKUP($A146,'WO Detail'!$A$2:$BJ$304,45,FALSE)</f>
        <v>469</v>
      </c>
      <c r="HB146" s="95">
        <f t="shared" si="56"/>
        <v>0.8832391713747646</v>
      </c>
      <c r="HC146" s="95">
        <f>VLOOKUP($A146,'WO Detail'!$A$2:$BJ$304,46,FALSE)</f>
        <v>401</v>
      </c>
      <c r="HD146" s="95">
        <f t="shared" si="57"/>
        <v>2.2655367231638417</v>
      </c>
      <c r="HE146" s="95">
        <f>VLOOKUP($A146,'WO Detail'!$A$2:$BJ$304,47,FALSE)</f>
        <v>172</v>
      </c>
      <c r="HF146" s="95">
        <f t="shared" si="58"/>
        <v>0.3239171374764595</v>
      </c>
      <c r="HG146" s="95">
        <f>VLOOKUP($A146,'WO Detail'!$A$2:$BJ$304,49,FALSE)</f>
        <v>141</v>
      </c>
      <c r="HH146" s="95">
        <f t="shared" si="59"/>
        <v>0.2655367231638418</v>
      </c>
      <c r="HI146" s="95">
        <f>VLOOKUP($A146,'WO Detail'!$A$2:$BJ$304,51,FALSE)</f>
        <v>1</v>
      </c>
      <c r="HJ146" s="95">
        <f t="shared" si="60"/>
        <v>0.5</v>
      </c>
      <c r="HK146" s="95">
        <f>VLOOKUP($A146,'WO Detail'!$A$2:$BJ$304,53,FALSE)</f>
        <v>0</v>
      </c>
      <c r="HL146" s="95">
        <f t="shared" si="61"/>
        <v>0</v>
      </c>
      <c r="HM146" s="95">
        <f>VLOOKUP($A146,'WO Detail'!$A$2:$BJ$304,55,FALSE)</f>
        <v>145</v>
      </c>
      <c r="HN146" s="95">
        <f t="shared" si="69"/>
        <v>72.5</v>
      </c>
      <c r="HO146" s="95">
        <f>VLOOKUP($A146,'WO Detail'!$A$2:$BJ$304,56,FALSE)</f>
        <v>3599</v>
      </c>
      <c r="HP146" s="95">
        <f t="shared" si="62"/>
        <v>6.7777777777777786</v>
      </c>
      <c r="HQ146" s="95">
        <f>VLOOKUP($A146,'WO Detail'!$A$2:$BJ$304,57,FALSE)</f>
        <v>1138</v>
      </c>
      <c r="HR146" s="95">
        <f t="shared" si="63"/>
        <v>6.4293785310734464</v>
      </c>
      <c r="HS146" s="95">
        <f>VLOOKUP($A146,'WO Detail'!$A$2:$BJ$304,58,FALSE)</f>
        <v>1735</v>
      </c>
      <c r="HT146" s="95">
        <f t="shared" si="64"/>
        <v>3.2674199623352167</v>
      </c>
      <c r="HU146" s="95">
        <f>VLOOKUP($A146,'WO Detail'!$A$2:$BJ$304,59,FALSE)</f>
        <v>6672</v>
      </c>
      <c r="HV146" s="95">
        <f t="shared" si="65"/>
        <v>37.694915254237287</v>
      </c>
      <c r="HW146" s="95">
        <f>VLOOKUP($A146,'WO Detail'!$A$2:$BJ$304,60,FALSE)</f>
        <v>224</v>
      </c>
      <c r="HX146" s="95">
        <f t="shared" si="66"/>
        <v>0.42184557438794729</v>
      </c>
      <c r="HY146" s="95">
        <f>VLOOKUP($A146,'WO Detail'!$A$2:$BJ$304,61,FALSE)</f>
        <v>2358</v>
      </c>
      <c r="HZ146" s="95">
        <f t="shared" si="67"/>
        <v>13.322033898305085</v>
      </c>
      <c r="IA146" s="95"/>
      <c r="IB146" s="95"/>
      <c r="IC146" s="95"/>
      <c r="ID146" s="113">
        <f>VLOOKUP($A146,'PHAS Score'!$C$1:$D$303,2,FALSE)</f>
        <v>78.59</v>
      </c>
      <c r="IE146" s="95">
        <f>VLOOKUP($A146,'WO Detail'!$A$2:$BJ$304,62,FALSE)</f>
        <v>118</v>
      </c>
      <c r="IF146" s="95">
        <f t="shared" si="68"/>
        <v>0.66666666666666663</v>
      </c>
      <c r="IG146" s="96"/>
      <c r="IH146" s="96"/>
      <c r="II146" s="96"/>
      <c r="IJ146" s="96"/>
    </row>
    <row r="147" spans="1:244" s="18" customFormat="1" ht="20.100000000000001" customHeight="1">
      <c r="A147" s="55" t="s">
        <v>1099</v>
      </c>
      <c r="B147" s="13" t="s">
        <v>307</v>
      </c>
      <c r="C147" s="13" t="str">
        <f>VLOOKUP($A147,'WO Detail'!$A$2:$BJ$304,4,FALSE)</f>
        <v>Manhattan</v>
      </c>
      <c r="D147" s="13" t="str">
        <f>VLOOKUP($A147,'WO Detail'!$A$2:$BJ$304,6,FALSE)</f>
        <v>La Guardia</v>
      </c>
      <c r="E147" s="55">
        <f>VLOOKUP($A147,'WO Detail'!$A$2:$BJ$304,7,FALSE)</f>
        <v>76</v>
      </c>
      <c r="F147" s="13" t="s">
        <v>1100</v>
      </c>
      <c r="G147" s="53">
        <v>76</v>
      </c>
      <c r="H147" s="55" t="str">
        <f>VLOOKUP($A147,'WO Detail'!$A$2:$BJ$304,9,FALSE)</f>
        <v>NY005010760</v>
      </c>
      <c r="I147" s="14">
        <v>1088</v>
      </c>
      <c r="J147" s="14">
        <v>2419</v>
      </c>
      <c r="K147" s="15">
        <v>2.2233456</v>
      </c>
      <c r="L147" s="15">
        <v>29.293658099999998</v>
      </c>
      <c r="M147" s="14">
        <v>944</v>
      </c>
      <c r="N147" s="14">
        <v>1475</v>
      </c>
      <c r="O147" s="14">
        <v>83</v>
      </c>
      <c r="P147" s="14">
        <v>117</v>
      </c>
      <c r="Q147" s="14">
        <v>164</v>
      </c>
      <c r="R147" s="14">
        <v>203</v>
      </c>
      <c r="S147" s="14">
        <v>168</v>
      </c>
      <c r="T147" s="14">
        <v>267</v>
      </c>
      <c r="U147" s="14">
        <v>211</v>
      </c>
      <c r="V147" s="14">
        <v>243</v>
      </c>
      <c r="W147" s="14">
        <v>167</v>
      </c>
      <c r="X147" s="14">
        <v>205</v>
      </c>
      <c r="Y147" s="14">
        <v>320</v>
      </c>
      <c r="Z147" s="14">
        <v>173</v>
      </c>
      <c r="AA147" s="14">
        <v>98</v>
      </c>
      <c r="AB147" s="14">
        <v>474</v>
      </c>
      <c r="AC147" s="14">
        <v>722</v>
      </c>
      <c r="AD147" s="14">
        <v>591</v>
      </c>
      <c r="AE147" s="14">
        <v>76</v>
      </c>
      <c r="AF147" s="14">
        <v>501</v>
      </c>
      <c r="AG147" s="14">
        <v>1199</v>
      </c>
      <c r="AH147" s="14">
        <v>632</v>
      </c>
      <c r="AI147" s="14">
        <v>11</v>
      </c>
      <c r="AJ147" s="14">
        <v>538</v>
      </c>
      <c r="AK147" s="14">
        <v>156</v>
      </c>
      <c r="AL147" s="14">
        <v>23</v>
      </c>
      <c r="AM147" s="14">
        <v>17</v>
      </c>
      <c r="AN147" s="14">
        <v>131</v>
      </c>
      <c r="AO147" s="16">
        <v>595.66360294117646</v>
      </c>
      <c r="AP147" s="16">
        <v>445.5</v>
      </c>
      <c r="AQ147" s="14">
        <v>20</v>
      </c>
      <c r="AR147" s="14">
        <v>46</v>
      </c>
      <c r="AS147" s="14">
        <v>294</v>
      </c>
      <c r="AT147" s="14">
        <v>126</v>
      </c>
      <c r="AU147" s="14">
        <v>128</v>
      </c>
      <c r="AV147" s="14">
        <v>90</v>
      </c>
      <c r="AW147" s="14">
        <v>64</v>
      </c>
      <c r="AX147" s="14">
        <v>48</v>
      </c>
      <c r="AY147" s="14">
        <v>42</v>
      </c>
      <c r="AZ147" s="14">
        <v>29</v>
      </c>
      <c r="BA147" s="14">
        <v>201</v>
      </c>
      <c r="BB147" s="16">
        <v>30913.832713754648</v>
      </c>
      <c r="BC147" s="16">
        <v>19293</v>
      </c>
      <c r="BD147" s="14">
        <v>31</v>
      </c>
      <c r="BE147" s="14">
        <v>147</v>
      </c>
      <c r="BF147" s="14">
        <v>232</v>
      </c>
      <c r="BG147" s="14">
        <v>151</v>
      </c>
      <c r="BH147" s="14">
        <v>95</v>
      </c>
      <c r="BI147" s="14">
        <v>80</v>
      </c>
      <c r="BJ147" s="14">
        <v>59</v>
      </c>
      <c r="BK147" s="14">
        <v>54</v>
      </c>
      <c r="BL147" s="14">
        <v>34</v>
      </c>
      <c r="BM147" s="14">
        <v>36</v>
      </c>
      <c r="BN147" s="14">
        <v>30</v>
      </c>
      <c r="BO147" s="14">
        <v>23</v>
      </c>
      <c r="BP147" s="14">
        <v>10</v>
      </c>
      <c r="BQ147" s="14">
        <v>13</v>
      </c>
      <c r="BR147" s="14">
        <v>14</v>
      </c>
      <c r="BS147" s="14">
        <v>9</v>
      </c>
      <c r="BT147" s="14">
        <v>9</v>
      </c>
      <c r="BU147" s="14">
        <v>6</v>
      </c>
      <c r="BV147" s="14">
        <v>8</v>
      </c>
      <c r="BW147" s="14">
        <v>2</v>
      </c>
      <c r="BX147" s="14">
        <v>33</v>
      </c>
      <c r="BY147" s="14">
        <v>504</v>
      </c>
      <c r="BZ147" s="16">
        <v>47657.507936507936</v>
      </c>
      <c r="CA147" s="16">
        <v>34875</v>
      </c>
      <c r="CB147" s="14">
        <v>95</v>
      </c>
      <c r="CC147" s="16">
        <v>16509.8</v>
      </c>
      <c r="CD147" s="16">
        <v>13596</v>
      </c>
      <c r="CE147" s="14">
        <v>486</v>
      </c>
      <c r="CF147" s="16">
        <v>16681.862139917695</v>
      </c>
      <c r="CG147" s="16">
        <v>12305</v>
      </c>
      <c r="CH147" s="14">
        <v>689</v>
      </c>
      <c r="CI147" s="14">
        <v>197</v>
      </c>
      <c r="CJ147" s="14">
        <v>116</v>
      </c>
      <c r="CK147" s="14">
        <v>50</v>
      </c>
      <c r="CL147" s="14">
        <v>17</v>
      </c>
      <c r="CM147" s="14">
        <v>24</v>
      </c>
      <c r="CN147" s="17">
        <f t="shared" si="51"/>
        <v>2.2058823529411766E-2</v>
      </c>
      <c r="CO147" s="14">
        <v>86</v>
      </c>
      <c r="CP147" s="17">
        <f t="shared" si="52"/>
        <v>7.904411764705882E-2</v>
      </c>
      <c r="CQ147" s="14">
        <v>487</v>
      </c>
      <c r="CR147" s="14">
        <v>99</v>
      </c>
      <c r="CS147" s="17">
        <f t="shared" si="53"/>
        <v>4.0926002480363786E-2</v>
      </c>
      <c r="CT147" s="13"/>
      <c r="CU147" s="17"/>
      <c r="CV147" s="13"/>
      <c r="CW147" s="13"/>
      <c r="CX147" s="13"/>
      <c r="CY147" s="13"/>
      <c r="CZ147" s="13"/>
      <c r="DA147" s="13"/>
      <c r="DB147" s="13" t="str">
        <f>VLOOKUP($A147,'WO Detail'!$A$2:$BJ$304,5,FALSE)</f>
        <v>Brenda Allen</v>
      </c>
      <c r="DC147" s="13"/>
      <c r="DD147" s="13"/>
      <c r="DE147" s="55">
        <f>VLOOKUP($A147,'WO Detail'!$A$2:$BJ$304,38,FALSE)</f>
        <v>9</v>
      </c>
      <c r="DF147" s="19" t="s">
        <v>396</v>
      </c>
      <c r="DG147" s="19" t="s">
        <v>397</v>
      </c>
      <c r="DH147" s="19" t="s">
        <v>398</v>
      </c>
      <c r="DI147" s="19" t="s">
        <v>399</v>
      </c>
      <c r="DJ147" s="19" t="s">
        <v>389</v>
      </c>
      <c r="DK147" s="19" t="s">
        <v>400</v>
      </c>
      <c r="DL147" s="19" t="s">
        <v>401</v>
      </c>
      <c r="DM147" s="19" t="s">
        <v>402</v>
      </c>
      <c r="DN147" s="19" t="s">
        <v>403</v>
      </c>
      <c r="DO147" s="55"/>
      <c r="DP147" s="55"/>
      <c r="DQ147" s="68">
        <v>11.31648434553</v>
      </c>
      <c r="DR147" s="55" t="str">
        <f>VLOOKUP($A147,'WO Detail'!$A$2:$BJ$304,10,FALSE)</f>
        <v>No</v>
      </c>
      <c r="DS147" s="55" t="str">
        <f>VLOOKUP($A147,'WO Detail'!$A$2:$BJ$304,14,FALSE)</f>
        <v>YES</v>
      </c>
      <c r="DT147" s="19" t="s">
        <v>387</v>
      </c>
      <c r="DU147" s="59" t="str">
        <f>VLOOKUP($A147,'WO Detail'!$A$2:$BJ$304,15,FALSE)</f>
        <v>FELICIA CRUICKSHANK</v>
      </c>
      <c r="DV147" s="77"/>
      <c r="DW147" s="79" t="s">
        <v>267</v>
      </c>
      <c r="DX147" s="55">
        <f>VLOOKUP($A147,'WO Detail'!$A$2:$BJ$304,26,FALSE)</f>
        <v>1094</v>
      </c>
      <c r="DY147" s="55">
        <f>VLOOKUP($A147,'WO Detail'!$A$2:$BJ$304,27,FALSE)</f>
        <v>1090</v>
      </c>
      <c r="DZ147" s="55">
        <f>VLOOKUP($A147,'WO Detail'!$A$2:$BJ$304,28,FALSE)</f>
        <v>2</v>
      </c>
      <c r="EA147" s="55">
        <f>VLOOKUP($A147,'WO Detail'!$A$2:$BJ$304,29,FALSE)</f>
        <v>2</v>
      </c>
      <c r="EB147" s="55">
        <f>VLOOKUP($A147,'WO Detail'!$A$2:$BJ$304,30,FALSE)</f>
        <v>0</v>
      </c>
      <c r="EC147" s="55">
        <f>VLOOKUP($A147,'WO Detail'!$A$2:$BJ$304,31,FALSE)</f>
        <v>131</v>
      </c>
      <c r="ED147" s="55">
        <f>VLOOKUP($A147,'WO Detail'!$A$2:$BJ$304,32,FALSE)</f>
        <v>667</v>
      </c>
      <c r="EE147" s="55">
        <f>VLOOKUP($A147,'WO Detail'!$A$2:$BJ$304,33,FALSE)</f>
        <v>275</v>
      </c>
      <c r="EF147" s="55">
        <f>VLOOKUP($A147,'WO Detail'!$A$2:$BJ$304,34,FALSE)</f>
        <v>15</v>
      </c>
      <c r="EG147" s="55">
        <f>VLOOKUP($A147,'WO Detail'!$A$2:$BJ$304,35,FALSE)</f>
        <v>6</v>
      </c>
      <c r="EH147" s="55">
        <f>VLOOKUP($A147,'WO Detail'!$A$2:$BJ$304,36,FALSE)</f>
        <v>0</v>
      </c>
      <c r="EI147" s="55">
        <f>VLOOKUP($A147,'WO Detail'!$A$2:$BJ$304,37,FALSE)</f>
        <v>0</v>
      </c>
      <c r="EJ147" s="78">
        <v>9</v>
      </c>
      <c r="EK147" s="78">
        <v>0</v>
      </c>
      <c r="EL147" s="19" t="s">
        <v>268</v>
      </c>
      <c r="EM147" s="19" t="s">
        <v>269</v>
      </c>
      <c r="EN147" s="81">
        <v>21040</v>
      </c>
      <c r="EO147" s="78">
        <v>63</v>
      </c>
      <c r="EP147" s="78" t="s">
        <v>299</v>
      </c>
      <c r="EQ147" s="84">
        <v>63621</v>
      </c>
      <c r="ER147" s="78">
        <v>10.78</v>
      </c>
      <c r="ES147" s="13"/>
      <c r="ET147" s="55">
        <f>VLOOKUP($A147,'WO Detail'!$A$2:$BJ$304,25,FALSE)</f>
        <v>4</v>
      </c>
      <c r="EU147" s="55">
        <f>VLOOKUP($A147,'WO Detail'!$A$2:$BJ$304,24,FALSE)</f>
        <v>18</v>
      </c>
      <c r="EV147" s="55">
        <f>VLOOKUP($A147,'WO Detail'!$A$2:$BJ$304,23,FALSE)</f>
        <v>0</v>
      </c>
      <c r="EW147" s="78" t="s">
        <v>371</v>
      </c>
      <c r="EX147" s="13"/>
      <c r="EY147" s="13"/>
      <c r="EZ147" s="19" t="s">
        <v>267</v>
      </c>
      <c r="FA147" s="55" t="str">
        <f>VLOOKUP($A147,'WO Detail'!$A$2:$BJ$304,11,FALSE)</f>
        <v>Other</v>
      </c>
      <c r="FB147" s="55" t="str">
        <f>VLOOKUP($A147,'WO Detail'!$A$2:$BJ$304,12,FALSE)</f>
        <v>Yes</v>
      </c>
      <c r="FC147" s="13"/>
      <c r="FD147" s="55">
        <f>VLOOKUP($A147,'WO Detail'!$A$2:$BJ$304,13,FALSE)</f>
        <v>0</v>
      </c>
      <c r="FE147" s="19" t="s">
        <v>267</v>
      </c>
      <c r="FF147" s="13"/>
      <c r="FG147" s="19" t="s">
        <v>1101</v>
      </c>
      <c r="FH147" s="19" t="s">
        <v>515</v>
      </c>
      <c r="FI147" s="13">
        <v>3809</v>
      </c>
      <c r="FJ147" s="13" t="s">
        <v>1102</v>
      </c>
      <c r="FK147" s="19" t="s">
        <v>516</v>
      </c>
      <c r="FL147" s="13"/>
      <c r="FM147" s="55">
        <f>VLOOKUP($A147,'WO Detail'!$A$2:$BJ$304,16,FALSE)</f>
        <v>0</v>
      </c>
      <c r="FN147" s="13"/>
      <c r="FO147" s="13"/>
      <c r="FP147" s="13"/>
      <c r="FQ147" s="13"/>
      <c r="FR147" s="13"/>
      <c r="FS147" s="13"/>
      <c r="FT147" s="13"/>
      <c r="FU147" s="13"/>
      <c r="FV147" s="13"/>
      <c r="FW147" s="13"/>
      <c r="FX147" s="13"/>
      <c r="FY147" s="13"/>
      <c r="FZ147" s="13"/>
      <c r="GA147" s="13"/>
      <c r="GB147" s="13"/>
      <c r="GC147" s="13"/>
      <c r="GD147" s="13"/>
      <c r="GE147" s="13"/>
      <c r="GF147" s="13"/>
      <c r="GG147" s="13"/>
      <c r="GH147" s="55">
        <f>VLOOKUP($A147,'WO Detail'!$A$2:$BJ$304,39,FALSE)</f>
        <v>96.53</v>
      </c>
      <c r="GI147" s="55">
        <f>VLOOKUP($A147,'WO Detail'!$A$2:$BJ$304,40,FALSE)</f>
        <v>25.6</v>
      </c>
      <c r="GJ147" s="13"/>
      <c r="GK147" s="13"/>
      <c r="GL147" s="13"/>
      <c r="GM147" s="13"/>
      <c r="GN147" s="55">
        <f>VLOOKUP($A147,'WO Detail'!$A$2:$BJ$304,17,FALSE)</f>
        <v>0</v>
      </c>
      <c r="GO147" s="55">
        <f>VLOOKUP($A147,'WO Detail'!$A$2:$BJ$304,18,FALSE)</f>
        <v>0</v>
      </c>
      <c r="GP147" s="55">
        <f>VLOOKUP($A147,'WO Detail'!$A$2:$BJ$304,19,FALSE)</f>
        <v>0</v>
      </c>
      <c r="GQ147" s="55" t="str">
        <f>VLOOKUP($A147,'WO Detail'!$A$2:$BJ$304,21,FALSE)</f>
        <v>Yes</v>
      </c>
      <c r="GR147" s="89">
        <f>VLOOKUP($A147,'WO Detail'!$A$2:$BJ$304,22,FALSE)</f>
        <v>0.65323999778843123</v>
      </c>
      <c r="GS147" s="95">
        <f>VLOOKUP($A147,'WO Detail'!$A$2:$BJ$304,41,FALSE)</f>
        <v>3148</v>
      </c>
      <c r="GT147" s="95">
        <f t="shared" si="48"/>
        <v>0.96269113149847085</v>
      </c>
      <c r="GU147" s="95">
        <f>VLOOKUP($A147,'WO Detail'!$A$2:$BJ$304,42,FALSE)</f>
        <v>230</v>
      </c>
      <c r="GV147" s="95">
        <f t="shared" si="49"/>
        <v>0.21100917431192662</v>
      </c>
      <c r="GW147" s="95">
        <f>VLOOKUP($A147,'WO Detail'!$A$2:$BJ$304,43,FALSE)</f>
        <v>4704</v>
      </c>
      <c r="GX147" s="95">
        <f t="shared" si="54"/>
        <v>1.4385321100917432</v>
      </c>
      <c r="GY147" s="95">
        <f>VLOOKUP($A147,'WO Detail'!$A$2:$BJ$304,44,FALSE)</f>
        <v>3327</v>
      </c>
      <c r="GZ147" s="95">
        <f t="shared" si="55"/>
        <v>3.0522935779816516</v>
      </c>
      <c r="HA147" s="95">
        <f>VLOOKUP($A147,'WO Detail'!$A$2:$BJ$304,45,FALSE)</f>
        <v>1591</v>
      </c>
      <c r="HB147" s="95">
        <f t="shared" si="56"/>
        <v>0.48654434250764528</v>
      </c>
      <c r="HC147" s="95">
        <f>VLOOKUP($A147,'WO Detail'!$A$2:$BJ$304,46,FALSE)</f>
        <v>1054</v>
      </c>
      <c r="HD147" s="95">
        <f t="shared" si="57"/>
        <v>0.96697247706422018</v>
      </c>
      <c r="HE147" s="95">
        <f>VLOOKUP($A147,'WO Detail'!$A$2:$BJ$304,47,FALSE)</f>
        <v>3650</v>
      </c>
      <c r="HF147" s="95">
        <f t="shared" si="58"/>
        <v>1.1162079510703364</v>
      </c>
      <c r="HG147" s="95">
        <f>VLOOKUP($A147,'WO Detail'!$A$2:$BJ$304,49,FALSE)</f>
        <v>2192</v>
      </c>
      <c r="HH147" s="95">
        <f t="shared" si="59"/>
        <v>0.67033639143730883</v>
      </c>
      <c r="HI147" s="95">
        <f>VLOOKUP($A147,'WO Detail'!$A$2:$BJ$304,51,FALSE)</f>
        <v>17</v>
      </c>
      <c r="HJ147" s="95">
        <f t="shared" si="60"/>
        <v>8.5</v>
      </c>
      <c r="HK147" s="95">
        <f>VLOOKUP($A147,'WO Detail'!$A$2:$BJ$304,53,FALSE)</f>
        <v>42</v>
      </c>
      <c r="HL147" s="95">
        <f t="shared" si="61"/>
        <v>21</v>
      </c>
      <c r="HM147" s="95">
        <f>VLOOKUP($A147,'WO Detail'!$A$2:$BJ$304,55,FALSE)</f>
        <v>749</v>
      </c>
      <c r="HN147" s="95">
        <f t="shared" si="69"/>
        <v>41.611111111111114</v>
      </c>
      <c r="HO147" s="95">
        <f>VLOOKUP($A147,'WO Detail'!$A$2:$BJ$304,56,FALSE)</f>
        <v>26631</v>
      </c>
      <c r="HP147" s="95">
        <f t="shared" si="62"/>
        <v>8.1440366972477065</v>
      </c>
      <c r="HQ147" s="95">
        <f>VLOOKUP($A147,'WO Detail'!$A$2:$BJ$304,57,FALSE)</f>
        <v>5055</v>
      </c>
      <c r="HR147" s="95">
        <f t="shared" si="63"/>
        <v>4.6376146788990829</v>
      </c>
      <c r="HS147" s="95">
        <f>VLOOKUP($A147,'WO Detail'!$A$2:$BJ$304,58,FALSE)</f>
        <v>16996</v>
      </c>
      <c r="HT147" s="95">
        <f t="shared" si="64"/>
        <v>5.1975535168195712</v>
      </c>
      <c r="HU147" s="95">
        <f>VLOOKUP($A147,'WO Detail'!$A$2:$BJ$304,59,FALSE)</f>
        <v>56614</v>
      </c>
      <c r="HV147" s="95">
        <f t="shared" si="65"/>
        <v>51.939449541284404</v>
      </c>
      <c r="HW147" s="95">
        <f>VLOOKUP($A147,'WO Detail'!$A$2:$BJ$304,60,FALSE)</f>
        <v>1440</v>
      </c>
      <c r="HX147" s="95">
        <f t="shared" si="66"/>
        <v>0.44036697247706424</v>
      </c>
      <c r="HY147" s="95">
        <f>VLOOKUP($A147,'WO Detail'!$A$2:$BJ$304,61,FALSE)</f>
        <v>10343</v>
      </c>
      <c r="HZ147" s="95">
        <f t="shared" si="67"/>
        <v>9.4889908256880737</v>
      </c>
      <c r="IA147" s="95"/>
      <c r="IB147" s="95"/>
      <c r="IC147" s="95"/>
      <c r="ID147" s="113">
        <f>VLOOKUP($A147,'PHAS Score'!$C$1:$D$303,2,FALSE)</f>
        <v>51</v>
      </c>
      <c r="IE147" s="95">
        <f>VLOOKUP($A147,'WO Detail'!$A$2:$BJ$304,62,FALSE)</f>
        <v>338</v>
      </c>
      <c r="IF147" s="95">
        <f t="shared" si="68"/>
        <v>0.31009174311926607</v>
      </c>
      <c r="IG147" s="96"/>
      <c r="IH147" s="96"/>
      <c r="II147" s="96"/>
      <c r="IJ147" s="96"/>
    </row>
    <row r="148" spans="1:244" s="18" customFormat="1" ht="20.100000000000001" customHeight="1">
      <c r="A148" s="55" t="s">
        <v>1103</v>
      </c>
      <c r="B148" s="13" t="s">
        <v>307</v>
      </c>
      <c r="C148" s="13" t="str">
        <f>VLOOKUP($A148,'WO Detail'!$A$2:$BJ$304,4,FALSE)</f>
        <v>Manhattan</v>
      </c>
      <c r="D148" s="13" t="str">
        <f>VLOOKUP($A148,'WO Detail'!$A$2:$BJ$304,6,FALSE)</f>
        <v>La Guardia</v>
      </c>
      <c r="E148" s="55">
        <f>VLOOKUP($A148,'WO Detail'!$A$2:$BJ$304,7,FALSE)</f>
        <v>76</v>
      </c>
      <c r="F148" s="13" t="s">
        <v>1104</v>
      </c>
      <c r="G148" s="53">
        <v>152</v>
      </c>
      <c r="H148" s="55" t="str">
        <f>VLOOKUP($A148,'WO Detail'!$A$2:$BJ$304,9,FALSE)</f>
        <v>NY005010760</v>
      </c>
      <c r="I148" s="14">
        <v>148</v>
      </c>
      <c r="J148" s="14">
        <v>191</v>
      </c>
      <c r="K148" s="15">
        <v>1.2905405000000001</v>
      </c>
      <c r="L148" s="15">
        <v>19.098648600000001</v>
      </c>
      <c r="M148" s="14">
        <v>67</v>
      </c>
      <c r="N148" s="14">
        <v>124</v>
      </c>
      <c r="O148" s="14">
        <v>0</v>
      </c>
      <c r="P148" s="14">
        <v>0</v>
      </c>
      <c r="Q148" s="14">
        <v>0</v>
      </c>
      <c r="R148" s="14">
        <v>0</v>
      </c>
      <c r="S148" s="14">
        <v>0</v>
      </c>
      <c r="T148" s="14">
        <v>0</v>
      </c>
      <c r="U148" s="14">
        <v>0</v>
      </c>
      <c r="V148" s="14">
        <v>0</v>
      </c>
      <c r="W148" s="14">
        <v>0</v>
      </c>
      <c r="X148" s="14">
        <v>7</v>
      </c>
      <c r="Y148" s="14">
        <v>43</v>
      </c>
      <c r="Z148" s="14">
        <v>86</v>
      </c>
      <c r="AA148" s="14">
        <v>55</v>
      </c>
      <c r="AB148" s="14">
        <v>0</v>
      </c>
      <c r="AC148" s="14">
        <v>190</v>
      </c>
      <c r="AD148" s="14">
        <v>184</v>
      </c>
      <c r="AE148" s="14">
        <v>6</v>
      </c>
      <c r="AF148" s="14">
        <v>9</v>
      </c>
      <c r="AG148" s="14">
        <v>35</v>
      </c>
      <c r="AH148" s="14">
        <v>140</v>
      </c>
      <c r="AI148" s="14">
        <v>1</v>
      </c>
      <c r="AJ148" s="14">
        <v>116</v>
      </c>
      <c r="AK148" s="14">
        <v>42</v>
      </c>
      <c r="AL148" s="14">
        <v>5</v>
      </c>
      <c r="AM148" s="14">
        <v>10</v>
      </c>
      <c r="AN148" s="14">
        <v>8</v>
      </c>
      <c r="AO148" s="16">
        <v>318.81081081081084</v>
      </c>
      <c r="AP148" s="16">
        <v>254</v>
      </c>
      <c r="AQ148" s="14">
        <v>1</v>
      </c>
      <c r="AR148" s="14">
        <v>7</v>
      </c>
      <c r="AS148" s="14">
        <v>86</v>
      </c>
      <c r="AT148" s="14">
        <v>38</v>
      </c>
      <c r="AU148" s="14">
        <v>4</v>
      </c>
      <c r="AV148" s="14">
        <v>3</v>
      </c>
      <c r="AW148" s="14">
        <v>1</v>
      </c>
      <c r="AX148" s="14">
        <v>3</v>
      </c>
      <c r="AY148" s="14">
        <v>3</v>
      </c>
      <c r="AZ148" s="14">
        <v>0</v>
      </c>
      <c r="BA148" s="14">
        <v>2</v>
      </c>
      <c r="BB148" s="16">
        <v>13369.360544217687</v>
      </c>
      <c r="BC148" s="16">
        <v>10536</v>
      </c>
      <c r="BD148" s="14">
        <v>1</v>
      </c>
      <c r="BE148" s="14">
        <v>21</v>
      </c>
      <c r="BF148" s="14">
        <v>89</v>
      </c>
      <c r="BG148" s="14">
        <v>23</v>
      </c>
      <c r="BH148" s="14">
        <v>3</v>
      </c>
      <c r="BI148" s="14">
        <v>2</v>
      </c>
      <c r="BJ148" s="14">
        <v>5</v>
      </c>
      <c r="BK148" s="14">
        <v>1</v>
      </c>
      <c r="BL148" s="14">
        <v>1</v>
      </c>
      <c r="BM148" s="14">
        <v>1</v>
      </c>
      <c r="BN148" s="14">
        <v>0</v>
      </c>
      <c r="BO148" s="14">
        <v>0</v>
      </c>
      <c r="BP148" s="14">
        <v>0</v>
      </c>
      <c r="BQ148" s="14">
        <v>0</v>
      </c>
      <c r="BR148" s="14">
        <v>0</v>
      </c>
      <c r="BS148" s="14">
        <v>0</v>
      </c>
      <c r="BT148" s="14">
        <v>0</v>
      </c>
      <c r="BU148" s="14">
        <v>0</v>
      </c>
      <c r="BV148" s="14">
        <v>0</v>
      </c>
      <c r="BW148" s="14">
        <v>0</v>
      </c>
      <c r="BX148" s="14">
        <v>0</v>
      </c>
      <c r="BY148" s="14">
        <v>4</v>
      </c>
      <c r="BZ148" s="16">
        <v>32736.75</v>
      </c>
      <c r="CA148" s="16">
        <v>31941.5</v>
      </c>
      <c r="CB148" s="14">
        <v>4</v>
      </c>
      <c r="CC148" s="16">
        <v>10074</v>
      </c>
      <c r="CD148" s="16">
        <v>9750</v>
      </c>
      <c r="CE148" s="14">
        <v>139</v>
      </c>
      <c r="CF148" s="16">
        <v>12906.856115107914</v>
      </c>
      <c r="CG148" s="16">
        <v>10536</v>
      </c>
      <c r="CH148" s="14">
        <v>136</v>
      </c>
      <c r="CI148" s="14">
        <v>9</v>
      </c>
      <c r="CJ148" s="14">
        <v>2</v>
      </c>
      <c r="CK148" s="14">
        <v>0</v>
      </c>
      <c r="CL148" s="14">
        <v>0</v>
      </c>
      <c r="CM148" s="14">
        <v>0</v>
      </c>
      <c r="CN148" s="17">
        <f t="shared" si="51"/>
        <v>0</v>
      </c>
      <c r="CO148" s="14">
        <v>0</v>
      </c>
      <c r="CP148" s="17">
        <f t="shared" si="52"/>
        <v>0</v>
      </c>
      <c r="CQ148" s="14">
        <v>124</v>
      </c>
      <c r="CR148" s="14">
        <v>0</v>
      </c>
      <c r="CS148" s="17">
        <f t="shared" si="53"/>
        <v>0</v>
      </c>
      <c r="CT148" s="13"/>
      <c r="CU148" s="17"/>
      <c r="CV148" s="13"/>
      <c r="CW148" s="13"/>
      <c r="CX148" s="13"/>
      <c r="CY148" s="13"/>
      <c r="CZ148" s="13"/>
      <c r="DA148" s="13"/>
      <c r="DB148" s="13" t="str">
        <f>VLOOKUP($A148,'WO Detail'!$A$2:$BJ$304,5,FALSE)</f>
        <v>Brenda Allen</v>
      </c>
      <c r="DC148" s="13"/>
      <c r="DD148" s="13"/>
      <c r="DE148" s="55">
        <f>VLOOKUP($A148,'WO Detail'!$A$2:$BJ$304,38,FALSE)</f>
        <v>0</v>
      </c>
      <c r="DF148" s="19" t="s">
        <v>396</v>
      </c>
      <c r="DG148" s="19" t="s">
        <v>397</v>
      </c>
      <c r="DH148" s="19" t="s">
        <v>398</v>
      </c>
      <c r="DI148" s="19" t="s">
        <v>399</v>
      </c>
      <c r="DJ148" s="19" t="s">
        <v>389</v>
      </c>
      <c r="DK148" s="19" t="s">
        <v>400</v>
      </c>
      <c r="DL148" s="19" t="s">
        <v>401</v>
      </c>
      <c r="DM148" s="19" t="s">
        <v>402</v>
      </c>
      <c r="DN148" s="19" t="s">
        <v>403</v>
      </c>
      <c r="DO148" s="55"/>
      <c r="DP148" s="55"/>
      <c r="DQ148" s="68">
        <v>11.31648434553</v>
      </c>
      <c r="DR148" s="55" t="str">
        <f>VLOOKUP($A148,'WO Detail'!$A$2:$BJ$304,10,FALSE)</f>
        <v>No</v>
      </c>
      <c r="DS148" s="55" t="str">
        <f>VLOOKUP($A148,'WO Detail'!$A$2:$BJ$304,14,FALSE)</f>
        <v>YES</v>
      </c>
      <c r="DT148" s="19" t="s">
        <v>387</v>
      </c>
      <c r="DU148" s="59" t="str">
        <f>VLOOKUP($A148,'WO Detail'!$A$2:$BJ$304,15,FALSE)</f>
        <v>FAI CHAN</v>
      </c>
      <c r="DV148" s="77"/>
      <c r="DW148" s="79" t="s">
        <v>519</v>
      </c>
      <c r="DX148" s="55">
        <f>VLOOKUP($A148,'WO Detail'!$A$2:$BJ$304,26,FALSE)</f>
        <v>150</v>
      </c>
      <c r="DY148" s="55">
        <f>VLOOKUP($A148,'WO Detail'!$A$2:$BJ$304,27,FALSE)</f>
        <v>148</v>
      </c>
      <c r="DZ148" s="55">
        <f>VLOOKUP($A148,'WO Detail'!$A$2:$BJ$304,28,FALSE)</f>
        <v>1</v>
      </c>
      <c r="EA148" s="55">
        <f>VLOOKUP($A148,'WO Detail'!$A$2:$BJ$304,29,FALSE)</f>
        <v>1</v>
      </c>
      <c r="EB148" s="55">
        <f>VLOOKUP($A148,'WO Detail'!$A$2:$BJ$304,30,FALSE)</f>
        <v>31</v>
      </c>
      <c r="EC148" s="55">
        <f>VLOOKUP($A148,'WO Detail'!$A$2:$BJ$304,31,FALSE)</f>
        <v>119</v>
      </c>
      <c r="ED148" s="55">
        <f>VLOOKUP($A148,'WO Detail'!$A$2:$BJ$304,32,FALSE)</f>
        <v>0</v>
      </c>
      <c r="EE148" s="55">
        <f>VLOOKUP($A148,'WO Detail'!$A$2:$BJ$304,33,FALSE)</f>
        <v>0</v>
      </c>
      <c r="EF148" s="55">
        <f>VLOOKUP($A148,'WO Detail'!$A$2:$BJ$304,34,FALSE)</f>
        <v>0</v>
      </c>
      <c r="EG148" s="55">
        <f>VLOOKUP($A148,'WO Detail'!$A$2:$BJ$304,35,FALSE)</f>
        <v>0</v>
      </c>
      <c r="EH148" s="55">
        <f>VLOOKUP($A148,'WO Detail'!$A$2:$BJ$304,36,FALSE)</f>
        <v>0</v>
      </c>
      <c r="EI148" s="55">
        <f>VLOOKUP($A148,'WO Detail'!$A$2:$BJ$304,37,FALSE)</f>
        <v>0</v>
      </c>
      <c r="EJ148" s="78">
        <v>1</v>
      </c>
      <c r="EK148" s="78">
        <v>0</v>
      </c>
      <c r="EL148" s="19" t="s">
        <v>268</v>
      </c>
      <c r="EM148" s="19" t="s">
        <v>269</v>
      </c>
      <c r="EN148" s="81">
        <v>23985</v>
      </c>
      <c r="EO148" s="78">
        <v>55</v>
      </c>
      <c r="EP148" s="78" t="s">
        <v>299</v>
      </c>
      <c r="EQ148" s="84">
        <v>5618</v>
      </c>
      <c r="ER148" s="78">
        <v>0.6</v>
      </c>
      <c r="ES148" s="13"/>
      <c r="ET148" s="55">
        <f>VLOOKUP($A148,'WO Detail'!$A$2:$BJ$304,25,FALSE)</f>
        <v>0</v>
      </c>
      <c r="EU148" s="55">
        <f>VLOOKUP($A148,'WO Detail'!$A$2:$BJ$304,24,FALSE)</f>
        <v>2</v>
      </c>
      <c r="EV148" s="55" t="str">
        <f>VLOOKUP($A148,'WO Detail'!$A$2:$BJ$304,23,FALSE)</f>
        <v>OPERATING</v>
      </c>
      <c r="EW148" s="78" t="s">
        <v>371</v>
      </c>
      <c r="EX148" s="13"/>
      <c r="EY148" s="13"/>
      <c r="EZ148" s="19" t="s">
        <v>267</v>
      </c>
      <c r="FA148" s="55" t="str">
        <f>VLOOKUP($A148,'WO Detail'!$A$2:$BJ$304,11,FALSE)</f>
        <v>Other</v>
      </c>
      <c r="FB148" s="55" t="str">
        <f>VLOOKUP($A148,'WO Detail'!$A$2:$BJ$304,12,FALSE)</f>
        <v>Yes</v>
      </c>
      <c r="FC148" s="13"/>
      <c r="FD148" s="55">
        <f>VLOOKUP($A148,'WO Detail'!$A$2:$BJ$304,13,FALSE)</f>
        <v>0</v>
      </c>
      <c r="FE148" s="19" t="s">
        <v>267</v>
      </c>
      <c r="FF148" s="13"/>
      <c r="FG148" s="19" t="s">
        <v>1105</v>
      </c>
      <c r="FH148" s="19" t="s">
        <v>515</v>
      </c>
      <c r="FI148" s="13">
        <v>3809</v>
      </c>
      <c r="FJ148" s="13">
        <v>1</v>
      </c>
      <c r="FK148" s="19" t="s">
        <v>516</v>
      </c>
      <c r="FL148" s="13"/>
      <c r="FM148" s="55">
        <f>VLOOKUP($A148,'WO Detail'!$A$2:$BJ$304,16,FALSE)</f>
        <v>0</v>
      </c>
      <c r="FN148" s="13"/>
      <c r="FO148" s="13"/>
      <c r="FP148" s="13"/>
      <c r="FQ148" s="13"/>
      <c r="FR148" s="13"/>
      <c r="FS148" s="13"/>
      <c r="FT148" s="13"/>
      <c r="FU148" s="13"/>
      <c r="FV148" s="13"/>
      <c r="FW148" s="13"/>
      <c r="FX148" s="13"/>
      <c r="FY148" s="13"/>
      <c r="FZ148" s="13"/>
      <c r="GA148" s="13"/>
      <c r="GB148" s="13"/>
      <c r="GC148" s="13"/>
      <c r="GD148" s="13"/>
      <c r="GE148" s="13"/>
      <c r="GF148" s="13"/>
      <c r="GG148" s="13"/>
      <c r="GH148" s="55">
        <f>VLOOKUP($A148,'WO Detail'!$A$2:$BJ$304,39,FALSE)</f>
        <v>101.16</v>
      </c>
      <c r="GI148" s="55">
        <f>VLOOKUP($A148,'WO Detail'!$A$2:$BJ$304,40,FALSE)</f>
        <v>8.7799999999999994</v>
      </c>
      <c r="GJ148" s="13"/>
      <c r="GK148" s="13"/>
      <c r="GL148" s="13"/>
      <c r="GM148" s="13"/>
      <c r="GN148" s="55">
        <f>VLOOKUP($A148,'WO Detail'!$A$2:$BJ$304,17,FALSE)</f>
        <v>0</v>
      </c>
      <c r="GO148" s="55">
        <f>VLOOKUP($A148,'WO Detail'!$A$2:$BJ$304,18,FALSE)</f>
        <v>0</v>
      </c>
      <c r="GP148" s="55">
        <f>VLOOKUP($A148,'WO Detail'!$A$2:$BJ$304,19,FALSE)</f>
        <v>0</v>
      </c>
      <c r="GQ148" s="55" t="str">
        <f>VLOOKUP($A148,'WO Detail'!$A$2:$BJ$304,21,FALSE)</f>
        <v>No</v>
      </c>
      <c r="GR148" s="89">
        <f>VLOOKUP($A148,'WO Detail'!$A$2:$BJ$304,22,FALSE)</f>
        <v>0.59300210202858994</v>
      </c>
      <c r="GS148" s="95">
        <f>VLOOKUP($A148,'WO Detail'!$A$2:$BJ$304,41,FALSE)</f>
        <v>21</v>
      </c>
      <c r="GT148" s="95">
        <f t="shared" si="48"/>
        <v>4.72972972972973E-2</v>
      </c>
      <c r="GU148" s="95">
        <f>VLOOKUP($A148,'WO Detail'!$A$2:$BJ$304,42,FALSE)</f>
        <v>0</v>
      </c>
      <c r="GV148" s="95">
        <f t="shared" si="49"/>
        <v>0</v>
      </c>
      <c r="GW148" s="95">
        <f>VLOOKUP($A148,'WO Detail'!$A$2:$BJ$304,43,FALSE)</f>
        <v>294</v>
      </c>
      <c r="GX148" s="95">
        <f t="shared" si="54"/>
        <v>0.66216216216216217</v>
      </c>
      <c r="GY148" s="95">
        <f>VLOOKUP($A148,'WO Detail'!$A$2:$BJ$304,44,FALSE)</f>
        <v>305</v>
      </c>
      <c r="GZ148" s="95">
        <f t="shared" si="55"/>
        <v>2.060810810810811</v>
      </c>
      <c r="HA148" s="95">
        <f>VLOOKUP($A148,'WO Detail'!$A$2:$BJ$304,45,FALSE)</f>
        <v>117</v>
      </c>
      <c r="HB148" s="95">
        <f t="shared" si="56"/>
        <v>0.26351351351351349</v>
      </c>
      <c r="HC148" s="95">
        <f>VLOOKUP($A148,'WO Detail'!$A$2:$BJ$304,46,FALSE)</f>
        <v>66</v>
      </c>
      <c r="HD148" s="95">
        <f t="shared" si="57"/>
        <v>0.44594594594594594</v>
      </c>
      <c r="HE148" s="95">
        <f>VLOOKUP($A148,'WO Detail'!$A$2:$BJ$304,47,FALSE)</f>
        <v>214</v>
      </c>
      <c r="HF148" s="95">
        <f t="shared" si="58"/>
        <v>0.48198198198198194</v>
      </c>
      <c r="HG148" s="95">
        <f>VLOOKUP($A148,'WO Detail'!$A$2:$BJ$304,49,FALSE)</f>
        <v>110</v>
      </c>
      <c r="HH148" s="95">
        <f t="shared" si="59"/>
        <v>0.24774774774774774</v>
      </c>
      <c r="HI148" s="95">
        <f>VLOOKUP($A148,'WO Detail'!$A$2:$BJ$304,51,FALSE)</f>
        <v>3</v>
      </c>
      <c r="HJ148" s="95">
        <f t="shared" si="60"/>
        <v>1.5</v>
      </c>
      <c r="HK148" s="95">
        <f>VLOOKUP($A148,'WO Detail'!$A$2:$BJ$304,53,FALSE)</f>
        <v>5</v>
      </c>
      <c r="HL148" s="95">
        <f t="shared" si="61"/>
        <v>2.5</v>
      </c>
      <c r="HM148" s="95">
        <f>VLOOKUP($A148,'WO Detail'!$A$2:$BJ$304,55,FALSE)</f>
        <v>115</v>
      </c>
      <c r="HN148" s="95">
        <f t="shared" si="69"/>
        <v>57.5</v>
      </c>
      <c r="HO148" s="95">
        <f>VLOOKUP($A148,'WO Detail'!$A$2:$BJ$304,56,FALSE)</f>
        <v>2182</v>
      </c>
      <c r="HP148" s="95">
        <f t="shared" si="62"/>
        <v>4.9144144144144146</v>
      </c>
      <c r="HQ148" s="95">
        <f>VLOOKUP($A148,'WO Detail'!$A$2:$BJ$304,57,FALSE)</f>
        <v>623</v>
      </c>
      <c r="HR148" s="95">
        <f t="shared" si="63"/>
        <v>4.2094594594594597</v>
      </c>
      <c r="HS148" s="95">
        <f>VLOOKUP($A148,'WO Detail'!$A$2:$BJ$304,58,FALSE)</f>
        <v>1213</v>
      </c>
      <c r="HT148" s="95">
        <f t="shared" si="64"/>
        <v>2.7319819819819817</v>
      </c>
      <c r="HU148" s="95">
        <f>VLOOKUP($A148,'WO Detail'!$A$2:$BJ$304,59,FALSE)</f>
        <v>3132</v>
      </c>
      <c r="HV148" s="95">
        <f t="shared" si="65"/>
        <v>21.162162162162161</v>
      </c>
      <c r="HW148" s="95">
        <f>VLOOKUP($A148,'WO Detail'!$A$2:$BJ$304,60,FALSE)</f>
        <v>205</v>
      </c>
      <c r="HX148" s="95">
        <f t="shared" si="66"/>
        <v>0.46171171171171166</v>
      </c>
      <c r="HY148" s="95">
        <f>VLOOKUP($A148,'WO Detail'!$A$2:$BJ$304,61,FALSE)</f>
        <v>459</v>
      </c>
      <c r="HZ148" s="95">
        <f t="shared" si="67"/>
        <v>3.1013513513513513</v>
      </c>
      <c r="IA148" s="95"/>
      <c r="IB148" s="95"/>
      <c r="IC148" s="95"/>
      <c r="ID148" s="113">
        <f>VLOOKUP($A148,'PHAS Score'!$C$1:$D$303,2,FALSE)</f>
        <v>51</v>
      </c>
      <c r="IE148" s="95">
        <f>VLOOKUP($A148,'WO Detail'!$A$2:$BJ$304,62,FALSE)</f>
        <v>3</v>
      </c>
      <c r="IF148" s="95">
        <f t="shared" si="68"/>
        <v>2.0270270270270271E-2</v>
      </c>
      <c r="IG148" s="96"/>
      <c r="IH148" s="96"/>
      <c r="II148" s="96"/>
      <c r="IJ148" s="96"/>
    </row>
    <row r="149" spans="1:244" s="18" customFormat="1" ht="20.100000000000001" customHeight="1">
      <c r="A149" s="55" t="s">
        <v>1106</v>
      </c>
      <c r="B149" s="13" t="s">
        <v>278</v>
      </c>
      <c r="C149" s="13" t="str">
        <f>VLOOKUP($A149,'WO Detail'!$A$2:$BJ$304,4,FALSE)</f>
        <v>Brooklyn</v>
      </c>
      <c r="D149" s="13" t="str">
        <f>VLOOKUP($A149,'WO Detail'!$A$2:$BJ$304,6,FALSE)</f>
        <v>Lafayette Gardens</v>
      </c>
      <c r="E149" s="55">
        <f>VLOOKUP($A149,'WO Detail'!$A$2:$BJ$304,7,FALSE)</f>
        <v>122</v>
      </c>
      <c r="F149" s="13" t="s">
        <v>1107</v>
      </c>
      <c r="G149" s="53">
        <v>122</v>
      </c>
      <c r="H149" s="55" t="str">
        <f>VLOOKUP($A149,'WO Detail'!$A$2:$BJ$304,9,FALSE)</f>
        <v>NY005001220</v>
      </c>
      <c r="I149" s="14">
        <v>875</v>
      </c>
      <c r="J149" s="14">
        <v>2392</v>
      </c>
      <c r="K149" s="15">
        <v>2.7337142999999999</v>
      </c>
      <c r="L149" s="15">
        <v>24.835885699999999</v>
      </c>
      <c r="M149" s="14">
        <v>921</v>
      </c>
      <c r="N149" s="14">
        <v>1471</v>
      </c>
      <c r="O149" s="14">
        <v>127</v>
      </c>
      <c r="P149" s="14">
        <v>211</v>
      </c>
      <c r="Q149" s="14">
        <v>251</v>
      </c>
      <c r="R149" s="14">
        <v>258</v>
      </c>
      <c r="S149" s="14">
        <v>230</v>
      </c>
      <c r="T149" s="14">
        <v>309</v>
      </c>
      <c r="U149" s="14">
        <v>212</v>
      </c>
      <c r="V149" s="14">
        <v>239</v>
      </c>
      <c r="W149" s="14">
        <v>148</v>
      </c>
      <c r="X149" s="14">
        <v>129</v>
      </c>
      <c r="Y149" s="14">
        <v>158</v>
      </c>
      <c r="Z149" s="14">
        <v>85</v>
      </c>
      <c r="AA149" s="14">
        <v>35</v>
      </c>
      <c r="AB149" s="14">
        <v>739</v>
      </c>
      <c r="AC149" s="14">
        <v>349</v>
      </c>
      <c r="AD149" s="14">
        <v>278</v>
      </c>
      <c r="AE149" s="14">
        <v>121</v>
      </c>
      <c r="AF149" s="14">
        <v>1477</v>
      </c>
      <c r="AG149" s="14">
        <v>716</v>
      </c>
      <c r="AH149" s="14">
        <v>58</v>
      </c>
      <c r="AI149" s="14">
        <v>20</v>
      </c>
      <c r="AJ149" s="14">
        <v>384</v>
      </c>
      <c r="AK149" s="14">
        <v>134</v>
      </c>
      <c r="AL149" s="14">
        <v>17</v>
      </c>
      <c r="AM149" s="14">
        <v>13</v>
      </c>
      <c r="AN149" s="14">
        <v>94</v>
      </c>
      <c r="AO149" s="16">
        <v>658.60685714285717</v>
      </c>
      <c r="AP149" s="16">
        <v>501</v>
      </c>
      <c r="AQ149" s="14">
        <v>13</v>
      </c>
      <c r="AR149" s="14">
        <v>32</v>
      </c>
      <c r="AS149" s="14">
        <v>209</v>
      </c>
      <c r="AT149" s="14">
        <v>80</v>
      </c>
      <c r="AU149" s="14">
        <v>97</v>
      </c>
      <c r="AV149" s="14">
        <v>71</v>
      </c>
      <c r="AW149" s="14">
        <v>51</v>
      </c>
      <c r="AX149" s="14">
        <v>55</v>
      </c>
      <c r="AY149" s="14">
        <v>34</v>
      </c>
      <c r="AZ149" s="14">
        <v>33</v>
      </c>
      <c r="BA149" s="14">
        <v>200</v>
      </c>
      <c r="BB149" s="16">
        <v>31985.651515151516</v>
      </c>
      <c r="BC149" s="16">
        <v>23474</v>
      </c>
      <c r="BD149" s="14">
        <v>37</v>
      </c>
      <c r="BE149" s="14">
        <v>109</v>
      </c>
      <c r="BF149" s="14">
        <v>131</v>
      </c>
      <c r="BG149" s="14">
        <v>105</v>
      </c>
      <c r="BH149" s="14">
        <v>71</v>
      </c>
      <c r="BI149" s="14">
        <v>63</v>
      </c>
      <c r="BJ149" s="14">
        <v>57</v>
      </c>
      <c r="BK149" s="14">
        <v>52</v>
      </c>
      <c r="BL149" s="14">
        <v>40</v>
      </c>
      <c r="BM149" s="14">
        <v>43</v>
      </c>
      <c r="BN149" s="14">
        <v>24</v>
      </c>
      <c r="BO149" s="14">
        <v>24</v>
      </c>
      <c r="BP149" s="14">
        <v>19</v>
      </c>
      <c r="BQ149" s="14">
        <v>12</v>
      </c>
      <c r="BR149" s="14">
        <v>11</v>
      </c>
      <c r="BS149" s="14">
        <v>6</v>
      </c>
      <c r="BT149" s="14">
        <v>9</v>
      </c>
      <c r="BU149" s="14">
        <v>7</v>
      </c>
      <c r="BV149" s="14">
        <v>5</v>
      </c>
      <c r="BW149" s="14">
        <v>3</v>
      </c>
      <c r="BX149" s="14">
        <v>30</v>
      </c>
      <c r="BY149" s="14">
        <v>450</v>
      </c>
      <c r="BZ149" s="16">
        <v>46198.400000000001</v>
      </c>
      <c r="CA149" s="16">
        <v>38839</v>
      </c>
      <c r="CB149" s="14">
        <v>143</v>
      </c>
      <c r="CC149" s="16">
        <v>17806.636363636364</v>
      </c>
      <c r="CD149" s="16">
        <v>13428</v>
      </c>
      <c r="CE149" s="14">
        <v>294</v>
      </c>
      <c r="CF149" s="16">
        <v>18079.551020408162</v>
      </c>
      <c r="CG149" s="16">
        <v>13275</v>
      </c>
      <c r="CH149" s="14">
        <v>497</v>
      </c>
      <c r="CI149" s="14">
        <v>196</v>
      </c>
      <c r="CJ149" s="14">
        <v>110</v>
      </c>
      <c r="CK149" s="14">
        <v>38</v>
      </c>
      <c r="CL149" s="14">
        <v>14</v>
      </c>
      <c r="CM149" s="14">
        <v>17</v>
      </c>
      <c r="CN149" s="17">
        <f t="shared" si="51"/>
        <v>1.9428571428571427E-2</v>
      </c>
      <c r="CO149" s="14">
        <v>66</v>
      </c>
      <c r="CP149" s="17">
        <f t="shared" si="52"/>
        <v>7.5428571428571428E-2</v>
      </c>
      <c r="CQ149" s="14">
        <v>365</v>
      </c>
      <c r="CR149" s="14">
        <v>165</v>
      </c>
      <c r="CS149" s="17">
        <f t="shared" si="53"/>
        <v>6.8979933110367889E-2</v>
      </c>
      <c r="CT149" s="13"/>
      <c r="CU149" s="17"/>
      <c r="CV149" s="13"/>
      <c r="CW149" s="13"/>
      <c r="CX149" s="13"/>
      <c r="CY149" s="13"/>
      <c r="CZ149" s="13"/>
      <c r="DA149" s="13"/>
      <c r="DB149" s="13" t="str">
        <f>VLOOKUP($A149,'WO Detail'!$A$2:$BJ$304,5,FALSE)</f>
        <v>Alverista Hall</v>
      </c>
      <c r="DC149" s="13"/>
      <c r="DD149" s="13"/>
      <c r="DE149" s="55">
        <f>VLOOKUP($A149,'WO Detail'!$A$2:$BJ$304,38,FALSE)</f>
        <v>14</v>
      </c>
      <c r="DF149" s="19" t="s">
        <v>350</v>
      </c>
      <c r="DG149" s="19" t="s">
        <v>351</v>
      </c>
      <c r="DH149" s="19" t="s">
        <v>468</v>
      </c>
      <c r="DI149" s="19" t="s">
        <v>469</v>
      </c>
      <c r="DJ149" s="19" t="s">
        <v>428</v>
      </c>
      <c r="DK149" s="19" t="s">
        <v>429</v>
      </c>
      <c r="DL149" s="19" t="s">
        <v>470</v>
      </c>
      <c r="DM149" s="19" t="s">
        <v>471</v>
      </c>
      <c r="DN149" s="19" t="s">
        <v>358</v>
      </c>
      <c r="DO149" s="55"/>
      <c r="DP149" s="55"/>
      <c r="DQ149" s="68">
        <v>10.32204789430223</v>
      </c>
      <c r="DR149" s="55" t="str">
        <f>VLOOKUP($A149,'WO Detail'!$A$2:$BJ$304,10,FALSE)</f>
        <v>No</v>
      </c>
      <c r="DS149" s="55" t="str">
        <f>VLOOKUP($A149,'WO Detail'!$A$2:$BJ$304,14,FALSE)</f>
        <v>YES</v>
      </c>
      <c r="DT149" s="19" t="s">
        <v>359</v>
      </c>
      <c r="DU149" s="59" t="str">
        <f>VLOOKUP($A149,'WO Detail'!$A$2:$BJ$304,15,FALSE)</f>
        <v>TYREE STANBACK</v>
      </c>
      <c r="DV149" s="77"/>
      <c r="DW149" s="79" t="s">
        <v>267</v>
      </c>
      <c r="DX149" s="55">
        <f>VLOOKUP($A149,'WO Detail'!$A$2:$BJ$304,26,FALSE)</f>
        <v>882</v>
      </c>
      <c r="DY149" s="55">
        <f>VLOOKUP($A149,'WO Detail'!$A$2:$BJ$304,27,FALSE)</f>
        <v>876</v>
      </c>
      <c r="DZ149" s="55">
        <f>VLOOKUP($A149,'WO Detail'!$A$2:$BJ$304,28,FALSE)</f>
        <v>4</v>
      </c>
      <c r="EA149" s="55">
        <f>VLOOKUP($A149,'WO Detail'!$A$2:$BJ$304,29,FALSE)</f>
        <v>2</v>
      </c>
      <c r="EB149" s="55">
        <f>VLOOKUP($A149,'WO Detail'!$A$2:$BJ$304,30,FALSE)</f>
        <v>3</v>
      </c>
      <c r="EC149" s="55">
        <f>VLOOKUP($A149,'WO Detail'!$A$2:$BJ$304,31,FALSE)</f>
        <v>171</v>
      </c>
      <c r="ED149" s="55">
        <f>VLOOKUP($A149,'WO Detail'!$A$2:$BJ$304,32,FALSE)</f>
        <v>261</v>
      </c>
      <c r="EE149" s="55">
        <f>VLOOKUP($A149,'WO Detail'!$A$2:$BJ$304,33,FALSE)</f>
        <v>323</v>
      </c>
      <c r="EF149" s="55">
        <f>VLOOKUP($A149,'WO Detail'!$A$2:$BJ$304,34,FALSE)</f>
        <v>102</v>
      </c>
      <c r="EG149" s="55">
        <f>VLOOKUP($A149,'WO Detail'!$A$2:$BJ$304,35,FALSE)</f>
        <v>22</v>
      </c>
      <c r="EH149" s="55">
        <f>VLOOKUP($A149,'WO Detail'!$A$2:$BJ$304,36,FALSE)</f>
        <v>0</v>
      </c>
      <c r="EI149" s="55">
        <f>VLOOKUP($A149,'WO Detail'!$A$2:$BJ$304,37,FALSE)</f>
        <v>0</v>
      </c>
      <c r="EJ149" s="78">
        <v>7</v>
      </c>
      <c r="EK149" s="78">
        <v>0</v>
      </c>
      <c r="EL149" s="19" t="s">
        <v>268</v>
      </c>
      <c r="EM149" s="19" t="s">
        <v>269</v>
      </c>
      <c r="EN149" s="81">
        <v>22858</v>
      </c>
      <c r="EO149" s="78">
        <v>58</v>
      </c>
      <c r="EP149" s="78" t="s">
        <v>1108</v>
      </c>
      <c r="EQ149" s="84">
        <v>58504</v>
      </c>
      <c r="ER149" s="78">
        <v>7.68</v>
      </c>
      <c r="ES149" s="13"/>
      <c r="ET149" s="55">
        <f>VLOOKUP($A149,'WO Detail'!$A$2:$BJ$304,25,FALSE)</f>
        <v>4</v>
      </c>
      <c r="EU149" s="55">
        <f>VLOOKUP($A149,'WO Detail'!$A$2:$BJ$304,24,FALSE)</f>
        <v>14</v>
      </c>
      <c r="EV149" s="55">
        <f>VLOOKUP($A149,'WO Detail'!$A$2:$BJ$304,23,FALSE)</f>
        <v>0</v>
      </c>
      <c r="EW149" s="78" t="s">
        <v>267</v>
      </c>
      <c r="EX149" s="13"/>
      <c r="EY149" s="13"/>
      <c r="EZ149" s="19" t="s">
        <v>267</v>
      </c>
      <c r="FA149" s="55" t="str">
        <f>VLOOKUP($A149,'WO Detail'!$A$2:$BJ$304,11,FALSE)</f>
        <v>Other</v>
      </c>
      <c r="FB149" s="55" t="str">
        <f>VLOOKUP($A149,'WO Detail'!$A$2:$BJ$304,12,FALSE)</f>
        <v>No</v>
      </c>
      <c r="FC149" s="13"/>
      <c r="FD149" s="55">
        <f>VLOOKUP($A149,'WO Detail'!$A$2:$BJ$304,13,FALSE)</f>
        <v>0</v>
      </c>
      <c r="FE149" s="19" t="s">
        <v>267</v>
      </c>
      <c r="FF149" s="13"/>
      <c r="FG149" s="19" t="s">
        <v>1109</v>
      </c>
      <c r="FH149" s="19" t="s">
        <v>1110</v>
      </c>
      <c r="FI149" s="13">
        <v>4003</v>
      </c>
      <c r="FJ149" s="13" t="s">
        <v>1111</v>
      </c>
      <c r="FK149" s="19" t="s">
        <v>363</v>
      </c>
      <c r="FL149" s="13"/>
      <c r="FM149" s="55">
        <f>VLOOKUP($A149,'WO Detail'!$A$2:$BJ$304,16,FALSE)</f>
        <v>0</v>
      </c>
      <c r="FN149" s="13"/>
      <c r="FO149" s="13"/>
      <c r="FP149" s="13"/>
      <c r="FQ149" s="13"/>
      <c r="FR149" s="13"/>
      <c r="FS149" s="13"/>
      <c r="FT149" s="13"/>
      <c r="FU149" s="13"/>
      <c r="FV149" s="13"/>
      <c r="FW149" s="13"/>
      <c r="FX149" s="13"/>
      <c r="FY149" s="13"/>
      <c r="FZ149" s="13"/>
      <c r="GA149" s="13"/>
      <c r="GB149" s="13"/>
      <c r="GC149" s="13"/>
      <c r="GD149" s="13"/>
      <c r="GE149" s="13"/>
      <c r="GF149" s="13"/>
      <c r="GG149" s="13"/>
      <c r="GH149" s="55">
        <f>VLOOKUP($A149,'WO Detail'!$A$2:$BJ$304,39,FALSE)</f>
        <v>87.91</v>
      </c>
      <c r="GI149" s="55">
        <f>VLOOKUP($A149,'WO Detail'!$A$2:$BJ$304,40,FALSE)</f>
        <v>43.84</v>
      </c>
      <c r="GJ149" s="13"/>
      <c r="GK149" s="13"/>
      <c r="GL149" s="13"/>
      <c r="GM149" s="13"/>
      <c r="GN149" s="55">
        <f>VLOOKUP($A149,'WO Detail'!$A$2:$BJ$304,17,FALSE)</f>
        <v>0</v>
      </c>
      <c r="GO149" s="55">
        <f>VLOOKUP($A149,'WO Detail'!$A$2:$BJ$304,18,FALSE)</f>
        <v>0</v>
      </c>
      <c r="GP149" s="55">
        <f>VLOOKUP($A149,'WO Detail'!$A$2:$BJ$304,19,FALSE)</f>
        <v>0</v>
      </c>
      <c r="GQ149" s="55" t="str">
        <f>VLOOKUP($A149,'WO Detail'!$A$2:$BJ$304,21,FALSE)</f>
        <v>No</v>
      </c>
      <c r="GR149" s="89">
        <f>VLOOKUP($A149,'WO Detail'!$A$2:$BJ$304,22,FALSE)</f>
        <v>0.24400172990656666</v>
      </c>
      <c r="GS149" s="95">
        <f>VLOOKUP($A149,'WO Detail'!$A$2:$BJ$304,41,FALSE)</f>
        <v>1900</v>
      </c>
      <c r="GT149" s="95">
        <f t="shared" si="48"/>
        <v>0.72298325722983259</v>
      </c>
      <c r="GU149" s="95">
        <f>VLOOKUP($A149,'WO Detail'!$A$2:$BJ$304,42,FALSE)</f>
        <v>472</v>
      </c>
      <c r="GV149" s="95">
        <f t="shared" si="49"/>
        <v>0.53881278538812782</v>
      </c>
      <c r="GW149" s="95">
        <f>VLOOKUP($A149,'WO Detail'!$A$2:$BJ$304,43,FALSE)</f>
        <v>4068</v>
      </c>
      <c r="GX149" s="95">
        <f t="shared" si="54"/>
        <v>1.547945205479452</v>
      </c>
      <c r="GY149" s="95">
        <f>VLOOKUP($A149,'WO Detail'!$A$2:$BJ$304,44,FALSE)</f>
        <v>5802</v>
      </c>
      <c r="GZ149" s="95">
        <f t="shared" si="55"/>
        <v>6.6232876712328768</v>
      </c>
      <c r="HA149" s="95">
        <f>VLOOKUP($A149,'WO Detail'!$A$2:$BJ$304,45,FALSE)</f>
        <v>2353</v>
      </c>
      <c r="HB149" s="95">
        <f t="shared" si="56"/>
        <v>0.89535768645357694</v>
      </c>
      <c r="HC149" s="95">
        <f>VLOOKUP($A149,'WO Detail'!$A$2:$BJ$304,46,FALSE)</f>
        <v>904</v>
      </c>
      <c r="HD149" s="95">
        <f t="shared" si="57"/>
        <v>1.0319634703196348</v>
      </c>
      <c r="HE149" s="95">
        <f>VLOOKUP($A149,'WO Detail'!$A$2:$BJ$304,47,FALSE)</f>
        <v>1307</v>
      </c>
      <c r="HF149" s="95">
        <f t="shared" si="58"/>
        <v>0.49733637747336379</v>
      </c>
      <c r="HG149" s="95">
        <f>VLOOKUP($A149,'WO Detail'!$A$2:$BJ$304,49,FALSE)</f>
        <v>1273</v>
      </c>
      <c r="HH149" s="95">
        <f t="shared" si="59"/>
        <v>0.48439878234398781</v>
      </c>
      <c r="HI149" s="95">
        <f>VLOOKUP($A149,'WO Detail'!$A$2:$BJ$304,51,FALSE)</f>
        <v>5</v>
      </c>
      <c r="HJ149" s="95">
        <f t="shared" si="60"/>
        <v>2.5</v>
      </c>
      <c r="HK149" s="95">
        <f>VLOOKUP($A149,'WO Detail'!$A$2:$BJ$304,53,FALSE)</f>
        <v>13</v>
      </c>
      <c r="HL149" s="95">
        <f t="shared" si="61"/>
        <v>6.5</v>
      </c>
      <c r="HM149" s="95">
        <f>VLOOKUP($A149,'WO Detail'!$A$2:$BJ$304,55,FALSE)</f>
        <v>982</v>
      </c>
      <c r="HN149" s="95">
        <f t="shared" si="69"/>
        <v>70.142857142857139</v>
      </c>
      <c r="HO149" s="95">
        <f>VLOOKUP($A149,'WO Detail'!$A$2:$BJ$304,56,FALSE)</f>
        <v>23144</v>
      </c>
      <c r="HP149" s="95">
        <f t="shared" si="62"/>
        <v>8.806697108066972</v>
      </c>
      <c r="HQ149" s="95">
        <f>VLOOKUP($A149,'WO Detail'!$A$2:$BJ$304,57,FALSE)</f>
        <v>12868</v>
      </c>
      <c r="HR149" s="95">
        <f t="shared" si="63"/>
        <v>14.689497716894977</v>
      </c>
      <c r="HS149" s="95">
        <f>VLOOKUP($A149,'WO Detail'!$A$2:$BJ$304,58,FALSE)</f>
        <v>13220</v>
      </c>
      <c r="HT149" s="95">
        <f t="shared" si="64"/>
        <v>5.0304414003044142</v>
      </c>
      <c r="HU149" s="95">
        <f>VLOOKUP($A149,'WO Detail'!$A$2:$BJ$304,59,FALSE)</f>
        <v>61179</v>
      </c>
      <c r="HV149" s="95">
        <f t="shared" si="65"/>
        <v>69.839041095890408</v>
      </c>
      <c r="HW149" s="95">
        <f>VLOOKUP($A149,'WO Detail'!$A$2:$BJ$304,60,FALSE)</f>
        <v>936</v>
      </c>
      <c r="HX149" s="95">
        <f t="shared" si="66"/>
        <v>0.35616438356164382</v>
      </c>
      <c r="HY149" s="95">
        <f>VLOOKUP($A149,'WO Detail'!$A$2:$BJ$304,61,FALSE)</f>
        <v>19869</v>
      </c>
      <c r="HZ149" s="95">
        <f t="shared" si="67"/>
        <v>22.681506849315067</v>
      </c>
      <c r="IA149" s="95"/>
      <c r="IB149" s="95"/>
      <c r="IC149" s="95"/>
      <c r="ID149" s="113">
        <f>VLOOKUP($A149,'PHAS Score'!$C$1:$D$303,2,FALSE)</f>
        <v>63.49</v>
      </c>
      <c r="IE149" s="95">
        <f>VLOOKUP($A149,'WO Detail'!$A$2:$BJ$304,62,FALSE)</f>
        <v>1470</v>
      </c>
      <c r="IF149" s="95">
        <f t="shared" si="68"/>
        <v>1.678082191780822</v>
      </c>
      <c r="IG149" s="96"/>
      <c r="IH149" s="96"/>
      <c r="II149" s="96"/>
      <c r="IJ149" s="96"/>
    </row>
    <row r="150" spans="1:244" s="18" customFormat="1" ht="20.100000000000001" customHeight="1">
      <c r="A150" s="55" t="s">
        <v>1112</v>
      </c>
      <c r="B150" s="13" t="s">
        <v>452</v>
      </c>
      <c r="C150" s="13" t="str">
        <f>VLOOKUP($A150,'WO Detail'!$A$2:$BJ$304,4,FALSE)</f>
        <v>Queens-Staten Island</v>
      </c>
      <c r="D150" s="13" t="str">
        <f>VLOOKUP($A150,'WO Detail'!$A$2:$BJ$304,6,FALSE)</f>
        <v>Latimer Gardens</v>
      </c>
      <c r="E150" s="55">
        <f>VLOOKUP($A150,'WO Detail'!$A$2:$BJ$304,7,FALSE)</f>
        <v>186</v>
      </c>
      <c r="F150" s="13" t="s">
        <v>1113</v>
      </c>
      <c r="G150" s="53">
        <v>186</v>
      </c>
      <c r="H150" s="55" t="str">
        <f>VLOOKUP($A150,'WO Detail'!$A$2:$BJ$304,9,FALSE)</f>
        <v>NY005011860</v>
      </c>
      <c r="I150" s="14">
        <v>419</v>
      </c>
      <c r="J150" s="14">
        <v>781</v>
      </c>
      <c r="K150" s="15">
        <v>1.8639618</v>
      </c>
      <c r="L150" s="15">
        <v>22.193078799999999</v>
      </c>
      <c r="M150" s="14">
        <v>303</v>
      </c>
      <c r="N150" s="14">
        <v>478</v>
      </c>
      <c r="O150" s="14">
        <v>32</v>
      </c>
      <c r="P150" s="14">
        <v>44</v>
      </c>
      <c r="Q150" s="14">
        <v>48</v>
      </c>
      <c r="R150" s="14">
        <v>39</v>
      </c>
      <c r="S150" s="14">
        <v>47</v>
      </c>
      <c r="T150" s="14">
        <v>93</v>
      </c>
      <c r="U150" s="14">
        <v>51</v>
      </c>
      <c r="V150" s="14">
        <v>80</v>
      </c>
      <c r="W150" s="14">
        <v>44</v>
      </c>
      <c r="X150" s="14">
        <v>68</v>
      </c>
      <c r="Y150" s="14">
        <v>139</v>
      </c>
      <c r="Z150" s="14">
        <v>64</v>
      </c>
      <c r="AA150" s="14">
        <v>32</v>
      </c>
      <c r="AB150" s="14">
        <v>146</v>
      </c>
      <c r="AC150" s="14">
        <v>274</v>
      </c>
      <c r="AD150" s="14">
        <v>235</v>
      </c>
      <c r="AE150" s="14">
        <v>58</v>
      </c>
      <c r="AF150" s="14">
        <v>316</v>
      </c>
      <c r="AG150" s="14">
        <v>269</v>
      </c>
      <c r="AH150" s="14">
        <v>137</v>
      </c>
      <c r="AI150" s="14">
        <v>1</v>
      </c>
      <c r="AJ150" s="14">
        <v>232</v>
      </c>
      <c r="AK150" s="14">
        <v>95</v>
      </c>
      <c r="AL150" s="14">
        <v>12</v>
      </c>
      <c r="AM150" s="14">
        <v>15</v>
      </c>
      <c r="AN150" s="14">
        <v>43</v>
      </c>
      <c r="AO150" s="16">
        <v>546.00715990453466</v>
      </c>
      <c r="AP150" s="16">
        <v>362</v>
      </c>
      <c r="AQ150" s="14">
        <v>6</v>
      </c>
      <c r="AR150" s="14">
        <v>16</v>
      </c>
      <c r="AS150" s="14">
        <v>146</v>
      </c>
      <c r="AT150" s="14">
        <v>64</v>
      </c>
      <c r="AU150" s="14">
        <v>40</v>
      </c>
      <c r="AV150" s="14">
        <v>19</v>
      </c>
      <c r="AW150" s="14">
        <v>19</v>
      </c>
      <c r="AX150" s="14">
        <v>12</v>
      </c>
      <c r="AY150" s="14">
        <v>16</v>
      </c>
      <c r="AZ150" s="14">
        <v>12</v>
      </c>
      <c r="BA150" s="14">
        <v>69</v>
      </c>
      <c r="BB150" s="16">
        <v>26010.446341463416</v>
      </c>
      <c r="BC150" s="16">
        <v>15384</v>
      </c>
      <c r="BD150" s="14">
        <v>12</v>
      </c>
      <c r="BE150" s="14">
        <v>51</v>
      </c>
      <c r="BF150" s="14">
        <v>137</v>
      </c>
      <c r="BG150" s="14">
        <v>52</v>
      </c>
      <c r="BH150" s="14">
        <v>30</v>
      </c>
      <c r="BI150" s="14">
        <v>17</v>
      </c>
      <c r="BJ150" s="14">
        <v>22</v>
      </c>
      <c r="BK150" s="14">
        <v>10</v>
      </c>
      <c r="BL150" s="14">
        <v>10</v>
      </c>
      <c r="BM150" s="14">
        <v>16</v>
      </c>
      <c r="BN150" s="14">
        <v>10</v>
      </c>
      <c r="BO150" s="14">
        <v>7</v>
      </c>
      <c r="BP150" s="14">
        <v>10</v>
      </c>
      <c r="BQ150" s="14">
        <v>5</v>
      </c>
      <c r="BR150" s="14">
        <v>1</v>
      </c>
      <c r="BS150" s="14">
        <v>1</v>
      </c>
      <c r="BT150" s="14">
        <v>1</v>
      </c>
      <c r="BU150" s="14">
        <v>1</v>
      </c>
      <c r="BV150" s="14">
        <v>1</v>
      </c>
      <c r="BW150" s="14">
        <v>3</v>
      </c>
      <c r="BX150" s="14">
        <v>13</v>
      </c>
      <c r="BY150" s="14">
        <v>155</v>
      </c>
      <c r="BZ150" s="16">
        <v>45977.787096774191</v>
      </c>
      <c r="CA150" s="16">
        <v>38602</v>
      </c>
      <c r="CB150" s="14">
        <v>40</v>
      </c>
      <c r="CC150" s="16">
        <v>10781.674999999999</v>
      </c>
      <c r="CD150" s="16">
        <v>6888</v>
      </c>
      <c r="CE150" s="14">
        <v>213</v>
      </c>
      <c r="CF150" s="16">
        <v>14430.136150234743</v>
      </c>
      <c r="CG150" s="16">
        <v>12060</v>
      </c>
      <c r="CH150" s="14">
        <v>283</v>
      </c>
      <c r="CI150" s="14">
        <v>54</v>
      </c>
      <c r="CJ150" s="14">
        <v>49</v>
      </c>
      <c r="CK150" s="14">
        <v>19</v>
      </c>
      <c r="CL150" s="14">
        <v>3</v>
      </c>
      <c r="CM150" s="14">
        <v>5</v>
      </c>
      <c r="CN150" s="17">
        <f t="shared" si="51"/>
        <v>1.1933174224343675E-2</v>
      </c>
      <c r="CO150" s="14">
        <v>36</v>
      </c>
      <c r="CP150" s="17">
        <f t="shared" si="52"/>
        <v>8.5918854415274457E-2</v>
      </c>
      <c r="CQ150" s="14">
        <v>204</v>
      </c>
      <c r="CR150" s="14">
        <v>42</v>
      </c>
      <c r="CS150" s="17">
        <f t="shared" si="53"/>
        <v>5.3777208706786171E-2</v>
      </c>
      <c r="CT150" s="13"/>
      <c r="CU150" s="17"/>
      <c r="CV150" s="13"/>
      <c r="CW150" s="13"/>
      <c r="CX150" s="13"/>
      <c r="CY150" s="13"/>
      <c r="CZ150" s="13"/>
      <c r="DA150" s="13"/>
      <c r="DB150" s="13" t="str">
        <f>VLOOKUP($A150,'WO Detail'!$A$2:$BJ$304,5,FALSE)</f>
        <v>Neagia Drew</v>
      </c>
      <c r="DC150" s="13"/>
      <c r="DD150" s="13"/>
      <c r="DE150" s="55">
        <f>VLOOKUP($A150,'WO Detail'!$A$2:$BJ$304,38,FALSE)</f>
        <v>7</v>
      </c>
      <c r="DF150" s="19" t="s">
        <v>340</v>
      </c>
      <c r="DG150" s="19" t="s">
        <v>579</v>
      </c>
      <c r="DH150" s="19" t="s">
        <v>580</v>
      </c>
      <c r="DI150" s="19" t="s">
        <v>581</v>
      </c>
      <c r="DJ150" s="19" t="s">
        <v>559</v>
      </c>
      <c r="DK150" s="19" t="s">
        <v>582</v>
      </c>
      <c r="DL150" s="19" t="s">
        <v>284</v>
      </c>
      <c r="DM150" s="19" t="s">
        <v>583</v>
      </c>
      <c r="DN150" s="19" t="s">
        <v>584</v>
      </c>
      <c r="DO150" s="55"/>
      <c r="DP150" s="55"/>
      <c r="DQ150" s="68">
        <v>10.101010101010102</v>
      </c>
      <c r="DR150" s="55" t="str">
        <f>VLOOKUP($A150,'WO Detail'!$A$2:$BJ$304,10,FALSE)</f>
        <v>No</v>
      </c>
      <c r="DS150" s="55" t="str">
        <f>VLOOKUP($A150,'WO Detail'!$A$2:$BJ$304,14,FALSE)</f>
        <v>YES</v>
      </c>
      <c r="DT150" s="19" t="s">
        <v>460</v>
      </c>
      <c r="DU150" s="59" t="str">
        <f>VLOOKUP($A150,'WO Detail'!$A$2:$BJ$304,15,FALSE)</f>
        <v>KAREN ANGLERO</v>
      </c>
      <c r="DV150" s="77"/>
      <c r="DW150" s="79" t="s">
        <v>267</v>
      </c>
      <c r="DX150" s="55">
        <f>VLOOKUP($A150,'WO Detail'!$A$2:$BJ$304,26,FALSE)</f>
        <v>423</v>
      </c>
      <c r="DY150" s="55">
        <f>VLOOKUP($A150,'WO Detail'!$A$2:$BJ$304,27,FALSE)</f>
        <v>420</v>
      </c>
      <c r="DZ150" s="55">
        <f>VLOOKUP($A150,'WO Detail'!$A$2:$BJ$304,28,FALSE)</f>
        <v>3</v>
      </c>
      <c r="EA150" s="55">
        <f>VLOOKUP($A150,'WO Detail'!$A$2:$BJ$304,29,FALSE)</f>
        <v>0</v>
      </c>
      <c r="EB150" s="55">
        <f>VLOOKUP($A150,'WO Detail'!$A$2:$BJ$304,30,FALSE)</f>
        <v>3</v>
      </c>
      <c r="EC150" s="55">
        <f>VLOOKUP($A150,'WO Detail'!$A$2:$BJ$304,31,FALSE)</f>
        <v>227</v>
      </c>
      <c r="ED150" s="55">
        <f>VLOOKUP($A150,'WO Detail'!$A$2:$BJ$304,32,FALSE)</f>
        <v>155</v>
      </c>
      <c r="EE150" s="55">
        <f>VLOOKUP($A150,'WO Detail'!$A$2:$BJ$304,33,FALSE)</f>
        <v>38</v>
      </c>
      <c r="EF150" s="55">
        <f>VLOOKUP($A150,'WO Detail'!$A$2:$BJ$304,34,FALSE)</f>
        <v>0</v>
      </c>
      <c r="EG150" s="55">
        <f>VLOOKUP($A150,'WO Detail'!$A$2:$BJ$304,35,FALSE)</f>
        <v>0</v>
      </c>
      <c r="EH150" s="55">
        <f>VLOOKUP($A150,'WO Detail'!$A$2:$BJ$304,36,FALSE)</f>
        <v>0</v>
      </c>
      <c r="EI150" s="55">
        <f>VLOOKUP($A150,'WO Detail'!$A$2:$BJ$304,37,FALSE)</f>
        <v>0</v>
      </c>
      <c r="EJ150" s="78">
        <v>4</v>
      </c>
      <c r="EK150" s="78">
        <v>0</v>
      </c>
      <c r="EL150" s="19" t="s">
        <v>268</v>
      </c>
      <c r="EM150" s="19" t="s">
        <v>269</v>
      </c>
      <c r="EN150" s="81">
        <v>25841</v>
      </c>
      <c r="EO150" s="78">
        <v>50</v>
      </c>
      <c r="EP150" s="78" t="s">
        <v>334</v>
      </c>
      <c r="EQ150" s="84">
        <v>40077</v>
      </c>
      <c r="ER150" s="78">
        <v>3.84</v>
      </c>
      <c r="ES150" s="13"/>
      <c r="ET150" s="55">
        <f>VLOOKUP($A150,'WO Detail'!$A$2:$BJ$304,25,FALSE)</f>
        <v>3</v>
      </c>
      <c r="EU150" s="55">
        <f>VLOOKUP($A150,'WO Detail'!$A$2:$BJ$304,24,FALSE)</f>
        <v>8</v>
      </c>
      <c r="EV150" s="55">
        <f>VLOOKUP($A150,'WO Detail'!$A$2:$BJ$304,23,FALSE)</f>
        <v>0</v>
      </c>
      <c r="EW150" s="78" t="s">
        <v>371</v>
      </c>
      <c r="EX150" s="13"/>
      <c r="EY150" s="13"/>
      <c r="EZ150" s="19" t="s">
        <v>267</v>
      </c>
      <c r="FA150" s="55" t="str">
        <f>VLOOKUP($A150,'WO Detail'!$A$2:$BJ$304,11,FALSE)</f>
        <v>Other</v>
      </c>
      <c r="FB150" s="55" t="str">
        <f>VLOOKUP($A150,'WO Detail'!$A$2:$BJ$304,12,FALSE)</f>
        <v>No</v>
      </c>
      <c r="FC150" s="13"/>
      <c r="FD150" s="55">
        <f>VLOOKUP($A150,'WO Detail'!$A$2:$BJ$304,13,FALSE)</f>
        <v>0</v>
      </c>
      <c r="FE150" s="19" t="s">
        <v>267</v>
      </c>
      <c r="FF150" s="13" t="s">
        <v>273</v>
      </c>
      <c r="FG150" s="19" t="s">
        <v>1114</v>
      </c>
      <c r="FH150" s="19" t="s">
        <v>586</v>
      </c>
      <c r="FI150" s="13">
        <v>4103</v>
      </c>
      <c r="FJ150" s="13">
        <v>25</v>
      </c>
      <c r="FK150" s="19" t="s">
        <v>587</v>
      </c>
      <c r="FL150" s="13"/>
      <c r="FM150" s="55">
        <f>VLOOKUP($A150,'WO Detail'!$A$2:$BJ$304,16,FALSE)</f>
        <v>0</v>
      </c>
      <c r="FN150" s="13"/>
      <c r="FO150" s="13"/>
      <c r="FP150" s="13"/>
      <c r="FQ150" s="13"/>
      <c r="FR150" s="13"/>
      <c r="FS150" s="13"/>
      <c r="FT150" s="13"/>
      <c r="FU150" s="13"/>
      <c r="FV150" s="13"/>
      <c r="FW150" s="13"/>
      <c r="FX150" s="13"/>
      <c r="FY150" s="13"/>
      <c r="FZ150" s="13"/>
      <c r="GA150" s="13"/>
      <c r="GB150" s="13"/>
      <c r="GC150" s="13"/>
      <c r="GD150" s="13"/>
      <c r="GE150" s="13"/>
      <c r="GF150" s="13"/>
      <c r="GG150" s="13"/>
      <c r="GH150" s="55">
        <f>VLOOKUP($A150,'WO Detail'!$A$2:$BJ$304,39,FALSE)</f>
        <v>96.34</v>
      </c>
      <c r="GI150" s="55">
        <f>VLOOKUP($A150,'WO Detail'!$A$2:$BJ$304,40,FALSE)</f>
        <v>29.52</v>
      </c>
      <c r="GJ150" s="13"/>
      <c r="GK150" s="13"/>
      <c r="GL150" s="13"/>
      <c r="GM150" s="13"/>
      <c r="GN150" s="55">
        <f>VLOOKUP($A150,'WO Detail'!$A$2:$BJ$304,17,FALSE)</f>
        <v>0</v>
      </c>
      <c r="GO150" s="55">
        <f>VLOOKUP($A150,'WO Detail'!$A$2:$BJ$304,18,FALSE)</f>
        <v>0</v>
      </c>
      <c r="GP150" s="55">
        <f>VLOOKUP($A150,'WO Detail'!$A$2:$BJ$304,19,FALSE)</f>
        <v>0</v>
      </c>
      <c r="GQ150" s="55" t="str">
        <f>VLOOKUP($A150,'WO Detail'!$A$2:$BJ$304,21,FALSE)</f>
        <v>No</v>
      </c>
      <c r="GR150" s="89">
        <f>VLOOKUP($A150,'WO Detail'!$A$2:$BJ$304,22,FALSE)</f>
        <v>0.42540437804979675</v>
      </c>
      <c r="GS150" s="95">
        <f>VLOOKUP($A150,'WO Detail'!$A$2:$BJ$304,41,FALSE)</f>
        <v>648</v>
      </c>
      <c r="GT150" s="95">
        <f t="shared" si="48"/>
        <v>0.51428571428571423</v>
      </c>
      <c r="GU150" s="95">
        <f>VLOOKUP($A150,'WO Detail'!$A$2:$BJ$304,42,FALSE)</f>
        <v>67</v>
      </c>
      <c r="GV150" s="95">
        <f t="shared" si="49"/>
        <v>0.15952380952380951</v>
      </c>
      <c r="GW150" s="95">
        <f>VLOOKUP($A150,'WO Detail'!$A$2:$BJ$304,43,FALSE)</f>
        <v>1283</v>
      </c>
      <c r="GX150" s="95">
        <f t="shared" si="54"/>
        <v>1.0182539682539682</v>
      </c>
      <c r="GY150" s="95">
        <f>VLOOKUP($A150,'WO Detail'!$A$2:$BJ$304,44,FALSE)</f>
        <v>517</v>
      </c>
      <c r="GZ150" s="95">
        <f t="shared" si="55"/>
        <v>1.230952380952381</v>
      </c>
      <c r="HA150" s="95">
        <f>VLOOKUP($A150,'WO Detail'!$A$2:$BJ$304,45,FALSE)</f>
        <v>643</v>
      </c>
      <c r="HB150" s="95">
        <f t="shared" si="56"/>
        <v>0.51031746031746039</v>
      </c>
      <c r="HC150" s="95">
        <f>VLOOKUP($A150,'WO Detail'!$A$2:$BJ$304,46,FALSE)</f>
        <v>602</v>
      </c>
      <c r="HD150" s="95">
        <f t="shared" si="57"/>
        <v>1.4333333333333333</v>
      </c>
      <c r="HE150" s="95">
        <f>VLOOKUP($A150,'WO Detail'!$A$2:$BJ$304,47,FALSE)</f>
        <v>663</v>
      </c>
      <c r="HF150" s="95">
        <f t="shared" si="58"/>
        <v>0.52619047619047621</v>
      </c>
      <c r="HG150" s="95">
        <f>VLOOKUP($A150,'WO Detail'!$A$2:$BJ$304,49,FALSE)</f>
        <v>1255</v>
      </c>
      <c r="HH150" s="95">
        <f t="shared" si="59"/>
        <v>0.99603174603174593</v>
      </c>
      <c r="HI150" s="95">
        <f>VLOOKUP($A150,'WO Detail'!$A$2:$BJ$304,51,FALSE)</f>
        <v>6</v>
      </c>
      <c r="HJ150" s="95">
        <f t="shared" si="60"/>
        <v>3</v>
      </c>
      <c r="HK150" s="95">
        <f>VLOOKUP($A150,'WO Detail'!$A$2:$BJ$304,53,FALSE)</f>
        <v>15</v>
      </c>
      <c r="HL150" s="95">
        <f t="shared" si="61"/>
        <v>7.5</v>
      </c>
      <c r="HM150" s="95">
        <f>VLOOKUP($A150,'WO Detail'!$A$2:$BJ$304,55,FALSE)</f>
        <v>239</v>
      </c>
      <c r="HN150" s="95">
        <f t="shared" si="69"/>
        <v>29.875</v>
      </c>
      <c r="HO150" s="95">
        <f>VLOOKUP($A150,'WO Detail'!$A$2:$BJ$304,56,FALSE)</f>
        <v>8871</v>
      </c>
      <c r="HP150" s="95">
        <f t="shared" si="62"/>
        <v>7.0404761904761903</v>
      </c>
      <c r="HQ150" s="95">
        <f>VLOOKUP($A150,'WO Detail'!$A$2:$BJ$304,57,FALSE)</f>
        <v>1485</v>
      </c>
      <c r="HR150" s="95">
        <f t="shared" si="63"/>
        <v>3.5357142857142856</v>
      </c>
      <c r="HS150" s="95">
        <f>VLOOKUP($A150,'WO Detail'!$A$2:$BJ$304,58,FALSE)</f>
        <v>5801</v>
      </c>
      <c r="HT150" s="95">
        <f t="shared" si="64"/>
        <v>4.6039682539682545</v>
      </c>
      <c r="HU150" s="95">
        <f>VLOOKUP($A150,'WO Detail'!$A$2:$BJ$304,59,FALSE)</f>
        <v>18033</v>
      </c>
      <c r="HV150" s="95">
        <f t="shared" si="65"/>
        <v>42.935714285714283</v>
      </c>
      <c r="HW150" s="95">
        <f>VLOOKUP($A150,'WO Detail'!$A$2:$BJ$304,60,FALSE)</f>
        <v>605</v>
      </c>
      <c r="HX150" s="95">
        <f t="shared" si="66"/>
        <v>0.48015873015873012</v>
      </c>
      <c r="HY150" s="95">
        <f>VLOOKUP($A150,'WO Detail'!$A$2:$BJ$304,61,FALSE)</f>
        <v>7291</v>
      </c>
      <c r="HZ150" s="95">
        <f t="shared" si="67"/>
        <v>17.359523809523811</v>
      </c>
      <c r="IA150" s="95"/>
      <c r="IB150" s="95"/>
      <c r="IC150" s="95"/>
      <c r="ID150" s="113">
        <f>VLOOKUP($A150,'PHAS Score'!$C$1:$D$303,2,FALSE)</f>
        <v>59</v>
      </c>
      <c r="IE150" s="95">
        <f>VLOOKUP($A150,'WO Detail'!$A$2:$BJ$304,62,FALSE)</f>
        <v>821</v>
      </c>
      <c r="IF150" s="95">
        <f t="shared" si="68"/>
        <v>1.9547619047619047</v>
      </c>
      <c r="IG150" s="96"/>
      <c r="IH150" s="96"/>
      <c r="II150" s="96"/>
      <c r="IJ150" s="96"/>
    </row>
    <row r="151" spans="1:244" s="18" customFormat="1" ht="20.100000000000001" customHeight="1">
      <c r="A151" s="55" t="s">
        <v>1115</v>
      </c>
      <c r="B151" s="13" t="s">
        <v>452</v>
      </c>
      <c r="C151" s="13" t="str">
        <f>VLOOKUP($A151,'WO Detail'!$A$2:$BJ$304,4,FALSE)</f>
        <v>Queens-Staten Island</v>
      </c>
      <c r="D151" s="13" t="str">
        <f>VLOOKUP($A151,'WO Detail'!$A$2:$BJ$304,6,FALSE)</f>
        <v>Latimer Gardens</v>
      </c>
      <c r="E151" s="55">
        <f>VLOOKUP($A151,'WO Detail'!$A$2:$BJ$304,7,FALSE)</f>
        <v>186</v>
      </c>
      <c r="F151" s="13" t="s">
        <v>1116</v>
      </c>
      <c r="G151" s="53">
        <v>201</v>
      </c>
      <c r="H151" s="55" t="str">
        <f>VLOOKUP($A151,'WO Detail'!$A$2:$BJ$304,9,FALSE)</f>
        <v>NY005011860</v>
      </c>
      <c r="I151" s="14">
        <v>82</v>
      </c>
      <c r="J151" s="14">
        <v>103</v>
      </c>
      <c r="K151" s="15">
        <v>1.2560975999999999</v>
      </c>
      <c r="L151" s="15">
        <v>13.2207317</v>
      </c>
      <c r="M151" s="14">
        <v>39</v>
      </c>
      <c r="N151" s="14">
        <v>64</v>
      </c>
      <c r="O151" s="14">
        <v>0</v>
      </c>
      <c r="P151" s="14">
        <v>0</v>
      </c>
      <c r="Q151" s="14">
        <v>0</v>
      </c>
      <c r="R151" s="14">
        <v>0</v>
      </c>
      <c r="S151" s="14">
        <v>0</v>
      </c>
      <c r="T151" s="14">
        <v>0</v>
      </c>
      <c r="U151" s="14">
        <v>0</v>
      </c>
      <c r="V151" s="14">
        <v>0</v>
      </c>
      <c r="W151" s="14">
        <v>1</v>
      </c>
      <c r="X151" s="14">
        <v>1</v>
      </c>
      <c r="Y151" s="14">
        <v>26</v>
      </c>
      <c r="Z151" s="14">
        <v>51</v>
      </c>
      <c r="AA151" s="14">
        <v>24</v>
      </c>
      <c r="AB151" s="14">
        <v>0</v>
      </c>
      <c r="AC151" s="14">
        <v>102</v>
      </c>
      <c r="AD151" s="14">
        <v>101</v>
      </c>
      <c r="AE151" s="14">
        <v>10</v>
      </c>
      <c r="AF151" s="14">
        <v>7</v>
      </c>
      <c r="AG151" s="14">
        <v>21</v>
      </c>
      <c r="AH151" s="14">
        <v>65</v>
      </c>
      <c r="AI151" s="14">
        <v>0</v>
      </c>
      <c r="AJ151" s="14">
        <v>62</v>
      </c>
      <c r="AK151" s="14">
        <v>13</v>
      </c>
      <c r="AL151" s="14">
        <v>4</v>
      </c>
      <c r="AM151" s="14">
        <v>2</v>
      </c>
      <c r="AN151" s="14">
        <v>5</v>
      </c>
      <c r="AO151" s="16">
        <v>306.48780487804879</v>
      </c>
      <c r="AP151" s="16">
        <v>254</v>
      </c>
      <c r="AQ151" s="14">
        <v>0</v>
      </c>
      <c r="AR151" s="14">
        <v>2</v>
      </c>
      <c r="AS151" s="14">
        <v>53</v>
      </c>
      <c r="AT151" s="14">
        <v>18</v>
      </c>
      <c r="AU151" s="14">
        <v>4</v>
      </c>
      <c r="AV151" s="14">
        <v>3</v>
      </c>
      <c r="AW151" s="14">
        <v>1</v>
      </c>
      <c r="AX151" s="14">
        <v>0</v>
      </c>
      <c r="AY151" s="14">
        <v>0</v>
      </c>
      <c r="AZ151" s="14">
        <v>0</v>
      </c>
      <c r="BA151" s="14">
        <v>1</v>
      </c>
      <c r="BB151" s="16">
        <v>12818.073170731708</v>
      </c>
      <c r="BC151" s="16">
        <v>10536</v>
      </c>
      <c r="BD151" s="14">
        <v>1</v>
      </c>
      <c r="BE151" s="14">
        <v>11</v>
      </c>
      <c r="BF151" s="14">
        <v>53</v>
      </c>
      <c r="BG151" s="14">
        <v>11</v>
      </c>
      <c r="BH151" s="14">
        <v>4</v>
      </c>
      <c r="BI151" s="14">
        <v>0</v>
      </c>
      <c r="BJ151" s="14">
        <v>1</v>
      </c>
      <c r="BK151" s="14">
        <v>0</v>
      </c>
      <c r="BL151" s="14">
        <v>0</v>
      </c>
      <c r="BM151" s="14">
        <v>0</v>
      </c>
      <c r="BN151" s="14">
        <v>1</v>
      </c>
      <c r="BO151" s="14">
        <v>0</v>
      </c>
      <c r="BP151" s="14">
        <v>0</v>
      </c>
      <c r="BQ151" s="14">
        <v>0</v>
      </c>
      <c r="BR151" s="14">
        <v>0</v>
      </c>
      <c r="BS151" s="14">
        <v>0</v>
      </c>
      <c r="BT151" s="14">
        <v>0</v>
      </c>
      <c r="BU151" s="14">
        <v>0</v>
      </c>
      <c r="BV151" s="14">
        <v>0</v>
      </c>
      <c r="BW151" s="14">
        <v>0</v>
      </c>
      <c r="BX151" s="14">
        <v>0</v>
      </c>
      <c r="BY151" s="14">
        <v>2</v>
      </c>
      <c r="BZ151" s="16">
        <v>17602</v>
      </c>
      <c r="CA151" s="16">
        <v>17602</v>
      </c>
      <c r="CB151" s="14">
        <v>4</v>
      </c>
      <c r="CC151" s="16">
        <v>11493</v>
      </c>
      <c r="CD151" s="16">
        <v>13446</v>
      </c>
      <c r="CE151" s="14">
        <v>75</v>
      </c>
      <c r="CF151" s="16">
        <v>12797.693333333333</v>
      </c>
      <c r="CG151" s="16">
        <v>10536</v>
      </c>
      <c r="CH151" s="14">
        <v>80</v>
      </c>
      <c r="CI151" s="14">
        <v>1</v>
      </c>
      <c r="CJ151" s="14">
        <v>1</v>
      </c>
      <c r="CK151" s="14">
        <v>0</v>
      </c>
      <c r="CL151" s="14">
        <v>0</v>
      </c>
      <c r="CM151" s="14">
        <v>0</v>
      </c>
      <c r="CN151" s="17">
        <f t="shared" si="51"/>
        <v>0</v>
      </c>
      <c r="CO151" s="14">
        <v>0</v>
      </c>
      <c r="CP151" s="17">
        <f t="shared" si="52"/>
        <v>0</v>
      </c>
      <c r="CQ151" s="14">
        <v>64</v>
      </c>
      <c r="CR151" s="14">
        <v>0</v>
      </c>
      <c r="CS151" s="17">
        <f t="shared" si="53"/>
        <v>0</v>
      </c>
      <c r="CT151" s="13"/>
      <c r="CU151" s="17"/>
      <c r="CV151" s="13"/>
      <c r="CW151" s="13"/>
      <c r="CX151" s="13"/>
      <c r="CY151" s="13"/>
      <c r="CZ151" s="13"/>
      <c r="DA151" s="13"/>
      <c r="DB151" s="13" t="str">
        <f>VLOOKUP($A151,'WO Detail'!$A$2:$BJ$304,5,FALSE)</f>
        <v>Neagia Drew</v>
      </c>
      <c r="DC151" s="13"/>
      <c r="DD151" s="13"/>
      <c r="DE151" s="55">
        <f>VLOOKUP($A151,'WO Detail'!$A$2:$BJ$304,38,FALSE)</f>
        <v>0</v>
      </c>
      <c r="DF151" s="19" t="s">
        <v>340</v>
      </c>
      <c r="DG151" s="19" t="s">
        <v>579</v>
      </c>
      <c r="DH151" s="19" t="s">
        <v>580</v>
      </c>
      <c r="DI151" s="19" t="s">
        <v>581</v>
      </c>
      <c r="DJ151" s="19" t="s">
        <v>559</v>
      </c>
      <c r="DK151" s="19" t="s">
        <v>582</v>
      </c>
      <c r="DL151" s="19" t="s">
        <v>284</v>
      </c>
      <c r="DM151" s="19" t="s">
        <v>583</v>
      </c>
      <c r="DN151" s="19" t="s">
        <v>584</v>
      </c>
      <c r="DO151" s="55"/>
      <c r="DP151" s="55"/>
      <c r="DQ151" s="68">
        <v>0</v>
      </c>
      <c r="DR151" s="55" t="str">
        <f>VLOOKUP($A151,'WO Detail'!$A$2:$BJ$304,10,FALSE)</f>
        <v>No</v>
      </c>
      <c r="DS151" s="55" t="str">
        <f>VLOOKUP($A151,'WO Detail'!$A$2:$BJ$304,14,FALSE)</f>
        <v>NO</v>
      </c>
      <c r="DT151" s="19" t="s">
        <v>460</v>
      </c>
      <c r="DU151" s="59">
        <f>VLOOKUP($A151,'WO Detail'!$A$2:$BJ$304,15,FALSE)</f>
        <v>0</v>
      </c>
      <c r="DV151" s="77"/>
      <c r="DW151" s="79" t="s">
        <v>519</v>
      </c>
      <c r="DX151" s="55">
        <f>VLOOKUP($A151,'WO Detail'!$A$2:$BJ$304,26,FALSE)</f>
        <v>83</v>
      </c>
      <c r="DY151" s="55">
        <f>VLOOKUP($A151,'WO Detail'!$A$2:$BJ$304,27,FALSE)</f>
        <v>82</v>
      </c>
      <c r="DZ151" s="55">
        <f>VLOOKUP($A151,'WO Detail'!$A$2:$BJ$304,28,FALSE)</f>
        <v>1</v>
      </c>
      <c r="EA151" s="55">
        <f>VLOOKUP($A151,'WO Detail'!$A$2:$BJ$304,29,FALSE)</f>
        <v>0</v>
      </c>
      <c r="EB151" s="55">
        <f>VLOOKUP($A151,'WO Detail'!$A$2:$BJ$304,30,FALSE)</f>
        <v>18</v>
      </c>
      <c r="EC151" s="55">
        <f>VLOOKUP($A151,'WO Detail'!$A$2:$BJ$304,31,FALSE)</f>
        <v>65</v>
      </c>
      <c r="ED151" s="55">
        <f>VLOOKUP($A151,'WO Detail'!$A$2:$BJ$304,32,FALSE)</f>
        <v>0</v>
      </c>
      <c r="EE151" s="55">
        <f>VLOOKUP($A151,'WO Detail'!$A$2:$BJ$304,33,FALSE)</f>
        <v>0</v>
      </c>
      <c r="EF151" s="55">
        <f>VLOOKUP($A151,'WO Detail'!$A$2:$BJ$304,34,FALSE)</f>
        <v>0</v>
      </c>
      <c r="EG151" s="55">
        <f>VLOOKUP($A151,'WO Detail'!$A$2:$BJ$304,35,FALSE)</f>
        <v>0</v>
      </c>
      <c r="EH151" s="55">
        <f>VLOOKUP($A151,'WO Detail'!$A$2:$BJ$304,36,FALSE)</f>
        <v>0</v>
      </c>
      <c r="EI151" s="55">
        <f>VLOOKUP($A151,'WO Detail'!$A$2:$BJ$304,37,FALSE)</f>
        <v>0</v>
      </c>
      <c r="EJ151" s="78">
        <v>1</v>
      </c>
      <c r="EK151" s="78">
        <v>0</v>
      </c>
      <c r="EL151" s="19" t="s">
        <v>268</v>
      </c>
      <c r="EM151" s="19" t="s">
        <v>290</v>
      </c>
      <c r="EN151" s="81">
        <v>27333</v>
      </c>
      <c r="EO151" s="78">
        <v>46</v>
      </c>
      <c r="EP151" s="78" t="s">
        <v>271</v>
      </c>
      <c r="EQ151" s="84">
        <v>8465</v>
      </c>
      <c r="ER151" s="78">
        <v>0.46</v>
      </c>
      <c r="ES151" s="13"/>
      <c r="ET151" s="55">
        <f>VLOOKUP($A151,'WO Detail'!$A$2:$BJ$304,25,FALSE)</f>
        <v>3</v>
      </c>
      <c r="EU151" s="55">
        <f>VLOOKUP($A151,'WO Detail'!$A$2:$BJ$304,24,FALSE)</f>
        <v>2</v>
      </c>
      <c r="EV151" s="55" t="str">
        <f>VLOOKUP($A151,'WO Detail'!$A$2:$BJ$304,23,FALSE)</f>
        <v>OPERATING</v>
      </c>
      <c r="EW151" s="78" t="s">
        <v>291</v>
      </c>
      <c r="EX151" s="13"/>
      <c r="EY151" s="13"/>
      <c r="EZ151" s="19" t="s">
        <v>267</v>
      </c>
      <c r="FA151" s="55" t="str">
        <f>VLOOKUP($A151,'WO Detail'!$A$2:$BJ$304,11,FALSE)</f>
        <v>Other</v>
      </c>
      <c r="FB151" s="55" t="str">
        <f>VLOOKUP($A151,'WO Detail'!$A$2:$BJ$304,12,FALSE)</f>
        <v>No</v>
      </c>
      <c r="FC151" s="13"/>
      <c r="FD151" s="55">
        <f>VLOOKUP($A151,'WO Detail'!$A$2:$BJ$304,13,FALSE)</f>
        <v>0</v>
      </c>
      <c r="FE151" s="19" t="s">
        <v>267</v>
      </c>
      <c r="FF151" s="13" t="s">
        <v>273</v>
      </c>
      <c r="FG151" s="19" t="s">
        <v>1114</v>
      </c>
      <c r="FH151" s="19" t="s">
        <v>586</v>
      </c>
      <c r="FI151" s="13">
        <v>4103</v>
      </c>
      <c r="FJ151" s="13">
        <v>25</v>
      </c>
      <c r="FK151" s="19" t="s">
        <v>587</v>
      </c>
      <c r="FL151" s="13"/>
      <c r="FM151" s="55">
        <f>VLOOKUP($A151,'WO Detail'!$A$2:$BJ$304,16,FALSE)</f>
        <v>0</v>
      </c>
      <c r="FN151" s="13"/>
      <c r="FO151" s="13"/>
      <c r="FP151" s="13"/>
      <c r="FQ151" s="13"/>
      <c r="FR151" s="13"/>
      <c r="FS151" s="13"/>
      <c r="FT151" s="13"/>
      <c r="FU151" s="13"/>
      <c r="FV151" s="13"/>
      <c r="FW151" s="13"/>
      <c r="FX151" s="13"/>
      <c r="FY151" s="13"/>
      <c r="FZ151" s="13"/>
      <c r="GA151" s="13"/>
      <c r="GB151" s="13"/>
      <c r="GC151" s="13"/>
      <c r="GD151" s="13"/>
      <c r="GE151" s="13"/>
      <c r="GF151" s="13"/>
      <c r="GG151" s="13"/>
      <c r="GH151" s="55">
        <f>VLOOKUP($A151,'WO Detail'!$A$2:$BJ$304,39,FALSE)</f>
        <v>101.31</v>
      </c>
      <c r="GI151" s="55">
        <f>VLOOKUP($A151,'WO Detail'!$A$2:$BJ$304,40,FALSE)</f>
        <v>4.88</v>
      </c>
      <c r="GJ151" s="13"/>
      <c r="GK151" s="13"/>
      <c r="GL151" s="13"/>
      <c r="GM151" s="13"/>
      <c r="GN151" s="55">
        <f>VLOOKUP($A151,'WO Detail'!$A$2:$BJ$304,17,FALSE)</f>
        <v>0</v>
      </c>
      <c r="GO151" s="55">
        <f>VLOOKUP($A151,'WO Detail'!$A$2:$BJ$304,18,FALSE)</f>
        <v>0</v>
      </c>
      <c r="GP151" s="55">
        <f>VLOOKUP($A151,'WO Detail'!$A$2:$BJ$304,19,FALSE)</f>
        <v>0</v>
      </c>
      <c r="GQ151" s="55" t="str">
        <f>VLOOKUP($A151,'WO Detail'!$A$2:$BJ$304,21,FALSE)</f>
        <v>No</v>
      </c>
      <c r="GR151" s="89">
        <f>VLOOKUP($A151,'WO Detail'!$A$2:$BJ$304,22,FALSE)</f>
        <v>0.56851452297568539</v>
      </c>
      <c r="GS151" s="95">
        <f>VLOOKUP($A151,'WO Detail'!$A$2:$BJ$304,41,FALSE)</f>
        <v>60</v>
      </c>
      <c r="GT151" s="95">
        <f t="shared" si="48"/>
        <v>0.24390243902439024</v>
      </c>
      <c r="GU151" s="95">
        <f>VLOOKUP($A151,'WO Detail'!$A$2:$BJ$304,42,FALSE)</f>
        <v>0</v>
      </c>
      <c r="GV151" s="95">
        <f t="shared" si="49"/>
        <v>0</v>
      </c>
      <c r="GW151" s="95">
        <f>VLOOKUP($A151,'WO Detail'!$A$2:$BJ$304,43,FALSE)</f>
        <v>298</v>
      </c>
      <c r="GX151" s="95">
        <f t="shared" si="54"/>
        <v>1.2113821138211383</v>
      </c>
      <c r="GY151" s="95">
        <f>VLOOKUP($A151,'WO Detail'!$A$2:$BJ$304,44,FALSE)</f>
        <v>155</v>
      </c>
      <c r="GZ151" s="95">
        <f t="shared" si="55"/>
        <v>1.8902439024390243</v>
      </c>
      <c r="HA151" s="95">
        <f>VLOOKUP($A151,'WO Detail'!$A$2:$BJ$304,45,FALSE)</f>
        <v>137</v>
      </c>
      <c r="HB151" s="95">
        <f t="shared" si="56"/>
        <v>0.55691056910569103</v>
      </c>
      <c r="HC151" s="95">
        <f>VLOOKUP($A151,'WO Detail'!$A$2:$BJ$304,46,FALSE)</f>
        <v>56</v>
      </c>
      <c r="HD151" s="95">
        <f t="shared" si="57"/>
        <v>0.68292682926829273</v>
      </c>
      <c r="HE151" s="95">
        <f>VLOOKUP($A151,'WO Detail'!$A$2:$BJ$304,47,FALSE)</f>
        <v>143</v>
      </c>
      <c r="HF151" s="95">
        <f t="shared" si="58"/>
        <v>0.58130081300813008</v>
      </c>
      <c r="HG151" s="95">
        <f>VLOOKUP($A151,'WO Detail'!$A$2:$BJ$304,49,FALSE)</f>
        <v>59</v>
      </c>
      <c r="HH151" s="95">
        <f t="shared" si="59"/>
        <v>0.23983739837398377</v>
      </c>
      <c r="HI151" s="95">
        <f>VLOOKUP($A151,'WO Detail'!$A$2:$BJ$304,51,FALSE)</f>
        <v>1</v>
      </c>
      <c r="HJ151" s="95">
        <f t="shared" si="60"/>
        <v>0.5</v>
      </c>
      <c r="HK151" s="95">
        <f>VLOOKUP($A151,'WO Detail'!$A$2:$BJ$304,53,FALSE)</f>
        <v>5</v>
      </c>
      <c r="HL151" s="95">
        <f t="shared" si="61"/>
        <v>2.5</v>
      </c>
      <c r="HM151" s="95">
        <f>VLOOKUP($A151,'WO Detail'!$A$2:$BJ$304,55,FALSE)</f>
        <v>33</v>
      </c>
      <c r="HN151" s="95">
        <f t="shared" si="69"/>
        <v>16.5</v>
      </c>
      <c r="HO151" s="95">
        <f>VLOOKUP($A151,'WO Detail'!$A$2:$BJ$304,56,FALSE)</f>
        <v>1328</v>
      </c>
      <c r="HP151" s="95">
        <f t="shared" si="62"/>
        <v>5.3983739837398375</v>
      </c>
      <c r="HQ151" s="95">
        <f>VLOOKUP($A151,'WO Detail'!$A$2:$BJ$304,57,FALSE)</f>
        <v>307</v>
      </c>
      <c r="HR151" s="95">
        <f t="shared" si="63"/>
        <v>3.7439024390243905</v>
      </c>
      <c r="HS151" s="95">
        <f>VLOOKUP($A151,'WO Detail'!$A$2:$BJ$304,58,FALSE)</f>
        <v>852</v>
      </c>
      <c r="HT151" s="95">
        <f t="shared" si="64"/>
        <v>3.4634146341463414</v>
      </c>
      <c r="HU151" s="95">
        <f>VLOOKUP($A151,'WO Detail'!$A$2:$BJ$304,59,FALSE)</f>
        <v>1749</v>
      </c>
      <c r="HV151" s="95">
        <f t="shared" si="65"/>
        <v>21.329268292682926</v>
      </c>
      <c r="HW151" s="95">
        <f>VLOOKUP($A151,'WO Detail'!$A$2:$BJ$304,60,FALSE)</f>
        <v>120</v>
      </c>
      <c r="HX151" s="95">
        <f t="shared" si="66"/>
        <v>0.48780487804878048</v>
      </c>
      <c r="HY151" s="95">
        <f>VLOOKUP($A151,'WO Detail'!$A$2:$BJ$304,61,FALSE)</f>
        <v>1262</v>
      </c>
      <c r="HZ151" s="95">
        <f t="shared" si="67"/>
        <v>15.390243902439025</v>
      </c>
      <c r="IA151" s="95"/>
      <c r="IB151" s="95"/>
      <c r="IC151" s="95"/>
      <c r="ID151" s="113">
        <f>VLOOKUP($A151,'PHAS Score'!$C$1:$D$303,2,FALSE)</f>
        <v>59</v>
      </c>
      <c r="IE151" s="95">
        <f>VLOOKUP($A151,'WO Detail'!$A$2:$BJ$304,62,FALSE)</f>
        <v>255</v>
      </c>
      <c r="IF151" s="95">
        <f t="shared" si="68"/>
        <v>3.1097560975609757</v>
      </c>
      <c r="IG151" s="96"/>
      <c r="IH151" s="96"/>
      <c r="II151" s="96"/>
      <c r="IJ151" s="96"/>
    </row>
    <row r="152" spans="1:244" s="18" customFormat="1" ht="20.100000000000001" customHeight="1">
      <c r="A152" s="55" t="s">
        <v>1117</v>
      </c>
      <c r="B152" s="13" t="s">
        <v>307</v>
      </c>
      <c r="C152" s="13" t="str">
        <f>VLOOKUP($A152,'WO Detail'!$A$2:$BJ$304,4,FALSE)</f>
        <v>Manhattan</v>
      </c>
      <c r="D152" s="13" t="str">
        <f>VLOOKUP($A152,'WO Detail'!$A$2:$BJ$304,6,FALSE)</f>
        <v>Lehman Village</v>
      </c>
      <c r="E152" s="55">
        <f>VLOOKUP($A152,'WO Detail'!$A$2:$BJ$304,7,FALSE)</f>
        <v>101</v>
      </c>
      <c r="F152" s="13" t="s">
        <v>1118</v>
      </c>
      <c r="G152" s="53">
        <v>101</v>
      </c>
      <c r="H152" s="55" t="str">
        <f>VLOOKUP($A152,'WO Detail'!$A$2:$BJ$304,9,FALSE)</f>
        <v>NY005001010</v>
      </c>
      <c r="I152" s="14">
        <v>614</v>
      </c>
      <c r="J152" s="14">
        <v>1436</v>
      </c>
      <c r="K152" s="15">
        <v>2.3387622000000001</v>
      </c>
      <c r="L152" s="15">
        <v>25.354071699999999</v>
      </c>
      <c r="M152" s="14">
        <v>546</v>
      </c>
      <c r="N152" s="14">
        <v>890</v>
      </c>
      <c r="O152" s="14">
        <v>67</v>
      </c>
      <c r="P152" s="14">
        <v>107</v>
      </c>
      <c r="Q152" s="14">
        <v>115</v>
      </c>
      <c r="R152" s="14">
        <v>122</v>
      </c>
      <c r="S152" s="14">
        <v>142</v>
      </c>
      <c r="T152" s="14">
        <v>182</v>
      </c>
      <c r="U152" s="14">
        <v>124</v>
      </c>
      <c r="V152" s="14">
        <v>140</v>
      </c>
      <c r="W152" s="14">
        <v>92</v>
      </c>
      <c r="X152" s="14">
        <v>92</v>
      </c>
      <c r="Y152" s="14">
        <v>126</v>
      </c>
      <c r="Z152" s="14">
        <v>86</v>
      </c>
      <c r="AA152" s="14">
        <v>41</v>
      </c>
      <c r="AB152" s="14">
        <v>366</v>
      </c>
      <c r="AC152" s="14">
        <v>303</v>
      </c>
      <c r="AD152" s="14">
        <v>253</v>
      </c>
      <c r="AE152" s="14">
        <v>31</v>
      </c>
      <c r="AF152" s="14">
        <v>536</v>
      </c>
      <c r="AG152" s="14">
        <v>762</v>
      </c>
      <c r="AH152" s="14">
        <v>56</v>
      </c>
      <c r="AI152" s="14">
        <v>51</v>
      </c>
      <c r="AJ152" s="14">
        <v>279</v>
      </c>
      <c r="AK152" s="14">
        <v>72</v>
      </c>
      <c r="AL152" s="14">
        <v>16</v>
      </c>
      <c r="AM152" s="14">
        <v>11</v>
      </c>
      <c r="AN152" s="14">
        <v>83</v>
      </c>
      <c r="AO152" s="16">
        <v>598.33387622149837</v>
      </c>
      <c r="AP152" s="16">
        <v>442</v>
      </c>
      <c r="AQ152" s="14">
        <v>14</v>
      </c>
      <c r="AR152" s="14">
        <v>30</v>
      </c>
      <c r="AS152" s="14">
        <v>172</v>
      </c>
      <c r="AT152" s="14">
        <v>63</v>
      </c>
      <c r="AU152" s="14">
        <v>68</v>
      </c>
      <c r="AV152" s="14">
        <v>41</v>
      </c>
      <c r="AW152" s="14">
        <v>32</v>
      </c>
      <c r="AX152" s="14">
        <v>27</v>
      </c>
      <c r="AY152" s="14">
        <v>30</v>
      </c>
      <c r="AZ152" s="14">
        <v>18</v>
      </c>
      <c r="BA152" s="14">
        <v>119</v>
      </c>
      <c r="BB152" s="16">
        <v>28263.671568627451</v>
      </c>
      <c r="BC152" s="16">
        <v>19739.5</v>
      </c>
      <c r="BD152" s="14">
        <v>26</v>
      </c>
      <c r="BE152" s="14">
        <v>94</v>
      </c>
      <c r="BF152" s="14">
        <v>122</v>
      </c>
      <c r="BG152" s="14">
        <v>66</v>
      </c>
      <c r="BH152" s="14">
        <v>53</v>
      </c>
      <c r="BI152" s="14">
        <v>42</v>
      </c>
      <c r="BJ152" s="14">
        <v>35</v>
      </c>
      <c r="BK152" s="14">
        <v>32</v>
      </c>
      <c r="BL152" s="14">
        <v>26</v>
      </c>
      <c r="BM152" s="14">
        <v>24</v>
      </c>
      <c r="BN152" s="14">
        <v>17</v>
      </c>
      <c r="BO152" s="14">
        <v>13</v>
      </c>
      <c r="BP152" s="14">
        <v>17</v>
      </c>
      <c r="BQ152" s="14">
        <v>5</v>
      </c>
      <c r="BR152" s="14">
        <v>5</v>
      </c>
      <c r="BS152" s="14">
        <v>12</v>
      </c>
      <c r="BT152" s="14">
        <v>4</v>
      </c>
      <c r="BU152" s="14">
        <v>3</v>
      </c>
      <c r="BV152" s="14">
        <v>3</v>
      </c>
      <c r="BW152" s="14">
        <v>1</v>
      </c>
      <c r="BX152" s="14">
        <v>12</v>
      </c>
      <c r="BY152" s="14">
        <v>313</v>
      </c>
      <c r="BZ152" s="16">
        <v>40595.942492012779</v>
      </c>
      <c r="CA152" s="16">
        <v>34671</v>
      </c>
      <c r="CB152" s="14">
        <v>71</v>
      </c>
      <c r="CC152" s="16">
        <v>17417.464788732395</v>
      </c>
      <c r="CD152" s="16">
        <v>12012</v>
      </c>
      <c r="CE152" s="14">
        <v>234</v>
      </c>
      <c r="CF152" s="16">
        <v>16517.850427350426</v>
      </c>
      <c r="CG152" s="16">
        <v>11815.5</v>
      </c>
      <c r="CH152" s="14">
        <v>380</v>
      </c>
      <c r="CI152" s="14">
        <v>117</v>
      </c>
      <c r="CJ152" s="14">
        <v>86</v>
      </c>
      <c r="CK152" s="14">
        <v>23</v>
      </c>
      <c r="CL152" s="14">
        <v>4</v>
      </c>
      <c r="CM152" s="14">
        <v>6</v>
      </c>
      <c r="CN152" s="17">
        <f t="shared" si="51"/>
        <v>9.7719869706840382E-3</v>
      </c>
      <c r="CO152" s="14">
        <v>44</v>
      </c>
      <c r="CP152" s="17">
        <f t="shared" si="52"/>
        <v>7.1661237785016291E-2</v>
      </c>
      <c r="CQ152" s="14">
        <v>270</v>
      </c>
      <c r="CR152" s="14">
        <v>88</v>
      </c>
      <c r="CS152" s="17">
        <f t="shared" si="53"/>
        <v>6.1281337047353758E-2</v>
      </c>
      <c r="CT152" s="13"/>
      <c r="CU152" s="17"/>
      <c r="CV152" s="13"/>
      <c r="CW152" s="13"/>
      <c r="CX152" s="13"/>
      <c r="CY152" s="13"/>
      <c r="CZ152" s="13"/>
      <c r="DA152" s="13"/>
      <c r="DB152" s="13" t="str">
        <f>VLOOKUP($A152,'WO Detail'!$A$2:$BJ$304,5,FALSE)</f>
        <v>Miguel Molina</v>
      </c>
      <c r="DC152" s="13"/>
      <c r="DD152" s="13"/>
      <c r="DE152" s="55">
        <f>VLOOKUP($A152,'WO Detail'!$A$2:$BJ$304,38,FALSE)</f>
        <v>7</v>
      </c>
      <c r="DF152" s="19" t="s">
        <v>309</v>
      </c>
      <c r="DG152" s="19" t="s">
        <v>310</v>
      </c>
      <c r="DH152" s="19" t="s">
        <v>366</v>
      </c>
      <c r="DI152" s="19" t="s">
        <v>367</v>
      </c>
      <c r="DJ152" s="19" t="s">
        <v>313</v>
      </c>
      <c r="DK152" s="19" t="s">
        <v>314</v>
      </c>
      <c r="DL152" s="19" t="s">
        <v>350</v>
      </c>
      <c r="DM152" s="19" t="s">
        <v>368</v>
      </c>
      <c r="DN152" s="19" t="s">
        <v>369</v>
      </c>
      <c r="DO152" s="55"/>
      <c r="DP152" s="55"/>
      <c r="DQ152" s="68">
        <v>16.926201760324982</v>
      </c>
      <c r="DR152" s="55" t="str">
        <f>VLOOKUP($A152,'WO Detail'!$A$2:$BJ$304,10,FALSE)</f>
        <v>No</v>
      </c>
      <c r="DS152" s="55" t="str">
        <f>VLOOKUP($A152,'WO Detail'!$A$2:$BJ$304,14,FALSE)</f>
        <v>YES</v>
      </c>
      <c r="DT152" s="19" t="s">
        <v>370</v>
      </c>
      <c r="DU152" s="59" t="str">
        <f>VLOOKUP($A152,'WO Detail'!$A$2:$BJ$304,15,FALSE)</f>
        <v>PATRICIA BURNS</v>
      </c>
      <c r="DV152" s="77"/>
      <c r="DW152" s="79" t="s">
        <v>267</v>
      </c>
      <c r="DX152" s="55">
        <f>VLOOKUP($A152,'WO Detail'!$A$2:$BJ$304,26,FALSE)</f>
        <v>622</v>
      </c>
      <c r="DY152" s="55">
        <f>VLOOKUP($A152,'WO Detail'!$A$2:$BJ$304,27,FALSE)</f>
        <v>614</v>
      </c>
      <c r="DZ152" s="55">
        <f>VLOOKUP($A152,'WO Detail'!$A$2:$BJ$304,28,FALSE)</f>
        <v>3</v>
      </c>
      <c r="EA152" s="55">
        <f>VLOOKUP($A152,'WO Detail'!$A$2:$BJ$304,29,FALSE)</f>
        <v>5</v>
      </c>
      <c r="EB152" s="55">
        <f>VLOOKUP($A152,'WO Detail'!$A$2:$BJ$304,30,FALSE)</f>
        <v>1</v>
      </c>
      <c r="EC152" s="55">
        <f>VLOOKUP($A152,'WO Detail'!$A$2:$BJ$304,31,FALSE)</f>
        <v>158</v>
      </c>
      <c r="ED152" s="55">
        <f>VLOOKUP($A152,'WO Detail'!$A$2:$BJ$304,32,FALSE)</f>
        <v>229</v>
      </c>
      <c r="EE152" s="55">
        <f>VLOOKUP($A152,'WO Detail'!$A$2:$BJ$304,33,FALSE)</f>
        <v>191</v>
      </c>
      <c r="EF152" s="55">
        <f>VLOOKUP($A152,'WO Detail'!$A$2:$BJ$304,34,FALSE)</f>
        <v>42</v>
      </c>
      <c r="EG152" s="55">
        <f>VLOOKUP($A152,'WO Detail'!$A$2:$BJ$304,35,FALSE)</f>
        <v>1</v>
      </c>
      <c r="EH152" s="55">
        <f>VLOOKUP($A152,'WO Detail'!$A$2:$BJ$304,36,FALSE)</f>
        <v>0</v>
      </c>
      <c r="EI152" s="55">
        <f>VLOOKUP($A152,'WO Detail'!$A$2:$BJ$304,37,FALSE)</f>
        <v>0</v>
      </c>
      <c r="EJ152" s="78">
        <v>4</v>
      </c>
      <c r="EK152" s="78">
        <v>1</v>
      </c>
      <c r="EL152" s="19" t="s">
        <v>268</v>
      </c>
      <c r="EM152" s="19" t="s">
        <v>269</v>
      </c>
      <c r="EN152" s="81">
        <v>23345</v>
      </c>
      <c r="EO152" s="78">
        <v>57</v>
      </c>
      <c r="EP152" s="78" t="s">
        <v>284</v>
      </c>
      <c r="EQ152" s="84">
        <v>28904</v>
      </c>
      <c r="ER152" s="78">
        <v>4.07</v>
      </c>
      <c r="ES152" s="13"/>
      <c r="ET152" s="55">
        <f>VLOOKUP($A152,'WO Detail'!$A$2:$BJ$304,25,FALSE)</f>
        <v>4</v>
      </c>
      <c r="EU152" s="55">
        <f>VLOOKUP($A152,'WO Detail'!$A$2:$BJ$304,24,FALSE)</f>
        <v>8</v>
      </c>
      <c r="EV152" s="55">
        <f>VLOOKUP($A152,'WO Detail'!$A$2:$BJ$304,23,FALSE)</f>
        <v>0</v>
      </c>
      <c r="EW152" s="78" t="s">
        <v>291</v>
      </c>
      <c r="EX152" s="13" t="s">
        <v>372</v>
      </c>
      <c r="EY152" s="13"/>
      <c r="EZ152" s="19" t="s">
        <v>267</v>
      </c>
      <c r="FA152" s="55" t="str">
        <f>VLOOKUP($A152,'WO Detail'!$A$2:$BJ$304,11,FALSE)</f>
        <v>Other</v>
      </c>
      <c r="FB152" s="55" t="str">
        <f>VLOOKUP($A152,'WO Detail'!$A$2:$BJ$304,12,FALSE)</f>
        <v>No</v>
      </c>
      <c r="FC152" s="13"/>
      <c r="FD152" s="55">
        <f>VLOOKUP($A152,'WO Detail'!$A$2:$BJ$304,13,FALSE)</f>
        <v>0</v>
      </c>
      <c r="FE152" s="19" t="s">
        <v>267</v>
      </c>
      <c r="FF152" s="13"/>
      <c r="FG152" s="19" t="s">
        <v>1119</v>
      </c>
      <c r="FH152" s="19" t="s">
        <v>704</v>
      </c>
      <c r="FI152" s="13">
        <v>3804</v>
      </c>
      <c r="FJ152" s="13">
        <v>4</v>
      </c>
      <c r="FK152" s="19" t="s">
        <v>375</v>
      </c>
      <c r="FL152" s="13"/>
      <c r="FM152" s="55">
        <f>VLOOKUP($A152,'WO Detail'!$A$2:$BJ$304,16,FALSE)</f>
        <v>0</v>
      </c>
      <c r="FN152" s="13"/>
      <c r="FO152" s="13"/>
      <c r="FP152" s="13"/>
      <c r="FQ152" s="13"/>
      <c r="FR152" s="13"/>
      <c r="FS152" s="13"/>
      <c r="FT152" s="13"/>
      <c r="FU152" s="13"/>
      <c r="FV152" s="13"/>
      <c r="FW152" s="13"/>
      <c r="FX152" s="13"/>
      <c r="FY152" s="13"/>
      <c r="FZ152" s="13"/>
      <c r="GA152" s="13"/>
      <c r="GB152" s="13"/>
      <c r="GC152" s="13"/>
      <c r="GD152" s="13"/>
      <c r="GE152" s="13"/>
      <c r="GF152" s="13"/>
      <c r="GG152" s="13"/>
      <c r="GH152" s="55">
        <f>VLOOKUP($A152,'WO Detail'!$A$2:$BJ$304,39,FALSE)</f>
        <v>93.57</v>
      </c>
      <c r="GI152" s="55">
        <f>VLOOKUP($A152,'WO Detail'!$A$2:$BJ$304,40,FALSE)</f>
        <v>35.99</v>
      </c>
      <c r="GJ152" s="13"/>
      <c r="GK152" s="13"/>
      <c r="GL152" s="13"/>
      <c r="GM152" s="13"/>
      <c r="GN152" s="55">
        <f>VLOOKUP($A152,'WO Detail'!$A$2:$BJ$304,17,FALSE)</f>
        <v>0</v>
      </c>
      <c r="GO152" s="55">
        <f>VLOOKUP($A152,'WO Detail'!$A$2:$BJ$304,18,FALSE)</f>
        <v>0</v>
      </c>
      <c r="GP152" s="55">
        <f>VLOOKUP($A152,'WO Detail'!$A$2:$BJ$304,19,FALSE)</f>
        <v>0</v>
      </c>
      <c r="GQ152" s="55" t="str">
        <f>VLOOKUP($A152,'WO Detail'!$A$2:$BJ$304,21,FALSE)</f>
        <v>No</v>
      </c>
      <c r="GR152" s="89">
        <f>VLOOKUP($A152,'WO Detail'!$A$2:$BJ$304,22,FALSE)</f>
        <v>0.51335903580452891</v>
      </c>
      <c r="GS152" s="95">
        <f>VLOOKUP($A152,'WO Detail'!$A$2:$BJ$304,41,FALSE)</f>
        <v>1198</v>
      </c>
      <c r="GT152" s="95">
        <f t="shared" si="48"/>
        <v>0.65038002171552656</v>
      </c>
      <c r="GU152" s="95">
        <f>VLOOKUP($A152,'WO Detail'!$A$2:$BJ$304,42,FALSE)</f>
        <v>130</v>
      </c>
      <c r="GV152" s="95">
        <f t="shared" si="49"/>
        <v>0.21172638436482086</v>
      </c>
      <c r="GW152" s="95">
        <f>VLOOKUP($A152,'WO Detail'!$A$2:$BJ$304,43,FALSE)</f>
        <v>3049</v>
      </c>
      <c r="GX152" s="95">
        <f t="shared" si="54"/>
        <v>1.6552660152008687</v>
      </c>
      <c r="GY152" s="95">
        <f>VLOOKUP($A152,'WO Detail'!$A$2:$BJ$304,44,FALSE)</f>
        <v>1257</v>
      </c>
      <c r="GZ152" s="95">
        <f t="shared" si="55"/>
        <v>2.047231270358306</v>
      </c>
      <c r="HA152" s="95">
        <f>VLOOKUP($A152,'WO Detail'!$A$2:$BJ$304,45,FALSE)</f>
        <v>1385</v>
      </c>
      <c r="HB152" s="95">
        <f t="shared" si="56"/>
        <v>0.75190010857763301</v>
      </c>
      <c r="HC152" s="95">
        <f>VLOOKUP($A152,'WO Detail'!$A$2:$BJ$304,46,FALSE)</f>
        <v>988</v>
      </c>
      <c r="HD152" s="95">
        <f t="shared" si="57"/>
        <v>1.6091205211726385</v>
      </c>
      <c r="HE152" s="95">
        <f>VLOOKUP($A152,'WO Detail'!$A$2:$BJ$304,47,FALSE)</f>
        <v>785</v>
      </c>
      <c r="HF152" s="95">
        <f t="shared" si="58"/>
        <v>0.42616720955483173</v>
      </c>
      <c r="HG152" s="95">
        <f>VLOOKUP($A152,'WO Detail'!$A$2:$BJ$304,49,FALSE)</f>
        <v>942</v>
      </c>
      <c r="HH152" s="95">
        <f t="shared" si="59"/>
        <v>0.51140065146579805</v>
      </c>
      <c r="HI152" s="95">
        <f>VLOOKUP($A152,'WO Detail'!$A$2:$BJ$304,51,FALSE)</f>
        <v>3</v>
      </c>
      <c r="HJ152" s="95">
        <f t="shared" si="60"/>
        <v>1.5</v>
      </c>
      <c r="HK152" s="95">
        <f>VLOOKUP($A152,'WO Detail'!$A$2:$BJ$304,53,FALSE)</f>
        <v>10</v>
      </c>
      <c r="HL152" s="95">
        <f t="shared" si="61"/>
        <v>5</v>
      </c>
      <c r="HM152" s="95">
        <f>VLOOKUP($A152,'WO Detail'!$A$2:$BJ$304,55,FALSE)</f>
        <v>718</v>
      </c>
      <c r="HN152" s="95">
        <f t="shared" si="69"/>
        <v>89.75</v>
      </c>
      <c r="HO152" s="95">
        <f>VLOOKUP($A152,'WO Detail'!$A$2:$BJ$304,56,FALSE)</f>
        <v>18963</v>
      </c>
      <c r="HP152" s="95">
        <f t="shared" si="62"/>
        <v>10.294788273615636</v>
      </c>
      <c r="HQ152" s="95">
        <f>VLOOKUP($A152,'WO Detail'!$A$2:$BJ$304,57,FALSE)</f>
        <v>3353</v>
      </c>
      <c r="HR152" s="95">
        <f t="shared" si="63"/>
        <v>5.4609120521172638</v>
      </c>
      <c r="HS152" s="95">
        <f>VLOOKUP($A152,'WO Detail'!$A$2:$BJ$304,58,FALSE)</f>
        <v>9744</v>
      </c>
      <c r="HT152" s="95">
        <f t="shared" si="64"/>
        <v>5.2899022801302928</v>
      </c>
      <c r="HU152" s="95">
        <f>VLOOKUP($A152,'WO Detail'!$A$2:$BJ$304,59,FALSE)</f>
        <v>36611</v>
      </c>
      <c r="HV152" s="95">
        <f t="shared" si="65"/>
        <v>59.627035830618894</v>
      </c>
      <c r="HW152" s="95">
        <f>VLOOKUP($A152,'WO Detail'!$A$2:$BJ$304,60,FALSE)</f>
        <v>1171</v>
      </c>
      <c r="HX152" s="95">
        <f t="shared" si="66"/>
        <v>0.63572204125950049</v>
      </c>
      <c r="HY152" s="95">
        <f>VLOOKUP($A152,'WO Detail'!$A$2:$BJ$304,61,FALSE)</f>
        <v>6723</v>
      </c>
      <c r="HZ152" s="95">
        <f t="shared" si="67"/>
        <v>10.949511400651465</v>
      </c>
      <c r="IA152" s="95"/>
      <c r="IB152" s="95"/>
      <c r="IC152" s="95"/>
      <c r="ID152" s="113">
        <f>VLOOKUP($A152,'PHAS Score'!$C$1:$D$303,2,FALSE)</f>
        <v>65</v>
      </c>
      <c r="IE152" s="95">
        <f>VLOOKUP($A152,'WO Detail'!$A$2:$BJ$304,62,FALSE)</f>
        <v>516</v>
      </c>
      <c r="IF152" s="95">
        <f t="shared" si="68"/>
        <v>0.8403908794788274</v>
      </c>
      <c r="IG152" s="96"/>
      <c r="IH152" s="96"/>
      <c r="II152" s="96"/>
      <c r="IJ152" s="96"/>
    </row>
    <row r="153" spans="1:244" s="18" customFormat="1" ht="20.100000000000001" customHeight="1">
      <c r="A153" s="55" t="s">
        <v>1120</v>
      </c>
      <c r="B153" s="13" t="s">
        <v>278</v>
      </c>
      <c r="C153" s="13" t="str">
        <f>VLOOKUP($A153,'WO Detail'!$A$2:$BJ$304,4,FALSE)</f>
        <v>Brooklyn</v>
      </c>
      <c r="D153" s="13" t="str">
        <f>VLOOKUP($A153,'WO Detail'!$A$2:$BJ$304,6,FALSE)</f>
        <v>Reid Apartments</v>
      </c>
      <c r="E153" s="55">
        <f>VLOOKUP($A153,'WO Detail'!$A$2:$BJ$304,7,FALSE)</f>
        <v>167</v>
      </c>
      <c r="F153" s="13" t="s">
        <v>1121</v>
      </c>
      <c r="G153" s="53">
        <v>348</v>
      </c>
      <c r="H153" s="55" t="str">
        <f>VLOOKUP($A153,'WO Detail'!$A$2:$BJ$304,9,FALSE)</f>
        <v>NY005011670</v>
      </c>
      <c r="I153" s="14">
        <v>70</v>
      </c>
      <c r="J153" s="14">
        <v>151</v>
      </c>
      <c r="K153" s="15">
        <v>2.1571429000000002</v>
      </c>
      <c r="L153" s="15">
        <v>19.764285699999999</v>
      </c>
      <c r="M153" s="14">
        <v>49</v>
      </c>
      <c r="N153" s="14">
        <v>102</v>
      </c>
      <c r="O153" s="14">
        <v>7</v>
      </c>
      <c r="P153" s="14">
        <v>10</v>
      </c>
      <c r="Q153" s="14">
        <v>13</v>
      </c>
      <c r="R153" s="14">
        <v>19</v>
      </c>
      <c r="S153" s="14">
        <v>15</v>
      </c>
      <c r="T153" s="14">
        <v>17</v>
      </c>
      <c r="U153" s="14">
        <v>21</v>
      </c>
      <c r="V153" s="14">
        <v>13</v>
      </c>
      <c r="W153" s="14">
        <v>12</v>
      </c>
      <c r="X153" s="14">
        <v>9</v>
      </c>
      <c r="Y153" s="14">
        <v>10</v>
      </c>
      <c r="Z153" s="14">
        <v>5</v>
      </c>
      <c r="AA153" s="14">
        <v>0</v>
      </c>
      <c r="AB153" s="14">
        <v>41</v>
      </c>
      <c r="AC153" s="14">
        <v>20</v>
      </c>
      <c r="AD153" s="14">
        <v>15</v>
      </c>
      <c r="AE153" s="14">
        <v>2</v>
      </c>
      <c r="AF153" s="14">
        <v>123</v>
      </c>
      <c r="AG153" s="14">
        <v>22</v>
      </c>
      <c r="AH153" s="14">
        <v>0</v>
      </c>
      <c r="AI153" s="14">
        <v>4</v>
      </c>
      <c r="AJ153" s="14">
        <v>37</v>
      </c>
      <c r="AK153" s="14">
        <v>3</v>
      </c>
      <c r="AL153" s="14">
        <v>2</v>
      </c>
      <c r="AM153" s="14">
        <v>0</v>
      </c>
      <c r="AN153" s="14">
        <v>4</v>
      </c>
      <c r="AO153" s="16">
        <v>613.44285714285718</v>
      </c>
      <c r="AP153" s="16">
        <v>403</v>
      </c>
      <c r="AQ153" s="14">
        <v>2</v>
      </c>
      <c r="AR153" s="14">
        <v>2</v>
      </c>
      <c r="AS153" s="14">
        <v>19</v>
      </c>
      <c r="AT153" s="14">
        <v>10</v>
      </c>
      <c r="AU153" s="14">
        <v>6</v>
      </c>
      <c r="AV153" s="14">
        <v>6</v>
      </c>
      <c r="AW153" s="14">
        <v>4</v>
      </c>
      <c r="AX153" s="14">
        <v>2</v>
      </c>
      <c r="AY153" s="14">
        <v>4</v>
      </c>
      <c r="AZ153" s="14">
        <v>0</v>
      </c>
      <c r="BA153" s="14">
        <v>15</v>
      </c>
      <c r="BB153" s="16">
        <v>28658.414285714287</v>
      </c>
      <c r="BC153" s="16">
        <v>19573.5</v>
      </c>
      <c r="BD153" s="14">
        <v>3</v>
      </c>
      <c r="BE153" s="14">
        <v>11</v>
      </c>
      <c r="BF153" s="14">
        <v>10</v>
      </c>
      <c r="BG153" s="14">
        <v>11</v>
      </c>
      <c r="BH153" s="14">
        <v>8</v>
      </c>
      <c r="BI153" s="14">
        <v>2</v>
      </c>
      <c r="BJ153" s="14">
        <v>4</v>
      </c>
      <c r="BK153" s="14">
        <v>4</v>
      </c>
      <c r="BL153" s="14">
        <v>2</v>
      </c>
      <c r="BM153" s="14">
        <v>3</v>
      </c>
      <c r="BN153" s="14">
        <v>1</v>
      </c>
      <c r="BO153" s="14">
        <v>4</v>
      </c>
      <c r="BP153" s="14">
        <v>1</v>
      </c>
      <c r="BQ153" s="14">
        <v>1</v>
      </c>
      <c r="BR153" s="14">
        <v>0</v>
      </c>
      <c r="BS153" s="14">
        <v>1</v>
      </c>
      <c r="BT153" s="14">
        <v>1</v>
      </c>
      <c r="BU153" s="14">
        <v>1</v>
      </c>
      <c r="BV153" s="14">
        <v>0</v>
      </c>
      <c r="BW153" s="14">
        <v>0</v>
      </c>
      <c r="BX153" s="14">
        <v>2</v>
      </c>
      <c r="BY153" s="14">
        <v>38</v>
      </c>
      <c r="BZ153" s="16">
        <v>40782.526315789473</v>
      </c>
      <c r="CA153" s="16">
        <v>35238</v>
      </c>
      <c r="CB153" s="14">
        <v>14</v>
      </c>
      <c r="CC153" s="16">
        <v>12207.571428571429</v>
      </c>
      <c r="CD153" s="16">
        <v>9103.5</v>
      </c>
      <c r="CE153" s="14">
        <v>21</v>
      </c>
      <c r="CF153" s="16">
        <v>16786.523809523809</v>
      </c>
      <c r="CG153" s="16">
        <v>13137</v>
      </c>
      <c r="CH153" s="14">
        <v>43</v>
      </c>
      <c r="CI153" s="14">
        <v>11</v>
      </c>
      <c r="CJ153" s="14">
        <v>13</v>
      </c>
      <c r="CK153" s="14">
        <v>3</v>
      </c>
      <c r="CL153" s="14">
        <v>0</v>
      </c>
      <c r="CM153" s="14">
        <v>0</v>
      </c>
      <c r="CN153" s="17">
        <f t="shared" si="51"/>
        <v>0</v>
      </c>
      <c r="CO153" s="14">
        <v>6</v>
      </c>
      <c r="CP153" s="17">
        <f t="shared" si="52"/>
        <v>8.5714285714285715E-2</v>
      </c>
      <c r="CQ153" s="14">
        <v>30</v>
      </c>
      <c r="CR153" s="14">
        <v>10</v>
      </c>
      <c r="CS153" s="17">
        <f t="shared" si="53"/>
        <v>6.6225165562913912E-2</v>
      </c>
      <c r="CT153" s="13"/>
      <c r="CU153" s="17"/>
      <c r="CV153" s="13"/>
      <c r="CW153" s="13"/>
      <c r="CX153" s="13"/>
      <c r="CY153" s="13"/>
      <c r="CZ153" s="13"/>
      <c r="DA153" s="13"/>
      <c r="DB153" s="13" t="str">
        <f>VLOOKUP($A153,'WO Detail'!$A$2:$BJ$304,5,FALSE)</f>
        <v>Gerard Middleton</v>
      </c>
      <c r="DC153" s="13"/>
      <c r="DD153" s="13"/>
      <c r="DE153" s="55">
        <f>VLOOKUP($A153,'WO Detail'!$A$2:$BJ$304,38,FALSE)</f>
        <v>2</v>
      </c>
      <c r="DF153" s="19" t="s">
        <v>280</v>
      </c>
      <c r="DG153" s="19" t="s">
        <v>281</v>
      </c>
      <c r="DH153" s="19" t="s">
        <v>1122</v>
      </c>
      <c r="DI153" s="19" t="s">
        <v>1123</v>
      </c>
      <c r="DJ153" s="19" t="s">
        <v>284</v>
      </c>
      <c r="DK153" s="19" t="s">
        <v>285</v>
      </c>
      <c r="DL153" s="19" t="s">
        <v>286</v>
      </c>
      <c r="DM153" s="19" t="s">
        <v>287</v>
      </c>
      <c r="DN153" s="19" t="s">
        <v>1124</v>
      </c>
      <c r="DO153" s="55"/>
      <c r="DP153" s="55"/>
      <c r="DQ153" s="68">
        <v>0</v>
      </c>
      <c r="DR153" s="55" t="str">
        <f>VLOOKUP($A153,'WO Detail'!$A$2:$BJ$304,10,FALSE)</f>
        <v>No</v>
      </c>
      <c r="DS153" s="55" t="str">
        <f>VLOOKUP($A153,'WO Detail'!$A$2:$BJ$304,14,FALSE)</f>
        <v>NO</v>
      </c>
      <c r="DT153" s="19" t="s">
        <v>530</v>
      </c>
      <c r="DU153" s="59">
        <f>VLOOKUP($A153,'WO Detail'!$A$2:$BJ$304,15,FALSE)</f>
        <v>0</v>
      </c>
      <c r="DV153" s="78">
        <v>2021</v>
      </c>
      <c r="DW153" s="79" t="s">
        <v>267</v>
      </c>
      <c r="DX153" s="55">
        <f>VLOOKUP($A153,'WO Detail'!$A$2:$BJ$304,26,FALSE)</f>
        <v>74</v>
      </c>
      <c r="DY153" s="55">
        <f>VLOOKUP($A153,'WO Detail'!$A$2:$BJ$304,27,FALSE)</f>
        <v>70</v>
      </c>
      <c r="DZ153" s="55">
        <f>VLOOKUP($A153,'WO Detail'!$A$2:$BJ$304,28,FALSE)</f>
        <v>4</v>
      </c>
      <c r="EA153" s="55">
        <f>VLOOKUP($A153,'WO Detail'!$A$2:$BJ$304,29,FALSE)</f>
        <v>0</v>
      </c>
      <c r="EB153" s="55">
        <f>VLOOKUP($A153,'WO Detail'!$A$2:$BJ$304,30,FALSE)</f>
        <v>0</v>
      </c>
      <c r="EC153" s="55">
        <f>VLOOKUP($A153,'WO Detail'!$A$2:$BJ$304,31,FALSE)</f>
        <v>21</v>
      </c>
      <c r="ED153" s="55">
        <f>VLOOKUP($A153,'WO Detail'!$A$2:$BJ$304,32,FALSE)</f>
        <v>39</v>
      </c>
      <c r="EE153" s="55">
        <f>VLOOKUP($A153,'WO Detail'!$A$2:$BJ$304,33,FALSE)</f>
        <v>13</v>
      </c>
      <c r="EF153" s="55">
        <f>VLOOKUP($A153,'WO Detail'!$A$2:$BJ$304,34,FALSE)</f>
        <v>1</v>
      </c>
      <c r="EG153" s="55">
        <f>VLOOKUP($A153,'WO Detail'!$A$2:$BJ$304,35,FALSE)</f>
        <v>0</v>
      </c>
      <c r="EH153" s="55">
        <f>VLOOKUP($A153,'WO Detail'!$A$2:$BJ$304,36,FALSE)</f>
        <v>0</v>
      </c>
      <c r="EI153" s="55">
        <f>VLOOKUP($A153,'WO Detail'!$A$2:$BJ$304,37,FALSE)</f>
        <v>0</v>
      </c>
      <c r="EJ153" s="78">
        <v>3</v>
      </c>
      <c r="EK153" s="78">
        <v>0</v>
      </c>
      <c r="EL153" s="19" t="s">
        <v>268</v>
      </c>
      <c r="EM153" s="19" t="s">
        <v>290</v>
      </c>
      <c r="EN153" s="81">
        <v>31291</v>
      </c>
      <c r="EO153" s="78">
        <v>35</v>
      </c>
      <c r="EP153" s="78" t="s">
        <v>291</v>
      </c>
      <c r="EQ153" s="84">
        <v>18791</v>
      </c>
      <c r="ER153" s="78">
        <v>0.55000000000000004</v>
      </c>
      <c r="ES153" s="13"/>
      <c r="ET153" s="55">
        <f>VLOOKUP($A153,'WO Detail'!$A$2:$BJ$304,25,FALSE)</f>
        <v>12</v>
      </c>
      <c r="EU153" s="55">
        <f>VLOOKUP($A153,'WO Detail'!$A$2:$BJ$304,24,FALSE)</f>
        <v>0</v>
      </c>
      <c r="EV153" s="55" t="str">
        <f>VLOOKUP($A153,'WO Detail'!$A$2:$BJ$304,23,FALSE)</f>
        <v>OPERATING</v>
      </c>
      <c r="EW153" s="78" t="s">
        <v>271</v>
      </c>
      <c r="EX153" s="13"/>
      <c r="EY153" s="13"/>
      <c r="EZ153" s="19" t="s">
        <v>272</v>
      </c>
      <c r="FA153" s="55" t="str">
        <f>VLOOKUP($A153,'WO Detail'!$A$2:$BJ$304,11,FALSE)</f>
        <v>Other</v>
      </c>
      <c r="FB153" s="55" t="str">
        <f>VLOOKUP($A153,'WO Detail'!$A$2:$BJ$304,12,FALSE)</f>
        <v>No</v>
      </c>
      <c r="FC153" s="13"/>
      <c r="FD153" s="55">
        <f>VLOOKUP($A153,'WO Detail'!$A$2:$BJ$304,13,FALSE)</f>
        <v>0</v>
      </c>
      <c r="FE153" s="19" t="s">
        <v>272</v>
      </c>
      <c r="FF153" s="13" t="s">
        <v>273</v>
      </c>
      <c r="FG153" s="19" t="s">
        <v>1125</v>
      </c>
      <c r="FH153" s="19" t="s">
        <v>1126</v>
      </c>
      <c r="FI153" s="13">
        <v>4010</v>
      </c>
      <c r="FJ153" s="13" t="s">
        <v>1127</v>
      </c>
      <c r="FK153" s="19" t="s">
        <v>1128</v>
      </c>
      <c r="FL153" s="13"/>
      <c r="FM153" s="55">
        <f>VLOOKUP($A153,'WO Detail'!$A$2:$BJ$304,16,FALSE)</f>
        <v>0</v>
      </c>
      <c r="FN153" s="13"/>
      <c r="FO153" s="13"/>
      <c r="FP153" s="13"/>
      <c r="FQ153" s="13"/>
      <c r="FR153" s="13"/>
      <c r="FS153" s="13"/>
      <c r="FT153" s="13"/>
      <c r="FU153" s="13"/>
      <c r="FV153" s="13"/>
      <c r="FW153" s="13"/>
      <c r="FX153" s="13"/>
      <c r="FY153" s="13"/>
      <c r="FZ153" s="13"/>
      <c r="GA153" s="13"/>
      <c r="GB153" s="13"/>
      <c r="GC153" s="13"/>
      <c r="GD153" s="13"/>
      <c r="GE153" s="13"/>
      <c r="GF153" s="13"/>
      <c r="GG153" s="13"/>
      <c r="GH153" s="55">
        <f>VLOOKUP($A153,'WO Detail'!$A$2:$BJ$304,39,FALSE)</f>
        <v>81.19</v>
      </c>
      <c r="GI153" s="55">
        <f>VLOOKUP($A153,'WO Detail'!$A$2:$BJ$304,40,FALSE)</f>
        <v>48.57</v>
      </c>
      <c r="GJ153" s="13"/>
      <c r="GK153" s="13"/>
      <c r="GL153" s="13"/>
      <c r="GM153" s="13"/>
      <c r="GN153" s="55">
        <f>VLOOKUP($A153,'WO Detail'!$A$2:$BJ$304,17,FALSE)</f>
        <v>0</v>
      </c>
      <c r="GO153" s="55">
        <f>VLOOKUP($A153,'WO Detail'!$A$2:$BJ$304,18,FALSE)</f>
        <v>0</v>
      </c>
      <c r="GP153" s="55">
        <f>VLOOKUP($A153,'WO Detail'!$A$2:$BJ$304,19,FALSE)</f>
        <v>0</v>
      </c>
      <c r="GQ153" s="55" t="str">
        <f>VLOOKUP($A153,'WO Detail'!$A$2:$BJ$304,21,FALSE)</f>
        <v>Yes</v>
      </c>
      <c r="GR153" s="89">
        <f>VLOOKUP($A153,'WO Detail'!$A$2:$BJ$304,22,FALSE)</f>
        <v>0.75762061552405824</v>
      </c>
      <c r="GS153" s="95">
        <f>VLOOKUP($A153,'WO Detail'!$A$2:$BJ$304,41,FALSE)</f>
        <v>323</v>
      </c>
      <c r="GT153" s="95">
        <f t="shared" si="48"/>
        <v>1.5380952380952382</v>
      </c>
      <c r="GU153" s="95">
        <f>VLOOKUP($A153,'WO Detail'!$A$2:$BJ$304,42,FALSE)</f>
        <v>82</v>
      </c>
      <c r="GV153" s="95">
        <f t="shared" si="49"/>
        <v>1.1714285714285715</v>
      </c>
      <c r="GW153" s="95">
        <f>VLOOKUP($A153,'WO Detail'!$A$2:$BJ$304,43,FALSE)</f>
        <v>624</v>
      </c>
      <c r="GX153" s="95">
        <f t="shared" si="54"/>
        <v>2.9714285714285715</v>
      </c>
      <c r="GY153" s="95">
        <f>VLOOKUP($A153,'WO Detail'!$A$2:$BJ$304,44,FALSE)</f>
        <v>811</v>
      </c>
      <c r="GZ153" s="95">
        <f t="shared" si="55"/>
        <v>11.585714285714285</v>
      </c>
      <c r="HA153" s="95">
        <f>VLOOKUP($A153,'WO Detail'!$A$2:$BJ$304,45,FALSE)</f>
        <v>263</v>
      </c>
      <c r="HB153" s="95">
        <f t="shared" si="56"/>
        <v>1.2523809523809524</v>
      </c>
      <c r="HC153" s="95">
        <f>VLOOKUP($A153,'WO Detail'!$A$2:$BJ$304,46,FALSE)</f>
        <v>350</v>
      </c>
      <c r="HD153" s="95">
        <f t="shared" si="57"/>
        <v>5</v>
      </c>
      <c r="HE153" s="95">
        <f>VLOOKUP($A153,'WO Detail'!$A$2:$BJ$304,47,FALSE)</f>
        <v>513</v>
      </c>
      <c r="HF153" s="95">
        <f t="shared" si="58"/>
        <v>2.4428571428571431</v>
      </c>
      <c r="HG153" s="95">
        <f>VLOOKUP($A153,'WO Detail'!$A$2:$BJ$304,49,FALSE)</f>
        <v>171</v>
      </c>
      <c r="HH153" s="95">
        <f t="shared" si="59"/>
        <v>0.81428571428571428</v>
      </c>
      <c r="HI153" s="95">
        <f>VLOOKUP($A153,'WO Detail'!$A$2:$BJ$304,51,FALSE)</f>
        <v>1</v>
      </c>
      <c r="HJ153" s="95">
        <f t="shared" si="60"/>
        <v>0.5</v>
      </c>
      <c r="HK153" s="95">
        <f>VLOOKUP($A153,'WO Detail'!$A$2:$BJ$304,53,FALSE)</f>
        <v>1</v>
      </c>
      <c r="HL153" s="95">
        <f t="shared" si="61"/>
        <v>0.5</v>
      </c>
      <c r="HM153" s="95"/>
      <c r="HN153" s="95"/>
      <c r="HO153" s="95">
        <f>VLOOKUP($A153,'WO Detail'!$A$2:$BJ$304,56,FALSE)</f>
        <v>2865</v>
      </c>
      <c r="HP153" s="95">
        <f t="shared" si="62"/>
        <v>13.642857142857142</v>
      </c>
      <c r="HQ153" s="95">
        <f>VLOOKUP($A153,'WO Detail'!$A$2:$BJ$304,57,FALSE)</f>
        <v>989</v>
      </c>
      <c r="HR153" s="95">
        <f t="shared" si="63"/>
        <v>14.128571428571428</v>
      </c>
      <c r="HS153" s="95">
        <f>VLOOKUP($A153,'WO Detail'!$A$2:$BJ$304,58,FALSE)</f>
        <v>2178</v>
      </c>
      <c r="HT153" s="95">
        <f t="shared" si="64"/>
        <v>10.371428571428572</v>
      </c>
      <c r="HU153" s="95">
        <f>VLOOKUP($A153,'WO Detail'!$A$2:$BJ$304,59,FALSE)</f>
        <v>10392</v>
      </c>
      <c r="HV153" s="95">
        <f t="shared" si="65"/>
        <v>148.45714285714286</v>
      </c>
      <c r="HW153" s="95">
        <f>VLOOKUP($A153,'WO Detail'!$A$2:$BJ$304,60,FALSE)</f>
        <v>142</v>
      </c>
      <c r="HX153" s="95">
        <f t="shared" si="66"/>
        <v>0.67619047619047623</v>
      </c>
      <c r="HY153" s="95">
        <f>VLOOKUP($A153,'WO Detail'!$A$2:$BJ$304,61,FALSE)</f>
        <v>5264</v>
      </c>
      <c r="HZ153" s="95">
        <f t="shared" si="67"/>
        <v>75.2</v>
      </c>
      <c r="IA153" s="95"/>
      <c r="IB153" s="95"/>
      <c r="IC153" s="95"/>
      <c r="ID153" s="113">
        <f>VLOOKUP($A153,'PHAS Score'!$C$1:$D$303,2,FALSE)</f>
        <v>3</v>
      </c>
      <c r="IE153" s="95">
        <f>VLOOKUP($A153,'WO Detail'!$A$2:$BJ$304,62,FALSE)</f>
        <v>395</v>
      </c>
      <c r="IF153" s="95">
        <f t="shared" si="68"/>
        <v>5.6428571428571432</v>
      </c>
      <c r="IG153" s="96"/>
      <c r="IH153" s="96"/>
      <c r="II153" s="96"/>
      <c r="IJ153" s="96"/>
    </row>
    <row r="154" spans="1:244" s="18" customFormat="1" ht="20.100000000000001" customHeight="1">
      <c r="A154" s="55" t="s">
        <v>1129</v>
      </c>
      <c r="B154" s="13" t="s">
        <v>307</v>
      </c>
      <c r="C154" s="13" t="str">
        <f>VLOOKUP($A154,'WO Detail'!$A$2:$BJ$304,4,FALSE)</f>
        <v>Manhattan</v>
      </c>
      <c r="D154" s="13" t="str">
        <f>VLOOKUP($A154,'WO Detail'!$A$2:$BJ$304,6,FALSE)</f>
        <v>Washington</v>
      </c>
      <c r="E154" s="55">
        <f>VLOOKUP($A154,'WO Detail'!$A$2:$BJ$304,7,FALSE)</f>
        <v>62</v>
      </c>
      <c r="F154" s="13" t="s">
        <v>1130</v>
      </c>
      <c r="G154" s="53">
        <v>50</v>
      </c>
      <c r="H154" s="55" t="str">
        <f>VLOOKUP($A154,'WO Detail'!$A$2:$BJ$304,9,FALSE)</f>
        <v>NY005010620</v>
      </c>
      <c r="I154" s="14">
        <v>439</v>
      </c>
      <c r="J154" s="14">
        <v>823</v>
      </c>
      <c r="K154" s="15">
        <v>1.8747153000000001</v>
      </c>
      <c r="L154" s="15">
        <v>29.190660600000001</v>
      </c>
      <c r="M154" s="14">
        <v>315</v>
      </c>
      <c r="N154" s="14">
        <v>508</v>
      </c>
      <c r="O154" s="14">
        <v>22</v>
      </c>
      <c r="P154" s="14">
        <v>45</v>
      </c>
      <c r="Q154" s="14">
        <v>52</v>
      </c>
      <c r="R154" s="14">
        <v>48</v>
      </c>
      <c r="S154" s="14">
        <v>51</v>
      </c>
      <c r="T154" s="14">
        <v>88</v>
      </c>
      <c r="U154" s="14">
        <v>83</v>
      </c>
      <c r="V154" s="14">
        <v>90</v>
      </c>
      <c r="W154" s="14">
        <v>66</v>
      </c>
      <c r="X154" s="14">
        <v>67</v>
      </c>
      <c r="Y154" s="14">
        <v>99</v>
      </c>
      <c r="Z154" s="14">
        <v>72</v>
      </c>
      <c r="AA154" s="14">
        <v>40</v>
      </c>
      <c r="AB154" s="14">
        <v>154</v>
      </c>
      <c r="AC154" s="14">
        <v>253</v>
      </c>
      <c r="AD154" s="14">
        <v>211</v>
      </c>
      <c r="AE154" s="14">
        <v>29</v>
      </c>
      <c r="AF154" s="14">
        <v>274</v>
      </c>
      <c r="AG154" s="14">
        <v>397</v>
      </c>
      <c r="AH154" s="14">
        <v>121</v>
      </c>
      <c r="AI154" s="14">
        <v>2</v>
      </c>
      <c r="AJ154" s="14">
        <v>180</v>
      </c>
      <c r="AK154" s="14">
        <v>36</v>
      </c>
      <c r="AL154" s="14">
        <v>8</v>
      </c>
      <c r="AM154" s="14">
        <v>8</v>
      </c>
      <c r="AN154" s="14">
        <v>34</v>
      </c>
      <c r="AO154" s="16">
        <v>570.9339407744875</v>
      </c>
      <c r="AP154" s="16">
        <v>406</v>
      </c>
      <c r="AQ154" s="14">
        <v>8</v>
      </c>
      <c r="AR154" s="14">
        <v>21</v>
      </c>
      <c r="AS154" s="14">
        <v>117</v>
      </c>
      <c r="AT154" s="14">
        <v>66</v>
      </c>
      <c r="AU154" s="14">
        <v>49</v>
      </c>
      <c r="AV154" s="14">
        <v>26</v>
      </c>
      <c r="AW154" s="14">
        <v>22</v>
      </c>
      <c r="AX154" s="14">
        <v>21</v>
      </c>
      <c r="AY154" s="14">
        <v>21</v>
      </c>
      <c r="AZ154" s="14">
        <v>8</v>
      </c>
      <c r="BA154" s="14">
        <v>80</v>
      </c>
      <c r="BB154" s="16">
        <v>33790.82242990654</v>
      </c>
      <c r="BC154" s="16">
        <v>17970</v>
      </c>
      <c r="BD154" s="14">
        <v>20</v>
      </c>
      <c r="BE154" s="14">
        <v>57</v>
      </c>
      <c r="BF154" s="14">
        <v>100</v>
      </c>
      <c r="BG154" s="14">
        <v>63</v>
      </c>
      <c r="BH154" s="14">
        <v>38</v>
      </c>
      <c r="BI154" s="14">
        <v>23</v>
      </c>
      <c r="BJ154" s="14">
        <v>28</v>
      </c>
      <c r="BK154" s="14">
        <v>13</v>
      </c>
      <c r="BL154" s="14">
        <v>20</v>
      </c>
      <c r="BM154" s="14">
        <v>10</v>
      </c>
      <c r="BN154" s="14">
        <v>6</v>
      </c>
      <c r="BO154" s="14">
        <v>12</v>
      </c>
      <c r="BP154" s="14">
        <v>10</v>
      </c>
      <c r="BQ154" s="14">
        <v>5</v>
      </c>
      <c r="BR154" s="14">
        <v>2</v>
      </c>
      <c r="BS154" s="14">
        <v>0</v>
      </c>
      <c r="BT154" s="14">
        <v>4</v>
      </c>
      <c r="BU154" s="14">
        <v>2</v>
      </c>
      <c r="BV154" s="14">
        <v>2</v>
      </c>
      <c r="BW154" s="14">
        <v>1</v>
      </c>
      <c r="BX154" s="14">
        <v>12</v>
      </c>
      <c r="BY154" s="14">
        <v>177</v>
      </c>
      <c r="BZ154" s="16">
        <v>58691.966101694918</v>
      </c>
      <c r="CA154" s="16">
        <v>33607</v>
      </c>
      <c r="CB154" s="14">
        <v>47</v>
      </c>
      <c r="CC154" s="16">
        <v>12255.468085106382</v>
      </c>
      <c r="CD154" s="16">
        <v>8292</v>
      </c>
      <c r="CE154" s="14">
        <v>205</v>
      </c>
      <c r="CF154" s="16">
        <v>17583.785365853659</v>
      </c>
      <c r="CG154" s="16">
        <v>13740</v>
      </c>
      <c r="CH154" s="14">
        <v>277</v>
      </c>
      <c r="CI154" s="14">
        <v>73</v>
      </c>
      <c r="CJ154" s="14">
        <v>52</v>
      </c>
      <c r="CK154" s="14">
        <v>15</v>
      </c>
      <c r="CL154" s="14">
        <v>6</v>
      </c>
      <c r="CM154" s="14">
        <v>11</v>
      </c>
      <c r="CN154" s="17">
        <f t="shared" si="51"/>
        <v>2.5056947608200455E-2</v>
      </c>
      <c r="CO154" s="14">
        <v>38</v>
      </c>
      <c r="CP154" s="17">
        <f t="shared" si="52"/>
        <v>8.656036446469248E-2</v>
      </c>
      <c r="CQ154" s="14">
        <v>197</v>
      </c>
      <c r="CR154" s="14">
        <v>33</v>
      </c>
      <c r="CS154" s="17">
        <f t="shared" si="53"/>
        <v>4.0097205346294046E-2</v>
      </c>
      <c r="CT154" s="13"/>
      <c r="CU154" s="17"/>
      <c r="CV154" s="13"/>
      <c r="CW154" s="13"/>
      <c r="CX154" s="13"/>
      <c r="CY154" s="13"/>
      <c r="CZ154" s="13"/>
      <c r="DA154" s="13"/>
      <c r="DB154" s="13" t="str">
        <f>VLOOKUP($A154,'WO Detail'!$A$2:$BJ$304,5,FALSE)</f>
        <v>Miguel Molina</v>
      </c>
      <c r="DC154" s="13"/>
      <c r="DD154" s="13"/>
      <c r="DE154" s="55">
        <f>VLOOKUP($A154,'WO Detail'!$A$2:$BJ$304,38,FALSE)</f>
        <v>10</v>
      </c>
      <c r="DF154" s="19" t="s">
        <v>309</v>
      </c>
      <c r="DG154" s="19" t="s">
        <v>310</v>
      </c>
      <c r="DH154" s="19" t="s">
        <v>366</v>
      </c>
      <c r="DI154" s="19" t="s">
        <v>367</v>
      </c>
      <c r="DJ154" s="19" t="s">
        <v>313</v>
      </c>
      <c r="DK154" s="19" t="s">
        <v>314</v>
      </c>
      <c r="DL154" s="19" t="s">
        <v>497</v>
      </c>
      <c r="DM154" s="19" t="s">
        <v>1044</v>
      </c>
      <c r="DN154" s="19" t="s">
        <v>369</v>
      </c>
      <c r="DO154" s="55"/>
      <c r="DP154" s="55"/>
      <c r="DQ154" s="68">
        <v>8.5679314565483473</v>
      </c>
      <c r="DR154" s="55" t="str">
        <f>VLOOKUP($A154,'WO Detail'!$A$2:$BJ$304,10,FALSE)</f>
        <v>No</v>
      </c>
      <c r="DS154" s="55" t="str">
        <f>VLOOKUP($A154,'WO Detail'!$A$2:$BJ$304,14,FALSE)</f>
        <v>YES</v>
      </c>
      <c r="DT154" s="19" t="s">
        <v>370</v>
      </c>
      <c r="DU154" s="59" t="str">
        <f>VLOOKUP($A154,'WO Detail'!$A$2:$BJ$304,15,FALSE)</f>
        <v>CHRISTINA JOHNSON</v>
      </c>
      <c r="DV154" s="78">
        <v>2023</v>
      </c>
      <c r="DW154" s="79" t="s">
        <v>267</v>
      </c>
      <c r="DX154" s="55">
        <f>VLOOKUP($A154,'WO Detail'!$A$2:$BJ$304,26,FALSE)</f>
        <v>448</v>
      </c>
      <c r="DY154" s="55">
        <f>VLOOKUP($A154,'WO Detail'!$A$2:$BJ$304,27,FALSE)</f>
        <v>442</v>
      </c>
      <c r="DZ154" s="55">
        <f>VLOOKUP($A154,'WO Detail'!$A$2:$BJ$304,28,FALSE)</f>
        <v>6</v>
      </c>
      <c r="EA154" s="55">
        <f>VLOOKUP($A154,'WO Detail'!$A$2:$BJ$304,29,FALSE)</f>
        <v>0</v>
      </c>
      <c r="EB154" s="55">
        <f>VLOOKUP($A154,'WO Detail'!$A$2:$BJ$304,30,FALSE)</f>
        <v>0</v>
      </c>
      <c r="EC154" s="55">
        <f>VLOOKUP($A154,'WO Detail'!$A$2:$BJ$304,31,FALSE)</f>
        <v>115</v>
      </c>
      <c r="ED154" s="55">
        <f>VLOOKUP($A154,'WO Detail'!$A$2:$BJ$304,32,FALSE)</f>
        <v>333</v>
      </c>
      <c r="EE154" s="55">
        <f>VLOOKUP($A154,'WO Detail'!$A$2:$BJ$304,33,FALSE)</f>
        <v>0</v>
      </c>
      <c r="EF154" s="55">
        <f>VLOOKUP($A154,'WO Detail'!$A$2:$BJ$304,34,FALSE)</f>
        <v>0</v>
      </c>
      <c r="EG154" s="55">
        <f>VLOOKUP($A154,'WO Detail'!$A$2:$BJ$304,35,FALSE)</f>
        <v>0</v>
      </c>
      <c r="EH154" s="55">
        <f>VLOOKUP($A154,'WO Detail'!$A$2:$BJ$304,36,FALSE)</f>
        <v>0</v>
      </c>
      <c r="EI154" s="55">
        <f>VLOOKUP($A154,'WO Detail'!$A$2:$BJ$304,37,FALSE)</f>
        <v>0</v>
      </c>
      <c r="EJ154" s="78">
        <v>4</v>
      </c>
      <c r="EK154" s="78">
        <v>0</v>
      </c>
      <c r="EL154" s="19" t="s">
        <v>268</v>
      </c>
      <c r="EM154" s="19" t="s">
        <v>269</v>
      </c>
      <c r="EN154" s="81">
        <v>18703</v>
      </c>
      <c r="EO154" s="78">
        <v>69</v>
      </c>
      <c r="EP154" s="78" t="s">
        <v>404</v>
      </c>
      <c r="EQ154" s="84">
        <v>35222</v>
      </c>
      <c r="ER154" s="78">
        <v>3.48</v>
      </c>
      <c r="ES154" s="13"/>
      <c r="ET154" s="55">
        <f>VLOOKUP($A154,'WO Detail'!$A$2:$BJ$304,25,FALSE)</f>
        <v>3</v>
      </c>
      <c r="EU154" s="55">
        <f>VLOOKUP($A154,'WO Detail'!$A$2:$BJ$304,24,FALSE)</f>
        <v>8</v>
      </c>
      <c r="EV154" s="55">
        <f>VLOOKUP($A154,'WO Detail'!$A$2:$BJ$304,23,FALSE)</f>
        <v>0</v>
      </c>
      <c r="EW154" s="78" t="s">
        <v>267</v>
      </c>
      <c r="EX154" s="13"/>
      <c r="EY154" s="13"/>
      <c r="EZ154" s="19" t="s">
        <v>267</v>
      </c>
      <c r="FA154" s="55" t="str">
        <f>VLOOKUP($A154,'WO Detail'!$A$2:$BJ$304,11,FALSE)</f>
        <v>Other</v>
      </c>
      <c r="FB154" s="55" t="str">
        <f>VLOOKUP($A154,'WO Detail'!$A$2:$BJ$304,12,FALSE)</f>
        <v>No</v>
      </c>
      <c r="FC154" s="13"/>
      <c r="FD154" s="55" t="str">
        <f>VLOOKUP($A154,'WO Detail'!$A$2:$BJ$304,13,FALSE)</f>
        <v>GSH</v>
      </c>
      <c r="FE154" s="19" t="s">
        <v>267</v>
      </c>
      <c r="FF154" s="13"/>
      <c r="FG154" s="19" t="s">
        <v>1131</v>
      </c>
      <c r="FH154" s="19" t="s">
        <v>704</v>
      </c>
      <c r="FI154" s="13">
        <v>3804</v>
      </c>
      <c r="FJ154" s="13">
        <v>2</v>
      </c>
      <c r="FK154" s="19" t="s">
        <v>375</v>
      </c>
      <c r="FL154" s="13"/>
      <c r="FM154" s="55">
        <f>VLOOKUP($A154,'WO Detail'!$A$2:$BJ$304,16,FALSE)</f>
        <v>0</v>
      </c>
      <c r="FN154" s="13"/>
      <c r="FO154" s="13"/>
      <c r="FP154" s="13"/>
      <c r="FQ154" s="13"/>
      <c r="FR154" s="13"/>
      <c r="FS154" s="13"/>
      <c r="FT154" s="13"/>
      <c r="FU154" s="13"/>
      <c r="FV154" s="13"/>
      <c r="FW154" s="13"/>
      <c r="FX154" s="13"/>
      <c r="FY154" s="13"/>
      <c r="FZ154" s="13"/>
      <c r="GA154" s="13"/>
      <c r="GB154" s="13"/>
      <c r="GC154" s="13"/>
      <c r="GD154" s="13"/>
      <c r="GE154" s="13"/>
      <c r="GF154" s="13"/>
      <c r="GG154" s="13"/>
      <c r="GH154" s="55">
        <f>VLOOKUP($A154,'WO Detail'!$A$2:$BJ$304,39,FALSE)</f>
        <v>94.11</v>
      </c>
      <c r="GI154" s="55">
        <f>VLOOKUP($A154,'WO Detail'!$A$2:$BJ$304,40,FALSE)</f>
        <v>27.83</v>
      </c>
      <c r="GJ154" s="13"/>
      <c r="GK154" s="13"/>
      <c r="GL154" s="13"/>
      <c r="GM154" s="13"/>
      <c r="GN154" s="55">
        <f>VLOOKUP($A154,'WO Detail'!$A$2:$BJ$304,17,FALSE)</f>
        <v>0</v>
      </c>
      <c r="GO154" s="55">
        <f>VLOOKUP($A154,'WO Detail'!$A$2:$BJ$304,18,FALSE)</f>
        <v>0</v>
      </c>
      <c r="GP154" s="55">
        <f>VLOOKUP($A154,'WO Detail'!$A$2:$BJ$304,19,FALSE)</f>
        <v>0</v>
      </c>
      <c r="GQ154" s="55" t="str">
        <f>VLOOKUP($A154,'WO Detail'!$A$2:$BJ$304,21,FALSE)</f>
        <v>Yes</v>
      </c>
      <c r="GR154" s="89">
        <f>VLOOKUP($A154,'WO Detail'!$A$2:$BJ$304,22,FALSE)</f>
        <v>0.73541097120515442</v>
      </c>
      <c r="GS154" s="95">
        <f>VLOOKUP($A154,'WO Detail'!$A$2:$BJ$304,41,FALSE)</f>
        <v>950</v>
      </c>
      <c r="GT154" s="95">
        <f t="shared" si="48"/>
        <v>0.71644042232277527</v>
      </c>
      <c r="GU154" s="95">
        <f>VLOOKUP($A154,'WO Detail'!$A$2:$BJ$304,42,FALSE)</f>
        <v>119</v>
      </c>
      <c r="GV154" s="95">
        <f t="shared" si="49"/>
        <v>0.26923076923076922</v>
      </c>
      <c r="GW154" s="95">
        <f>VLOOKUP($A154,'WO Detail'!$A$2:$BJ$304,43,FALSE)</f>
        <v>2361</v>
      </c>
      <c r="GX154" s="95">
        <f t="shared" si="54"/>
        <v>1.7805429864253393</v>
      </c>
      <c r="GY154" s="95">
        <f>VLOOKUP($A154,'WO Detail'!$A$2:$BJ$304,44,FALSE)</f>
        <v>2461</v>
      </c>
      <c r="GZ154" s="95">
        <f t="shared" si="55"/>
        <v>5.5678733031674206</v>
      </c>
      <c r="HA154" s="95">
        <f>VLOOKUP($A154,'WO Detail'!$A$2:$BJ$304,45,FALSE)</f>
        <v>1675</v>
      </c>
      <c r="HB154" s="95">
        <f t="shared" si="56"/>
        <v>1.2631975867269987</v>
      </c>
      <c r="HC154" s="95">
        <f>VLOOKUP($A154,'WO Detail'!$A$2:$BJ$304,46,FALSE)</f>
        <v>826</v>
      </c>
      <c r="HD154" s="95">
        <f t="shared" si="57"/>
        <v>1.8687782805429864</v>
      </c>
      <c r="HE154" s="95">
        <f>VLOOKUP($A154,'WO Detail'!$A$2:$BJ$304,47,FALSE)</f>
        <v>1926</v>
      </c>
      <c r="HF154" s="95">
        <f t="shared" si="58"/>
        <v>1.4524886877828054</v>
      </c>
      <c r="HG154" s="95">
        <f>VLOOKUP($A154,'WO Detail'!$A$2:$BJ$304,49,FALSE)</f>
        <v>2209</v>
      </c>
      <c r="HH154" s="95">
        <f t="shared" si="59"/>
        <v>1.6659125188536954</v>
      </c>
      <c r="HI154" s="95">
        <f>VLOOKUP($A154,'WO Detail'!$A$2:$BJ$304,51,FALSE)</f>
        <v>4</v>
      </c>
      <c r="HJ154" s="95">
        <f t="shared" si="60"/>
        <v>2</v>
      </c>
      <c r="HK154" s="95">
        <f>VLOOKUP($A154,'WO Detail'!$A$2:$BJ$304,53,FALSE)</f>
        <v>2</v>
      </c>
      <c r="HL154" s="95">
        <f t="shared" si="61"/>
        <v>1</v>
      </c>
      <c r="HM154" s="95">
        <f>VLOOKUP($A154,'WO Detail'!$A$2:$BJ$304,55,FALSE)</f>
        <v>288</v>
      </c>
      <c r="HN154" s="95">
        <f>HM154/EU154</f>
        <v>36</v>
      </c>
      <c r="HO154" s="95">
        <f>VLOOKUP($A154,'WO Detail'!$A$2:$BJ$304,56,FALSE)</f>
        <v>13951</v>
      </c>
      <c r="HP154" s="95">
        <f t="shared" si="62"/>
        <v>10.521116138763198</v>
      </c>
      <c r="HQ154" s="95">
        <f>VLOOKUP($A154,'WO Detail'!$A$2:$BJ$304,57,FALSE)</f>
        <v>3152</v>
      </c>
      <c r="HR154" s="95">
        <f t="shared" si="63"/>
        <v>7.131221719457014</v>
      </c>
      <c r="HS154" s="95">
        <f>VLOOKUP($A154,'WO Detail'!$A$2:$BJ$304,58,FALSE)</f>
        <v>7346</v>
      </c>
      <c r="HT154" s="95">
        <f t="shared" si="64"/>
        <v>5.539969834087481</v>
      </c>
      <c r="HU154" s="95">
        <f>VLOOKUP($A154,'WO Detail'!$A$2:$BJ$304,59,FALSE)</f>
        <v>24132</v>
      </c>
      <c r="HV154" s="95">
        <f t="shared" si="65"/>
        <v>54.597285067873301</v>
      </c>
      <c r="HW154" s="95">
        <f>VLOOKUP($A154,'WO Detail'!$A$2:$BJ$304,60,FALSE)</f>
        <v>763</v>
      </c>
      <c r="HX154" s="95">
        <f t="shared" si="66"/>
        <v>0.5754147812971343</v>
      </c>
      <c r="HY154" s="95">
        <f>VLOOKUP($A154,'WO Detail'!$A$2:$BJ$304,61,FALSE)</f>
        <v>23883</v>
      </c>
      <c r="HZ154" s="95">
        <f t="shared" si="67"/>
        <v>54.033936651583709</v>
      </c>
      <c r="IA154" s="95"/>
      <c r="IB154" s="95"/>
      <c r="IC154" s="95"/>
      <c r="ID154" s="113">
        <f>VLOOKUP($A154,'PHAS Score'!$C$1:$D$303,2,FALSE)</f>
        <v>46</v>
      </c>
      <c r="IE154" s="95">
        <f>VLOOKUP($A154,'WO Detail'!$A$2:$BJ$304,62,FALSE)</f>
        <v>835</v>
      </c>
      <c r="IF154" s="95">
        <f t="shared" si="68"/>
        <v>1.8891402714932126</v>
      </c>
      <c r="IG154" s="96"/>
      <c r="IH154" s="96"/>
      <c r="II154" s="96"/>
      <c r="IJ154" s="96"/>
    </row>
    <row r="155" spans="1:244" s="18" customFormat="1" ht="20.100000000000001" customHeight="1">
      <c r="A155" s="55" t="s">
        <v>1132</v>
      </c>
      <c r="B155" s="13" t="s">
        <v>307</v>
      </c>
      <c r="C155" s="13" t="str">
        <f>VLOOKUP($A155,'WO Detail'!$A$2:$BJ$304,4,FALSE)</f>
        <v>NGO1</v>
      </c>
      <c r="D155" s="13" t="str">
        <f>VLOOKUP($A155,'WO Detail'!$A$2:$BJ$304,6,FALSE)</f>
        <v>Lincoln</v>
      </c>
      <c r="E155" s="55">
        <f>VLOOKUP($A155,'WO Detail'!$A$2:$BJ$304,7,FALSE)</f>
        <v>20</v>
      </c>
      <c r="F155" s="13" t="s">
        <v>1133</v>
      </c>
      <c r="G155" s="53">
        <v>20</v>
      </c>
      <c r="H155" s="55" t="str">
        <f>VLOOKUP($A155,'WO Detail'!$A$2:$BJ$304,9,FALSE)</f>
        <v>NY005000200</v>
      </c>
      <c r="I155" s="14">
        <v>1266</v>
      </c>
      <c r="J155" s="14">
        <v>2917</v>
      </c>
      <c r="K155" s="15">
        <v>2.3041073999999999</v>
      </c>
      <c r="L155" s="15">
        <v>21.8107425</v>
      </c>
      <c r="M155" s="14">
        <v>1060</v>
      </c>
      <c r="N155" s="14">
        <v>1857</v>
      </c>
      <c r="O155" s="14">
        <v>114</v>
      </c>
      <c r="P155" s="14">
        <v>242</v>
      </c>
      <c r="Q155" s="14">
        <v>280</v>
      </c>
      <c r="R155" s="14">
        <v>306</v>
      </c>
      <c r="S155" s="14">
        <v>253</v>
      </c>
      <c r="T155" s="14">
        <v>357</v>
      </c>
      <c r="U155" s="14">
        <v>287</v>
      </c>
      <c r="V155" s="14">
        <v>345</v>
      </c>
      <c r="W155" s="14">
        <v>174</v>
      </c>
      <c r="X155" s="14">
        <v>169</v>
      </c>
      <c r="Y155" s="14">
        <v>212</v>
      </c>
      <c r="Z155" s="14">
        <v>128</v>
      </c>
      <c r="AA155" s="14">
        <v>50</v>
      </c>
      <c r="AB155" s="14">
        <v>814</v>
      </c>
      <c r="AC155" s="14">
        <v>476</v>
      </c>
      <c r="AD155" s="14">
        <v>390</v>
      </c>
      <c r="AE155" s="14">
        <v>61</v>
      </c>
      <c r="AF155" s="14">
        <v>1649</v>
      </c>
      <c r="AG155" s="14">
        <v>1134</v>
      </c>
      <c r="AH155" s="14">
        <v>57</v>
      </c>
      <c r="AI155" s="14">
        <v>16</v>
      </c>
      <c r="AJ155" s="14">
        <v>574</v>
      </c>
      <c r="AK155" s="14">
        <v>169</v>
      </c>
      <c r="AL155" s="14">
        <v>31</v>
      </c>
      <c r="AM155" s="14">
        <v>13</v>
      </c>
      <c r="AN155" s="14">
        <v>147</v>
      </c>
      <c r="AO155" s="16">
        <v>560.42259083728277</v>
      </c>
      <c r="AP155" s="16">
        <v>404</v>
      </c>
      <c r="AQ155" s="14">
        <v>22</v>
      </c>
      <c r="AR155" s="14">
        <v>83</v>
      </c>
      <c r="AS155" s="14">
        <v>354</v>
      </c>
      <c r="AT155" s="14">
        <v>148</v>
      </c>
      <c r="AU155" s="14">
        <v>138</v>
      </c>
      <c r="AV155" s="14">
        <v>99</v>
      </c>
      <c r="AW155" s="14">
        <v>65</v>
      </c>
      <c r="AX155" s="14">
        <v>55</v>
      </c>
      <c r="AY155" s="14">
        <v>43</v>
      </c>
      <c r="AZ155" s="14">
        <v>55</v>
      </c>
      <c r="BA155" s="14">
        <v>204</v>
      </c>
      <c r="BB155" s="16">
        <v>25353.406807131279</v>
      </c>
      <c r="BC155" s="16">
        <v>18222</v>
      </c>
      <c r="BD155" s="14">
        <v>52</v>
      </c>
      <c r="BE155" s="14">
        <v>253</v>
      </c>
      <c r="BF155" s="14">
        <v>207</v>
      </c>
      <c r="BG155" s="14">
        <v>158</v>
      </c>
      <c r="BH155" s="14">
        <v>111</v>
      </c>
      <c r="BI155" s="14">
        <v>84</v>
      </c>
      <c r="BJ155" s="14">
        <v>68</v>
      </c>
      <c r="BK155" s="14">
        <v>60</v>
      </c>
      <c r="BL155" s="14">
        <v>59</v>
      </c>
      <c r="BM155" s="14">
        <v>42</v>
      </c>
      <c r="BN155" s="14">
        <v>32</v>
      </c>
      <c r="BO155" s="14">
        <v>28</v>
      </c>
      <c r="BP155" s="14">
        <v>16</v>
      </c>
      <c r="BQ155" s="14">
        <v>19</v>
      </c>
      <c r="BR155" s="14">
        <v>9</v>
      </c>
      <c r="BS155" s="14">
        <v>11</v>
      </c>
      <c r="BT155" s="14">
        <v>4</v>
      </c>
      <c r="BU155" s="14">
        <v>1</v>
      </c>
      <c r="BV155" s="14">
        <v>1</v>
      </c>
      <c r="BW155" s="14">
        <v>2</v>
      </c>
      <c r="BX155" s="14">
        <v>17</v>
      </c>
      <c r="BY155" s="14">
        <v>627</v>
      </c>
      <c r="BZ155" s="16">
        <v>36175.403508771931</v>
      </c>
      <c r="CA155" s="16">
        <v>30639</v>
      </c>
      <c r="CB155" s="14">
        <v>177</v>
      </c>
      <c r="CC155" s="16">
        <v>13707.056497175141</v>
      </c>
      <c r="CD155" s="16">
        <v>10104</v>
      </c>
      <c r="CE155" s="14">
        <v>450</v>
      </c>
      <c r="CF155" s="16">
        <v>15160.253333333334</v>
      </c>
      <c r="CG155" s="16">
        <v>10575.5</v>
      </c>
      <c r="CH155" s="14">
        <v>820</v>
      </c>
      <c r="CI155" s="14">
        <v>227</v>
      </c>
      <c r="CJ155" s="14">
        <v>148</v>
      </c>
      <c r="CK155" s="14">
        <v>28</v>
      </c>
      <c r="CL155" s="14">
        <v>9</v>
      </c>
      <c r="CM155" s="14">
        <v>11</v>
      </c>
      <c r="CN155" s="17">
        <f t="shared" si="51"/>
        <v>8.6887835703001581E-3</v>
      </c>
      <c r="CO155" s="14">
        <v>62</v>
      </c>
      <c r="CP155" s="17">
        <f t="shared" si="52"/>
        <v>4.8973143759873619E-2</v>
      </c>
      <c r="CQ155" s="14">
        <v>588</v>
      </c>
      <c r="CR155" s="14">
        <v>152</v>
      </c>
      <c r="CS155" s="17">
        <f t="shared" si="53"/>
        <v>5.2108330476516966E-2</v>
      </c>
      <c r="CT155" s="13"/>
      <c r="CU155" s="17"/>
      <c r="CV155" s="13"/>
      <c r="CW155" s="13"/>
      <c r="CX155" s="13"/>
      <c r="CY155" s="13"/>
      <c r="CZ155" s="13"/>
      <c r="DA155" s="13"/>
      <c r="DB155" s="13" t="str">
        <f>VLOOKUP($A155,'WO Detail'!$A$2:$BJ$304,5,FALSE)</f>
        <v>Tasha Turner</v>
      </c>
      <c r="DC155" s="13"/>
      <c r="DD155" s="13"/>
      <c r="DE155" s="55">
        <f>VLOOKUP($A155,'WO Detail'!$A$2:$BJ$304,38,FALSE)</f>
        <v>19</v>
      </c>
      <c r="DF155" s="19" t="s">
        <v>309</v>
      </c>
      <c r="DG155" s="19" t="s">
        <v>310</v>
      </c>
      <c r="DH155" s="19" t="s">
        <v>311</v>
      </c>
      <c r="DI155" s="19" t="s">
        <v>312</v>
      </c>
      <c r="DJ155" s="19" t="s">
        <v>313</v>
      </c>
      <c r="DK155" s="19" t="s">
        <v>314</v>
      </c>
      <c r="DL155" s="19" t="s">
        <v>280</v>
      </c>
      <c r="DM155" s="19" t="s">
        <v>315</v>
      </c>
      <c r="DN155" s="19" t="s">
        <v>369</v>
      </c>
      <c r="DO155" s="55"/>
      <c r="DP155" s="55"/>
      <c r="DQ155" s="68">
        <v>15.07032819825854</v>
      </c>
      <c r="DR155" s="55" t="str">
        <f>VLOOKUP($A155,'WO Detail'!$A$2:$BJ$304,10,FALSE)</f>
        <v>No</v>
      </c>
      <c r="DS155" s="55" t="str">
        <f>VLOOKUP($A155,'WO Detail'!$A$2:$BJ$304,14,FALSE)</f>
        <v>YES</v>
      </c>
      <c r="DT155" s="19" t="s">
        <v>370</v>
      </c>
      <c r="DU155" s="59" t="str">
        <f>VLOOKUP($A155,'WO Detail'!$A$2:$BJ$304,15,FALSE)</f>
        <v>LEA POTTER</v>
      </c>
      <c r="DV155" s="77"/>
      <c r="DW155" s="79" t="s">
        <v>267</v>
      </c>
      <c r="DX155" s="55">
        <f>VLOOKUP($A155,'WO Detail'!$A$2:$BJ$304,26,FALSE)</f>
        <v>1286</v>
      </c>
      <c r="DY155" s="55">
        <f>VLOOKUP($A155,'WO Detail'!$A$2:$BJ$304,27,FALSE)</f>
        <v>1267</v>
      </c>
      <c r="DZ155" s="55">
        <f>VLOOKUP($A155,'WO Detail'!$A$2:$BJ$304,28,FALSE)</f>
        <v>13</v>
      </c>
      <c r="EA155" s="55">
        <f>VLOOKUP($A155,'WO Detail'!$A$2:$BJ$304,29,FALSE)</f>
        <v>6</v>
      </c>
      <c r="EB155" s="55">
        <f>VLOOKUP($A155,'WO Detail'!$A$2:$BJ$304,30,FALSE)</f>
        <v>0</v>
      </c>
      <c r="EC155" s="55">
        <f>VLOOKUP($A155,'WO Detail'!$A$2:$BJ$304,31,FALSE)</f>
        <v>60</v>
      </c>
      <c r="ED155" s="55">
        <f>VLOOKUP($A155,'WO Detail'!$A$2:$BJ$304,32,FALSE)</f>
        <v>826</v>
      </c>
      <c r="EE155" s="55">
        <f>VLOOKUP($A155,'WO Detail'!$A$2:$BJ$304,33,FALSE)</f>
        <v>397</v>
      </c>
      <c r="EF155" s="55">
        <f>VLOOKUP($A155,'WO Detail'!$A$2:$BJ$304,34,FALSE)</f>
        <v>3</v>
      </c>
      <c r="EG155" s="55">
        <f>VLOOKUP($A155,'WO Detail'!$A$2:$BJ$304,35,FALSE)</f>
        <v>0</v>
      </c>
      <c r="EH155" s="55">
        <f>VLOOKUP($A155,'WO Detail'!$A$2:$BJ$304,36,FALSE)</f>
        <v>0</v>
      </c>
      <c r="EI155" s="55">
        <f>VLOOKUP($A155,'WO Detail'!$A$2:$BJ$304,37,FALSE)</f>
        <v>0</v>
      </c>
      <c r="EJ155" s="78">
        <v>14</v>
      </c>
      <c r="EK155" s="78">
        <v>0</v>
      </c>
      <c r="EL155" s="19" t="s">
        <v>268</v>
      </c>
      <c r="EM155" s="19" t="s">
        <v>269</v>
      </c>
      <c r="EN155" s="81">
        <v>17896</v>
      </c>
      <c r="EO155" s="78">
        <v>72</v>
      </c>
      <c r="EP155" s="78" t="s">
        <v>629</v>
      </c>
      <c r="EQ155" s="84">
        <v>106738</v>
      </c>
      <c r="ER155" s="78">
        <v>12.67</v>
      </c>
      <c r="ES155" s="13"/>
      <c r="ET155" s="55">
        <f>VLOOKUP($A155,'WO Detail'!$A$2:$BJ$304,25,FALSE)</f>
        <v>5</v>
      </c>
      <c r="EU155" s="55">
        <f>VLOOKUP($A155,'WO Detail'!$A$2:$BJ$304,24,FALSE)</f>
        <v>28</v>
      </c>
      <c r="EV155" s="55">
        <f>VLOOKUP($A155,'WO Detail'!$A$2:$BJ$304,23,FALSE)</f>
        <v>0</v>
      </c>
      <c r="EW155" s="78" t="s">
        <v>1134</v>
      </c>
      <c r="EX155" s="13" t="s">
        <v>372</v>
      </c>
      <c r="EY155" s="13"/>
      <c r="EZ155" s="19" t="s">
        <v>267</v>
      </c>
      <c r="FA155" s="55" t="str">
        <f>VLOOKUP($A155,'WO Detail'!$A$2:$BJ$304,11,FALSE)</f>
        <v>Other</v>
      </c>
      <c r="FB155" s="55" t="str">
        <f>VLOOKUP($A155,'WO Detail'!$A$2:$BJ$304,12,FALSE)</f>
        <v>No</v>
      </c>
      <c r="FC155" s="13"/>
      <c r="FD155" s="55">
        <f>VLOOKUP($A155,'WO Detail'!$A$2:$BJ$304,13,FALSE)</f>
        <v>0</v>
      </c>
      <c r="FE155" s="19" t="s">
        <v>267</v>
      </c>
      <c r="FF155" s="13"/>
      <c r="FG155" s="19" t="s">
        <v>1135</v>
      </c>
      <c r="FH155" s="19" t="s">
        <v>374</v>
      </c>
      <c r="FI155" s="13">
        <v>3804</v>
      </c>
      <c r="FJ155" s="13">
        <v>5</v>
      </c>
      <c r="FK155" s="19" t="s">
        <v>792</v>
      </c>
      <c r="FL155" s="13"/>
      <c r="FM155" s="55">
        <f>VLOOKUP($A155,'WO Detail'!$A$2:$BJ$304,16,FALSE)</f>
        <v>0</v>
      </c>
      <c r="FN155" s="13"/>
      <c r="FO155" s="13"/>
      <c r="FP155" s="13"/>
      <c r="FQ155" s="13"/>
      <c r="FR155" s="13"/>
      <c r="FS155" s="13"/>
      <c r="FT155" s="13"/>
      <c r="FU155" s="13"/>
      <c r="FV155" s="13"/>
      <c r="FW155" s="13"/>
      <c r="FX155" s="13"/>
      <c r="FY155" s="13"/>
      <c r="FZ155" s="13"/>
      <c r="GA155" s="13"/>
      <c r="GB155" s="13"/>
      <c r="GC155" s="13"/>
      <c r="GD155" s="13"/>
      <c r="GE155" s="13"/>
      <c r="GF155" s="13"/>
      <c r="GG155" s="13"/>
      <c r="GH155" s="55">
        <f>VLOOKUP($A155,'WO Detail'!$A$2:$BJ$304,39,FALSE)</f>
        <v>86.12</v>
      </c>
      <c r="GI155" s="55">
        <f>VLOOKUP($A155,'WO Detail'!$A$2:$BJ$304,40,FALSE)</f>
        <v>47.75</v>
      </c>
      <c r="GJ155" s="13"/>
      <c r="GK155" s="13"/>
      <c r="GL155" s="13"/>
      <c r="GM155" s="13"/>
      <c r="GN155" s="55">
        <f>VLOOKUP($A155,'WO Detail'!$A$2:$BJ$304,17,FALSE)</f>
        <v>0</v>
      </c>
      <c r="GO155" s="55">
        <f>VLOOKUP($A155,'WO Detail'!$A$2:$BJ$304,18,FALSE)</f>
        <v>0</v>
      </c>
      <c r="GP155" s="55">
        <f>VLOOKUP($A155,'WO Detail'!$A$2:$BJ$304,19,FALSE)</f>
        <v>0</v>
      </c>
      <c r="GQ155" s="55" t="str">
        <f>VLOOKUP($A155,'WO Detail'!$A$2:$BJ$304,21,FALSE)</f>
        <v>Yes</v>
      </c>
      <c r="GR155" s="89">
        <f>VLOOKUP($A155,'WO Detail'!$A$2:$BJ$304,22,FALSE)</f>
        <v>0.72365492963256539</v>
      </c>
      <c r="GS155" s="95">
        <f>VLOOKUP($A155,'WO Detail'!$A$2:$BJ$304,41,FALSE)</f>
        <v>3429</v>
      </c>
      <c r="GT155" s="95">
        <f t="shared" si="48"/>
        <v>0.90213101815311758</v>
      </c>
      <c r="GU155" s="95">
        <f>VLOOKUP($A155,'WO Detail'!$A$2:$BJ$304,42,FALSE)</f>
        <v>353</v>
      </c>
      <c r="GV155" s="95">
        <f t="shared" si="49"/>
        <v>0.27861089187056037</v>
      </c>
      <c r="GW155" s="95">
        <f>VLOOKUP($A155,'WO Detail'!$A$2:$BJ$304,43,FALSE)</f>
        <v>7227</v>
      </c>
      <c r="GX155" s="95">
        <f t="shared" si="54"/>
        <v>1.9013417521704814</v>
      </c>
      <c r="GY155" s="95">
        <f>VLOOKUP($A155,'WO Detail'!$A$2:$BJ$304,44,FALSE)</f>
        <v>7384</v>
      </c>
      <c r="GZ155" s="95">
        <f t="shared" si="55"/>
        <v>5.8279400157853196</v>
      </c>
      <c r="HA155" s="95">
        <f>VLOOKUP($A155,'WO Detail'!$A$2:$BJ$304,45,FALSE)</f>
        <v>4158</v>
      </c>
      <c r="HB155" s="95">
        <f t="shared" si="56"/>
        <v>1.0939226519337018</v>
      </c>
      <c r="HC155" s="95">
        <f>VLOOKUP($A155,'WO Detail'!$A$2:$BJ$304,46,FALSE)</f>
        <v>2191</v>
      </c>
      <c r="HD155" s="95">
        <f t="shared" si="57"/>
        <v>1.729281767955801</v>
      </c>
      <c r="HE155" s="95">
        <f>VLOOKUP($A155,'WO Detail'!$A$2:$BJ$304,47,FALSE)</f>
        <v>3675</v>
      </c>
      <c r="HF155" s="95">
        <f t="shared" si="58"/>
        <v>0.96685082872928174</v>
      </c>
      <c r="HG155" s="95">
        <f>VLOOKUP($A155,'WO Detail'!$A$2:$BJ$304,49,FALSE)</f>
        <v>3490</v>
      </c>
      <c r="HH155" s="95">
        <f t="shared" si="59"/>
        <v>0.91817942646671924</v>
      </c>
      <c r="HI155" s="95">
        <f>VLOOKUP($A155,'WO Detail'!$A$2:$BJ$304,51,FALSE)</f>
        <v>14</v>
      </c>
      <c r="HJ155" s="95">
        <f t="shared" si="60"/>
        <v>7</v>
      </c>
      <c r="HK155" s="95">
        <f>VLOOKUP($A155,'WO Detail'!$A$2:$BJ$304,53,FALSE)</f>
        <v>52</v>
      </c>
      <c r="HL155" s="95">
        <f t="shared" si="61"/>
        <v>26</v>
      </c>
      <c r="HM155" s="95">
        <f>VLOOKUP($A155,'WO Detail'!$A$2:$BJ$304,55,FALSE)</f>
        <v>1092</v>
      </c>
      <c r="HN155" s="95">
        <f>HM155/EU155</f>
        <v>39</v>
      </c>
      <c r="HO155" s="95">
        <f>VLOOKUP($A155,'WO Detail'!$A$2:$BJ$304,56,FALSE)</f>
        <v>36300</v>
      </c>
      <c r="HP155" s="95">
        <f t="shared" si="62"/>
        <v>9.5501183898973956</v>
      </c>
      <c r="HQ155" s="95">
        <f>VLOOKUP($A155,'WO Detail'!$A$2:$BJ$304,57,FALSE)</f>
        <v>11685</v>
      </c>
      <c r="HR155" s="95">
        <f t="shared" si="63"/>
        <v>9.222573007103394</v>
      </c>
      <c r="HS155" s="95">
        <f>VLOOKUP($A155,'WO Detail'!$A$2:$BJ$304,58,FALSE)</f>
        <v>25787</v>
      </c>
      <c r="HT155" s="95">
        <f t="shared" si="64"/>
        <v>6.7842672980794525</v>
      </c>
      <c r="HU155" s="95">
        <f>VLOOKUP($A155,'WO Detail'!$A$2:$BJ$304,59,FALSE)</f>
        <v>94644</v>
      </c>
      <c r="HV155" s="95">
        <f t="shared" si="65"/>
        <v>74.699289660615634</v>
      </c>
      <c r="HW155" s="95">
        <f>VLOOKUP($A155,'WO Detail'!$A$2:$BJ$304,60,FALSE)</f>
        <v>1939</v>
      </c>
      <c r="HX155" s="95">
        <f t="shared" si="66"/>
        <v>0.5101289134438306</v>
      </c>
      <c r="HY155" s="95">
        <f>VLOOKUP($A155,'WO Detail'!$A$2:$BJ$304,61,FALSE)</f>
        <v>65025</v>
      </c>
      <c r="HZ155" s="95">
        <f t="shared" si="67"/>
        <v>51.322020520915551</v>
      </c>
      <c r="IA155" s="95"/>
      <c r="IB155" s="95"/>
      <c r="IC155" s="95"/>
      <c r="ID155" s="113">
        <f>VLOOKUP($A155,'PHAS Score'!$C$1:$D$303,2,FALSE)</f>
        <v>51</v>
      </c>
      <c r="IE155" s="95">
        <f>VLOOKUP($A155,'WO Detail'!$A$2:$BJ$304,62,FALSE)</f>
        <v>1713</v>
      </c>
      <c r="IF155" s="95">
        <f t="shared" si="68"/>
        <v>1.3520126282557221</v>
      </c>
      <c r="IG155" s="96"/>
      <c r="IH155" s="96"/>
      <c r="II155" s="96"/>
      <c r="IJ155" s="96"/>
    </row>
    <row r="156" spans="1:244" s="18" customFormat="1" ht="20.100000000000001" customHeight="1">
      <c r="A156" s="55" t="s">
        <v>1136</v>
      </c>
      <c r="B156" s="13" t="s">
        <v>278</v>
      </c>
      <c r="C156" s="13" t="str">
        <f>VLOOKUP($A156,'WO Detail'!$A$2:$BJ$304,4,FALSE)</f>
        <v>Mixed Finance</v>
      </c>
      <c r="D156" s="13" t="str">
        <f>VLOOKUP($A156,'WO Detail'!$A$2:$BJ$304,6,FALSE)</f>
        <v>Linden</v>
      </c>
      <c r="E156" s="55">
        <f>VLOOKUP($A156,'WO Detail'!$A$2:$BJ$304,7,FALSE)</f>
        <v>95</v>
      </c>
      <c r="F156" s="13" t="s">
        <v>1137</v>
      </c>
      <c r="G156" s="53">
        <v>95</v>
      </c>
      <c r="H156" s="55" t="str">
        <f>VLOOKUP($A156,'WO Detail'!$A$2:$BJ$304,9,FALSE)</f>
        <v>NY005020950</v>
      </c>
      <c r="I156" s="14">
        <v>1509</v>
      </c>
      <c r="J156" s="14">
        <v>3462</v>
      </c>
      <c r="K156" s="15">
        <v>2.2942345999999998</v>
      </c>
      <c r="L156" s="15">
        <v>21.712657400000001</v>
      </c>
      <c r="M156" s="14">
        <v>1313</v>
      </c>
      <c r="N156" s="14">
        <v>2149</v>
      </c>
      <c r="O156" s="14">
        <v>172</v>
      </c>
      <c r="P156" s="14">
        <v>255</v>
      </c>
      <c r="Q156" s="14">
        <v>348</v>
      </c>
      <c r="R156" s="14">
        <v>358</v>
      </c>
      <c r="S156" s="14">
        <v>271</v>
      </c>
      <c r="T156" s="14">
        <v>430</v>
      </c>
      <c r="U156" s="14">
        <v>390</v>
      </c>
      <c r="V156" s="14">
        <v>410</v>
      </c>
      <c r="W156" s="14">
        <v>210</v>
      </c>
      <c r="X156" s="14">
        <v>163</v>
      </c>
      <c r="Y156" s="14">
        <v>274</v>
      </c>
      <c r="Z156" s="14">
        <v>141</v>
      </c>
      <c r="AA156" s="14">
        <v>40</v>
      </c>
      <c r="AB156" s="14">
        <v>999</v>
      </c>
      <c r="AC156" s="14">
        <v>544</v>
      </c>
      <c r="AD156" s="14">
        <v>455</v>
      </c>
      <c r="AE156" s="14">
        <v>72</v>
      </c>
      <c r="AF156" s="14">
        <v>2572</v>
      </c>
      <c r="AG156" s="14">
        <v>793</v>
      </c>
      <c r="AH156" s="14">
        <v>14</v>
      </c>
      <c r="AI156" s="14">
        <v>11</v>
      </c>
      <c r="AJ156" s="14">
        <v>737</v>
      </c>
      <c r="AK156" s="14">
        <v>216</v>
      </c>
      <c r="AL156" s="14">
        <v>37</v>
      </c>
      <c r="AM156" s="14">
        <v>23</v>
      </c>
      <c r="AN156" s="14">
        <v>124</v>
      </c>
      <c r="AO156" s="16">
        <v>590.60901259111995</v>
      </c>
      <c r="AP156" s="16">
        <v>448</v>
      </c>
      <c r="AQ156" s="14">
        <v>43</v>
      </c>
      <c r="AR156" s="14">
        <v>126</v>
      </c>
      <c r="AS156" s="14">
        <v>346</v>
      </c>
      <c r="AT156" s="14">
        <v>146</v>
      </c>
      <c r="AU156" s="14">
        <v>161</v>
      </c>
      <c r="AV156" s="14">
        <v>103</v>
      </c>
      <c r="AW156" s="14">
        <v>92</v>
      </c>
      <c r="AX156" s="14">
        <v>86</v>
      </c>
      <c r="AY156" s="14">
        <v>78</v>
      </c>
      <c r="AZ156" s="14">
        <v>65</v>
      </c>
      <c r="BA156" s="14">
        <v>263</v>
      </c>
      <c r="BB156" s="16">
        <v>28558.478494623654</v>
      </c>
      <c r="BC156" s="16">
        <v>20622.5</v>
      </c>
      <c r="BD156" s="14">
        <v>84</v>
      </c>
      <c r="BE156" s="14">
        <v>259</v>
      </c>
      <c r="BF156" s="14">
        <v>208</v>
      </c>
      <c r="BG156" s="14">
        <v>177</v>
      </c>
      <c r="BH156" s="14">
        <v>122</v>
      </c>
      <c r="BI156" s="14">
        <v>121</v>
      </c>
      <c r="BJ156" s="14">
        <v>114</v>
      </c>
      <c r="BK156" s="14">
        <v>87</v>
      </c>
      <c r="BL156" s="14">
        <v>61</v>
      </c>
      <c r="BM156" s="14">
        <v>53</v>
      </c>
      <c r="BN156" s="14">
        <v>46</v>
      </c>
      <c r="BO156" s="14">
        <v>28</v>
      </c>
      <c r="BP156" s="14">
        <v>26</v>
      </c>
      <c r="BQ156" s="14">
        <v>17</v>
      </c>
      <c r="BR156" s="14">
        <v>16</v>
      </c>
      <c r="BS156" s="14">
        <v>13</v>
      </c>
      <c r="BT156" s="14">
        <v>5</v>
      </c>
      <c r="BU156" s="14">
        <v>10</v>
      </c>
      <c r="BV156" s="14">
        <v>9</v>
      </c>
      <c r="BW156" s="14">
        <v>4</v>
      </c>
      <c r="BX156" s="14">
        <v>28</v>
      </c>
      <c r="BY156" s="14">
        <v>713</v>
      </c>
      <c r="BZ156" s="16">
        <v>41633.116409537164</v>
      </c>
      <c r="CA156" s="16">
        <v>33452</v>
      </c>
      <c r="CB156" s="14">
        <v>236</v>
      </c>
      <c r="CC156" s="16">
        <v>15702.177966101695</v>
      </c>
      <c r="CD156" s="16">
        <v>11650</v>
      </c>
      <c r="CE156" s="14">
        <v>567</v>
      </c>
      <c r="CF156" s="16">
        <v>18298.444444444445</v>
      </c>
      <c r="CG156" s="16">
        <v>13404</v>
      </c>
      <c r="CH156" s="14">
        <v>891</v>
      </c>
      <c r="CI156" s="14">
        <v>334</v>
      </c>
      <c r="CJ156" s="14">
        <v>180</v>
      </c>
      <c r="CK156" s="14">
        <v>67</v>
      </c>
      <c r="CL156" s="14">
        <v>9</v>
      </c>
      <c r="CM156" s="14">
        <v>16</v>
      </c>
      <c r="CN156" s="17">
        <f t="shared" si="51"/>
        <v>1.0603048376408217E-2</v>
      </c>
      <c r="CO156" s="14">
        <v>92</v>
      </c>
      <c r="CP156" s="17">
        <f t="shared" si="52"/>
        <v>6.0967528164347251E-2</v>
      </c>
      <c r="CQ156" s="14">
        <v>631</v>
      </c>
      <c r="CR156" s="14">
        <v>211</v>
      </c>
      <c r="CS156" s="17">
        <f t="shared" si="53"/>
        <v>6.0947429231658003E-2</v>
      </c>
      <c r="CT156" s="13"/>
      <c r="CU156" s="17"/>
      <c r="CV156" s="13"/>
      <c r="CW156" s="13"/>
      <c r="CX156" s="13"/>
      <c r="CY156" s="13"/>
      <c r="CZ156" s="13"/>
      <c r="DA156" s="13"/>
      <c r="DB156" s="13" t="str">
        <f>VLOOKUP($A156,'WO Detail'!$A$2:$BJ$304,5,FALSE)</f>
        <v>Jacqueline Hipps</v>
      </c>
      <c r="DC156" s="13"/>
      <c r="DD156" s="13"/>
      <c r="DE156" s="55">
        <f>VLOOKUP($A156,'WO Detail'!$A$2:$BJ$304,38,FALSE)</f>
        <v>23</v>
      </c>
      <c r="DF156" s="19" t="s">
        <v>350</v>
      </c>
      <c r="DG156" s="19" t="s">
        <v>351</v>
      </c>
      <c r="DH156" s="19" t="s">
        <v>548</v>
      </c>
      <c r="DI156" s="19" t="s">
        <v>549</v>
      </c>
      <c r="DJ156" s="19" t="s">
        <v>525</v>
      </c>
      <c r="DK156" s="19" t="s">
        <v>526</v>
      </c>
      <c r="DL156" s="19" t="s">
        <v>550</v>
      </c>
      <c r="DM156" s="19" t="s">
        <v>551</v>
      </c>
      <c r="DN156" s="19" t="s">
        <v>552</v>
      </c>
      <c r="DO156" s="55"/>
      <c r="DP156" s="55"/>
      <c r="DQ156" s="68">
        <v>18.831348656881751</v>
      </c>
      <c r="DR156" s="55" t="str">
        <f>VLOOKUP($A156,'WO Detail'!$A$2:$BJ$304,10,FALSE)</f>
        <v>No</v>
      </c>
      <c r="DS156" s="55" t="str">
        <f>VLOOKUP($A156,'WO Detail'!$A$2:$BJ$304,14,FALSE)</f>
        <v>YES</v>
      </c>
      <c r="DT156" s="19" t="s">
        <v>289</v>
      </c>
      <c r="DU156" s="59" t="str">
        <f>VLOOKUP($A156,'WO Detail'!$A$2:$BJ$304,15,FALSE)</f>
        <v>PHYLLIS BROCKETT</v>
      </c>
      <c r="DV156" s="78">
        <v>2020</v>
      </c>
      <c r="DW156" s="79" t="s">
        <v>267</v>
      </c>
      <c r="DX156" s="55">
        <f>VLOOKUP($A156,'WO Detail'!$A$2:$BJ$304,26,FALSE)</f>
        <v>1586</v>
      </c>
      <c r="DY156" s="55">
        <f>VLOOKUP($A156,'WO Detail'!$A$2:$BJ$304,27,FALSE)</f>
        <v>1513</v>
      </c>
      <c r="DZ156" s="55">
        <f>VLOOKUP($A156,'WO Detail'!$A$2:$BJ$304,28,FALSE)</f>
        <v>73</v>
      </c>
      <c r="EA156" s="55">
        <f>VLOOKUP($A156,'WO Detail'!$A$2:$BJ$304,29,FALSE)</f>
        <v>0</v>
      </c>
      <c r="EB156" s="55">
        <f>VLOOKUP($A156,'WO Detail'!$A$2:$BJ$304,30,FALSE)</f>
        <v>0</v>
      </c>
      <c r="EC156" s="55">
        <f>VLOOKUP($A156,'WO Detail'!$A$2:$BJ$304,31,FALSE)</f>
        <v>162</v>
      </c>
      <c r="ED156" s="55">
        <f>VLOOKUP($A156,'WO Detail'!$A$2:$BJ$304,32,FALSE)</f>
        <v>1088</v>
      </c>
      <c r="EE156" s="55">
        <f>VLOOKUP($A156,'WO Detail'!$A$2:$BJ$304,33,FALSE)</f>
        <v>336</v>
      </c>
      <c r="EF156" s="55">
        <f>VLOOKUP($A156,'WO Detail'!$A$2:$BJ$304,34,FALSE)</f>
        <v>0</v>
      </c>
      <c r="EG156" s="55">
        <f>VLOOKUP($A156,'WO Detail'!$A$2:$BJ$304,35,FALSE)</f>
        <v>0</v>
      </c>
      <c r="EH156" s="55">
        <f>VLOOKUP($A156,'WO Detail'!$A$2:$BJ$304,36,FALSE)</f>
        <v>0</v>
      </c>
      <c r="EI156" s="55">
        <f>VLOOKUP($A156,'WO Detail'!$A$2:$BJ$304,37,FALSE)</f>
        <v>0</v>
      </c>
      <c r="EJ156" s="78">
        <v>19</v>
      </c>
      <c r="EK156" s="78">
        <v>2</v>
      </c>
      <c r="EL156" s="19" t="s">
        <v>388</v>
      </c>
      <c r="EM156" s="19" t="s">
        <v>269</v>
      </c>
      <c r="EN156" s="81">
        <v>21383</v>
      </c>
      <c r="EO156" s="78">
        <v>62</v>
      </c>
      <c r="EP156" s="78" t="s">
        <v>1138</v>
      </c>
      <c r="EQ156" s="84">
        <v>173020</v>
      </c>
      <c r="ER156" s="78">
        <v>29.83</v>
      </c>
      <c r="ES156" s="13"/>
      <c r="ET156" s="55">
        <f>VLOOKUP($A156,'WO Detail'!$A$2:$BJ$304,25,FALSE)</f>
        <v>18</v>
      </c>
      <c r="EU156" s="55">
        <f>VLOOKUP($A156,'WO Detail'!$A$2:$BJ$304,24,FALSE)</f>
        <v>22</v>
      </c>
      <c r="EV156" s="55">
        <f>VLOOKUP($A156,'WO Detail'!$A$2:$BJ$304,23,FALSE)</f>
        <v>0</v>
      </c>
      <c r="EW156" s="78" t="s">
        <v>371</v>
      </c>
      <c r="EX156" s="13"/>
      <c r="EY156" s="13"/>
      <c r="EZ156" s="19" t="s">
        <v>267</v>
      </c>
      <c r="FA156" s="55" t="str">
        <f>VLOOKUP($A156,'WO Detail'!$A$2:$BJ$304,11,FALSE)</f>
        <v>LLC2</v>
      </c>
      <c r="FB156" s="55" t="str">
        <f>VLOOKUP($A156,'WO Detail'!$A$2:$BJ$304,12,FALSE)</f>
        <v>No</v>
      </c>
      <c r="FC156" s="13"/>
      <c r="FD156" s="55" t="str">
        <f>VLOOKUP($A156,'WO Detail'!$A$2:$BJ$304,13,FALSE)</f>
        <v>NGEM</v>
      </c>
      <c r="FE156" s="19" t="s">
        <v>267</v>
      </c>
      <c r="FF156" s="13"/>
      <c r="FG156" s="19" t="s">
        <v>1139</v>
      </c>
      <c r="FH156" s="19" t="s">
        <v>554</v>
      </c>
      <c r="FI156" s="13">
        <v>4008</v>
      </c>
      <c r="FJ156" s="13">
        <v>19</v>
      </c>
      <c r="FK156" s="19" t="s">
        <v>555</v>
      </c>
      <c r="FL156" s="13"/>
      <c r="FM156" s="55">
        <f>VLOOKUP($A156,'WO Detail'!$A$2:$BJ$304,16,FALSE)</f>
        <v>0</v>
      </c>
      <c r="FN156" s="13"/>
      <c r="FO156" s="13"/>
      <c r="FP156" s="13"/>
      <c r="FQ156" s="13"/>
      <c r="FR156" s="13"/>
      <c r="FS156" s="13"/>
      <c r="FT156" s="13"/>
      <c r="FU156" s="13"/>
      <c r="FV156" s="13"/>
      <c r="FW156" s="13"/>
      <c r="FX156" s="13"/>
      <c r="FY156" s="13"/>
      <c r="FZ156" s="13"/>
      <c r="GA156" s="13"/>
      <c r="GB156" s="13"/>
      <c r="GC156" s="13"/>
      <c r="GD156" s="13"/>
      <c r="GE156" s="13"/>
      <c r="GF156" s="13"/>
      <c r="GG156" s="13"/>
      <c r="GH156" s="55">
        <f>VLOOKUP($A156,'WO Detail'!$A$2:$BJ$304,39,FALSE)</f>
        <v>86.11</v>
      </c>
      <c r="GI156" s="55">
        <f>VLOOKUP($A156,'WO Detail'!$A$2:$BJ$304,40,FALSE)</f>
        <v>46.27</v>
      </c>
      <c r="GJ156" s="13"/>
      <c r="GK156" s="13"/>
      <c r="GL156" s="13"/>
      <c r="GM156" s="13"/>
      <c r="GN156" s="55">
        <f>VLOOKUP($A156,'WO Detail'!$A$2:$BJ$304,17,FALSE)</f>
        <v>0</v>
      </c>
      <c r="GO156" s="55">
        <f>VLOOKUP($A156,'WO Detail'!$A$2:$BJ$304,18,FALSE)</f>
        <v>0</v>
      </c>
      <c r="GP156" s="55">
        <f>VLOOKUP($A156,'WO Detail'!$A$2:$BJ$304,19,FALSE)</f>
        <v>0</v>
      </c>
      <c r="GQ156" s="55" t="str">
        <f>VLOOKUP($A156,'WO Detail'!$A$2:$BJ$304,21,FALSE)</f>
        <v>Yes</v>
      </c>
      <c r="GR156" s="89">
        <f>VLOOKUP($A156,'WO Detail'!$A$2:$BJ$304,22,FALSE)</f>
        <v>0.64869413286954614</v>
      </c>
      <c r="GS156" s="95">
        <f>VLOOKUP($A156,'WO Detail'!$A$2:$BJ$304,41,FALSE)</f>
        <v>6864</v>
      </c>
      <c r="GT156" s="95">
        <f t="shared" si="48"/>
        <v>1.5122273628552545</v>
      </c>
      <c r="GU156" s="95">
        <f>VLOOKUP($A156,'WO Detail'!$A$2:$BJ$304,42,FALSE)</f>
        <v>439</v>
      </c>
      <c r="GV156" s="95">
        <f t="shared" si="49"/>
        <v>0.29015201586252476</v>
      </c>
      <c r="GW156" s="95">
        <f>VLOOKUP($A156,'WO Detail'!$A$2:$BJ$304,43,FALSE)</f>
        <v>8282</v>
      </c>
      <c r="GX156" s="95">
        <f t="shared" si="54"/>
        <v>1.8246309759858999</v>
      </c>
      <c r="GY156" s="95">
        <f>VLOOKUP($A156,'WO Detail'!$A$2:$BJ$304,44,FALSE)</f>
        <v>9828</v>
      </c>
      <c r="GZ156" s="95">
        <f t="shared" si="55"/>
        <v>6.4957038995373431</v>
      </c>
      <c r="HA156" s="95">
        <f>VLOOKUP($A156,'WO Detail'!$A$2:$BJ$304,45,FALSE)</f>
        <v>4460</v>
      </c>
      <c r="HB156" s="95">
        <f t="shared" si="56"/>
        <v>0.98259528530513329</v>
      </c>
      <c r="HC156" s="95">
        <f>VLOOKUP($A156,'WO Detail'!$A$2:$BJ$304,46,FALSE)</f>
        <v>3022</v>
      </c>
      <c r="HD156" s="95">
        <f t="shared" si="57"/>
        <v>1.9973562458691341</v>
      </c>
      <c r="HE156" s="95">
        <f>VLOOKUP($A156,'WO Detail'!$A$2:$BJ$304,47,FALSE)</f>
        <v>1109</v>
      </c>
      <c r="HF156" s="95">
        <f t="shared" si="58"/>
        <v>0.24432694426085041</v>
      </c>
      <c r="HG156" s="95">
        <f>VLOOKUP($A156,'WO Detail'!$A$2:$BJ$304,49,FALSE)</f>
        <v>912</v>
      </c>
      <c r="HH156" s="95">
        <f t="shared" si="59"/>
        <v>0.20092531394580304</v>
      </c>
      <c r="HI156" s="95">
        <f>VLOOKUP($A156,'WO Detail'!$A$2:$BJ$304,51,FALSE)</f>
        <v>4</v>
      </c>
      <c r="HJ156" s="95">
        <f t="shared" si="60"/>
        <v>2</v>
      </c>
      <c r="HK156" s="95">
        <f>VLOOKUP($A156,'WO Detail'!$A$2:$BJ$304,53,FALSE)</f>
        <v>3</v>
      </c>
      <c r="HL156" s="95">
        <f t="shared" si="61"/>
        <v>1.5</v>
      </c>
      <c r="HM156" s="95">
        <f>VLOOKUP($A156,'WO Detail'!$A$2:$BJ$304,55,FALSE)</f>
        <v>1120</v>
      </c>
      <c r="HN156" s="95">
        <f>HM156/EU156</f>
        <v>50.909090909090907</v>
      </c>
      <c r="HO156" s="95">
        <f>VLOOKUP($A156,'WO Detail'!$A$2:$BJ$304,56,FALSE)</f>
        <v>46016</v>
      </c>
      <c r="HP156" s="95">
        <f t="shared" si="62"/>
        <v>10.1379158404935</v>
      </c>
      <c r="HQ156" s="95">
        <f>VLOOKUP($A156,'WO Detail'!$A$2:$BJ$304,57,FALSE)</f>
        <v>34099</v>
      </c>
      <c r="HR156" s="95">
        <f t="shared" si="63"/>
        <v>22.53734302709848</v>
      </c>
      <c r="HS156" s="95">
        <f>VLOOKUP($A156,'WO Detail'!$A$2:$BJ$304,58,FALSE)</f>
        <v>19772</v>
      </c>
      <c r="HT156" s="95">
        <f t="shared" si="64"/>
        <v>4.3560255562899322</v>
      </c>
      <c r="HU156" s="95">
        <f>VLOOKUP($A156,'WO Detail'!$A$2:$BJ$304,59,FALSE)</f>
        <v>103626</v>
      </c>
      <c r="HV156" s="95">
        <f t="shared" si="65"/>
        <v>68.490416391275616</v>
      </c>
      <c r="HW156" s="95">
        <f>VLOOKUP($A156,'WO Detail'!$A$2:$BJ$304,60,FALSE)</f>
        <v>1680</v>
      </c>
      <c r="HX156" s="95">
        <f t="shared" si="66"/>
        <v>0.37012557832121612</v>
      </c>
      <c r="HY156" s="95">
        <f>VLOOKUP($A156,'WO Detail'!$A$2:$BJ$304,61,FALSE)</f>
        <v>41551</v>
      </c>
      <c r="HZ156" s="95">
        <f t="shared" si="67"/>
        <v>27.46265697290152</v>
      </c>
      <c r="IA156" s="95"/>
      <c r="IB156" s="95"/>
      <c r="IC156" s="95"/>
      <c r="ID156" s="113">
        <f>VLOOKUP($A156,'PHAS Score'!$C$1:$D$303,2,FALSE)</f>
        <v>73.069999999999993</v>
      </c>
      <c r="IE156" s="95">
        <f>VLOOKUP($A156,'WO Detail'!$A$2:$BJ$304,62,FALSE)</f>
        <v>1827</v>
      </c>
      <c r="IF156" s="95">
        <f t="shared" si="68"/>
        <v>1.2075346992729676</v>
      </c>
      <c r="IG156" s="96"/>
      <c r="IH156" s="96"/>
      <c r="II156" s="96"/>
      <c r="IJ156" s="96"/>
    </row>
    <row r="157" spans="1:244" s="18" customFormat="1" ht="20.100000000000001" customHeight="1">
      <c r="A157" s="55" t="s">
        <v>1140</v>
      </c>
      <c r="B157" s="13" t="s">
        <v>278</v>
      </c>
      <c r="C157" s="13" t="str">
        <f>VLOOKUP($A157,'WO Detail'!$A$2:$BJ$304,4,FALSE)</f>
        <v>NGO1</v>
      </c>
      <c r="D157" s="13" t="str">
        <f>VLOOKUP($A157,'WO Detail'!$A$2:$BJ$304,6,FALSE)</f>
        <v>Unity Plaza</v>
      </c>
      <c r="E157" s="55">
        <f>VLOOKUP($A157,'WO Detail'!$A$2:$BJ$304,7,FALSE)</f>
        <v>261</v>
      </c>
      <c r="F157" s="13" t="s">
        <v>1141</v>
      </c>
      <c r="G157" s="53">
        <v>276</v>
      </c>
      <c r="H157" s="55" t="str">
        <f>VLOOKUP($A157,'WO Detail'!$A$2:$BJ$304,9,FALSE)</f>
        <v>NY005012610</v>
      </c>
      <c r="I157" s="14">
        <v>223</v>
      </c>
      <c r="J157" s="14">
        <v>522</v>
      </c>
      <c r="K157" s="15">
        <v>2.3408072</v>
      </c>
      <c r="L157" s="15">
        <v>18.1399103</v>
      </c>
      <c r="M157" s="14">
        <v>206</v>
      </c>
      <c r="N157" s="14">
        <v>316</v>
      </c>
      <c r="O157" s="14">
        <v>34</v>
      </c>
      <c r="P157" s="14">
        <v>60</v>
      </c>
      <c r="Q157" s="14">
        <v>53</v>
      </c>
      <c r="R157" s="14">
        <v>44</v>
      </c>
      <c r="S157" s="14">
        <v>45</v>
      </c>
      <c r="T157" s="14">
        <v>80</v>
      </c>
      <c r="U157" s="14">
        <v>51</v>
      </c>
      <c r="V157" s="14">
        <v>46</v>
      </c>
      <c r="W157" s="14">
        <v>31</v>
      </c>
      <c r="X157" s="14">
        <v>27</v>
      </c>
      <c r="Y157" s="14">
        <v>26</v>
      </c>
      <c r="Z157" s="14">
        <v>18</v>
      </c>
      <c r="AA157" s="14">
        <v>7</v>
      </c>
      <c r="AB157" s="14">
        <v>172</v>
      </c>
      <c r="AC157" s="14">
        <v>66</v>
      </c>
      <c r="AD157" s="14">
        <v>51</v>
      </c>
      <c r="AE157" s="14">
        <v>11</v>
      </c>
      <c r="AF157" s="14">
        <v>279</v>
      </c>
      <c r="AG157" s="14">
        <v>218</v>
      </c>
      <c r="AH157" s="14">
        <v>14</v>
      </c>
      <c r="AI157" s="14">
        <v>0</v>
      </c>
      <c r="AJ157" s="14">
        <v>90</v>
      </c>
      <c r="AK157" s="14">
        <v>37</v>
      </c>
      <c r="AL157" s="14">
        <v>2</v>
      </c>
      <c r="AM157" s="14">
        <v>1</v>
      </c>
      <c r="AN157" s="14">
        <v>18</v>
      </c>
      <c r="AO157" s="16">
        <v>595.27354260089692</v>
      </c>
      <c r="AP157" s="16">
        <v>464</v>
      </c>
      <c r="AQ157" s="14">
        <v>2</v>
      </c>
      <c r="AR157" s="14">
        <v>18</v>
      </c>
      <c r="AS157" s="14">
        <v>49</v>
      </c>
      <c r="AT157" s="14">
        <v>26</v>
      </c>
      <c r="AU157" s="14">
        <v>19</v>
      </c>
      <c r="AV157" s="14">
        <v>17</v>
      </c>
      <c r="AW157" s="14">
        <v>19</v>
      </c>
      <c r="AX157" s="14">
        <v>13</v>
      </c>
      <c r="AY157" s="14">
        <v>13</v>
      </c>
      <c r="AZ157" s="14">
        <v>10</v>
      </c>
      <c r="BA157" s="14">
        <v>37</v>
      </c>
      <c r="BB157" s="16">
        <v>26388.702702702703</v>
      </c>
      <c r="BC157" s="16">
        <v>19725</v>
      </c>
      <c r="BD157" s="14">
        <v>12</v>
      </c>
      <c r="BE157" s="14">
        <v>32</v>
      </c>
      <c r="BF157" s="14">
        <v>47</v>
      </c>
      <c r="BG157" s="14">
        <v>22</v>
      </c>
      <c r="BH157" s="14">
        <v>14</v>
      </c>
      <c r="BI157" s="14">
        <v>20</v>
      </c>
      <c r="BJ157" s="14">
        <v>24</v>
      </c>
      <c r="BK157" s="14">
        <v>8</v>
      </c>
      <c r="BL157" s="14">
        <v>11</v>
      </c>
      <c r="BM157" s="14">
        <v>9</v>
      </c>
      <c r="BN157" s="14">
        <v>7</v>
      </c>
      <c r="BO157" s="14">
        <v>3</v>
      </c>
      <c r="BP157" s="14">
        <v>2</v>
      </c>
      <c r="BQ157" s="14">
        <v>4</v>
      </c>
      <c r="BR157" s="14">
        <v>1</v>
      </c>
      <c r="BS157" s="14">
        <v>1</v>
      </c>
      <c r="BT157" s="14">
        <v>0</v>
      </c>
      <c r="BU157" s="14">
        <v>2</v>
      </c>
      <c r="BV157" s="14">
        <v>0</v>
      </c>
      <c r="BW157" s="14">
        <v>1</v>
      </c>
      <c r="BX157" s="14">
        <v>2</v>
      </c>
      <c r="BY157" s="14">
        <v>137</v>
      </c>
      <c r="BZ157" s="16">
        <v>35134.576642335764</v>
      </c>
      <c r="CA157" s="16">
        <v>30317</v>
      </c>
      <c r="CB157" s="14">
        <v>36</v>
      </c>
      <c r="CC157" s="16">
        <v>13868.75</v>
      </c>
      <c r="CD157" s="16">
        <v>12604.5</v>
      </c>
      <c r="CE157" s="14">
        <v>60</v>
      </c>
      <c r="CF157" s="16">
        <v>13220.9</v>
      </c>
      <c r="CG157" s="16">
        <v>10980</v>
      </c>
      <c r="CH157" s="14">
        <v>141</v>
      </c>
      <c r="CI157" s="14">
        <v>47</v>
      </c>
      <c r="CJ157" s="14">
        <v>24</v>
      </c>
      <c r="CK157" s="14">
        <v>8</v>
      </c>
      <c r="CL157" s="14">
        <v>1</v>
      </c>
      <c r="CM157" s="14">
        <v>2</v>
      </c>
      <c r="CN157" s="17">
        <f t="shared" si="51"/>
        <v>8.9686098654708519E-3</v>
      </c>
      <c r="CO157" s="14">
        <v>14</v>
      </c>
      <c r="CP157" s="17">
        <f t="shared" si="52"/>
        <v>6.2780269058295965E-2</v>
      </c>
      <c r="CQ157" s="14">
        <v>99</v>
      </c>
      <c r="CR157" s="14">
        <v>43</v>
      </c>
      <c r="CS157" s="17">
        <f t="shared" si="53"/>
        <v>8.2375478927203066E-2</v>
      </c>
      <c r="CT157" s="13"/>
      <c r="CU157" s="17"/>
      <c r="CV157" s="13"/>
      <c r="CW157" s="13"/>
      <c r="CX157" s="13"/>
      <c r="CY157" s="13"/>
      <c r="CZ157" s="13"/>
      <c r="DA157" s="13"/>
      <c r="DB157" s="13" t="str">
        <f>VLOOKUP($A157,'WO Detail'!$A$2:$BJ$304,5,FALSE)</f>
        <v>Andrew Korbul Jr.</v>
      </c>
      <c r="DC157" s="13"/>
      <c r="DD157" s="13"/>
      <c r="DE157" s="55">
        <f>VLOOKUP($A157,'WO Detail'!$A$2:$BJ$304,38,FALSE)</f>
        <v>4</v>
      </c>
      <c r="DF157" s="19" t="s">
        <v>350</v>
      </c>
      <c r="DG157" s="19" t="s">
        <v>351</v>
      </c>
      <c r="DH157" s="19" t="s">
        <v>548</v>
      </c>
      <c r="DI157" s="19" t="s">
        <v>549</v>
      </c>
      <c r="DJ157" s="19" t="s">
        <v>525</v>
      </c>
      <c r="DK157" s="19" t="s">
        <v>526</v>
      </c>
      <c r="DL157" s="19" t="s">
        <v>550</v>
      </c>
      <c r="DM157" s="19" t="s">
        <v>551</v>
      </c>
      <c r="DN157" s="19" t="s">
        <v>552</v>
      </c>
      <c r="DO157" s="55"/>
      <c r="DP157" s="55"/>
      <c r="DQ157" s="68">
        <v>22.813688212927758</v>
      </c>
      <c r="DR157" s="55" t="str">
        <f>VLOOKUP($A157,'WO Detail'!$A$2:$BJ$304,10,FALSE)</f>
        <v>No</v>
      </c>
      <c r="DS157" s="55" t="str">
        <f>VLOOKUP($A157,'WO Detail'!$A$2:$BJ$304,14,FALSE)</f>
        <v>YES</v>
      </c>
      <c r="DT157" s="19" t="s">
        <v>289</v>
      </c>
      <c r="DU157" s="59" t="str">
        <f>VLOOKUP($A157,'WO Detail'!$A$2:$BJ$304,15,FALSE)</f>
        <v>ARTHUR WARREN</v>
      </c>
      <c r="DV157" s="78">
        <v>2026</v>
      </c>
      <c r="DW157" s="79" t="s">
        <v>267</v>
      </c>
      <c r="DX157" s="55">
        <f>VLOOKUP($A157,'WO Detail'!$A$2:$BJ$304,26,FALSE)</f>
        <v>232</v>
      </c>
      <c r="DY157" s="55">
        <f>VLOOKUP($A157,'WO Detail'!$A$2:$BJ$304,27,FALSE)</f>
        <v>224</v>
      </c>
      <c r="DZ157" s="55">
        <f>VLOOKUP($A157,'WO Detail'!$A$2:$BJ$304,28,FALSE)</f>
        <v>2</v>
      </c>
      <c r="EA157" s="55">
        <f>VLOOKUP($A157,'WO Detail'!$A$2:$BJ$304,29,FALSE)</f>
        <v>6</v>
      </c>
      <c r="EB157" s="55">
        <f>VLOOKUP($A157,'WO Detail'!$A$2:$BJ$304,30,FALSE)</f>
        <v>0</v>
      </c>
      <c r="EC157" s="55">
        <f>VLOOKUP($A157,'WO Detail'!$A$2:$BJ$304,31,FALSE)</f>
        <v>57</v>
      </c>
      <c r="ED157" s="55">
        <f>VLOOKUP($A157,'WO Detail'!$A$2:$BJ$304,32,FALSE)</f>
        <v>125</v>
      </c>
      <c r="EE157" s="55">
        <f>VLOOKUP($A157,'WO Detail'!$A$2:$BJ$304,33,FALSE)</f>
        <v>31</v>
      </c>
      <c r="EF157" s="55">
        <f>VLOOKUP($A157,'WO Detail'!$A$2:$BJ$304,34,FALSE)</f>
        <v>19</v>
      </c>
      <c r="EG157" s="55">
        <f>VLOOKUP($A157,'WO Detail'!$A$2:$BJ$304,35,FALSE)</f>
        <v>0</v>
      </c>
      <c r="EH157" s="55">
        <f>VLOOKUP($A157,'WO Detail'!$A$2:$BJ$304,36,FALSE)</f>
        <v>0</v>
      </c>
      <c r="EI157" s="55">
        <f>VLOOKUP($A157,'WO Detail'!$A$2:$BJ$304,37,FALSE)</f>
        <v>0</v>
      </c>
      <c r="EJ157" s="78">
        <v>4</v>
      </c>
      <c r="EK157" s="78">
        <v>0</v>
      </c>
      <c r="EL157" s="19" t="s">
        <v>268</v>
      </c>
      <c r="EM157" s="19" t="s">
        <v>269</v>
      </c>
      <c r="EN157" s="81">
        <v>29767</v>
      </c>
      <c r="EO157" s="78">
        <v>39</v>
      </c>
      <c r="EP157" s="78" t="s">
        <v>271</v>
      </c>
      <c r="EQ157" s="84">
        <v>37700</v>
      </c>
      <c r="ER157" s="78">
        <v>1.81</v>
      </c>
      <c r="ES157" s="13"/>
      <c r="ET157" s="55">
        <f>VLOOKUP($A157,'WO Detail'!$A$2:$BJ$304,25,FALSE)</f>
        <v>3</v>
      </c>
      <c r="EU157" s="55">
        <f>VLOOKUP($A157,'WO Detail'!$A$2:$BJ$304,24,FALSE)</f>
        <v>6</v>
      </c>
      <c r="EV157" s="55" t="str">
        <f>VLOOKUP($A157,'WO Detail'!$A$2:$BJ$304,23,FALSE)</f>
        <v>OPERATING</v>
      </c>
      <c r="EW157" s="78" t="s">
        <v>1142</v>
      </c>
      <c r="EX157" s="13"/>
      <c r="EY157" s="13"/>
      <c r="EZ157" s="19" t="s">
        <v>267</v>
      </c>
      <c r="FA157" s="55" t="str">
        <f>VLOOKUP($A157,'WO Detail'!$A$2:$BJ$304,11,FALSE)</f>
        <v>Other</v>
      </c>
      <c r="FB157" s="55" t="str">
        <f>VLOOKUP($A157,'WO Detail'!$A$2:$BJ$304,12,FALSE)</f>
        <v>No</v>
      </c>
      <c r="FC157" s="13"/>
      <c r="FD157" s="55" t="str">
        <f>VLOOKUP($A157,'WO Detail'!$A$2:$BJ$304,13,FALSE)</f>
        <v>NGEM</v>
      </c>
      <c r="FE157" s="19" t="s">
        <v>272</v>
      </c>
      <c r="FF157" s="13" t="s">
        <v>273</v>
      </c>
      <c r="FG157" s="19" t="s">
        <v>1143</v>
      </c>
      <c r="FH157" s="19" t="s">
        <v>1144</v>
      </c>
      <c r="FI157" s="13">
        <v>4007</v>
      </c>
      <c r="FJ157" s="13">
        <v>19</v>
      </c>
      <c r="FK157" s="19" t="s">
        <v>555</v>
      </c>
      <c r="FL157" s="13"/>
      <c r="FM157" s="55">
        <f>VLOOKUP($A157,'WO Detail'!$A$2:$BJ$304,16,FALSE)</f>
        <v>0</v>
      </c>
      <c r="FN157" s="13"/>
      <c r="FO157" s="13"/>
      <c r="FP157" s="13"/>
      <c r="FQ157" s="13"/>
      <c r="FR157" s="13"/>
      <c r="FS157" s="13"/>
      <c r="FT157" s="13"/>
      <c r="FU157" s="13"/>
      <c r="FV157" s="13"/>
      <c r="FW157" s="13"/>
      <c r="FX157" s="13"/>
      <c r="FY157" s="13"/>
      <c r="FZ157" s="13"/>
      <c r="GA157" s="13"/>
      <c r="GB157" s="13"/>
      <c r="GC157" s="13"/>
      <c r="GD157" s="13"/>
      <c r="GE157" s="13"/>
      <c r="GF157" s="13"/>
      <c r="GG157" s="13"/>
      <c r="GH157" s="55">
        <f>VLOOKUP($A157,'WO Detail'!$A$2:$BJ$304,39,FALSE)</f>
        <v>83.28</v>
      </c>
      <c r="GI157" s="55">
        <f>VLOOKUP($A157,'WO Detail'!$A$2:$BJ$304,40,FALSE)</f>
        <v>45.98</v>
      </c>
      <c r="GJ157" s="13"/>
      <c r="GK157" s="13"/>
      <c r="GL157" s="13"/>
      <c r="GM157" s="13"/>
      <c r="GN157" s="55">
        <f>VLOOKUP($A157,'WO Detail'!$A$2:$BJ$304,17,FALSE)</f>
        <v>0</v>
      </c>
      <c r="GO157" s="55">
        <f>VLOOKUP($A157,'WO Detail'!$A$2:$BJ$304,18,FALSE)</f>
        <v>0</v>
      </c>
      <c r="GP157" s="55">
        <f>VLOOKUP($A157,'WO Detail'!$A$2:$BJ$304,19,FALSE)</f>
        <v>0</v>
      </c>
      <c r="GQ157" s="55" t="str">
        <f>VLOOKUP($A157,'WO Detail'!$A$2:$BJ$304,21,FALSE)</f>
        <v>Yes</v>
      </c>
      <c r="GR157" s="89">
        <f>VLOOKUP($A157,'WO Detail'!$A$2:$BJ$304,22,FALSE)</f>
        <v>0.64157047705385462</v>
      </c>
      <c r="GS157" s="95">
        <f>VLOOKUP($A157,'WO Detail'!$A$2:$BJ$304,41,FALSE)</f>
        <v>620</v>
      </c>
      <c r="GT157" s="95">
        <f t="shared" si="48"/>
        <v>0.92261904761904756</v>
      </c>
      <c r="GU157" s="95">
        <f>VLOOKUP($A157,'WO Detail'!$A$2:$BJ$304,42,FALSE)</f>
        <v>90</v>
      </c>
      <c r="GV157" s="95">
        <f t="shared" si="49"/>
        <v>0.4017857142857143</v>
      </c>
      <c r="GW157" s="95">
        <f>VLOOKUP($A157,'WO Detail'!$A$2:$BJ$304,43,FALSE)</f>
        <v>1654</v>
      </c>
      <c r="GX157" s="95">
        <f t="shared" si="54"/>
        <v>2.4613095238095242</v>
      </c>
      <c r="GY157" s="95">
        <f>VLOOKUP($A157,'WO Detail'!$A$2:$BJ$304,44,FALSE)</f>
        <v>1009</v>
      </c>
      <c r="GZ157" s="95">
        <f t="shared" si="55"/>
        <v>4.5044642857142856</v>
      </c>
      <c r="HA157" s="95">
        <f>VLOOKUP($A157,'WO Detail'!$A$2:$BJ$304,45,FALSE)</f>
        <v>798</v>
      </c>
      <c r="HB157" s="95">
        <f t="shared" si="56"/>
        <v>1.1875</v>
      </c>
      <c r="HC157" s="95">
        <f>VLOOKUP($A157,'WO Detail'!$A$2:$BJ$304,46,FALSE)</f>
        <v>673</v>
      </c>
      <c r="HD157" s="95">
        <f t="shared" si="57"/>
        <v>3.0044642857142856</v>
      </c>
      <c r="HE157" s="95">
        <f>VLOOKUP($A157,'WO Detail'!$A$2:$BJ$304,47,FALSE)</f>
        <v>635</v>
      </c>
      <c r="HF157" s="95">
        <f t="shared" si="58"/>
        <v>0.94494047619047616</v>
      </c>
      <c r="HG157" s="95">
        <f>VLOOKUP($A157,'WO Detail'!$A$2:$BJ$304,49,FALSE)</f>
        <v>1140</v>
      </c>
      <c r="HH157" s="95">
        <f t="shared" si="59"/>
        <v>1.6964285714285714</v>
      </c>
      <c r="HI157" s="95">
        <f>VLOOKUP($A157,'WO Detail'!$A$2:$BJ$304,51,FALSE)</f>
        <v>8</v>
      </c>
      <c r="HJ157" s="95">
        <f t="shared" si="60"/>
        <v>4</v>
      </c>
      <c r="HK157" s="95">
        <f>VLOOKUP($A157,'WO Detail'!$A$2:$BJ$304,53,FALSE)</f>
        <v>24</v>
      </c>
      <c r="HL157" s="95">
        <f t="shared" si="61"/>
        <v>12</v>
      </c>
      <c r="HM157" s="95">
        <f>VLOOKUP($A157,'WO Detail'!$A$2:$BJ$304,55,FALSE)</f>
        <v>156</v>
      </c>
      <c r="HN157" s="95">
        <f>HM157/EU157</f>
        <v>26</v>
      </c>
      <c r="HO157" s="95">
        <f>VLOOKUP($A157,'WO Detail'!$A$2:$BJ$304,56,FALSE)</f>
        <v>8225</v>
      </c>
      <c r="HP157" s="95">
        <f t="shared" si="62"/>
        <v>12.239583333333332</v>
      </c>
      <c r="HQ157" s="95">
        <f>VLOOKUP($A157,'WO Detail'!$A$2:$BJ$304,57,FALSE)</f>
        <v>2428</v>
      </c>
      <c r="HR157" s="95">
        <f t="shared" si="63"/>
        <v>10.839285714285714</v>
      </c>
      <c r="HS157" s="95">
        <f>VLOOKUP($A157,'WO Detail'!$A$2:$BJ$304,58,FALSE)</f>
        <v>5061</v>
      </c>
      <c r="HT157" s="95">
        <f t="shared" si="64"/>
        <v>7.53125</v>
      </c>
      <c r="HU157" s="95">
        <f>VLOOKUP($A157,'WO Detail'!$A$2:$BJ$304,59,FALSE)</f>
        <v>13345</v>
      </c>
      <c r="HV157" s="95">
        <f t="shared" si="65"/>
        <v>59.575892857142854</v>
      </c>
      <c r="HW157" s="95">
        <f>VLOOKUP($A157,'WO Detail'!$A$2:$BJ$304,60,FALSE)</f>
        <v>564</v>
      </c>
      <c r="HX157" s="95">
        <f t="shared" si="66"/>
        <v>0.8392857142857143</v>
      </c>
      <c r="HY157" s="95">
        <f>VLOOKUP($A157,'WO Detail'!$A$2:$BJ$304,61,FALSE)</f>
        <v>15851</v>
      </c>
      <c r="HZ157" s="95">
        <f t="shared" si="67"/>
        <v>70.763392857142861</v>
      </c>
      <c r="IA157" s="95"/>
      <c r="IB157" s="95"/>
      <c r="IC157" s="95"/>
      <c r="ID157" s="113">
        <f>VLOOKUP($A157,'PHAS Score'!$C$1:$D$303,2,FALSE)</f>
        <v>74.760000000000005</v>
      </c>
      <c r="IE157" s="95">
        <f>VLOOKUP($A157,'WO Detail'!$A$2:$BJ$304,62,FALSE)</f>
        <v>88</v>
      </c>
      <c r="IF157" s="95">
        <f t="shared" si="68"/>
        <v>0.39285714285714285</v>
      </c>
      <c r="IG157" s="96"/>
      <c r="IH157" s="96"/>
      <c r="II157" s="96"/>
      <c r="IJ157" s="96"/>
    </row>
    <row r="158" spans="1:244" s="18" customFormat="1" ht="20.100000000000001" customHeight="1">
      <c r="A158" s="55" t="s">
        <v>1145</v>
      </c>
      <c r="B158" s="13" t="s">
        <v>256</v>
      </c>
      <c r="C158" s="13" t="str">
        <f>VLOOKUP($A158,'WO Detail'!$A$2:$BJ$304,4,FALSE)</f>
        <v>Private Mgmt</v>
      </c>
      <c r="D158" s="13" t="str">
        <f>VLOOKUP($A158,'WO Detail'!$A$2:$BJ$304,6,FALSE)</f>
        <v>Building Management Associates (BX 1)</v>
      </c>
      <c r="E158" s="55">
        <f>VLOOKUP($A158,'WO Detail'!$A$2:$BJ$304,7,FALSE)</f>
        <v>530</v>
      </c>
      <c r="F158" s="13" t="s">
        <v>1146</v>
      </c>
      <c r="G158" s="53">
        <v>362</v>
      </c>
      <c r="H158" s="55" t="str">
        <f>VLOOKUP($A158,'WO Detail'!$A$2:$BJ$304,9,FALSE)</f>
        <v>NY005015300</v>
      </c>
      <c r="I158" s="14">
        <v>75</v>
      </c>
      <c r="J158" s="14">
        <v>273</v>
      </c>
      <c r="K158" s="15">
        <v>3.64</v>
      </c>
      <c r="L158" s="15">
        <v>17.385333299999999</v>
      </c>
      <c r="M158" s="14">
        <v>112</v>
      </c>
      <c r="N158" s="14">
        <v>161</v>
      </c>
      <c r="O158" s="14">
        <v>27</v>
      </c>
      <c r="P158" s="14">
        <v>18</v>
      </c>
      <c r="Q158" s="14">
        <v>30</v>
      </c>
      <c r="R158" s="14">
        <v>36</v>
      </c>
      <c r="S158" s="14">
        <v>33</v>
      </c>
      <c r="T158" s="14">
        <v>38</v>
      </c>
      <c r="U158" s="14">
        <v>21</v>
      </c>
      <c r="V158" s="14">
        <v>32</v>
      </c>
      <c r="W158" s="14">
        <v>14</v>
      </c>
      <c r="X158" s="14">
        <v>15</v>
      </c>
      <c r="Y158" s="14">
        <v>2</v>
      </c>
      <c r="Z158" s="14">
        <v>6</v>
      </c>
      <c r="AA158" s="14">
        <v>1</v>
      </c>
      <c r="AB158" s="14">
        <v>92</v>
      </c>
      <c r="AC158" s="14">
        <v>18</v>
      </c>
      <c r="AD158" s="14">
        <v>9</v>
      </c>
      <c r="AE158" s="14">
        <v>6</v>
      </c>
      <c r="AF158" s="14">
        <v>73</v>
      </c>
      <c r="AG158" s="14">
        <v>188</v>
      </c>
      <c r="AH158" s="14">
        <v>5</v>
      </c>
      <c r="AI158" s="14">
        <v>1</v>
      </c>
      <c r="AJ158" s="14">
        <v>26</v>
      </c>
      <c r="AK158" s="14">
        <v>8</v>
      </c>
      <c r="AL158" s="14">
        <v>0</v>
      </c>
      <c r="AM158" s="14">
        <v>0</v>
      </c>
      <c r="AN158" s="14">
        <v>3</v>
      </c>
      <c r="AO158" s="16">
        <v>703</v>
      </c>
      <c r="AP158" s="16">
        <v>567</v>
      </c>
      <c r="AQ158" s="14">
        <v>1</v>
      </c>
      <c r="AR158" s="14">
        <v>3</v>
      </c>
      <c r="AS158" s="14">
        <v>10</v>
      </c>
      <c r="AT158" s="14">
        <v>8</v>
      </c>
      <c r="AU158" s="14">
        <v>9</v>
      </c>
      <c r="AV158" s="14">
        <v>8</v>
      </c>
      <c r="AW158" s="14">
        <v>6</v>
      </c>
      <c r="AX158" s="14">
        <v>3</v>
      </c>
      <c r="AY158" s="14">
        <v>2</v>
      </c>
      <c r="AZ158" s="14">
        <v>8</v>
      </c>
      <c r="BA158" s="14">
        <v>17</v>
      </c>
      <c r="BB158" s="16">
        <v>38994.072463768112</v>
      </c>
      <c r="BC158" s="16">
        <v>31835</v>
      </c>
      <c r="BD158" s="14">
        <v>2</v>
      </c>
      <c r="BE158" s="14">
        <v>4</v>
      </c>
      <c r="BF158" s="14">
        <v>7</v>
      </c>
      <c r="BG158" s="14">
        <v>10</v>
      </c>
      <c r="BH158" s="14">
        <v>3</v>
      </c>
      <c r="BI158" s="14">
        <v>8</v>
      </c>
      <c r="BJ158" s="14">
        <v>4</v>
      </c>
      <c r="BK158" s="14">
        <v>9</v>
      </c>
      <c r="BL158" s="14">
        <v>1</v>
      </c>
      <c r="BM158" s="14">
        <v>0</v>
      </c>
      <c r="BN158" s="14">
        <v>3</v>
      </c>
      <c r="BO158" s="14">
        <v>2</v>
      </c>
      <c r="BP158" s="14">
        <v>6</v>
      </c>
      <c r="BQ158" s="14">
        <v>1</v>
      </c>
      <c r="BR158" s="14">
        <v>1</v>
      </c>
      <c r="BS158" s="14">
        <v>1</v>
      </c>
      <c r="BT158" s="14">
        <v>2</v>
      </c>
      <c r="BU158" s="14">
        <v>0</v>
      </c>
      <c r="BV158" s="14">
        <v>0</v>
      </c>
      <c r="BW158" s="14">
        <v>3</v>
      </c>
      <c r="BX158" s="14">
        <v>2</v>
      </c>
      <c r="BY158" s="14">
        <v>49</v>
      </c>
      <c r="BZ158" s="16">
        <v>47495.591836734697</v>
      </c>
      <c r="CA158" s="16">
        <v>38205</v>
      </c>
      <c r="CB158" s="14">
        <v>16</v>
      </c>
      <c r="CC158" s="16">
        <v>27302.375</v>
      </c>
      <c r="CD158" s="16">
        <v>23652</v>
      </c>
      <c r="CE158" s="14">
        <v>10</v>
      </c>
      <c r="CF158" s="16">
        <v>17264.400000000001</v>
      </c>
      <c r="CG158" s="16">
        <v>14580</v>
      </c>
      <c r="CH158" s="14">
        <v>32</v>
      </c>
      <c r="CI158" s="14">
        <v>18</v>
      </c>
      <c r="CJ158" s="14">
        <v>13</v>
      </c>
      <c r="CK158" s="14">
        <v>5</v>
      </c>
      <c r="CL158" s="14">
        <v>1</v>
      </c>
      <c r="CM158" s="14">
        <v>1</v>
      </c>
      <c r="CN158" s="17">
        <f t="shared" si="51"/>
        <v>1.3333333333333334E-2</v>
      </c>
      <c r="CO158" s="14">
        <v>3</v>
      </c>
      <c r="CP158" s="17">
        <f t="shared" si="52"/>
        <v>0.04</v>
      </c>
      <c r="CQ158" s="14">
        <v>21</v>
      </c>
      <c r="CR158" s="14">
        <v>32</v>
      </c>
      <c r="CS158" s="17">
        <f t="shared" si="53"/>
        <v>0.11721611721611722</v>
      </c>
      <c r="CT158" s="13"/>
      <c r="CU158" s="17"/>
      <c r="CV158" s="13"/>
      <c r="CW158" s="13"/>
      <c r="CX158" s="13"/>
      <c r="CY158" s="13"/>
      <c r="CZ158" s="13"/>
      <c r="DA158" s="13"/>
      <c r="DB158" s="13" t="str">
        <f>VLOOKUP($A158,'WO Detail'!$A$2:$BJ$304,5,FALSE)</f>
        <v>Tracey Williams</v>
      </c>
      <c r="DC158" s="13" t="s">
        <v>272</v>
      </c>
      <c r="DD158" s="13"/>
      <c r="DE158" s="55">
        <f>VLOOKUP($A158,'WO Detail'!$A$2:$BJ$304,38,FALSE)</f>
        <v>0</v>
      </c>
      <c r="DF158" s="19" t="s">
        <v>258</v>
      </c>
      <c r="DG158" s="19" t="s">
        <v>259</v>
      </c>
      <c r="DH158" s="19" t="s">
        <v>324</v>
      </c>
      <c r="DI158" s="19" t="s">
        <v>325</v>
      </c>
      <c r="DJ158" s="19" t="s">
        <v>262</v>
      </c>
      <c r="DK158" s="19" t="s">
        <v>263</v>
      </c>
      <c r="DL158" s="19" t="s">
        <v>318</v>
      </c>
      <c r="DM158" s="19" t="s">
        <v>326</v>
      </c>
      <c r="DN158" s="19" t="s">
        <v>846</v>
      </c>
      <c r="DO158" s="55"/>
      <c r="DP158" s="55"/>
      <c r="DQ158" s="68">
        <v>6.7534973468403301</v>
      </c>
      <c r="DR158" s="55" t="str">
        <f>VLOOKUP($A158,'WO Detail'!$A$2:$BJ$304,10,FALSE)</f>
        <v>No</v>
      </c>
      <c r="DS158" s="55" t="str">
        <f>VLOOKUP($A158,'WO Detail'!$A$2:$BJ$304,14,FALSE)</f>
        <v>NO</v>
      </c>
      <c r="DT158" s="19" t="s">
        <v>418</v>
      </c>
      <c r="DU158" s="59">
        <f>VLOOKUP($A158,'WO Detail'!$A$2:$BJ$304,15,FALSE)</f>
        <v>0</v>
      </c>
      <c r="DV158" s="77"/>
      <c r="DW158" s="79" t="s">
        <v>267</v>
      </c>
      <c r="DX158" s="55">
        <f>VLOOKUP($A158,'WO Detail'!$A$2:$BJ$304,26,FALSE)</f>
        <v>75</v>
      </c>
      <c r="DY158" s="55">
        <f>VLOOKUP($A158,'WO Detail'!$A$2:$BJ$304,27,FALSE)</f>
        <v>75</v>
      </c>
      <c r="DZ158" s="55">
        <f>VLOOKUP($A158,'WO Detail'!$A$2:$BJ$304,28,FALSE)</f>
        <v>0</v>
      </c>
      <c r="EA158" s="55">
        <f>VLOOKUP($A158,'WO Detail'!$A$2:$BJ$304,29,FALSE)</f>
        <v>0</v>
      </c>
      <c r="EB158" s="55">
        <f>VLOOKUP($A158,'WO Detail'!$A$2:$BJ$304,30,FALSE)</f>
        <v>0</v>
      </c>
      <c r="EC158" s="55">
        <f>VLOOKUP($A158,'WO Detail'!$A$2:$BJ$304,31,FALSE)</f>
        <v>0</v>
      </c>
      <c r="ED158" s="55">
        <f>VLOOKUP($A158,'WO Detail'!$A$2:$BJ$304,32,FALSE)</f>
        <v>0</v>
      </c>
      <c r="EE158" s="55">
        <f>VLOOKUP($A158,'WO Detail'!$A$2:$BJ$304,33,FALSE)</f>
        <v>75</v>
      </c>
      <c r="EF158" s="55">
        <f>VLOOKUP($A158,'WO Detail'!$A$2:$BJ$304,34,FALSE)</f>
        <v>0</v>
      </c>
      <c r="EG158" s="55">
        <f>VLOOKUP($A158,'WO Detail'!$A$2:$BJ$304,35,FALSE)</f>
        <v>0</v>
      </c>
      <c r="EH158" s="55">
        <f>VLOOKUP($A158,'WO Detail'!$A$2:$BJ$304,36,FALSE)</f>
        <v>0</v>
      </c>
      <c r="EI158" s="55">
        <f>VLOOKUP($A158,'WO Detail'!$A$2:$BJ$304,37,FALSE)</f>
        <v>0</v>
      </c>
      <c r="EJ158" s="78">
        <v>2</v>
      </c>
      <c r="EK158" s="78">
        <v>0</v>
      </c>
      <c r="EL158" s="19" t="s">
        <v>268</v>
      </c>
      <c r="EM158" s="19" t="s">
        <v>290</v>
      </c>
      <c r="EN158" s="81">
        <v>33177</v>
      </c>
      <c r="EO158" s="78">
        <v>30</v>
      </c>
      <c r="EP158" s="78" t="s">
        <v>390</v>
      </c>
      <c r="EQ158" s="84">
        <v>16773</v>
      </c>
      <c r="ER158" s="78">
        <v>0.61</v>
      </c>
      <c r="ES158" s="13"/>
      <c r="ET158" s="55">
        <f>VLOOKUP($A158,'WO Detail'!$A$2:$BJ$304,25,FALSE)</f>
        <v>0</v>
      </c>
      <c r="EU158" s="55">
        <f>VLOOKUP($A158,'WO Detail'!$A$2:$BJ$304,24,FALSE)</f>
        <v>0</v>
      </c>
      <c r="EV158" s="55">
        <f>VLOOKUP($A158,'WO Detail'!$A$2:$BJ$304,23,FALSE)</f>
        <v>0</v>
      </c>
      <c r="EW158" s="78" t="s">
        <v>267</v>
      </c>
      <c r="EX158" s="13"/>
      <c r="EY158" s="13"/>
      <c r="EZ158" s="19" t="s">
        <v>272</v>
      </c>
      <c r="FA158" s="55" t="str">
        <f>VLOOKUP($A158,'WO Detail'!$A$2:$BJ$304,11,FALSE)</f>
        <v>Other</v>
      </c>
      <c r="FB158" s="55" t="str">
        <f>VLOOKUP($A158,'WO Detail'!$A$2:$BJ$304,12,FALSE)</f>
        <v>No</v>
      </c>
      <c r="FC158" s="13"/>
      <c r="FD158" s="55">
        <f>VLOOKUP($A158,'WO Detail'!$A$2:$BJ$304,13,FALSE)</f>
        <v>0</v>
      </c>
      <c r="FE158" s="19" t="s">
        <v>272</v>
      </c>
      <c r="FF158" s="13" t="s">
        <v>273</v>
      </c>
      <c r="FG158" s="19" t="s">
        <v>1147</v>
      </c>
      <c r="FH158" s="19" t="s">
        <v>848</v>
      </c>
      <c r="FI158" s="13">
        <v>3710</v>
      </c>
      <c r="FJ158" s="13">
        <v>8</v>
      </c>
      <c r="FK158" s="19" t="s">
        <v>849</v>
      </c>
      <c r="FL158" s="13"/>
      <c r="FM158" s="55">
        <f>VLOOKUP($A158,'WO Detail'!$A$2:$BJ$304,16,FALSE)</f>
        <v>0</v>
      </c>
      <c r="FN158" s="13"/>
      <c r="FO158" s="13"/>
      <c r="FP158" s="13"/>
      <c r="FQ158" s="13"/>
      <c r="FR158" s="13"/>
      <c r="FS158" s="13"/>
      <c r="FT158" s="13"/>
      <c r="FU158" s="13"/>
      <c r="FV158" s="13"/>
      <c r="FW158" s="13"/>
      <c r="FX158" s="13"/>
      <c r="FY158" s="13"/>
      <c r="FZ158" s="13"/>
      <c r="GA158" s="13"/>
      <c r="GB158" s="13"/>
      <c r="GC158" s="13"/>
      <c r="GD158" s="13"/>
      <c r="GE158" s="13"/>
      <c r="GF158" s="13"/>
      <c r="GG158" s="13"/>
      <c r="GH158" s="55">
        <f>VLOOKUP($A158,'WO Detail'!$A$2:$BJ$304,39,FALSE)</f>
        <v>92.79</v>
      </c>
      <c r="GI158" s="55">
        <f>VLOOKUP($A158,'WO Detail'!$A$2:$BJ$304,40,FALSE)</f>
        <v>25.33</v>
      </c>
      <c r="GJ158" s="13"/>
      <c r="GK158" s="13"/>
      <c r="GL158" s="13"/>
      <c r="GM158" s="13"/>
      <c r="GN158" s="55">
        <f>VLOOKUP($A158,'WO Detail'!$A$2:$BJ$304,17,FALSE)</f>
        <v>0</v>
      </c>
      <c r="GO158" s="55">
        <f>VLOOKUP($A158,'WO Detail'!$A$2:$BJ$304,18,FALSE)</f>
        <v>0</v>
      </c>
      <c r="GP158" s="55">
        <f>VLOOKUP($A158,'WO Detail'!$A$2:$BJ$304,19,FALSE)</f>
        <v>0</v>
      </c>
      <c r="GQ158" s="55" t="str">
        <f>VLOOKUP($A158,'WO Detail'!$A$2:$BJ$304,21,FALSE)</f>
        <v>No</v>
      </c>
      <c r="GR158" s="89">
        <f>VLOOKUP($A158,'WO Detail'!$A$2:$BJ$304,22,FALSE)</f>
        <v>0.45189241614665615</v>
      </c>
      <c r="GS158" s="95" t="str">
        <f>VLOOKUP($A158,'WO Detail'!$A$2:$BJ$304,41,FALSE)</f>
        <v/>
      </c>
      <c r="GT158" s="95"/>
      <c r="GU158" s="95" t="str">
        <f>VLOOKUP($A158,'WO Detail'!$A$2:$BJ$304,42,FALSE)</f>
        <v/>
      </c>
      <c r="GV158" s="95"/>
      <c r="GW158" s="95">
        <f>VLOOKUP($A158,'WO Detail'!$A$2:$BJ$304,43,FALSE)</f>
        <v>254</v>
      </c>
      <c r="GX158" s="95">
        <f t="shared" si="54"/>
        <v>1.1288888888888891</v>
      </c>
      <c r="GY158" s="95">
        <f>VLOOKUP($A158,'WO Detail'!$A$2:$BJ$304,44,FALSE)</f>
        <v>16</v>
      </c>
      <c r="GZ158" s="95">
        <f t="shared" si="55"/>
        <v>0.21333333333333335</v>
      </c>
      <c r="HA158" s="95">
        <f>VLOOKUP($A158,'WO Detail'!$A$2:$BJ$304,45,FALSE)</f>
        <v>8</v>
      </c>
      <c r="HB158" s="95">
        <f t="shared" si="56"/>
        <v>3.5555555555555556E-2</v>
      </c>
      <c r="HC158" s="95">
        <f>VLOOKUP($A158,'WO Detail'!$A$2:$BJ$304,46,FALSE)</f>
        <v>1</v>
      </c>
      <c r="HD158" s="95">
        <f t="shared" si="57"/>
        <v>1.3333333333333334E-2</v>
      </c>
      <c r="HE158" s="95">
        <f>VLOOKUP($A158,'WO Detail'!$A$2:$BJ$304,47,FALSE)</f>
        <v>0</v>
      </c>
      <c r="HF158" s="95">
        <f t="shared" si="58"/>
        <v>0</v>
      </c>
      <c r="HG158" s="95">
        <f>VLOOKUP($A158,'WO Detail'!$A$2:$BJ$304,49,FALSE)</f>
        <v>0</v>
      </c>
      <c r="HH158" s="95">
        <f t="shared" si="59"/>
        <v>0</v>
      </c>
      <c r="HI158" s="95">
        <f>VLOOKUP($A158,'WO Detail'!$A$2:$BJ$304,51,FALSE)</f>
        <v>0</v>
      </c>
      <c r="HJ158" s="95">
        <f t="shared" si="60"/>
        <v>0</v>
      </c>
      <c r="HK158" s="95">
        <f>VLOOKUP($A158,'WO Detail'!$A$2:$BJ$304,53,FALSE)</f>
        <v>0</v>
      </c>
      <c r="HL158" s="95">
        <f t="shared" si="61"/>
        <v>0</v>
      </c>
      <c r="HM158" s="95"/>
      <c r="HN158" s="95"/>
      <c r="HO158" s="95">
        <f>VLOOKUP($A158,'WO Detail'!$A$2:$BJ$304,56,FALSE)</f>
        <v>2088</v>
      </c>
      <c r="HP158" s="95">
        <f t="shared" si="62"/>
        <v>9.2799999999999994</v>
      </c>
      <c r="HQ158" s="95">
        <f>VLOOKUP($A158,'WO Detail'!$A$2:$BJ$304,57,FALSE)</f>
        <v>299</v>
      </c>
      <c r="HR158" s="95">
        <f t="shared" si="63"/>
        <v>3.9866666666666668</v>
      </c>
      <c r="HS158" s="95">
        <f>VLOOKUP($A158,'WO Detail'!$A$2:$BJ$304,58,FALSE)</f>
        <v>123</v>
      </c>
      <c r="HT158" s="95">
        <f t="shared" si="64"/>
        <v>0.54666666666666663</v>
      </c>
      <c r="HU158" s="95">
        <f>VLOOKUP($A158,'WO Detail'!$A$2:$BJ$304,59,FALSE)</f>
        <v>41</v>
      </c>
      <c r="HV158" s="95">
        <f t="shared" si="65"/>
        <v>0.54666666666666663</v>
      </c>
      <c r="HW158" s="95">
        <f>VLOOKUP($A158,'WO Detail'!$A$2:$BJ$304,60,FALSE)</f>
        <v>296</v>
      </c>
      <c r="HX158" s="95">
        <f t="shared" si="66"/>
        <v>1.3155555555555556</v>
      </c>
      <c r="HY158" s="95">
        <f>VLOOKUP($A158,'WO Detail'!$A$2:$BJ$304,61,FALSE)</f>
        <v>104</v>
      </c>
      <c r="HZ158" s="95">
        <f t="shared" si="67"/>
        <v>1.3866666666666667</v>
      </c>
      <c r="IA158" s="95"/>
      <c r="IB158" s="95"/>
      <c r="IC158" s="95"/>
      <c r="ID158" s="113">
        <f>VLOOKUP($A158,'PHAS Score'!$C$1:$D$303,2,FALSE)</f>
        <v>34</v>
      </c>
      <c r="IE158" s="95">
        <f>VLOOKUP($A158,'WO Detail'!$A$2:$BJ$304,62,FALSE)</f>
        <v>259</v>
      </c>
      <c r="IF158" s="95">
        <f t="shared" si="68"/>
        <v>3.4533333333333331</v>
      </c>
      <c r="IG158" s="96"/>
      <c r="IH158" s="96"/>
      <c r="II158" s="96"/>
      <c r="IJ158" s="96"/>
    </row>
    <row r="159" spans="1:244" s="18" customFormat="1" ht="20.100000000000001" customHeight="1">
      <c r="A159" s="55" t="s">
        <v>1148</v>
      </c>
      <c r="B159" s="13" t="s">
        <v>278</v>
      </c>
      <c r="C159" s="13" t="str">
        <f>VLOOKUP($A159,'WO Detail'!$A$2:$BJ$304,4,FALSE)</f>
        <v>NGO1</v>
      </c>
      <c r="D159" s="13" t="str">
        <f>VLOOKUP($A159,'WO Detail'!$A$2:$BJ$304,6,FALSE)</f>
        <v>Seth Low Houses</v>
      </c>
      <c r="E159" s="55">
        <f>VLOOKUP($A159,'WO Detail'!$A$2:$BJ$304,7,FALSE)</f>
        <v>169</v>
      </c>
      <c r="F159" s="13" t="s">
        <v>1149</v>
      </c>
      <c r="G159" s="53">
        <v>169</v>
      </c>
      <c r="H159" s="55" t="str">
        <f>VLOOKUP($A159,'WO Detail'!$A$2:$BJ$304,9,FALSE)</f>
        <v>NY005011690</v>
      </c>
      <c r="I159" s="14">
        <v>527</v>
      </c>
      <c r="J159" s="14">
        <v>1353</v>
      </c>
      <c r="K159" s="15">
        <v>2.5673623999999999</v>
      </c>
      <c r="L159" s="15">
        <v>20.761100599999999</v>
      </c>
      <c r="M159" s="14">
        <v>525</v>
      </c>
      <c r="N159" s="14">
        <v>828</v>
      </c>
      <c r="O159" s="14">
        <v>84</v>
      </c>
      <c r="P159" s="14">
        <v>137</v>
      </c>
      <c r="Q159" s="14">
        <v>146</v>
      </c>
      <c r="R159" s="14">
        <v>144</v>
      </c>
      <c r="S159" s="14">
        <v>115</v>
      </c>
      <c r="T159" s="14">
        <v>206</v>
      </c>
      <c r="U159" s="14">
        <v>133</v>
      </c>
      <c r="V159" s="14">
        <v>130</v>
      </c>
      <c r="W159" s="14">
        <v>65</v>
      </c>
      <c r="X159" s="14">
        <v>69</v>
      </c>
      <c r="Y159" s="14">
        <v>63</v>
      </c>
      <c r="Z159" s="14">
        <v>50</v>
      </c>
      <c r="AA159" s="14">
        <v>11</v>
      </c>
      <c r="AB159" s="14">
        <v>461</v>
      </c>
      <c r="AC159" s="14">
        <v>166</v>
      </c>
      <c r="AD159" s="14">
        <v>124</v>
      </c>
      <c r="AE159" s="14">
        <v>46</v>
      </c>
      <c r="AF159" s="14">
        <v>814</v>
      </c>
      <c r="AG159" s="14">
        <v>482</v>
      </c>
      <c r="AH159" s="14">
        <v>6</v>
      </c>
      <c r="AI159" s="14">
        <v>5</v>
      </c>
      <c r="AJ159" s="14">
        <v>219</v>
      </c>
      <c r="AK159" s="14">
        <v>54</v>
      </c>
      <c r="AL159" s="14">
        <v>9</v>
      </c>
      <c r="AM159" s="14">
        <v>8</v>
      </c>
      <c r="AN159" s="14">
        <v>63</v>
      </c>
      <c r="AO159" s="16">
        <v>541.11764705882354</v>
      </c>
      <c r="AP159" s="16">
        <v>375</v>
      </c>
      <c r="AQ159" s="14">
        <v>21</v>
      </c>
      <c r="AR159" s="14">
        <v>37</v>
      </c>
      <c r="AS159" s="14">
        <v>149</v>
      </c>
      <c r="AT159" s="14">
        <v>67</v>
      </c>
      <c r="AU159" s="14">
        <v>42</v>
      </c>
      <c r="AV159" s="14">
        <v>40</v>
      </c>
      <c r="AW159" s="14">
        <v>28</v>
      </c>
      <c r="AX159" s="14">
        <v>30</v>
      </c>
      <c r="AY159" s="14">
        <v>13</v>
      </c>
      <c r="AZ159" s="14">
        <v>24</v>
      </c>
      <c r="BA159" s="14">
        <v>76</v>
      </c>
      <c r="BB159" s="16">
        <v>25949.150763358779</v>
      </c>
      <c r="BC159" s="16">
        <v>19008</v>
      </c>
      <c r="BD159" s="14">
        <v>31</v>
      </c>
      <c r="BE159" s="14">
        <v>77</v>
      </c>
      <c r="BF159" s="14">
        <v>113</v>
      </c>
      <c r="BG159" s="14">
        <v>61</v>
      </c>
      <c r="BH159" s="14">
        <v>49</v>
      </c>
      <c r="BI159" s="14">
        <v>39</v>
      </c>
      <c r="BJ159" s="14">
        <v>32</v>
      </c>
      <c r="BK159" s="14">
        <v>21</v>
      </c>
      <c r="BL159" s="14">
        <v>17</v>
      </c>
      <c r="BM159" s="14">
        <v>12</v>
      </c>
      <c r="BN159" s="14">
        <v>17</v>
      </c>
      <c r="BO159" s="14">
        <v>10</v>
      </c>
      <c r="BP159" s="14">
        <v>12</v>
      </c>
      <c r="BQ159" s="14">
        <v>5</v>
      </c>
      <c r="BR159" s="14">
        <v>6</v>
      </c>
      <c r="BS159" s="14">
        <v>5</v>
      </c>
      <c r="BT159" s="14">
        <v>2</v>
      </c>
      <c r="BU159" s="14">
        <v>5</v>
      </c>
      <c r="BV159" s="14">
        <v>2</v>
      </c>
      <c r="BW159" s="14">
        <v>0</v>
      </c>
      <c r="BX159" s="14">
        <v>8</v>
      </c>
      <c r="BY159" s="14">
        <v>291</v>
      </c>
      <c r="BZ159" s="16">
        <v>36327.920962199314</v>
      </c>
      <c r="CA159" s="16">
        <v>30056</v>
      </c>
      <c r="CB159" s="14">
        <v>80</v>
      </c>
      <c r="CC159" s="16">
        <v>17449.5</v>
      </c>
      <c r="CD159" s="16">
        <v>12977</v>
      </c>
      <c r="CE159" s="14">
        <v>171</v>
      </c>
      <c r="CF159" s="16">
        <v>13464.754385964912</v>
      </c>
      <c r="CG159" s="16">
        <v>10536</v>
      </c>
      <c r="CH159" s="14">
        <v>354</v>
      </c>
      <c r="CI159" s="14">
        <v>89</v>
      </c>
      <c r="CJ159" s="14">
        <v>58</v>
      </c>
      <c r="CK159" s="14">
        <v>18</v>
      </c>
      <c r="CL159" s="14">
        <v>3</v>
      </c>
      <c r="CM159" s="14">
        <v>5</v>
      </c>
      <c r="CN159" s="17">
        <f t="shared" si="51"/>
        <v>9.4876660341555973E-3</v>
      </c>
      <c r="CO159" s="14">
        <v>29</v>
      </c>
      <c r="CP159" s="17">
        <f t="shared" si="52"/>
        <v>5.5028462998102469E-2</v>
      </c>
      <c r="CQ159" s="14">
        <v>265</v>
      </c>
      <c r="CR159" s="14">
        <v>113</v>
      </c>
      <c r="CS159" s="17">
        <f t="shared" si="53"/>
        <v>8.3518107908351805E-2</v>
      </c>
      <c r="CT159" s="13"/>
      <c r="CU159" s="17"/>
      <c r="CV159" s="13"/>
      <c r="CW159" s="13"/>
      <c r="CX159" s="13"/>
      <c r="CY159" s="13"/>
      <c r="CZ159" s="13"/>
      <c r="DA159" s="13"/>
      <c r="DB159" s="13" t="str">
        <f>VLOOKUP($A159,'WO Detail'!$A$2:$BJ$304,5,FALSE)</f>
        <v>Andrew Korbul Jr.</v>
      </c>
      <c r="DC159" s="13"/>
      <c r="DD159" s="13"/>
      <c r="DE159" s="55">
        <f>VLOOKUP($A159,'WO Detail'!$A$2:$BJ$304,38,FALSE)</f>
        <v>6</v>
      </c>
      <c r="DF159" s="19" t="s">
        <v>350</v>
      </c>
      <c r="DG159" s="19" t="s">
        <v>351</v>
      </c>
      <c r="DH159" s="19" t="s">
        <v>282</v>
      </c>
      <c r="DI159" s="19" t="s">
        <v>283</v>
      </c>
      <c r="DJ159" s="19" t="s">
        <v>1150</v>
      </c>
      <c r="DK159" s="19" t="s">
        <v>1151</v>
      </c>
      <c r="DL159" s="19" t="s">
        <v>286</v>
      </c>
      <c r="DM159" s="19" t="s">
        <v>287</v>
      </c>
      <c r="DN159" s="19" t="s">
        <v>288</v>
      </c>
      <c r="DO159" s="55"/>
      <c r="DP159" s="55"/>
      <c r="DQ159" s="68">
        <v>24.300441826215021</v>
      </c>
      <c r="DR159" s="55" t="str">
        <f>VLOOKUP($A159,'WO Detail'!$A$2:$BJ$304,10,FALSE)</f>
        <v>No</v>
      </c>
      <c r="DS159" s="55" t="str">
        <f>VLOOKUP($A159,'WO Detail'!$A$2:$BJ$304,14,FALSE)</f>
        <v>YES</v>
      </c>
      <c r="DT159" s="19" t="s">
        <v>289</v>
      </c>
      <c r="DU159" s="59" t="str">
        <f>VLOOKUP($A159,'WO Detail'!$A$2:$BJ$304,15,FALSE)</f>
        <v>REGINALD BOWMAN</v>
      </c>
      <c r="DV159" s="77"/>
      <c r="DW159" s="79" t="s">
        <v>267</v>
      </c>
      <c r="DX159" s="55">
        <f>VLOOKUP($A159,'WO Detail'!$A$2:$BJ$304,26,FALSE)</f>
        <v>536</v>
      </c>
      <c r="DY159" s="55">
        <f>VLOOKUP($A159,'WO Detail'!$A$2:$BJ$304,27,FALSE)</f>
        <v>527</v>
      </c>
      <c r="DZ159" s="55">
        <f>VLOOKUP($A159,'WO Detail'!$A$2:$BJ$304,28,FALSE)</f>
        <v>8</v>
      </c>
      <c r="EA159" s="55">
        <f>VLOOKUP($A159,'WO Detail'!$A$2:$BJ$304,29,FALSE)</f>
        <v>1</v>
      </c>
      <c r="EB159" s="55">
        <f>VLOOKUP($A159,'WO Detail'!$A$2:$BJ$304,30,FALSE)</f>
        <v>0</v>
      </c>
      <c r="EC159" s="55">
        <f>VLOOKUP($A159,'WO Detail'!$A$2:$BJ$304,31,FALSE)</f>
        <v>133</v>
      </c>
      <c r="ED159" s="55">
        <f>VLOOKUP($A159,'WO Detail'!$A$2:$BJ$304,32,FALSE)</f>
        <v>186</v>
      </c>
      <c r="EE159" s="55">
        <f>VLOOKUP($A159,'WO Detail'!$A$2:$BJ$304,33,FALSE)</f>
        <v>164</v>
      </c>
      <c r="EF159" s="55">
        <f>VLOOKUP($A159,'WO Detail'!$A$2:$BJ$304,34,FALSE)</f>
        <v>51</v>
      </c>
      <c r="EG159" s="55">
        <f>VLOOKUP($A159,'WO Detail'!$A$2:$BJ$304,35,FALSE)</f>
        <v>2</v>
      </c>
      <c r="EH159" s="55">
        <f>VLOOKUP($A159,'WO Detail'!$A$2:$BJ$304,36,FALSE)</f>
        <v>0</v>
      </c>
      <c r="EI159" s="55">
        <f>VLOOKUP($A159,'WO Detail'!$A$2:$BJ$304,37,FALSE)</f>
        <v>0</v>
      </c>
      <c r="EJ159" s="78">
        <v>4</v>
      </c>
      <c r="EK159" s="78">
        <v>0</v>
      </c>
      <c r="EL159" s="19" t="s">
        <v>268</v>
      </c>
      <c r="EM159" s="19" t="s">
        <v>269</v>
      </c>
      <c r="EN159" s="81">
        <v>24837</v>
      </c>
      <c r="EO159" s="78">
        <v>53</v>
      </c>
      <c r="EP159" s="78" t="s">
        <v>1152</v>
      </c>
      <c r="EQ159" s="84">
        <v>45163</v>
      </c>
      <c r="ER159" s="78">
        <v>5.89</v>
      </c>
      <c r="ES159" s="13"/>
      <c r="ET159" s="55">
        <f>VLOOKUP($A159,'WO Detail'!$A$2:$BJ$304,25,FALSE)</f>
        <v>3</v>
      </c>
      <c r="EU159" s="55">
        <f>VLOOKUP($A159,'WO Detail'!$A$2:$BJ$304,24,FALSE)</f>
        <v>8</v>
      </c>
      <c r="EV159" s="55">
        <f>VLOOKUP($A159,'WO Detail'!$A$2:$BJ$304,23,FALSE)</f>
        <v>0</v>
      </c>
      <c r="EW159" s="78" t="s">
        <v>267</v>
      </c>
      <c r="EX159" s="13"/>
      <c r="EY159" s="13"/>
      <c r="EZ159" s="19" t="s">
        <v>267</v>
      </c>
      <c r="FA159" s="55" t="str">
        <f>VLOOKUP($A159,'WO Detail'!$A$2:$BJ$304,11,FALSE)</f>
        <v>Other</v>
      </c>
      <c r="FB159" s="55" t="str">
        <f>VLOOKUP($A159,'WO Detail'!$A$2:$BJ$304,12,FALSE)</f>
        <v>No</v>
      </c>
      <c r="FC159" s="13"/>
      <c r="FD159" s="55" t="str">
        <f>VLOOKUP($A159,'WO Detail'!$A$2:$BJ$304,13,FALSE)</f>
        <v>NGEM</v>
      </c>
      <c r="FE159" s="19" t="s">
        <v>267</v>
      </c>
      <c r="FF159" s="13" t="s">
        <v>273</v>
      </c>
      <c r="FG159" s="19" t="s">
        <v>1153</v>
      </c>
      <c r="FH159" s="19" t="s">
        <v>293</v>
      </c>
      <c r="FI159" s="13">
        <v>4007</v>
      </c>
      <c r="FJ159" s="13">
        <v>23</v>
      </c>
      <c r="FK159" s="19" t="s">
        <v>294</v>
      </c>
      <c r="FL159" s="13"/>
      <c r="FM159" s="55">
        <f>VLOOKUP($A159,'WO Detail'!$A$2:$BJ$304,16,FALSE)</f>
        <v>0</v>
      </c>
      <c r="FN159" s="13"/>
      <c r="FO159" s="13"/>
      <c r="FP159" s="13"/>
      <c r="FQ159" s="13"/>
      <c r="FR159" s="13"/>
      <c r="FS159" s="13"/>
      <c r="FT159" s="13"/>
      <c r="FU159" s="13"/>
      <c r="FV159" s="13"/>
      <c r="FW159" s="13"/>
      <c r="FX159" s="13"/>
      <c r="FY159" s="13"/>
      <c r="FZ159" s="13"/>
      <c r="GA159" s="13"/>
      <c r="GB159" s="13"/>
      <c r="GC159" s="13"/>
      <c r="GD159" s="13"/>
      <c r="GE159" s="13"/>
      <c r="GF159" s="13"/>
      <c r="GG159" s="13"/>
      <c r="GH159" s="55">
        <f>VLOOKUP($A159,'WO Detail'!$A$2:$BJ$304,39,FALSE)</f>
        <v>91.92</v>
      </c>
      <c r="GI159" s="55">
        <f>VLOOKUP($A159,'WO Detail'!$A$2:$BJ$304,40,FALSE)</f>
        <v>42.69</v>
      </c>
      <c r="GJ159" s="13"/>
      <c r="GK159" s="13"/>
      <c r="GL159" s="13"/>
      <c r="GM159" s="13"/>
      <c r="GN159" s="55">
        <f>VLOOKUP($A159,'WO Detail'!$A$2:$BJ$304,17,FALSE)</f>
        <v>0</v>
      </c>
      <c r="GO159" s="55">
        <f>VLOOKUP($A159,'WO Detail'!$A$2:$BJ$304,18,FALSE)</f>
        <v>0</v>
      </c>
      <c r="GP159" s="55">
        <f>VLOOKUP($A159,'WO Detail'!$A$2:$BJ$304,19,FALSE)</f>
        <v>0</v>
      </c>
      <c r="GQ159" s="55" t="str">
        <f>VLOOKUP($A159,'WO Detail'!$A$2:$BJ$304,21,FALSE)</f>
        <v>No</v>
      </c>
      <c r="GR159" s="89">
        <f>VLOOKUP($A159,'WO Detail'!$A$2:$BJ$304,22,FALSE)</f>
        <v>0.51744281768648304</v>
      </c>
      <c r="GS159" s="95">
        <f>VLOOKUP($A159,'WO Detail'!$A$2:$BJ$304,41,FALSE)</f>
        <v>1462</v>
      </c>
      <c r="GT159" s="95">
        <f t="shared" ref="GT159:GT190" si="70">(GS159/3)/DY159</f>
        <v>0.92473118279569888</v>
      </c>
      <c r="GU159" s="95">
        <f>VLOOKUP($A159,'WO Detail'!$A$2:$BJ$304,42,FALSE)</f>
        <v>298</v>
      </c>
      <c r="GV159" s="95">
        <f t="shared" ref="GV159:GV190" si="71">GU159/DY159</f>
        <v>0.56546489563567359</v>
      </c>
      <c r="GW159" s="95">
        <f>VLOOKUP($A159,'WO Detail'!$A$2:$BJ$304,43,FALSE)</f>
        <v>2778</v>
      </c>
      <c r="GX159" s="95">
        <f t="shared" si="54"/>
        <v>1.7571157495256167</v>
      </c>
      <c r="GY159" s="95">
        <f>VLOOKUP($A159,'WO Detail'!$A$2:$BJ$304,44,FALSE)</f>
        <v>3999</v>
      </c>
      <c r="GZ159" s="95">
        <f t="shared" si="55"/>
        <v>7.5882352941176467</v>
      </c>
      <c r="HA159" s="95">
        <f>VLOOKUP($A159,'WO Detail'!$A$2:$BJ$304,45,FALSE)</f>
        <v>1357</v>
      </c>
      <c r="HB159" s="95">
        <f t="shared" si="56"/>
        <v>0.8583175205566097</v>
      </c>
      <c r="HC159" s="95">
        <f>VLOOKUP($A159,'WO Detail'!$A$2:$BJ$304,46,FALSE)</f>
        <v>4078</v>
      </c>
      <c r="HD159" s="95">
        <f t="shared" si="57"/>
        <v>7.7381404174573056</v>
      </c>
      <c r="HE159" s="95">
        <f>VLOOKUP($A159,'WO Detail'!$A$2:$BJ$304,47,FALSE)</f>
        <v>1152</v>
      </c>
      <c r="HF159" s="95">
        <f t="shared" si="58"/>
        <v>0.72865275142314989</v>
      </c>
      <c r="HG159" s="95">
        <f>VLOOKUP($A159,'WO Detail'!$A$2:$BJ$304,49,FALSE)</f>
        <v>950</v>
      </c>
      <c r="HH159" s="95">
        <f t="shared" si="59"/>
        <v>0.60088551549652125</v>
      </c>
      <c r="HI159" s="95">
        <f>VLOOKUP($A159,'WO Detail'!$A$2:$BJ$304,51,FALSE)</f>
        <v>4</v>
      </c>
      <c r="HJ159" s="95">
        <f t="shared" si="60"/>
        <v>2</v>
      </c>
      <c r="HK159" s="95">
        <f>VLOOKUP($A159,'WO Detail'!$A$2:$BJ$304,53,FALSE)</f>
        <v>5</v>
      </c>
      <c r="HL159" s="95">
        <f t="shared" si="61"/>
        <v>2.5</v>
      </c>
      <c r="HM159" s="95">
        <f>VLOOKUP($A159,'WO Detail'!$A$2:$BJ$304,55,FALSE)</f>
        <v>623</v>
      </c>
      <c r="HN159" s="95">
        <f>HM159/EU159</f>
        <v>77.875</v>
      </c>
      <c r="HO159" s="95">
        <f>VLOOKUP($A159,'WO Detail'!$A$2:$BJ$304,56,FALSE)</f>
        <v>14923</v>
      </c>
      <c r="HP159" s="95">
        <f t="shared" si="62"/>
        <v>9.438962681846931</v>
      </c>
      <c r="HQ159" s="95">
        <f>VLOOKUP($A159,'WO Detail'!$A$2:$BJ$304,57,FALSE)</f>
        <v>14261</v>
      </c>
      <c r="HR159" s="95">
        <f t="shared" si="63"/>
        <v>27.060721062618597</v>
      </c>
      <c r="HS159" s="95">
        <f>VLOOKUP($A159,'WO Detail'!$A$2:$BJ$304,58,FALSE)</f>
        <v>7831</v>
      </c>
      <c r="HT159" s="95">
        <f t="shared" si="64"/>
        <v>4.9531941808981657</v>
      </c>
      <c r="HU159" s="95">
        <f>VLOOKUP($A159,'WO Detail'!$A$2:$BJ$304,59,FALSE)</f>
        <v>36695</v>
      </c>
      <c r="HV159" s="95">
        <f t="shared" si="65"/>
        <v>69.629981024667927</v>
      </c>
      <c r="HW159" s="95">
        <f>VLOOKUP($A159,'WO Detail'!$A$2:$BJ$304,60,FALSE)</f>
        <v>707</v>
      </c>
      <c r="HX159" s="95">
        <f t="shared" si="66"/>
        <v>0.44718532574320047</v>
      </c>
      <c r="HY159" s="95">
        <f>VLOOKUP($A159,'WO Detail'!$A$2:$BJ$304,61,FALSE)</f>
        <v>14754</v>
      </c>
      <c r="HZ159" s="95">
        <f t="shared" si="67"/>
        <v>27.996204933586338</v>
      </c>
      <c r="IA159" s="95"/>
      <c r="IB159" s="95"/>
      <c r="IC159" s="95"/>
      <c r="ID159" s="113">
        <f>VLOOKUP($A159,'PHAS Score'!$C$1:$D$303,2,FALSE)</f>
        <v>50.86</v>
      </c>
      <c r="IE159" s="95">
        <f>VLOOKUP($A159,'WO Detail'!$A$2:$BJ$304,62,FALSE)</f>
        <v>1270</v>
      </c>
      <c r="IF159" s="95">
        <f t="shared" si="68"/>
        <v>2.4098671726755216</v>
      </c>
      <c r="IG159" s="96"/>
      <c r="IH159" s="96"/>
      <c r="II159" s="96"/>
      <c r="IJ159" s="96"/>
    </row>
    <row r="160" spans="1:244" s="18" customFormat="1" ht="20.100000000000001" customHeight="1">
      <c r="A160" s="55" t="s">
        <v>1154</v>
      </c>
      <c r="B160" s="13" t="s">
        <v>307</v>
      </c>
      <c r="C160" s="13" t="str">
        <f>VLOOKUP($A160,'WO Detail'!$A$2:$BJ$304,4,FALSE)</f>
        <v>Manhattan</v>
      </c>
      <c r="D160" s="13" t="str">
        <f>VLOOKUP($A160,'WO Detail'!$A$2:$BJ$304,6,FALSE)</f>
        <v>Gompers</v>
      </c>
      <c r="E160" s="55">
        <f>VLOOKUP($A160,'WO Detail'!$A$2:$BJ$304,7,FALSE)</f>
        <v>100</v>
      </c>
      <c r="F160" s="13" t="s">
        <v>1155</v>
      </c>
      <c r="G160" s="53">
        <v>326</v>
      </c>
      <c r="H160" s="55" t="str">
        <f>VLOOKUP($A160,'WO Detail'!$A$2:$BJ$304,9,FALSE)</f>
        <v>NY005011000</v>
      </c>
      <c r="I160" s="14">
        <v>189</v>
      </c>
      <c r="J160" s="14">
        <v>362</v>
      </c>
      <c r="K160" s="15">
        <v>1.9153439000000001</v>
      </c>
      <c r="L160" s="15">
        <v>24.4634921</v>
      </c>
      <c r="M160" s="14">
        <v>153</v>
      </c>
      <c r="N160" s="14">
        <v>209</v>
      </c>
      <c r="O160" s="14">
        <v>7</v>
      </c>
      <c r="P160" s="14">
        <v>15</v>
      </c>
      <c r="Q160" s="14">
        <v>13</v>
      </c>
      <c r="R160" s="14">
        <v>18</v>
      </c>
      <c r="S160" s="14">
        <v>15</v>
      </c>
      <c r="T160" s="14">
        <v>35</v>
      </c>
      <c r="U160" s="14">
        <v>30</v>
      </c>
      <c r="V160" s="14">
        <v>22</v>
      </c>
      <c r="W160" s="14">
        <v>18</v>
      </c>
      <c r="X160" s="14">
        <v>24</v>
      </c>
      <c r="Y160" s="14">
        <v>78</v>
      </c>
      <c r="Z160" s="14">
        <v>54</v>
      </c>
      <c r="AA160" s="14">
        <v>33</v>
      </c>
      <c r="AB160" s="14">
        <v>45</v>
      </c>
      <c r="AC160" s="14">
        <v>182</v>
      </c>
      <c r="AD160" s="14">
        <v>165</v>
      </c>
      <c r="AE160" s="14">
        <v>19</v>
      </c>
      <c r="AF160" s="14">
        <v>61</v>
      </c>
      <c r="AG160" s="14">
        <v>151</v>
      </c>
      <c r="AH160" s="14">
        <v>128</v>
      </c>
      <c r="AI160" s="14">
        <v>3</v>
      </c>
      <c r="AJ160" s="14">
        <v>123</v>
      </c>
      <c r="AK160" s="14">
        <v>27</v>
      </c>
      <c r="AL160" s="14">
        <v>6</v>
      </c>
      <c r="AM160" s="14">
        <v>3</v>
      </c>
      <c r="AN160" s="14">
        <v>21</v>
      </c>
      <c r="AO160" s="16">
        <v>554.17989417989418</v>
      </c>
      <c r="AP160" s="16">
        <v>341</v>
      </c>
      <c r="AQ160" s="14">
        <v>2</v>
      </c>
      <c r="AR160" s="14">
        <v>4</v>
      </c>
      <c r="AS160" s="14">
        <v>74</v>
      </c>
      <c r="AT160" s="14">
        <v>30</v>
      </c>
      <c r="AU160" s="14">
        <v>12</v>
      </c>
      <c r="AV160" s="14">
        <v>8</v>
      </c>
      <c r="AW160" s="14">
        <v>7</v>
      </c>
      <c r="AX160" s="14">
        <v>5</v>
      </c>
      <c r="AY160" s="14">
        <v>9</v>
      </c>
      <c r="AZ160" s="14">
        <v>3</v>
      </c>
      <c r="BA160" s="14">
        <v>35</v>
      </c>
      <c r="BB160" s="16">
        <v>27209.333333333332</v>
      </c>
      <c r="BC160" s="16">
        <v>14946</v>
      </c>
      <c r="BD160" s="14">
        <v>1</v>
      </c>
      <c r="BE160" s="14">
        <v>14</v>
      </c>
      <c r="BF160" s="14">
        <v>72</v>
      </c>
      <c r="BG160" s="14">
        <v>20</v>
      </c>
      <c r="BH160" s="14">
        <v>8</v>
      </c>
      <c r="BI160" s="14">
        <v>9</v>
      </c>
      <c r="BJ160" s="14">
        <v>8</v>
      </c>
      <c r="BK160" s="14">
        <v>6</v>
      </c>
      <c r="BL160" s="14">
        <v>7</v>
      </c>
      <c r="BM160" s="14">
        <v>4</v>
      </c>
      <c r="BN160" s="14">
        <v>3</v>
      </c>
      <c r="BO160" s="14">
        <v>4</v>
      </c>
      <c r="BP160" s="14">
        <v>5</v>
      </c>
      <c r="BQ160" s="14">
        <v>1</v>
      </c>
      <c r="BR160" s="14">
        <v>2</v>
      </c>
      <c r="BS160" s="14">
        <v>3</v>
      </c>
      <c r="BT160" s="14">
        <v>2</v>
      </c>
      <c r="BU160" s="14">
        <v>1</v>
      </c>
      <c r="BV160" s="14">
        <v>0</v>
      </c>
      <c r="BW160" s="14">
        <v>1</v>
      </c>
      <c r="BX160" s="14">
        <v>3</v>
      </c>
      <c r="BY160" s="14">
        <v>62</v>
      </c>
      <c r="BZ160" s="16">
        <v>50195.370967741932</v>
      </c>
      <c r="CA160" s="16">
        <v>41437.5</v>
      </c>
      <c r="CB160" s="14">
        <v>8</v>
      </c>
      <c r="CC160" s="16">
        <v>20497.5</v>
      </c>
      <c r="CD160" s="16">
        <v>18132</v>
      </c>
      <c r="CE160" s="14">
        <v>105</v>
      </c>
      <c r="CF160" s="16">
        <v>14080.752380952381</v>
      </c>
      <c r="CG160" s="16">
        <v>10812</v>
      </c>
      <c r="CH160" s="14">
        <v>117</v>
      </c>
      <c r="CI160" s="14">
        <v>28</v>
      </c>
      <c r="CJ160" s="14">
        <v>21</v>
      </c>
      <c r="CK160" s="14">
        <v>5</v>
      </c>
      <c r="CL160" s="14">
        <v>1</v>
      </c>
      <c r="CM160" s="14">
        <v>3</v>
      </c>
      <c r="CN160" s="17">
        <f t="shared" si="51"/>
        <v>1.5873015873015872E-2</v>
      </c>
      <c r="CO160" s="14">
        <v>13</v>
      </c>
      <c r="CP160" s="17">
        <f t="shared" si="52"/>
        <v>6.8783068783068779E-2</v>
      </c>
      <c r="CQ160" s="14">
        <v>95</v>
      </c>
      <c r="CR160" s="14">
        <v>9</v>
      </c>
      <c r="CS160" s="17">
        <f t="shared" si="53"/>
        <v>2.4861878453038673E-2</v>
      </c>
      <c r="CT160" s="13"/>
      <c r="CU160" s="17"/>
      <c r="CV160" s="13"/>
      <c r="CW160" s="13"/>
      <c r="CX160" s="13"/>
      <c r="CY160" s="13"/>
      <c r="CZ160" s="13"/>
      <c r="DA160" s="13"/>
      <c r="DB160" s="13" t="str">
        <f>VLOOKUP($A160,'WO Detail'!$A$2:$BJ$304,5,FALSE)</f>
        <v>Brenda Allen</v>
      </c>
      <c r="DC160" s="13"/>
      <c r="DD160" s="13"/>
      <c r="DE160" s="55">
        <f>VLOOKUP($A160,'WO Detail'!$A$2:$BJ$304,38,FALSE)</f>
        <v>0</v>
      </c>
      <c r="DF160" s="19" t="s">
        <v>396</v>
      </c>
      <c r="DG160" s="19" t="s">
        <v>397</v>
      </c>
      <c r="DH160" s="19" t="s">
        <v>398</v>
      </c>
      <c r="DI160" s="19" t="s">
        <v>399</v>
      </c>
      <c r="DJ160" s="19" t="s">
        <v>389</v>
      </c>
      <c r="DK160" s="19" t="s">
        <v>400</v>
      </c>
      <c r="DL160" s="19" t="s">
        <v>401</v>
      </c>
      <c r="DM160" s="19" t="s">
        <v>402</v>
      </c>
      <c r="DN160" s="19" t="s">
        <v>403</v>
      </c>
      <c r="DO160" s="55"/>
      <c r="DP160" s="55"/>
      <c r="DQ160" s="68">
        <v>19.390581717451521</v>
      </c>
      <c r="DR160" s="55" t="str">
        <f>VLOOKUP($A160,'WO Detail'!$A$2:$BJ$304,10,FALSE)</f>
        <v>No</v>
      </c>
      <c r="DS160" s="55" t="str">
        <f>VLOOKUP($A160,'WO Detail'!$A$2:$BJ$304,14,FALSE)</f>
        <v>YES</v>
      </c>
      <c r="DT160" s="19" t="s">
        <v>387</v>
      </c>
      <c r="DU160" s="59" t="str">
        <f>VLOOKUP($A160,'WO Detail'!$A$2:$BJ$304,15,FALSE)</f>
        <v>DELORES MORALES</v>
      </c>
      <c r="DV160" s="77"/>
      <c r="DW160" s="79" t="s">
        <v>735</v>
      </c>
      <c r="DX160" s="55">
        <f>VLOOKUP($A160,'WO Detail'!$A$2:$BJ$304,26,FALSE)</f>
        <v>189</v>
      </c>
      <c r="DY160" s="55">
        <f>VLOOKUP($A160,'WO Detail'!$A$2:$BJ$304,27,FALSE)</f>
        <v>189</v>
      </c>
      <c r="DZ160" s="55">
        <f>VLOOKUP($A160,'WO Detail'!$A$2:$BJ$304,28,FALSE)</f>
        <v>0</v>
      </c>
      <c r="EA160" s="55">
        <f>VLOOKUP($A160,'WO Detail'!$A$2:$BJ$304,29,FALSE)</f>
        <v>0</v>
      </c>
      <c r="EB160" s="55">
        <f>VLOOKUP($A160,'WO Detail'!$A$2:$BJ$304,30,FALSE)</f>
        <v>0</v>
      </c>
      <c r="EC160" s="55">
        <f>VLOOKUP($A160,'WO Detail'!$A$2:$BJ$304,31,FALSE)</f>
        <v>101</v>
      </c>
      <c r="ED160" s="55">
        <f>VLOOKUP($A160,'WO Detail'!$A$2:$BJ$304,32,FALSE)</f>
        <v>60</v>
      </c>
      <c r="EE160" s="55">
        <f>VLOOKUP($A160,'WO Detail'!$A$2:$BJ$304,33,FALSE)</f>
        <v>28</v>
      </c>
      <c r="EF160" s="55">
        <f>VLOOKUP($A160,'WO Detail'!$A$2:$BJ$304,34,FALSE)</f>
        <v>0</v>
      </c>
      <c r="EG160" s="55">
        <f>VLOOKUP($A160,'WO Detail'!$A$2:$BJ$304,35,FALSE)</f>
        <v>0</v>
      </c>
      <c r="EH160" s="55">
        <f>VLOOKUP($A160,'WO Detail'!$A$2:$BJ$304,36,FALSE)</f>
        <v>0</v>
      </c>
      <c r="EI160" s="55">
        <f>VLOOKUP($A160,'WO Detail'!$A$2:$BJ$304,37,FALSE)</f>
        <v>0</v>
      </c>
      <c r="EJ160" s="78">
        <v>5</v>
      </c>
      <c r="EK160" s="78">
        <v>0</v>
      </c>
      <c r="EL160" s="19" t="s">
        <v>268</v>
      </c>
      <c r="EM160" s="19" t="s">
        <v>290</v>
      </c>
      <c r="EN160" s="81">
        <v>32295</v>
      </c>
      <c r="EO160" s="78">
        <v>32</v>
      </c>
      <c r="EP160" s="78" t="s">
        <v>1156</v>
      </c>
      <c r="EQ160" s="84">
        <v>37227</v>
      </c>
      <c r="ER160" s="78">
        <v>1.98</v>
      </c>
      <c r="ES160" s="13"/>
      <c r="ET160" s="55">
        <f>VLOOKUP($A160,'WO Detail'!$A$2:$BJ$304,25,FALSE)</f>
        <v>30</v>
      </c>
      <c r="EU160" s="55">
        <f>VLOOKUP($A160,'WO Detail'!$A$2:$BJ$304,24,FALSE)</f>
        <v>2</v>
      </c>
      <c r="EV160" s="55" t="str">
        <f>VLOOKUP($A160,'WO Detail'!$A$2:$BJ$304,23,FALSE)</f>
        <v>OPERATING</v>
      </c>
      <c r="EW160" s="78" t="s">
        <v>267</v>
      </c>
      <c r="EX160" s="13"/>
      <c r="EY160" s="13"/>
      <c r="EZ160" s="19" t="s">
        <v>272</v>
      </c>
      <c r="FA160" s="55" t="str">
        <f>VLOOKUP($A160,'WO Detail'!$A$2:$BJ$304,11,FALSE)</f>
        <v>Other</v>
      </c>
      <c r="FB160" s="55" t="str">
        <f>VLOOKUP($A160,'WO Detail'!$A$2:$BJ$304,12,FALSE)</f>
        <v>No</v>
      </c>
      <c r="FC160" s="13"/>
      <c r="FD160" s="55">
        <f>VLOOKUP($A160,'WO Detail'!$A$2:$BJ$304,13,FALSE)</f>
        <v>0</v>
      </c>
      <c r="FE160" s="19" t="s">
        <v>272</v>
      </c>
      <c r="FF160" s="13"/>
      <c r="FG160" s="19" t="s">
        <v>1157</v>
      </c>
      <c r="FH160" s="19" t="s">
        <v>406</v>
      </c>
      <c r="FI160" s="13">
        <v>3809</v>
      </c>
      <c r="FJ160" s="13">
        <v>1</v>
      </c>
      <c r="FK160" s="19" t="s">
        <v>407</v>
      </c>
      <c r="FL160" s="13"/>
      <c r="FM160" s="55">
        <f>VLOOKUP($A160,'WO Detail'!$A$2:$BJ$304,16,FALSE)</f>
        <v>0</v>
      </c>
      <c r="FN160" s="13"/>
      <c r="FO160" s="13"/>
      <c r="FP160" s="13"/>
      <c r="FQ160" s="13"/>
      <c r="FR160" s="13"/>
      <c r="FS160" s="13"/>
      <c r="FT160" s="13"/>
      <c r="FU160" s="13"/>
      <c r="FV160" s="13"/>
      <c r="FW160" s="13"/>
      <c r="FX160" s="13"/>
      <c r="FY160" s="13"/>
      <c r="FZ160" s="13"/>
      <c r="GA160" s="13"/>
      <c r="GB160" s="13"/>
      <c r="GC160" s="13"/>
      <c r="GD160" s="13"/>
      <c r="GE160" s="13"/>
      <c r="GF160" s="13"/>
      <c r="GG160" s="13"/>
      <c r="GH160" s="55">
        <f>VLOOKUP($A160,'WO Detail'!$A$2:$BJ$304,39,FALSE)</f>
        <v>95.63</v>
      </c>
      <c r="GI160" s="55">
        <f>VLOOKUP($A160,'WO Detail'!$A$2:$BJ$304,40,FALSE)</f>
        <v>18.52</v>
      </c>
      <c r="GJ160" s="13"/>
      <c r="GK160" s="13"/>
      <c r="GL160" s="13"/>
      <c r="GM160" s="13"/>
      <c r="GN160" s="55">
        <f>VLOOKUP($A160,'WO Detail'!$A$2:$BJ$304,17,FALSE)</f>
        <v>0</v>
      </c>
      <c r="GO160" s="55">
        <f>VLOOKUP($A160,'WO Detail'!$A$2:$BJ$304,18,FALSE)</f>
        <v>0</v>
      </c>
      <c r="GP160" s="55">
        <f>VLOOKUP($A160,'WO Detail'!$A$2:$BJ$304,19,FALSE)</f>
        <v>0</v>
      </c>
      <c r="GQ160" s="55" t="str">
        <f>VLOOKUP($A160,'WO Detail'!$A$2:$BJ$304,21,FALSE)</f>
        <v>No</v>
      </c>
      <c r="GR160" s="89">
        <f>VLOOKUP($A160,'WO Detail'!$A$2:$BJ$304,22,FALSE)</f>
        <v>0.59706277341339187</v>
      </c>
      <c r="GS160" s="95">
        <f>VLOOKUP($A160,'WO Detail'!$A$2:$BJ$304,41,FALSE)</f>
        <v>424</v>
      </c>
      <c r="GT160" s="95">
        <f t="shared" si="70"/>
        <v>0.7477954144620812</v>
      </c>
      <c r="GU160" s="95">
        <f>VLOOKUP($A160,'WO Detail'!$A$2:$BJ$304,42,FALSE)</f>
        <v>37</v>
      </c>
      <c r="GV160" s="95">
        <f t="shared" si="71"/>
        <v>0.19576719576719576</v>
      </c>
      <c r="GW160" s="95">
        <f>VLOOKUP($A160,'WO Detail'!$A$2:$BJ$304,43,FALSE)</f>
        <v>983</v>
      </c>
      <c r="GX160" s="95">
        <f t="shared" si="54"/>
        <v>1.7336860670194005</v>
      </c>
      <c r="GY160" s="95">
        <f>VLOOKUP($A160,'WO Detail'!$A$2:$BJ$304,44,FALSE)</f>
        <v>807</v>
      </c>
      <c r="GZ160" s="95">
        <f t="shared" si="55"/>
        <v>4.2698412698412698</v>
      </c>
      <c r="HA160" s="95">
        <f>VLOOKUP($A160,'WO Detail'!$A$2:$BJ$304,45,FALSE)</f>
        <v>301</v>
      </c>
      <c r="HB160" s="95">
        <f t="shared" si="56"/>
        <v>0.53086419753086422</v>
      </c>
      <c r="HC160" s="95">
        <f>VLOOKUP($A160,'WO Detail'!$A$2:$BJ$304,46,FALSE)</f>
        <v>229</v>
      </c>
      <c r="HD160" s="95">
        <f t="shared" si="57"/>
        <v>1.2116402116402116</v>
      </c>
      <c r="HE160" s="95">
        <f>VLOOKUP($A160,'WO Detail'!$A$2:$BJ$304,47,FALSE)</f>
        <v>299</v>
      </c>
      <c r="HF160" s="95">
        <f t="shared" si="58"/>
        <v>0.52733686067019403</v>
      </c>
      <c r="HG160" s="95">
        <f>VLOOKUP($A160,'WO Detail'!$A$2:$BJ$304,49,FALSE)</f>
        <v>297</v>
      </c>
      <c r="HH160" s="95">
        <f t="shared" si="59"/>
        <v>0.52380952380952384</v>
      </c>
      <c r="HI160" s="95">
        <f>VLOOKUP($A160,'WO Detail'!$A$2:$BJ$304,51,FALSE)</f>
        <v>1</v>
      </c>
      <c r="HJ160" s="95">
        <f t="shared" si="60"/>
        <v>0.5</v>
      </c>
      <c r="HK160" s="95">
        <f>VLOOKUP($A160,'WO Detail'!$A$2:$BJ$304,53,FALSE)</f>
        <v>4</v>
      </c>
      <c r="HL160" s="95">
        <f t="shared" si="61"/>
        <v>2</v>
      </c>
      <c r="HM160" s="95">
        <f>VLOOKUP($A160,'WO Detail'!$A$2:$BJ$304,55,FALSE)</f>
        <v>68</v>
      </c>
      <c r="HN160" s="95">
        <f>HM160/EU160</f>
        <v>34</v>
      </c>
      <c r="HO160" s="95">
        <f>VLOOKUP($A160,'WO Detail'!$A$2:$BJ$304,56,FALSE)</f>
        <v>4452</v>
      </c>
      <c r="HP160" s="95">
        <f t="shared" si="62"/>
        <v>7.8518518518518521</v>
      </c>
      <c r="HQ160" s="95">
        <f>VLOOKUP($A160,'WO Detail'!$A$2:$BJ$304,57,FALSE)</f>
        <v>1320</v>
      </c>
      <c r="HR160" s="95">
        <f t="shared" si="63"/>
        <v>6.9841269841269842</v>
      </c>
      <c r="HS160" s="95">
        <f>VLOOKUP($A160,'WO Detail'!$A$2:$BJ$304,58,FALSE)</f>
        <v>2190</v>
      </c>
      <c r="HT160" s="95">
        <f t="shared" si="64"/>
        <v>3.8624338624338623</v>
      </c>
      <c r="HU160" s="95">
        <f>VLOOKUP($A160,'WO Detail'!$A$2:$BJ$304,59,FALSE)</f>
        <v>9521</v>
      </c>
      <c r="HV160" s="95">
        <f t="shared" si="65"/>
        <v>50.375661375661373</v>
      </c>
      <c r="HW160" s="95">
        <f>VLOOKUP($A160,'WO Detail'!$A$2:$BJ$304,60,FALSE)</f>
        <v>166</v>
      </c>
      <c r="HX160" s="95">
        <f t="shared" si="66"/>
        <v>0.29276895943562614</v>
      </c>
      <c r="HY160" s="95">
        <f>VLOOKUP($A160,'WO Detail'!$A$2:$BJ$304,61,FALSE)</f>
        <v>3972</v>
      </c>
      <c r="HZ160" s="95">
        <f t="shared" si="67"/>
        <v>21.015873015873016</v>
      </c>
      <c r="IA160" s="95"/>
      <c r="IB160" s="95"/>
      <c r="IC160" s="95"/>
      <c r="ID160" s="113">
        <f>VLOOKUP($A160,'PHAS Score'!$C$1:$D$303,2,FALSE)</f>
        <v>28</v>
      </c>
      <c r="IE160" s="95">
        <f>VLOOKUP($A160,'WO Detail'!$A$2:$BJ$304,62,FALSE)</f>
        <v>327</v>
      </c>
      <c r="IF160" s="95">
        <f t="shared" si="68"/>
        <v>1.7301587301587302</v>
      </c>
      <c r="IG160" s="96"/>
      <c r="IH160" s="96"/>
      <c r="II160" s="96"/>
      <c r="IJ160" s="96"/>
    </row>
    <row r="161" spans="1:244" s="18" customFormat="1" ht="20.100000000000001" customHeight="1">
      <c r="A161" s="55" t="s">
        <v>1158</v>
      </c>
      <c r="B161" s="13" t="s">
        <v>307</v>
      </c>
      <c r="C161" s="13" t="str">
        <f>VLOOKUP($A161,'WO Detail'!$A$2:$BJ$304,4,FALSE)</f>
        <v>Manhattan</v>
      </c>
      <c r="D161" s="13" t="str">
        <f>VLOOKUP($A161,'WO Detail'!$A$2:$BJ$304,6,FALSE)</f>
        <v>Lower East Side</v>
      </c>
      <c r="E161" s="55">
        <f>VLOOKUP($A161,'WO Detail'!$A$2:$BJ$304,7,FALSE)</f>
        <v>337</v>
      </c>
      <c r="F161" s="13" t="s">
        <v>1159</v>
      </c>
      <c r="G161" s="53">
        <v>337</v>
      </c>
      <c r="H161" s="55" t="str">
        <f>VLOOKUP($A161,'WO Detail'!$A$2:$BJ$304,9,FALSE)</f>
        <v>NY005012920</v>
      </c>
      <c r="I161" s="14">
        <v>185</v>
      </c>
      <c r="J161" s="14">
        <v>422</v>
      </c>
      <c r="K161" s="15">
        <v>2.2810811000000002</v>
      </c>
      <c r="L161" s="15">
        <v>25.423243200000002</v>
      </c>
      <c r="M161" s="14">
        <v>171</v>
      </c>
      <c r="N161" s="14">
        <v>251</v>
      </c>
      <c r="O161" s="14">
        <v>17</v>
      </c>
      <c r="P161" s="14">
        <v>28</v>
      </c>
      <c r="Q161" s="14">
        <v>24</v>
      </c>
      <c r="R161" s="14">
        <v>19</v>
      </c>
      <c r="S161" s="14">
        <v>38</v>
      </c>
      <c r="T161" s="14">
        <v>58</v>
      </c>
      <c r="U161" s="14">
        <v>31</v>
      </c>
      <c r="V161" s="14">
        <v>37</v>
      </c>
      <c r="W161" s="14">
        <v>37</v>
      </c>
      <c r="X161" s="14">
        <v>45</v>
      </c>
      <c r="Y161" s="14">
        <v>68</v>
      </c>
      <c r="Z161" s="14">
        <v>19</v>
      </c>
      <c r="AA161" s="14">
        <v>1</v>
      </c>
      <c r="AB161" s="14">
        <v>80</v>
      </c>
      <c r="AC161" s="14">
        <v>116</v>
      </c>
      <c r="AD161" s="14">
        <v>88</v>
      </c>
      <c r="AE161" s="14">
        <v>17</v>
      </c>
      <c r="AF161" s="14">
        <v>86</v>
      </c>
      <c r="AG161" s="14">
        <v>219</v>
      </c>
      <c r="AH161" s="14">
        <v>100</v>
      </c>
      <c r="AI161" s="14">
        <v>0</v>
      </c>
      <c r="AJ161" s="14">
        <v>83</v>
      </c>
      <c r="AK161" s="14">
        <v>18</v>
      </c>
      <c r="AL161" s="14">
        <v>10</v>
      </c>
      <c r="AM161" s="14">
        <v>3</v>
      </c>
      <c r="AN161" s="14">
        <v>10</v>
      </c>
      <c r="AO161" s="16">
        <v>552.0594594594595</v>
      </c>
      <c r="AP161" s="16">
        <v>400</v>
      </c>
      <c r="AQ161" s="14">
        <v>2</v>
      </c>
      <c r="AR161" s="14">
        <v>17</v>
      </c>
      <c r="AS161" s="14">
        <v>40</v>
      </c>
      <c r="AT161" s="14">
        <v>32</v>
      </c>
      <c r="AU161" s="14">
        <v>22</v>
      </c>
      <c r="AV161" s="14">
        <v>11</v>
      </c>
      <c r="AW161" s="14">
        <v>10</v>
      </c>
      <c r="AX161" s="14">
        <v>10</v>
      </c>
      <c r="AY161" s="14">
        <v>6</v>
      </c>
      <c r="AZ161" s="14">
        <v>6</v>
      </c>
      <c r="BA161" s="14">
        <v>29</v>
      </c>
      <c r="BB161" s="16">
        <v>28487.149171270717</v>
      </c>
      <c r="BC161" s="16">
        <v>16896</v>
      </c>
      <c r="BD161" s="14">
        <v>5</v>
      </c>
      <c r="BE161" s="14">
        <v>33</v>
      </c>
      <c r="BF161" s="14">
        <v>38</v>
      </c>
      <c r="BG161" s="14">
        <v>27</v>
      </c>
      <c r="BH161" s="14">
        <v>14</v>
      </c>
      <c r="BI161" s="14">
        <v>7</v>
      </c>
      <c r="BJ161" s="14">
        <v>11</v>
      </c>
      <c r="BK161" s="14">
        <v>8</v>
      </c>
      <c r="BL161" s="14">
        <v>5</v>
      </c>
      <c r="BM161" s="14">
        <v>5</v>
      </c>
      <c r="BN161" s="14">
        <v>4</v>
      </c>
      <c r="BO161" s="14">
        <v>2</v>
      </c>
      <c r="BP161" s="14">
        <v>5</v>
      </c>
      <c r="BQ161" s="14">
        <v>5</v>
      </c>
      <c r="BR161" s="14">
        <v>2</v>
      </c>
      <c r="BS161" s="14">
        <v>3</v>
      </c>
      <c r="BT161" s="14">
        <v>2</v>
      </c>
      <c r="BU161" s="14">
        <v>0</v>
      </c>
      <c r="BV161" s="14">
        <v>1</v>
      </c>
      <c r="BW161" s="14">
        <v>0</v>
      </c>
      <c r="BX161" s="14">
        <v>4</v>
      </c>
      <c r="BY161" s="14">
        <v>91</v>
      </c>
      <c r="BZ161" s="16">
        <v>42595.923076923078</v>
      </c>
      <c r="CA161" s="16">
        <v>33940</v>
      </c>
      <c r="CB161" s="14">
        <v>16</v>
      </c>
      <c r="CC161" s="16">
        <v>12770.375</v>
      </c>
      <c r="CD161" s="16">
        <v>10404</v>
      </c>
      <c r="CE161" s="14">
        <v>79</v>
      </c>
      <c r="CF161" s="16">
        <v>14527.303797468354</v>
      </c>
      <c r="CG161" s="16">
        <v>12588</v>
      </c>
      <c r="CH161" s="14">
        <v>118</v>
      </c>
      <c r="CI161" s="14">
        <v>30</v>
      </c>
      <c r="CJ161" s="14">
        <v>21</v>
      </c>
      <c r="CK161" s="14">
        <v>8</v>
      </c>
      <c r="CL161" s="14">
        <v>2</v>
      </c>
      <c r="CM161" s="14">
        <v>4</v>
      </c>
      <c r="CN161" s="17">
        <f t="shared" si="51"/>
        <v>2.1621621621621623E-2</v>
      </c>
      <c r="CO161" s="14">
        <v>13</v>
      </c>
      <c r="CP161" s="17">
        <f t="shared" si="52"/>
        <v>7.0270270270270274E-2</v>
      </c>
      <c r="CQ161" s="14">
        <v>91</v>
      </c>
      <c r="CR161" s="14">
        <v>21</v>
      </c>
      <c r="CS161" s="17">
        <f t="shared" si="53"/>
        <v>4.9763033175355451E-2</v>
      </c>
      <c r="CT161" s="13"/>
      <c r="CU161" s="17"/>
      <c r="CV161" s="13"/>
      <c r="CW161" s="13"/>
      <c r="CX161" s="13"/>
      <c r="CY161" s="13"/>
      <c r="CZ161" s="13"/>
      <c r="DA161" s="13"/>
      <c r="DB161" s="13" t="str">
        <f>VLOOKUP($A161,'WO Detail'!$A$2:$BJ$304,5,FALSE)</f>
        <v>Brenda Allen</v>
      </c>
      <c r="DC161" s="13"/>
      <c r="DD161" s="13"/>
      <c r="DE161" s="55">
        <f>VLOOKUP($A161,'WO Detail'!$A$2:$BJ$304,38,FALSE)</f>
        <v>3</v>
      </c>
      <c r="DF161" s="19" t="s">
        <v>378</v>
      </c>
      <c r="DG161" s="19" t="s">
        <v>379</v>
      </c>
      <c r="DH161" s="19" t="s">
        <v>380</v>
      </c>
      <c r="DI161" s="19" t="s">
        <v>381</v>
      </c>
      <c r="DJ161" s="19" t="s">
        <v>389</v>
      </c>
      <c r="DK161" s="19" t="s">
        <v>400</v>
      </c>
      <c r="DL161" s="19" t="s">
        <v>384</v>
      </c>
      <c r="DM161" s="19" t="s">
        <v>385</v>
      </c>
      <c r="DN161" s="19" t="s">
        <v>403</v>
      </c>
      <c r="DO161" s="55"/>
      <c r="DP161" s="55"/>
      <c r="DQ161" s="68">
        <v>25.404157043879906</v>
      </c>
      <c r="DR161" s="55" t="str">
        <f>VLOOKUP($A161,'WO Detail'!$A$2:$BJ$304,10,FALSE)</f>
        <v>No</v>
      </c>
      <c r="DS161" s="55" t="str">
        <f>VLOOKUP($A161,'WO Detail'!$A$2:$BJ$304,14,FALSE)</f>
        <v>YES</v>
      </c>
      <c r="DT161" s="19" t="s">
        <v>387</v>
      </c>
      <c r="DU161" s="59" t="str">
        <f>VLOOKUP($A161,'WO Detail'!$A$2:$BJ$304,15,FALSE)</f>
        <v>THERESE MITCHELL</v>
      </c>
      <c r="DV161" s="78">
        <v>2026</v>
      </c>
      <c r="DW161" s="79" t="s">
        <v>267</v>
      </c>
      <c r="DX161" s="55">
        <f>VLOOKUP($A161,'WO Detail'!$A$2:$BJ$304,26,FALSE)</f>
        <v>188</v>
      </c>
      <c r="DY161" s="55">
        <f>VLOOKUP($A161,'WO Detail'!$A$2:$BJ$304,27,FALSE)</f>
        <v>185</v>
      </c>
      <c r="DZ161" s="55">
        <f>VLOOKUP($A161,'WO Detail'!$A$2:$BJ$304,28,FALSE)</f>
        <v>3</v>
      </c>
      <c r="EA161" s="55">
        <f>VLOOKUP($A161,'WO Detail'!$A$2:$BJ$304,29,FALSE)</f>
        <v>0</v>
      </c>
      <c r="EB161" s="55">
        <f>VLOOKUP($A161,'WO Detail'!$A$2:$BJ$304,30,FALSE)</f>
        <v>0</v>
      </c>
      <c r="EC161" s="55">
        <f>VLOOKUP($A161,'WO Detail'!$A$2:$BJ$304,31,FALSE)</f>
        <v>46</v>
      </c>
      <c r="ED161" s="55">
        <f>VLOOKUP($A161,'WO Detail'!$A$2:$BJ$304,32,FALSE)</f>
        <v>94</v>
      </c>
      <c r="EE161" s="55">
        <f>VLOOKUP($A161,'WO Detail'!$A$2:$BJ$304,33,FALSE)</f>
        <v>48</v>
      </c>
      <c r="EF161" s="55">
        <f>VLOOKUP($A161,'WO Detail'!$A$2:$BJ$304,34,FALSE)</f>
        <v>0</v>
      </c>
      <c r="EG161" s="55">
        <f>VLOOKUP($A161,'WO Detail'!$A$2:$BJ$304,35,FALSE)</f>
        <v>0</v>
      </c>
      <c r="EH161" s="55">
        <f>VLOOKUP($A161,'WO Detail'!$A$2:$BJ$304,36,FALSE)</f>
        <v>0</v>
      </c>
      <c r="EI161" s="55">
        <f>VLOOKUP($A161,'WO Detail'!$A$2:$BJ$304,37,FALSE)</f>
        <v>0</v>
      </c>
      <c r="EJ161" s="78">
        <v>4</v>
      </c>
      <c r="EK161" s="78">
        <v>1</v>
      </c>
      <c r="EL161" s="19" t="s">
        <v>268</v>
      </c>
      <c r="EM161" s="19" t="s">
        <v>290</v>
      </c>
      <c r="EN161" s="81">
        <v>32448</v>
      </c>
      <c r="EO161" s="78">
        <v>32</v>
      </c>
      <c r="EP161" s="78" t="s">
        <v>371</v>
      </c>
      <c r="EQ161" s="84">
        <v>59808</v>
      </c>
      <c r="ER161" s="78">
        <v>3.85</v>
      </c>
      <c r="ES161" s="13"/>
      <c r="ET161" s="55">
        <f>VLOOKUP($A161,'WO Detail'!$A$2:$BJ$304,25,FALSE)</f>
        <v>41</v>
      </c>
      <c r="EU161" s="55">
        <f>VLOOKUP($A161,'WO Detail'!$A$2:$BJ$304,24,FALSE)</f>
        <v>0</v>
      </c>
      <c r="EV161" s="55" t="str">
        <f>VLOOKUP($A161,'WO Detail'!$A$2:$BJ$304,23,FALSE)</f>
        <v>OPERATING</v>
      </c>
      <c r="EW161" s="78" t="s">
        <v>462</v>
      </c>
      <c r="EX161" s="13"/>
      <c r="EY161" s="13"/>
      <c r="EZ161" s="19" t="s">
        <v>272</v>
      </c>
      <c r="FA161" s="55" t="str">
        <f>VLOOKUP($A161,'WO Detail'!$A$2:$BJ$304,11,FALSE)</f>
        <v>Other</v>
      </c>
      <c r="FB161" s="55" t="str">
        <f>VLOOKUP($A161,'WO Detail'!$A$2:$BJ$304,12,FALSE)</f>
        <v>No</v>
      </c>
      <c r="FC161" s="13"/>
      <c r="FD161" s="55">
        <f>VLOOKUP($A161,'WO Detail'!$A$2:$BJ$304,13,FALSE)</f>
        <v>0</v>
      </c>
      <c r="FE161" s="19" t="s">
        <v>272</v>
      </c>
      <c r="FF161" s="13" t="s">
        <v>273</v>
      </c>
      <c r="FG161" s="19" t="s">
        <v>637</v>
      </c>
      <c r="FH161" s="19" t="s">
        <v>515</v>
      </c>
      <c r="FI161" s="13">
        <v>3809</v>
      </c>
      <c r="FJ161" s="13">
        <v>1</v>
      </c>
      <c r="FK161" s="19" t="s">
        <v>638</v>
      </c>
      <c r="FL161" s="13"/>
      <c r="FM161" s="55">
        <f>VLOOKUP($A161,'WO Detail'!$A$2:$BJ$304,16,FALSE)</f>
        <v>0</v>
      </c>
      <c r="FN161" s="13"/>
      <c r="FO161" s="13"/>
      <c r="FP161" s="13"/>
      <c r="FQ161" s="13"/>
      <c r="FR161" s="13"/>
      <c r="FS161" s="13"/>
      <c r="FT161" s="13"/>
      <c r="FU161" s="13"/>
      <c r="FV161" s="13"/>
      <c r="FW161" s="13"/>
      <c r="FX161" s="13"/>
      <c r="FY161" s="13"/>
      <c r="FZ161" s="13"/>
      <c r="GA161" s="13"/>
      <c r="GB161" s="13"/>
      <c r="GC161" s="13"/>
      <c r="GD161" s="13"/>
      <c r="GE161" s="13"/>
      <c r="GF161" s="13"/>
      <c r="GG161" s="13"/>
      <c r="GH161" s="55">
        <f>VLOOKUP($A161,'WO Detail'!$A$2:$BJ$304,39,FALSE)</f>
        <v>94.78</v>
      </c>
      <c r="GI161" s="55">
        <f>VLOOKUP($A161,'WO Detail'!$A$2:$BJ$304,40,FALSE)</f>
        <v>27.57</v>
      </c>
      <c r="GJ161" s="13"/>
      <c r="GK161" s="13"/>
      <c r="GL161" s="13"/>
      <c r="GM161" s="13"/>
      <c r="GN161" s="55">
        <f>VLOOKUP($A161,'WO Detail'!$A$2:$BJ$304,17,FALSE)</f>
        <v>0</v>
      </c>
      <c r="GO161" s="55">
        <f>VLOOKUP($A161,'WO Detail'!$A$2:$BJ$304,18,FALSE)</f>
        <v>0</v>
      </c>
      <c r="GP161" s="55">
        <f>VLOOKUP($A161,'WO Detail'!$A$2:$BJ$304,19,FALSE)</f>
        <v>0</v>
      </c>
      <c r="GQ161" s="55" t="str">
        <f>VLOOKUP($A161,'WO Detail'!$A$2:$BJ$304,21,FALSE)</f>
        <v>Yes</v>
      </c>
      <c r="GR161" s="89">
        <f>VLOOKUP($A161,'WO Detail'!$A$2:$BJ$304,22,FALSE)</f>
        <v>0.67163987227613831</v>
      </c>
      <c r="GS161" s="95">
        <f>VLOOKUP($A161,'WO Detail'!$A$2:$BJ$304,41,FALSE)</f>
        <v>611</v>
      </c>
      <c r="GT161" s="95">
        <f t="shared" si="70"/>
        <v>1.1009009009009008</v>
      </c>
      <c r="GU161" s="95">
        <f>VLOOKUP($A161,'WO Detail'!$A$2:$BJ$304,42,FALSE)</f>
        <v>109</v>
      </c>
      <c r="GV161" s="95">
        <f t="shared" si="71"/>
        <v>0.58918918918918917</v>
      </c>
      <c r="GW161" s="95">
        <f>VLOOKUP($A161,'WO Detail'!$A$2:$BJ$304,43,FALSE)</f>
        <v>1299</v>
      </c>
      <c r="GX161" s="95">
        <f t="shared" si="54"/>
        <v>2.3405405405405406</v>
      </c>
      <c r="GY161" s="95">
        <f>VLOOKUP($A161,'WO Detail'!$A$2:$BJ$304,44,FALSE)</f>
        <v>1313</v>
      </c>
      <c r="GZ161" s="95">
        <f t="shared" si="55"/>
        <v>7.0972972972972972</v>
      </c>
      <c r="HA161" s="95">
        <f>VLOOKUP($A161,'WO Detail'!$A$2:$BJ$304,45,FALSE)</f>
        <v>621</v>
      </c>
      <c r="HB161" s="95">
        <f t="shared" si="56"/>
        <v>1.1189189189189188</v>
      </c>
      <c r="HC161" s="95">
        <f>VLOOKUP($A161,'WO Detail'!$A$2:$BJ$304,46,FALSE)</f>
        <v>696</v>
      </c>
      <c r="HD161" s="95">
        <f t="shared" si="57"/>
        <v>3.7621621621621624</v>
      </c>
      <c r="HE161" s="95">
        <f>VLOOKUP($A161,'WO Detail'!$A$2:$BJ$304,47,FALSE)</f>
        <v>419</v>
      </c>
      <c r="HF161" s="95">
        <f t="shared" si="58"/>
        <v>0.7549549549549549</v>
      </c>
      <c r="HG161" s="95">
        <f>VLOOKUP($A161,'WO Detail'!$A$2:$BJ$304,49,FALSE)</f>
        <v>580</v>
      </c>
      <c r="HH161" s="95">
        <f t="shared" si="59"/>
        <v>1.045045045045045</v>
      </c>
      <c r="HI161" s="95">
        <f>VLOOKUP($A161,'WO Detail'!$A$2:$BJ$304,51,FALSE)</f>
        <v>4</v>
      </c>
      <c r="HJ161" s="95">
        <f t="shared" si="60"/>
        <v>2</v>
      </c>
      <c r="HK161" s="95">
        <f>VLOOKUP($A161,'WO Detail'!$A$2:$BJ$304,53,FALSE)</f>
        <v>6</v>
      </c>
      <c r="HL161" s="95">
        <f t="shared" si="61"/>
        <v>3</v>
      </c>
      <c r="HM161" s="95"/>
      <c r="HN161" s="95"/>
      <c r="HO161" s="95">
        <f>VLOOKUP($A161,'WO Detail'!$A$2:$BJ$304,56,FALSE)</f>
        <v>5548</v>
      </c>
      <c r="HP161" s="95">
        <f t="shared" si="62"/>
        <v>9.9963963963963955</v>
      </c>
      <c r="HQ161" s="95">
        <f>VLOOKUP($A161,'WO Detail'!$A$2:$BJ$304,57,FALSE)</f>
        <v>2477</v>
      </c>
      <c r="HR161" s="95">
        <f t="shared" si="63"/>
        <v>13.389189189189189</v>
      </c>
      <c r="HS161" s="95">
        <f>VLOOKUP($A161,'WO Detail'!$A$2:$BJ$304,58,FALSE)</f>
        <v>3315</v>
      </c>
      <c r="HT161" s="95">
        <f t="shared" si="64"/>
        <v>5.9729729729729728</v>
      </c>
      <c r="HU161" s="95">
        <f>VLOOKUP($A161,'WO Detail'!$A$2:$BJ$304,59,FALSE)</f>
        <v>15658</v>
      </c>
      <c r="HV161" s="95">
        <f t="shared" si="65"/>
        <v>84.637837837837836</v>
      </c>
      <c r="HW161" s="95">
        <f>VLOOKUP($A161,'WO Detail'!$A$2:$BJ$304,60,FALSE)</f>
        <v>275</v>
      </c>
      <c r="HX161" s="95">
        <f t="shared" si="66"/>
        <v>0.49549549549549554</v>
      </c>
      <c r="HY161" s="95">
        <f>VLOOKUP($A161,'WO Detail'!$A$2:$BJ$304,61,FALSE)</f>
        <v>3419</v>
      </c>
      <c r="HZ161" s="95">
        <f t="shared" si="67"/>
        <v>18.481081081081083</v>
      </c>
      <c r="IA161" s="95"/>
      <c r="IB161" s="95"/>
      <c r="IC161" s="95"/>
      <c r="ID161" s="113">
        <f>VLOOKUP($A161,'PHAS Score'!$C$1:$D$303,2,FALSE)</f>
        <v>35</v>
      </c>
      <c r="IE161" s="95">
        <f>VLOOKUP($A161,'WO Detail'!$A$2:$BJ$304,62,FALSE)</f>
        <v>276</v>
      </c>
      <c r="IF161" s="95">
        <f t="shared" si="68"/>
        <v>1.491891891891892</v>
      </c>
      <c r="IG161" s="96"/>
      <c r="IH161" s="96"/>
      <c r="II161" s="96"/>
      <c r="IJ161" s="96"/>
    </row>
    <row r="162" spans="1:244" s="18" customFormat="1" ht="20.100000000000001" customHeight="1">
      <c r="A162" s="55" t="s">
        <v>1160</v>
      </c>
      <c r="B162" s="13" t="s">
        <v>307</v>
      </c>
      <c r="C162" s="13" t="str">
        <f>VLOOKUP($A162,'WO Detail'!$A$2:$BJ$304,4,FALSE)</f>
        <v>Private Mgmt</v>
      </c>
      <c r="D162" s="13" t="str">
        <f>VLOOKUP($A162,'WO Detail'!$A$2:$BJ$304,6,FALSE)</f>
        <v>Kraus Management (MB 1)</v>
      </c>
      <c r="E162" s="55">
        <f>VLOOKUP($A162,'WO Detail'!$A$2:$BJ$304,7,FALSE)</f>
        <v>359</v>
      </c>
      <c r="F162" s="13" t="s">
        <v>1161</v>
      </c>
      <c r="G162" s="53">
        <v>364</v>
      </c>
      <c r="H162" s="55" t="str">
        <f>VLOOKUP($A162,'WO Detail'!$A$2:$BJ$304,9,FALSE)</f>
        <v>NY005013590</v>
      </c>
      <c r="I162" s="14">
        <v>56</v>
      </c>
      <c r="J162" s="14">
        <v>171</v>
      </c>
      <c r="K162" s="15">
        <v>3.0535714</v>
      </c>
      <c r="L162" s="15">
        <v>21.244642899999999</v>
      </c>
      <c r="M162" s="14">
        <v>74</v>
      </c>
      <c r="N162" s="14">
        <v>97</v>
      </c>
      <c r="O162" s="14">
        <v>4</v>
      </c>
      <c r="P162" s="14">
        <v>11</v>
      </c>
      <c r="Q162" s="14">
        <v>11</v>
      </c>
      <c r="R162" s="14">
        <v>16</v>
      </c>
      <c r="S162" s="14">
        <v>20</v>
      </c>
      <c r="T162" s="14">
        <v>26</v>
      </c>
      <c r="U162" s="14">
        <v>10</v>
      </c>
      <c r="V162" s="14">
        <v>16</v>
      </c>
      <c r="W162" s="14">
        <v>13</v>
      </c>
      <c r="X162" s="14">
        <v>18</v>
      </c>
      <c r="Y162" s="14">
        <v>16</v>
      </c>
      <c r="Z162" s="14">
        <v>6</v>
      </c>
      <c r="AA162" s="14">
        <v>4</v>
      </c>
      <c r="AB162" s="14">
        <v>36</v>
      </c>
      <c r="AC162" s="14">
        <v>34</v>
      </c>
      <c r="AD162" s="14">
        <v>26</v>
      </c>
      <c r="AE162" s="14">
        <v>10</v>
      </c>
      <c r="AF162" s="14">
        <v>23</v>
      </c>
      <c r="AG162" s="14">
        <v>50</v>
      </c>
      <c r="AH162" s="14">
        <v>88</v>
      </c>
      <c r="AI162" s="14">
        <v>0</v>
      </c>
      <c r="AJ162" s="14">
        <v>27</v>
      </c>
      <c r="AK162" s="14">
        <v>4</v>
      </c>
      <c r="AL162" s="14">
        <v>0</v>
      </c>
      <c r="AM162" s="14">
        <v>0</v>
      </c>
      <c r="AN162" s="14">
        <v>2</v>
      </c>
      <c r="AO162" s="16">
        <v>749.39285714285711</v>
      </c>
      <c r="AP162" s="16">
        <v>594.5</v>
      </c>
      <c r="AQ162" s="14">
        <v>1</v>
      </c>
      <c r="AR162" s="14">
        <v>1</v>
      </c>
      <c r="AS162" s="14">
        <v>10</v>
      </c>
      <c r="AT162" s="14">
        <v>6</v>
      </c>
      <c r="AU162" s="14">
        <v>5</v>
      </c>
      <c r="AV162" s="14">
        <v>6</v>
      </c>
      <c r="AW162" s="14">
        <v>6</v>
      </c>
      <c r="AX162" s="14">
        <v>2</v>
      </c>
      <c r="AY162" s="14">
        <v>2</v>
      </c>
      <c r="AZ162" s="14">
        <v>0</v>
      </c>
      <c r="BA162" s="14">
        <v>17</v>
      </c>
      <c r="BB162" s="16">
        <v>42333.142857142855</v>
      </c>
      <c r="BC162" s="16">
        <v>27453</v>
      </c>
      <c r="BD162" s="14">
        <v>2</v>
      </c>
      <c r="BE162" s="14">
        <v>4</v>
      </c>
      <c r="BF162" s="14">
        <v>6</v>
      </c>
      <c r="BG162" s="14">
        <v>7</v>
      </c>
      <c r="BH162" s="14">
        <v>7</v>
      </c>
      <c r="BI162" s="14">
        <v>5</v>
      </c>
      <c r="BJ162" s="14">
        <v>2</v>
      </c>
      <c r="BK162" s="14">
        <v>0</v>
      </c>
      <c r="BL162" s="14">
        <v>4</v>
      </c>
      <c r="BM162" s="14">
        <v>2</v>
      </c>
      <c r="BN162" s="14">
        <v>2</v>
      </c>
      <c r="BO162" s="14">
        <v>3</v>
      </c>
      <c r="BP162" s="14">
        <v>1</v>
      </c>
      <c r="BQ162" s="14">
        <v>1</v>
      </c>
      <c r="BR162" s="14">
        <v>1</v>
      </c>
      <c r="BS162" s="14">
        <v>1</v>
      </c>
      <c r="BT162" s="14">
        <v>1</v>
      </c>
      <c r="BU162" s="14">
        <v>0</v>
      </c>
      <c r="BV162" s="14">
        <v>1</v>
      </c>
      <c r="BW162" s="14">
        <v>0</v>
      </c>
      <c r="BX162" s="14">
        <v>6</v>
      </c>
      <c r="BY162" s="14">
        <v>39</v>
      </c>
      <c r="BZ162" s="16">
        <v>54377.307692307695</v>
      </c>
      <c r="CA162" s="16">
        <v>44210</v>
      </c>
      <c r="CB162" s="14">
        <v>5</v>
      </c>
      <c r="CC162" s="16">
        <v>14653.2</v>
      </c>
      <c r="CD162" s="16">
        <v>6888</v>
      </c>
      <c r="CE162" s="14">
        <v>11</v>
      </c>
      <c r="CF162" s="16">
        <v>14288.272727272728</v>
      </c>
      <c r="CG162" s="16">
        <v>14676</v>
      </c>
      <c r="CH162" s="14">
        <v>28</v>
      </c>
      <c r="CI162" s="14">
        <v>12</v>
      </c>
      <c r="CJ162" s="14">
        <v>7</v>
      </c>
      <c r="CK162" s="14">
        <v>7</v>
      </c>
      <c r="CL162" s="14">
        <v>2</v>
      </c>
      <c r="CM162" s="14">
        <v>2</v>
      </c>
      <c r="CN162" s="17">
        <f t="shared" si="51"/>
        <v>3.5714285714285712E-2</v>
      </c>
      <c r="CO162" s="14">
        <v>8</v>
      </c>
      <c r="CP162" s="17">
        <f t="shared" si="52"/>
        <v>0.14285714285714285</v>
      </c>
      <c r="CQ162" s="14">
        <v>20</v>
      </c>
      <c r="CR162" s="14">
        <v>6</v>
      </c>
      <c r="CS162" s="17">
        <f t="shared" si="53"/>
        <v>3.5087719298245612E-2</v>
      </c>
      <c r="CT162" s="13"/>
      <c r="CU162" s="17"/>
      <c r="CV162" s="13"/>
      <c r="CW162" s="13"/>
      <c r="CX162" s="13"/>
      <c r="CY162" s="13"/>
      <c r="CZ162" s="13"/>
      <c r="DA162" s="13"/>
      <c r="DB162" s="13" t="str">
        <f>VLOOKUP($A162,'WO Detail'!$A$2:$BJ$304,5,FALSE)</f>
        <v>Tracey Williams</v>
      </c>
      <c r="DC162" s="13" t="s">
        <v>272</v>
      </c>
      <c r="DD162" s="13"/>
      <c r="DE162" s="55">
        <f>VLOOKUP($A162,'WO Detail'!$A$2:$BJ$304,38,FALSE)</f>
        <v>0</v>
      </c>
      <c r="DF162" s="19" t="s">
        <v>378</v>
      </c>
      <c r="DG162" s="19" t="s">
        <v>379</v>
      </c>
      <c r="DH162" s="19" t="s">
        <v>380</v>
      </c>
      <c r="DI162" s="19" t="s">
        <v>381</v>
      </c>
      <c r="DJ162" s="19" t="s">
        <v>382</v>
      </c>
      <c r="DK162" s="19" t="s">
        <v>383</v>
      </c>
      <c r="DL162" s="19" t="s">
        <v>384</v>
      </c>
      <c r="DM162" s="19" t="s">
        <v>385</v>
      </c>
      <c r="DN162" s="19" t="s">
        <v>403</v>
      </c>
      <c r="DO162" s="55"/>
      <c r="DP162" s="55"/>
      <c r="DQ162" s="68">
        <v>0</v>
      </c>
      <c r="DR162" s="55" t="str">
        <f>VLOOKUP($A162,'WO Detail'!$A$2:$BJ$304,10,FALSE)</f>
        <v>No</v>
      </c>
      <c r="DS162" s="55" t="str">
        <f>VLOOKUP($A162,'WO Detail'!$A$2:$BJ$304,14,FALSE)</f>
        <v>YES</v>
      </c>
      <c r="DT162" s="19" t="s">
        <v>387</v>
      </c>
      <c r="DU162" s="59" t="str">
        <f>VLOOKUP($A162,'WO Detail'!$A$2:$BJ$304,15,FALSE)</f>
        <v>SABURA RASID ABDUL</v>
      </c>
      <c r="DV162" s="77"/>
      <c r="DW162" s="79" t="s">
        <v>267</v>
      </c>
      <c r="DX162" s="55">
        <f>VLOOKUP($A162,'WO Detail'!$A$2:$BJ$304,26,FALSE)</f>
        <v>56</v>
      </c>
      <c r="DY162" s="55">
        <f>VLOOKUP($A162,'WO Detail'!$A$2:$BJ$304,27,FALSE)</f>
        <v>56</v>
      </c>
      <c r="DZ162" s="55">
        <f>VLOOKUP($A162,'WO Detail'!$A$2:$BJ$304,28,FALSE)</f>
        <v>0</v>
      </c>
      <c r="EA162" s="55">
        <f>VLOOKUP($A162,'WO Detail'!$A$2:$BJ$304,29,FALSE)</f>
        <v>0</v>
      </c>
      <c r="EB162" s="55">
        <f>VLOOKUP($A162,'WO Detail'!$A$2:$BJ$304,30,FALSE)</f>
        <v>0</v>
      </c>
      <c r="EC162" s="55">
        <f>VLOOKUP($A162,'WO Detail'!$A$2:$BJ$304,31,FALSE)</f>
        <v>0</v>
      </c>
      <c r="ED162" s="55">
        <f>VLOOKUP($A162,'WO Detail'!$A$2:$BJ$304,32,FALSE)</f>
        <v>28</v>
      </c>
      <c r="EE162" s="55">
        <f>VLOOKUP($A162,'WO Detail'!$A$2:$BJ$304,33,FALSE)</f>
        <v>28</v>
      </c>
      <c r="EF162" s="55">
        <f>VLOOKUP($A162,'WO Detail'!$A$2:$BJ$304,34,FALSE)</f>
        <v>0</v>
      </c>
      <c r="EG162" s="55">
        <f>VLOOKUP($A162,'WO Detail'!$A$2:$BJ$304,35,FALSE)</f>
        <v>0</v>
      </c>
      <c r="EH162" s="55">
        <f>VLOOKUP($A162,'WO Detail'!$A$2:$BJ$304,36,FALSE)</f>
        <v>0</v>
      </c>
      <c r="EI162" s="55">
        <f>VLOOKUP($A162,'WO Detail'!$A$2:$BJ$304,37,FALSE)</f>
        <v>0</v>
      </c>
      <c r="EJ162" s="78">
        <v>2</v>
      </c>
      <c r="EK162" s="78">
        <v>1</v>
      </c>
      <c r="EL162" s="19" t="s">
        <v>268</v>
      </c>
      <c r="EM162" s="19" t="s">
        <v>290</v>
      </c>
      <c r="EN162" s="81">
        <v>35550</v>
      </c>
      <c r="EO162" s="78">
        <v>23</v>
      </c>
      <c r="EP162" s="78" t="s">
        <v>291</v>
      </c>
      <c r="EQ162" s="84">
        <v>22801</v>
      </c>
      <c r="ER162" s="78">
        <v>0.98</v>
      </c>
      <c r="ES162" s="13"/>
      <c r="ET162" s="55">
        <f>VLOOKUP($A162,'WO Detail'!$A$2:$BJ$304,25,FALSE)</f>
        <v>0</v>
      </c>
      <c r="EU162" s="55">
        <f>VLOOKUP($A162,'WO Detail'!$A$2:$BJ$304,24,FALSE)</f>
        <v>0</v>
      </c>
      <c r="EV162" s="55">
        <f>VLOOKUP($A162,'WO Detail'!$A$2:$BJ$304,23,FALSE)</f>
        <v>0</v>
      </c>
      <c r="EW162" s="78" t="s">
        <v>513</v>
      </c>
      <c r="EX162" s="13"/>
      <c r="EY162" s="13"/>
      <c r="EZ162" s="19" t="s">
        <v>272</v>
      </c>
      <c r="FA162" s="55" t="str">
        <f>VLOOKUP($A162,'WO Detail'!$A$2:$BJ$304,11,FALSE)</f>
        <v>Other</v>
      </c>
      <c r="FB162" s="55" t="str">
        <f>VLOOKUP($A162,'WO Detail'!$A$2:$BJ$304,12,FALSE)</f>
        <v>No</v>
      </c>
      <c r="FC162" s="13"/>
      <c r="FD162" s="55">
        <f>VLOOKUP($A162,'WO Detail'!$A$2:$BJ$304,13,FALSE)</f>
        <v>0</v>
      </c>
      <c r="FE162" s="19" t="s">
        <v>272</v>
      </c>
      <c r="FF162" s="13"/>
      <c r="FG162" s="19" t="s">
        <v>1162</v>
      </c>
      <c r="FH162" s="19" t="s">
        <v>515</v>
      </c>
      <c r="FI162" s="13">
        <v>3809</v>
      </c>
      <c r="FJ162" s="13">
        <v>1</v>
      </c>
      <c r="FK162" s="19" t="s">
        <v>638</v>
      </c>
      <c r="FL162" s="13"/>
      <c r="FM162" s="55">
        <f>VLOOKUP($A162,'WO Detail'!$A$2:$BJ$304,16,FALSE)</f>
        <v>0</v>
      </c>
      <c r="FN162" s="13"/>
      <c r="FO162" s="13"/>
      <c r="FP162" s="13"/>
      <c r="FQ162" s="13"/>
      <c r="FR162" s="13"/>
      <c r="FS162" s="13"/>
      <c r="FT162" s="13"/>
      <c r="FU162" s="13"/>
      <c r="FV162" s="13"/>
      <c r="FW162" s="13"/>
      <c r="FX162" s="13"/>
      <c r="FY162" s="13"/>
      <c r="FZ162" s="13"/>
      <c r="GA162" s="13"/>
      <c r="GB162" s="13"/>
      <c r="GC162" s="13"/>
      <c r="GD162" s="13"/>
      <c r="GE162" s="13"/>
      <c r="GF162" s="13"/>
      <c r="GG162" s="13"/>
      <c r="GH162" s="55">
        <f>VLOOKUP($A162,'WO Detail'!$A$2:$BJ$304,39,FALSE)</f>
        <v>96.53</v>
      </c>
      <c r="GI162" s="55">
        <f>VLOOKUP($A162,'WO Detail'!$A$2:$BJ$304,40,FALSE)</f>
        <v>21.43</v>
      </c>
      <c r="GJ162" s="13"/>
      <c r="GK162" s="13"/>
      <c r="GL162" s="13"/>
      <c r="GM162" s="13"/>
      <c r="GN162" s="55">
        <f>VLOOKUP($A162,'WO Detail'!$A$2:$BJ$304,17,FALSE)</f>
        <v>0</v>
      </c>
      <c r="GO162" s="55">
        <f>VLOOKUP($A162,'WO Detail'!$A$2:$BJ$304,18,FALSE)</f>
        <v>0</v>
      </c>
      <c r="GP162" s="55">
        <f>VLOOKUP($A162,'WO Detail'!$A$2:$BJ$304,19,FALSE)</f>
        <v>0</v>
      </c>
      <c r="GQ162" s="55" t="str">
        <f>VLOOKUP($A162,'WO Detail'!$A$2:$BJ$304,21,FALSE)</f>
        <v>Yes</v>
      </c>
      <c r="GR162" s="89">
        <f>VLOOKUP($A162,'WO Detail'!$A$2:$BJ$304,22,FALSE)</f>
        <v>0.62441735430601675</v>
      </c>
      <c r="GS162" s="95">
        <f>VLOOKUP($A162,'WO Detail'!$A$2:$BJ$304,41,FALSE)</f>
        <v>4</v>
      </c>
      <c r="GT162" s="95">
        <f t="shared" si="70"/>
        <v>2.3809523809523808E-2</v>
      </c>
      <c r="GU162" s="95">
        <f>VLOOKUP($A162,'WO Detail'!$A$2:$BJ$304,42,FALSE)</f>
        <v>0</v>
      </c>
      <c r="GV162" s="95">
        <f t="shared" si="71"/>
        <v>0</v>
      </c>
      <c r="GW162" s="95">
        <f>VLOOKUP($A162,'WO Detail'!$A$2:$BJ$304,43,FALSE)</f>
        <v>133</v>
      </c>
      <c r="GX162" s="95">
        <f t="shared" si="54"/>
        <v>0.79166666666666674</v>
      </c>
      <c r="GY162" s="95">
        <f>VLOOKUP($A162,'WO Detail'!$A$2:$BJ$304,44,FALSE)</f>
        <v>40</v>
      </c>
      <c r="GZ162" s="95">
        <f t="shared" si="55"/>
        <v>0.7142857142857143</v>
      </c>
      <c r="HA162" s="95">
        <f>VLOOKUP($A162,'WO Detail'!$A$2:$BJ$304,45,FALSE)</f>
        <v>21</v>
      </c>
      <c r="HB162" s="95">
        <f t="shared" si="56"/>
        <v>0.125</v>
      </c>
      <c r="HC162" s="95">
        <f>VLOOKUP($A162,'WO Detail'!$A$2:$BJ$304,46,FALSE)</f>
        <v>44</v>
      </c>
      <c r="HD162" s="95">
        <f t="shared" si="57"/>
        <v>0.7857142857142857</v>
      </c>
      <c r="HE162" s="95">
        <f>VLOOKUP($A162,'WO Detail'!$A$2:$BJ$304,47,FALSE)</f>
        <v>36</v>
      </c>
      <c r="HF162" s="95">
        <f t="shared" si="58"/>
        <v>0.21428571428571427</v>
      </c>
      <c r="HG162" s="95">
        <f>VLOOKUP($A162,'WO Detail'!$A$2:$BJ$304,49,FALSE)</f>
        <v>18</v>
      </c>
      <c r="HH162" s="95">
        <f t="shared" si="59"/>
        <v>0.10714285714285714</v>
      </c>
      <c r="HI162" s="95">
        <f>VLOOKUP($A162,'WO Detail'!$A$2:$BJ$304,51,FALSE)</f>
        <v>0</v>
      </c>
      <c r="HJ162" s="95">
        <f t="shared" si="60"/>
        <v>0</v>
      </c>
      <c r="HK162" s="95">
        <f>VLOOKUP($A162,'WO Detail'!$A$2:$BJ$304,53,FALSE)</f>
        <v>0</v>
      </c>
      <c r="HL162" s="95">
        <f t="shared" si="61"/>
        <v>0</v>
      </c>
      <c r="HM162" s="95"/>
      <c r="HN162" s="95"/>
      <c r="HO162" s="95">
        <f>VLOOKUP($A162,'WO Detail'!$A$2:$BJ$304,56,FALSE)</f>
        <v>1032</v>
      </c>
      <c r="HP162" s="95">
        <f t="shared" si="62"/>
        <v>6.1428571428571432</v>
      </c>
      <c r="HQ162" s="95">
        <f>VLOOKUP($A162,'WO Detail'!$A$2:$BJ$304,57,FALSE)</f>
        <v>325</v>
      </c>
      <c r="HR162" s="95">
        <f t="shared" si="63"/>
        <v>5.8035714285714288</v>
      </c>
      <c r="HS162" s="95">
        <f>VLOOKUP($A162,'WO Detail'!$A$2:$BJ$304,58,FALSE)</f>
        <v>143</v>
      </c>
      <c r="HT162" s="95">
        <f t="shared" si="64"/>
        <v>0.85119047619047616</v>
      </c>
      <c r="HU162" s="95">
        <f>VLOOKUP($A162,'WO Detail'!$A$2:$BJ$304,59,FALSE)</f>
        <v>70</v>
      </c>
      <c r="HV162" s="95">
        <f t="shared" si="65"/>
        <v>1.25</v>
      </c>
      <c r="HW162" s="95">
        <f>VLOOKUP($A162,'WO Detail'!$A$2:$BJ$304,60,FALSE)</f>
        <v>0</v>
      </c>
      <c r="HX162" s="95">
        <f t="shared" si="66"/>
        <v>0</v>
      </c>
      <c r="HY162" s="95">
        <f>VLOOKUP($A162,'WO Detail'!$A$2:$BJ$304,61,FALSE)</f>
        <v>0</v>
      </c>
      <c r="HZ162" s="95">
        <f t="shared" si="67"/>
        <v>0</v>
      </c>
      <c r="IA162" s="95"/>
      <c r="IB162" s="95"/>
      <c r="IC162" s="95"/>
      <c r="ID162" s="113">
        <f>VLOOKUP($A162,'PHAS Score'!$C$1:$D$303,2,FALSE)</f>
        <v>43</v>
      </c>
      <c r="IE162" s="95">
        <f>VLOOKUP($A162,'WO Detail'!$A$2:$BJ$304,62,FALSE)</f>
        <v>315</v>
      </c>
      <c r="IF162" s="95">
        <f t="shared" si="68"/>
        <v>5.625</v>
      </c>
      <c r="IG162" s="96"/>
      <c r="IH162" s="96"/>
      <c r="II162" s="96"/>
      <c r="IJ162" s="96"/>
    </row>
    <row r="163" spans="1:244" s="18" customFormat="1" ht="20.100000000000001" customHeight="1">
      <c r="A163" s="55" t="s">
        <v>1163</v>
      </c>
      <c r="B163" s="13" t="s">
        <v>307</v>
      </c>
      <c r="C163" s="13" t="str">
        <f>VLOOKUP($A163,'WO Detail'!$A$2:$BJ$304,4,FALSE)</f>
        <v>Manhattan</v>
      </c>
      <c r="D163" s="13" t="str">
        <f>VLOOKUP($A163,'WO Detail'!$A$2:$BJ$304,6,FALSE)</f>
        <v>Lower East Side</v>
      </c>
      <c r="E163" s="55">
        <f>VLOOKUP($A163,'WO Detail'!$A$2:$BJ$304,7,FALSE)</f>
        <v>337</v>
      </c>
      <c r="F163" s="13" t="s">
        <v>1164</v>
      </c>
      <c r="G163" s="53">
        <v>292</v>
      </c>
      <c r="H163" s="55" t="str">
        <f>VLOOKUP($A163,'WO Detail'!$A$2:$BJ$304,9,FALSE)</f>
        <v>NY005012920</v>
      </c>
      <c r="I163" s="14">
        <v>54</v>
      </c>
      <c r="J163" s="14">
        <v>117</v>
      </c>
      <c r="K163" s="15">
        <v>2.1666666999999999</v>
      </c>
      <c r="L163" s="15">
        <v>21.753703699999999</v>
      </c>
      <c r="M163" s="14">
        <v>43</v>
      </c>
      <c r="N163" s="14">
        <v>74</v>
      </c>
      <c r="O163" s="14">
        <v>4</v>
      </c>
      <c r="P163" s="14">
        <v>4</v>
      </c>
      <c r="Q163" s="14">
        <v>11</v>
      </c>
      <c r="R163" s="14">
        <v>12</v>
      </c>
      <c r="S163" s="14">
        <v>7</v>
      </c>
      <c r="T163" s="14">
        <v>17</v>
      </c>
      <c r="U163" s="14">
        <v>15</v>
      </c>
      <c r="V163" s="14">
        <v>10</v>
      </c>
      <c r="W163" s="14">
        <v>7</v>
      </c>
      <c r="X163" s="14">
        <v>8</v>
      </c>
      <c r="Y163" s="14">
        <v>11</v>
      </c>
      <c r="Z163" s="14">
        <v>7</v>
      </c>
      <c r="AA163" s="14">
        <v>4</v>
      </c>
      <c r="AB163" s="14">
        <v>26</v>
      </c>
      <c r="AC163" s="14">
        <v>27</v>
      </c>
      <c r="AD163" s="14">
        <v>22</v>
      </c>
      <c r="AE163" s="14">
        <v>5</v>
      </c>
      <c r="AF163" s="14">
        <v>36</v>
      </c>
      <c r="AG163" s="14">
        <v>57</v>
      </c>
      <c r="AH163" s="14">
        <v>18</v>
      </c>
      <c r="AI163" s="14">
        <v>1</v>
      </c>
      <c r="AJ163" s="14">
        <v>25</v>
      </c>
      <c r="AK163" s="14">
        <v>8</v>
      </c>
      <c r="AL163" s="14">
        <v>1</v>
      </c>
      <c r="AM163" s="14">
        <v>1</v>
      </c>
      <c r="AN163" s="14">
        <v>7</v>
      </c>
      <c r="AO163" s="16">
        <v>698.40740740740739</v>
      </c>
      <c r="AP163" s="16">
        <v>634.5</v>
      </c>
      <c r="AQ163" s="14">
        <v>0</v>
      </c>
      <c r="AR163" s="14">
        <v>2</v>
      </c>
      <c r="AS163" s="14">
        <v>8</v>
      </c>
      <c r="AT163" s="14">
        <v>10</v>
      </c>
      <c r="AU163" s="14">
        <v>5</v>
      </c>
      <c r="AV163" s="14">
        <v>0</v>
      </c>
      <c r="AW163" s="14">
        <v>4</v>
      </c>
      <c r="AX163" s="14">
        <v>6</v>
      </c>
      <c r="AY163" s="14">
        <v>2</v>
      </c>
      <c r="AZ163" s="14">
        <v>2</v>
      </c>
      <c r="BA163" s="14">
        <v>15</v>
      </c>
      <c r="BB163" s="16">
        <v>34338.905660377357</v>
      </c>
      <c r="BC163" s="16">
        <v>29132</v>
      </c>
      <c r="BD163" s="14">
        <v>2</v>
      </c>
      <c r="BE163" s="14">
        <v>6</v>
      </c>
      <c r="BF163" s="14">
        <v>6</v>
      </c>
      <c r="BG163" s="14">
        <v>6</v>
      </c>
      <c r="BH163" s="14">
        <v>0</v>
      </c>
      <c r="BI163" s="14">
        <v>7</v>
      </c>
      <c r="BJ163" s="14">
        <v>4</v>
      </c>
      <c r="BK163" s="14">
        <v>1</v>
      </c>
      <c r="BL163" s="14">
        <v>4</v>
      </c>
      <c r="BM163" s="14">
        <v>5</v>
      </c>
      <c r="BN163" s="14">
        <v>2</v>
      </c>
      <c r="BO163" s="14">
        <v>1</v>
      </c>
      <c r="BP163" s="14">
        <v>2</v>
      </c>
      <c r="BQ163" s="14">
        <v>2</v>
      </c>
      <c r="BR163" s="14">
        <v>1</v>
      </c>
      <c r="BS163" s="14">
        <v>1</v>
      </c>
      <c r="BT163" s="14">
        <v>1</v>
      </c>
      <c r="BU163" s="14">
        <v>2</v>
      </c>
      <c r="BV163" s="14">
        <v>0</v>
      </c>
      <c r="BW163" s="14">
        <v>0</v>
      </c>
      <c r="BX163" s="14">
        <v>0</v>
      </c>
      <c r="BY163" s="14">
        <v>29</v>
      </c>
      <c r="BZ163" s="16">
        <v>48129.068965517239</v>
      </c>
      <c r="CA163" s="16">
        <v>45119</v>
      </c>
      <c r="CB163" s="14">
        <v>6</v>
      </c>
      <c r="CC163" s="16">
        <v>16830.833333333332</v>
      </c>
      <c r="CD163" s="16">
        <v>11334</v>
      </c>
      <c r="CE163" s="14">
        <v>19</v>
      </c>
      <c r="CF163" s="16">
        <v>19694.894736842107</v>
      </c>
      <c r="CG163" s="16">
        <v>14664</v>
      </c>
      <c r="CH163" s="14">
        <v>23</v>
      </c>
      <c r="CI163" s="14">
        <v>13</v>
      </c>
      <c r="CJ163" s="14">
        <v>11</v>
      </c>
      <c r="CK163" s="14">
        <v>6</v>
      </c>
      <c r="CL163" s="14">
        <v>0</v>
      </c>
      <c r="CM163" s="14">
        <v>0</v>
      </c>
      <c r="CN163" s="17">
        <f t="shared" si="51"/>
        <v>0</v>
      </c>
      <c r="CO163" s="14">
        <v>7</v>
      </c>
      <c r="CP163" s="17">
        <f t="shared" si="52"/>
        <v>0.12962962962962962</v>
      </c>
      <c r="CQ163" s="14">
        <v>16</v>
      </c>
      <c r="CR163" s="14">
        <v>5</v>
      </c>
      <c r="CS163" s="17">
        <f t="shared" si="53"/>
        <v>4.2735042735042736E-2</v>
      </c>
      <c r="CT163" s="13"/>
      <c r="CU163" s="17"/>
      <c r="CV163" s="13"/>
      <c r="CW163" s="13"/>
      <c r="CX163" s="13"/>
      <c r="CY163" s="13"/>
      <c r="CZ163" s="13"/>
      <c r="DA163" s="13"/>
      <c r="DB163" s="13" t="str">
        <f>VLOOKUP($A163,'WO Detail'!$A$2:$BJ$304,5,FALSE)</f>
        <v>Brenda Allen</v>
      </c>
      <c r="DC163" s="13"/>
      <c r="DD163" s="13"/>
      <c r="DE163" s="55">
        <f>VLOOKUP($A163,'WO Detail'!$A$2:$BJ$304,38,FALSE)</f>
        <v>0</v>
      </c>
      <c r="DF163" s="19" t="s">
        <v>378</v>
      </c>
      <c r="DG163" s="19" t="s">
        <v>379</v>
      </c>
      <c r="DH163" s="19" t="s">
        <v>380</v>
      </c>
      <c r="DI163" s="19" t="s">
        <v>381</v>
      </c>
      <c r="DJ163" s="19" t="s">
        <v>382</v>
      </c>
      <c r="DK163" s="19" t="s">
        <v>383</v>
      </c>
      <c r="DL163" s="19" t="s">
        <v>384</v>
      </c>
      <c r="DM163" s="19" t="s">
        <v>385</v>
      </c>
      <c r="DN163" s="19" t="s">
        <v>403</v>
      </c>
      <c r="DO163" s="55"/>
      <c r="DP163" s="55"/>
      <c r="DQ163" s="68">
        <v>33.613445378151262</v>
      </c>
      <c r="DR163" s="55" t="str">
        <f>VLOOKUP($A163,'WO Detail'!$A$2:$BJ$304,10,FALSE)</f>
        <v>No</v>
      </c>
      <c r="DS163" s="55" t="str">
        <f>VLOOKUP($A163,'WO Detail'!$A$2:$BJ$304,14,FALSE)</f>
        <v>YES</v>
      </c>
      <c r="DT163" s="19" t="s">
        <v>387</v>
      </c>
      <c r="DU163" s="59" t="str">
        <f>VLOOKUP($A163,'WO Detail'!$A$2:$BJ$304,15,FALSE)</f>
        <v>LINDA RHODES</v>
      </c>
      <c r="DV163" s="78">
        <v>2026</v>
      </c>
      <c r="DW163" s="79" t="s">
        <v>267</v>
      </c>
      <c r="DX163" s="55">
        <f>VLOOKUP($A163,'WO Detail'!$A$2:$BJ$304,26,FALSE)</f>
        <v>55</v>
      </c>
      <c r="DY163" s="55">
        <f>VLOOKUP($A163,'WO Detail'!$A$2:$BJ$304,27,FALSE)</f>
        <v>54</v>
      </c>
      <c r="DZ163" s="55">
        <f>VLOOKUP($A163,'WO Detail'!$A$2:$BJ$304,28,FALSE)</f>
        <v>1</v>
      </c>
      <c r="EA163" s="55">
        <f>VLOOKUP($A163,'WO Detail'!$A$2:$BJ$304,29,FALSE)</f>
        <v>0</v>
      </c>
      <c r="EB163" s="55">
        <f>VLOOKUP($A163,'WO Detail'!$A$2:$BJ$304,30,FALSE)</f>
        <v>0</v>
      </c>
      <c r="EC163" s="55">
        <f>VLOOKUP($A163,'WO Detail'!$A$2:$BJ$304,31,FALSE)</f>
        <v>23</v>
      </c>
      <c r="ED163" s="55">
        <f>VLOOKUP($A163,'WO Detail'!$A$2:$BJ$304,32,FALSE)</f>
        <v>27</v>
      </c>
      <c r="EE163" s="55">
        <f>VLOOKUP($A163,'WO Detail'!$A$2:$BJ$304,33,FALSE)</f>
        <v>5</v>
      </c>
      <c r="EF163" s="55">
        <f>VLOOKUP($A163,'WO Detail'!$A$2:$BJ$304,34,FALSE)</f>
        <v>0</v>
      </c>
      <c r="EG163" s="55">
        <f>VLOOKUP($A163,'WO Detail'!$A$2:$BJ$304,35,FALSE)</f>
        <v>0</v>
      </c>
      <c r="EH163" s="55">
        <f>VLOOKUP($A163,'WO Detail'!$A$2:$BJ$304,36,FALSE)</f>
        <v>0</v>
      </c>
      <c r="EI163" s="55">
        <f>VLOOKUP($A163,'WO Detail'!$A$2:$BJ$304,37,FALSE)</f>
        <v>0</v>
      </c>
      <c r="EJ163" s="78">
        <v>2</v>
      </c>
      <c r="EK163" s="78">
        <v>0</v>
      </c>
      <c r="EL163" s="19" t="s">
        <v>268</v>
      </c>
      <c r="EM163" s="19" t="s">
        <v>290</v>
      </c>
      <c r="EN163" s="81">
        <v>31747</v>
      </c>
      <c r="EO163" s="78">
        <v>34</v>
      </c>
      <c r="EP163" s="78" t="s">
        <v>271</v>
      </c>
      <c r="EQ163" s="84">
        <v>10275</v>
      </c>
      <c r="ER163" s="78">
        <v>0.41000000000000003</v>
      </c>
      <c r="ES163" s="13"/>
      <c r="ET163" s="55">
        <f>VLOOKUP($A163,'WO Detail'!$A$2:$BJ$304,25,FALSE)</f>
        <v>6</v>
      </c>
      <c r="EU163" s="55">
        <f>VLOOKUP($A163,'WO Detail'!$A$2:$BJ$304,24,FALSE)</f>
        <v>2</v>
      </c>
      <c r="EV163" s="55" t="str">
        <f>VLOOKUP($A163,'WO Detail'!$A$2:$BJ$304,23,FALSE)</f>
        <v>OPERATING</v>
      </c>
      <c r="EW163" s="78" t="s">
        <v>462</v>
      </c>
      <c r="EX163" s="13"/>
      <c r="EY163" s="13"/>
      <c r="EZ163" s="19" t="s">
        <v>272</v>
      </c>
      <c r="FA163" s="55" t="str">
        <f>VLOOKUP($A163,'WO Detail'!$A$2:$BJ$304,11,FALSE)</f>
        <v>Other</v>
      </c>
      <c r="FB163" s="55" t="str">
        <f>VLOOKUP($A163,'WO Detail'!$A$2:$BJ$304,12,FALSE)</f>
        <v>Yes</v>
      </c>
      <c r="FC163" s="13"/>
      <c r="FD163" s="55">
        <f>VLOOKUP($A163,'WO Detail'!$A$2:$BJ$304,13,FALSE)</f>
        <v>0</v>
      </c>
      <c r="FE163" s="19" t="s">
        <v>272</v>
      </c>
      <c r="FF163" s="13"/>
      <c r="FG163" s="19" t="s">
        <v>1162</v>
      </c>
      <c r="FH163" s="19" t="s">
        <v>515</v>
      </c>
      <c r="FI163" s="13">
        <v>3809</v>
      </c>
      <c r="FJ163" s="13">
        <v>1</v>
      </c>
      <c r="FK163" s="19" t="s">
        <v>638</v>
      </c>
      <c r="FL163" s="13"/>
      <c r="FM163" s="55">
        <f>VLOOKUP($A163,'WO Detail'!$A$2:$BJ$304,16,FALSE)</f>
        <v>0</v>
      </c>
      <c r="FN163" s="13"/>
      <c r="FO163" s="13"/>
      <c r="FP163" s="13"/>
      <c r="FQ163" s="13"/>
      <c r="FR163" s="13"/>
      <c r="FS163" s="13"/>
      <c r="FT163" s="13"/>
      <c r="FU163" s="13"/>
      <c r="FV163" s="13"/>
      <c r="FW163" s="13"/>
      <c r="FX163" s="13"/>
      <c r="FY163" s="13"/>
      <c r="FZ163" s="13"/>
      <c r="GA163" s="13"/>
      <c r="GB163" s="13"/>
      <c r="GC163" s="13"/>
      <c r="GD163" s="13"/>
      <c r="GE163" s="13"/>
      <c r="GF163" s="13"/>
      <c r="GG163" s="13"/>
      <c r="GH163" s="55">
        <f>VLOOKUP($A163,'WO Detail'!$A$2:$BJ$304,39,FALSE)</f>
        <v>96.08</v>
      </c>
      <c r="GI163" s="55">
        <f>VLOOKUP($A163,'WO Detail'!$A$2:$BJ$304,40,FALSE)</f>
        <v>37.04</v>
      </c>
      <c r="GJ163" s="13"/>
      <c r="GK163" s="13"/>
      <c r="GL163" s="13"/>
      <c r="GM163" s="13"/>
      <c r="GN163" s="55" t="str">
        <f>VLOOKUP($A163,'WO Detail'!$A$2:$BJ$304,17,FALSE)</f>
        <v>3834.0</v>
      </c>
      <c r="GO163" s="55">
        <f>VLOOKUP($A163,'WO Detail'!$A$2:$BJ$304,18,FALSE)</f>
        <v>0</v>
      </c>
      <c r="GP163" s="55">
        <f>VLOOKUP($A163,'WO Detail'!$A$2:$BJ$304,19,FALSE)</f>
        <v>0</v>
      </c>
      <c r="GQ163" s="55" t="str">
        <f>VLOOKUP($A163,'WO Detail'!$A$2:$BJ$304,21,FALSE)</f>
        <v>Yes</v>
      </c>
      <c r="GR163" s="89">
        <f>VLOOKUP($A163,'WO Detail'!$A$2:$BJ$304,22,FALSE)</f>
        <v>0.80507409931191487</v>
      </c>
      <c r="GS163" s="95">
        <f>VLOOKUP($A163,'WO Detail'!$A$2:$BJ$304,41,FALSE)</f>
        <v>90</v>
      </c>
      <c r="GT163" s="95">
        <f t="shared" si="70"/>
        <v>0.55555555555555558</v>
      </c>
      <c r="GU163" s="95">
        <f>VLOOKUP($A163,'WO Detail'!$A$2:$BJ$304,42,FALSE)</f>
        <v>0</v>
      </c>
      <c r="GV163" s="95">
        <f t="shared" si="71"/>
        <v>0</v>
      </c>
      <c r="GW163" s="95">
        <f>VLOOKUP($A163,'WO Detail'!$A$2:$BJ$304,43,FALSE)</f>
        <v>297</v>
      </c>
      <c r="GX163" s="95">
        <f t="shared" si="54"/>
        <v>1.8333333333333333</v>
      </c>
      <c r="GY163" s="95">
        <f>VLOOKUP($A163,'WO Detail'!$A$2:$BJ$304,44,FALSE)</f>
        <v>305</v>
      </c>
      <c r="GZ163" s="95">
        <f t="shared" si="55"/>
        <v>5.6481481481481479</v>
      </c>
      <c r="HA163" s="95">
        <f>VLOOKUP($A163,'WO Detail'!$A$2:$BJ$304,45,FALSE)</f>
        <v>180</v>
      </c>
      <c r="HB163" s="95">
        <f t="shared" si="56"/>
        <v>1.1111111111111112</v>
      </c>
      <c r="HC163" s="95">
        <f>VLOOKUP($A163,'WO Detail'!$A$2:$BJ$304,46,FALSE)</f>
        <v>228</v>
      </c>
      <c r="HD163" s="95">
        <f t="shared" si="57"/>
        <v>4.2222222222222223</v>
      </c>
      <c r="HE163" s="95">
        <f>VLOOKUP($A163,'WO Detail'!$A$2:$BJ$304,47,FALSE)</f>
        <v>325</v>
      </c>
      <c r="HF163" s="95">
        <f t="shared" si="58"/>
        <v>2.0061728395061729</v>
      </c>
      <c r="HG163" s="95">
        <f>VLOOKUP($A163,'WO Detail'!$A$2:$BJ$304,49,FALSE)</f>
        <v>399</v>
      </c>
      <c r="HH163" s="95">
        <f t="shared" si="59"/>
        <v>2.4629629629629628</v>
      </c>
      <c r="HI163" s="95">
        <f>VLOOKUP($A163,'WO Detail'!$A$2:$BJ$304,51,FALSE)</f>
        <v>6</v>
      </c>
      <c r="HJ163" s="95">
        <f t="shared" si="60"/>
        <v>3</v>
      </c>
      <c r="HK163" s="95">
        <f>VLOOKUP($A163,'WO Detail'!$A$2:$BJ$304,53,FALSE)</f>
        <v>8</v>
      </c>
      <c r="HL163" s="95">
        <f t="shared" si="61"/>
        <v>4</v>
      </c>
      <c r="HM163" s="95">
        <f>VLOOKUP($A163,'WO Detail'!$A$2:$BJ$304,55,FALSE)</f>
        <v>25</v>
      </c>
      <c r="HN163" s="95">
        <f t="shared" ref="HN163:HN191" si="72">HM163/EU163</f>
        <v>12.5</v>
      </c>
      <c r="HO163" s="95">
        <f>VLOOKUP($A163,'WO Detail'!$A$2:$BJ$304,56,FALSE)</f>
        <v>1239</v>
      </c>
      <c r="HP163" s="95">
        <f t="shared" si="62"/>
        <v>7.6481481481481479</v>
      </c>
      <c r="HQ163" s="95">
        <f>VLOOKUP($A163,'WO Detail'!$A$2:$BJ$304,57,FALSE)</f>
        <v>648</v>
      </c>
      <c r="HR163" s="95">
        <f t="shared" si="63"/>
        <v>12</v>
      </c>
      <c r="HS163" s="95">
        <f>VLOOKUP($A163,'WO Detail'!$A$2:$BJ$304,58,FALSE)</f>
        <v>1420</v>
      </c>
      <c r="HT163" s="95">
        <f t="shared" si="64"/>
        <v>8.7654320987654319</v>
      </c>
      <c r="HU163" s="95">
        <f>VLOOKUP($A163,'WO Detail'!$A$2:$BJ$304,59,FALSE)</f>
        <v>3133</v>
      </c>
      <c r="HV163" s="95">
        <f t="shared" si="65"/>
        <v>58.018518518518519</v>
      </c>
      <c r="HW163" s="95">
        <f>VLOOKUP($A163,'WO Detail'!$A$2:$BJ$304,60,FALSE)</f>
        <v>58</v>
      </c>
      <c r="HX163" s="95">
        <f t="shared" si="66"/>
        <v>0.35802469135802467</v>
      </c>
      <c r="HY163" s="95">
        <f>VLOOKUP($A163,'WO Detail'!$A$2:$BJ$304,61,FALSE)</f>
        <v>1277</v>
      </c>
      <c r="HZ163" s="95">
        <f t="shared" si="67"/>
        <v>23.648148148148149</v>
      </c>
      <c r="IA163" s="95"/>
      <c r="IB163" s="95"/>
      <c r="IC163" s="95"/>
      <c r="ID163" s="113">
        <f>VLOOKUP($A163,'PHAS Score'!$C$1:$D$303,2,FALSE)</f>
        <v>35</v>
      </c>
      <c r="IE163" s="95">
        <f>VLOOKUP($A163,'WO Detail'!$A$2:$BJ$304,62,FALSE)</f>
        <v>136</v>
      </c>
      <c r="IF163" s="95">
        <f t="shared" si="68"/>
        <v>2.5185185185185186</v>
      </c>
      <c r="IG163" s="96"/>
      <c r="IH163" s="96"/>
      <c r="II163" s="96"/>
      <c r="IJ163" s="96"/>
    </row>
    <row r="164" spans="1:244" s="18" customFormat="1" ht="20.100000000000001" customHeight="1">
      <c r="A164" s="55" t="s">
        <v>1165</v>
      </c>
      <c r="B164" s="13" t="s">
        <v>307</v>
      </c>
      <c r="C164" s="13" t="str">
        <f>VLOOKUP($A164,'WO Detail'!$A$2:$BJ$304,4,FALSE)</f>
        <v>Mixed Finance</v>
      </c>
      <c r="D164" s="13" t="str">
        <f>VLOOKUP($A164,'WO Detail'!$A$2:$BJ$304,6,FALSE)</f>
        <v>Manhattanville</v>
      </c>
      <c r="E164" s="55">
        <f>VLOOKUP($A164,'WO Detail'!$A$2:$BJ$304,7,FALSE)</f>
        <v>81</v>
      </c>
      <c r="F164" s="13" t="s">
        <v>1166</v>
      </c>
      <c r="G164" s="53">
        <v>81</v>
      </c>
      <c r="H164" s="55" t="str">
        <f>VLOOKUP($A164,'WO Detail'!$A$2:$BJ$304,9,FALSE)</f>
        <v>NY005020810</v>
      </c>
      <c r="I164" s="14">
        <v>1249</v>
      </c>
      <c r="J164" s="14">
        <v>2935</v>
      </c>
      <c r="K164" s="15">
        <v>2.3498798999999999</v>
      </c>
      <c r="L164" s="15">
        <v>25.271817500000001</v>
      </c>
      <c r="M164" s="14">
        <v>1142</v>
      </c>
      <c r="N164" s="14">
        <v>1793</v>
      </c>
      <c r="O164" s="14">
        <v>127</v>
      </c>
      <c r="P164" s="14">
        <v>247</v>
      </c>
      <c r="Q164" s="14">
        <v>279</v>
      </c>
      <c r="R164" s="14">
        <v>272</v>
      </c>
      <c r="S164" s="14">
        <v>266</v>
      </c>
      <c r="T164" s="14">
        <v>336</v>
      </c>
      <c r="U164" s="14">
        <v>306</v>
      </c>
      <c r="V164" s="14">
        <v>301</v>
      </c>
      <c r="W164" s="14">
        <v>184</v>
      </c>
      <c r="X164" s="14">
        <v>170</v>
      </c>
      <c r="Y164" s="14">
        <v>209</v>
      </c>
      <c r="Z164" s="14">
        <v>159</v>
      </c>
      <c r="AA164" s="14">
        <v>79</v>
      </c>
      <c r="AB164" s="14">
        <v>815</v>
      </c>
      <c r="AC164" s="14">
        <v>547</v>
      </c>
      <c r="AD164" s="14">
        <v>447</v>
      </c>
      <c r="AE164" s="14">
        <v>77</v>
      </c>
      <c r="AF164" s="14">
        <v>1397</v>
      </c>
      <c r="AG164" s="14">
        <v>1413</v>
      </c>
      <c r="AH164" s="14">
        <v>34</v>
      </c>
      <c r="AI164" s="14">
        <v>14</v>
      </c>
      <c r="AJ164" s="14">
        <v>602</v>
      </c>
      <c r="AK164" s="14">
        <v>187</v>
      </c>
      <c r="AL164" s="14">
        <v>48</v>
      </c>
      <c r="AM164" s="14">
        <v>20</v>
      </c>
      <c r="AN164" s="14">
        <v>158</v>
      </c>
      <c r="AO164" s="16">
        <v>563.59967974379504</v>
      </c>
      <c r="AP164" s="16">
        <v>416</v>
      </c>
      <c r="AQ164" s="14">
        <v>25</v>
      </c>
      <c r="AR164" s="14">
        <v>73</v>
      </c>
      <c r="AS164" s="14">
        <v>350</v>
      </c>
      <c r="AT164" s="14">
        <v>158</v>
      </c>
      <c r="AU164" s="14">
        <v>121</v>
      </c>
      <c r="AV164" s="14">
        <v>95</v>
      </c>
      <c r="AW164" s="14">
        <v>81</v>
      </c>
      <c r="AX164" s="14">
        <v>61</v>
      </c>
      <c r="AY164" s="14">
        <v>44</v>
      </c>
      <c r="AZ164" s="14">
        <v>45</v>
      </c>
      <c r="BA164" s="14">
        <v>196</v>
      </c>
      <c r="BB164" s="16">
        <v>27171.881773399014</v>
      </c>
      <c r="BC164" s="16">
        <v>19073</v>
      </c>
      <c r="BD164" s="14">
        <v>46</v>
      </c>
      <c r="BE164" s="14">
        <v>184</v>
      </c>
      <c r="BF164" s="14">
        <v>248</v>
      </c>
      <c r="BG164" s="14">
        <v>161</v>
      </c>
      <c r="BH164" s="14">
        <v>111</v>
      </c>
      <c r="BI164" s="14">
        <v>97</v>
      </c>
      <c r="BJ164" s="14">
        <v>68</v>
      </c>
      <c r="BK164" s="14">
        <v>49</v>
      </c>
      <c r="BL164" s="14">
        <v>46</v>
      </c>
      <c r="BM164" s="14">
        <v>50</v>
      </c>
      <c r="BN164" s="14">
        <v>37</v>
      </c>
      <c r="BO164" s="14">
        <v>24</v>
      </c>
      <c r="BP164" s="14">
        <v>17</v>
      </c>
      <c r="BQ164" s="14">
        <v>9</v>
      </c>
      <c r="BR164" s="14">
        <v>8</v>
      </c>
      <c r="BS164" s="14">
        <v>10</v>
      </c>
      <c r="BT164" s="14">
        <v>15</v>
      </c>
      <c r="BU164" s="14">
        <v>5</v>
      </c>
      <c r="BV164" s="14">
        <v>4</v>
      </c>
      <c r="BW164" s="14">
        <v>3</v>
      </c>
      <c r="BX164" s="14">
        <v>26</v>
      </c>
      <c r="BY164" s="14">
        <v>574</v>
      </c>
      <c r="BZ164" s="16">
        <v>40106.749128919859</v>
      </c>
      <c r="CA164" s="16">
        <v>32387.5</v>
      </c>
      <c r="CB164" s="14">
        <v>166</v>
      </c>
      <c r="CC164" s="16">
        <v>17918.524096385543</v>
      </c>
      <c r="CD164" s="16">
        <v>12792</v>
      </c>
      <c r="CE164" s="14">
        <v>508</v>
      </c>
      <c r="CF164" s="16">
        <v>16645.163385826771</v>
      </c>
      <c r="CG164" s="16">
        <v>12336</v>
      </c>
      <c r="CH164" s="14">
        <v>786</v>
      </c>
      <c r="CI164" s="14">
        <v>233</v>
      </c>
      <c r="CJ164" s="14">
        <v>148</v>
      </c>
      <c r="CK164" s="14">
        <v>31</v>
      </c>
      <c r="CL164" s="14">
        <v>15</v>
      </c>
      <c r="CM164" s="14">
        <v>20</v>
      </c>
      <c r="CN164" s="17">
        <f t="shared" si="51"/>
        <v>1.6012810248198558E-2</v>
      </c>
      <c r="CO164" s="14">
        <v>56</v>
      </c>
      <c r="CP164" s="17">
        <f t="shared" si="52"/>
        <v>4.4835868694955962E-2</v>
      </c>
      <c r="CQ164" s="14">
        <v>559</v>
      </c>
      <c r="CR164" s="14">
        <v>169</v>
      </c>
      <c r="CS164" s="17">
        <f t="shared" si="53"/>
        <v>5.7580919931856898E-2</v>
      </c>
      <c r="CT164" s="13"/>
      <c r="CU164" s="17"/>
      <c r="CV164" s="13"/>
      <c r="CW164" s="13"/>
      <c r="CX164" s="13"/>
      <c r="CY164" s="13"/>
      <c r="CZ164" s="13"/>
      <c r="DA164" s="13"/>
      <c r="DB164" s="13" t="str">
        <f>VLOOKUP($A164,'WO Detail'!$A$2:$BJ$304,5,FALSE)</f>
        <v>Anthony Dingle</v>
      </c>
      <c r="DC164" s="13"/>
      <c r="DD164" s="13"/>
      <c r="DE164" s="55">
        <f>VLOOKUP($A164,'WO Detail'!$A$2:$BJ$304,38,FALSE)</f>
        <v>6</v>
      </c>
      <c r="DF164" s="19" t="s">
        <v>309</v>
      </c>
      <c r="DG164" s="19" t="s">
        <v>310</v>
      </c>
      <c r="DH164" s="19" t="s">
        <v>311</v>
      </c>
      <c r="DI164" s="19" t="s">
        <v>312</v>
      </c>
      <c r="DJ164" s="19" t="s">
        <v>1167</v>
      </c>
      <c r="DK164" s="19" t="s">
        <v>1168</v>
      </c>
      <c r="DL164" s="19" t="s">
        <v>396</v>
      </c>
      <c r="DM164" s="19" t="s">
        <v>410</v>
      </c>
      <c r="DN164" s="19" t="s">
        <v>480</v>
      </c>
      <c r="DO164" s="55"/>
      <c r="DP164" s="55"/>
      <c r="DQ164" s="68">
        <v>14.424689701442469</v>
      </c>
      <c r="DR164" s="55" t="str">
        <f>VLOOKUP($A164,'WO Detail'!$A$2:$BJ$304,10,FALSE)</f>
        <v>No</v>
      </c>
      <c r="DS164" s="55" t="str">
        <f>VLOOKUP($A164,'WO Detail'!$A$2:$BJ$304,14,FALSE)</f>
        <v>YES</v>
      </c>
      <c r="DT164" s="19" t="s">
        <v>317</v>
      </c>
      <c r="DU164" s="59" t="str">
        <f>VLOOKUP($A164,'WO Detail'!$A$2:$BJ$304,15,FALSE)</f>
        <v>EMMA MOSES-BARRICELLI</v>
      </c>
      <c r="DV164" s="78">
        <v>2028</v>
      </c>
      <c r="DW164" s="79" t="s">
        <v>267</v>
      </c>
      <c r="DX164" s="55">
        <f>VLOOKUP($A164,'WO Detail'!$A$2:$BJ$304,26,FALSE)</f>
        <v>1272</v>
      </c>
      <c r="DY164" s="55">
        <f>VLOOKUP($A164,'WO Detail'!$A$2:$BJ$304,27,FALSE)</f>
        <v>1253</v>
      </c>
      <c r="DZ164" s="55">
        <f>VLOOKUP($A164,'WO Detail'!$A$2:$BJ$304,28,FALSE)</f>
        <v>19</v>
      </c>
      <c r="EA164" s="55">
        <f>VLOOKUP($A164,'WO Detail'!$A$2:$BJ$304,29,FALSE)</f>
        <v>0</v>
      </c>
      <c r="EB164" s="55">
        <f>VLOOKUP($A164,'WO Detail'!$A$2:$BJ$304,30,FALSE)</f>
        <v>38</v>
      </c>
      <c r="EC164" s="55">
        <f>VLOOKUP($A164,'WO Detail'!$A$2:$BJ$304,31,FALSE)</f>
        <v>210</v>
      </c>
      <c r="ED164" s="55">
        <f>VLOOKUP($A164,'WO Detail'!$A$2:$BJ$304,32,FALSE)</f>
        <v>558</v>
      </c>
      <c r="EE164" s="55">
        <f>VLOOKUP($A164,'WO Detail'!$A$2:$BJ$304,33,FALSE)</f>
        <v>378</v>
      </c>
      <c r="EF164" s="55">
        <f>VLOOKUP($A164,'WO Detail'!$A$2:$BJ$304,34,FALSE)</f>
        <v>76</v>
      </c>
      <c r="EG164" s="55">
        <f>VLOOKUP($A164,'WO Detail'!$A$2:$BJ$304,35,FALSE)</f>
        <v>12</v>
      </c>
      <c r="EH164" s="55">
        <f>VLOOKUP($A164,'WO Detail'!$A$2:$BJ$304,36,FALSE)</f>
        <v>0</v>
      </c>
      <c r="EI164" s="55">
        <f>VLOOKUP($A164,'WO Detail'!$A$2:$BJ$304,37,FALSE)</f>
        <v>0</v>
      </c>
      <c r="EJ164" s="78">
        <v>6</v>
      </c>
      <c r="EK164" s="78">
        <v>0</v>
      </c>
      <c r="EL164" s="19" t="s">
        <v>450</v>
      </c>
      <c r="EM164" s="19" t="s">
        <v>269</v>
      </c>
      <c r="EN164" s="81">
        <v>22462</v>
      </c>
      <c r="EO164" s="78">
        <v>59</v>
      </c>
      <c r="EP164" s="78" t="s">
        <v>284</v>
      </c>
      <c r="EQ164" s="84">
        <v>83754</v>
      </c>
      <c r="ER164" s="78">
        <v>12.36</v>
      </c>
      <c r="ES164" s="13"/>
      <c r="ET164" s="55">
        <f>VLOOKUP($A164,'WO Detail'!$A$2:$BJ$304,25,FALSE)</f>
        <v>5</v>
      </c>
      <c r="EU164" s="55">
        <f>VLOOKUP($A164,'WO Detail'!$A$2:$BJ$304,24,FALSE)</f>
        <v>14</v>
      </c>
      <c r="EV164" s="55">
        <f>VLOOKUP($A164,'WO Detail'!$A$2:$BJ$304,23,FALSE)</f>
        <v>0</v>
      </c>
      <c r="EW164" s="78" t="s">
        <v>267</v>
      </c>
      <c r="EX164" s="13"/>
      <c r="EY164" s="13"/>
      <c r="EZ164" s="19" t="s">
        <v>267</v>
      </c>
      <c r="FA164" s="55" t="str">
        <f>VLOOKUP($A164,'WO Detail'!$A$2:$BJ$304,11,FALSE)</f>
        <v>LLC1</v>
      </c>
      <c r="FB164" s="55" t="str">
        <f>VLOOKUP($A164,'WO Detail'!$A$2:$BJ$304,12,FALSE)</f>
        <v>No</v>
      </c>
      <c r="FC164" s="13"/>
      <c r="FD164" s="55">
        <f>VLOOKUP($A164,'WO Detail'!$A$2:$BJ$304,13,FALSE)</f>
        <v>0</v>
      </c>
      <c r="FE164" s="19" t="s">
        <v>267</v>
      </c>
      <c r="FF164" s="13" t="s">
        <v>273</v>
      </c>
      <c r="FG164" s="19" t="s">
        <v>1169</v>
      </c>
      <c r="FH164" s="19" t="s">
        <v>1170</v>
      </c>
      <c r="FI164" s="13">
        <v>3802</v>
      </c>
      <c r="FJ164" s="13">
        <v>5</v>
      </c>
      <c r="FK164" s="19" t="s">
        <v>1000</v>
      </c>
      <c r="FL164" s="13"/>
      <c r="FM164" s="55">
        <f>VLOOKUP($A164,'WO Detail'!$A$2:$BJ$304,16,FALSE)</f>
        <v>0</v>
      </c>
      <c r="FN164" s="13"/>
      <c r="FO164" s="13"/>
      <c r="FP164" s="13"/>
      <c r="FQ164" s="13"/>
      <c r="FR164" s="13"/>
      <c r="FS164" s="13"/>
      <c r="FT164" s="13"/>
      <c r="FU164" s="13"/>
      <c r="FV164" s="13"/>
      <c r="FW164" s="13"/>
      <c r="FX164" s="13"/>
      <c r="FY164" s="13"/>
      <c r="FZ164" s="13"/>
      <c r="GA164" s="13"/>
      <c r="GB164" s="13"/>
      <c r="GC164" s="13"/>
      <c r="GD164" s="13"/>
      <c r="GE164" s="13"/>
      <c r="GF164" s="13"/>
      <c r="GG164" s="13"/>
      <c r="GH164" s="55">
        <f>VLOOKUP($A164,'WO Detail'!$A$2:$BJ$304,39,FALSE)</f>
        <v>87.62</v>
      </c>
      <c r="GI164" s="55">
        <f>VLOOKUP($A164,'WO Detail'!$A$2:$BJ$304,40,FALSE)</f>
        <v>43.02</v>
      </c>
      <c r="GJ164" s="13"/>
      <c r="GK164" s="13"/>
      <c r="GL164" s="13"/>
      <c r="GM164" s="13"/>
      <c r="GN164" s="55">
        <f>VLOOKUP($A164,'WO Detail'!$A$2:$BJ$304,17,FALSE)</f>
        <v>0</v>
      </c>
      <c r="GO164" s="55">
        <f>VLOOKUP($A164,'WO Detail'!$A$2:$BJ$304,18,FALSE)</f>
        <v>0</v>
      </c>
      <c r="GP164" s="55">
        <f>VLOOKUP($A164,'WO Detail'!$A$2:$BJ$304,19,FALSE)</f>
        <v>0</v>
      </c>
      <c r="GQ164" s="55" t="str">
        <f>VLOOKUP($A164,'WO Detail'!$A$2:$BJ$304,21,FALSE)</f>
        <v>No</v>
      </c>
      <c r="GR164" s="89">
        <f>VLOOKUP($A164,'WO Detail'!$A$2:$BJ$304,22,FALSE)</f>
        <v>0.49089228919668926</v>
      </c>
      <c r="GS164" s="95">
        <f>VLOOKUP($A164,'WO Detail'!$A$2:$BJ$304,41,FALSE)</f>
        <v>4354</v>
      </c>
      <c r="GT164" s="95">
        <f t="shared" si="70"/>
        <v>1.1582867783985102</v>
      </c>
      <c r="GU164" s="95">
        <f>VLOOKUP($A164,'WO Detail'!$A$2:$BJ$304,42,FALSE)</f>
        <v>325</v>
      </c>
      <c r="GV164" s="95">
        <f t="shared" si="71"/>
        <v>0.2593774940143655</v>
      </c>
      <c r="GW164" s="95">
        <f>VLOOKUP($A164,'WO Detail'!$A$2:$BJ$304,43,FALSE)</f>
        <v>9585</v>
      </c>
      <c r="GX164" s="95">
        <f t="shared" si="54"/>
        <v>2.5498802873104549</v>
      </c>
      <c r="GY164" s="95">
        <f>VLOOKUP($A164,'WO Detail'!$A$2:$BJ$304,44,FALSE)</f>
        <v>7287</v>
      </c>
      <c r="GZ164" s="95">
        <f t="shared" si="55"/>
        <v>5.8156424581005588</v>
      </c>
      <c r="HA164" s="95">
        <f>VLOOKUP($A164,'WO Detail'!$A$2:$BJ$304,45,FALSE)</f>
        <v>3300</v>
      </c>
      <c r="HB164" s="95">
        <f t="shared" si="56"/>
        <v>0.87789305666400641</v>
      </c>
      <c r="HC164" s="95">
        <f>VLOOKUP($A164,'WO Detail'!$A$2:$BJ$304,46,FALSE)</f>
        <v>2877</v>
      </c>
      <c r="HD164" s="95">
        <f t="shared" si="57"/>
        <v>2.2960893854748603</v>
      </c>
      <c r="HE164" s="95">
        <f>VLOOKUP($A164,'WO Detail'!$A$2:$BJ$304,47,FALSE)</f>
        <v>1956</v>
      </c>
      <c r="HF164" s="95">
        <f t="shared" si="58"/>
        <v>0.52035115722266556</v>
      </c>
      <c r="HG164" s="95">
        <f>VLOOKUP($A164,'WO Detail'!$A$2:$BJ$304,49,FALSE)</f>
        <v>5765</v>
      </c>
      <c r="HH164" s="95">
        <f t="shared" si="59"/>
        <v>1.5336525671721204</v>
      </c>
      <c r="HI164" s="95">
        <f>VLOOKUP($A164,'WO Detail'!$A$2:$BJ$304,51,FALSE)</f>
        <v>3</v>
      </c>
      <c r="HJ164" s="95">
        <f t="shared" si="60"/>
        <v>1.5</v>
      </c>
      <c r="HK164" s="95">
        <f>VLOOKUP($A164,'WO Detail'!$A$2:$BJ$304,53,FALSE)</f>
        <v>9</v>
      </c>
      <c r="HL164" s="95">
        <f t="shared" si="61"/>
        <v>4.5</v>
      </c>
      <c r="HM164" s="95">
        <f>VLOOKUP($A164,'WO Detail'!$A$2:$BJ$304,55,FALSE)</f>
        <v>524</v>
      </c>
      <c r="HN164" s="95">
        <f t="shared" si="72"/>
        <v>37.428571428571431</v>
      </c>
      <c r="HO164" s="95">
        <f>VLOOKUP($A164,'WO Detail'!$A$2:$BJ$304,56,FALSE)</f>
        <v>40517</v>
      </c>
      <c r="HP164" s="95">
        <f t="shared" si="62"/>
        <v>10.778664538441074</v>
      </c>
      <c r="HQ164" s="95">
        <f>VLOOKUP($A164,'WO Detail'!$A$2:$BJ$304,57,FALSE)</f>
        <v>9446</v>
      </c>
      <c r="HR164" s="95">
        <f t="shared" si="63"/>
        <v>7.5387071029529134</v>
      </c>
      <c r="HS164" s="95">
        <f>VLOOKUP($A164,'WO Detail'!$A$2:$BJ$304,58,FALSE)</f>
        <v>25393</v>
      </c>
      <c r="HT164" s="95">
        <f t="shared" si="64"/>
        <v>6.7552540569300348</v>
      </c>
      <c r="HU164" s="95">
        <f>VLOOKUP($A164,'WO Detail'!$A$2:$BJ$304,59,FALSE)</f>
        <v>76228</v>
      </c>
      <c r="HV164" s="95">
        <f t="shared" si="65"/>
        <v>60.836392657621708</v>
      </c>
      <c r="HW164" s="95">
        <f>VLOOKUP($A164,'WO Detail'!$A$2:$BJ$304,60,FALSE)</f>
        <v>2252</v>
      </c>
      <c r="HX164" s="95">
        <f t="shared" si="66"/>
        <v>0.59909550412343704</v>
      </c>
      <c r="HY164" s="95">
        <f>VLOOKUP($A164,'WO Detail'!$A$2:$BJ$304,61,FALSE)</f>
        <v>95815</v>
      </c>
      <c r="HZ164" s="95">
        <f t="shared" si="67"/>
        <v>76.468475658419791</v>
      </c>
      <c r="IA164" s="95"/>
      <c r="IB164" s="95"/>
      <c r="IC164" s="95"/>
      <c r="ID164" s="113">
        <f>VLOOKUP($A164,'PHAS Score'!$C$1:$D$303,2,FALSE)</f>
        <v>14</v>
      </c>
      <c r="IE164" s="95">
        <f>VLOOKUP($A164,'WO Detail'!$A$2:$BJ$304,62,FALSE)</f>
        <v>691</v>
      </c>
      <c r="IF164" s="95">
        <f t="shared" si="68"/>
        <v>0.55147645650438948</v>
      </c>
      <c r="IG164" s="96"/>
      <c r="IH164" s="96"/>
      <c r="II164" s="96"/>
      <c r="IJ164" s="96"/>
    </row>
    <row r="165" spans="1:244" s="18" customFormat="1" ht="20.100000000000001" customHeight="1">
      <c r="A165" s="55" t="s">
        <v>1171</v>
      </c>
      <c r="B165" s="13" t="s">
        <v>307</v>
      </c>
      <c r="C165" s="13" t="str">
        <f>VLOOKUP($A165,'WO Detail'!$A$2:$BJ$304,4,FALSE)</f>
        <v>Mixed Finance</v>
      </c>
      <c r="D165" s="13" t="str">
        <f>VLOOKUP($A165,'WO Detail'!$A$2:$BJ$304,6,FALSE)</f>
        <v>Manhattanville</v>
      </c>
      <c r="E165" s="55">
        <f>VLOOKUP($A165,'WO Detail'!$A$2:$BJ$304,7,FALSE)</f>
        <v>81</v>
      </c>
      <c r="F165" s="13" t="s">
        <v>1172</v>
      </c>
      <c r="G165" s="53">
        <v>296</v>
      </c>
      <c r="H165" s="55" t="str">
        <f>VLOOKUP($A165,'WO Detail'!$A$2:$BJ$304,9,FALSE)</f>
        <v>NY005010810</v>
      </c>
      <c r="I165" s="14">
        <v>46</v>
      </c>
      <c r="J165" s="14">
        <v>85</v>
      </c>
      <c r="K165" s="15">
        <v>1.8478261</v>
      </c>
      <c r="L165" s="15">
        <v>20.597826099999999</v>
      </c>
      <c r="M165" s="14">
        <v>34</v>
      </c>
      <c r="N165" s="14">
        <v>51</v>
      </c>
      <c r="O165" s="14">
        <v>4</v>
      </c>
      <c r="P165" s="14">
        <v>4</v>
      </c>
      <c r="Q165" s="14">
        <v>7</v>
      </c>
      <c r="R165" s="14">
        <v>8</v>
      </c>
      <c r="S165" s="14">
        <v>5</v>
      </c>
      <c r="T165" s="14">
        <v>9</v>
      </c>
      <c r="U165" s="14">
        <v>6</v>
      </c>
      <c r="V165" s="14">
        <v>7</v>
      </c>
      <c r="W165" s="14">
        <v>8</v>
      </c>
      <c r="X165" s="14">
        <v>7</v>
      </c>
      <c r="Y165" s="14">
        <v>14</v>
      </c>
      <c r="Z165" s="14">
        <v>4</v>
      </c>
      <c r="AA165" s="14">
        <v>2</v>
      </c>
      <c r="AB165" s="14">
        <v>20</v>
      </c>
      <c r="AC165" s="14">
        <v>25</v>
      </c>
      <c r="AD165" s="14">
        <v>20</v>
      </c>
      <c r="AE165" s="14">
        <v>2</v>
      </c>
      <c r="AF165" s="14">
        <v>24</v>
      </c>
      <c r="AG165" s="14">
        <v>58</v>
      </c>
      <c r="AH165" s="14">
        <v>0</v>
      </c>
      <c r="AI165" s="14">
        <v>1</v>
      </c>
      <c r="AJ165" s="14">
        <v>21</v>
      </c>
      <c r="AK165" s="14">
        <v>6</v>
      </c>
      <c r="AL165" s="14">
        <v>2</v>
      </c>
      <c r="AM165" s="14">
        <v>0</v>
      </c>
      <c r="AN165" s="14">
        <v>6</v>
      </c>
      <c r="AO165" s="16">
        <v>529.54347826086962</v>
      </c>
      <c r="AP165" s="16">
        <v>299.5</v>
      </c>
      <c r="AQ165" s="14">
        <v>0</v>
      </c>
      <c r="AR165" s="14">
        <v>5</v>
      </c>
      <c r="AS165" s="14">
        <v>18</v>
      </c>
      <c r="AT165" s="14">
        <v>5</v>
      </c>
      <c r="AU165" s="14">
        <v>2</v>
      </c>
      <c r="AV165" s="14">
        <v>3</v>
      </c>
      <c r="AW165" s="14">
        <v>1</v>
      </c>
      <c r="AX165" s="14">
        <v>3</v>
      </c>
      <c r="AY165" s="14">
        <v>1</v>
      </c>
      <c r="AZ165" s="14">
        <v>0</v>
      </c>
      <c r="BA165" s="14">
        <v>8</v>
      </c>
      <c r="BB165" s="16">
        <v>27139.739130434784</v>
      </c>
      <c r="BC165" s="16">
        <v>13542</v>
      </c>
      <c r="BD165" s="14">
        <v>1</v>
      </c>
      <c r="BE165" s="14">
        <v>12</v>
      </c>
      <c r="BF165" s="14">
        <v>13</v>
      </c>
      <c r="BG165" s="14">
        <v>2</v>
      </c>
      <c r="BH165" s="14">
        <v>3</v>
      </c>
      <c r="BI165" s="14">
        <v>1</v>
      </c>
      <c r="BJ165" s="14">
        <v>5</v>
      </c>
      <c r="BK165" s="14">
        <v>0</v>
      </c>
      <c r="BL165" s="14">
        <v>0</v>
      </c>
      <c r="BM165" s="14">
        <v>0</v>
      </c>
      <c r="BN165" s="14">
        <v>1</v>
      </c>
      <c r="BO165" s="14">
        <v>0</v>
      </c>
      <c r="BP165" s="14">
        <v>1</v>
      </c>
      <c r="BQ165" s="14">
        <v>3</v>
      </c>
      <c r="BR165" s="14">
        <v>0</v>
      </c>
      <c r="BS165" s="14">
        <v>1</v>
      </c>
      <c r="BT165" s="14">
        <v>1</v>
      </c>
      <c r="BU165" s="14">
        <v>0</v>
      </c>
      <c r="BV165" s="14">
        <v>0</v>
      </c>
      <c r="BW165" s="14">
        <v>0</v>
      </c>
      <c r="BX165" s="14">
        <v>2</v>
      </c>
      <c r="BY165" s="14">
        <v>21</v>
      </c>
      <c r="BZ165" s="16">
        <v>46697.380952380954</v>
      </c>
      <c r="CA165" s="16">
        <v>32258</v>
      </c>
      <c r="CB165" s="14">
        <v>5</v>
      </c>
      <c r="CC165" s="16">
        <v>12272.2</v>
      </c>
      <c r="CD165" s="16">
        <v>6888</v>
      </c>
      <c r="CE165" s="14">
        <v>22</v>
      </c>
      <c r="CF165" s="16">
        <v>11357.59090909091</v>
      </c>
      <c r="CG165" s="16">
        <v>10206</v>
      </c>
      <c r="CH165" s="14">
        <v>32</v>
      </c>
      <c r="CI165" s="14">
        <v>5</v>
      </c>
      <c r="CJ165" s="14">
        <v>6</v>
      </c>
      <c r="CK165" s="14">
        <v>2</v>
      </c>
      <c r="CL165" s="14">
        <v>1</v>
      </c>
      <c r="CM165" s="14">
        <v>1</v>
      </c>
      <c r="CN165" s="17">
        <f t="shared" si="51"/>
        <v>2.1739130434782608E-2</v>
      </c>
      <c r="CO165" s="14">
        <v>5</v>
      </c>
      <c r="CP165" s="17">
        <f t="shared" si="52"/>
        <v>0.10869565217391304</v>
      </c>
      <c r="CQ165" s="14">
        <v>24</v>
      </c>
      <c r="CR165" s="14">
        <v>4</v>
      </c>
      <c r="CS165" s="17">
        <f t="shared" si="53"/>
        <v>4.7058823529411764E-2</v>
      </c>
      <c r="CT165" s="13"/>
      <c r="CU165" s="17"/>
      <c r="CV165" s="13"/>
      <c r="CW165" s="13"/>
      <c r="CX165" s="13"/>
      <c r="CY165" s="13"/>
      <c r="CZ165" s="13"/>
      <c r="DA165" s="13"/>
      <c r="DB165" s="13" t="str">
        <f>VLOOKUP($A165,'WO Detail'!$A$2:$BJ$304,5,FALSE)</f>
        <v>Anthony Dingle</v>
      </c>
      <c r="DC165" s="13"/>
      <c r="DD165" s="13"/>
      <c r="DE165" s="55">
        <f>VLOOKUP($A165,'WO Detail'!$A$2:$BJ$304,38,FALSE)</f>
        <v>0</v>
      </c>
      <c r="DF165" s="19" t="s">
        <v>309</v>
      </c>
      <c r="DG165" s="19" t="s">
        <v>310</v>
      </c>
      <c r="DH165" s="19" t="s">
        <v>311</v>
      </c>
      <c r="DI165" s="19" t="s">
        <v>312</v>
      </c>
      <c r="DJ165" s="19" t="s">
        <v>443</v>
      </c>
      <c r="DK165" s="19" t="s">
        <v>444</v>
      </c>
      <c r="DL165" s="19" t="s">
        <v>396</v>
      </c>
      <c r="DM165" s="19" t="s">
        <v>410</v>
      </c>
      <c r="DN165" s="19" t="s">
        <v>480</v>
      </c>
      <c r="DO165" s="55"/>
      <c r="DP165" s="55"/>
      <c r="DQ165" s="68">
        <v>24.752475247524799</v>
      </c>
      <c r="DR165" s="55" t="str">
        <f>VLOOKUP($A165,'WO Detail'!$A$2:$BJ$304,10,FALSE)</f>
        <v>No</v>
      </c>
      <c r="DS165" s="55" t="str">
        <f>VLOOKUP($A165,'WO Detail'!$A$2:$BJ$304,14,FALSE)</f>
        <v>YES</v>
      </c>
      <c r="DT165" s="19" t="s">
        <v>317</v>
      </c>
      <c r="DU165" s="59" t="str">
        <f>VLOOKUP($A165,'WO Detail'!$A$2:$BJ$304,15,FALSE)</f>
        <v>EMMA MOSES-BARRICELLI</v>
      </c>
      <c r="DV165" s="78">
        <v>2020</v>
      </c>
      <c r="DW165" s="79" t="s">
        <v>267</v>
      </c>
      <c r="DX165" s="55">
        <f>VLOOKUP($A165,'WO Detail'!$A$2:$BJ$304,26,FALSE)</f>
        <v>46</v>
      </c>
      <c r="DY165" s="55">
        <f>VLOOKUP($A165,'WO Detail'!$A$2:$BJ$304,27,FALSE)</f>
        <v>46</v>
      </c>
      <c r="DZ165" s="55">
        <f>VLOOKUP($A165,'WO Detail'!$A$2:$BJ$304,28,FALSE)</f>
        <v>0</v>
      </c>
      <c r="EA165" s="55">
        <f>VLOOKUP($A165,'WO Detail'!$A$2:$BJ$304,29,FALSE)</f>
        <v>0</v>
      </c>
      <c r="EB165" s="55">
        <f>VLOOKUP($A165,'WO Detail'!$A$2:$BJ$304,30,FALSE)</f>
        <v>0</v>
      </c>
      <c r="EC165" s="55">
        <f>VLOOKUP($A165,'WO Detail'!$A$2:$BJ$304,31,FALSE)</f>
        <v>30</v>
      </c>
      <c r="ED165" s="55">
        <f>VLOOKUP($A165,'WO Detail'!$A$2:$BJ$304,32,FALSE)</f>
        <v>6</v>
      </c>
      <c r="EE165" s="55">
        <f>VLOOKUP($A165,'WO Detail'!$A$2:$BJ$304,33,FALSE)</f>
        <v>10</v>
      </c>
      <c r="EF165" s="55">
        <f>VLOOKUP($A165,'WO Detail'!$A$2:$BJ$304,34,FALSE)</f>
        <v>0</v>
      </c>
      <c r="EG165" s="55">
        <f>VLOOKUP($A165,'WO Detail'!$A$2:$BJ$304,35,FALSE)</f>
        <v>0</v>
      </c>
      <c r="EH165" s="55">
        <f>VLOOKUP($A165,'WO Detail'!$A$2:$BJ$304,36,FALSE)</f>
        <v>0</v>
      </c>
      <c r="EI165" s="55">
        <f>VLOOKUP($A165,'WO Detail'!$A$2:$BJ$304,37,FALSE)</f>
        <v>0</v>
      </c>
      <c r="EJ165" s="78">
        <v>3</v>
      </c>
      <c r="EK165" s="78">
        <v>0</v>
      </c>
      <c r="EL165" s="19" t="s">
        <v>268</v>
      </c>
      <c r="EM165" s="19" t="s">
        <v>269</v>
      </c>
      <c r="EN165" s="81">
        <v>32448</v>
      </c>
      <c r="EO165" s="78">
        <v>32</v>
      </c>
      <c r="EP165" s="78" t="s">
        <v>743</v>
      </c>
      <c r="EQ165" s="84">
        <v>8099</v>
      </c>
      <c r="ER165" s="78">
        <v>0.27</v>
      </c>
      <c r="ES165" s="13"/>
      <c r="ET165" s="55">
        <f>VLOOKUP($A165,'WO Detail'!$A$2:$BJ$304,25,FALSE)</f>
        <v>9</v>
      </c>
      <c r="EU165" s="55">
        <f>VLOOKUP($A165,'WO Detail'!$A$2:$BJ$304,24,FALSE)</f>
        <v>1</v>
      </c>
      <c r="EV165" s="55" t="str">
        <f>VLOOKUP($A165,'WO Detail'!$A$2:$BJ$304,23,FALSE)</f>
        <v>OPERATING</v>
      </c>
      <c r="EW165" s="78" t="s">
        <v>267</v>
      </c>
      <c r="EX165" s="13"/>
      <c r="EY165" s="13"/>
      <c r="EZ165" s="19" t="s">
        <v>272</v>
      </c>
      <c r="FA165" s="55" t="str">
        <f>VLOOKUP($A165,'WO Detail'!$A$2:$BJ$304,11,FALSE)</f>
        <v>Other</v>
      </c>
      <c r="FB165" s="55" t="str">
        <f>VLOOKUP($A165,'WO Detail'!$A$2:$BJ$304,12,FALSE)</f>
        <v>No</v>
      </c>
      <c r="FC165" s="13"/>
      <c r="FD165" s="55">
        <f>VLOOKUP($A165,'WO Detail'!$A$2:$BJ$304,13,FALSE)</f>
        <v>0</v>
      </c>
      <c r="FE165" s="19" t="s">
        <v>272</v>
      </c>
      <c r="FF165" s="13" t="s">
        <v>273</v>
      </c>
      <c r="FG165" s="19" t="s">
        <v>1173</v>
      </c>
      <c r="FH165" s="19" t="s">
        <v>1170</v>
      </c>
      <c r="FI165" s="13">
        <v>3802</v>
      </c>
      <c r="FJ165" s="13">
        <v>5</v>
      </c>
      <c r="FK165" s="19" t="s">
        <v>483</v>
      </c>
      <c r="FL165" s="13"/>
      <c r="FM165" s="55">
        <f>VLOOKUP($A165,'WO Detail'!$A$2:$BJ$304,16,FALSE)</f>
        <v>0</v>
      </c>
      <c r="FN165" s="13"/>
      <c r="FO165" s="13"/>
      <c r="FP165" s="13"/>
      <c r="FQ165" s="13"/>
      <c r="FR165" s="13"/>
      <c r="FS165" s="13"/>
      <c r="FT165" s="13"/>
      <c r="FU165" s="13"/>
      <c r="FV165" s="13"/>
      <c r="FW165" s="13"/>
      <c r="FX165" s="13"/>
      <c r="FY165" s="13"/>
      <c r="FZ165" s="13"/>
      <c r="GA165" s="13"/>
      <c r="GB165" s="13"/>
      <c r="GC165" s="13"/>
      <c r="GD165" s="13"/>
      <c r="GE165" s="13"/>
      <c r="GF165" s="13"/>
      <c r="GG165" s="13"/>
      <c r="GH165" s="55">
        <f>VLOOKUP($A165,'WO Detail'!$A$2:$BJ$304,39,FALSE)</f>
        <v>82.04</v>
      </c>
      <c r="GI165" s="55">
        <f>VLOOKUP($A165,'WO Detail'!$A$2:$BJ$304,40,FALSE)</f>
        <v>32.61</v>
      </c>
      <c r="GJ165" s="13"/>
      <c r="GK165" s="13"/>
      <c r="GL165" s="13"/>
      <c r="GM165" s="13"/>
      <c r="GN165" s="55" t="str">
        <f>VLOOKUP($A165,'WO Detail'!$A$2:$BJ$304,17,FALSE)</f>
        <v>1184.0</v>
      </c>
      <c r="GO165" s="55">
        <f>VLOOKUP($A165,'WO Detail'!$A$2:$BJ$304,18,FALSE)</f>
        <v>0</v>
      </c>
      <c r="GP165" s="55">
        <f>VLOOKUP($A165,'WO Detail'!$A$2:$BJ$304,19,FALSE)</f>
        <v>0</v>
      </c>
      <c r="GQ165" s="55" t="str">
        <f>VLOOKUP($A165,'WO Detail'!$A$2:$BJ$304,21,FALSE)</f>
        <v>Yes</v>
      </c>
      <c r="GR165" s="89">
        <f>VLOOKUP($A165,'WO Detail'!$A$2:$BJ$304,22,FALSE)</f>
        <v>0.7699899374951833</v>
      </c>
      <c r="GS165" s="95">
        <f>VLOOKUP($A165,'WO Detail'!$A$2:$BJ$304,41,FALSE)</f>
        <v>92</v>
      </c>
      <c r="GT165" s="95">
        <f t="shared" si="70"/>
        <v>0.66666666666666674</v>
      </c>
      <c r="GU165" s="95">
        <f>VLOOKUP($A165,'WO Detail'!$A$2:$BJ$304,42,FALSE)</f>
        <v>0</v>
      </c>
      <c r="GV165" s="95">
        <f t="shared" si="71"/>
        <v>0</v>
      </c>
      <c r="GW165" s="95">
        <f>VLOOKUP($A165,'WO Detail'!$A$2:$BJ$304,43,FALSE)</f>
        <v>302</v>
      </c>
      <c r="GX165" s="95">
        <f t="shared" si="54"/>
        <v>2.1884057971014492</v>
      </c>
      <c r="GY165" s="95">
        <f>VLOOKUP($A165,'WO Detail'!$A$2:$BJ$304,44,FALSE)</f>
        <v>306</v>
      </c>
      <c r="GZ165" s="95">
        <f t="shared" si="55"/>
        <v>6.6521739130434785</v>
      </c>
      <c r="HA165" s="95">
        <f>VLOOKUP($A165,'WO Detail'!$A$2:$BJ$304,45,FALSE)</f>
        <v>135</v>
      </c>
      <c r="HB165" s="95">
        <f t="shared" si="56"/>
        <v>0.97826086956521741</v>
      </c>
      <c r="HC165" s="95">
        <f>VLOOKUP($A165,'WO Detail'!$A$2:$BJ$304,46,FALSE)</f>
        <v>254</v>
      </c>
      <c r="HD165" s="95">
        <f t="shared" si="57"/>
        <v>5.5217391304347823</v>
      </c>
      <c r="HE165" s="95">
        <f>VLOOKUP($A165,'WO Detail'!$A$2:$BJ$304,47,FALSE)</f>
        <v>169</v>
      </c>
      <c r="HF165" s="95">
        <f t="shared" si="58"/>
        <v>1.2246376811594204</v>
      </c>
      <c r="HG165" s="95">
        <f>VLOOKUP($A165,'WO Detail'!$A$2:$BJ$304,49,FALSE)</f>
        <v>72</v>
      </c>
      <c r="HH165" s="95">
        <f t="shared" si="59"/>
        <v>0.52173913043478259</v>
      </c>
      <c r="HI165" s="95">
        <f>VLOOKUP($A165,'WO Detail'!$A$2:$BJ$304,51,FALSE)</f>
        <v>1</v>
      </c>
      <c r="HJ165" s="95">
        <f t="shared" si="60"/>
        <v>0.5</v>
      </c>
      <c r="HK165" s="95">
        <f>VLOOKUP($A165,'WO Detail'!$A$2:$BJ$304,53,FALSE)</f>
        <v>0</v>
      </c>
      <c r="HL165" s="95">
        <f t="shared" si="61"/>
        <v>0</v>
      </c>
      <c r="HM165" s="95">
        <f>VLOOKUP($A165,'WO Detail'!$A$2:$BJ$304,55,FALSE)</f>
        <v>16</v>
      </c>
      <c r="HN165" s="95">
        <f t="shared" si="72"/>
        <v>16</v>
      </c>
      <c r="HO165" s="95">
        <f>VLOOKUP($A165,'WO Detail'!$A$2:$BJ$304,56,FALSE)</f>
        <v>1423</v>
      </c>
      <c r="HP165" s="95">
        <f t="shared" si="62"/>
        <v>10.311594202898551</v>
      </c>
      <c r="HQ165" s="95">
        <f>VLOOKUP($A165,'WO Detail'!$A$2:$BJ$304,57,FALSE)</f>
        <v>516</v>
      </c>
      <c r="HR165" s="95">
        <f t="shared" si="63"/>
        <v>11.217391304347826</v>
      </c>
      <c r="HS165" s="95">
        <f>VLOOKUP($A165,'WO Detail'!$A$2:$BJ$304,58,FALSE)</f>
        <v>1109</v>
      </c>
      <c r="HT165" s="95">
        <f t="shared" si="64"/>
        <v>8.0362318840579707</v>
      </c>
      <c r="HU165" s="95">
        <f>VLOOKUP($A165,'WO Detail'!$A$2:$BJ$304,59,FALSE)</f>
        <v>2930</v>
      </c>
      <c r="HV165" s="95">
        <f t="shared" si="65"/>
        <v>63.695652173913047</v>
      </c>
      <c r="HW165" s="95">
        <f>VLOOKUP($A165,'WO Detail'!$A$2:$BJ$304,60,FALSE)</f>
        <v>103</v>
      </c>
      <c r="HX165" s="95">
        <f t="shared" si="66"/>
        <v>0.74637681159420299</v>
      </c>
      <c r="HY165" s="95">
        <f>VLOOKUP($A165,'WO Detail'!$A$2:$BJ$304,61,FALSE)</f>
        <v>3007</v>
      </c>
      <c r="HZ165" s="95">
        <f t="shared" si="67"/>
        <v>65.369565217391298</v>
      </c>
      <c r="IA165" s="95"/>
      <c r="IB165" s="95"/>
      <c r="IC165" s="95"/>
      <c r="ID165" s="113">
        <f>VLOOKUP($A165,'PHAS Score'!$C$1:$D$303,2,FALSE)</f>
        <v>34.020000000000003</v>
      </c>
      <c r="IE165" s="95">
        <f>VLOOKUP($A165,'WO Detail'!$A$2:$BJ$304,62,FALSE)</f>
        <v>481</v>
      </c>
      <c r="IF165" s="95">
        <f t="shared" si="68"/>
        <v>10.456521739130435</v>
      </c>
      <c r="IG165" s="96"/>
      <c r="IH165" s="96"/>
      <c r="II165" s="96"/>
      <c r="IJ165" s="96"/>
    </row>
    <row r="166" spans="1:244" s="18" customFormat="1" ht="20.100000000000001" customHeight="1">
      <c r="A166" s="55" t="s">
        <v>1174</v>
      </c>
      <c r="B166" s="13" t="s">
        <v>307</v>
      </c>
      <c r="C166" s="13" t="str">
        <f>VLOOKUP($A166,'WO Detail'!$A$2:$BJ$304,4,FALSE)</f>
        <v>Mixed Finance</v>
      </c>
      <c r="D166" s="13" t="str">
        <f>VLOOKUP($A166,'WO Detail'!$A$2:$BJ$304,6,FALSE)</f>
        <v>Manhattanville</v>
      </c>
      <c r="E166" s="55">
        <f>VLOOKUP($A166,'WO Detail'!$A$2:$BJ$304,7,FALSE)</f>
        <v>81</v>
      </c>
      <c r="F166" s="13" t="s">
        <v>1175</v>
      </c>
      <c r="G166" s="53">
        <v>297</v>
      </c>
      <c r="H166" s="55" t="str">
        <f>VLOOKUP($A166,'WO Detail'!$A$2:$BJ$304,9,FALSE)</f>
        <v>NY005010810</v>
      </c>
      <c r="I166" s="14">
        <v>49</v>
      </c>
      <c r="J166" s="14">
        <v>112</v>
      </c>
      <c r="K166" s="15">
        <v>2.2857143</v>
      </c>
      <c r="L166" s="15">
        <v>21.797959200000001</v>
      </c>
      <c r="M166" s="14">
        <v>36</v>
      </c>
      <c r="N166" s="14">
        <v>76</v>
      </c>
      <c r="O166" s="14">
        <v>6</v>
      </c>
      <c r="P166" s="14">
        <v>10</v>
      </c>
      <c r="Q166" s="14">
        <v>4</v>
      </c>
      <c r="R166" s="14">
        <v>8</v>
      </c>
      <c r="S166" s="14">
        <v>15</v>
      </c>
      <c r="T166" s="14">
        <v>14</v>
      </c>
      <c r="U166" s="14">
        <v>12</v>
      </c>
      <c r="V166" s="14">
        <v>12</v>
      </c>
      <c r="W166" s="14">
        <v>5</v>
      </c>
      <c r="X166" s="14">
        <v>10</v>
      </c>
      <c r="Y166" s="14">
        <v>12</v>
      </c>
      <c r="Z166" s="14">
        <v>3</v>
      </c>
      <c r="AA166" s="14">
        <v>1</v>
      </c>
      <c r="AB166" s="14">
        <v>26</v>
      </c>
      <c r="AC166" s="14">
        <v>21</v>
      </c>
      <c r="AD166" s="14">
        <v>16</v>
      </c>
      <c r="AE166" s="14">
        <v>7</v>
      </c>
      <c r="AF166" s="14">
        <v>39</v>
      </c>
      <c r="AG166" s="14">
        <v>61</v>
      </c>
      <c r="AH166" s="14">
        <v>5</v>
      </c>
      <c r="AI166" s="14">
        <v>0</v>
      </c>
      <c r="AJ166" s="14">
        <v>23</v>
      </c>
      <c r="AK166" s="14">
        <v>10</v>
      </c>
      <c r="AL166" s="14">
        <v>2</v>
      </c>
      <c r="AM166" s="14">
        <v>1</v>
      </c>
      <c r="AN166" s="14">
        <v>4</v>
      </c>
      <c r="AO166" s="16">
        <v>446.91836734693879</v>
      </c>
      <c r="AP166" s="16">
        <v>301</v>
      </c>
      <c r="AQ166" s="14">
        <v>0</v>
      </c>
      <c r="AR166" s="14">
        <v>6</v>
      </c>
      <c r="AS166" s="14">
        <v>18</v>
      </c>
      <c r="AT166" s="14">
        <v>5</v>
      </c>
      <c r="AU166" s="14">
        <v>6</v>
      </c>
      <c r="AV166" s="14">
        <v>0</v>
      </c>
      <c r="AW166" s="14">
        <v>4</v>
      </c>
      <c r="AX166" s="14">
        <v>2</v>
      </c>
      <c r="AY166" s="14">
        <v>4</v>
      </c>
      <c r="AZ166" s="14">
        <v>0</v>
      </c>
      <c r="BA166" s="14">
        <v>4</v>
      </c>
      <c r="BB166" s="16">
        <v>20931.456521739132</v>
      </c>
      <c r="BC166" s="16">
        <v>14482</v>
      </c>
      <c r="BD166" s="14">
        <v>1</v>
      </c>
      <c r="BE166" s="14">
        <v>8</v>
      </c>
      <c r="BF166" s="14">
        <v>15</v>
      </c>
      <c r="BG166" s="14">
        <v>3</v>
      </c>
      <c r="BH166" s="14">
        <v>3</v>
      </c>
      <c r="BI166" s="14">
        <v>7</v>
      </c>
      <c r="BJ166" s="14">
        <v>3</v>
      </c>
      <c r="BK166" s="14">
        <v>1</v>
      </c>
      <c r="BL166" s="14">
        <v>0</v>
      </c>
      <c r="BM166" s="14">
        <v>2</v>
      </c>
      <c r="BN166" s="14">
        <v>1</v>
      </c>
      <c r="BO166" s="14">
        <v>1</v>
      </c>
      <c r="BP166" s="14">
        <v>0</v>
      </c>
      <c r="BQ166" s="14">
        <v>0</v>
      </c>
      <c r="BR166" s="14">
        <v>1</v>
      </c>
      <c r="BS166" s="14">
        <v>0</v>
      </c>
      <c r="BT166" s="14">
        <v>0</v>
      </c>
      <c r="BU166" s="14">
        <v>0</v>
      </c>
      <c r="BV166" s="14">
        <v>0</v>
      </c>
      <c r="BW166" s="14">
        <v>0</v>
      </c>
      <c r="BX166" s="14">
        <v>0</v>
      </c>
      <c r="BY166" s="14">
        <v>25</v>
      </c>
      <c r="BZ166" s="16">
        <v>27410.16</v>
      </c>
      <c r="CA166" s="16">
        <v>26861</v>
      </c>
      <c r="CB166" s="14">
        <v>5</v>
      </c>
      <c r="CC166" s="16">
        <v>17019</v>
      </c>
      <c r="CD166" s="16">
        <v>14840</v>
      </c>
      <c r="CE166" s="14">
        <v>17</v>
      </c>
      <c r="CF166" s="16">
        <v>13423.470588235294</v>
      </c>
      <c r="CG166" s="16">
        <v>10044</v>
      </c>
      <c r="CH166" s="14">
        <v>32</v>
      </c>
      <c r="CI166" s="14">
        <v>11</v>
      </c>
      <c r="CJ166" s="14">
        <v>3</v>
      </c>
      <c r="CK166" s="14">
        <v>0</v>
      </c>
      <c r="CL166" s="14">
        <v>0</v>
      </c>
      <c r="CM166" s="14">
        <v>0</v>
      </c>
      <c r="CN166" s="17">
        <f t="shared" si="51"/>
        <v>0</v>
      </c>
      <c r="CO166" s="14">
        <v>0</v>
      </c>
      <c r="CP166" s="17">
        <f t="shared" si="52"/>
        <v>0</v>
      </c>
      <c r="CQ166" s="14">
        <v>28</v>
      </c>
      <c r="CR166" s="14">
        <v>7</v>
      </c>
      <c r="CS166" s="17">
        <f t="shared" si="53"/>
        <v>6.25E-2</v>
      </c>
      <c r="CT166" s="13"/>
      <c r="CU166" s="17"/>
      <c r="CV166" s="13"/>
      <c r="CW166" s="13"/>
      <c r="CX166" s="13"/>
      <c r="CY166" s="13"/>
      <c r="CZ166" s="13"/>
      <c r="DA166" s="13"/>
      <c r="DB166" s="13" t="str">
        <f>VLOOKUP($A166,'WO Detail'!$A$2:$BJ$304,5,FALSE)</f>
        <v>Anthony Dingle</v>
      </c>
      <c r="DC166" s="13"/>
      <c r="DD166" s="13"/>
      <c r="DE166" s="55">
        <f>VLOOKUP($A166,'WO Detail'!$A$2:$BJ$304,38,FALSE)</f>
        <v>0</v>
      </c>
      <c r="DF166" s="19" t="s">
        <v>309</v>
      </c>
      <c r="DG166" s="19" t="s">
        <v>310</v>
      </c>
      <c r="DH166" s="19" t="s">
        <v>311</v>
      </c>
      <c r="DI166" s="19" t="s">
        <v>312</v>
      </c>
      <c r="DJ166" s="19" t="s">
        <v>443</v>
      </c>
      <c r="DK166" s="19" t="s">
        <v>444</v>
      </c>
      <c r="DL166" s="19" t="s">
        <v>396</v>
      </c>
      <c r="DM166" s="19" t="s">
        <v>410</v>
      </c>
      <c r="DN166" s="19" t="s">
        <v>480</v>
      </c>
      <c r="DO166" s="55"/>
      <c r="DP166" s="55"/>
      <c r="DQ166" s="68">
        <v>24.752475247524799</v>
      </c>
      <c r="DR166" s="55" t="str">
        <f>VLOOKUP($A166,'WO Detail'!$A$2:$BJ$304,10,FALSE)</f>
        <v>No</v>
      </c>
      <c r="DS166" s="55" t="str">
        <f>VLOOKUP($A166,'WO Detail'!$A$2:$BJ$304,14,FALSE)</f>
        <v>YES</v>
      </c>
      <c r="DT166" s="19" t="s">
        <v>317</v>
      </c>
      <c r="DU166" s="59" t="str">
        <f>VLOOKUP($A166,'WO Detail'!$A$2:$BJ$304,15,FALSE)</f>
        <v>EMMA MOSES-BARRICELLI</v>
      </c>
      <c r="DV166" s="78">
        <v>2020</v>
      </c>
      <c r="DW166" s="79" t="s">
        <v>267</v>
      </c>
      <c r="DX166" s="55">
        <f>VLOOKUP($A166,'WO Detail'!$A$2:$BJ$304,26,FALSE)</f>
        <v>51</v>
      </c>
      <c r="DY166" s="55">
        <f>VLOOKUP($A166,'WO Detail'!$A$2:$BJ$304,27,FALSE)</f>
        <v>49</v>
      </c>
      <c r="DZ166" s="55">
        <f>VLOOKUP($A166,'WO Detail'!$A$2:$BJ$304,28,FALSE)</f>
        <v>2</v>
      </c>
      <c r="EA166" s="55">
        <f>VLOOKUP($A166,'WO Detail'!$A$2:$BJ$304,29,FALSE)</f>
        <v>0</v>
      </c>
      <c r="EB166" s="55">
        <f>VLOOKUP($A166,'WO Detail'!$A$2:$BJ$304,30,FALSE)</f>
        <v>0</v>
      </c>
      <c r="EC166" s="55">
        <f>VLOOKUP($A166,'WO Detail'!$A$2:$BJ$304,31,FALSE)</f>
        <v>18</v>
      </c>
      <c r="ED166" s="55">
        <f>VLOOKUP($A166,'WO Detail'!$A$2:$BJ$304,32,FALSE)</f>
        <v>25</v>
      </c>
      <c r="EE166" s="55">
        <f>VLOOKUP($A166,'WO Detail'!$A$2:$BJ$304,33,FALSE)</f>
        <v>7</v>
      </c>
      <c r="EF166" s="55">
        <f>VLOOKUP($A166,'WO Detail'!$A$2:$BJ$304,34,FALSE)</f>
        <v>1</v>
      </c>
      <c r="EG166" s="55">
        <f>VLOOKUP($A166,'WO Detail'!$A$2:$BJ$304,35,FALSE)</f>
        <v>0</v>
      </c>
      <c r="EH166" s="55">
        <f>VLOOKUP($A166,'WO Detail'!$A$2:$BJ$304,36,FALSE)</f>
        <v>0</v>
      </c>
      <c r="EI166" s="55">
        <f>VLOOKUP($A166,'WO Detail'!$A$2:$BJ$304,37,FALSE)</f>
        <v>0</v>
      </c>
      <c r="EJ166" s="78">
        <v>2</v>
      </c>
      <c r="EK166" s="78">
        <v>0</v>
      </c>
      <c r="EL166" s="19" t="s">
        <v>268</v>
      </c>
      <c r="EM166" s="19" t="s">
        <v>269</v>
      </c>
      <c r="EN166" s="81">
        <v>30589</v>
      </c>
      <c r="EO166" s="78">
        <v>37</v>
      </c>
      <c r="EP166" s="78" t="s">
        <v>743</v>
      </c>
      <c r="EQ166" s="84">
        <v>9930</v>
      </c>
      <c r="ER166" s="78">
        <v>0.32</v>
      </c>
      <c r="ES166" s="13"/>
      <c r="ET166" s="55">
        <f>VLOOKUP($A166,'WO Detail'!$A$2:$BJ$304,25,FALSE)</f>
        <v>4</v>
      </c>
      <c r="EU166" s="55">
        <f>VLOOKUP($A166,'WO Detail'!$A$2:$BJ$304,24,FALSE)</f>
        <v>1</v>
      </c>
      <c r="EV166" s="55" t="str">
        <f>VLOOKUP($A166,'WO Detail'!$A$2:$BJ$304,23,FALSE)</f>
        <v>OPERATING</v>
      </c>
      <c r="EW166" s="78" t="s">
        <v>267</v>
      </c>
      <c r="EX166" s="13"/>
      <c r="EY166" s="13"/>
      <c r="EZ166" s="19" t="s">
        <v>272</v>
      </c>
      <c r="FA166" s="55" t="str">
        <f>VLOOKUP($A166,'WO Detail'!$A$2:$BJ$304,11,FALSE)</f>
        <v>Other</v>
      </c>
      <c r="FB166" s="55" t="str">
        <f>VLOOKUP($A166,'WO Detail'!$A$2:$BJ$304,12,FALSE)</f>
        <v>No</v>
      </c>
      <c r="FC166" s="13"/>
      <c r="FD166" s="55">
        <f>VLOOKUP($A166,'WO Detail'!$A$2:$BJ$304,13,FALSE)</f>
        <v>0</v>
      </c>
      <c r="FE166" s="19" t="s">
        <v>272</v>
      </c>
      <c r="FF166" s="13" t="s">
        <v>273</v>
      </c>
      <c r="FG166" s="19" t="s">
        <v>1169</v>
      </c>
      <c r="FH166" s="19" t="s">
        <v>1170</v>
      </c>
      <c r="FI166" s="13">
        <v>3802</v>
      </c>
      <c r="FJ166" s="13">
        <v>5</v>
      </c>
      <c r="FK166" s="19" t="s">
        <v>483</v>
      </c>
      <c r="FL166" s="13"/>
      <c r="FM166" s="55">
        <f>VLOOKUP($A166,'WO Detail'!$A$2:$BJ$304,16,FALSE)</f>
        <v>0</v>
      </c>
      <c r="FN166" s="13"/>
      <c r="FO166" s="13"/>
      <c r="FP166" s="13"/>
      <c r="FQ166" s="13"/>
      <c r="FR166" s="13"/>
      <c r="FS166" s="13"/>
      <c r="FT166" s="13"/>
      <c r="FU166" s="13"/>
      <c r="FV166" s="13"/>
      <c r="FW166" s="13"/>
      <c r="FX166" s="13"/>
      <c r="FY166" s="13"/>
      <c r="FZ166" s="13"/>
      <c r="GA166" s="13"/>
      <c r="GB166" s="13"/>
      <c r="GC166" s="13"/>
      <c r="GD166" s="13"/>
      <c r="GE166" s="13"/>
      <c r="GF166" s="13"/>
      <c r="GG166" s="13"/>
      <c r="GH166" s="55">
        <f>VLOOKUP($A166,'WO Detail'!$A$2:$BJ$304,39,FALSE)</f>
        <v>80.17</v>
      </c>
      <c r="GI166" s="55">
        <f>VLOOKUP($A166,'WO Detail'!$A$2:$BJ$304,40,FALSE)</f>
        <v>40.82</v>
      </c>
      <c r="GJ166" s="13"/>
      <c r="GK166" s="13"/>
      <c r="GL166" s="13"/>
      <c r="GM166" s="13"/>
      <c r="GN166" s="55">
        <f>VLOOKUP($A166,'WO Detail'!$A$2:$BJ$304,17,FALSE)</f>
        <v>0</v>
      </c>
      <c r="GO166" s="55">
        <f>VLOOKUP($A166,'WO Detail'!$A$2:$BJ$304,18,FALSE)</f>
        <v>0</v>
      </c>
      <c r="GP166" s="55">
        <f>VLOOKUP($A166,'WO Detail'!$A$2:$BJ$304,19,FALSE)</f>
        <v>0</v>
      </c>
      <c r="GQ166" s="55" t="str">
        <f>VLOOKUP($A166,'WO Detail'!$A$2:$BJ$304,21,FALSE)</f>
        <v>Yes</v>
      </c>
      <c r="GR166" s="89">
        <f>VLOOKUP($A166,'WO Detail'!$A$2:$BJ$304,22,FALSE)</f>
        <v>0.91105106765674781</v>
      </c>
      <c r="GS166" s="95">
        <f>VLOOKUP($A166,'WO Detail'!$A$2:$BJ$304,41,FALSE)</f>
        <v>100</v>
      </c>
      <c r="GT166" s="95">
        <f t="shared" si="70"/>
        <v>0.6802721088435375</v>
      </c>
      <c r="GU166" s="95">
        <f>VLOOKUP($A166,'WO Detail'!$A$2:$BJ$304,42,FALSE)</f>
        <v>22</v>
      </c>
      <c r="GV166" s="95">
        <f t="shared" si="71"/>
        <v>0.44897959183673469</v>
      </c>
      <c r="GW166" s="95">
        <f>VLOOKUP($A166,'WO Detail'!$A$2:$BJ$304,43,FALSE)</f>
        <v>297</v>
      </c>
      <c r="GX166" s="95">
        <f t="shared" si="54"/>
        <v>2.0204081632653059</v>
      </c>
      <c r="GY166" s="95">
        <f>VLOOKUP($A166,'WO Detail'!$A$2:$BJ$304,44,FALSE)</f>
        <v>182</v>
      </c>
      <c r="GZ166" s="95">
        <f t="shared" si="55"/>
        <v>3.7142857142857144</v>
      </c>
      <c r="HA166" s="95">
        <f>VLOOKUP($A166,'WO Detail'!$A$2:$BJ$304,45,FALSE)</f>
        <v>295</v>
      </c>
      <c r="HB166" s="95">
        <f t="shared" si="56"/>
        <v>2.0068027210884352</v>
      </c>
      <c r="HC166" s="95">
        <f>VLOOKUP($A166,'WO Detail'!$A$2:$BJ$304,46,FALSE)</f>
        <v>183</v>
      </c>
      <c r="HD166" s="95">
        <f t="shared" si="57"/>
        <v>3.7346938775510203</v>
      </c>
      <c r="HE166" s="95">
        <f>VLOOKUP($A166,'WO Detail'!$A$2:$BJ$304,47,FALSE)</f>
        <v>457</v>
      </c>
      <c r="HF166" s="95">
        <f t="shared" si="58"/>
        <v>3.1088435374149661</v>
      </c>
      <c r="HG166" s="95">
        <f>VLOOKUP($A166,'WO Detail'!$A$2:$BJ$304,49,FALSE)</f>
        <v>394</v>
      </c>
      <c r="HH166" s="95">
        <f t="shared" si="59"/>
        <v>2.6802721088435377</v>
      </c>
      <c r="HI166" s="95">
        <f>VLOOKUP($A166,'WO Detail'!$A$2:$BJ$304,51,FALSE)</f>
        <v>5</v>
      </c>
      <c r="HJ166" s="95">
        <f t="shared" si="60"/>
        <v>2.5</v>
      </c>
      <c r="HK166" s="95">
        <f>VLOOKUP($A166,'WO Detail'!$A$2:$BJ$304,53,FALSE)</f>
        <v>7</v>
      </c>
      <c r="HL166" s="95">
        <f t="shared" si="61"/>
        <v>3.5</v>
      </c>
      <c r="HM166" s="95">
        <f>VLOOKUP($A166,'WO Detail'!$A$2:$BJ$304,55,FALSE)</f>
        <v>29</v>
      </c>
      <c r="HN166" s="95">
        <f t="shared" si="72"/>
        <v>29</v>
      </c>
      <c r="HO166" s="95">
        <f>VLOOKUP($A166,'WO Detail'!$A$2:$BJ$304,56,FALSE)</f>
        <v>1675</v>
      </c>
      <c r="HP166" s="95">
        <f t="shared" si="62"/>
        <v>11.394557823129253</v>
      </c>
      <c r="HQ166" s="95">
        <f>VLOOKUP($A166,'WO Detail'!$A$2:$BJ$304,57,FALSE)</f>
        <v>536</v>
      </c>
      <c r="HR166" s="95">
        <f t="shared" si="63"/>
        <v>10.938775510204081</v>
      </c>
      <c r="HS166" s="95">
        <f>VLOOKUP($A166,'WO Detail'!$A$2:$BJ$304,58,FALSE)</f>
        <v>1819</v>
      </c>
      <c r="HT166" s="95">
        <f t="shared" si="64"/>
        <v>12.374149659863946</v>
      </c>
      <c r="HU166" s="95">
        <f>VLOOKUP($A166,'WO Detail'!$A$2:$BJ$304,59,FALSE)</f>
        <v>3334</v>
      </c>
      <c r="HV166" s="95">
        <f t="shared" si="65"/>
        <v>68.040816326530617</v>
      </c>
      <c r="HW166" s="95">
        <f>VLOOKUP($A166,'WO Detail'!$A$2:$BJ$304,60,FALSE)</f>
        <v>90</v>
      </c>
      <c r="HX166" s="95">
        <f t="shared" si="66"/>
        <v>0.61224489795918369</v>
      </c>
      <c r="HY166" s="95">
        <f>VLOOKUP($A166,'WO Detail'!$A$2:$BJ$304,61,FALSE)</f>
        <v>2443</v>
      </c>
      <c r="HZ166" s="95">
        <f t="shared" si="67"/>
        <v>49.857142857142854</v>
      </c>
      <c r="IA166" s="95"/>
      <c r="IB166" s="95"/>
      <c r="IC166" s="95"/>
      <c r="ID166" s="113">
        <f>VLOOKUP($A166,'PHAS Score'!$C$1:$D$303,2,FALSE)</f>
        <v>34.020000000000003</v>
      </c>
      <c r="IE166" s="95">
        <f>VLOOKUP($A166,'WO Detail'!$A$2:$BJ$304,62,FALSE)</f>
        <v>550</v>
      </c>
      <c r="IF166" s="95">
        <f t="shared" si="68"/>
        <v>11.224489795918368</v>
      </c>
      <c r="IG166" s="96"/>
      <c r="IH166" s="96"/>
      <c r="II166" s="96"/>
      <c r="IJ166" s="96"/>
    </row>
    <row r="167" spans="1:244" s="18" customFormat="1" ht="20.100000000000001" customHeight="1">
      <c r="A167" s="55" t="s">
        <v>1176</v>
      </c>
      <c r="B167" s="13" t="s">
        <v>256</v>
      </c>
      <c r="C167" s="13" t="str">
        <f>VLOOKUP($A167,'WO Detail'!$A$2:$BJ$304,4,FALSE)</f>
        <v>Mixed Finance</v>
      </c>
      <c r="D167" s="13" t="str">
        <f>VLOOKUP($A167,'WO Detail'!$A$2:$BJ$304,6,FALSE)</f>
        <v>Marble Hill</v>
      </c>
      <c r="E167" s="55">
        <f>VLOOKUP($A167,'WO Detail'!$A$2:$BJ$304,7,FALSE)</f>
        <v>49</v>
      </c>
      <c r="F167" s="13" t="s">
        <v>1177</v>
      </c>
      <c r="G167" s="53">
        <v>49</v>
      </c>
      <c r="H167" s="55" t="str">
        <f>VLOOKUP($A167,'WO Detail'!$A$2:$BJ$304,9,FALSE)</f>
        <v>NY005020490</v>
      </c>
      <c r="I167" s="14">
        <v>1664</v>
      </c>
      <c r="J167" s="14">
        <v>3216</v>
      </c>
      <c r="K167" s="15">
        <v>1.9326923</v>
      </c>
      <c r="L167" s="15">
        <v>22.405588900000001</v>
      </c>
      <c r="M167" s="14">
        <v>1122</v>
      </c>
      <c r="N167" s="14">
        <v>2094</v>
      </c>
      <c r="O167" s="14">
        <v>174</v>
      </c>
      <c r="P167" s="14">
        <v>235</v>
      </c>
      <c r="Q167" s="14">
        <v>260</v>
      </c>
      <c r="R167" s="14">
        <v>244</v>
      </c>
      <c r="S167" s="14">
        <v>239</v>
      </c>
      <c r="T167" s="14">
        <v>372</v>
      </c>
      <c r="U167" s="14">
        <v>305</v>
      </c>
      <c r="V167" s="14">
        <v>349</v>
      </c>
      <c r="W167" s="14">
        <v>201</v>
      </c>
      <c r="X167" s="14">
        <v>196</v>
      </c>
      <c r="Y167" s="14">
        <v>339</v>
      </c>
      <c r="Z167" s="14">
        <v>222</v>
      </c>
      <c r="AA167" s="14">
        <v>80</v>
      </c>
      <c r="AB167" s="14">
        <v>823</v>
      </c>
      <c r="AC167" s="14">
        <v>753</v>
      </c>
      <c r="AD167" s="14">
        <v>641</v>
      </c>
      <c r="AE167" s="14">
        <v>99</v>
      </c>
      <c r="AF167" s="14">
        <v>1152</v>
      </c>
      <c r="AG167" s="14">
        <v>1955</v>
      </c>
      <c r="AH167" s="14">
        <v>8</v>
      </c>
      <c r="AI167" s="14">
        <v>2</v>
      </c>
      <c r="AJ167" s="14">
        <v>805</v>
      </c>
      <c r="AK167" s="14">
        <v>281</v>
      </c>
      <c r="AL167" s="14">
        <v>55</v>
      </c>
      <c r="AM167" s="14">
        <v>31</v>
      </c>
      <c r="AN167" s="14">
        <v>197</v>
      </c>
      <c r="AO167" s="16">
        <v>543.43149038461536</v>
      </c>
      <c r="AP167" s="16">
        <v>400</v>
      </c>
      <c r="AQ167" s="14">
        <v>20</v>
      </c>
      <c r="AR167" s="14">
        <v>130</v>
      </c>
      <c r="AS167" s="14">
        <v>506</v>
      </c>
      <c r="AT167" s="14">
        <v>168</v>
      </c>
      <c r="AU167" s="14">
        <v>163</v>
      </c>
      <c r="AV167" s="14">
        <v>113</v>
      </c>
      <c r="AW167" s="14">
        <v>99</v>
      </c>
      <c r="AX167" s="14">
        <v>88</v>
      </c>
      <c r="AY167" s="14">
        <v>78</v>
      </c>
      <c r="AZ167" s="14">
        <v>52</v>
      </c>
      <c r="BA167" s="14">
        <v>247</v>
      </c>
      <c r="BB167" s="16">
        <v>25163.366646229308</v>
      </c>
      <c r="BC167" s="16">
        <v>17640</v>
      </c>
      <c r="BD167" s="14">
        <v>72</v>
      </c>
      <c r="BE167" s="14">
        <v>270</v>
      </c>
      <c r="BF167" s="14">
        <v>373</v>
      </c>
      <c r="BG167" s="14">
        <v>192</v>
      </c>
      <c r="BH167" s="14">
        <v>147</v>
      </c>
      <c r="BI167" s="14">
        <v>113</v>
      </c>
      <c r="BJ167" s="14">
        <v>89</v>
      </c>
      <c r="BK167" s="14">
        <v>91</v>
      </c>
      <c r="BL167" s="14">
        <v>54</v>
      </c>
      <c r="BM167" s="14">
        <v>50</v>
      </c>
      <c r="BN167" s="14">
        <v>37</v>
      </c>
      <c r="BO167" s="14">
        <v>36</v>
      </c>
      <c r="BP167" s="14">
        <v>28</v>
      </c>
      <c r="BQ167" s="14">
        <v>15</v>
      </c>
      <c r="BR167" s="14">
        <v>16</v>
      </c>
      <c r="BS167" s="14">
        <v>6</v>
      </c>
      <c r="BT167" s="14">
        <v>10</v>
      </c>
      <c r="BU167" s="14">
        <v>9</v>
      </c>
      <c r="BV167" s="14">
        <v>6</v>
      </c>
      <c r="BW167" s="14">
        <v>6</v>
      </c>
      <c r="BX167" s="14">
        <v>11</v>
      </c>
      <c r="BY167" s="14">
        <v>694</v>
      </c>
      <c r="BZ167" s="16">
        <v>38002.214697406343</v>
      </c>
      <c r="CA167" s="16">
        <v>31200</v>
      </c>
      <c r="CB167" s="14">
        <v>187</v>
      </c>
      <c r="CC167" s="16">
        <v>11929.358288770054</v>
      </c>
      <c r="CD167" s="16">
        <v>8292</v>
      </c>
      <c r="CE167" s="14">
        <v>754</v>
      </c>
      <c r="CF167" s="16">
        <v>16976.209549071616</v>
      </c>
      <c r="CG167" s="16">
        <v>11946</v>
      </c>
      <c r="CH167" s="14">
        <v>1075</v>
      </c>
      <c r="CI167" s="14">
        <v>297</v>
      </c>
      <c r="CJ167" s="14">
        <v>190</v>
      </c>
      <c r="CK167" s="14">
        <v>59</v>
      </c>
      <c r="CL167" s="14">
        <v>6</v>
      </c>
      <c r="CM167" s="14">
        <v>10</v>
      </c>
      <c r="CN167" s="17">
        <f t="shared" si="51"/>
        <v>6.0096153846153849E-3</v>
      </c>
      <c r="CO167" s="14">
        <v>93</v>
      </c>
      <c r="CP167" s="17">
        <f t="shared" si="52"/>
        <v>5.588942307692308E-2</v>
      </c>
      <c r="CQ167" s="14">
        <v>748</v>
      </c>
      <c r="CR167" s="14">
        <v>216</v>
      </c>
      <c r="CS167" s="17">
        <f t="shared" si="53"/>
        <v>6.7164179104477612E-2</v>
      </c>
      <c r="CT167" s="13"/>
      <c r="CU167" s="17"/>
      <c r="CV167" s="13"/>
      <c r="CW167" s="13"/>
      <c r="CX167" s="13"/>
      <c r="CY167" s="13"/>
      <c r="CZ167" s="13"/>
      <c r="DA167" s="13"/>
      <c r="DB167" s="13" t="str">
        <f>VLOOKUP($A167,'WO Detail'!$A$2:$BJ$304,5,FALSE)</f>
        <v>Carl Walton</v>
      </c>
      <c r="DC167" s="13"/>
      <c r="DD167" s="13"/>
      <c r="DE167" s="55">
        <f>VLOOKUP($A167,'WO Detail'!$A$2:$BJ$304,38,FALSE)</f>
        <v>16</v>
      </c>
      <c r="DF167" s="19" t="s">
        <v>309</v>
      </c>
      <c r="DG167" s="19" t="s">
        <v>310</v>
      </c>
      <c r="DH167" s="19" t="s">
        <v>1178</v>
      </c>
      <c r="DI167" s="19" t="s">
        <v>1179</v>
      </c>
      <c r="DJ167" s="19" t="s">
        <v>1180</v>
      </c>
      <c r="DK167" s="19" t="s">
        <v>1181</v>
      </c>
      <c r="DL167" s="19" t="s">
        <v>1182</v>
      </c>
      <c r="DM167" s="19" t="s">
        <v>1183</v>
      </c>
      <c r="DN167" s="19" t="s">
        <v>947</v>
      </c>
      <c r="DO167" s="55"/>
      <c r="DP167" s="55"/>
      <c r="DQ167" s="68">
        <v>11.346212818153941</v>
      </c>
      <c r="DR167" s="55" t="str">
        <f>VLOOKUP($A167,'WO Detail'!$A$2:$BJ$304,10,FALSE)</f>
        <v>No</v>
      </c>
      <c r="DS167" s="55" t="str">
        <f>VLOOKUP($A167,'WO Detail'!$A$2:$BJ$304,14,FALSE)</f>
        <v>YES</v>
      </c>
      <c r="DT167" s="19" t="s">
        <v>266</v>
      </c>
      <c r="DU167" s="59" t="str">
        <f>VLOOKUP($A167,'WO Detail'!$A$2:$BJ$304,15,FALSE)</f>
        <v>MAURICE EDWARDS</v>
      </c>
      <c r="DV167" s="77"/>
      <c r="DW167" s="79" t="s">
        <v>267</v>
      </c>
      <c r="DX167" s="55">
        <f>VLOOKUP($A167,'WO Detail'!$A$2:$BJ$304,26,FALSE)</f>
        <v>1682</v>
      </c>
      <c r="DY167" s="55">
        <f>VLOOKUP($A167,'WO Detail'!$A$2:$BJ$304,27,FALSE)</f>
        <v>1668</v>
      </c>
      <c r="DZ167" s="55">
        <f>VLOOKUP($A167,'WO Detail'!$A$2:$BJ$304,28,FALSE)</f>
        <v>13</v>
      </c>
      <c r="EA167" s="55">
        <f>VLOOKUP($A167,'WO Detail'!$A$2:$BJ$304,29,FALSE)</f>
        <v>1</v>
      </c>
      <c r="EB167" s="55">
        <f>VLOOKUP($A167,'WO Detail'!$A$2:$BJ$304,30,FALSE)</f>
        <v>2</v>
      </c>
      <c r="EC167" s="55">
        <f>VLOOKUP($A167,'WO Detail'!$A$2:$BJ$304,31,FALSE)</f>
        <v>486</v>
      </c>
      <c r="ED167" s="55">
        <f>VLOOKUP($A167,'WO Detail'!$A$2:$BJ$304,32,FALSE)</f>
        <v>1156</v>
      </c>
      <c r="EE167" s="55">
        <f>VLOOKUP($A167,'WO Detail'!$A$2:$BJ$304,33,FALSE)</f>
        <v>36</v>
      </c>
      <c r="EF167" s="55">
        <f>VLOOKUP($A167,'WO Detail'!$A$2:$BJ$304,34,FALSE)</f>
        <v>2</v>
      </c>
      <c r="EG167" s="55">
        <f>VLOOKUP($A167,'WO Detail'!$A$2:$BJ$304,35,FALSE)</f>
        <v>0</v>
      </c>
      <c r="EH167" s="55">
        <f>VLOOKUP($A167,'WO Detail'!$A$2:$BJ$304,36,FALSE)</f>
        <v>0</v>
      </c>
      <c r="EI167" s="55">
        <f>VLOOKUP($A167,'WO Detail'!$A$2:$BJ$304,37,FALSE)</f>
        <v>0</v>
      </c>
      <c r="EJ167" s="78">
        <v>11</v>
      </c>
      <c r="EK167" s="78">
        <v>1</v>
      </c>
      <c r="EL167" s="19" t="s">
        <v>450</v>
      </c>
      <c r="EM167" s="19" t="s">
        <v>269</v>
      </c>
      <c r="EN167" s="81">
        <v>19059</v>
      </c>
      <c r="EO167" s="78">
        <v>68</v>
      </c>
      <c r="EP167" s="78" t="s">
        <v>1015</v>
      </c>
      <c r="EQ167" s="84">
        <v>111631</v>
      </c>
      <c r="ER167" s="78">
        <v>16.64</v>
      </c>
      <c r="ES167" s="13"/>
      <c r="ET167" s="55">
        <f>VLOOKUP($A167,'WO Detail'!$A$2:$BJ$304,25,FALSE)</f>
        <v>6</v>
      </c>
      <c r="EU167" s="55">
        <f>VLOOKUP($A167,'WO Detail'!$A$2:$BJ$304,24,FALSE)</f>
        <v>22</v>
      </c>
      <c r="EV167" s="55">
        <f>VLOOKUP($A167,'WO Detail'!$A$2:$BJ$304,23,FALSE)</f>
        <v>0</v>
      </c>
      <c r="EW167" s="78" t="s">
        <v>291</v>
      </c>
      <c r="EX167" s="13"/>
      <c r="EY167" s="13"/>
      <c r="EZ167" s="19" t="s">
        <v>267</v>
      </c>
      <c r="FA167" s="55" t="str">
        <f>VLOOKUP($A167,'WO Detail'!$A$2:$BJ$304,11,FALSE)</f>
        <v>LLC1</v>
      </c>
      <c r="FB167" s="55" t="str">
        <f>VLOOKUP($A167,'WO Detail'!$A$2:$BJ$304,12,FALSE)</f>
        <v>No</v>
      </c>
      <c r="FC167" s="13"/>
      <c r="FD167" s="55">
        <f>VLOOKUP($A167,'WO Detail'!$A$2:$BJ$304,13,FALSE)</f>
        <v>0</v>
      </c>
      <c r="FE167" s="19" t="s">
        <v>267</v>
      </c>
      <c r="FF167" s="13"/>
      <c r="FG167" s="19" t="s">
        <v>1184</v>
      </c>
      <c r="FH167" s="19" t="s">
        <v>1185</v>
      </c>
      <c r="FI167" s="13" t="s">
        <v>1186</v>
      </c>
      <c r="FJ167" s="13">
        <v>10</v>
      </c>
      <c r="FK167" s="19" t="s">
        <v>950</v>
      </c>
      <c r="FL167" s="13"/>
      <c r="FM167" s="55">
        <f>VLOOKUP($A167,'WO Detail'!$A$2:$BJ$304,16,FALSE)</f>
        <v>0</v>
      </c>
      <c r="FN167" s="13"/>
      <c r="FO167" s="13"/>
      <c r="FP167" s="13"/>
      <c r="FQ167" s="13"/>
      <c r="FR167" s="13"/>
      <c r="FS167" s="13"/>
      <c r="FT167" s="13"/>
      <c r="FU167" s="13"/>
      <c r="FV167" s="13"/>
      <c r="FW167" s="13"/>
      <c r="FX167" s="13"/>
      <c r="FY167" s="13"/>
      <c r="FZ167" s="13"/>
      <c r="GA167" s="13"/>
      <c r="GB167" s="13"/>
      <c r="GC167" s="13"/>
      <c r="GD167" s="13"/>
      <c r="GE167" s="13"/>
      <c r="GF167" s="13"/>
      <c r="GG167" s="13"/>
      <c r="GH167" s="55">
        <f>VLOOKUP($A167,'WO Detail'!$A$2:$BJ$304,39,FALSE)</f>
        <v>91.59</v>
      </c>
      <c r="GI167" s="55">
        <f>VLOOKUP($A167,'WO Detail'!$A$2:$BJ$304,40,FALSE)</f>
        <v>42.09</v>
      </c>
      <c r="GJ167" s="13"/>
      <c r="GK167" s="13"/>
      <c r="GL167" s="13"/>
      <c r="GM167" s="13"/>
      <c r="GN167" s="55">
        <f>VLOOKUP($A167,'WO Detail'!$A$2:$BJ$304,17,FALSE)</f>
        <v>0</v>
      </c>
      <c r="GO167" s="55">
        <f>VLOOKUP($A167,'WO Detail'!$A$2:$BJ$304,18,FALSE)</f>
        <v>0</v>
      </c>
      <c r="GP167" s="55">
        <f>VLOOKUP($A167,'WO Detail'!$A$2:$BJ$304,19,FALSE)</f>
        <v>0</v>
      </c>
      <c r="GQ167" s="55" t="str">
        <f>VLOOKUP($A167,'WO Detail'!$A$2:$BJ$304,21,FALSE)</f>
        <v>Yes</v>
      </c>
      <c r="GR167" s="89">
        <f>VLOOKUP($A167,'WO Detail'!$A$2:$BJ$304,22,FALSE)</f>
        <v>0.66187950551902852</v>
      </c>
      <c r="GS167" s="95">
        <f>VLOOKUP($A167,'WO Detail'!$A$2:$BJ$304,41,FALSE)</f>
        <v>4334</v>
      </c>
      <c r="GT167" s="95">
        <f t="shared" si="70"/>
        <v>0.86610711430855325</v>
      </c>
      <c r="GU167" s="95">
        <f>VLOOKUP($A167,'WO Detail'!$A$2:$BJ$304,42,FALSE)</f>
        <v>438</v>
      </c>
      <c r="GV167" s="95">
        <f t="shared" si="71"/>
        <v>0.26258992805755393</v>
      </c>
      <c r="GW167" s="95">
        <f>VLOOKUP($A167,'WO Detail'!$A$2:$BJ$304,43,FALSE)</f>
        <v>8165</v>
      </c>
      <c r="GX167" s="95">
        <f t="shared" si="54"/>
        <v>1.6316946442845723</v>
      </c>
      <c r="GY167" s="95">
        <f>VLOOKUP($A167,'WO Detail'!$A$2:$BJ$304,44,FALSE)</f>
        <v>9173</v>
      </c>
      <c r="GZ167" s="95">
        <f t="shared" si="55"/>
        <v>5.4994004796163072</v>
      </c>
      <c r="HA167" s="95">
        <f>VLOOKUP($A167,'WO Detail'!$A$2:$BJ$304,45,FALSE)</f>
        <v>3860</v>
      </c>
      <c r="HB167" s="95">
        <f t="shared" si="56"/>
        <v>0.77138289368505197</v>
      </c>
      <c r="HC167" s="95">
        <f>VLOOKUP($A167,'WO Detail'!$A$2:$BJ$304,46,FALSE)</f>
        <v>2567</v>
      </c>
      <c r="HD167" s="95">
        <f t="shared" si="57"/>
        <v>1.5389688249400479</v>
      </c>
      <c r="HE167" s="95">
        <f>VLOOKUP($A167,'WO Detail'!$A$2:$BJ$304,47,FALSE)</f>
        <v>5064</v>
      </c>
      <c r="HF167" s="95">
        <f t="shared" si="58"/>
        <v>1.0119904076738608</v>
      </c>
      <c r="HG167" s="95">
        <f>VLOOKUP($A167,'WO Detail'!$A$2:$BJ$304,49,FALSE)</f>
        <v>4413</v>
      </c>
      <c r="HH167" s="95">
        <f t="shared" si="59"/>
        <v>0.88189448441246998</v>
      </c>
      <c r="HI167" s="95">
        <f>VLOOKUP($A167,'WO Detail'!$A$2:$BJ$304,51,FALSE)</f>
        <v>1</v>
      </c>
      <c r="HJ167" s="95">
        <f t="shared" si="60"/>
        <v>0.5</v>
      </c>
      <c r="HK167" s="95">
        <f>VLOOKUP($A167,'WO Detail'!$A$2:$BJ$304,53,FALSE)</f>
        <v>3</v>
      </c>
      <c r="HL167" s="95">
        <f t="shared" si="61"/>
        <v>1.5</v>
      </c>
      <c r="HM167" s="95">
        <f>VLOOKUP($A167,'WO Detail'!$A$2:$BJ$304,55,FALSE)</f>
        <v>577</v>
      </c>
      <c r="HN167" s="95">
        <f t="shared" si="72"/>
        <v>26.227272727272727</v>
      </c>
      <c r="HO167" s="95">
        <f>VLOOKUP($A167,'WO Detail'!$A$2:$BJ$304,56,FALSE)</f>
        <v>41319</v>
      </c>
      <c r="HP167" s="95">
        <f t="shared" si="62"/>
        <v>8.2571942446043174</v>
      </c>
      <c r="HQ167" s="95">
        <f>VLOOKUP($A167,'WO Detail'!$A$2:$BJ$304,57,FALSE)</f>
        <v>25224</v>
      </c>
      <c r="HR167" s="95">
        <f t="shared" si="63"/>
        <v>15.122302158273381</v>
      </c>
      <c r="HS167" s="95">
        <f>VLOOKUP($A167,'WO Detail'!$A$2:$BJ$304,58,FALSE)</f>
        <v>27059</v>
      </c>
      <c r="HT167" s="95">
        <f t="shared" si="64"/>
        <v>5.4074740207833729</v>
      </c>
      <c r="HU167" s="95">
        <f>VLOOKUP($A167,'WO Detail'!$A$2:$BJ$304,59,FALSE)</f>
        <v>88590</v>
      </c>
      <c r="HV167" s="95">
        <f t="shared" si="65"/>
        <v>53.111510791366904</v>
      </c>
      <c r="HW167" s="95">
        <f>VLOOKUP($A167,'WO Detail'!$A$2:$BJ$304,60,FALSE)</f>
        <v>2053</v>
      </c>
      <c r="HX167" s="95">
        <f t="shared" si="66"/>
        <v>0.41027178257394087</v>
      </c>
      <c r="HY167" s="95">
        <f>VLOOKUP($A167,'WO Detail'!$A$2:$BJ$304,61,FALSE)</f>
        <v>99517</v>
      </c>
      <c r="HZ167" s="95">
        <f t="shared" si="67"/>
        <v>59.662470023980816</v>
      </c>
      <c r="IA167" s="95"/>
      <c r="IB167" s="95"/>
      <c r="IC167" s="95"/>
      <c r="ID167" s="113">
        <f>VLOOKUP($A167,'PHAS Score'!$C$1:$D$303,2,FALSE)</f>
        <v>25</v>
      </c>
      <c r="IE167" s="95">
        <f>VLOOKUP($A167,'WO Detail'!$A$2:$BJ$304,62,FALSE)</f>
        <v>1253</v>
      </c>
      <c r="IF167" s="95">
        <f t="shared" si="68"/>
        <v>0.75119904076738608</v>
      </c>
      <c r="IG167" s="96"/>
      <c r="IH167" s="96"/>
      <c r="II167" s="96"/>
      <c r="IJ167" s="96"/>
    </row>
    <row r="168" spans="1:244" s="18" customFormat="1" ht="20.100000000000001" customHeight="1">
      <c r="A168" s="55" t="s">
        <v>1187</v>
      </c>
      <c r="B168" s="13" t="s">
        <v>278</v>
      </c>
      <c r="C168" s="13" t="str">
        <f>VLOOKUP($A168,'WO Detail'!$A$2:$BJ$304,4,FALSE)</f>
        <v>Brooklyn</v>
      </c>
      <c r="D168" s="13" t="str">
        <f>VLOOKUP($A168,'WO Detail'!$A$2:$BJ$304,6,FALSE)</f>
        <v>Marcy</v>
      </c>
      <c r="E168" s="55">
        <f>VLOOKUP($A168,'WO Detail'!$A$2:$BJ$304,7,FALSE)</f>
        <v>21</v>
      </c>
      <c r="F168" s="13" t="s">
        <v>1188</v>
      </c>
      <c r="G168" s="53">
        <v>21</v>
      </c>
      <c r="H168" s="55" t="str">
        <f>VLOOKUP($A168,'WO Detail'!$A$2:$BJ$304,9,FALSE)</f>
        <v>NY005000210</v>
      </c>
      <c r="I168" s="14">
        <v>1692</v>
      </c>
      <c r="J168" s="14">
        <v>4113</v>
      </c>
      <c r="K168" s="15">
        <v>2.4308510999999999</v>
      </c>
      <c r="L168" s="15">
        <v>25.090957400000001</v>
      </c>
      <c r="M168" s="14">
        <v>1511</v>
      </c>
      <c r="N168" s="14">
        <v>2602</v>
      </c>
      <c r="O168" s="14">
        <v>177</v>
      </c>
      <c r="P168" s="14">
        <v>283</v>
      </c>
      <c r="Q168" s="14">
        <v>354</v>
      </c>
      <c r="R168" s="14">
        <v>403</v>
      </c>
      <c r="S168" s="14">
        <v>386</v>
      </c>
      <c r="T168" s="14">
        <v>543</v>
      </c>
      <c r="U168" s="14">
        <v>417</v>
      </c>
      <c r="V168" s="14">
        <v>473</v>
      </c>
      <c r="W168" s="14">
        <v>264</v>
      </c>
      <c r="X168" s="14">
        <v>248</v>
      </c>
      <c r="Y168" s="14">
        <v>313</v>
      </c>
      <c r="Z168" s="14">
        <v>185</v>
      </c>
      <c r="AA168" s="14">
        <v>67</v>
      </c>
      <c r="AB168" s="14">
        <v>1047</v>
      </c>
      <c r="AC168" s="14">
        <v>709</v>
      </c>
      <c r="AD168" s="14">
        <v>565</v>
      </c>
      <c r="AE168" s="14">
        <v>176</v>
      </c>
      <c r="AF168" s="14">
        <v>1746</v>
      </c>
      <c r="AG168" s="14">
        <v>2134</v>
      </c>
      <c r="AH168" s="14">
        <v>49</v>
      </c>
      <c r="AI168" s="14">
        <v>8</v>
      </c>
      <c r="AJ168" s="14">
        <v>762</v>
      </c>
      <c r="AK168" s="14">
        <v>200</v>
      </c>
      <c r="AL168" s="14">
        <v>39</v>
      </c>
      <c r="AM168" s="14">
        <v>20</v>
      </c>
      <c r="AN168" s="14">
        <v>126</v>
      </c>
      <c r="AO168" s="16">
        <v>584.16666666666663</v>
      </c>
      <c r="AP168" s="16">
        <v>440</v>
      </c>
      <c r="AQ168" s="14">
        <v>12</v>
      </c>
      <c r="AR168" s="14">
        <v>90</v>
      </c>
      <c r="AS168" s="14">
        <v>452</v>
      </c>
      <c r="AT168" s="14">
        <v>216</v>
      </c>
      <c r="AU168" s="14">
        <v>180</v>
      </c>
      <c r="AV168" s="14">
        <v>118</v>
      </c>
      <c r="AW168" s="14">
        <v>97</v>
      </c>
      <c r="AX168" s="14">
        <v>107</v>
      </c>
      <c r="AY168" s="14">
        <v>82</v>
      </c>
      <c r="AZ168" s="14">
        <v>45</v>
      </c>
      <c r="BA168" s="14">
        <v>293</v>
      </c>
      <c r="BB168" s="16">
        <v>27986.143546441497</v>
      </c>
      <c r="BC168" s="16">
        <v>20555.5</v>
      </c>
      <c r="BD168" s="14">
        <v>40</v>
      </c>
      <c r="BE168" s="14">
        <v>204</v>
      </c>
      <c r="BF168" s="14">
        <v>352</v>
      </c>
      <c r="BG168" s="14">
        <v>221</v>
      </c>
      <c r="BH168" s="14">
        <v>135</v>
      </c>
      <c r="BI168" s="14">
        <v>117</v>
      </c>
      <c r="BJ168" s="14">
        <v>126</v>
      </c>
      <c r="BK168" s="14">
        <v>80</v>
      </c>
      <c r="BL168" s="14">
        <v>88</v>
      </c>
      <c r="BM168" s="14">
        <v>79</v>
      </c>
      <c r="BN168" s="14">
        <v>43</v>
      </c>
      <c r="BO168" s="14">
        <v>41</v>
      </c>
      <c r="BP168" s="14">
        <v>30</v>
      </c>
      <c r="BQ168" s="14">
        <v>20</v>
      </c>
      <c r="BR168" s="14">
        <v>20</v>
      </c>
      <c r="BS168" s="14">
        <v>9</v>
      </c>
      <c r="BT168" s="14">
        <v>8</v>
      </c>
      <c r="BU168" s="14">
        <v>7</v>
      </c>
      <c r="BV168" s="14">
        <v>6</v>
      </c>
      <c r="BW168" s="14">
        <v>4</v>
      </c>
      <c r="BX168" s="14">
        <v>28</v>
      </c>
      <c r="BY168" s="14">
        <v>903</v>
      </c>
      <c r="BZ168" s="16">
        <v>38904.760797342191</v>
      </c>
      <c r="CA168" s="16">
        <v>33945</v>
      </c>
      <c r="CB168" s="14">
        <v>165</v>
      </c>
      <c r="CC168" s="16">
        <v>16607.812121212122</v>
      </c>
      <c r="CD168" s="16">
        <v>12816</v>
      </c>
      <c r="CE168" s="14">
        <v>616</v>
      </c>
      <c r="CF168" s="16">
        <v>15758.467532467532</v>
      </c>
      <c r="CG168" s="16">
        <v>11346</v>
      </c>
      <c r="CH168" s="14">
        <v>1026</v>
      </c>
      <c r="CI168" s="14">
        <v>352</v>
      </c>
      <c r="CJ168" s="14">
        <v>216</v>
      </c>
      <c r="CK168" s="14">
        <v>48</v>
      </c>
      <c r="CL168" s="14">
        <v>14</v>
      </c>
      <c r="CM168" s="14">
        <v>16</v>
      </c>
      <c r="CN168" s="17">
        <f t="shared" si="51"/>
        <v>9.4562647754137114E-3</v>
      </c>
      <c r="CO168" s="14">
        <v>85</v>
      </c>
      <c r="CP168" s="17">
        <f t="shared" si="52"/>
        <v>5.0236406619385346E-2</v>
      </c>
      <c r="CQ168" s="14">
        <v>706</v>
      </c>
      <c r="CR168" s="14">
        <v>234</v>
      </c>
      <c r="CS168" s="17">
        <f t="shared" si="53"/>
        <v>5.689277899343545E-2</v>
      </c>
      <c r="CT168" s="13"/>
      <c r="CU168" s="17"/>
      <c r="CV168" s="13"/>
      <c r="CW168" s="13"/>
      <c r="CX168" s="13"/>
      <c r="CY168" s="13"/>
      <c r="CZ168" s="13"/>
      <c r="DA168" s="13"/>
      <c r="DB168" s="13" t="str">
        <f>VLOOKUP($A168,'WO Detail'!$A$2:$BJ$304,5,FALSE)</f>
        <v>Michael Iezza</v>
      </c>
      <c r="DC168" s="13"/>
      <c r="DD168" s="13"/>
      <c r="DE168" s="55">
        <f>VLOOKUP($A168,'WO Detail'!$A$2:$BJ$304,38,FALSE)</f>
        <v>19</v>
      </c>
      <c r="DF168" s="19" t="s">
        <v>396</v>
      </c>
      <c r="DG168" s="19" t="s">
        <v>397</v>
      </c>
      <c r="DH168" s="19" t="s">
        <v>426</v>
      </c>
      <c r="DI168" s="19" t="s">
        <v>427</v>
      </c>
      <c r="DJ168" s="19" t="s">
        <v>354</v>
      </c>
      <c r="DK168" s="19" t="s">
        <v>355</v>
      </c>
      <c r="DL168" s="19" t="s">
        <v>356</v>
      </c>
      <c r="DM168" s="19" t="s">
        <v>357</v>
      </c>
      <c r="DN168" s="19" t="s">
        <v>358</v>
      </c>
      <c r="DO168" s="55"/>
      <c r="DP168" s="55"/>
      <c r="DQ168" s="68">
        <v>12.298046780805402</v>
      </c>
      <c r="DR168" s="55" t="str">
        <f>VLOOKUP($A168,'WO Detail'!$A$2:$BJ$304,10,FALSE)</f>
        <v>No</v>
      </c>
      <c r="DS168" s="55" t="str">
        <f>VLOOKUP($A168,'WO Detail'!$A$2:$BJ$304,14,FALSE)</f>
        <v>YES</v>
      </c>
      <c r="DT168" s="19" t="s">
        <v>359</v>
      </c>
      <c r="DU168" s="59" t="str">
        <f>VLOOKUP($A168,'WO Detail'!$A$2:$BJ$304,15,FALSE)</f>
        <v>NAOMI COLON</v>
      </c>
      <c r="DV168" s="78">
        <v>2027</v>
      </c>
      <c r="DW168" s="79" t="s">
        <v>267</v>
      </c>
      <c r="DX168" s="55">
        <f>VLOOKUP($A168,'WO Detail'!$A$2:$BJ$304,26,FALSE)</f>
        <v>1717</v>
      </c>
      <c r="DY168" s="55">
        <f>VLOOKUP($A168,'WO Detail'!$A$2:$BJ$304,27,FALSE)</f>
        <v>1692</v>
      </c>
      <c r="DZ168" s="55">
        <f>VLOOKUP($A168,'WO Detail'!$A$2:$BJ$304,28,FALSE)</f>
        <v>14</v>
      </c>
      <c r="EA168" s="55">
        <f>VLOOKUP($A168,'WO Detail'!$A$2:$BJ$304,29,FALSE)</f>
        <v>11</v>
      </c>
      <c r="EB168" s="55">
        <f>VLOOKUP($A168,'WO Detail'!$A$2:$BJ$304,30,FALSE)</f>
        <v>0</v>
      </c>
      <c r="EC168" s="55">
        <f>VLOOKUP($A168,'WO Detail'!$A$2:$BJ$304,31,FALSE)</f>
        <v>96</v>
      </c>
      <c r="ED168" s="55">
        <f>VLOOKUP($A168,'WO Detail'!$A$2:$BJ$304,32,FALSE)</f>
        <v>980</v>
      </c>
      <c r="EE168" s="55">
        <f>VLOOKUP($A168,'WO Detail'!$A$2:$BJ$304,33,FALSE)</f>
        <v>641</v>
      </c>
      <c r="EF168" s="55">
        <f>VLOOKUP($A168,'WO Detail'!$A$2:$BJ$304,34,FALSE)</f>
        <v>0</v>
      </c>
      <c r="EG168" s="55">
        <f>VLOOKUP($A168,'WO Detail'!$A$2:$BJ$304,35,FALSE)</f>
        <v>0</v>
      </c>
      <c r="EH168" s="55">
        <f>VLOOKUP($A168,'WO Detail'!$A$2:$BJ$304,36,FALSE)</f>
        <v>0</v>
      </c>
      <c r="EI168" s="55">
        <f>VLOOKUP($A168,'WO Detail'!$A$2:$BJ$304,37,FALSE)</f>
        <v>0</v>
      </c>
      <c r="EJ168" s="78">
        <v>27</v>
      </c>
      <c r="EK168" s="78">
        <v>1</v>
      </c>
      <c r="EL168" s="19" t="s">
        <v>268</v>
      </c>
      <c r="EM168" s="19" t="s">
        <v>269</v>
      </c>
      <c r="EN168" s="81">
        <v>17917</v>
      </c>
      <c r="EO168" s="78">
        <v>71</v>
      </c>
      <c r="EP168" s="78" t="s">
        <v>271</v>
      </c>
      <c r="EQ168" s="84">
        <v>240198</v>
      </c>
      <c r="ER168" s="78">
        <v>28.490000000000002</v>
      </c>
      <c r="ES168" s="13"/>
      <c r="ET168" s="55">
        <f>VLOOKUP($A168,'WO Detail'!$A$2:$BJ$304,25,FALSE)</f>
        <v>7</v>
      </c>
      <c r="EU168" s="55">
        <f>VLOOKUP($A168,'WO Detail'!$A$2:$BJ$304,24,FALSE)</f>
        <v>70</v>
      </c>
      <c r="EV168" s="55">
        <f>VLOOKUP($A168,'WO Detail'!$A$2:$BJ$304,23,FALSE)</f>
        <v>0</v>
      </c>
      <c r="EW168" s="78" t="s">
        <v>371</v>
      </c>
      <c r="EX168" s="13"/>
      <c r="EY168" s="13"/>
      <c r="EZ168" s="19" t="s">
        <v>267</v>
      </c>
      <c r="FA168" s="55" t="str">
        <f>VLOOKUP($A168,'WO Detail'!$A$2:$BJ$304,11,FALSE)</f>
        <v>Other</v>
      </c>
      <c r="FB168" s="55" t="str">
        <f>VLOOKUP($A168,'WO Detail'!$A$2:$BJ$304,12,FALSE)</f>
        <v>No</v>
      </c>
      <c r="FC168" s="13"/>
      <c r="FD168" s="55">
        <f>VLOOKUP($A168,'WO Detail'!$A$2:$BJ$304,13,FALSE)</f>
        <v>0</v>
      </c>
      <c r="FE168" s="19" t="s">
        <v>267</v>
      </c>
      <c r="FF168" s="13"/>
      <c r="FG168" s="19" t="s">
        <v>1189</v>
      </c>
      <c r="FH168" s="19" t="s">
        <v>1110</v>
      </c>
      <c r="FI168" s="13">
        <v>4003</v>
      </c>
      <c r="FJ168" s="13">
        <v>14</v>
      </c>
      <c r="FK168" s="19" t="s">
        <v>363</v>
      </c>
      <c r="FL168" s="13"/>
      <c r="FM168" s="55">
        <f>VLOOKUP($A168,'WO Detail'!$A$2:$BJ$304,16,FALSE)</f>
        <v>0</v>
      </c>
      <c r="FN168" s="13"/>
      <c r="FO168" s="13"/>
      <c r="FP168" s="13"/>
      <c r="FQ168" s="13"/>
      <c r="FR168" s="13"/>
      <c r="FS168" s="13"/>
      <c r="FT168" s="13"/>
      <c r="FU168" s="13"/>
      <c r="FV168" s="13"/>
      <c r="FW168" s="13"/>
      <c r="FX168" s="13"/>
      <c r="FY168" s="13"/>
      <c r="FZ168" s="13"/>
      <c r="GA168" s="13"/>
      <c r="GB168" s="13"/>
      <c r="GC168" s="13"/>
      <c r="GD168" s="13"/>
      <c r="GE168" s="13"/>
      <c r="GF168" s="13"/>
      <c r="GG168" s="13"/>
      <c r="GH168" s="55">
        <f>VLOOKUP($A168,'WO Detail'!$A$2:$BJ$304,39,FALSE)</f>
        <v>92.31</v>
      </c>
      <c r="GI168" s="55">
        <f>VLOOKUP($A168,'WO Detail'!$A$2:$BJ$304,40,FALSE)</f>
        <v>34.93</v>
      </c>
      <c r="GJ168" s="13"/>
      <c r="GK168" s="13"/>
      <c r="GL168" s="13"/>
      <c r="GM168" s="13"/>
      <c r="GN168" s="55">
        <f>VLOOKUP($A168,'WO Detail'!$A$2:$BJ$304,17,FALSE)</f>
        <v>0</v>
      </c>
      <c r="GO168" s="55">
        <f>VLOOKUP($A168,'WO Detail'!$A$2:$BJ$304,18,FALSE)</f>
        <v>0</v>
      </c>
      <c r="GP168" s="55">
        <f>VLOOKUP($A168,'WO Detail'!$A$2:$BJ$304,19,FALSE)</f>
        <v>0</v>
      </c>
      <c r="GQ168" s="55" t="str">
        <f>VLOOKUP($A168,'WO Detail'!$A$2:$BJ$304,21,FALSE)</f>
        <v>Yes</v>
      </c>
      <c r="GR168" s="89">
        <f>VLOOKUP($A168,'WO Detail'!$A$2:$BJ$304,22,FALSE)</f>
        <v>0.7724969971944966</v>
      </c>
      <c r="GS168" s="95">
        <f>VLOOKUP($A168,'WO Detail'!$A$2:$BJ$304,41,FALSE)</f>
        <v>4890</v>
      </c>
      <c r="GT168" s="95">
        <f t="shared" si="70"/>
        <v>0.96335697399527187</v>
      </c>
      <c r="GU168" s="95">
        <f>VLOOKUP($A168,'WO Detail'!$A$2:$BJ$304,42,FALSE)</f>
        <v>587</v>
      </c>
      <c r="GV168" s="95">
        <f t="shared" si="71"/>
        <v>0.34692671394799052</v>
      </c>
      <c r="GW168" s="95">
        <f>VLOOKUP($A168,'WO Detail'!$A$2:$BJ$304,43,FALSE)</f>
        <v>7972</v>
      </c>
      <c r="GX168" s="95">
        <f t="shared" si="54"/>
        <v>1.5705279747832941</v>
      </c>
      <c r="GY168" s="95">
        <f>VLOOKUP($A168,'WO Detail'!$A$2:$BJ$304,44,FALSE)</f>
        <v>10906</v>
      </c>
      <c r="GZ168" s="95">
        <f t="shared" si="55"/>
        <v>6.4456264775413707</v>
      </c>
      <c r="HA168" s="95">
        <f>VLOOKUP($A168,'WO Detail'!$A$2:$BJ$304,45,FALSE)</f>
        <v>4637</v>
      </c>
      <c r="HB168" s="95">
        <f t="shared" si="56"/>
        <v>0.9135145784081955</v>
      </c>
      <c r="HC168" s="95">
        <f>VLOOKUP($A168,'WO Detail'!$A$2:$BJ$304,46,FALSE)</f>
        <v>1144</v>
      </c>
      <c r="HD168" s="95">
        <f t="shared" si="57"/>
        <v>0.67612293144208035</v>
      </c>
      <c r="HE168" s="95">
        <f>VLOOKUP($A168,'WO Detail'!$A$2:$BJ$304,47,FALSE)</f>
        <v>8218</v>
      </c>
      <c r="HF168" s="95">
        <f t="shared" si="58"/>
        <v>1.6189913317572893</v>
      </c>
      <c r="HG168" s="95">
        <f>VLOOKUP($A168,'WO Detail'!$A$2:$BJ$304,49,FALSE)</f>
        <v>4279</v>
      </c>
      <c r="HH168" s="95">
        <f t="shared" si="59"/>
        <v>0.84298660362490141</v>
      </c>
      <c r="HI168" s="95">
        <f>VLOOKUP($A168,'WO Detail'!$A$2:$BJ$304,51,FALSE)</f>
        <v>21</v>
      </c>
      <c r="HJ168" s="95">
        <f t="shared" si="60"/>
        <v>10.5</v>
      </c>
      <c r="HK168" s="95">
        <f>VLOOKUP($A168,'WO Detail'!$A$2:$BJ$304,53,FALSE)</f>
        <v>18</v>
      </c>
      <c r="HL168" s="95">
        <f t="shared" si="61"/>
        <v>9</v>
      </c>
      <c r="HM168" s="95">
        <f>VLOOKUP($A168,'WO Detail'!$A$2:$BJ$304,55,FALSE)</f>
        <v>1450</v>
      </c>
      <c r="HN168" s="95">
        <f t="shared" si="72"/>
        <v>20.714285714285715</v>
      </c>
      <c r="HO168" s="95">
        <f>VLOOKUP($A168,'WO Detail'!$A$2:$BJ$304,56,FALSE)</f>
        <v>41384</v>
      </c>
      <c r="HP168" s="95">
        <f t="shared" si="62"/>
        <v>8.152876280535855</v>
      </c>
      <c r="HQ168" s="95">
        <f>VLOOKUP($A168,'WO Detail'!$A$2:$BJ$304,57,FALSE)</f>
        <v>12570</v>
      </c>
      <c r="HR168" s="95">
        <f t="shared" si="63"/>
        <v>7.4290780141843973</v>
      </c>
      <c r="HS168" s="95">
        <f>VLOOKUP($A168,'WO Detail'!$A$2:$BJ$304,58,FALSE)</f>
        <v>34559</v>
      </c>
      <c r="HT168" s="95">
        <f t="shared" si="64"/>
        <v>6.8083136327817178</v>
      </c>
      <c r="HU168" s="95">
        <f>VLOOKUP($A168,'WO Detail'!$A$2:$BJ$304,59,FALSE)</f>
        <v>132535</v>
      </c>
      <c r="HV168" s="95">
        <f t="shared" si="65"/>
        <v>78.330378250591011</v>
      </c>
      <c r="HW168" s="95">
        <f>VLOOKUP($A168,'WO Detail'!$A$2:$BJ$304,60,FALSE)</f>
        <v>1419</v>
      </c>
      <c r="HX168" s="95">
        <f t="shared" si="66"/>
        <v>0.27955082742316784</v>
      </c>
      <c r="HY168" s="95">
        <f>VLOOKUP($A168,'WO Detail'!$A$2:$BJ$304,61,FALSE)</f>
        <v>39546</v>
      </c>
      <c r="HZ168" s="95">
        <f t="shared" si="67"/>
        <v>23.372340425531913</v>
      </c>
      <c r="IA168" s="95"/>
      <c r="IB168" s="95"/>
      <c r="IC168" s="95"/>
      <c r="ID168" s="113">
        <f>VLOOKUP($A168,'PHAS Score'!$C$1:$D$303,2,FALSE)</f>
        <v>78</v>
      </c>
      <c r="IE168" s="95">
        <f>VLOOKUP($A168,'WO Detail'!$A$2:$BJ$304,62,FALSE)</f>
        <v>2450</v>
      </c>
      <c r="IF168" s="95">
        <f t="shared" si="68"/>
        <v>1.4479905437352245</v>
      </c>
      <c r="IG168" s="96"/>
      <c r="IH168" s="96"/>
      <c r="II168" s="96"/>
      <c r="IJ168" s="96"/>
    </row>
    <row r="169" spans="1:244" s="18" customFormat="1" ht="20.100000000000001" customHeight="1">
      <c r="A169" s="55" t="s">
        <v>1190</v>
      </c>
      <c r="B169" s="13" t="s">
        <v>557</v>
      </c>
      <c r="C169" s="13" t="str">
        <f>VLOOKUP($A169,'WO Detail'!$A$2:$BJ$304,4,FALSE)</f>
        <v>Queens-Staten Island</v>
      </c>
      <c r="D169" s="13" t="str">
        <f>VLOOKUP($A169,'WO Detail'!$A$2:$BJ$304,6,FALSE)</f>
        <v>Mariner's Harbor</v>
      </c>
      <c r="E169" s="55">
        <f>VLOOKUP($A169,'WO Detail'!$A$2:$BJ$304,7,FALSE)</f>
        <v>77</v>
      </c>
      <c r="F169" s="13" t="s">
        <v>1191</v>
      </c>
      <c r="G169" s="53">
        <v>77</v>
      </c>
      <c r="H169" s="55" t="str">
        <f>VLOOKUP($A169,'WO Detail'!$A$2:$BJ$304,9,FALSE)</f>
        <v>NY005000770</v>
      </c>
      <c r="I169" s="14">
        <v>592</v>
      </c>
      <c r="J169" s="14">
        <v>1451</v>
      </c>
      <c r="K169" s="15">
        <v>2.4510135000000002</v>
      </c>
      <c r="L169" s="15">
        <v>19.070101399999999</v>
      </c>
      <c r="M169" s="14">
        <v>516</v>
      </c>
      <c r="N169" s="14">
        <v>935</v>
      </c>
      <c r="O169" s="14">
        <v>89</v>
      </c>
      <c r="P169" s="14">
        <v>164</v>
      </c>
      <c r="Q169" s="14">
        <v>160</v>
      </c>
      <c r="R169" s="14">
        <v>171</v>
      </c>
      <c r="S169" s="14">
        <v>121</v>
      </c>
      <c r="T169" s="14">
        <v>212</v>
      </c>
      <c r="U169" s="14">
        <v>159</v>
      </c>
      <c r="V169" s="14">
        <v>144</v>
      </c>
      <c r="W169" s="14">
        <v>70</v>
      </c>
      <c r="X169" s="14">
        <v>60</v>
      </c>
      <c r="Y169" s="14">
        <v>65</v>
      </c>
      <c r="Z169" s="14">
        <v>27</v>
      </c>
      <c r="AA169" s="14">
        <v>9</v>
      </c>
      <c r="AB169" s="14">
        <v>517</v>
      </c>
      <c r="AC169" s="14">
        <v>133</v>
      </c>
      <c r="AD169" s="14">
        <v>101</v>
      </c>
      <c r="AE169" s="14">
        <v>146</v>
      </c>
      <c r="AF169" s="14">
        <v>773</v>
      </c>
      <c r="AG169" s="14">
        <v>519</v>
      </c>
      <c r="AH169" s="14">
        <v>9</v>
      </c>
      <c r="AI169" s="14">
        <v>4</v>
      </c>
      <c r="AJ169" s="14">
        <v>247</v>
      </c>
      <c r="AK169" s="14">
        <v>76</v>
      </c>
      <c r="AL169" s="14">
        <v>11</v>
      </c>
      <c r="AM169" s="14">
        <v>8</v>
      </c>
      <c r="AN169" s="14">
        <v>49</v>
      </c>
      <c r="AO169" s="16">
        <v>503.69087837837839</v>
      </c>
      <c r="AP169" s="16">
        <v>400</v>
      </c>
      <c r="AQ169" s="14">
        <v>24</v>
      </c>
      <c r="AR169" s="14">
        <v>57</v>
      </c>
      <c r="AS169" s="14">
        <v>141</v>
      </c>
      <c r="AT169" s="14">
        <v>71</v>
      </c>
      <c r="AU169" s="14">
        <v>77</v>
      </c>
      <c r="AV169" s="14">
        <v>56</v>
      </c>
      <c r="AW169" s="14">
        <v>35</v>
      </c>
      <c r="AX169" s="14">
        <v>30</v>
      </c>
      <c r="AY169" s="14">
        <v>15</v>
      </c>
      <c r="AZ169" s="14">
        <v>19</v>
      </c>
      <c r="BA169" s="14">
        <v>67</v>
      </c>
      <c r="BB169" s="16">
        <v>23799.174061433449</v>
      </c>
      <c r="BC169" s="16">
        <v>18834</v>
      </c>
      <c r="BD169" s="14">
        <v>50</v>
      </c>
      <c r="BE169" s="14">
        <v>104</v>
      </c>
      <c r="BF169" s="14">
        <v>100</v>
      </c>
      <c r="BG169" s="14">
        <v>58</v>
      </c>
      <c r="BH169" s="14">
        <v>69</v>
      </c>
      <c r="BI169" s="14">
        <v>46</v>
      </c>
      <c r="BJ169" s="14">
        <v>37</v>
      </c>
      <c r="BK169" s="14">
        <v>27</v>
      </c>
      <c r="BL169" s="14">
        <v>25</v>
      </c>
      <c r="BM169" s="14">
        <v>21</v>
      </c>
      <c r="BN169" s="14">
        <v>12</v>
      </c>
      <c r="BO169" s="14">
        <v>2</v>
      </c>
      <c r="BP169" s="14">
        <v>5</v>
      </c>
      <c r="BQ169" s="14">
        <v>5</v>
      </c>
      <c r="BR169" s="14">
        <v>7</v>
      </c>
      <c r="BS169" s="14">
        <v>5</v>
      </c>
      <c r="BT169" s="14">
        <v>3</v>
      </c>
      <c r="BU169" s="14">
        <v>0</v>
      </c>
      <c r="BV169" s="14">
        <v>1</v>
      </c>
      <c r="BW169" s="14">
        <v>0</v>
      </c>
      <c r="BX169" s="14">
        <v>9</v>
      </c>
      <c r="BY169" s="14">
        <v>325</v>
      </c>
      <c r="BZ169" s="16">
        <v>32647.421538461538</v>
      </c>
      <c r="CA169" s="16">
        <v>27497</v>
      </c>
      <c r="CB169" s="14">
        <v>107</v>
      </c>
      <c r="CC169" s="16">
        <v>12412.009345794393</v>
      </c>
      <c r="CD169" s="16">
        <v>9468</v>
      </c>
      <c r="CE169" s="14">
        <v>169</v>
      </c>
      <c r="CF169" s="16">
        <v>14457.763313609468</v>
      </c>
      <c r="CG169" s="16">
        <v>11124</v>
      </c>
      <c r="CH169" s="14">
        <v>407</v>
      </c>
      <c r="CI169" s="14">
        <v>106</v>
      </c>
      <c r="CJ169" s="14">
        <v>52</v>
      </c>
      <c r="CK169" s="14">
        <v>17</v>
      </c>
      <c r="CL169" s="14">
        <v>3</v>
      </c>
      <c r="CM169" s="14">
        <v>4</v>
      </c>
      <c r="CN169" s="17">
        <f t="shared" si="51"/>
        <v>6.7567567567567571E-3</v>
      </c>
      <c r="CO169" s="14">
        <v>19</v>
      </c>
      <c r="CP169" s="17">
        <f t="shared" si="52"/>
        <v>3.2094594594594593E-2</v>
      </c>
      <c r="CQ169" s="14">
        <v>296</v>
      </c>
      <c r="CR169" s="14">
        <v>111</v>
      </c>
      <c r="CS169" s="17">
        <f t="shared" si="53"/>
        <v>7.649896623018608E-2</v>
      </c>
      <c r="CT169" s="13"/>
      <c r="CU169" s="17"/>
      <c r="CV169" s="13"/>
      <c r="CW169" s="13"/>
      <c r="CX169" s="13"/>
      <c r="CY169" s="13"/>
      <c r="CZ169" s="13"/>
      <c r="DA169" s="13"/>
      <c r="DB169" s="13" t="str">
        <f>VLOOKUP($A169,'WO Detail'!$A$2:$BJ$304,5,FALSE)</f>
        <v>Carlos Falu</v>
      </c>
      <c r="DC169" s="13"/>
      <c r="DD169" s="13"/>
      <c r="DE169" s="55">
        <f>VLOOKUP($A169,'WO Detail'!$A$2:$BJ$304,38,FALSE)</f>
        <v>12</v>
      </c>
      <c r="DF169" s="19" t="s">
        <v>559</v>
      </c>
      <c r="DG169" s="19" t="s">
        <v>560</v>
      </c>
      <c r="DH169" s="19" t="s">
        <v>561</v>
      </c>
      <c r="DI169" s="19" t="s">
        <v>562</v>
      </c>
      <c r="DJ169" s="19" t="s">
        <v>520</v>
      </c>
      <c r="DK169" s="19" t="s">
        <v>686</v>
      </c>
      <c r="DL169" s="19" t="s">
        <v>709</v>
      </c>
      <c r="DM169" s="19" t="s">
        <v>710</v>
      </c>
      <c r="DN169" s="19" t="s">
        <v>711</v>
      </c>
      <c r="DO169" s="55"/>
      <c r="DP169" s="55"/>
      <c r="DQ169" s="68">
        <v>9.2409240924092408</v>
      </c>
      <c r="DR169" s="55" t="str">
        <f>VLOOKUP($A169,'WO Detail'!$A$2:$BJ$304,10,FALSE)</f>
        <v>No</v>
      </c>
      <c r="DS169" s="55" t="str">
        <f>VLOOKUP($A169,'WO Detail'!$A$2:$BJ$304,14,FALSE)</f>
        <v>YES</v>
      </c>
      <c r="DT169" s="19" t="s">
        <v>567</v>
      </c>
      <c r="DU169" s="59" t="str">
        <f>VLOOKUP($A169,'WO Detail'!$A$2:$BJ$304,15,FALSE)</f>
        <v>BRENDA CHARLES</v>
      </c>
      <c r="DV169" s="78">
        <v>2028</v>
      </c>
      <c r="DW169" s="79" t="s">
        <v>267</v>
      </c>
      <c r="DX169" s="55">
        <f>VLOOKUP($A169,'WO Detail'!$A$2:$BJ$304,26,FALSE)</f>
        <v>607</v>
      </c>
      <c r="DY169" s="55">
        <f>VLOOKUP($A169,'WO Detail'!$A$2:$BJ$304,27,FALSE)</f>
        <v>597</v>
      </c>
      <c r="DZ169" s="55">
        <f>VLOOKUP($A169,'WO Detail'!$A$2:$BJ$304,28,FALSE)</f>
        <v>9</v>
      </c>
      <c r="EA169" s="55">
        <f>VLOOKUP($A169,'WO Detail'!$A$2:$BJ$304,29,FALSE)</f>
        <v>1</v>
      </c>
      <c r="EB169" s="55">
        <f>VLOOKUP($A169,'WO Detail'!$A$2:$BJ$304,30,FALSE)</f>
        <v>1</v>
      </c>
      <c r="EC169" s="55">
        <f>VLOOKUP($A169,'WO Detail'!$A$2:$BJ$304,31,FALSE)</f>
        <v>67</v>
      </c>
      <c r="ED169" s="55">
        <f>VLOOKUP($A169,'WO Detail'!$A$2:$BJ$304,32,FALSE)</f>
        <v>358</v>
      </c>
      <c r="EE169" s="55">
        <f>VLOOKUP($A169,'WO Detail'!$A$2:$BJ$304,33,FALSE)</f>
        <v>168</v>
      </c>
      <c r="EF169" s="55">
        <f>VLOOKUP($A169,'WO Detail'!$A$2:$BJ$304,34,FALSE)</f>
        <v>13</v>
      </c>
      <c r="EG169" s="55">
        <f>VLOOKUP($A169,'WO Detail'!$A$2:$BJ$304,35,FALSE)</f>
        <v>0</v>
      </c>
      <c r="EH169" s="55">
        <f>VLOOKUP($A169,'WO Detail'!$A$2:$BJ$304,36,FALSE)</f>
        <v>0</v>
      </c>
      <c r="EI169" s="55">
        <f>VLOOKUP($A169,'WO Detail'!$A$2:$BJ$304,37,FALSE)</f>
        <v>0</v>
      </c>
      <c r="EJ169" s="78">
        <v>22</v>
      </c>
      <c r="EK169" s="78">
        <v>0</v>
      </c>
      <c r="EL169" s="19" t="s">
        <v>268</v>
      </c>
      <c r="EM169" s="19" t="s">
        <v>269</v>
      </c>
      <c r="EN169" s="81">
        <v>19970</v>
      </c>
      <c r="EO169" s="78">
        <v>66</v>
      </c>
      <c r="EP169" s="78" t="s">
        <v>1192</v>
      </c>
      <c r="EQ169" s="84">
        <v>124890</v>
      </c>
      <c r="ER169" s="78">
        <v>21.75</v>
      </c>
      <c r="ES169" s="13"/>
      <c r="ET169" s="55">
        <f>VLOOKUP($A169,'WO Detail'!$A$2:$BJ$304,25,FALSE)</f>
        <v>4</v>
      </c>
      <c r="EU169" s="55">
        <f>VLOOKUP($A169,'WO Detail'!$A$2:$BJ$304,24,FALSE)</f>
        <v>12</v>
      </c>
      <c r="EV169" s="55">
        <f>VLOOKUP($A169,'WO Detail'!$A$2:$BJ$304,23,FALSE)</f>
        <v>0</v>
      </c>
      <c r="EW169" s="78" t="s">
        <v>1193</v>
      </c>
      <c r="EX169" s="13"/>
      <c r="EY169" s="13"/>
      <c r="EZ169" s="19" t="s">
        <v>267</v>
      </c>
      <c r="FA169" s="55" t="str">
        <f>VLOOKUP($A169,'WO Detail'!$A$2:$BJ$304,11,FALSE)</f>
        <v>Other</v>
      </c>
      <c r="FB169" s="55" t="str">
        <f>VLOOKUP($A169,'WO Detail'!$A$2:$BJ$304,12,FALSE)</f>
        <v>No</v>
      </c>
      <c r="FC169" s="13"/>
      <c r="FD169" s="55">
        <f>VLOOKUP($A169,'WO Detail'!$A$2:$BJ$304,13,FALSE)</f>
        <v>0</v>
      </c>
      <c r="FE169" s="19" t="s">
        <v>267</v>
      </c>
      <c r="FF169" s="13"/>
      <c r="FG169" s="19" t="s">
        <v>1194</v>
      </c>
      <c r="FH169" s="19" t="s">
        <v>1195</v>
      </c>
      <c r="FI169" s="13">
        <v>3903</v>
      </c>
      <c r="FJ169" s="13">
        <v>31</v>
      </c>
      <c r="FK169" s="19" t="s">
        <v>1196</v>
      </c>
      <c r="FL169" s="13"/>
      <c r="FM169" s="55" t="str">
        <f>VLOOKUP($A169,'WO Detail'!$A$2:$BJ$304,16,FALSE)</f>
        <v>Yes</v>
      </c>
      <c r="FN169" s="13"/>
      <c r="FO169" s="13"/>
      <c r="FP169" s="13"/>
      <c r="FQ169" s="13"/>
      <c r="FR169" s="13"/>
      <c r="FS169" s="13"/>
      <c r="FT169" s="13"/>
      <c r="FU169" s="13"/>
      <c r="FV169" s="13"/>
      <c r="FW169" s="13"/>
      <c r="FX169" s="13"/>
      <c r="FY169" s="13"/>
      <c r="FZ169" s="13"/>
      <c r="GA169" s="13"/>
      <c r="GB169" s="13"/>
      <c r="GC169" s="13"/>
      <c r="GD169" s="13"/>
      <c r="GE169" s="13"/>
      <c r="GF169" s="13"/>
      <c r="GG169" s="13"/>
      <c r="GH169" s="55">
        <f>VLOOKUP($A169,'WO Detail'!$A$2:$BJ$304,39,FALSE)</f>
        <v>89.57</v>
      </c>
      <c r="GI169" s="55">
        <f>VLOOKUP($A169,'WO Detail'!$A$2:$BJ$304,40,FALSE)</f>
        <v>45.56</v>
      </c>
      <c r="GJ169" s="13"/>
      <c r="GK169" s="13"/>
      <c r="GL169" s="13"/>
      <c r="GM169" s="13"/>
      <c r="GN169" s="55">
        <f>VLOOKUP($A169,'WO Detail'!$A$2:$BJ$304,17,FALSE)</f>
        <v>0</v>
      </c>
      <c r="GO169" s="55">
        <f>VLOOKUP($A169,'WO Detail'!$A$2:$BJ$304,18,FALSE)</f>
        <v>0</v>
      </c>
      <c r="GP169" s="55">
        <f>VLOOKUP($A169,'WO Detail'!$A$2:$BJ$304,19,FALSE)</f>
        <v>0</v>
      </c>
      <c r="GQ169" s="55" t="str">
        <f>VLOOKUP($A169,'WO Detail'!$A$2:$BJ$304,21,FALSE)</f>
        <v>No</v>
      </c>
      <c r="GR169" s="89">
        <f>VLOOKUP($A169,'WO Detail'!$A$2:$BJ$304,22,FALSE)</f>
        <v>0.52106048691274975</v>
      </c>
      <c r="GS169" s="95">
        <f>VLOOKUP($A169,'WO Detail'!$A$2:$BJ$304,41,FALSE)</f>
        <v>1101</v>
      </c>
      <c r="GT169" s="95">
        <f t="shared" si="70"/>
        <v>0.61474036850921276</v>
      </c>
      <c r="GU169" s="95">
        <f>VLOOKUP($A169,'WO Detail'!$A$2:$BJ$304,42,FALSE)</f>
        <v>13</v>
      </c>
      <c r="GV169" s="95">
        <f t="shared" si="71"/>
        <v>2.1775544388609715E-2</v>
      </c>
      <c r="GW169" s="95">
        <f>VLOOKUP($A169,'WO Detail'!$A$2:$BJ$304,43,FALSE)</f>
        <v>3159</v>
      </c>
      <c r="GX169" s="95">
        <f t="shared" si="54"/>
        <v>1.7638190954773869</v>
      </c>
      <c r="GY169" s="95">
        <f>VLOOKUP($A169,'WO Detail'!$A$2:$BJ$304,44,FALSE)</f>
        <v>2400</v>
      </c>
      <c r="GZ169" s="95">
        <f t="shared" si="55"/>
        <v>4.0201005025125625</v>
      </c>
      <c r="HA169" s="95">
        <f>VLOOKUP($A169,'WO Detail'!$A$2:$BJ$304,45,FALSE)</f>
        <v>1241</v>
      </c>
      <c r="HB169" s="95">
        <f t="shared" si="56"/>
        <v>0.69290898939140144</v>
      </c>
      <c r="HC169" s="95">
        <f>VLOOKUP($A169,'WO Detail'!$A$2:$BJ$304,46,FALSE)</f>
        <v>990</v>
      </c>
      <c r="HD169" s="95">
        <f t="shared" si="57"/>
        <v>1.6582914572864322</v>
      </c>
      <c r="HE169" s="95">
        <f>VLOOKUP($A169,'WO Detail'!$A$2:$BJ$304,47,FALSE)</f>
        <v>706</v>
      </c>
      <c r="HF169" s="95">
        <f t="shared" si="58"/>
        <v>0.39419318816303744</v>
      </c>
      <c r="HG169" s="95">
        <f>VLOOKUP($A169,'WO Detail'!$A$2:$BJ$304,49,FALSE)</f>
        <v>554</v>
      </c>
      <c r="HH169" s="95">
        <f t="shared" si="59"/>
        <v>0.30932439977666104</v>
      </c>
      <c r="HI169" s="95">
        <f>VLOOKUP($A169,'WO Detail'!$A$2:$BJ$304,51,FALSE)</f>
        <v>1</v>
      </c>
      <c r="HJ169" s="95">
        <f t="shared" si="60"/>
        <v>0.5</v>
      </c>
      <c r="HK169" s="95">
        <f>VLOOKUP($A169,'WO Detail'!$A$2:$BJ$304,53,FALSE)</f>
        <v>16</v>
      </c>
      <c r="HL169" s="95">
        <f t="shared" si="61"/>
        <v>8</v>
      </c>
      <c r="HM169" s="95">
        <f>VLOOKUP($A169,'WO Detail'!$A$2:$BJ$304,55,FALSE)</f>
        <v>237</v>
      </c>
      <c r="HN169" s="95">
        <f t="shared" si="72"/>
        <v>19.75</v>
      </c>
      <c r="HO169" s="95">
        <f>VLOOKUP($A169,'WO Detail'!$A$2:$BJ$304,56,FALSE)</f>
        <v>17264</v>
      </c>
      <c r="HP169" s="95">
        <f t="shared" si="62"/>
        <v>9.6393076493579013</v>
      </c>
      <c r="HQ169" s="95">
        <f>VLOOKUP($A169,'WO Detail'!$A$2:$BJ$304,57,FALSE)</f>
        <v>4169</v>
      </c>
      <c r="HR169" s="95">
        <f t="shared" si="63"/>
        <v>6.983249581239531</v>
      </c>
      <c r="HS169" s="95">
        <f>VLOOKUP($A169,'WO Detail'!$A$2:$BJ$304,58,FALSE)</f>
        <v>9145</v>
      </c>
      <c r="HT169" s="95">
        <f t="shared" si="64"/>
        <v>5.106085985482971</v>
      </c>
      <c r="HU169" s="95">
        <f>VLOOKUP($A169,'WO Detail'!$A$2:$BJ$304,59,FALSE)</f>
        <v>19679</v>
      </c>
      <c r="HV169" s="95">
        <f t="shared" si="65"/>
        <v>32.963149078726971</v>
      </c>
      <c r="HW169" s="95">
        <f>VLOOKUP($A169,'WO Detail'!$A$2:$BJ$304,60,FALSE)</f>
        <v>1118</v>
      </c>
      <c r="HX169" s="95">
        <f t="shared" si="66"/>
        <v>0.62423227247347857</v>
      </c>
      <c r="HY169" s="95">
        <f>VLOOKUP($A169,'WO Detail'!$A$2:$BJ$304,61,FALSE)</f>
        <v>20272</v>
      </c>
      <c r="HZ169" s="95">
        <f t="shared" si="67"/>
        <v>33.956448911222779</v>
      </c>
      <c r="IA169" s="95"/>
      <c r="IB169" s="95"/>
      <c r="IC169" s="95"/>
      <c r="ID169" s="113">
        <f>VLOOKUP($A169,'PHAS Score'!$C$1:$D$303,2,FALSE)</f>
        <v>41</v>
      </c>
      <c r="IE169" s="95">
        <f>VLOOKUP($A169,'WO Detail'!$A$2:$BJ$304,62,FALSE)</f>
        <v>341</v>
      </c>
      <c r="IF169" s="95">
        <f t="shared" si="68"/>
        <v>0.57118927973199329</v>
      </c>
      <c r="IG169" s="96"/>
      <c r="IH169" s="96"/>
      <c r="II169" s="96"/>
      <c r="IJ169" s="96"/>
    </row>
    <row r="170" spans="1:244" s="18" customFormat="1" ht="20.100000000000001" customHeight="1">
      <c r="A170" s="55" t="s">
        <v>1197</v>
      </c>
      <c r="B170" s="13" t="s">
        <v>278</v>
      </c>
      <c r="C170" s="13" t="str">
        <f>VLOOKUP($A170,'WO Detail'!$A$2:$BJ$304,4,FALSE)</f>
        <v>Mixed Finance</v>
      </c>
      <c r="D170" s="13" t="str">
        <f>VLOOKUP($A170,'WO Detail'!$A$2:$BJ$304,6,FALSE)</f>
        <v>Marlboro</v>
      </c>
      <c r="E170" s="55">
        <f>VLOOKUP($A170,'WO Detail'!$A$2:$BJ$304,7,FALSE)</f>
        <v>83</v>
      </c>
      <c r="F170" s="13" t="s">
        <v>1198</v>
      </c>
      <c r="G170" s="53">
        <v>83</v>
      </c>
      <c r="H170" s="55" t="str">
        <f>VLOOKUP($A170,'WO Detail'!$A$2:$BJ$304,9,FALSE)</f>
        <v>NY005020830</v>
      </c>
      <c r="I170" s="14">
        <v>1743</v>
      </c>
      <c r="J170" s="14">
        <v>4054</v>
      </c>
      <c r="K170" s="15">
        <v>2.3258749000000001</v>
      </c>
      <c r="L170" s="15">
        <v>21.7427998</v>
      </c>
      <c r="M170" s="14">
        <v>1612</v>
      </c>
      <c r="N170" s="14">
        <v>2442</v>
      </c>
      <c r="O170" s="14">
        <v>144</v>
      </c>
      <c r="P170" s="14">
        <v>246</v>
      </c>
      <c r="Q170" s="14">
        <v>351</v>
      </c>
      <c r="R170" s="14">
        <v>354</v>
      </c>
      <c r="S170" s="14">
        <v>330</v>
      </c>
      <c r="T170" s="14">
        <v>435</v>
      </c>
      <c r="U170" s="14">
        <v>396</v>
      </c>
      <c r="V170" s="14">
        <v>447</v>
      </c>
      <c r="W170" s="14">
        <v>315</v>
      </c>
      <c r="X170" s="14">
        <v>313</v>
      </c>
      <c r="Y170" s="14">
        <v>439</v>
      </c>
      <c r="Z170" s="14">
        <v>214</v>
      </c>
      <c r="AA170" s="14">
        <v>70</v>
      </c>
      <c r="AB170" s="14">
        <v>945</v>
      </c>
      <c r="AC170" s="14">
        <v>896</v>
      </c>
      <c r="AD170" s="14">
        <v>723</v>
      </c>
      <c r="AE170" s="14">
        <v>311</v>
      </c>
      <c r="AF170" s="14">
        <v>1662</v>
      </c>
      <c r="AG170" s="14">
        <v>1229</v>
      </c>
      <c r="AH170" s="14">
        <v>834</v>
      </c>
      <c r="AI170" s="14">
        <v>18</v>
      </c>
      <c r="AJ170" s="14">
        <v>901</v>
      </c>
      <c r="AK170" s="14">
        <v>218</v>
      </c>
      <c r="AL170" s="14">
        <v>35</v>
      </c>
      <c r="AM170" s="14">
        <v>23</v>
      </c>
      <c r="AN170" s="14">
        <v>148</v>
      </c>
      <c r="AO170" s="16">
        <v>578.82157200229494</v>
      </c>
      <c r="AP170" s="16">
        <v>447</v>
      </c>
      <c r="AQ170" s="14">
        <v>44</v>
      </c>
      <c r="AR170" s="14">
        <v>103</v>
      </c>
      <c r="AS170" s="14">
        <v>453</v>
      </c>
      <c r="AT170" s="14">
        <v>192</v>
      </c>
      <c r="AU170" s="14">
        <v>180</v>
      </c>
      <c r="AV170" s="14">
        <v>137</v>
      </c>
      <c r="AW170" s="14">
        <v>97</v>
      </c>
      <c r="AX170" s="14">
        <v>111</v>
      </c>
      <c r="AY170" s="14">
        <v>75</v>
      </c>
      <c r="AZ170" s="14">
        <v>74</v>
      </c>
      <c r="BA170" s="14">
        <v>277</v>
      </c>
      <c r="BB170" s="16">
        <v>28578.803154205609</v>
      </c>
      <c r="BC170" s="16">
        <v>19612</v>
      </c>
      <c r="BD170" s="14">
        <v>64</v>
      </c>
      <c r="BE170" s="14">
        <v>228</v>
      </c>
      <c r="BF170" s="14">
        <v>380</v>
      </c>
      <c r="BG170" s="14">
        <v>199</v>
      </c>
      <c r="BH170" s="14">
        <v>160</v>
      </c>
      <c r="BI170" s="14">
        <v>130</v>
      </c>
      <c r="BJ170" s="14">
        <v>103</v>
      </c>
      <c r="BK170" s="14">
        <v>96</v>
      </c>
      <c r="BL170" s="14">
        <v>68</v>
      </c>
      <c r="BM170" s="14">
        <v>54</v>
      </c>
      <c r="BN170" s="14">
        <v>52</v>
      </c>
      <c r="BO170" s="14">
        <v>32</v>
      </c>
      <c r="BP170" s="14">
        <v>31</v>
      </c>
      <c r="BQ170" s="14">
        <v>17</v>
      </c>
      <c r="BR170" s="14">
        <v>21</v>
      </c>
      <c r="BS170" s="14">
        <v>15</v>
      </c>
      <c r="BT170" s="14">
        <v>13</v>
      </c>
      <c r="BU170" s="14">
        <v>4</v>
      </c>
      <c r="BV170" s="14">
        <v>5</v>
      </c>
      <c r="BW170" s="14">
        <v>5</v>
      </c>
      <c r="BX170" s="14">
        <v>35</v>
      </c>
      <c r="BY170" s="14">
        <v>852</v>
      </c>
      <c r="BZ170" s="16">
        <v>42944.908450704228</v>
      </c>
      <c r="CA170" s="16">
        <v>34480.5</v>
      </c>
      <c r="CB170" s="14">
        <v>174</v>
      </c>
      <c r="CC170" s="16">
        <v>16425.298850574713</v>
      </c>
      <c r="CD170" s="16">
        <v>13020</v>
      </c>
      <c r="CE170" s="14">
        <v>705</v>
      </c>
      <c r="CF170" s="16">
        <v>14700.14609929078</v>
      </c>
      <c r="CG170" s="16">
        <v>10740</v>
      </c>
      <c r="CH170" s="14">
        <v>1102</v>
      </c>
      <c r="CI170" s="14">
        <v>338</v>
      </c>
      <c r="CJ170" s="14">
        <v>190</v>
      </c>
      <c r="CK170" s="14">
        <v>57</v>
      </c>
      <c r="CL170" s="14">
        <v>19</v>
      </c>
      <c r="CM170" s="14">
        <v>25</v>
      </c>
      <c r="CN170" s="17">
        <f t="shared" si="51"/>
        <v>1.4343086632243259E-2</v>
      </c>
      <c r="CO170" s="14">
        <v>80</v>
      </c>
      <c r="CP170" s="17">
        <f t="shared" si="52"/>
        <v>4.5897877223178431E-2</v>
      </c>
      <c r="CQ170" s="14">
        <v>779</v>
      </c>
      <c r="CR170" s="14">
        <v>189</v>
      </c>
      <c r="CS170" s="17">
        <f t="shared" si="53"/>
        <v>4.6620621608288108E-2</v>
      </c>
      <c r="CT170" s="13"/>
      <c r="CU170" s="17"/>
      <c r="CV170" s="13"/>
      <c r="CW170" s="13"/>
      <c r="CX170" s="13"/>
      <c r="CY170" s="13"/>
      <c r="CZ170" s="13"/>
      <c r="DA170" s="13"/>
      <c r="DB170" s="13" t="str">
        <f>VLOOKUP($A170,'WO Detail'!$A$2:$BJ$304,5,FALSE)</f>
        <v>Jacqueline Hipps</v>
      </c>
      <c r="DC170" s="13"/>
      <c r="DD170" s="13"/>
      <c r="DE170" s="55">
        <f>VLOOKUP($A170,'WO Detail'!$A$2:$BJ$304,38,FALSE)</f>
        <v>11</v>
      </c>
      <c r="DF170" s="19" t="s">
        <v>559</v>
      </c>
      <c r="DG170" s="19" t="s">
        <v>560</v>
      </c>
      <c r="DH170" s="19" t="s">
        <v>1199</v>
      </c>
      <c r="DI170" s="19" t="s">
        <v>1200</v>
      </c>
      <c r="DJ170" s="19" t="s">
        <v>520</v>
      </c>
      <c r="DK170" s="19" t="s">
        <v>686</v>
      </c>
      <c r="DL170" s="19" t="s">
        <v>687</v>
      </c>
      <c r="DM170" s="19" t="s">
        <v>688</v>
      </c>
      <c r="DN170" s="19" t="s">
        <v>689</v>
      </c>
      <c r="DO170" s="55"/>
      <c r="DP170" s="55"/>
      <c r="DQ170" s="68">
        <v>7.5389105058365757</v>
      </c>
      <c r="DR170" s="55" t="str">
        <f>VLOOKUP($A170,'WO Detail'!$A$2:$BJ$304,10,FALSE)</f>
        <v>No</v>
      </c>
      <c r="DS170" s="55" t="str">
        <f>VLOOKUP($A170,'WO Detail'!$A$2:$BJ$304,14,FALSE)</f>
        <v>YES</v>
      </c>
      <c r="DT170" s="19" t="s">
        <v>530</v>
      </c>
      <c r="DU170" s="59" t="str">
        <f>VLOOKUP($A170,'WO Detail'!$A$2:$BJ$304,15,FALSE)</f>
        <v>BETTY JAMES</v>
      </c>
      <c r="DV170" s="77"/>
      <c r="DW170" s="79" t="s">
        <v>267</v>
      </c>
      <c r="DX170" s="55">
        <f>VLOOKUP($A170,'WO Detail'!$A$2:$BJ$304,26,FALSE)</f>
        <v>1765</v>
      </c>
      <c r="DY170" s="55">
        <f>VLOOKUP($A170,'WO Detail'!$A$2:$BJ$304,27,FALSE)</f>
        <v>1743</v>
      </c>
      <c r="DZ170" s="55">
        <f>VLOOKUP($A170,'WO Detail'!$A$2:$BJ$304,28,FALSE)</f>
        <v>21</v>
      </c>
      <c r="EA170" s="55">
        <f>VLOOKUP($A170,'WO Detail'!$A$2:$BJ$304,29,FALSE)</f>
        <v>1</v>
      </c>
      <c r="EB170" s="55">
        <f>VLOOKUP($A170,'WO Detail'!$A$2:$BJ$304,30,FALSE)</f>
        <v>53</v>
      </c>
      <c r="EC170" s="55">
        <f>VLOOKUP($A170,'WO Detail'!$A$2:$BJ$304,31,FALSE)</f>
        <v>172</v>
      </c>
      <c r="ED170" s="55">
        <f>VLOOKUP($A170,'WO Detail'!$A$2:$BJ$304,32,FALSE)</f>
        <v>994</v>
      </c>
      <c r="EE170" s="55">
        <f>VLOOKUP($A170,'WO Detail'!$A$2:$BJ$304,33,FALSE)</f>
        <v>504</v>
      </c>
      <c r="EF170" s="55">
        <f>VLOOKUP($A170,'WO Detail'!$A$2:$BJ$304,34,FALSE)</f>
        <v>42</v>
      </c>
      <c r="EG170" s="55">
        <f>VLOOKUP($A170,'WO Detail'!$A$2:$BJ$304,35,FALSE)</f>
        <v>0</v>
      </c>
      <c r="EH170" s="55">
        <f>VLOOKUP($A170,'WO Detail'!$A$2:$BJ$304,36,FALSE)</f>
        <v>0</v>
      </c>
      <c r="EI170" s="55">
        <f>VLOOKUP($A170,'WO Detail'!$A$2:$BJ$304,37,FALSE)</f>
        <v>0</v>
      </c>
      <c r="EJ170" s="78">
        <v>28</v>
      </c>
      <c r="EK170" s="78">
        <v>2</v>
      </c>
      <c r="EL170" s="19" t="s">
        <v>450</v>
      </c>
      <c r="EM170" s="19" t="s">
        <v>269</v>
      </c>
      <c r="EN170" s="81">
        <v>21243</v>
      </c>
      <c r="EO170" s="78">
        <v>62</v>
      </c>
      <c r="EP170" s="78" t="s">
        <v>1201</v>
      </c>
      <c r="EQ170" s="84">
        <v>202426</v>
      </c>
      <c r="ER170" s="78">
        <v>34.86</v>
      </c>
      <c r="ES170" s="13"/>
      <c r="ET170" s="55">
        <f>VLOOKUP($A170,'WO Detail'!$A$2:$BJ$304,25,FALSE)</f>
        <v>12</v>
      </c>
      <c r="EU170" s="55">
        <f>VLOOKUP($A170,'WO Detail'!$A$2:$BJ$304,24,FALSE)</f>
        <v>32</v>
      </c>
      <c r="EV170" s="55">
        <f>VLOOKUP($A170,'WO Detail'!$A$2:$BJ$304,23,FALSE)</f>
        <v>0</v>
      </c>
      <c r="EW170" s="78" t="s">
        <v>462</v>
      </c>
      <c r="EX170" s="13"/>
      <c r="EY170" s="13"/>
      <c r="EZ170" s="19" t="s">
        <v>267</v>
      </c>
      <c r="FA170" s="55" t="str">
        <f>VLOOKUP($A170,'WO Detail'!$A$2:$BJ$304,11,FALSE)</f>
        <v>LLC1</v>
      </c>
      <c r="FB170" s="55" t="str">
        <f>VLOOKUP($A170,'WO Detail'!$A$2:$BJ$304,12,FALSE)</f>
        <v>No</v>
      </c>
      <c r="FC170" s="13"/>
      <c r="FD170" s="55">
        <f>VLOOKUP($A170,'WO Detail'!$A$2:$BJ$304,13,FALSE)</f>
        <v>0</v>
      </c>
      <c r="FE170" s="19" t="s">
        <v>267</v>
      </c>
      <c r="FF170" s="13"/>
      <c r="FG170" s="19" t="s">
        <v>1202</v>
      </c>
      <c r="FH170" s="19" t="s">
        <v>1203</v>
      </c>
      <c r="FI170" s="13">
        <v>4018</v>
      </c>
      <c r="FJ170" s="13">
        <v>21</v>
      </c>
      <c r="FK170" s="19" t="s">
        <v>694</v>
      </c>
      <c r="FL170" s="13"/>
      <c r="FM170" s="55">
        <f>VLOOKUP($A170,'WO Detail'!$A$2:$BJ$304,16,FALSE)</f>
        <v>0</v>
      </c>
      <c r="FN170" s="13"/>
      <c r="FO170" s="13"/>
      <c r="FP170" s="13"/>
      <c r="FQ170" s="13"/>
      <c r="FR170" s="13"/>
      <c r="FS170" s="13"/>
      <c r="FT170" s="13"/>
      <c r="FU170" s="13"/>
      <c r="FV170" s="13"/>
      <c r="FW170" s="13"/>
      <c r="FX170" s="13"/>
      <c r="FY170" s="13"/>
      <c r="FZ170" s="13"/>
      <c r="GA170" s="13"/>
      <c r="GB170" s="13"/>
      <c r="GC170" s="13"/>
      <c r="GD170" s="13"/>
      <c r="GE170" s="13"/>
      <c r="GF170" s="13"/>
      <c r="GG170" s="13"/>
      <c r="GH170" s="55">
        <f>VLOOKUP($A170,'WO Detail'!$A$2:$BJ$304,39,FALSE)</f>
        <v>93.84</v>
      </c>
      <c r="GI170" s="55">
        <f>VLOOKUP($A170,'WO Detail'!$A$2:$BJ$304,40,FALSE)</f>
        <v>29.83</v>
      </c>
      <c r="GJ170" s="13"/>
      <c r="GK170" s="13"/>
      <c r="GL170" s="13"/>
      <c r="GM170" s="13"/>
      <c r="GN170" s="55">
        <f>VLOOKUP($A170,'WO Detail'!$A$2:$BJ$304,17,FALSE)</f>
        <v>0</v>
      </c>
      <c r="GO170" s="55">
        <f>VLOOKUP($A170,'WO Detail'!$A$2:$BJ$304,18,FALSE)</f>
        <v>0</v>
      </c>
      <c r="GP170" s="55">
        <f>VLOOKUP($A170,'WO Detail'!$A$2:$BJ$304,19,FALSE)</f>
        <v>0</v>
      </c>
      <c r="GQ170" s="55" t="str">
        <f>VLOOKUP($A170,'WO Detail'!$A$2:$BJ$304,21,FALSE)</f>
        <v>Yes</v>
      </c>
      <c r="GR170" s="89">
        <f>VLOOKUP($A170,'WO Detail'!$A$2:$BJ$304,22,FALSE)</f>
        <v>0.70281571356927952</v>
      </c>
      <c r="GS170" s="95">
        <f>VLOOKUP($A170,'WO Detail'!$A$2:$BJ$304,41,FALSE)</f>
        <v>4839</v>
      </c>
      <c r="GT170" s="95">
        <f t="shared" si="70"/>
        <v>0.92541594951233508</v>
      </c>
      <c r="GU170" s="95">
        <f>VLOOKUP($A170,'WO Detail'!$A$2:$BJ$304,42,FALSE)</f>
        <v>190</v>
      </c>
      <c r="GV170" s="95">
        <f t="shared" si="71"/>
        <v>0.10900745840504876</v>
      </c>
      <c r="GW170" s="95">
        <f>VLOOKUP($A170,'WO Detail'!$A$2:$BJ$304,43,FALSE)</f>
        <v>7445</v>
      </c>
      <c r="GX170" s="95">
        <f t="shared" si="54"/>
        <v>1.423790399694014</v>
      </c>
      <c r="GY170" s="95">
        <f>VLOOKUP($A170,'WO Detail'!$A$2:$BJ$304,44,FALSE)</f>
        <v>5221</v>
      </c>
      <c r="GZ170" s="95">
        <f t="shared" si="55"/>
        <v>2.9954102122776822</v>
      </c>
      <c r="HA170" s="95">
        <f>VLOOKUP($A170,'WO Detail'!$A$2:$BJ$304,45,FALSE)</f>
        <v>3088</v>
      </c>
      <c r="HB170" s="95">
        <f t="shared" si="56"/>
        <v>0.59055268693822904</v>
      </c>
      <c r="HC170" s="95">
        <f>VLOOKUP($A170,'WO Detail'!$A$2:$BJ$304,46,FALSE)</f>
        <v>1119</v>
      </c>
      <c r="HD170" s="95">
        <f t="shared" si="57"/>
        <v>0.64199655765920827</v>
      </c>
      <c r="HE170" s="95">
        <f>VLOOKUP($A170,'WO Detail'!$A$2:$BJ$304,47,FALSE)</f>
        <v>4257</v>
      </c>
      <c r="HF170" s="95">
        <f t="shared" si="58"/>
        <v>0.81411359724612742</v>
      </c>
      <c r="HG170" s="95">
        <f>VLOOKUP($A170,'WO Detail'!$A$2:$BJ$304,49,FALSE)</f>
        <v>2330</v>
      </c>
      <c r="HH170" s="95">
        <f t="shared" si="59"/>
        <v>0.44559189137502386</v>
      </c>
      <c r="HI170" s="95">
        <f>VLOOKUP($A170,'WO Detail'!$A$2:$BJ$304,51,FALSE)</f>
        <v>9</v>
      </c>
      <c r="HJ170" s="95">
        <f t="shared" si="60"/>
        <v>4.5</v>
      </c>
      <c r="HK170" s="95">
        <f>VLOOKUP($A170,'WO Detail'!$A$2:$BJ$304,53,FALSE)</f>
        <v>12</v>
      </c>
      <c r="HL170" s="95">
        <f t="shared" si="61"/>
        <v>6</v>
      </c>
      <c r="HM170" s="95">
        <f>VLOOKUP($A170,'WO Detail'!$A$2:$BJ$304,55,FALSE)</f>
        <v>1049</v>
      </c>
      <c r="HN170" s="95">
        <f t="shared" si="72"/>
        <v>32.78125</v>
      </c>
      <c r="HO170" s="95">
        <f>VLOOKUP($A170,'WO Detail'!$A$2:$BJ$304,56,FALSE)</f>
        <v>40854</v>
      </c>
      <c r="HP170" s="95">
        <f t="shared" si="62"/>
        <v>7.8129661503155479</v>
      </c>
      <c r="HQ170" s="95">
        <f>VLOOKUP($A170,'WO Detail'!$A$2:$BJ$304,57,FALSE)</f>
        <v>5957</v>
      </c>
      <c r="HR170" s="95">
        <f t="shared" si="63"/>
        <v>3.4176706827309236</v>
      </c>
      <c r="HS170" s="95">
        <f>VLOOKUP($A170,'WO Detail'!$A$2:$BJ$304,58,FALSE)</f>
        <v>26631</v>
      </c>
      <c r="HT170" s="95">
        <f t="shared" si="64"/>
        <v>5.0929432013769365</v>
      </c>
      <c r="HU170" s="95">
        <f>VLOOKUP($A170,'WO Detail'!$A$2:$BJ$304,59,FALSE)</f>
        <v>76924</v>
      </c>
      <c r="HV170" s="95">
        <f t="shared" si="65"/>
        <v>44.133103843947218</v>
      </c>
      <c r="HW170" s="95">
        <f>VLOOKUP($A170,'WO Detail'!$A$2:$BJ$304,60,FALSE)</f>
        <v>2059</v>
      </c>
      <c r="HX170" s="95">
        <f t="shared" si="66"/>
        <v>0.39376553834385164</v>
      </c>
      <c r="HY170" s="95">
        <f>VLOOKUP($A170,'WO Detail'!$A$2:$BJ$304,61,FALSE)</f>
        <v>51827</v>
      </c>
      <c r="HZ170" s="95">
        <f t="shared" si="67"/>
        <v>29.734366035570854</v>
      </c>
      <c r="IA170" s="95"/>
      <c r="IB170" s="95"/>
      <c r="IC170" s="95"/>
      <c r="ID170" s="113">
        <f>VLOOKUP($A170,'PHAS Score'!$C$1:$D$303,2,FALSE)</f>
        <v>27</v>
      </c>
      <c r="IE170" s="95">
        <f>VLOOKUP($A170,'WO Detail'!$A$2:$BJ$304,62,FALSE)</f>
        <v>570</v>
      </c>
      <c r="IF170" s="95">
        <f t="shared" si="68"/>
        <v>0.32702237521514632</v>
      </c>
      <c r="IG170" s="96"/>
      <c r="IH170" s="96"/>
      <c r="II170" s="96"/>
      <c r="IJ170" s="96"/>
    </row>
    <row r="171" spans="1:244" s="18" customFormat="1" ht="20.100000000000001" customHeight="1">
      <c r="A171" s="55" t="s">
        <v>1204</v>
      </c>
      <c r="B171" s="13" t="s">
        <v>307</v>
      </c>
      <c r="C171" s="13" t="str">
        <f>VLOOKUP($A171,'WO Detail'!$A$2:$BJ$304,4,FALSE)</f>
        <v>Manhattan</v>
      </c>
      <c r="D171" s="13" t="str">
        <f>VLOOKUP($A171,'WO Detail'!$A$2:$BJ$304,6,FALSE)</f>
        <v>Harlem River</v>
      </c>
      <c r="E171" s="55">
        <f>VLOOKUP($A171,'WO Detail'!$A$2:$BJ$304,7,FALSE)</f>
        <v>3</v>
      </c>
      <c r="F171" s="13" t="s">
        <v>1205</v>
      </c>
      <c r="G171" s="53">
        <v>344</v>
      </c>
      <c r="H171" s="55" t="str">
        <f>VLOOKUP($A171,'WO Detail'!$A$2:$BJ$304,9,FALSE)</f>
        <v>NY005010030</v>
      </c>
      <c r="I171" s="14">
        <v>175</v>
      </c>
      <c r="J171" s="14">
        <v>211</v>
      </c>
      <c r="K171" s="15">
        <v>1.2057142999999999</v>
      </c>
      <c r="L171" s="15">
        <v>14.1314286</v>
      </c>
      <c r="M171" s="14">
        <v>78</v>
      </c>
      <c r="N171" s="14">
        <v>133</v>
      </c>
      <c r="O171" s="14">
        <v>0</v>
      </c>
      <c r="P171" s="14">
        <v>0</v>
      </c>
      <c r="Q171" s="14">
        <v>0</v>
      </c>
      <c r="R171" s="14">
        <v>0</v>
      </c>
      <c r="S171" s="14">
        <v>0</v>
      </c>
      <c r="T171" s="14">
        <v>0</v>
      </c>
      <c r="U171" s="14">
        <v>0</v>
      </c>
      <c r="V171" s="14">
        <v>3</v>
      </c>
      <c r="W171" s="14">
        <v>1</v>
      </c>
      <c r="X171" s="14">
        <v>7</v>
      </c>
      <c r="Y171" s="14">
        <v>75</v>
      </c>
      <c r="Z171" s="14">
        <v>84</v>
      </c>
      <c r="AA171" s="14">
        <v>41</v>
      </c>
      <c r="AB171" s="14">
        <v>0</v>
      </c>
      <c r="AC171" s="14">
        <v>203</v>
      </c>
      <c r="AD171" s="14">
        <v>200</v>
      </c>
      <c r="AE171" s="14">
        <v>7</v>
      </c>
      <c r="AF171" s="14">
        <v>28</v>
      </c>
      <c r="AG171" s="14">
        <v>162</v>
      </c>
      <c r="AH171" s="14">
        <v>14</v>
      </c>
      <c r="AI171" s="14">
        <v>0</v>
      </c>
      <c r="AJ171" s="14">
        <v>145</v>
      </c>
      <c r="AK171" s="14">
        <v>61</v>
      </c>
      <c r="AL171" s="14">
        <v>10</v>
      </c>
      <c r="AM171" s="14">
        <v>0</v>
      </c>
      <c r="AN171" s="14">
        <v>4</v>
      </c>
      <c r="AO171" s="16">
        <v>300.78285714285715</v>
      </c>
      <c r="AP171" s="16">
        <v>248</v>
      </c>
      <c r="AQ171" s="14">
        <v>2</v>
      </c>
      <c r="AR171" s="14">
        <v>15</v>
      </c>
      <c r="AS171" s="14">
        <v>106</v>
      </c>
      <c r="AT171" s="14">
        <v>23</v>
      </c>
      <c r="AU171" s="14">
        <v>15</v>
      </c>
      <c r="AV171" s="14">
        <v>6</v>
      </c>
      <c r="AW171" s="14">
        <v>2</v>
      </c>
      <c r="AX171" s="14">
        <v>3</v>
      </c>
      <c r="AY171" s="14">
        <v>1</v>
      </c>
      <c r="AZ171" s="14">
        <v>0</v>
      </c>
      <c r="BA171" s="14">
        <v>2</v>
      </c>
      <c r="BB171" s="16">
        <v>12601.445714285714</v>
      </c>
      <c r="BC171" s="16">
        <v>10296</v>
      </c>
      <c r="BD171" s="14">
        <v>5</v>
      </c>
      <c r="BE171" s="14">
        <v>58</v>
      </c>
      <c r="BF171" s="14">
        <v>76</v>
      </c>
      <c r="BG171" s="14">
        <v>18</v>
      </c>
      <c r="BH171" s="14">
        <v>10</v>
      </c>
      <c r="BI171" s="14">
        <v>4</v>
      </c>
      <c r="BJ171" s="14">
        <v>2</v>
      </c>
      <c r="BK171" s="14">
        <v>0</v>
      </c>
      <c r="BL171" s="14">
        <v>0</v>
      </c>
      <c r="BM171" s="14">
        <v>1</v>
      </c>
      <c r="BN171" s="14">
        <v>1</v>
      </c>
      <c r="BO171" s="14">
        <v>0</v>
      </c>
      <c r="BP171" s="14">
        <v>0</v>
      </c>
      <c r="BQ171" s="14">
        <v>0</v>
      </c>
      <c r="BR171" s="14">
        <v>0</v>
      </c>
      <c r="BS171" s="14">
        <v>0</v>
      </c>
      <c r="BT171" s="14">
        <v>0</v>
      </c>
      <c r="BU171" s="14">
        <v>0</v>
      </c>
      <c r="BV171" s="14">
        <v>0</v>
      </c>
      <c r="BW171" s="14">
        <v>0</v>
      </c>
      <c r="BX171" s="14">
        <v>0</v>
      </c>
      <c r="BY171" s="14">
        <v>14</v>
      </c>
      <c r="BZ171" s="16">
        <v>27495.642857142859</v>
      </c>
      <c r="CA171" s="16">
        <v>25042</v>
      </c>
      <c r="CB171" s="14">
        <v>2</v>
      </c>
      <c r="CC171" s="16">
        <v>4428</v>
      </c>
      <c r="CD171" s="16">
        <v>4428</v>
      </c>
      <c r="CE171" s="14">
        <v>159</v>
      </c>
      <c r="CF171" s="16">
        <v>11392.817610062893</v>
      </c>
      <c r="CG171" s="16">
        <v>10296</v>
      </c>
      <c r="CH171" s="14">
        <v>165</v>
      </c>
      <c r="CI171" s="14">
        <v>8</v>
      </c>
      <c r="CJ171" s="14">
        <v>2</v>
      </c>
      <c r="CK171" s="14">
        <v>0</v>
      </c>
      <c r="CL171" s="14">
        <v>0</v>
      </c>
      <c r="CM171" s="14">
        <v>0</v>
      </c>
      <c r="CN171" s="17">
        <f t="shared" si="51"/>
        <v>0</v>
      </c>
      <c r="CO171" s="14">
        <v>1</v>
      </c>
      <c r="CP171" s="17">
        <f t="shared" si="52"/>
        <v>5.7142857142857143E-3</v>
      </c>
      <c r="CQ171" s="14">
        <v>132</v>
      </c>
      <c r="CR171" s="14">
        <v>0</v>
      </c>
      <c r="CS171" s="17">
        <f t="shared" si="53"/>
        <v>0</v>
      </c>
      <c r="CT171" s="13"/>
      <c r="CU171" s="17"/>
      <c r="CV171" s="13"/>
      <c r="CW171" s="13"/>
      <c r="CX171" s="13"/>
      <c r="CY171" s="13"/>
      <c r="CZ171" s="13"/>
      <c r="DA171" s="13"/>
      <c r="DB171" s="13" t="str">
        <f>VLOOKUP($A171,'WO Detail'!$A$2:$BJ$304,5,FALSE)</f>
        <v>Albert Suggs</v>
      </c>
      <c r="DC171" s="13"/>
      <c r="DD171" s="13"/>
      <c r="DE171" s="55">
        <f>VLOOKUP($A171,'WO Detail'!$A$2:$BJ$304,38,FALSE)</f>
        <v>0</v>
      </c>
      <c r="DF171" s="19" t="s">
        <v>309</v>
      </c>
      <c r="DG171" s="19" t="s">
        <v>310</v>
      </c>
      <c r="DH171" s="19" t="s">
        <v>478</v>
      </c>
      <c r="DI171" s="19" t="s">
        <v>479</v>
      </c>
      <c r="DJ171" s="19" t="s">
        <v>443</v>
      </c>
      <c r="DK171" s="19" t="s">
        <v>444</v>
      </c>
      <c r="DL171" s="19" t="s">
        <v>396</v>
      </c>
      <c r="DM171" s="19" t="s">
        <v>410</v>
      </c>
      <c r="DN171" s="19" t="s">
        <v>573</v>
      </c>
      <c r="DO171" s="55"/>
      <c r="DP171" s="55"/>
      <c r="DQ171" s="68">
        <v>0</v>
      </c>
      <c r="DR171" s="55" t="str">
        <f>VLOOKUP($A171,'WO Detail'!$A$2:$BJ$304,10,FALSE)</f>
        <v>No</v>
      </c>
      <c r="DS171" s="55" t="str">
        <f>VLOOKUP($A171,'WO Detail'!$A$2:$BJ$304,14,FALSE)</f>
        <v>YES</v>
      </c>
      <c r="DT171" s="19" t="s">
        <v>317</v>
      </c>
      <c r="DU171" s="59" t="str">
        <f>VLOOKUP($A171,'WO Detail'!$A$2:$BJ$304,15,FALSE)</f>
        <v>HENRY COAXUM</v>
      </c>
      <c r="DV171" s="78">
        <v>2020</v>
      </c>
      <c r="DW171" s="79" t="s">
        <v>519</v>
      </c>
      <c r="DX171" s="55">
        <f>VLOOKUP($A171,'WO Detail'!$A$2:$BJ$304,26,FALSE)</f>
        <v>180</v>
      </c>
      <c r="DY171" s="55">
        <f>VLOOKUP($A171,'WO Detail'!$A$2:$BJ$304,27,FALSE)</f>
        <v>175</v>
      </c>
      <c r="DZ171" s="55">
        <f>VLOOKUP($A171,'WO Detail'!$A$2:$BJ$304,28,FALSE)</f>
        <v>1</v>
      </c>
      <c r="EA171" s="55">
        <f>VLOOKUP($A171,'WO Detail'!$A$2:$BJ$304,29,FALSE)</f>
        <v>4</v>
      </c>
      <c r="EB171" s="55">
        <f>VLOOKUP($A171,'WO Detail'!$A$2:$BJ$304,30,FALSE)</f>
        <v>0</v>
      </c>
      <c r="EC171" s="55">
        <f>VLOOKUP($A171,'WO Detail'!$A$2:$BJ$304,31,FALSE)</f>
        <v>180</v>
      </c>
      <c r="ED171" s="55">
        <f>VLOOKUP($A171,'WO Detail'!$A$2:$BJ$304,32,FALSE)</f>
        <v>0</v>
      </c>
      <c r="EE171" s="55">
        <f>VLOOKUP($A171,'WO Detail'!$A$2:$BJ$304,33,FALSE)</f>
        <v>0</v>
      </c>
      <c r="EF171" s="55">
        <f>VLOOKUP($A171,'WO Detail'!$A$2:$BJ$304,34,FALSE)</f>
        <v>0</v>
      </c>
      <c r="EG171" s="55">
        <f>VLOOKUP($A171,'WO Detail'!$A$2:$BJ$304,35,FALSE)</f>
        <v>0</v>
      </c>
      <c r="EH171" s="55">
        <f>VLOOKUP($A171,'WO Detail'!$A$2:$BJ$304,36,FALSE)</f>
        <v>0</v>
      </c>
      <c r="EI171" s="55">
        <f>VLOOKUP($A171,'WO Detail'!$A$2:$BJ$304,37,FALSE)</f>
        <v>0</v>
      </c>
      <c r="EJ171" s="78">
        <v>1</v>
      </c>
      <c r="EK171" s="78">
        <v>0</v>
      </c>
      <c r="EL171" s="19" t="s">
        <v>268</v>
      </c>
      <c r="EM171" s="19" t="s">
        <v>290</v>
      </c>
      <c r="EN171" s="81">
        <v>31593</v>
      </c>
      <c r="EO171" s="78">
        <v>34</v>
      </c>
      <c r="EP171" s="78" t="s">
        <v>309</v>
      </c>
      <c r="EQ171" s="84">
        <v>10354</v>
      </c>
      <c r="ER171" s="78">
        <v>0.46</v>
      </c>
      <c r="ES171" s="13"/>
      <c r="ET171" s="55">
        <f>VLOOKUP($A171,'WO Detail'!$A$2:$BJ$304,25,FALSE)</f>
        <v>2</v>
      </c>
      <c r="EU171" s="55">
        <f>VLOOKUP($A171,'WO Detail'!$A$2:$BJ$304,24,FALSE)</f>
        <v>2</v>
      </c>
      <c r="EV171" s="55" t="str">
        <f>VLOOKUP($A171,'WO Detail'!$A$2:$BJ$304,23,FALSE)</f>
        <v>OPERATING</v>
      </c>
      <c r="EW171" s="78" t="s">
        <v>267</v>
      </c>
      <c r="EX171" s="13"/>
      <c r="EY171" s="13"/>
      <c r="EZ171" s="19" t="s">
        <v>267</v>
      </c>
      <c r="FA171" s="55" t="str">
        <f>VLOOKUP($A171,'WO Detail'!$A$2:$BJ$304,11,FALSE)</f>
        <v>Other</v>
      </c>
      <c r="FB171" s="55" t="str">
        <f>VLOOKUP($A171,'WO Detail'!$A$2:$BJ$304,12,FALSE)</f>
        <v>No</v>
      </c>
      <c r="FC171" s="13"/>
      <c r="FD171" s="55">
        <f>VLOOKUP($A171,'WO Detail'!$A$2:$BJ$304,13,FALSE)</f>
        <v>0</v>
      </c>
      <c r="FE171" s="19" t="s">
        <v>272</v>
      </c>
      <c r="FF171" s="13" t="s">
        <v>273</v>
      </c>
      <c r="FG171" s="19" t="s">
        <v>1206</v>
      </c>
      <c r="FH171" s="19" t="s">
        <v>575</v>
      </c>
      <c r="FI171" s="13">
        <v>3801</v>
      </c>
      <c r="FJ171" s="13">
        <v>6</v>
      </c>
      <c r="FK171" s="19" t="s">
        <v>576</v>
      </c>
      <c r="FL171" s="13"/>
      <c r="FM171" s="55">
        <f>VLOOKUP($A171,'WO Detail'!$A$2:$BJ$304,16,FALSE)</f>
        <v>0</v>
      </c>
      <c r="FN171" s="13"/>
      <c r="FO171" s="13"/>
      <c r="FP171" s="13"/>
      <c r="FQ171" s="13"/>
      <c r="FR171" s="13"/>
      <c r="FS171" s="13"/>
      <c r="FT171" s="13"/>
      <c r="FU171" s="13"/>
      <c r="FV171" s="13"/>
      <c r="FW171" s="13"/>
      <c r="FX171" s="13"/>
      <c r="FY171" s="13"/>
      <c r="FZ171" s="13"/>
      <c r="GA171" s="13"/>
      <c r="GB171" s="13"/>
      <c r="GC171" s="13"/>
      <c r="GD171" s="13"/>
      <c r="GE171" s="13"/>
      <c r="GF171" s="13"/>
      <c r="GG171" s="13"/>
      <c r="GH171" s="55">
        <f>VLOOKUP($A171,'WO Detail'!$A$2:$BJ$304,39,FALSE)</f>
        <v>96.4</v>
      </c>
      <c r="GI171" s="55">
        <f>VLOOKUP($A171,'WO Detail'!$A$2:$BJ$304,40,FALSE)</f>
        <v>10.29</v>
      </c>
      <c r="GJ171" s="13"/>
      <c r="GK171" s="13"/>
      <c r="GL171" s="13"/>
      <c r="GM171" s="13"/>
      <c r="GN171" s="55">
        <f>VLOOKUP($A171,'WO Detail'!$A$2:$BJ$304,17,FALSE)</f>
        <v>0</v>
      </c>
      <c r="GO171" s="55">
        <f>VLOOKUP($A171,'WO Detail'!$A$2:$BJ$304,18,FALSE)</f>
        <v>0</v>
      </c>
      <c r="GP171" s="55">
        <f>VLOOKUP($A171,'WO Detail'!$A$2:$BJ$304,19,FALSE)</f>
        <v>0</v>
      </c>
      <c r="GQ171" s="55" t="str">
        <f>VLOOKUP($A171,'WO Detail'!$A$2:$BJ$304,21,FALSE)</f>
        <v>No</v>
      </c>
      <c r="GR171" s="89">
        <f>VLOOKUP($A171,'WO Detail'!$A$2:$BJ$304,22,FALSE)</f>
        <v>0.54427031941189308</v>
      </c>
      <c r="GS171" s="95">
        <f>VLOOKUP($A171,'WO Detail'!$A$2:$BJ$304,41,FALSE)</f>
        <v>120</v>
      </c>
      <c r="GT171" s="95">
        <f t="shared" si="70"/>
        <v>0.22857142857142856</v>
      </c>
      <c r="GU171" s="95">
        <f>VLOOKUP($A171,'WO Detail'!$A$2:$BJ$304,42,FALSE)</f>
        <v>4</v>
      </c>
      <c r="GV171" s="95">
        <f t="shared" si="71"/>
        <v>2.2857142857142857E-2</v>
      </c>
      <c r="GW171" s="95">
        <f>VLOOKUP($A171,'WO Detail'!$A$2:$BJ$304,43,FALSE)</f>
        <v>1229</v>
      </c>
      <c r="GX171" s="95">
        <f t="shared" si="54"/>
        <v>2.3409523809523809</v>
      </c>
      <c r="GY171" s="95">
        <f>VLOOKUP($A171,'WO Detail'!$A$2:$BJ$304,44,FALSE)</f>
        <v>3346</v>
      </c>
      <c r="GZ171" s="95">
        <f t="shared" si="55"/>
        <v>19.12</v>
      </c>
      <c r="HA171" s="95">
        <f>VLOOKUP($A171,'WO Detail'!$A$2:$BJ$304,45,FALSE)</f>
        <v>407</v>
      </c>
      <c r="HB171" s="95">
        <f t="shared" si="56"/>
        <v>0.77523809523809517</v>
      </c>
      <c r="HC171" s="95">
        <f>VLOOKUP($A171,'WO Detail'!$A$2:$BJ$304,46,FALSE)</f>
        <v>170</v>
      </c>
      <c r="HD171" s="95">
        <f t="shared" si="57"/>
        <v>0.97142857142857142</v>
      </c>
      <c r="HE171" s="95">
        <f>VLOOKUP($A171,'WO Detail'!$A$2:$BJ$304,47,FALSE)</f>
        <v>535</v>
      </c>
      <c r="HF171" s="95">
        <f t="shared" si="58"/>
        <v>1.0190476190476192</v>
      </c>
      <c r="HG171" s="95">
        <f>VLOOKUP($A171,'WO Detail'!$A$2:$BJ$304,49,FALSE)</f>
        <v>107</v>
      </c>
      <c r="HH171" s="95">
        <f t="shared" si="59"/>
        <v>0.2038095238095238</v>
      </c>
      <c r="HI171" s="95">
        <f>VLOOKUP($A171,'WO Detail'!$A$2:$BJ$304,51,FALSE)</f>
        <v>17</v>
      </c>
      <c r="HJ171" s="95">
        <f t="shared" si="60"/>
        <v>8.5</v>
      </c>
      <c r="HK171" s="95">
        <f>VLOOKUP($A171,'WO Detail'!$A$2:$BJ$304,53,FALSE)</f>
        <v>2</v>
      </c>
      <c r="HL171" s="95">
        <f t="shared" si="61"/>
        <v>1</v>
      </c>
      <c r="HM171" s="95">
        <f>VLOOKUP($A171,'WO Detail'!$A$2:$BJ$304,55,FALSE)</f>
        <v>119</v>
      </c>
      <c r="HN171" s="95">
        <f t="shared" si="72"/>
        <v>59.5</v>
      </c>
      <c r="HO171" s="95">
        <f>VLOOKUP($A171,'WO Detail'!$A$2:$BJ$304,56,FALSE)</f>
        <v>3497</v>
      </c>
      <c r="HP171" s="95">
        <f t="shared" si="62"/>
        <v>6.6609523809523816</v>
      </c>
      <c r="HQ171" s="95">
        <f>VLOOKUP($A171,'WO Detail'!$A$2:$BJ$304,57,FALSE)</f>
        <v>1193</v>
      </c>
      <c r="HR171" s="95">
        <f t="shared" si="63"/>
        <v>6.8171428571428567</v>
      </c>
      <c r="HS171" s="95">
        <f>VLOOKUP($A171,'WO Detail'!$A$2:$BJ$304,58,FALSE)</f>
        <v>2635</v>
      </c>
      <c r="HT171" s="95">
        <f t="shared" si="64"/>
        <v>5.019047619047619</v>
      </c>
      <c r="HU171" s="95">
        <f>VLOOKUP($A171,'WO Detail'!$A$2:$BJ$304,59,FALSE)</f>
        <v>15662</v>
      </c>
      <c r="HV171" s="95">
        <f t="shared" si="65"/>
        <v>89.497142857142862</v>
      </c>
      <c r="HW171" s="95">
        <f>VLOOKUP($A171,'WO Detail'!$A$2:$BJ$304,60,FALSE)</f>
        <v>244</v>
      </c>
      <c r="HX171" s="95">
        <f t="shared" si="66"/>
        <v>0.46476190476190471</v>
      </c>
      <c r="HY171" s="95">
        <f>VLOOKUP($A171,'WO Detail'!$A$2:$BJ$304,61,FALSE)</f>
        <v>6859</v>
      </c>
      <c r="HZ171" s="95">
        <f t="shared" si="67"/>
        <v>39.194285714285712</v>
      </c>
      <c r="IA171" s="95"/>
      <c r="IB171" s="95"/>
      <c r="IC171" s="95"/>
      <c r="ID171" s="113">
        <f>VLOOKUP($A171,'PHAS Score'!$C$1:$D$303,2,FALSE)</f>
        <v>37</v>
      </c>
      <c r="IE171" s="95">
        <f>VLOOKUP($A171,'WO Detail'!$A$2:$BJ$304,62,FALSE)</f>
        <v>611</v>
      </c>
      <c r="IF171" s="95">
        <f t="shared" si="68"/>
        <v>3.4914285714285715</v>
      </c>
      <c r="IG171" s="96"/>
      <c r="IH171" s="96"/>
      <c r="II171" s="96"/>
      <c r="IJ171" s="96"/>
    </row>
    <row r="172" spans="1:244" s="18" customFormat="1" ht="20.100000000000001" customHeight="1">
      <c r="A172" s="55" t="s">
        <v>1207</v>
      </c>
      <c r="B172" s="13" t="s">
        <v>256</v>
      </c>
      <c r="C172" s="13" t="str">
        <f>VLOOKUP($A172,'WO Detail'!$A$2:$BJ$304,4,FALSE)</f>
        <v>Bronx</v>
      </c>
      <c r="D172" s="13" t="str">
        <f>VLOOKUP($A172,'WO Detail'!$A$2:$BJ$304,6,FALSE)</f>
        <v>Forest</v>
      </c>
      <c r="E172" s="55">
        <f>VLOOKUP($A172,'WO Detail'!$A$2:$BJ$304,7,FALSE)</f>
        <v>59</v>
      </c>
      <c r="F172" s="13" t="s">
        <v>1208</v>
      </c>
      <c r="G172" s="53">
        <v>103</v>
      </c>
      <c r="H172" s="55" t="str">
        <f>VLOOKUP($A172,'WO Detail'!$A$2:$BJ$304,9,FALSE)</f>
        <v>NY005000590</v>
      </c>
      <c r="I172" s="14">
        <v>605</v>
      </c>
      <c r="J172" s="14">
        <v>1387</v>
      </c>
      <c r="K172" s="15">
        <v>2.2925620000000002</v>
      </c>
      <c r="L172" s="15">
        <v>23.725124000000001</v>
      </c>
      <c r="M172" s="14">
        <v>492</v>
      </c>
      <c r="N172" s="14">
        <v>895</v>
      </c>
      <c r="O172" s="14">
        <v>62</v>
      </c>
      <c r="P172" s="14">
        <v>95</v>
      </c>
      <c r="Q172" s="14">
        <v>143</v>
      </c>
      <c r="R172" s="14">
        <v>149</v>
      </c>
      <c r="S172" s="14">
        <v>118</v>
      </c>
      <c r="T172" s="14">
        <v>176</v>
      </c>
      <c r="U172" s="14">
        <v>128</v>
      </c>
      <c r="V172" s="14">
        <v>152</v>
      </c>
      <c r="W172" s="14">
        <v>76</v>
      </c>
      <c r="X172" s="14">
        <v>84</v>
      </c>
      <c r="Y172" s="14">
        <v>120</v>
      </c>
      <c r="Z172" s="14">
        <v>61</v>
      </c>
      <c r="AA172" s="14">
        <v>23</v>
      </c>
      <c r="AB172" s="14">
        <v>388</v>
      </c>
      <c r="AC172" s="14">
        <v>252</v>
      </c>
      <c r="AD172" s="14">
        <v>204</v>
      </c>
      <c r="AE172" s="14">
        <v>35</v>
      </c>
      <c r="AF172" s="14">
        <v>453</v>
      </c>
      <c r="AG172" s="14">
        <v>892</v>
      </c>
      <c r="AH172" s="14">
        <v>3</v>
      </c>
      <c r="AI172" s="14">
        <v>4</v>
      </c>
      <c r="AJ172" s="14">
        <v>297</v>
      </c>
      <c r="AK172" s="14">
        <v>86</v>
      </c>
      <c r="AL172" s="14">
        <v>14</v>
      </c>
      <c r="AM172" s="14">
        <v>9</v>
      </c>
      <c r="AN172" s="14">
        <v>60</v>
      </c>
      <c r="AO172" s="16">
        <v>536.55041322314048</v>
      </c>
      <c r="AP172" s="16">
        <v>414</v>
      </c>
      <c r="AQ172" s="14">
        <v>4</v>
      </c>
      <c r="AR172" s="14">
        <v>36</v>
      </c>
      <c r="AS172" s="14">
        <v>177</v>
      </c>
      <c r="AT172" s="14">
        <v>67</v>
      </c>
      <c r="AU172" s="14">
        <v>66</v>
      </c>
      <c r="AV172" s="14">
        <v>57</v>
      </c>
      <c r="AW172" s="14">
        <v>47</v>
      </c>
      <c r="AX172" s="14">
        <v>35</v>
      </c>
      <c r="AY172" s="14">
        <v>26</v>
      </c>
      <c r="AZ172" s="14">
        <v>24</v>
      </c>
      <c r="BA172" s="14">
        <v>66</v>
      </c>
      <c r="BB172" s="16">
        <v>24451.907407407409</v>
      </c>
      <c r="BC172" s="16">
        <v>18848.5</v>
      </c>
      <c r="BD172" s="14">
        <v>13</v>
      </c>
      <c r="BE172" s="14">
        <v>89</v>
      </c>
      <c r="BF172" s="14">
        <v>143</v>
      </c>
      <c r="BG172" s="14">
        <v>69</v>
      </c>
      <c r="BH172" s="14">
        <v>65</v>
      </c>
      <c r="BI172" s="14">
        <v>52</v>
      </c>
      <c r="BJ172" s="14">
        <v>43</v>
      </c>
      <c r="BK172" s="14">
        <v>23</v>
      </c>
      <c r="BL172" s="14">
        <v>22</v>
      </c>
      <c r="BM172" s="14">
        <v>20</v>
      </c>
      <c r="BN172" s="14">
        <v>15</v>
      </c>
      <c r="BO172" s="14">
        <v>9</v>
      </c>
      <c r="BP172" s="14">
        <v>8</v>
      </c>
      <c r="BQ172" s="14">
        <v>6</v>
      </c>
      <c r="BR172" s="14">
        <v>5</v>
      </c>
      <c r="BS172" s="14">
        <v>2</v>
      </c>
      <c r="BT172" s="14">
        <v>0</v>
      </c>
      <c r="BU172" s="14">
        <v>1</v>
      </c>
      <c r="BV172" s="14">
        <v>3</v>
      </c>
      <c r="BW172" s="14">
        <v>0</v>
      </c>
      <c r="BX172" s="14">
        <v>6</v>
      </c>
      <c r="BY172" s="14">
        <v>305</v>
      </c>
      <c r="BZ172" s="16">
        <v>34857.944262295081</v>
      </c>
      <c r="CA172" s="16">
        <v>29802</v>
      </c>
      <c r="CB172" s="14">
        <v>85</v>
      </c>
      <c r="CC172" s="16">
        <v>17514.776470588236</v>
      </c>
      <c r="CD172" s="16">
        <v>14856</v>
      </c>
      <c r="CE172" s="14">
        <v>223</v>
      </c>
      <c r="CF172" s="16">
        <v>13649.22869955157</v>
      </c>
      <c r="CG172" s="16">
        <v>10296</v>
      </c>
      <c r="CH172" s="14">
        <v>404</v>
      </c>
      <c r="CI172" s="14">
        <v>117</v>
      </c>
      <c r="CJ172" s="14">
        <v>59</v>
      </c>
      <c r="CK172" s="14">
        <v>11</v>
      </c>
      <c r="CL172" s="14">
        <v>2</v>
      </c>
      <c r="CM172" s="14">
        <v>3</v>
      </c>
      <c r="CN172" s="17">
        <f t="shared" si="51"/>
        <v>4.9586776859504135E-3</v>
      </c>
      <c r="CO172" s="14">
        <v>18</v>
      </c>
      <c r="CP172" s="17">
        <f t="shared" si="52"/>
        <v>2.9752066115702479E-2</v>
      </c>
      <c r="CQ172" s="14">
        <v>293</v>
      </c>
      <c r="CR172" s="14">
        <v>75</v>
      </c>
      <c r="CS172" s="17">
        <f t="shared" si="53"/>
        <v>5.4073540014419608E-2</v>
      </c>
      <c r="CT172" s="13"/>
      <c r="CU172" s="17"/>
      <c r="CV172" s="13"/>
      <c r="CW172" s="13"/>
      <c r="CX172" s="13"/>
      <c r="CY172" s="13"/>
      <c r="CZ172" s="13"/>
      <c r="DA172" s="13"/>
      <c r="DB172" s="13" t="str">
        <f>VLOOKUP($A172,'WO Detail'!$A$2:$BJ$304,5,FALSE)</f>
        <v>Kim Theodore</v>
      </c>
      <c r="DC172" s="13"/>
      <c r="DD172" s="13"/>
      <c r="DE172" s="55">
        <f>VLOOKUP($A172,'WO Detail'!$A$2:$BJ$304,38,FALSE)</f>
        <v>5</v>
      </c>
      <c r="DF172" s="19" t="s">
        <v>258</v>
      </c>
      <c r="DG172" s="19" t="s">
        <v>259</v>
      </c>
      <c r="DH172" s="19" t="s">
        <v>297</v>
      </c>
      <c r="DI172" s="19" t="s">
        <v>298</v>
      </c>
      <c r="DJ172" s="19" t="s">
        <v>262</v>
      </c>
      <c r="DK172" s="19" t="s">
        <v>263</v>
      </c>
      <c r="DL172" s="19" t="s">
        <v>299</v>
      </c>
      <c r="DM172" s="19" t="s">
        <v>300</v>
      </c>
      <c r="DN172" s="19" t="s">
        <v>301</v>
      </c>
      <c r="DO172" s="55"/>
      <c r="DP172" s="55"/>
      <c r="DQ172" s="68">
        <v>8.9399744572158397</v>
      </c>
      <c r="DR172" s="55" t="str">
        <f>VLOOKUP($A172,'WO Detail'!$A$2:$BJ$304,10,FALSE)</f>
        <v>No</v>
      </c>
      <c r="DS172" s="55" t="str">
        <f>VLOOKUP($A172,'WO Detail'!$A$2:$BJ$304,14,FALSE)</f>
        <v>YES</v>
      </c>
      <c r="DT172" s="19" t="s">
        <v>302</v>
      </c>
      <c r="DU172" s="59" t="str">
        <f>VLOOKUP($A172,'WO Detail'!$A$2:$BJ$304,15,FALSE)</f>
        <v>WALLACE DIAMOND</v>
      </c>
      <c r="DV172" s="77"/>
      <c r="DW172" s="79" t="s">
        <v>267</v>
      </c>
      <c r="DX172" s="55">
        <f>VLOOKUP($A172,'WO Detail'!$A$2:$BJ$304,26,FALSE)</f>
        <v>619</v>
      </c>
      <c r="DY172" s="55">
        <f>VLOOKUP($A172,'WO Detail'!$A$2:$BJ$304,27,FALSE)</f>
        <v>607</v>
      </c>
      <c r="DZ172" s="55">
        <f>VLOOKUP($A172,'WO Detail'!$A$2:$BJ$304,28,FALSE)</f>
        <v>9</v>
      </c>
      <c r="EA172" s="55">
        <f>VLOOKUP($A172,'WO Detail'!$A$2:$BJ$304,29,FALSE)</f>
        <v>3</v>
      </c>
      <c r="EB172" s="55">
        <f>VLOOKUP($A172,'WO Detail'!$A$2:$BJ$304,30,FALSE)</f>
        <v>0</v>
      </c>
      <c r="EC172" s="55">
        <f>VLOOKUP($A172,'WO Detail'!$A$2:$BJ$304,31,FALSE)</f>
        <v>112</v>
      </c>
      <c r="ED172" s="55">
        <f>VLOOKUP($A172,'WO Detail'!$A$2:$BJ$304,32,FALSE)</f>
        <v>275</v>
      </c>
      <c r="EE172" s="55">
        <f>VLOOKUP($A172,'WO Detail'!$A$2:$BJ$304,33,FALSE)</f>
        <v>196</v>
      </c>
      <c r="EF172" s="55">
        <f>VLOOKUP($A172,'WO Detail'!$A$2:$BJ$304,34,FALSE)</f>
        <v>31</v>
      </c>
      <c r="EG172" s="55">
        <f>VLOOKUP($A172,'WO Detail'!$A$2:$BJ$304,35,FALSE)</f>
        <v>5</v>
      </c>
      <c r="EH172" s="55">
        <f>VLOOKUP($A172,'WO Detail'!$A$2:$BJ$304,36,FALSE)</f>
        <v>0</v>
      </c>
      <c r="EI172" s="55">
        <f>VLOOKUP($A172,'WO Detail'!$A$2:$BJ$304,37,FALSE)</f>
        <v>0</v>
      </c>
      <c r="EJ172" s="78">
        <v>5</v>
      </c>
      <c r="EK172" s="78">
        <v>1</v>
      </c>
      <c r="EL172" s="19" t="s">
        <v>268</v>
      </c>
      <c r="EM172" s="19" t="s">
        <v>269</v>
      </c>
      <c r="EN172" s="81">
        <v>22858</v>
      </c>
      <c r="EO172" s="78">
        <v>58</v>
      </c>
      <c r="EP172" s="78" t="s">
        <v>299</v>
      </c>
      <c r="EQ172" s="84">
        <v>41286</v>
      </c>
      <c r="ER172" s="78">
        <v>6.66</v>
      </c>
      <c r="ES172" s="13"/>
      <c r="ET172" s="55">
        <f>VLOOKUP($A172,'WO Detail'!$A$2:$BJ$304,25,FALSE)</f>
        <v>3</v>
      </c>
      <c r="EU172" s="55">
        <f>VLOOKUP($A172,'WO Detail'!$A$2:$BJ$304,24,FALSE)</f>
        <v>10</v>
      </c>
      <c r="EV172" s="55">
        <f>VLOOKUP($A172,'WO Detail'!$A$2:$BJ$304,23,FALSE)</f>
        <v>0</v>
      </c>
      <c r="EW172" s="78" t="s">
        <v>267</v>
      </c>
      <c r="EX172" s="13"/>
      <c r="EY172" s="13"/>
      <c r="EZ172" s="19" t="s">
        <v>267</v>
      </c>
      <c r="FA172" s="55" t="str">
        <f>VLOOKUP($A172,'WO Detail'!$A$2:$BJ$304,11,FALSE)</f>
        <v>Other</v>
      </c>
      <c r="FB172" s="55" t="str">
        <f>VLOOKUP($A172,'WO Detail'!$A$2:$BJ$304,12,FALSE)</f>
        <v>No</v>
      </c>
      <c r="FC172" s="13"/>
      <c r="FD172" s="55">
        <f>VLOOKUP($A172,'WO Detail'!$A$2:$BJ$304,13,FALSE)</f>
        <v>0</v>
      </c>
      <c r="FE172" s="19" t="s">
        <v>267</v>
      </c>
      <c r="FF172" s="13"/>
      <c r="FG172" s="19" t="s">
        <v>1209</v>
      </c>
      <c r="FH172" s="19" t="s">
        <v>839</v>
      </c>
      <c r="FI172" s="13">
        <v>3705</v>
      </c>
      <c r="FJ172" s="13">
        <v>8</v>
      </c>
      <c r="FK172" s="19" t="s">
        <v>305</v>
      </c>
      <c r="FL172" s="13"/>
      <c r="FM172" s="55">
        <f>VLOOKUP($A172,'WO Detail'!$A$2:$BJ$304,16,FALSE)</f>
        <v>0</v>
      </c>
      <c r="FN172" s="13"/>
      <c r="FO172" s="13"/>
      <c r="FP172" s="13"/>
      <c r="FQ172" s="13"/>
      <c r="FR172" s="13"/>
      <c r="FS172" s="13"/>
      <c r="FT172" s="13"/>
      <c r="FU172" s="13"/>
      <c r="FV172" s="13"/>
      <c r="FW172" s="13"/>
      <c r="FX172" s="13"/>
      <c r="FY172" s="13"/>
      <c r="FZ172" s="13"/>
      <c r="GA172" s="13"/>
      <c r="GB172" s="13"/>
      <c r="GC172" s="13"/>
      <c r="GD172" s="13"/>
      <c r="GE172" s="13"/>
      <c r="GF172" s="13"/>
      <c r="GG172" s="13"/>
      <c r="GH172" s="55">
        <f>VLOOKUP($A172,'WO Detail'!$A$2:$BJ$304,39,FALSE)</f>
        <v>87.87</v>
      </c>
      <c r="GI172" s="55">
        <f>VLOOKUP($A172,'WO Detail'!$A$2:$BJ$304,40,FALSE)</f>
        <v>45.47</v>
      </c>
      <c r="GJ172" s="13"/>
      <c r="GK172" s="13"/>
      <c r="GL172" s="13"/>
      <c r="GM172" s="13"/>
      <c r="GN172" s="55">
        <f>VLOOKUP($A172,'WO Detail'!$A$2:$BJ$304,17,FALSE)</f>
        <v>0</v>
      </c>
      <c r="GO172" s="55">
        <f>VLOOKUP($A172,'WO Detail'!$A$2:$BJ$304,18,FALSE)</f>
        <v>0</v>
      </c>
      <c r="GP172" s="55">
        <f>VLOOKUP($A172,'WO Detail'!$A$2:$BJ$304,19,FALSE)</f>
        <v>0</v>
      </c>
      <c r="GQ172" s="55" t="str">
        <f>VLOOKUP($A172,'WO Detail'!$A$2:$BJ$304,21,FALSE)</f>
        <v>No</v>
      </c>
      <c r="GR172" s="89">
        <f>VLOOKUP($A172,'WO Detail'!$A$2:$BJ$304,22,FALSE)</f>
        <v>0.59847232623549707</v>
      </c>
      <c r="GS172" s="95">
        <f>VLOOKUP($A172,'WO Detail'!$A$2:$BJ$304,41,FALSE)</f>
        <v>1779</v>
      </c>
      <c r="GT172" s="95">
        <f t="shared" si="70"/>
        <v>0.97693574958813834</v>
      </c>
      <c r="GU172" s="95">
        <f>VLOOKUP($A172,'WO Detail'!$A$2:$BJ$304,42,FALSE)</f>
        <v>284</v>
      </c>
      <c r="GV172" s="95">
        <f t="shared" si="71"/>
        <v>0.46787479406919275</v>
      </c>
      <c r="GW172" s="95">
        <f>VLOOKUP($A172,'WO Detail'!$A$2:$BJ$304,43,FALSE)</f>
        <v>3066</v>
      </c>
      <c r="GX172" s="95">
        <f t="shared" si="54"/>
        <v>1.6836902800658979</v>
      </c>
      <c r="GY172" s="95">
        <f>VLOOKUP($A172,'WO Detail'!$A$2:$BJ$304,44,FALSE)</f>
        <v>3653</v>
      </c>
      <c r="GZ172" s="95">
        <f t="shared" si="55"/>
        <v>6.0181219110378912</v>
      </c>
      <c r="HA172" s="95">
        <f>VLOOKUP($A172,'WO Detail'!$A$2:$BJ$304,45,FALSE)</f>
        <v>1354</v>
      </c>
      <c r="HB172" s="95">
        <f t="shared" si="56"/>
        <v>0.74354750137287207</v>
      </c>
      <c r="HC172" s="95">
        <f>VLOOKUP($A172,'WO Detail'!$A$2:$BJ$304,46,FALSE)</f>
        <v>1221</v>
      </c>
      <c r="HD172" s="95">
        <f t="shared" si="57"/>
        <v>2.0115321252059308</v>
      </c>
      <c r="HE172" s="95">
        <f>VLOOKUP($A172,'WO Detail'!$A$2:$BJ$304,47,FALSE)</f>
        <v>794</v>
      </c>
      <c r="HF172" s="95">
        <f t="shared" si="58"/>
        <v>0.43602416254805054</v>
      </c>
      <c r="HG172" s="95">
        <f>VLOOKUP($A172,'WO Detail'!$A$2:$BJ$304,49,FALSE)</f>
        <v>699</v>
      </c>
      <c r="HH172" s="95">
        <f t="shared" si="59"/>
        <v>0.38385502471169686</v>
      </c>
      <c r="HI172" s="95">
        <f>VLOOKUP($A172,'WO Detail'!$A$2:$BJ$304,51,FALSE)</f>
        <v>3</v>
      </c>
      <c r="HJ172" s="95">
        <f t="shared" si="60"/>
        <v>1.5</v>
      </c>
      <c r="HK172" s="95">
        <f>VLOOKUP($A172,'WO Detail'!$A$2:$BJ$304,53,FALSE)</f>
        <v>4</v>
      </c>
      <c r="HL172" s="95">
        <f t="shared" si="61"/>
        <v>2</v>
      </c>
      <c r="HM172" s="95">
        <f>VLOOKUP($A172,'WO Detail'!$A$2:$BJ$304,55,FALSE)</f>
        <v>923</v>
      </c>
      <c r="HN172" s="95">
        <f t="shared" si="72"/>
        <v>92.3</v>
      </c>
      <c r="HO172" s="95">
        <f>VLOOKUP($A172,'WO Detail'!$A$2:$BJ$304,56,FALSE)</f>
        <v>15678</v>
      </c>
      <c r="HP172" s="95">
        <f t="shared" si="62"/>
        <v>8.6095551894563425</v>
      </c>
      <c r="HQ172" s="95">
        <f>VLOOKUP($A172,'WO Detail'!$A$2:$BJ$304,57,FALSE)</f>
        <v>8646</v>
      </c>
      <c r="HR172" s="95">
        <f t="shared" si="63"/>
        <v>14.243822075782537</v>
      </c>
      <c r="HS172" s="95">
        <f>VLOOKUP($A172,'WO Detail'!$A$2:$BJ$304,58,FALSE)</f>
        <v>8833</v>
      </c>
      <c r="HT172" s="95">
        <f t="shared" si="64"/>
        <v>4.8506315211422297</v>
      </c>
      <c r="HU172" s="95">
        <f>VLOOKUP($A172,'WO Detail'!$A$2:$BJ$304,59,FALSE)</f>
        <v>38812</v>
      </c>
      <c r="HV172" s="95">
        <f t="shared" si="65"/>
        <v>63.940691927512354</v>
      </c>
      <c r="HW172" s="95">
        <f>VLOOKUP($A172,'WO Detail'!$A$2:$BJ$304,60,FALSE)</f>
        <v>600</v>
      </c>
      <c r="HX172" s="95">
        <f t="shared" si="66"/>
        <v>0.32948929159802304</v>
      </c>
      <c r="HY172" s="95">
        <f>VLOOKUP($A172,'WO Detail'!$A$2:$BJ$304,61,FALSE)</f>
        <v>16354</v>
      </c>
      <c r="HZ172" s="95">
        <f t="shared" si="67"/>
        <v>26.942339373970345</v>
      </c>
      <c r="IA172" s="95"/>
      <c r="IB172" s="95"/>
      <c r="IC172" s="95"/>
      <c r="ID172" s="113">
        <f>VLOOKUP($A172,'PHAS Score'!$C$1:$D$303,2,FALSE)</f>
        <v>67.02</v>
      </c>
      <c r="IE172" s="95">
        <f>VLOOKUP($A172,'WO Detail'!$A$2:$BJ$304,62,FALSE)</f>
        <v>840</v>
      </c>
      <c r="IF172" s="95">
        <f t="shared" si="68"/>
        <v>1.383855024711697</v>
      </c>
      <c r="IG172" s="96"/>
      <c r="IH172" s="96"/>
      <c r="II172" s="96"/>
      <c r="IJ172" s="96"/>
    </row>
    <row r="173" spans="1:244" s="18" customFormat="1" ht="20.100000000000001" customHeight="1">
      <c r="A173" s="55" t="s">
        <v>1210</v>
      </c>
      <c r="B173" s="13" t="s">
        <v>256</v>
      </c>
      <c r="C173" s="13" t="str">
        <f>VLOOKUP($A173,'WO Detail'!$A$2:$BJ$304,4,FALSE)</f>
        <v>NGO1</v>
      </c>
      <c r="D173" s="13" t="str">
        <f>VLOOKUP($A173,'WO Detail'!$A$2:$BJ$304,6,FALSE)</f>
        <v>Melrose</v>
      </c>
      <c r="E173" s="55">
        <f>VLOOKUP($A173,'WO Detail'!$A$2:$BJ$304,7,FALSE)</f>
        <v>28</v>
      </c>
      <c r="F173" s="13" t="s">
        <v>1211</v>
      </c>
      <c r="G173" s="53">
        <v>28</v>
      </c>
      <c r="H173" s="55" t="str">
        <f>VLOOKUP($A173,'WO Detail'!$A$2:$BJ$304,9,FALSE)</f>
        <v>NY005010280</v>
      </c>
      <c r="I173" s="14">
        <v>1016</v>
      </c>
      <c r="J173" s="14">
        <v>2396</v>
      </c>
      <c r="K173" s="15">
        <v>2.3582676999999999</v>
      </c>
      <c r="L173" s="15">
        <v>23.3021654</v>
      </c>
      <c r="M173" s="14">
        <v>876</v>
      </c>
      <c r="N173" s="14">
        <v>1520</v>
      </c>
      <c r="O173" s="14">
        <v>111</v>
      </c>
      <c r="P173" s="14">
        <v>198</v>
      </c>
      <c r="Q173" s="14">
        <v>225</v>
      </c>
      <c r="R173" s="14">
        <v>241</v>
      </c>
      <c r="S173" s="14">
        <v>222</v>
      </c>
      <c r="T173" s="14">
        <v>273</v>
      </c>
      <c r="U173" s="14">
        <v>225</v>
      </c>
      <c r="V173" s="14">
        <v>265</v>
      </c>
      <c r="W173" s="14">
        <v>155</v>
      </c>
      <c r="X173" s="14">
        <v>136</v>
      </c>
      <c r="Y173" s="14">
        <v>180</v>
      </c>
      <c r="Z173" s="14">
        <v>124</v>
      </c>
      <c r="AA173" s="14">
        <v>41</v>
      </c>
      <c r="AB173" s="14">
        <v>677</v>
      </c>
      <c r="AC173" s="14">
        <v>425</v>
      </c>
      <c r="AD173" s="14">
        <v>345</v>
      </c>
      <c r="AE173" s="14">
        <v>59</v>
      </c>
      <c r="AF173" s="14">
        <v>876</v>
      </c>
      <c r="AG173" s="14">
        <v>1441</v>
      </c>
      <c r="AH173" s="14">
        <v>8</v>
      </c>
      <c r="AI173" s="14">
        <v>12</v>
      </c>
      <c r="AJ173" s="14">
        <v>450</v>
      </c>
      <c r="AK173" s="14">
        <v>112</v>
      </c>
      <c r="AL173" s="14">
        <v>20</v>
      </c>
      <c r="AM173" s="14">
        <v>17</v>
      </c>
      <c r="AN173" s="14">
        <v>92</v>
      </c>
      <c r="AO173" s="16">
        <v>505.43897637795277</v>
      </c>
      <c r="AP173" s="16">
        <v>400</v>
      </c>
      <c r="AQ173" s="14">
        <v>21</v>
      </c>
      <c r="AR173" s="14">
        <v>66</v>
      </c>
      <c r="AS173" s="14">
        <v>305</v>
      </c>
      <c r="AT173" s="14">
        <v>115</v>
      </c>
      <c r="AU173" s="14">
        <v>119</v>
      </c>
      <c r="AV173" s="14">
        <v>78</v>
      </c>
      <c r="AW173" s="14">
        <v>63</v>
      </c>
      <c r="AX173" s="14">
        <v>66</v>
      </c>
      <c r="AY173" s="14">
        <v>48</v>
      </c>
      <c r="AZ173" s="14">
        <v>37</v>
      </c>
      <c r="BA173" s="14">
        <v>98</v>
      </c>
      <c r="BB173" s="16">
        <v>23117.727642276423</v>
      </c>
      <c r="BC173" s="16">
        <v>17826</v>
      </c>
      <c r="BD173" s="14">
        <v>44</v>
      </c>
      <c r="BE173" s="14">
        <v>160</v>
      </c>
      <c r="BF173" s="14">
        <v>206</v>
      </c>
      <c r="BG173" s="14">
        <v>140</v>
      </c>
      <c r="BH173" s="14">
        <v>96</v>
      </c>
      <c r="BI173" s="14">
        <v>65</v>
      </c>
      <c r="BJ173" s="14">
        <v>83</v>
      </c>
      <c r="BK173" s="14">
        <v>57</v>
      </c>
      <c r="BL173" s="14">
        <v>41</v>
      </c>
      <c r="BM173" s="14">
        <v>23</v>
      </c>
      <c r="BN173" s="14">
        <v>18</v>
      </c>
      <c r="BO173" s="14">
        <v>10</v>
      </c>
      <c r="BP173" s="14">
        <v>5</v>
      </c>
      <c r="BQ173" s="14">
        <v>11</v>
      </c>
      <c r="BR173" s="14">
        <v>6</v>
      </c>
      <c r="BS173" s="14">
        <v>5</v>
      </c>
      <c r="BT173" s="14">
        <v>1</v>
      </c>
      <c r="BU173" s="14">
        <v>3</v>
      </c>
      <c r="BV173" s="14">
        <v>2</v>
      </c>
      <c r="BW173" s="14">
        <v>2</v>
      </c>
      <c r="BX173" s="14">
        <v>6</v>
      </c>
      <c r="BY173" s="14">
        <v>497</v>
      </c>
      <c r="BZ173" s="16">
        <v>32345.289738430583</v>
      </c>
      <c r="CA173" s="16">
        <v>30000</v>
      </c>
      <c r="CB173" s="14">
        <v>147</v>
      </c>
      <c r="CC173" s="16">
        <v>17835.768707482992</v>
      </c>
      <c r="CD173" s="16">
        <v>12876</v>
      </c>
      <c r="CE173" s="14">
        <v>368</v>
      </c>
      <c r="CF173" s="16">
        <v>13767.228260869566</v>
      </c>
      <c r="CG173" s="16">
        <v>10614</v>
      </c>
      <c r="CH173" s="14">
        <v>679</v>
      </c>
      <c r="CI173" s="14">
        <v>220</v>
      </c>
      <c r="CJ173" s="14">
        <v>66</v>
      </c>
      <c r="CK173" s="14">
        <v>17</v>
      </c>
      <c r="CL173" s="14">
        <v>1</v>
      </c>
      <c r="CM173" s="14">
        <v>2</v>
      </c>
      <c r="CN173" s="17">
        <f t="shared" si="51"/>
        <v>1.968503937007874E-3</v>
      </c>
      <c r="CO173" s="14">
        <v>29</v>
      </c>
      <c r="CP173" s="17">
        <f t="shared" si="52"/>
        <v>2.8543307086614175E-2</v>
      </c>
      <c r="CQ173" s="14">
        <v>511</v>
      </c>
      <c r="CR173" s="14">
        <v>150</v>
      </c>
      <c r="CS173" s="17">
        <f t="shared" si="53"/>
        <v>6.2604340567612687E-2</v>
      </c>
      <c r="CT173" s="13"/>
      <c r="CU173" s="17"/>
      <c r="CV173" s="13"/>
      <c r="CW173" s="13"/>
      <c r="CX173" s="13"/>
      <c r="CY173" s="13"/>
      <c r="CZ173" s="13"/>
      <c r="DA173" s="13"/>
      <c r="DB173" s="13" t="str">
        <f>VLOOKUP($A173,'WO Detail'!$A$2:$BJ$304,5,FALSE)</f>
        <v>Vacant</v>
      </c>
      <c r="DC173" s="13"/>
      <c r="DD173" s="13"/>
      <c r="DE173" s="55">
        <f>VLOOKUP($A173,'WO Detail'!$A$2:$BJ$304,38,FALSE)</f>
        <v>7</v>
      </c>
      <c r="DF173" s="19" t="s">
        <v>258</v>
      </c>
      <c r="DG173" s="19" t="s">
        <v>259</v>
      </c>
      <c r="DH173" s="19" t="s">
        <v>1212</v>
      </c>
      <c r="DI173" s="19" t="s">
        <v>1213</v>
      </c>
      <c r="DJ173" s="19" t="s">
        <v>262</v>
      </c>
      <c r="DK173" s="19" t="s">
        <v>263</v>
      </c>
      <c r="DL173" s="19" t="s">
        <v>318</v>
      </c>
      <c r="DM173" s="19" t="s">
        <v>326</v>
      </c>
      <c r="DN173" s="19" t="s">
        <v>417</v>
      </c>
      <c r="DO173" s="55"/>
      <c r="DP173" s="55"/>
      <c r="DQ173" s="68">
        <v>10.714285714285699</v>
      </c>
      <c r="DR173" s="55" t="str">
        <f>VLOOKUP($A173,'WO Detail'!$A$2:$BJ$304,10,FALSE)</f>
        <v>No</v>
      </c>
      <c r="DS173" s="55" t="str">
        <f>VLOOKUP($A173,'WO Detail'!$A$2:$BJ$304,14,FALSE)</f>
        <v>YES</v>
      </c>
      <c r="DT173" s="19" t="s">
        <v>418</v>
      </c>
      <c r="DU173" s="59" t="str">
        <f>VLOOKUP($A173,'WO Detail'!$A$2:$BJ$304,15,FALSE)</f>
        <v>CASSANDRA BOWLIN</v>
      </c>
      <c r="DV173" s="78">
        <v>2023</v>
      </c>
      <c r="DW173" s="79" t="s">
        <v>267</v>
      </c>
      <c r="DX173" s="55">
        <f>VLOOKUP($A173,'WO Detail'!$A$2:$BJ$304,26,FALSE)</f>
        <v>1023</v>
      </c>
      <c r="DY173" s="55">
        <f>VLOOKUP($A173,'WO Detail'!$A$2:$BJ$304,27,FALSE)</f>
        <v>1017</v>
      </c>
      <c r="DZ173" s="55">
        <f>VLOOKUP($A173,'WO Detail'!$A$2:$BJ$304,28,FALSE)</f>
        <v>2</v>
      </c>
      <c r="EA173" s="55">
        <f>VLOOKUP($A173,'WO Detail'!$A$2:$BJ$304,29,FALSE)</f>
        <v>4</v>
      </c>
      <c r="EB173" s="55">
        <f>VLOOKUP($A173,'WO Detail'!$A$2:$BJ$304,30,FALSE)</f>
        <v>20</v>
      </c>
      <c r="EC173" s="55">
        <f>VLOOKUP($A173,'WO Detail'!$A$2:$BJ$304,31,FALSE)</f>
        <v>57</v>
      </c>
      <c r="ED173" s="55">
        <f>VLOOKUP($A173,'WO Detail'!$A$2:$BJ$304,32,FALSE)</f>
        <v>614</v>
      </c>
      <c r="EE173" s="55">
        <f>VLOOKUP($A173,'WO Detail'!$A$2:$BJ$304,33,FALSE)</f>
        <v>310</v>
      </c>
      <c r="EF173" s="55">
        <f>VLOOKUP($A173,'WO Detail'!$A$2:$BJ$304,34,FALSE)</f>
        <v>21</v>
      </c>
      <c r="EG173" s="55">
        <f>VLOOKUP($A173,'WO Detail'!$A$2:$BJ$304,35,FALSE)</f>
        <v>0</v>
      </c>
      <c r="EH173" s="55">
        <f>VLOOKUP($A173,'WO Detail'!$A$2:$BJ$304,36,FALSE)</f>
        <v>1</v>
      </c>
      <c r="EI173" s="55">
        <f>VLOOKUP($A173,'WO Detail'!$A$2:$BJ$304,37,FALSE)</f>
        <v>0</v>
      </c>
      <c r="EJ173" s="78">
        <v>8</v>
      </c>
      <c r="EK173" s="78">
        <v>1</v>
      </c>
      <c r="EL173" s="19" t="s">
        <v>268</v>
      </c>
      <c r="EM173" s="19" t="s">
        <v>269</v>
      </c>
      <c r="EN173" s="81">
        <v>19165</v>
      </c>
      <c r="EO173" s="78">
        <v>68</v>
      </c>
      <c r="EP173" s="78" t="s">
        <v>404</v>
      </c>
      <c r="EQ173" s="84">
        <v>68826</v>
      </c>
      <c r="ER173" s="78">
        <v>12.44</v>
      </c>
      <c r="ES173" s="13"/>
      <c r="ET173" s="55">
        <f>VLOOKUP($A173,'WO Detail'!$A$2:$BJ$304,25,FALSE)</f>
        <v>4</v>
      </c>
      <c r="EU173" s="55">
        <f>VLOOKUP($A173,'WO Detail'!$A$2:$BJ$304,24,FALSE)</f>
        <v>17</v>
      </c>
      <c r="EV173" s="55">
        <f>VLOOKUP($A173,'WO Detail'!$A$2:$BJ$304,23,FALSE)</f>
        <v>0</v>
      </c>
      <c r="EW173" s="78" t="s">
        <v>267</v>
      </c>
      <c r="EX173" s="13"/>
      <c r="EY173" s="13"/>
      <c r="EZ173" s="19" t="s">
        <v>267</v>
      </c>
      <c r="FA173" s="55" t="str">
        <f>VLOOKUP($A173,'WO Detail'!$A$2:$BJ$304,11,FALSE)</f>
        <v>Other</v>
      </c>
      <c r="FB173" s="55" t="str">
        <f>VLOOKUP($A173,'WO Detail'!$A$2:$BJ$304,12,FALSE)</f>
        <v>No</v>
      </c>
      <c r="FC173" s="13"/>
      <c r="FD173" s="55">
        <f>VLOOKUP($A173,'WO Detail'!$A$2:$BJ$304,13,FALSE)</f>
        <v>0</v>
      </c>
      <c r="FE173" s="19" t="s">
        <v>267</v>
      </c>
      <c r="FF173" s="13" t="s">
        <v>273</v>
      </c>
      <c r="FG173" s="19" t="s">
        <v>1214</v>
      </c>
      <c r="FH173" s="19" t="s">
        <v>421</v>
      </c>
      <c r="FI173" s="13">
        <v>3710</v>
      </c>
      <c r="FJ173" s="13">
        <v>7</v>
      </c>
      <c r="FK173" s="19" t="s">
        <v>423</v>
      </c>
      <c r="FL173" s="13"/>
      <c r="FM173" s="55">
        <f>VLOOKUP($A173,'WO Detail'!$A$2:$BJ$304,16,FALSE)</f>
        <v>0</v>
      </c>
      <c r="FN173" s="13"/>
      <c r="FO173" s="13"/>
      <c r="FP173" s="13"/>
      <c r="FQ173" s="13"/>
      <c r="FR173" s="13"/>
      <c r="FS173" s="13"/>
      <c r="FT173" s="13"/>
      <c r="FU173" s="13"/>
      <c r="FV173" s="13"/>
      <c r="FW173" s="13"/>
      <c r="FX173" s="13"/>
      <c r="FY173" s="13"/>
      <c r="FZ173" s="13"/>
      <c r="GA173" s="13"/>
      <c r="GB173" s="13"/>
      <c r="GC173" s="13"/>
      <c r="GD173" s="13"/>
      <c r="GE173" s="13"/>
      <c r="GF173" s="13"/>
      <c r="GG173" s="13"/>
      <c r="GH173" s="55">
        <f>VLOOKUP($A173,'WO Detail'!$A$2:$BJ$304,39,FALSE)</f>
        <v>89.57</v>
      </c>
      <c r="GI173" s="55">
        <f>VLOOKUP($A173,'WO Detail'!$A$2:$BJ$304,40,FALSE)</f>
        <v>38.15</v>
      </c>
      <c r="GJ173" s="13"/>
      <c r="GK173" s="13"/>
      <c r="GL173" s="13"/>
      <c r="GM173" s="13"/>
      <c r="GN173" s="55">
        <f>VLOOKUP($A173,'WO Detail'!$A$2:$BJ$304,17,FALSE)</f>
        <v>0</v>
      </c>
      <c r="GO173" s="55">
        <f>VLOOKUP($A173,'WO Detail'!$A$2:$BJ$304,18,FALSE)</f>
        <v>0</v>
      </c>
      <c r="GP173" s="55">
        <f>VLOOKUP($A173,'WO Detail'!$A$2:$BJ$304,19,FALSE)</f>
        <v>0</v>
      </c>
      <c r="GQ173" s="55" t="str">
        <f>VLOOKUP($A173,'WO Detail'!$A$2:$BJ$304,21,FALSE)</f>
        <v>Yes</v>
      </c>
      <c r="GR173" s="89">
        <f>VLOOKUP($A173,'WO Detail'!$A$2:$BJ$304,22,FALSE)</f>
        <v>0.90777942793111188</v>
      </c>
      <c r="GS173" s="95">
        <f>VLOOKUP($A173,'WO Detail'!$A$2:$BJ$304,41,FALSE)</f>
        <v>2898</v>
      </c>
      <c r="GT173" s="95">
        <f t="shared" si="70"/>
        <v>0.94985250737463123</v>
      </c>
      <c r="GU173" s="95">
        <f>VLOOKUP($A173,'WO Detail'!$A$2:$BJ$304,42,FALSE)</f>
        <v>252</v>
      </c>
      <c r="GV173" s="95">
        <f t="shared" si="71"/>
        <v>0.24778761061946902</v>
      </c>
      <c r="GW173" s="95">
        <f>VLOOKUP($A173,'WO Detail'!$A$2:$BJ$304,43,FALSE)</f>
        <v>7606</v>
      </c>
      <c r="GX173" s="95">
        <f t="shared" si="54"/>
        <v>2.492953130121272</v>
      </c>
      <c r="GY173" s="95">
        <f>VLOOKUP($A173,'WO Detail'!$A$2:$BJ$304,44,FALSE)</f>
        <v>5842</v>
      </c>
      <c r="GZ173" s="95">
        <f t="shared" si="55"/>
        <v>5.7443461160275318</v>
      </c>
      <c r="HA173" s="95">
        <f>VLOOKUP($A173,'WO Detail'!$A$2:$BJ$304,45,FALSE)</f>
        <v>1879</v>
      </c>
      <c r="HB173" s="95">
        <f t="shared" si="56"/>
        <v>0.61586365126188136</v>
      </c>
      <c r="HC173" s="95">
        <f>VLOOKUP($A173,'WO Detail'!$A$2:$BJ$304,46,FALSE)</f>
        <v>1601</v>
      </c>
      <c r="HD173" s="95">
        <f t="shared" si="57"/>
        <v>1.5742379547689282</v>
      </c>
      <c r="HE173" s="95">
        <f>VLOOKUP($A173,'WO Detail'!$A$2:$BJ$304,47,FALSE)</f>
        <v>2964</v>
      </c>
      <c r="HF173" s="95">
        <f t="shared" si="58"/>
        <v>0.97148475909537857</v>
      </c>
      <c r="HG173" s="95">
        <f>VLOOKUP($A173,'WO Detail'!$A$2:$BJ$304,49,FALSE)</f>
        <v>3625</v>
      </c>
      <c r="HH173" s="95">
        <f t="shared" si="59"/>
        <v>1.1881350376925597</v>
      </c>
      <c r="HI173" s="95">
        <f>VLOOKUP($A173,'WO Detail'!$A$2:$BJ$304,51,FALSE)</f>
        <v>13</v>
      </c>
      <c r="HJ173" s="95">
        <f t="shared" si="60"/>
        <v>6.5</v>
      </c>
      <c r="HK173" s="95">
        <f>VLOOKUP($A173,'WO Detail'!$A$2:$BJ$304,53,FALSE)</f>
        <v>10</v>
      </c>
      <c r="HL173" s="95">
        <f t="shared" si="61"/>
        <v>5</v>
      </c>
      <c r="HM173" s="95">
        <f>VLOOKUP($A173,'WO Detail'!$A$2:$BJ$304,55,FALSE)</f>
        <v>1105</v>
      </c>
      <c r="HN173" s="95">
        <f t="shared" si="72"/>
        <v>65</v>
      </c>
      <c r="HO173" s="95">
        <f>VLOOKUP($A173,'WO Detail'!$A$2:$BJ$304,56,FALSE)</f>
        <v>29895</v>
      </c>
      <c r="HP173" s="95">
        <f t="shared" si="62"/>
        <v>9.7984267453294009</v>
      </c>
      <c r="HQ173" s="95">
        <f>VLOOKUP($A173,'WO Detail'!$A$2:$BJ$304,57,FALSE)</f>
        <v>5297</v>
      </c>
      <c r="HR173" s="95">
        <f t="shared" si="63"/>
        <v>5.2084562438544744</v>
      </c>
      <c r="HS173" s="95">
        <f>VLOOKUP($A173,'WO Detail'!$A$2:$BJ$304,58,FALSE)</f>
        <v>19974</v>
      </c>
      <c r="HT173" s="95">
        <f t="shared" si="64"/>
        <v>6.5467059980334312</v>
      </c>
      <c r="HU173" s="95">
        <f>VLOOKUP($A173,'WO Detail'!$A$2:$BJ$304,59,FALSE)</f>
        <v>95586</v>
      </c>
      <c r="HV173" s="95">
        <f t="shared" si="65"/>
        <v>93.988200589970504</v>
      </c>
      <c r="HW173" s="95">
        <f>VLOOKUP($A173,'WO Detail'!$A$2:$BJ$304,60,FALSE)</f>
        <v>1483</v>
      </c>
      <c r="HX173" s="95">
        <f t="shared" si="66"/>
        <v>0.48607014093739753</v>
      </c>
      <c r="HY173" s="95">
        <f>VLOOKUP($A173,'WO Detail'!$A$2:$BJ$304,61,FALSE)</f>
        <v>33242</v>
      </c>
      <c r="HZ173" s="95">
        <f t="shared" si="67"/>
        <v>32.686332350049163</v>
      </c>
      <c r="IA173" s="95"/>
      <c r="IB173" s="95"/>
      <c r="IC173" s="95"/>
      <c r="ID173" s="113">
        <f>VLOOKUP($A173,'PHAS Score'!$C$1:$D$303,2,FALSE)</f>
        <v>60</v>
      </c>
      <c r="IE173" s="95">
        <f>VLOOKUP($A173,'WO Detail'!$A$2:$BJ$304,62,FALSE)</f>
        <v>1293</v>
      </c>
      <c r="IF173" s="95">
        <f t="shared" si="68"/>
        <v>1.2713864306784661</v>
      </c>
      <c r="IG173" s="96"/>
      <c r="IH173" s="96"/>
      <c r="II173" s="96"/>
      <c r="IJ173" s="96"/>
    </row>
    <row r="174" spans="1:244" s="18" customFormat="1" ht="20.100000000000001" customHeight="1">
      <c r="A174" s="55" t="s">
        <v>1215</v>
      </c>
      <c r="B174" s="13" t="s">
        <v>307</v>
      </c>
      <c r="C174" s="13" t="str">
        <f>VLOOKUP($A174,'WO Detail'!$A$2:$BJ$304,4,FALSE)</f>
        <v>Manhattan</v>
      </c>
      <c r="D174" s="13" t="str">
        <f>VLOOKUP($A174,'WO Detail'!$A$2:$BJ$304,6,FALSE)</f>
        <v>Gompers</v>
      </c>
      <c r="E174" s="55">
        <f>VLOOKUP($A174,'WO Detail'!$A$2:$BJ$304,7,FALSE)</f>
        <v>100</v>
      </c>
      <c r="F174" s="13" t="s">
        <v>1216</v>
      </c>
      <c r="G174" s="53">
        <v>183</v>
      </c>
      <c r="H174" s="55" t="str">
        <f>VLOOKUP($A174,'WO Detail'!$A$2:$BJ$304,9,FALSE)</f>
        <v>NY005011000</v>
      </c>
      <c r="I174" s="14">
        <v>227</v>
      </c>
      <c r="J174" s="14">
        <v>251</v>
      </c>
      <c r="K174" s="15">
        <v>1.1057269000000001</v>
      </c>
      <c r="L174" s="15">
        <v>14.930396500000001</v>
      </c>
      <c r="M174" s="14">
        <v>88</v>
      </c>
      <c r="N174" s="14">
        <v>163</v>
      </c>
      <c r="O174" s="14">
        <v>0</v>
      </c>
      <c r="P174" s="14">
        <v>0</v>
      </c>
      <c r="Q174" s="14">
        <v>0</v>
      </c>
      <c r="R174" s="14">
        <v>0</v>
      </c>
      <c r="S174" s="14">
        <v>0</v>
      </c>
      <c r="T174" s="14">
        <v>0</v>
      </c>
      <c r="U174" s="14">
        <v>0</v>
      </c>
      <c r="V174" s="14">
        <v>1</v>
      </c>
      <c r="W174" s="14">
        <v>2</v>
      </c>
      <c r="X174" s="14">
        <v>5</v>
      </c>
      <c r="Y174" s="14">
        <v>70</v>
      </c>
      <c r="Z174" s="14">
        <v>111</v>
      </c>
      <c r="AA174" s="14">
        <v>62</v>
      </c>
      <c r="AB174" s="14">
        <v>0</v>
      </c>
      <c r="AC174" s="14">
        <v>247</v>
      </c>
      <c r="AD174" s="14">
        <v>243</v>
      </c>
      <c r="AE174" s="14">
        <v>52</v>
      </c>
      <c r="AF174" s="14">
        <v>12</v>
      </c>
      <c r="AG174" s="14">
        <v>87</v>
      </c>
      <c r="AH174" s="14">
        <v>98</v>
      </c>
      <c r="AI174" s="14">
        <v>2</v>
      </c>
      <c r="AJ174" s="14">
        <v>153</v>
      </c>
      <c r="AK174" s="14">
        <v>54</v>
      </c>
      <c r="AL174" s="14">
        <v>10</v>
      </c>
      <c r="AM174" s="14">
        <v>8</v>
      </c>
      <c r="AN174" s="14">
        <v>14</v>
      </c>
      <c r="AO174" s="16">
        <v>300.34361233480178</v>
      </c>
      <c r="AP174" s="16">
        <v>253</v>
      </c>
      <c r="AQ174" s="14">
        <v>2</v>
      </c>
      <c r="AR174" s="14">
        <v>12</v>
      </c>
      <c r="AS174" s="14">
        <v>153</v>
      </c>
      <c r="AT174" s="14">
        <v>32</v>
      </c>
      <c r="AU174" s="14">
        <v>10</v>
      </c>
      <c r="AV174" s="14">
        <v>9</v>
      </c>
      <c r="AW174" s="14">
        <v>0</v>
      </c>
      <c r="AX174" s="14">
        <v>4</v>
      </c>
      <c r="AY174" s="14">
        <v>2</v>
      </c>
      <c r="AZ174" s="14">
        <v>1</v>
      </c>
      <c r="BA174" s="14">
        <v>2</v>
      </c>
      <c r="BB174" s="16">
        <v>12477.222727272727</v>
      </c>
      <c r="BC174" s="16">
        <v>10536</v>
      </c>
      <c r="BD174" s="14">
        <v>5</v>
      </c>
      <c r="BE174" s="14">
        <v>42</v>
      </c>
      <c r="BF174" s="14">
        <v>133</v>
      </c>
      <c r="BG174" s="14">
        <v>20</v>
      </c>
      <c r="BH174" s="14">
        <v>12</v>
      </c>
      <c r="BI174" s="14">
        <v>0</v>
      </c>
      <c r="BJ174" s="14">
        <v>6</v>
      </c>
      <c r="BK174" s="14">
        <v>0</v>
      </c>
      <c r="BL174" s="14">
        <v>1</v>
      </c>
      <c r="BM174" s="14">
        <v>0</v>
      </c>
      <c r="BN174" s="14">
        <v>1</v>
      </c>
      <c r="BO174" s="14">
        <v>0</v>
      </c>
      <c r="BP174" s="14">
        <v>0</v>
      </c>
      <c r="BQ174" s="14">
        <v>0</v>
      </c>
      <c r="BR174" s="14">
        <v>0</v>
      </c>
      <c r="BS174" s="14">
        <v>0</v>
      </c>
      <c r="BT174" s="14">
        <v>0</v>
      </c>
      <c r="BU174" s="14">
        <v>0</v>
      </c>
      <c r="BV174" s="14">
        <v>0</v>
      </c>
      <c r="BW174" s="14">
        <v>0</v>
      </c>
      <c r="BX174" s="14">
        <v>0</v>
      </c>
      <c r="BY174" s="14">
        <v>11</v>
      </c>
      <c r="BZ174" s="16">
        <v>24596.81818181818</v>
      </c>
      <c r="CA174" s="16">
        <v>20075</v>
      </c>
      <c r="CB174" s="14">
        <v>5</v>
      </c>
      <c r="CC174" s="16">
        <v>7794</v>
      </c>
      <c r="CD174" s="16">
        <v>6072</v>
      </c>
      <c r="CE174" s="14">
        <v>204</v>
      </c>
      <c r="CF174" s="16">
        <v>11938.5</v>
      </c>
      <c r="CG174" s="16">
        <v>10536</v>
      </c>
      <c r="CH174" s="14">
        <v>206</v>
      </c>
      <c r="CI174" s="14">
        <v>13</v>
      </c>
      <c r="CJ174" s="14">
        <v>1</v>
      </c>
      <c r="CK174" s="14">
        <v>0</v>
      </c>
      <c r="CL174" s="14">
        <v>0</v>
      </c>
      <c r="CM174" s="14">
        <v>0</v>
      </c>
      <c r="CN174" s="17">
        <f t="shared" si="51"/>
        <v>0</v>
      </c>
      <c r="CO174" s="14">
        <v>2</v>
      </c>
      <c r="CP174" s="17">
        <f t="shared" si="52"/>
        <v>8.8105726872246704E-3</v>
      </c>
      <c r="CQ174" s="14">
        <v>174</v>
      </c>
      <c r="CR174" s="14">
        <v>0</v>
      </c>
      <c r="CS174" s="17">
        <f t="shared" si="53"/>
        <v>0</v>
      </c>
      <c r="CT174" s="13"/>
      <c r="CU174" s="17"/>
      <c r="CV174" s="13"/>
      <c r="CW174" s="13"/>
      <c r="CX174" s="13"/>
      <c r="CY174" s="13"/>
      <c r="CZ174" s="13"/>
      <c r="DA174" s="13"/>
      <c r="DB174" s="13" t="str">
        <f>VLOOKUP($A174,'WO Detail'!$A$2:$BJ$304,5,FALSE)</f>
        <v>Brenda Allen</v>
      </c>
      <c r="DC174" s="13"/>
      <c r="DD174" s="13"/>
      <c r="DE174" s="55">
        <f>VLOOKUP($A174,'WO Detail'!$A$2:$BJ$304,38,FALSE)</f>
        <v>0</v>
      </c>
      <c r="DF174" s="19" t="s">
        <v>378</v>
      </c>
      <c r="DG174" s="19" t="s">
        <v>379</v>
      </c>
      <c r="DH174" s="19" t="s">
        <v>398</v>
      </c>
      <c r="DI174" s="19" t="s">
        <v>399</v>
      </c>
      <c r="DJ174" s="19" t="s">
        <v>389</v>
      </c>
      <c r="DK174" s="19" t="s">
        <v>400</v>
      </c>
      <c r="DL174" s="19" t="s">
        <v>384</v>
      </c>
      <c r="DM174" s="19" t="s">
        <v>385</v>
      </c>
      <c r="DN174" s="19" t="s">
        <v>403</v>
      </c>
      <c r="DO174" s="55"/>
      <c r="DP174" s="55"/>
      <c r="DQ174" s="68">
        <v>8.097165991902834</v>
      </c>
      <c r="DR174" s="55" t="str">
        <f>VLOOKUP($A174,'WO Detail'!$A$2:$BJ$304,10,FALSE)</f>
        <v>No</v>
      </c>
      <c r="DS174" s="55" t="str">
        <f>VLOOKUP($A174,'WO Detail'!$A$2:$BJ$304,14,FALSE)</f>
        <v>NO</v>
      </c>
      <c r="DT174" s="19" t="s">
        <v>387</v>
      </c>
      <c r="DU174" s="59">
        <f>VLOOKUP($A174,'WO Detail'!$A$2:$BJ$304,15,FALSE)</f>
        <v>0</v>
      </c>
      <c r="DV174" s="77"/>
      <c r="DW174" s="79" t="s">
        <v>519</v>
      </c>
      <c r="DX174" s="55">
        <f>VLOOKUP($A174,'WO Detail'!$A$2:$BJ$304,26,FALSE)</f>
        <v>231</v>
      </c>
      <c r="DY174" s="55">
        <f>VLOOKUP($A174,'WO Detail'!$A$2:$BJ$304,27,FALSE)</f>
        <v>228</v>
      </c>
      <c r="DZ174" s="55">
        <f>VLOOKUP($A174,'WO Detail'!$A$2:$BJ$304,28,FALSE)</f>
        <v>1</v>
      </c>
      <c r="EA174" s="55">
        <f>VLOOKUP($A174,'WO Detail'!$A$2:$BJ$304,29,FALSE)</f>
        <v>2</v>
      </c>
      <c r="EB174" s="55">
        <f>VLOOKUP($A174,'WO Detail'!$A$2:$BJ$304,30,FALSE)</f>
        <v>115</v>
      </c>
      <c r="EC174" s="55">
        <f>VLOOKUP($A174,'WO Detail'!$A$2:$BJ$304,31,FALSE)</f>
        <v>116</v>
      </c>
      <c r="ED174" s="55">
        <f>VLOOKUP($A174,'WO Detail'!$A$2:$BJ$304,32,FALSE)</f>
        <v>0</v>
      </c>
      <c r="EE174" s="55">
        <f>VLOOKUP($A174,'WO Detail'!$A$2:$BJ$304,33,FALSE)</f>
        <v>0</v>
      </c>
      <c r="EF174" s="55">
        <f>VLOOKUP($A174,'WO Detail'!$A$2:$BJ$304,34,FALSE)</f>
        <v>0</v>
      </c>
      <c r="EG174" s="55">
        <f>VLOOKUP($A174,'WO Detail'!$A$2:$BJ$304,35,FALSE)</f>
        <v>0</v>
      </c>
      <c r="EH174" s="55">
        <f>VLOOKUP($A174,'WO Detail'!$A$2:$BJ$304,36,FALSE)</f>
        <v>0</v>
      </c>
      <c r="EI174" s="55">
        <f>VLOOKUP($A174,'WO Detail'!$A$2:$BJ$304,37,FALSE)</f>
        <v>0</v>
      </c>
      <c r="EJ174" s="78">
        <v>1</v>
      </c>
      <c r="EK174" s="78">
        <v>0</v>
      </c>
      <c r="EL174" s="19" t="s">
        <v>268</v>
      </c>
      <c r="EM174" s="19" t="s">
        <v>269</v>
      </c>
      <c r="EN174" s="81">
        <v>26176</v>
      </c>
      <c r="EO174" s="78">
        <v>49</v>
      </c>
      <c r="EP174" s="78" t="s">
        <v>284</v>
      </c>
      <c r="EQ174" s="84">
        <v>6910</v>
      </c>
      <c r="ER174" s="78">
        <v>1.1500000000000001</v>
      </c>
      <c r="ES174" s="13"/>
      <c r="ET174" s="55">
        <f>VLOOKUP($A174,'WO Detail'!$A$2:$BJ$304,25,FALSE)</f>
        <v>4</v>
      </c>
      <c r="EU174" s="55">
        <f>VLOOKUP($A174,'WO Detail'!$A$2:$BJ$304,24,FALSE)</f>
        <v>2</v>
      </c>
      <c r="EV174" s="55">
        <f>VLOOKUP($A174,'WO Detail'!$A$2:$BJ$304,23,FALSE)</f>
        <v>0</v>
      </c>
      <c r="EW174" s="78" t="s">
        <v>271</v>
      </c>
      <c r="EX174" s="13"/>
      <c r="EY174" s="13"/>
      <c r="EZ174" s="19" t="s">
        <v>267</v>
      </c>
      <c r="FA174" s="55" t="str">
        <f>VLOOKUP($A174,'WO Detail'!$A$2:$BJ$304,11,FALSE)</f>
        <v>Other</v>
      </c>
      <c r="FB174" s="55" t="str">
        <f>VLOOKUP($A174,'WO Detail'!$A$2:$BJ$304,12,FALSE)</f>
        <v>No</v>
      </c>
      <c r="FC174" s="13"/>
      <c r="FD174" s="55">
        <f>VLOOKUP($A174,'WO Detail'!$A$2:$BJ$304,13,FALSE)</f>
        <v>0</v>
      </c>
      <c r="FE174" s="19" t="s">
        <v>267</v>
      </c>
      <c r="FF174" s="13"/>
      <c r="FG174" s="19" t="s">
        <v>936</v>
      </c>
      <c r="FH174" s="19" t="s">
        <v>937</v>
      </c>
      <c r="FI174" s="13">
        <v>3809</v>
      </c>
      <c r="FJ174" s="13">
        <v>1</v>
      </c>
      <c r="FK174" s="19" t="s">
        <v>638</v>
      </c>
      <c r="FL174" s="13"/>
      <c r="FM174" s="55">
        <f>VLOOKUP($A174,'WO Detail'!$A$2:$BJ$304,16,FALSE)</f>
        <v>0</v>
      </c>
      <c r="FN174" s="13"/>
      <c r="FO174" s="13"/>
      <c r="FP174" s="13"/>
      <c r="FQ174" s="13"/>
      <c r="FR174" s="13"/>
      <c r="FS174" s="13"/>
      <c r="FT174" s="13"/>
      <c r="FU174" s="13"/>
      <c r="FV174" s="13"/>
      <c r="FW174" s="13"/>
      <c r="FX174" s="13"/>
      <c r="FY174" s="13"/>
      <c r="FZ174" s="13"/>
      <c r="GA174" s="13"/>
      <c r="GB174" s="13"/>
      <c r="GC174" s="13"/>
      <c r="GD174" s="13"/>
      <c r="GE174" s="13"/>
      <c r="GF174" s="13"/>
      <c r="GG174" s="13"/>
      <c r="GH174" s="55">
        <f>VLOOKUP($A174,'WO Detail'!$A$2:$BJ$304,39,FALSE)</f>
        <v>93.96</v>
      </c>
      <c r="GI174" s="55">
        <f>VLOOKUP($A174,'WO Detail'!$A$2:$BJ$304,40,FALSE)</f>
        <v>13.16</v>
      </c>
      <c r="GJ174" s="13"/>
      <c r="GK174" s="13"/>
      <c r="GL174" s="13"/>
      <c r="GM174" s="13"/>
      <c r="GN174" s="55">
        <f>VLOOKUP($A174,'WO Detail'!$A$2:$BJ$304,17,FALSE)</f>
        <v>0</v>
      </c>
      <c r="GO174" s="55">
        <f>VLOOKUP($A174,'WO Detail'!$A$2:$BJ$304,18,FALSE)</f>
        <v>0</v>
      </c>
      <c r="GP174" s="55">
        <f>VLOOKUP($A174,'WO Detail'!$A$2:$BJ$304,19,FALSE)</f>
        <v>0</v>
      </c>
      <c r="GQ174" s="55" t="str">
        <f>VLOOKUP($A174,'WO Detail'!$A$2:$BJ$304,21,FALSE)</f>
        <v>No</v>
      </c>
      <c r="GR174" s="89">
        <f>VLOOKUP($A174,'WO Detail'!$A$2:$BJ$304,22,FALSE)</f>
        <v>0.58186158744062355</v>
      </c>
      <c r="GS174" s="95">
        <f>VLOOKUP($A174,'WO Detail'!$A$2:$BJ$304,41,FALSE)</f>
        <v>82</v>
      </c>
      <c r="GT174" s="95">
        <f t="shared" si="70"/>
        <v>0.11988304093567251</v>
      </c>
      <c r="GU174" s="95">
        <f>VLOOKUP($A174,'WO Detail'!$A$2:$BJ$304,42,FALSE)</f>
        <v>39</v>
      </c>
      <c r="GV174" s="95">
        <f t="shared" si="71"/>
        <v>0.17105263157894737</v>
      </c>
      <c r="GW174" s="95">
        <f>VLOOKUP($A174,'WO Detail'!$A$2:$BJ$304,43,FALSE)</f>
        <v>714</v>
      </c>
      <c r="GX174" s="95">
        <f t="shared" si="54"/>
        <v>1.0438596491228069</v>
      </c>
      <c r="GY174" s="95">
        <f>VLOOKUP($A174,'WO Detail'!$A$2:$BJ$304,44,FALSE)</f>
        <v>330</v>
      </c>
      <c r="GZ174" s="95">
        <f t="shared" si="55"/>
        <v>1.4473684210526316</v>
      </c>
      <c r="HA174" s="95">
        <f>VLOOKUP($A174,'WO Detail'!$A$2:$BJ$304,45,FALSE)</f>
        <v>393</v>
      </c>
      <c r="HB174" s="95">
        <f t="shared" si="56"/>
        <v>0.57456140350877194</v>
      </c>
      <c r="HC174" s="95">
        <f>VLOOKUP($A174,'WO Detail'!$A$2:$BJ$304,46,FALSE)</f>
        <v>236</v>
      </c>
      <c r="HD174" s="95">
        <f t="shared" si="57"/>
        <v>1.0350877192982457</v>
      </c>
      <c r="HE174" s="95">
        <f>VLOOKUP($A174,'WO Detail'!$A$2:$BJ$304,47,FALSE)</f>
        <v>154</v>
      </c>
      <c r="HF174" s="95">
        <f t="shared" si="58"/>
        <v>0.22514619883040937</v>
      </c>
      <c r="HG174" s="95">
        <f>VLOOKUP($A174,'WO Detail'!$A$2:$BJ$304,49,FALSE)</f>
        <v>347</v>
      </c>
      <c r="HH174" s="95">
        <f t="shared" si="59"/>
        <v>0.50730994152046782</v>
      </c>
      <c r="HI174" s="95">
        <f>VLOOKUP($A174,'WO Detail'!$A$2:$BJ$304,51,FALSE)</f>
        <v>1</v>
      </c>
      <c r="HJ174" s="95">
        <f t="shared" si="60"/>
        <v>0.5</v>
      </c>
      <c r="HK174" s="95">
        <f>VLOOKUP($A174,'WO Detail'!$A$2:$BJ$304,53,FALSE)</f>
        <v>6</v>
      </c>
      <c r="HL174" s="95">
        <f t="shared" si="61"/>
        <v>3</v>
      </c>
      <c r="HM174" s="95">
        <f>VLOOKUP($A174,'WO Detail'!$A$2:$BJ$304,55,FALSE)</f>
        <v>185</v>
      </c>
      <c r="HN174" s="95">
        <f t="shared" si="72"/>
        <v>92.5</v>
      </c>
      <c r="HO174" s="95">
        <f>VLOOKUP($A174,'WO Detail'!$A$2:$BJ$304,56,FALSE)</f>
        <v>3364</v>
      </c>
      <c r="HP174" s="95">
        <f t="shared" si="62"/>
        <v>4.9181286549707597</v>
      </c>
      <c r="HQ174" s="95">
        <f>VLOOKUP($A174,'WO Detail'!$A$2:$BJ$304,57,FALSE)</f>
        <v>934</v>
      </c>
      <c r="HR174" s="95">
        <f t="shared" si="63"/>
        <v>4.0964912280701755</v>
      </c>
      <c r="HS174" s="95">
        <f>VLOOKUP($A174,'WO Detail'!$A$2:$BJ$304,58,FALSE)</f>
        <v>2156</v>
      </c>
      <c r="HT174" s="95">
        <f t="shared" si="64"/>
        <v>3.1520467836257309</v>
      </c>
      <c r="HU174" s="95">
        <f>VLOOKUP($A174,'WO Detail'!$A$2:$BJ$304,59,FALSE)</f>
        <v>7310</v>
      </c>
      <c r="HV174" s="95">
        <f t="shared" si="65"/>
        <v>32.061403508771932</v>
      </c>
      <c r="HW174" s="95">
        <f>VLOOKUP($A174,'WO Detail'!$A$2:$BJ$304,60,FALSE)</f>
        <v>152</v>
      </c>
      <c r="HX174" s="95">
        <f t="shared" si="66"/>
        <v>0.22222222222222221</v>
      </c>
      <c r="HY174" s="95">
        <f>VLOOKUP($A174,'WO Detail'!$A$2:$BJ$304,61,FALSE)</f>
        <v>2579</v>
      </c>
      <c r="HZ174" s="95">
        <f t="shared" si="67"/>
        <v>11.31140350877193</v>
      </c>
      <c r="IA174" s="95"/>
      <c r="IB174" s="95"/>
      <c r="IC174" s="95"/>
      <c r="ID174" s="113">
        <f>VLOOKUP($A174,'PHAS Score'!$C$1:$D$303,2,FALSE)</f>
        <v>28</v>
      </c>
      <c r="IE174" s="95">
        <f>VLOOKUP($A174,'WO Detail'!$A$2:$BJ$304,62,FALSE)</f>
        <v>304</v>
      </c>
      <c r="IF174" s="95">
        <f t="shared" si="68"/>
        <v>1.3333333333333333</v>
      </c>
      <c r="IG174" s="96"/>
      <c r="IH174" s="96"/>
      <c r="II174" s="96"/>
      <c r="IJ174" s="96"/>
    </row>
    <row r="175" spans="1:244" s="18" customFormat="1" ht="20.100000000000001" customHeight="1">
      <c r="A175" s="55" t="s">
        <v>1217</v>
      </c>
      <c r="B175" s="13" t="s">
        <v>307</v>
      </c>
      <c r="C175" s="13" t="str">
        <f>VLOOKUP($A175,'WO Detail'!$A$2:$BJ$304,4,FALSE)</f>
        <v>NGO1</v>
      </c>
      <c r="D175" s="13" t="str">
        <f>VLOOKUP($A175,'WO Detail'!$A$2:$BJ$304,6,FALSE)</f>
        <v>Wilson</v>
      </c>
      <c r="E175" s="55">
        <f>VLOOKUP($A175,'WO Detail'!$A$2:$BJ$304,7,FALSE)</f>
        <v>112</v>
      </c>
      <c r="F175" s="13" t="s">
        <v>1218</v>
      </c>
      <c r="G175" s="53">
        <v>181</v>
      </c>
      <c r="H175" s="55" t="str">
        <f>VLOOKUP($A175,'WO Detail'!$A$2:$BJ$304,9,FALSE)</f>
        <v>NY005010090</v>
      </c>
      <c r="I175" s="14">
        <v>270</v>
      </c>
      <c r="J175" s="14">
        <v>628</v>
      </c>
      <c r="K175" s="15">
        <v>2.3259259000000001</v>
      </c>
      <c r="L175" s="15">
        <v>28.547037</v>
      </c>
      <c r="M175" s="14">
        <v>240</v>
      </c>
      <c r="N175" s="14">
        <v>388</v>
      </c>
      <c r="O175" s="14">
        <v>16</v>
      </c>
      <c r="P175" s="14">
        <v>38</v>
      </c>
      <c r="Q175" s="14">
        <v>55</v>
      </c>
      <c r="R175" s="14">
        <v>65</v>
      </c>
      <c r="S175" s="14">
        <v>58</v>
      </c>
      <c r="T175" s="14">
        <v>70</v>
      </c>
      <c r="U175" s="14">
        <v>58</v>
      </c>
      <c r="V175" s="14">
        <v>73</v>
      </c>
      <c r="W175" s="14">
        <v>41</v>
      </c>
      <c r="X175" s="14">
        <v>29</v>
      </c>
      <c r="Y175" s="14">
        <v>70</v>
      </c>
      <c r="Z175" s="14">
        <v>36</v>
      </c>
      <c r="AA175" s="14">
        <v>19</v>
      </c>
      <c r="AB175" s="14">
        <v>143</v>
      </c>
      <c r="AC175" s="14">
        <v>138</v>
      </c>
      <c r="AD175" s="14">
        <v>125</v>
      </c>
      <c r="AE175" s="14">
        <v>12</v>
      </c>
      <c r="AF175" s="14">
        <v>224</v>
      </c>
      <c r="AG175" s="14">
        <v>358</v>
      </c>
      <c r="AH175" s="14">
        <v>33</v>
      </c>
      <c r="AI175" s="14">
        <v>1</v>
      </c>
      <c r="AJ175" s="14">
        <v>160</v>
      </c>
      <c r="AK175" s="14">
        <v>74</v>
      </c>
      <c r="AL175" s="14">
        <v>9</v>
      </c>
      <c r="AM175" s="14">
        <v>5</v>
      </c>
      <c r="AN175" s="14">
        <v>55</v>
      </c>
      <c r="AO175" s="16">
        <v>592.66296296296298</v>
      </c>
      <c r="AP175" s="16">
        <v>451</v>
      </c>
      <c r="AQ175" s="14">
        <v>3</v>
      </c>
      <c r="AR175" s="14">
        <v>10</v>
      </c>
      <c r="AS175" s="14">
        <v>74</v>
      </c>
      <c r="AT175" s="14">
        <v>33</v>
      </c>
      <c r="AU175" s="14">
        <v>30</v>
      </c>
      <c r="AV175" s="14">
        <v>17</v>
      </c>
      <c r="AW175" s="14">
        <v>21</v>
      </c>
      <c r="AX175" s="14">
        <v>17</v>
      </c>
      <c r="AY175" s="14">
        <v>10</v>
      </c>
      <c r="AZ175" s="14">
        <v>9</v>
      </c>
      <c r="BA175" s="14">
        <v>46</v>
      </c>
      <c r="BB175" s="16">
        <v>28117.636363636364</v>
      </c>
      <c r="BC175" s="16">
        <v>20268</v>
      </c>
      <c r="BD175" s="14">
        <v>9</v>
      </c>
      <c r="BE175" s="14">
        <v>21</v>
      </c>
      <c r="BF175" s="14">
        <v>65</v>
      </c>
      <c r="BG175" s="14">
        <v>32</v>
      </c>
      <c r="BH175" s="14">
        <v>26</v>
      </c>
      <c r="BI175" s="14">
        <v>23</v>
      </c>
      <c r="BJ175" s="14">
        <v>19</v>
      </c>
      <c r="BK175" s="14">
        <v>8</v>
      </c>
      <c r="BL175" s="14">
        <v>12</v>
      </c>
      <c r="BM175" s="14">
        <v>7</v>
      </c>
      <c r="BN175" s="14">
        <v>13</v>
      </c>
      <c r="BO175" s="14">
        <v>6</v>
      </c>
      <c r="BP175" s="14">
        <v>5</v>
      </c>
      <c r="BQ175" s="14">
        <v>4</v>
      </c>
      <c r="BR175" s="14">
        <v>2</v>
      </c>
      <c r="BS175" s="14">
        <v>1</v>
      </c>
      <c r="BT175" s="14">
        <v>5</v>
      </c>
      <c r="BU175" s="14">
        <v>2</v>
      </c>
      <c r="BV175" s="14">
        <v>0</v>
      </c>
      <c r="BW175" s="14">
        <v>0</v>
      </c>
      <c r="BX175" s="14">
        <v>4</v>
      </c>
      <c r="BY175" s="14">
        <v>129</v>
      </c>
      <c r="BZ175" s="16">
        <v>41475.542635658916</v>
      </c>
      <c r="CA175" s="16">
        <v>34600</v>
      </c>
      <c r="CB175" s="14">
        <v>29</v>
      </c>
      <c r="CC175" s="16">
        <v>16894.482758620688</v>
      </c>
      <c r="CD175" s="16">
        <v>14180</v>
      </c>
      <c r="CE175" s="14">
        <v>114</v>
      </c>
      <c r="CF175" s="16">
        <v>15565.684210526315</v>
      </c>
      <c r="CG175" s="16">
        <v>11166</v>
      </c>
      <c r="CH175" s="14">
        <v>164</v>
      </c>
      <c r="CI175" s="14">
        <v>58</v>
      </c>
      <c r="CJ175" s="14">
        <v>30</v>
      </c>
      <c r="CK175" s="14">
        <v>10</v>
      </c>
      <c r="CL175" s="14">
        <v>1</v>
      </c>
      <c r="CM175" s="14">
        <v>2</v>
      </c>
      <c r="CN175" s="17">
        <f t="shared" si="51"/>
        <v>7.4074074074074077E-3</v>
      </c>
      <c r="CO175" s="14">
        <v>15</v>
      </c>
      <c r="CP175" s="17">
        <f t="shared" si="52"/>
        <v>5.5555555555555552E-2</v>
      </c>
      <c r="CQ175" s="14">
        <v>113</v>
      </c>
      <c r="CR175" s="14">
        <v>25</v>
      </c>
      <c r="CS175" s="17">
        <f t="shared" si="53"/>
        <v>3.9808917197452227E-2</v>
      </c>
      <c r="CT175" s="13"/>
      <c r="CU175" s="17"/>
      <c r="CV175" s="13"/>
      <c r="CW175" s="13"/>
      <c r="CX175" s="13"/>
      <c r="CY175" s="13"/>
      <c r="CZ175" s="13"/>
      <c r="DA175" s="13"/>
      <c r="DB175" s="13" t="str">
        <f>VLOOKUP($A175,'WO Detail'!$A$2:$BJ$304,5,FALSE)</f>
        <v>Tasha Turner</v>
      </c>
      <c r="DC175" s="13"/>
      <c r="DD175" s="13"/>
      <c r="DE175" s="55">
        <f>VLOOKUP($A175,'WO Detail'!$A$2:$BJ$304,38,FALSE)</f>
        <v>0</v>
      </c>
      <c r="DF175" s="19" t="s">
        <v>309</v>
      </c>
      <c r="DG175" s="19" t="s">
        <v>310</v>
      </c>
      <c r="DH175" s="19" t="s">
        <v>366</v>
      </c>
      <c r="DI175" s="19" t="s">
        <v>367</v>
      </c>
      <c r="DJ175" s="19" t="s">
        <v>338</v>
      </c>
      <c r="DK175" s="19" t="s">
        <v>339</v>
      </c>
      <c r="DL175" s="19" t="s">
        <v>350</v>
      </c>
      <c r="DM175" s="19" t="s">
        <v>368</v>
      </c>
      <c r="DN175" s="19" t="s">
        <v>369</v>
      </c>
      <c r="DO175" s="55"/>
      <c r="DP175" s="55"/>
      <c r="DQ175" s="68">
        <v>23.32814930015552</v>
      </c>
      <c r="DR175" s="55" t="str">
        <f>VLOOKUP($A175,'WO Detail'!$A$2:$BJ$304,10,FALSE)</f>
        <v>No</v>
      </c>
      <c r="DS175" s="55" t="str">
        <f>VLOOKUP($A175,'WO Detail'!$A$2:$BJ$304,14,FALSE)</f>
        <v>YES</v>
      </c>
      <c r="DT175" s="19" t="s">
        <v>370</v>
      </c>
      <c r="DU175" s="59" t="str">
        <f>VLOOKUP($A175,'WO Detail'!$A$2:$BJ$304,15,FALSE)</f>
        <v>STANLEY JOHNSON</v>
      </c>
      <c r="DV175" s="77"/>
      <c r="DW175" s="79" t="s">
        <v>267</v>
      </c>
      <c r="DX175" s="55">
        <f>VLOOKUP($A175,'WO Detail'!$A$2:$BJ$304,26,FALSE)</f>
        <v>275</v>
      </c>
      <c r="DY175" s="55">
        <f>VLOOKUP($A175,'WO Detail'!$A$2:$BJ$304,27,FALSE)</f>
        <v>270</v>
      </c>
      <c r="DZ175" s="55">
        <f>VLOOKUP($A175,'WO Detail'!$A$2:$BJ$304,28,FALSE)</f>
        <v>1</v>
      </c>
      <c r="EA175" s="55">
        <f>VLOOKUP($A175,'WO Detail'!$A$2:$BJ$304,29,FALSE)</f>
        <v>4</v>
      </c>
      <c r="EB175" s="55">
        <f>VLOOKUP($A175,'WO Detail'!$A$2:$BJ$304,30,FALSE)</f>
        <v>0</v>
      </c>
      <c r="EC175" s="55">
        <f>VLOOKUP($A175,'WO Detail'!$A$2:$BJ$304,31,FALSE)</f>
        <v>82</v>
      </c>
      <c r="ED175" s="55">
        <f>VLOOKUP($A175,'WO Detail'!$A$2:$BJ$304,32,FALSE)</f>
        <v>80</v>
      </c>
      <c r="EE175" s="55">
        <f>VLOOKUP($A175,'WO Detail'!$A$2:$BJ$304,33,FALSE)</f>
        <v>78</v>
      </c>
      <c r="EF175" s="55">
        <f>VLOOKUP($A175,'WO Detail'!$A$2:$BJ$304,34,FALSE)</f>
        <v>20</v>
      </c>
      <c r="EG175" s="55">
        <f>VLOOKUP($A175,'WO Detail'!$A$2:$BJ$304,35,FALSE)</f>
        <v>15</v>
      </c>
      <c r="EH175" s="55">
        <f>VLOOKUP($A175,'WO Detail'!$A$2:$BJ$304,36,FALSE)</f>
        <v>0</v>
      </c>
      <c r="EI175" s="55">
        <f>VLOOKUP($A175,'WO Detail'!$A$2:$BJ$304,37,FALSE)</f>
        <v>0</v>
      </c>
      <c r="EJ175" s="78">
        <v>3</v>
      </c>
      <c r="EK175" s="78">
        <v>0</v>
      </c>
      <c r="EL175" s="19" t="s">
        <v>268</v>
      </c>
      <c r="EM175" s="19" t="s">
        <v>269</v>
      </c>
      <c r="EN175" s="81">
        <v>26176</v>
      </c>
      <c r="EO175" s="78">
        <v>49</v>
      </c>
      <c r="EP175" s="78" t="s">
        <v>1219</v>
      </c>
      <c r="EQ175" s="84">
        <v>34752</v>
      </c>
      <c r="ER175" s="78">
        <v>2.29</v>
      </c>
      <c r="ES175" s="13"/>
      <c r="ET175" s="55">
        <f>VLOOKUP($A175,'WO Detail'!$A$2:$BJ$304,25,FALSE)</f>
        <v>1</v>
      </c>
      <c r="EU175" s="55">
        <f>VLOOKUP($A175,'WO Detail'!$A$2:$BJ$304,24,FALSE)</f>
        <v>6</v>
      </c>
      <c r="EV175" s="55">
        <f>VLOOKUP($A175,'WO Detail'!$A$2:$BJ$304,23,FALSE)</f>
        <v>0</v>
      </c>
      <c r="EW175" s="78" t="s">
        <v>371</v>
      </c>
      <c r="EX175" s="13" t="s">
        <v>372</v>
      </c>
      <c r="EY175" s="13"/>
      <c r="EZ175" s="19" t="s">
        <v>267</v>
      </c>
      <c r="FA175" s="55" t="str">
        <f>VLOOKUP($A175,'WO Detail'!$A$2:$BJ$304,11,FALSE)</f>
        <v>Other</v>
      </c>
      <c r="FB175" s="55" t="str">
        <f>VLOOKUP($A175,'WO Detail'!$A$2:$BJ$304,12,FALSE)</f>
        <v>Yes</v>
      </c>
      <c r="FC175" s="13"/>
      <c r="FD175" s="55">
        <f>VLOOKUP($A175,'WO Detail'!$A$2:$BJ$304,13,FALSE)</f>
        <v>0</v>
      </c>
      <c r="FE175" s="19" t="s">
        <v>267</v>
      </c>
      <c r="FF175" s="13"/>
      <c r="FG175" s="19" t="s">
        <v>1220</v>
      </c>
      <c r="FH175" s="19" t="s">
        <v>704</v>
      </c>
      <c r="FI175" s="13">
        <v>3804</v>
      </c>
      <c r="FJ175" s="13">
        <v>4</v>
      </c>
      <c r="FK175" s="19" t="s">
        <v>375</v>
      </c>
      <c r="FL175" s="13"/>
      <c r="FM175" s="55">
        <f>VLOOKUP($A175,'WO Detail'!$A$2:$BJ$304,16,FALSE)</f>
        <v>0</v>
      </c>
      <c r="FN175" s="13"/>
      <c r="FO175" s="13"/>
      <c r="FP175" s="13"/>
      <c r="FQ175" s="13"/>
      <c r="FR175" s="13"/>
      <c r="FS175" s="13"/>
      <c r="FT175" s="13"/>
      <c r="FU175" s="13"/>
      <c r="FV175" s="13"/>
      <c r="FW175" s="13"/>
      <c r="FX175" s="13"/>
      <c r="FY175" s="13"/>
      <c r="FZ175" s="13"/>
      <c r="GA175" s="13"/>
      <c r="GB175" s="13"/>
      <c r="GC175" s="13"/>
      <c r="GD175" s="13"/>
      <c r="GE175" s="13"/>
      <c r="GF175" s="13"/>
      <c r="GG175" s="13"/>
      <c r="GH175" s="55">
        <f>VLOOKUP($A175,'WO Detail'!$A$2:$BJ$304,39,FALSE)</f>
        <v>92.5</v>
      </c>
      <c r="GI175" s="55">
        <f>VLOOKUP($A175,'WO Detail'!$A$2:$BJ$304,40,FALSE)</f>
        <v>39.26</v>
      </c>
      <c r="GJ175" s="13"/>
      <c r="GK175" s="13"/>
      <c r="GL175" s="13"/>
      <c r="GM175" s="13"/>
      <c r="GN175" s="55">
        <f>VLOOKUP($A175,'WO Detail'!$A$2:$BJ$304,17,FALSE)</f>
        <v>0</v>
      </c>
      <c r="GO175" s="55">
        <f>VLOOKUP($A175,'WO Detail'!$A$2:$BJ$304,18,FALSE)</f>
        <v>0</v>
      </c>
      <c r="GP175" s="55">
        <f>VLOOKUP($A175,'WO Detail'!$A$2:$BJ$304,19,FALSE)</f>
        <v>0</v>
      </c>
      <c r="GQ175" s="55" t="str">
        <f>VLOOKUP($A175,'WO Detail'!$A$2:$BJ$304,21,FALSE)</f>
        <v>No</v>
      </c>
      <c r="GR175" s="89">
        <f>VLOOKUP($A175,'WO Detail'!$A$2:$BJ$304,22,FALSE)</f>
        <v>0.58711721077365808</v>
      </c>
      <c r="GS175" s="95">
        <f>VLOOKUP($A175,'WO Detail'!$A$2:$BJ$304,41,FALSE)</f>
        <v>1304</v>
      </c>
      <c r="GT175" s="95">
        <f t="shared" si="70"/>
        <v>1.6098765432098767</v>
      </c>
      <c r="GU175" s="95">
        <f>VLOOKUP($A175,'WO Detail'!$A$2:$BJ$304,42,FALSE)</f>
        <v>160</v>
      </c>
      <c r="GV175" s="95">
        <f t="shared" si="71"/>
        <v>0.59259259259259256</v>
      </c>
      <c r="GW175" s="95">
        <f>VLOOKUP($A175,'WO Detail'!$A$2:$BJ$304,43,FALSE)</f>
        <v>2269</v>
      </c>
      <c r="GX175" s="95">
        <f t="shared" si="54"/>
        <v>2.8012345679012349</v>
      </c>
      <c r="GY175" s="95">
        <f>VLOOKUP($A175,'WO Detail'!$A$2:$BJ$304,44,FALSE)</f>
        <v>2355</v>
      </c>
      <c r="GZ175" s="95">
        <f t="shared" si="55"/>
        <v>8.7222222222222214</v>
      </c>
      <c r="HA175" s="95">
        <f>VLOOKUP($A175,'WO Detail'!$A$2:$BJ$304,45,FALSE)</f>
        <v>621</v>
      </c>
      <c r="HB175" s="95">
        <f t="shared" si="56"/>
        <v>0.76666666666666672</v>
      </c>
      <c r="HC175" s="95">
        <f>VLOOKUP($A175,'WO Detail'!$A$2:$BJ$304,46,FALSE)</f>
        <v>386</v>
      </c>
      <c r="HD175" s="95">
        <f t="shared" si="57"/>
        <v>1.4296296296296296</v>
      </c>
      <c r="HE175" s="95">
        <f>VLOOKUP($A175,'WO Detail'!$A$2:$BJ$304,47,FALSE)</f>
        <v>733</v>
      </c>
      <c r="HF175" s="95">
        <f t="shared" si="58"/>
        <v>0.90493827160493834</v>
      </c>
      <c r="HG175" s="95">
        <f>VLOOKUP($A175,'WO Detail'!$A$2:$BJ$304,49,FALSE)</f>
        <v>2445</v>
      </c>
      <c r="HH175" s="95">
        <f t="shared" si="59"/>
        <v>3.0185185185185186</v>
      </c>
      <c r="HI175" s="95">
        <f>VLOOKUP($A175,'WO Detail'!$A$2:$BJ$304,51,FALSE)</f>
        <v>12</v>
      </c>
      <c r="HJ175" s="95">
        <f t="shared" si="60"/>
        <v>6</v>
      </c>
      <c r="HK175" s="95">
        <f>VLOOKUP($A175,'WO Detail'!$A$2:$BJ$304,53,FALSE)</f>
        <v>16</v>
      </c>
      <c r="HL175" s="95">
        <f t="shared" si="61"/>
        <v>8</v>
      </c>
      <c r="HM175" s="95">
        <f>VLOOKUP($A175,'WO Detail'!$A$2:$BJ$304,55,FALSE)</f>
        <v>269</v>
      </c>
      <c r="HN175" s="95">
        <f t="shared" si="72"/>
        <v>44.833333333333336</v>
      </c>
      <c r="HO175" s="95">
        <f>VLOOKUP($A175,'WO Detail'!$A$2:$BJ$304,56,FALSE)</f>
        <v>8379</v>
      </c>
      <c r="HP175" s="95">
        <f t="shared" si="62"/>
        <v>10.344444444444445</v>
      </c>
      <c r="HQ175" s="95">
        <f>VLOOKUP($A175,'WO Detail'!$A$2:$BJ$304,57,FALSE)</f>
        <v>6236</v>
      </c>
      <c r="HR175" s="95">
        <f t="shared" si="63"/>
        <v>23.096296296296295</v>
      </c>
      <c r="HS175" s="95">
        <f>VLOOKUP($A175,'WO Detail'!$A$2:$BJ$304,58,FALSE)</f>
        <v>6943</v>
      </c>
      <c r="HT175" s="95">
        <f t="shared" si="64"/>
        <v>8.5716049382716051</v>
      </c>
      <c r="HU175" s="95">
        <f>VLOOKUP($A175,'WO Detail'!$A$2:$BJ$304,59,FALSE)</f>
        <v>23138</v>
      </c>
      <c r="HV175" s="95">
        <f t="shared" si="65"/>
        <v>85.696296296296296</v>
      </c>
      <c r="HW175" s="95">
        <f>VLOOKUP($A175,'WO Detail'!$A$2:$BJ$304,60,FALSE)</f>
        <v>230</v>
      </c>
      <c r="HX175" s="95">
        <f t="shared" si="66"/>
        <v>0.28395061728395066</v>
      </c>
      <c r="HY175" s="95">
        <f>VLOOKUP($A175,'WO Detail'!$A$2:$BJ$304,61,FALSE)</f>
        <v>6801</v>
      </c>
      <c r="HZ175" s="95">
        <f t="shared" si="67"/>
        <v>25.18888888888889</v>
      </c>
      <c r="IA175" s="95"/>
      <c r="IB175" s="95"/>
      <c r="IC175" s="95"/>
      <c r="ID175" s="113">
        <f>VLOOKUP($A175,'PHAS Score'!$C$1:$D$303,2,FALSE)</f>
        <v>32.32</v>
      </c>
      <c r="IE175" s="95">
        <f>VLOOKUP($A175,'WO Detail'!$A$2:$BJ$304,62,FALSE)</f>
        <v>753</v>
      </c>
      <c r="IF175" s="95">
        <f t="shared" si="68"/>
        <v>2.7888888888888888</v>
      </c>
      <c r="IG175" s="96"/>
      <c r="IH175" s="96"/>
      <c r="II175" s="96"/>
      <c r="IJ175" s="96"/>
    </row>
    <row r="176" spans="1:244" s="18" customFormat="1" ht="20.100000000000001" customHeight="1">
      <c r="A176" s="55" t="s">
        <v>1221</v>
      </c>
      <c r="B176" s="13" t="s">
        <v>256</v>
      </c>
      <c r="C176" s="13" t="str">
        <f>VLOOKUP($A176,'WO Detail'!$A$2:$BJ$304,4,FALSE)</f>
        <v>Bronx</v>
      </c>
      <c r="D176" s="13" t="str">
        <f>VLOOKUP($A176,'WO Detail'!$A$2:$BJ$304,6,FALSE)</f>
        <v>Eastchester Gardens</v>
      </c>
      <c r="E176" s="55">
        <f>VLOOKUP($A176,'WO Detail'!$A$2:$BJ$304,7,FALSE)</f>
        <v>34</v>
      </c>
      <c r="F176" s="13" t="s">
        <v>1222</v>
      </c>
      <c r="G176" s="53">
        <v>191</v>
      </c>
      <c r="H176" s="55" t="str">
        <f>VLOOKUP($A176,'WO Detail'!$A$2:$BJ$304,9,FALSE)</f>
        <v>NY005010340</v>
      </c>
      <c r="I176" s="14">
        <v>174</v>
      </c>
      <c r="J176" s="14">
        <v>192</v>
      </c>
      <c r="K176" s="15">
        <v>1.1034482999999999</v>
      </c>
      <c r="L176" s="15">
        <v>21.359770099999999</v>
      </c>
      <c r="M176" s="14">
        <v>63</v>
      </c>
      <c r="N176" s="14">
        <v>129</v>
      </c>
      <c r="O176" s="14">
        <v>0</v>
      </c>
      <c r="P176" s="14">
        <v>0</v>
      </c>
      <c r="Q176" s="14">
        <v>0</v>
      </c>
      <c r="R176" s="14">
        <v>0</v>
      </c>
      <c r="S176" s="14">
        <v>0</v>
      </c>
      <c r="T176" s="14">
        <v>0</v>
      </c>
      <c r="U176" s="14">
        <v>0</v>
      </c>
      <c r="V176" s="14">
        <v>2</v>
      </c>
      <c r="W176" s="14">
        <v>1</v>
      </c>
      <c r="X176" s="14">
        <v>1</v>
      </c>
      <c r="Y176" s="14">
        <v>56</v>
      </c>
      <c r="Z176" s="14">
        <v>90</v>
      </c>
      <c r="AA176" s="14">
        <v>42</v>
      </c>
      <c r="AB176" s="14">
        <v>0</v>
      </c>
      <c r="AC176" s="14">
        <v>189</v>
      </c>
      <c r="AD176" s="14">
        <v>188</v>
      </c>
      <c r="AE176" s="14">
        <v>23</v>
      </c>
      <c r="AF176" s="14">
        <v>36</v>
      </c>
      <c r="AG176" s="14">
        <v>128</v>
      </c>
      <c r="AH176" s="14">
        <v>5</v>
      </c>
      <c r="AI176" s="14">
        <v>0</v>
      </c>
      <c r="AJ176" s="14">
        <v>143</v>
      </c>
      <c r="AK176" s="14">
        <v>71</v>
      </c>
      <c r="AL176" s="14">
        <v>13</v>
      </c>
      <c r="AM176" s="14">
        <v>8</v>
      </c>
      <c r="AN176" s="14">
        <v>10</v>
      </c>
      <c r="AO176" s="16">
        <v>332.14942528735634</v>
      </c>
      <c r="AP176" s="16">
        <v>253.5</v>
      </c>
      <c r="AQ176" s="14">
        <v>1</v>
      </c>
      <c r="AR176" s="14">
        <v>8</v>
      </c>
      <c r="AS176" s="14">
        <v>100</v>
      </c>
      <c r="AT176" s="14">
        <v>31</v>
      </c>
      <c r="AU176" s="14">
        <v>11</v>
      </c>
      <c r="AV176" s="14">
        <v>6</v>
      </c>
      <c r="AW176" s="14">
        <v>8</v>
      </c>
      <c r="AX176" s="14">
        <v>3</v>
      </c>
      <c r="AY176" s="14">
        <v>2</v>
      </c>
      <c r="AZ176" s="14">
        <v>2</v>
      </c>
      <c r="BA176" s="14">
        <v>2</v>
      </c>
      <c r="BB176" s="16">
        <v>14323.751445086706</v>
      </c>
      <c r="BC176" s="16">
        <v>10752</v>
      </c>
      <c r="BD176" s="14">
        <v>7</v>
      </c>
      <c r="BE176" s="14">
        <v>42</v>
      </c>
      <c r="BF176" s="14">
        <v>68</v>
      </c>
      <c r="BG176" s="14">
        <v>30</v>
      </c>
      <c r="BH176" s="14">
        <v>6</v>
      </c>
      <c r="BI176" s="14">
        <v>10</v>
      </c>
      <c r="BJ176" s="14">
        <v>4</v>
      </c>
      <c r="BK176" s="14">
        <v>3</v>
      </c>
      <c r="BL176" s="14">
        <v>1</v>
      </c>
      <c r="BM176" s="14">
        <v>2</v>
      </c>
      <c r="BN176" s="14">
        <v>0</v>
      </c>
      <c r="BO176" s="14">
        <v>0</v>
      </c>
      <c r="BP176" s="14">
        <v>0</v>
      </c>
      <c r="BQ176" s="14">
        <v>0</v>
      </c>
      <c r="BR176" s="14">
        <v>0</v>
      </c>
      <c r="BS176" s="14">
        <v>0</v>
      </c>
      <c r="BT176" s="14">
        <v>0</v>
      </c>
      <c r="BU176" s="14">
        <v>0</v>
      </c>
      <c r="BV176" s="14">
        <v>0</v>
      </c>
      <c r="BW176" s="14">
        <v>0</v>
      </c>
      <c r="BX176" s="14">
        <v>0</v>
      </c>
      <c r="BY176" s="14">
        <v>5</v>
      </c>
      <c r="BZ176" s="16">
        <v>34957.599999999999</v>
      </c>
      <c r="CA176" s="16">
        <v>36185</v>
      </c>
      <c r="CB176" s="14">
        <v>6</v>
      </c>
      <c r="CC176" s="16">
        <v>3979</v>
      </c>
      <c r="CD176" s="16">
        <v>4776</v>
      </c>
      <c r="CE176" s="14">
        <v>162</v>
      </c>
      <c r="CF176" s="16">
        <v>14070.043209876543</v>
      </c>
      <c r="CG176" s="16">
        <v>10758</v>
      </c>
      <c r="CH176" s="14">
        <v>152</v>
      </c>
      <c r="CI176" s="14">
        <v>17</v>
      </c>
      <c r="CJ176" s="14">
        <v>4</v>
      </c>
      <c r="CK176" s="14">
        <v>0</v>
      </c>
      <c r="CL176" s="14">
        <v>0</v>
      </c>
      <c r="CM176" s="14">
        <v>0</v>
      </c>
      <c r="CN176" s="17">
        <f t="shared" si="51"/>
        <v>0</v>
      </c>
      <c r="CO176" s="14">
        <v>0</v>
      </c>
      <c r="CP176" s="17">
        <f t="shared" si="52"/>
        <v>0</v>
      </c>
      <c r="CQ176" s="14">
        <v>107</v>
      </c>
      <c r="CR176" s="14">
        <v>0</v>
      </c>
      <c r="CS176" s="17">
        <f t="shared" si="53"/>
        <v>0</v>
      </c>
      <c r="CT176" s="13"/>
      <c r="CU176" s="17"/>
      <c r="CV176" s="13"/>
      <c r="CW176" s="13"/>
      <c r="CX176" s="13"/>
      <c r="CY176" s="13"/>
      <c r="CZ176" s="13"/>
      <c r="DA176" s="13"/>
      <c r="DB176" s="13" t="str">
        <f>VLOOKUP($A176,'WO Detail'!$A$2:$BJ$304,5,FALSE)</f>
        <v>Theresa Bethea</v>
      </c>
      <c r="DC176" s="13"/>
      <c r="DD176" s="13"/>
      <c r="DE176" s="55">
        <f>VLOOKUP($A176,'WO Detail'!$A$2:$BJ$304,38,FALSE)</f>
        <v>0</v>
      </c>
      <c r="DF176" s="19" t="s">
        <v>404</v>
      </c>
      <c r="DG176" s="19" t="s">
        <v>606</v>
      </c>
      <c r="DH176" s="19" t="s">
        <v>1223</v>
      </c>
      <c r="DI176" s="19" t="s">
        <v>1224</v>
      </c>
      <c r="DJ176" s="19" t="s">
        <v>592</v>
      </c>
      <c r="DK176" s="19" t="s">
        <v>609</v>
      </c>
      <c r="DL176" s="19" t="s">
        <v>309</v>
      </c>
      <c r="DM176" s="19" t="s">
        <v>610</v>
      </c>
      <c r="DN176" s="19" t="s">
        <v>964</v>
      </c>
      <c r="DO176" s="55"/>
      <c r="DP176" s="55"/>
      <c r="DQ176" s="68">
        <v>10.416666666666666</v>
      </c>
      <c r="DR176" s="55" t="str">
        <f>VLOOKUP($A176,'WO Detail'!$A$2:$BJ$304,10,FALSE)</f>
        <v>No</v>
      </c>
      <c r="DS176" s="55" t="str">
        <f>VLOOKUP($A176,'WO Detail'!$A$2:$BJ$304,14,FALSE)</f>
        <v>YES</v>
      </c>
      <c r="DT176" s="19" t="s">
        <v>328</v>
      </c>
      <c r="DU176" s="59" t="str">
        <f>VLOOKUP($A176,'WO Detail'!$A$2:$BJ$304,15,FALSE)</f>
        <v>MARILYN OLIVER</v>
      </c>
      <c r="DV176" s="78">
        <v>2026</v>
      </c>
      <c r="DW176" s="79" t="s">
        <v>519</v>
      </c>
      <c r="DX176" s="55">
        <f>VLOOKUP($A176,'WO Detail'!$A$2:$BJ$304,26,FALSE)</f>
        <v>179</v>
      </c>
      <c r="DY176" s="55">
        <f>VLOOKUP($A176,'WO Detail'!$A$2:$BJ$304,27,FALSE)</f>
        <v>174</v>
      </c>
      <c r="DZ176" s="55">
        <f>VLOOKUP($A176,'WO Detail'!$A$2:$BJ$304,28,FALSE)</f>
        <v>3</v>
      </c>
      <c r="EA176" s="55">
        <f>VLOOKUP($A176,'WO Detail'!$A$2:$BJ$304,29,FALSE)</f>
        <v>2</v>
      </c>
      <c r="EB176" s="55">
        <f>VLOOKUP($A176,'WO Detail'!$A$2:$BJ$304,30,FALSE)</f>
        <v>28</v>
      </c>
      <c r="EC176" s="55">
        <f>VLOOKUP($A176,'WO Detail'!$A$2:$BJ$304,31,FALSE)</f>
        <v>141</v>
      </c>
      <c r="ED176" s="55">
        <f>VLOOKUP($A176,'WO Detail'!$A$2:$BJ$304,32,FALSE)</f>
        <v>10</v>
      </c>
      <c r="EE176" s="55">
        <f>VLOOKUP($A176,'WO Detail'!$A$2:$BJ$304,33,FALSE)</f>
        <v>0</v>
      </c>
      <c r="EF176" s="55">
        <f>VLOOKUP($A176,'WO Detail'!$A$2:$BJ$304,34,FALSE)</f>
        <v>0</v>
      </c>
      <c r="EG176" s="55">
        <f>VLOOKUP($A176,'WO Detail'!$A$2:$BJ$304,35,FALSE)</f>
        <v>0</v>
      </c>
      <c r="EH176" s="55">
        <f>VLOOKUP($A176,'WO Detail'!$A$2:$BJ$304,36,FALSE)</f>
        <v>0</v>
      </c>
      <c r="EI176" s="55">
        <f>VLOOKUP($A176,'WO Detail'!$A$2:$BJ$304,37,FALSE)</f>
        <v>0</v>
      </c>
      <c r="EJ176" s="78">
        <v>1</v>
      </c>
      <c r="EK176" s="78">
        <v>0</v>
      </c>
      <c r="EL176" s="19" t="s">
        <v>268</v>
      </c>
      <c r="EM176" s="19" t="s">
        <v>269</v>
      </c>
      <c r="EN176" s="81">
        <v>26907</v>
      </c>
      <c r="EO176" s="78">
        <v>47</v>
      </c>
      <c r="EP176" s="78" t="s">
        <v>258</v>
      </c>
      <c r="EQ176" s="84">
        <v>10076</v>
      </c>
      <c r="ER176" s="78">
        <v>1.1300000000000001</v>
      </c>
      <c r="ES176" s="13"/>
      <c r="ET176" s="55">
        <f>VLOOKUP($A176,'WO Detail'!$A$2:$BJ$304,25,FALSE)</f>
        <v>2</v>
      </c>
      <c r="EU176" s="55">
        <f>VLOOKUP($A176,'WO Detail'!$A$2:$BJ$304,24,FALSE)</f>
        <v>2</v>
      </c>
      <c r="EV176" s="55">
        <f>VLOOKUP($A176,'WO Detail'!$A$2:$BJ$304,23,FALSE)</f>
        <v>0</v>
      </c>
      <c r="EW176" s="78" t="s">
        <v>267</v>
      </c>
      <c r="EX176" s="13"/>
      <c r="EY176" s="13"/>
      <c r="EZ176" s="19" t="s">
        <v>267</v>
      </c>
      <c r="FA176" s="55" t="str">
        <f>VLOOKUP($A176,'WO Detail'!$A$2:$BJ$304,11,FALSE)</f>
        <v>Other</v>
      </c>
      <c r="FB176" s="55" t="str">
        <f>VLOOKUP($A176,'WO Detail'!$A$2:$BJ$304,12,FALSE)</f>
        <v>No</v>
      </c>
      <c r="FC176" s="13"/>
      <c r="FD176" s="55">
        <f>VLOOKUP($A176,'WO Detail'!$A$2:$BJ$304,13,FALSE)</f>
        <v>0</v>
      </c>
      <c r="FE176" s="19" t="s">
        <v>267</v>
      </c>
      <c r="FF176" s="13"/>
      <c r="FG176" s="19" t="s">
        <v>1225</v>
      </c>
      <c r="FH176" s="19" t="s">
        <v>1226</v>
      </c>
      <c r="FI176" s="13">
        <v>3703</v>
      </c>
      <c r="FJ176" s="13">
        <v>8</v>
      </c>
      <c r="FK176" s="19" t="s">
        <v>967</v>
      </c>
      <c r="FL176" s="13"/>
      <c r="FM176" s="55">
        <f>VLOOKUP($A176,'WO Detail'!$A$2:$BJ$304,16,FALSE)</f>
        <v>0</v>
      </c>
      <c r="FN176" s="13"/>
      <c r="FO176" s="13"/>
      <c r="FP176" s="13"/>
      <c r="FQ176" s="13"/>
      <c r="FR176" s="13"/>
      <c r="FS176" s="13"/>
      <c r="FT176" s="13"/>
      <c r="FU176" s="13"/>
      <c r="FV176" s="13"/>
      <c r="FW176" s="13"/>
      <c r="FX176" s="13"/>
      <c r="FY176" s="13"/>
      <c r="FZ176" s="13"/>
      <c r="GA176" s="13"/>
      <c r="GB176" s="13"/>
      <c r="GC176" s="13"/>
      <c r="GD176" s="13"/>
      <c r="GE176" s="13"/>
      <c r="GF176" s="13"/>
      <c r="GG176" s="13"/>
      <c r="GH176" s="55">
        <f>VLOOKUP($A176,'WO Detail'!$A$2:$BJ$304,39,FALSE)</f>
        <v>97.65</v>
      </c>
      <c r="GI176" s="55">
        <f>VLOOKUP($A176,'WO Detail'!$A$2:$BJ$304,40,FALSE)</f>
        <v>16.09</v>
      </c>
      <c r="GJ176" s="13"/>
      <c r="GK176" s="13"/>
      <c r="GL176" s="13"/>
      <c r="GM176" s="13"/>
      <c r="GN176" s="55">
        <f>VLOOKUP($A176,'WO Detail'!$A$2:$BJ$304,17,FALSE)</f>
        <v>0</v>
      </c>
      <c r="GO176" s="55">
        <f>VLOOKUP($A176,'WO Detail'!$A$2:$BJ$304,18,FALSE)</f>
        <v>0</v>
      </c>
      <c r="GP176" s="55">
        <f>VLOOKUP($A176,'WO Detail'!$A$2:$BJ$304,19,FALSE)</f>
        <v>0</v>
      </c>
      <c r="GQ176" s="55" t="str">
        <f>VLOOKUP($A176,'WO Detail'!$A$2:$BJ$304,21,FALSE)</f>
        <v>No</v>
      </c>
      <c r="GR176" s="89">
        <f>VLOOKUP($A176,'WO Detail'!$A$2:$BJ$304,22,FALSE)</f>
        <v>0.60413441048983185</v>
      </c>
      <c r="GS176" s="95">
        <f>VLOOKUP($A176,'WO Detail'!$A$2:$BJ$304,41,FALSE)</f>
        <v>100</v>
      </c>
      <c r="GT176" s="95">
        <f t="shared" si="70"/>
        <v>0.19157088122605365</v>
      </c>
      <c r="GU176" s="95">
        <f>VLOOKUP($A176,'WO Detail'!$A$2:$BJ$304,42,FALSE)</f>
        <v>3</v>
      </c>
      <c r="GV176" s="95">
        <f t="shared" si="71"/>
        <v>1.7241379310344827E-2</v>
      </c>
      <c r="GW176" s="95">
        <f>VLOOKUP($A176,'WO Detail'!$A$2:$BJ$304,43,FALSE)</f>
        <v>680</v>
      </c>
      <c r="GX176" s="95">
        <f t="shared" si="54"/>
        <v>1.3026819923371646</v>
      </c>
      <c r="GY176" s="95">
        <f>VLOOKUP($A176,'WO Detail'!$A$2:$BJ$304,44,FALSE)</f>
        <v>365</v>
      </c>
      <c r="GZ176" s="95">
        <f t="shared" si="55"/>
        <v>2.0977011494252875</v>
      </c>
      <c r="HA176" s="95">
        <f>VLOOKUP($A176,'WO Detail'!$A$2:$BJ$304,45,FALSE)</f>
        <v>504</v>
      </c>
      <c r="HB176" s="95">
        <f t="shared" si="56"/>
        <v>0.96551724137931039</v>
      </c>
      <c r="HC176" s="95">
        <f>VLOOKUP($A176,'WO Detail'!$A$2:$BJ$304,46,FALSE)</f>
        <v>253</v>
      </c>
      <c r="HD176" s="95">
        <f t="shared" si="57"/>
        <v>1.4540229885057472</v>
      </c>
      <c r="HE176" s="95">
        <f>VLOOKUP($A176,'WO Detail'!$A$2:$BJ$304,47,FALSE)</f>
        <v>281</v>
      </c>
      <c r="HF176" s="95">
        <f t="shared" si="58"/>
        <v>0.53831417624521072</v>
      </c>
      <c r="HG176" s="95">
        <f>VLOOKUP($A176,'WO Detail'!$A$2:$BJ$304,49,FALSE)</f>
        <v>397</v>
      </c>
      <c r="HH176" s="95">
        <f t="shared" si="59"/>
        <v>0.76053639846743304</v>
      </c>
      <c r="HI176" s="95">
        <f>VLOOKUP($A176,'WO Detail'!$A$2:$BJ$304,51,FALSE)</f>
        <v>3</v>
      </c>
      <c r="HJ176" s="95">
        <f t="shared" si="60"/>
        <v>1.5</v>
      </c>
      <c r="HK176" s="95">
        <f>VLOOKUP($A176,'WO Detail'!$A$2:$BJ$304,53,FALSE)</f>
        <v>4</v>
      </c>
      <c r="HL176" s="95">
        <f t="shared" si="61"/>
        <v>2</v>
      </c>
      <c r="HM176" s="95">
        <f>VLOOKUP($A176,'WO Detail'!$A$2:$BJ$304,55,FALSE)</f>
        <v>127</v>
      </c>
      <c r="HN176" s="95">
        <f t="shared" si="72"/>
        <v>63.5</v>
      </c>
      <c r="HO176" s="95">
        <f>VLOOKUP($A176,'WO Detail'!$A$2:$BJ$304,56,FALSE)</f>
        <v>3507</v>
      </c>
      <c r="HP176" s="95">
        <f t="shared" si="62"/>
        <v>6.7183908045977008</v>
      </c>
      <c r="HQ176" s="95">
        <f>VLOOKUP($A176,'WO Detail'!$A$2:$BJ$304,57,FALSE)</f>
        <v>522</v>
      </c>
      <c r="HR176" s="95">
        <f t="shared" si="63"/>
        <v>3</v>
      </c>
      <c r="HS176" s="95">
        <f>VLOOKUP($A176,'WO Detail'!$A$2:$BJ$304,58,FALSE)</f>
        <v>2885</v>
      </c>
      <c r="HT176" s="95">
        <f t="shared" si="64"/>
        <v>5.5268199233716473</v>
      </c>
      <c r="HU176" s="95">
        <f>VLOOKUP($A176,'WO Detail'!$A$2:$BJ$304,59,FALSE)</f>
        <v>7408</v>
      </c>
      <c r="HV176" s="95">
        <f t="shared" si="65"/>
        <v>42.574712643678161</v>
      </c>
      <c r="HW176" s="95">
        <f>VLOOKUP($A176,'WO Detail'!$A$2:$BJ$304,60,FALSE)</f>
        <v>176</v>
      </c>
      <c r="HX176" s="95">
        <f t="shared" si="66"/>
        <v>0.33716475095785442</v>
      </c>
      <c r="HY176" s="95">
        <f>VLOOKUP($A176,'WO Detail'!$A$2:$BJ$304,61,FALSE)</f>
        <v>2194</v>
      </c>
      <c r="HZ176" s="95">
        <f t="shared" si="67"/>
        <v>12.60919540229885</v>
      </c>
      <c r="IA176" s="95"/>
      <c r="IB176" s="95"/>
      <c r="IC176" s="95"/>
      <c r="ID176" s="113">
        <f>VLOOKUP($A176,'PHAS Score'!$C$1:$D$303,2,FALSE)</f>
        <v>7</v>
      </c>
      <c r="IE176" s="95">
        <f>VLOOKUP($A176,'WO Detail'!$A$2:$BJ$304,62,FALSE)</f>
        <v>239</v>
      </c>
      <c r="IF176" s="95">
        <f t="shared" si="68"/>
        <v>1.3735632183908046</v>
      </c>
      <c r="IG176" s="96"/>
      <c r="IH176" s="96"/>
      <c r="II176" s="96"/>
      <c r="IJ176" s="96"/>
    </row>
    <row r="177" spans="1:244" s="18" customFormat="1" ht="20.100000000000001" customHeight="1">
      <c r="A177" s="55" t="s">
        <v>1227</v>
      </c>
      <c r="B177" s="13" t="s">
        <v>256</v>
      </c>
      <c r="C177" s="13" t="str">
        <f>VLOOKUP($A177,'WO Detail'!$A$2:$BJ$304,4,FALSE)</f>
        <v>NGO1</v>
      </c>
      <c r="D177" s="13" t="str">
        <f>VLOOKUP($A177,'WO Detail'!$A$2:$BJ$304,6,FALSE)</f>
        <v>Mill Brook</v>
      </c>
      <c r="E177" s="55">
        <f>VLOOKUP($A177,'WO Detail'!$A$2:$BJ$304,7,FALSE)</f>
        <v>84</v>
      </c>
      <c r="F177" s="13" t="s">
        <v>1228</v>
      </c>
      <c r="G177" s="53">
        <v>84</v>
      </c>
      <c r="H177" s="55" t="str">
        <f>VLOOKUP($A177,'WO Detail'!$A$2:$BJ$304,9,FALSE)</f>
        <v>NY005010840</v>
      </c>
      <c r="I177" s="14">
        <v>1230</v>
      </c>
      <c r="J177" s="14">
        <v>2770</v>
      </c>
      <c r="K177" s="15">
        <v>2.2520324999999999</v>
      </c>
      <c r="L177" s="15">
        <v>23.769918700000002</v>
      </c>
      <c r="M177" s="14">
        <v>1019</v>
      </c>
      <c r="N177" s="14">
        <v>1751</v>
      </c>
      <c r="O177" s="14">
        <v>140</v>
      </c>
      <c r="P177" s="14">
        <v>240</v>
      </c>
      <c r="Q177" s="14">
        <v>281</v>
      </c>
      <c r="R177" s="14">
        <v>290</v>
      </c>
      <c r="S177" s="14">
        <v>220</v>
      </c>
      <c r="T177" s="14">
        <v>363</v>
      </c>
      <c r="U177" s="14">
        <v>258</v>
      </c>
      <c r="V177" s="14">
        <v>281</v>
      </c>
      <c r="W177" s="14">
        <v>153</v>
      </c>
      <c r="X177" s="14">
        <v>156</v>
      </c>
      <c r="Y177" s="14">
        <v>198</v>
      </c>
      <c r="Z177" s="14">
        <v>136</v>
      </c>
      <c r="AA177" s="14">
        <v>54</v>
      </c>
      <c r="AB177" s="14">
        <v>846</v>
      </c>
      <c r="AC177" s="14">
        <v>471</v>
      </c>
      <c r="AD177" s="14">
        <v>388</v>
      </c>
      <c r="AE177" s="14">
        <v>65</v>
      </c>
      <c r="AF177" s="14">
        <v>966</v>
      </c>
      <c r="AG177" s="14">
        <v>1721</v>
      </c>
      <c r="AH177" s="14">
        <v>13</v>
      </c>
      <c r="AI177" s="14">
        <v>5</v>
      </c>
      <c r="AJ177" s="14">
        <v>551</v>
      </c>
      <c r="AK177" s="14">
        <v>151</v>
      </c>
      <c r="AL177" s="14">
        <v>24</v>
      </c>
      <c r="AM177" s="14">
        <v>16</v>
      </c>
      <c r="AN177" s="14">
        <v>112</v>
      </c>
      <c r="AO177" s="16">
        <v>492.87073170731708</v>
      </c>
      <c r="AP177" s="16">
        <v>383.5</v>
      </c>
      <c r="AQ177" s="14">
        <v>20</v>
      </c>
      <c r="AR177" s="14">
        <v>94</v>
      </c>
      <c r="AS177" s="14">
        <v>404</v>
      </c>
      <c r="AT177" s="14">
        <v>120</v>
      </c>
      <c r="AU177" s="14">
        <v>150</v>
      </c>
      <c r="AV177" s="14">
        <v>94</v>
      </c>
      <c r="AW177" s="14">
        <v>86</v>
      </c>
      <c r="AX177" s="14">
        <v>58</v>
      </c>
      <c r="AY177" s="14">
        <v>58</v>
      </c>
      <c r="AZ177" s="14">
        <v>32</v>
      </c>
      <c r="BA177" s="14">
        <v>114</v>
      </c>
      <c r="BB177" s="16">
        <v>22322.173141891893</v>
      </c>
      <c r="BC177" s="16">
        <v>16424</v>
      </c>
      <c r="BD177" s="14">
        <v>48</v>
      </c>
      <c r="BE177" s="14">
        <v>227</v>
      </c>
      <c r="BF177" s="14">
        <v>276</v>
      </c>
      <c r="BG177" s="14">
        <v>156</v>
      </c>
      <c r="BH177" s="14">
        <v>109</v>
      </c>
      <c r="BI177" s="14">
        <v>102</v>
      </c>
      <c r="BJ177" s="14">
        <v>69</v>
      </c>
      <c r="BK177" s="14">
        <v>57</v>
      </c>
      <c r="BL177" s="14">
        <v>33</v>
      </c>
      <c r="BM177" s="14">
        <v>17</v>
      </c>
      <c r="BN177" s="14">
        <v>23</v>
      </c>
      <c r="BO177" s="14">
        <v>11</v>
      </c>
      <c r="BP177" s="14">
        <v>5</v>
      </c>
      <c r="BQ177" s="14">
        <v>14</v>
      </c>
      <c r="BR177" s="14">
        <v>5</v>
      </c>
      <c r="BS177" s="14">
        <v>12</v>
      </c>
      <c r="BT177" s="14">
        <v>8</v>
      </c>
      <c r="BU177" s="14">
        <v>3</v>
      </c>
      <c r="BV177" s="14">
        <v>2</v>
      </c>
      <c r="BW177" s="14">
        <v>1</v>
      </c>
      <c r="BX177" s="14">
        <v>6</v>
      </c>
      <c r="BY177" s="14">
        <v>555</v>
      </c>
      <c r="BZ177" s="16">
        <v>32500.6990990991</v>
      </c>
      <c r="CA177" s="16">
        <v>27316</v>
      </c>
      <c r="CB177" s="14">
        <v>161</v>
      </c>
      <c r="CC177" s="16">
        <v>13745.80745341615</v>
      </c>
      <c r="CD177" s="16">
        <v>9468</v>
      </c>
      <c r="CE177" s="14">
        <v>492</v>
      </c>
      <c r="CF177" s="16">
        <v>14226.886178861789</v>
      </c>
      <c r="CG177" s="16">
        <v>10512</v>
      </c>
      <c r="CH177" s="14">
        <v>857</v>
      </c>
      <c r="CI177" s="14">
        <v>212</v>
      </c>
      <c r="CJ177" s="14">
        <v>86</v>
      </c>
      <c r="CK177" s="14">
        <v>24</v>
      </c>
      <c r="CL177" s="14">
        <v>3</v>
      </c>
      <c r="CM177" s="14">
        <v>5</v>
      </c>
      <c r="CN177" s="17">
        <f t="shared" si="51"/>
        <v>4.0650406504065045E-3</v>
      </c>
      <c r="CO177" s="14">
        <v>40</v>
      </c>
      <c r="CP177" s="17">
        <f t="shared" si="52"/>
        <v>3.2520325203252036E-2</v>
      </c>
      <c r="CQ177" s="14">
        <v>640</v>
      </c>
      <c r="CR177" s="14">
        <v>190</v>
      </c>
      <c r="CS177" s="17">
        <f t="shared" si="53"/>
        <v>6.8592057761732855E-2</v>
      </c>
      <c r="CT177" s="13"/>
      <c r="CU177" s="17"/>
      <c r="CV177" s="13"/>
      <c r="CW177" s="13"/>
      <c r="CX177" s="13"/>
      <c r="CY177" s="13"/>
      <c r="CZ177" s="13"/>
      <c r="DA177" s="13"/>
      <c r="DB177" s="13" t="str">
        <f>VLOOKUP($A177,'WO Detail'!$A$2:$BJ$304,5,FALSE)</f>
        <v>Vacant</v>
      </c>
      <c r="DC177" s="13"/>
      <c r="DD177" s="13"/>
      <c r="DE177" s="55">
        <f>VLOOKUP($A177,'WO Detail'!$A$2:$BJ$304,38,FALSE)</f>
        <v>13</v>
      </c>
      <c r="DF177" s="19" t="s">
        <v>258</v>
      </c>
      <c r="DG177" s="19" t="s">
        <v>259</v>
      </c>
      <c r="DH177" s="19" t="s">
        <v>415</v>
      </c>
      <c r="DI177" s="19" t="s">
        <v>416</v>
      </c>
      <c r="DJ177" s="19" t="s">
        <v>338</v>
      </c>
      <c r="DK177" s="19" t="s">
        <v>339</v>
      </c>
      <c r="DL177" s="19" t="s">
        <v>350</v>
      </c>
      <c r="DM177" s="19" t="s">
        <v>368</v>
      </c>
      <c r="DN177" s="19" t="s">
        <v>417</v>
      </c>
      <c r="DO177" s="55"/>
      <c r="DP177" s="55"/>
      <c r="DQ177" s="68">
        <v>11.5718418514947</v>
      </c>
      <c r="DR177" s="55" t="str">
        <f>VLOOKUP($A177,'WO Detail'!$A$2:$BJ$304,10,FALSE)</f>
        <v>No</v>
      </c>
      <c r="DS177" s="55" t="str">
        <f>VLOOKUP($A177,'WO Detail'!$A$2:$BJ$304,14,FALSE)</f>
        <v>YES</v>
      </c>
      <c r="DT177" s="19" t="s">
        <v>418</v>
      </c>
      <c r="DU177" s="59" t="str">
        <f>VLOOKUP($A177,'WO Detail'!$A$2:$BJ$304,15,FALSE)</f>
        <v>PRINCELLA JAMISON</v>
      </c>
      <c r="DV177" s="77"/>
      <c r="DW177" s="79" t="s">
        <v>267</v>
      </c>
      <c r="DX177" s="55">
        <f>VLOOKUP($A177,'WO Detail'!$A$2:$BJ$304,26,FALSE)</f>
        <v>1255</v>
      </c>
      <c r="DY177" s="55">
        <f>VLOOKUP($A177,'WO Detail'!$A$2:$BJ$304,27,FALSE)</f>
        <v>1232</v>
      </c>
      <c r="DZ177" s="55">
        <f>VLOOKUP($A177,'WO Detail'!$A$2:$BJ$304,28,FALSE)</f>
        <v>19</v>
      </c>
      <c r="EA177" s="55">
        <f>VLOOKUP($A177,'WO Detail'!$A$2:$BJ$304,29,FALSE)</f>
        <v>4</v>
      </c>
      <c r="EB177" s="55">
        <f>VLOOKUP($A177,'WO Detail'!$A$2:$BJ$304,30,FALSE)</f>
        <v>25</v>
      </c>
      <c r="EC177" s="55">
        <f>VLOOKUP($A177,'WO Detail'!$A$2:$BJ$304,31,FALSE)</f>
        <v>127</v>
      </c>
      <c r="ED177" s="55">
        <f>VLOOKUP($A177,'WO Detail'!$A$2:$BJ$304,32,FALSE)</f>
        <v>777</v>
      </c>
      <c r="EE177" s="55">
        <f>VLOOKUP($A177,'WO Detail'!$A$2:$BJ$304,33,FALSE)</f>
        <v>306</v>
      </c>
      <c r="EF177" s="55">
        <f>VLOOKUP($A177,'WO Detail'!$A$2:$BJ$304,34,FALSE)</f>
        <v>20</v>
      </c>
      <c r="EG177" s="55">
        <f>VLOOKUP($A177,'WO Detail'!$A$2:$BJ$304,35,FALSE)</f>
        <v>0</v>
      </c>
      <c r="EH177" s="55">
        <f>VLOOKUP($A177,'WO Detail'!$A$2:$BJ$304,36,FALSE)</f>
        <v>0</v>
      </c>
      <c r="EI177" s="55">
        <f>VLOOKUP($A177,'WO Detail'!$A$2:$BJ$304,37,FALSE)</f>
        <v>0</v>
      </c>
      <c r="EJ177" s="78">
        <v>9</v>
      </c>
      <c r="EK177" s="78">
        <v>0</v>
      </c>
      <c r="EL177" s="19" t="s">
        <v>268</v>
      </c>
      <c r="EM177" s="19" t="s">
        <v>269</v>
      </c>
      <c r="EN177" s="81">
        <v>21696</v>
      </c>
      <c r="EO177" s="78">
        <v>61</v>
      </c>
      <c r="EP177" s="78" t="s">
        <v>299</v>
      </c>
      <c r="EQ177" s="84">
        <v>76410</v>
      </c>
      <c r="ER177" s="78">
        <v>11.65</v>
      </c>
      <c r="ES177" s="13"/>
      <c r="ET177" s="55">
        <f>VLOOKUP($A177,'WO Detail'!$A$2:$BJ$304,25,FALSE)</f>
        <v>5</v>
      </c>
      <c r="EU177" s="55">
        <f>VLOOKUP($A177,'WO Detail'!$A$2:$BJ$304,24,FALSE)</f>
        <v>18</v>
      </c>
      <c r="EV177" s="55">
        <f>VLOOKUP($A177,'WO Detail'!$A$2:$BJ$304,23,FALSE)</f>
        <v>0</v>
      </c>
      <c r="EW177" s="78" t="s">
        <v>390</v>
      </c>
      <c r="EX177" s="13"/>
      <c r="EY177" s="13"/>
      <c r="EZ177" s="19" t="s">
        <v>267</v>
      </c>
      <c r="FA177" s="55" t="str">
        <f>VLOOKUP($A177,'WO Detail'!$A$2:$BJ$304,11,FALSE)</f>
        <v>Other</v>
      </c>
      <c r="FB177" s="55" t="str">
        <f>VLOOKUP($A177,'WO Detail'!$A$2:$BJ$304,12,FALSE)</f>
        <v>No</v>
      </c>
      <c r="FC177" s="13"/>
      <c r="FD177" s="55">
        <f>VLOOKUP($A177,'WO Detail'!$A$2:$BJ$304,13,FALSE)</f>
        <v>0</v>
      </c>
      <c r="FE177" s="19" t="s">
        <v>267</v>
      </c>
      <c r="FF177" s="13" t="s">
        <v>273</v>
      </c>
      <c r="FG177" s="19" t="s">
        <v>1229</v>
      </c>
      <c r="FH177" s="19" t="s">
        <v>1230</v>
      </c>
      <c r="FI177" s="13">
        <v>3710</v>
      </c>
      <c r="FJ177" s="13">
        <v>7</v>
      </c>
      <c r="FK177" s="19" t="s">
        <v>423</v>
      </c>
      <c r="FL177" s="13"/>
      <c r="FM177" s="55">
        <f>VLOOKUP($A177,'WO Detail'!$A$2:$BJ$304,16,FALSE)</f>
        <v>0</v>
      </c>
      <c r="FN177" s="13"/>
      <c r="FO177" s="13"/>
      <c r="FP177" s="13"/>
      <c r="FQ177" s="13"/>
      <c r="FR177" s="13"/>
      <c r="FS177" s="13"/>
      <c r="FT177" s="13"/>
      <c r="FU177" s="13"/>
      <c r="FV177" s="13"/>
      <c r="FW177" s="13"/>
      <c r="FX177" s="13"/>
      <c r="FY177" s="13"/>
      <c r="FZ177" s="13"/>
      <c r="GA177" s="13"/>
      <c r="GB177" s="13"/>
      <c r="GC177" s="13"/>
      <c r="GD177" s="13"/>
      <c r="GE177" s="13"/>
      <c r="GF177" s="13"/>
      <c r="GG177" s="13"/>
      <c r="GH177" s="55">
        <f>VLOOKUP($A177,'WO Detail'!$A$2:$BJ$304,39,FALSE)</f>
        <v>87.25</v>
      </c>
      <c r="GI177" s="55">
        <f>VLOOKUP($A177,'WO Detail'!$A$2:$BJ$304,40,FALSE)</f>
        <v>36.200000000000003</v>
      </c>
      <c r="GJ177" s="13"/>
      <c r="GK177" s="13"/>
      <c r="GL177" s="13"/>
      <c r="GM177" s="13"/>
      <c r="GN177" s="55">
        <f>VLOOKUP($A177,'WO Detail'!$A$2:$BJ$304,17,FALSE)</f>
        <v>0</v>
      </c>
      <c r="GO177" s="55">
        <f>VLOOKUP($A177,'WO Detail'!$A$2:$BJ$304,18,FALSE)</f>
        <v>0</v>
      </c>
      <c r="GP177" s="55">
        <f>VLOOKUP($A177,'WO Detail'!$A$2:$BJ$304,19,FALSE)</f>
        <v>0</v>
      </c>
      <c r="GQ177" s="55" t="str">
        <f>VLOOKUP($A177,'WO Detail'!$A$2:$BJ$304,21,FALSE)</f>
        <v>No</v>
      </c>
      <c r="GR177" s="89">
        <f>VLOOKUP($A177,'WO Detail'!$A$2:$BJ$304,22,FALSE)</f>
        <v>0.49568217009593341</v>
      </c>
      <c r="GS177" s="95">
        <f>VLOOKUP($A177,'WO Detail'!$A$2:$BJ$304,41,FALSE)</f>
        <v>4293</v>
      </c>
      <c r="GT177" s="95">
        <f t="shared" si="70"/>
        <v>1.161525974025974</v>
      </c>
      <c r="GU177" s="95">
        <f>VLOOKUP($A177,'WO Detail'!$A$2:$BJ$304,42,FALSE)</f>
        <v>565</v>
      </c>
      <c r="GV177" s="95">
        <f t="shared" si="71"/>
        <v>0.45860389610389612</v>
      </c>
      <c r="GW177" s="95">
        <f>VLOOKUP($A177,'WO Detail'!$A$2:$BJ$304,43,FALSE)</f>
        <v>7702</v>
      </c>
      <c r="GX177" s="95">
        <f t="shared" si="54"/>
        <v>2.0838744588744591</v>
      </c>
      <c r="GY177" s="95">
        <f>VLOOKUP($A177,'WO Detail'!$A$2:$BJ$304,44,FALSE)</f>
        <v>8093</v>
      </c>
      <c r="GZ177" s="95">
        <f t="shared" si="55"/>
        <v>6.5689935064935066</v>
      </c>
      <c r="HA177" s="95">
        <f>VLOOKUP($A177,'WO Detail'!$A$2:$BJ$304,45,FALSE)</f>
        <v>1981</v>
      </c>
      <c r="HB177" s="95">
        <f t="shared" si="56"/>
        <v>0.53598484848484851</v>
      </c>
      <c r="HC177" s="95">
        <f>VLOOKUP($A177,'WO Detail'!$A$2:$BJ$304,46,FALSE)</f>
        <v>1910</v>
      </c>
      <c r="HD177" s="95">
        <f t="shared" si="57"/>
        <v>1.5503246753246753</v>
      </c>
      <c r="HE177" s="95">
        <f>VLOOKUP($A177,'WO Detail'!$A$2:$BJ$304,47,FALSE)</f>
        <v>2133</v>
      </c>
      <c r="HF177" s="95">
        <f t="shared" si="58"/>
        <v>0.57711038961038963</v>
      </c>
      <c r="HG177" s="95">
        <f>VLOOKUP($A177,'WO Detail'!$A$2:$BJ$304,49,FALSE)</f>
        <v>1848</v>
      </c>
      <c r="HH177" s="95">
        <f t="shared" si="59"/>
        <v>0.5</v>
      </c>
      <c r="HI177" s="95">
        <f>VLOOKUP($A177,'WO Detail'!$A$2:$BJ$304,51,FALSE)</f>
        <v>14</v>
      </c>
      <c r="HJ177" s="95">
        <f t="shared" si="60"/>
        <v>7</v>
      </c>
      <c r="HK177" s="95">
        <f>VLOOKUP($A177,'WO Detail'!$A$2:$BJ$304,53,FALSE)</f>
        <v>37</v>
      </c>
      <c r="HL177" s="95">
        <f t="shared" si="61"/>
        <v>18.5</v>
      </c>
      <c r="HM177" s="95">
        <f>VLOOKUP($A177,'WO Detail'!$A$2:$BJ$304,55,FALSE)</f>
        <v>1074</v>
      </c>
      <c r="HN177" s="95">
        <f t="shared" si="72"/>
        <v>59.666666666666664</v>
      </c>
      <c r="HO177" s="95">
        <f>VLOOKUP($A177,'WO Detail'!$A$2:$BJ$304,56,FALSE)</f>
        <v>30171</v>
      </c>
      <c r="HP177" s="95">
        <f t="shared" si="62"/>
        <v>8.1631493506493502</v>
      </c>
      <c r="HQ177" s="95">
        <f>VLOOKUP($A177,'WO Detail'!$A$2:$BJ$304,57,FALSE)</f>
        <v>13517</v>
      </c>
      <c r="HR177" s="95">
        <f t="shared" si="63"/>
        <v>10.971590909090908</v>
      </c>
      <c r="HS177" s="95">
        <f>VLOOKUP($A177,'WO Detail'!$A$2:$BJ$304,58,FALSE)</f>
        <v>19051</v>
      </c>
      <c r="HT177" s="95">
        <f t="shared" si="64"/>
        <v>5.1544913419913421</v>
      </c>
      <c r="HU177" s="95">
        <f>VLOOKUP($A177,'WO Detail'!$A$2:$BJ$304,59,FALSE)</f>
        <v>102430</v>
      </c>
      <c r="HV177" s="95">
        <f t="shared" si="65"/>
        <v>83.141233766233768</v>
      </c>
      <c r="HW177" s="95">
        <f>VLOOKUP($A177,'WO Detail'!$A$2:$BJ$304,60,FALSE)</f>
        <v>1307</v>
      </c>
      <c r="HX177" s="95">
        <f t="shared" si="66"/>
        <v>0.35362554112554112</v>
      </c>
      <c r="HY177" s="95">
        <f>VLOOKUP($A177,'WO Detail'!$A$2:$BJ$304,61,FALSE)</f>
        <v>79524</v>
      </c>
      <c r="HZ177" s="95">
        <f t="shared" si="67"/>
        <v>64.548701298701303</v>
      </c>
      <c r="IA177" s="95"/>
      <c r="IB177" s="95"/>
      <c r="IC177" s="95"/>
      <c r="ID177" s="113">
        <f>VLOOKUP($A177,'PHAS Score'!$C$1:$D$303,2,FALSE)</f>
        <v>70</v>
      </c>
      <c r="IE177" s="95">
        <f>VLOOKUP($A177,'WO Detail'!$A$2:$BJ$304,62,FALSE)</f>
        <v>1381</v>
      </c>
      <c r="IF177" s="95">
        <f t="shared" si="68"/>
        <v>1.1209415584415585</v>
      </c>
      <c r="IG177" s="96"/>
      <c r="IH177" s="96"/>
      <c r="II177" s="96"/>
      <c r="IJ177" s="96"/>
    </row>
    <row r="178" spans="1:244" s="18" customFormat="1" ht="20.100000000000001" customHeight="1">
      <c r="A178" s="55" t="s">
        <v>1231</v>
      </c>
      <c r="B178" s="13" t="s">
        <v>256</v>
      </c>
      <c r="C178" s="13" t="str">
        <f>VLOOKUP($A178,'WO Detail'!$A$2:$BJ$304,4,FALSE)</f>
        <v>NGO1</v>
      </c>
      <c r="D178" s="13" t="str">
        <f>VLOOKUP($A178,'WO Detail'!$A$2:$BJ$304,6,FALSE)</f>
        <v>Mill Brook</v>
      </c>
      <c r="E178" s="55">
        <f>VLOOKUP($A178,'WO Detail'!$A$2:$BJ$304,7,FALSE)</f>
        <v>84</v>
      </c>
      <c r="F178" s="13" t="s">
        <v>1232</v>
      </c>
      <c r="G178" s="53">
        <v>132</v>
      </c>
      <c r="H178" s="55" t="str">
        <f>VLOOKUP($A178,'WO Detail'!$A$2:$BJ$304,9,FALSE)</f>
        <v>NY005010840</v>
      </c>
      <c r="I178" s="14">
        <v>123</v>
      </c>
      <c r="J178" s="14">
        <v>292</v>
      </c>
      <c r="K178" s="15">
        <v>2.3739837000000001</v>
      </c>
      <c r="L178" s="15">
        <v>26.4325203</v>
      </c>
      <c r="M178" s="14">
        <v>103</v>
      </c>
      <c r="N178" s="14">
        <v>189</v>
      </c>
      <c r="O178" s="14">
        <v>16</v>
      </c>
      <c r="P178" s="14">
        <v>22</v>
      </c>
      <c r="Q178" s="14">
        <v>25</v>
      </c>
      <c r="R178" s="14">
        <v>30</v>
      </c>
      <c r="S178" s="14">
        <v>25</v>
      </c>
      <c r="T178" s="14">
        <v>45</v>
      </c>
      <c r="U178" s="14">
        <v>29</v>
      </c>
      <c r="V178" s="14">
        <v>26</v>
      </c>
      <c r="W178" s="14">
        <v>19</v>
      </c>
      <c r="X178" s="14">
        <v>17</v>
      </c>
      <c r="Y178" s="14">
        <v>19</v>
      </c>
      <c r="Z178" s="14">
        <v>12</v>
      </c>
      <c r="AA178" s="14">
        <v>7</v>
      </c>
      <c r="AB178" s="14">
        <v>80</v>
      </c>
      <c r="AC178" s="14">
        <v>46</v>
      </c>
      <c r="AD178" s="14">
        <v>38</v>
      </c>
      <c r="AE178" s="14">
        <v>7</v>
      </c>
      <c r="AF178" s="14">
        <v>111</v>
      </c>
      <c r="AG178" s="14">
        <v>173</v>
      </c>
      <c r="AH178" s="14">
        <v>0</v>
      </c>
      <c r="AI178" s="14">
        <v>1</v>
      </c>
      <c r="AJ178" s="14">
        <v>69</v>
      </c>
      <c r="AK178" s="14">
        <v>18</v>
      </c>
      <c r="AL178" s="14">
        <v>6</v>
      </c>
      <c r="AM178" s="14">
        <v>2</v>
      </c>
      <c r="AN178" s="14">
        <v>14</v>
      </c>
      <c r="AO178" s="16">
        <v>479.2439024390244</v>
      </c>
      <c r="AP178" s="16">
        <v>319</v>
      </c>
      <c r="AQ178" s="14">
        <v>1</v>
      </c>
      <c r="AR178" s="14">
        <v>10</v>
      </c>
      <c r="AS178" s="14">
        <v>47</v>
      </c>
      <c r="AT178" s="14">
        <v>16</v>
      </c>
      <c r="AU178" s="14">
        <v>10</v>
      </c>
      <c r="AV178" s="14">
        <v>7</v>
      </c>
      <c r="AW178" s="14">
        <v>10</v>
      </c>
      <c r="AX178" s="14">
        <v>2</v>
      </c>
      <c r="AY178" s="14">
        <v>4</v>
      </c>
      <c r="AZ178" s="14">
        <v>0</v>
      </c>
      <c r="BA178" s="14">
        <v>16</v>
      </c>
      <c r="BB178" s="16">
        <v>24065.201680672268</v>
      </c>
      <c r="BC178" s="16">
        <v>16416</v>
      </c>
      <c r="BD178" s="14">
        <v>4</v>
      </c>
      <c r="BE178" s="14">
        <v>18</v>
      </c>
      <c r="BF178" s="14">
        <v>34</v>
      </c>
      <c r="BG178" s="14">
        <v>14</v>
      </c>
      <c r="BH178" s="14">
        <v>7</v>
      </c>
      <c r="BI178" s="14">
        <v>13</v>
      </c>
      <c r="BJ178" s="14">
        <v>4</v>
      </c>
      <c r="BK178" s="14">
        <v>5</v>
      </c>
      <c r="BL178" s="14">
        <v>5</v>
      </c>
      <c r="BM178" s="14">
        <v>5</v>
      </c>
      <c r="BN178" s="14">
        <v>0</v>
      </c>
      <c r="BO178" s="14">
        <v>2</v>
      </c>
      <c r="BP178" s="14">
        <v>0</v>
      </c>
      <c r="BQ178" s="14">
        <v>3</v>
      </c>
      <c r="BR178" s="14">
        <v>1</v>
      </c>
      <c r="BS178" s="14">
        <v>0</v>
      </c>
      <c r="BT178" s="14">
        <v>1</v>
      </c>
      <c r="BU178" s="14">
        <v>1</v>
      </c>
      <c r="BV178" s="14">
        <v>0</v>
      </c>
      <c r="BW178" s="14">
        <v>2</v>
      </c>
      <c r="BX178" s="14">
        <v>0</v>
      </c>
      <c r="BY178" s="14">
        <v>56</v>
      </c>
      <c r="BZ178" s="16">
        <v>36314.732142857145</v>
      </c>
      <c r="CA178" s="16">
        <v>28949.5</v>
      </c>
      <c r="CB178" s="14">
        <v>17</v>
      </c>
      <c r="CC178" s="16">
        <v>19844.823529411766</v>
      </c>
      <c r="CD178" s="16">
        <v>14772</v>
      </c>
      <c r="CE178" s="14">
        <v>50</v>
      </c>
      <c r="CF178" s="16">
        <v>13417.6</v>
      </c>
      <c r="CG178" s="16">
        <v>10536</v>
      </c>
      <c r="CH178" s="14">
        <v>83</v>
      </c>
      <c r="CI178" s="14">
        <v>20</v>
      </c>
      <c r="CJ178" s="14">
        <v>14</v>
      </c>
      <c r="CK178" s="14">
        <v>2</v>
      </c>
      <c r="CL178" s="14">
        <v>0</v>
      </c>
      <c r="CM178" s="14">
        <v>0</v>
      </c>
      <c r="CN178" s="17">
        <f t="shared" si="51"/>
        <v>0</v>
      </c>
      <c r="CO178" s="14">
        <v>1</v>
      </c>
      <c r="CP178" s="17">
        <f t="shared" si="52"/>
        <v>8.130081300813009E-3</v>
      </c>
      <c r="CQ178" s="14">
        <v>62</v>
      </c>
      <c r="CR178" s="14">
        <v>18</v>
      </c>
      <c r="CS178" s="17">
        <f t="shared" si="53"/>
        <v>6.1643835616438353E-2</v>
      </c>
      <c r="CT178" s="13"/>
      <c r="CU178" s="17"/>
      <c r="CV178" s="13"/>
      <c r="CW178" s="13"/>
      <c r="CX178" s="13"/>
      <c r="CY178" s="13"/>
      <c r="CZ178" s="13"/>
      <c r="DA178" s="13"/>
      <c r="DB178" s="13" t="str">
        <f>VLOOKUP($A178,'WO Detail'!$A$2:$BJ$304,5,FALSE)</f>
        <v>Vacant</v>
      </c>
      <c r="DC178" s="13"/>
      <c r="DD178" s="13"/>
      <c r="DE178" s="55">
        <f>VLOOKUP($A178,'WO Detail'!$A$2:$BJ$304,38,FALSE)</f>
        <v>0</v>
      </c>
      <c r="DF178" s="19" t="s">
        <v>258</v>
      </c>
      <c r="DG178" s="19" t="s">
        <v>259</v>
      </c>
      <c r="DH178" s="19" t="s">
        <v>415</v>
      </c>
      <c r="DI178" s="19" t="s">
        <v>416</v>
      </c>
      <c r="DJ178" s="19" t="s">
        <v>338</v>
      </c>
      <c r="DK178" s="19" t="s">
        <v>339</v>
      </c>
      <c r="DL178" s="19" t="s">
        <v>350</v>
      </c>
      <c r="DM178" s="19" t="s">
        <v>368</v>
      </c>
      <c r="DN178" s="19" t="s">
        <v>417</v>
      </c>
      <c r="DO178" s="55"/>
      <c r="DP178" s="55"/>
      <c r="DQ178" s="68">
        <v>11.5718418514947</v>
      </c>
      <c r="DR178" s="55" t="str">
        <f>VLOOKUP($A178,'WO Detail'!$A$2:$BJ$304,10,FALSE)</f>
        <v>No</v>
      </c>
      <c r="DS178" s="55" t="str">
        <f>VLOOKUP($A178,'WO Detail'!$A$2:$BJ$304,14,FALSE)</f>
        <v>YES</v>
      </c>
      <c r="DT178" s="19" t="s">
        <v>418</v>
      </c>
      <c r="DU178" s="59" t="str">
        <f>VLOOKUP($A178,'WO Detail'!$A$2:$BJ$304,15,FALSE)</f>
        <v>PRINCELLA JAMISON</v>
      </c>
      <c r="DV178" s="77"/>
      <c r="DW178" s="79" t="s">
        <v>267</v>
      </c>
      <c r="DX178" s="55">
        <f>VLOOKUP($A178,'WO Detail'!$A$2:$BJ$304,26,FALSE)</f>
        <v>125</v>
      </c>
      <c r="DY178" s="55">
        <f>VLOOKUP($A178,'WO Detail'!$A$2:$BJ$304,27,FALSE)</f>
        <v>123</v>
      </c>
      <c r="DZ178" s="55">
        <f>VLOOKUP($A178,'WO Detail'!$A$2:$BJ$304,28,FALSE)</f>
        <v>1</v>
      </c>
      <c r="EA178" s="55">
        <f>VLOOKUP($A178,'WO Detail'!$A$2:$BJ$304,29,FALSE)</f>
        <v>1</v>
      </c>
      <c r="EB178" s="55">
        <f>VLOOKUP($A178,'WO Detail'!$A$2:$BJ$304,30,FALSE)</f>
        <v>1</v>
      </c>
      <c r="EC178" s="55">
        <f>VLOOKUP($A178,'WO Detail'!$A$2:$BJ$304,31,FALSE)</f>
        <v>30</v>
      </c>
      <c r="ED178" s="55">
        <f>VLOOKUP($A178,'WO Detail'!$A$2:$BJ$304,32,FALSE)</f>
        <v>32</v>
      </c>
      <c r="EE178" s="55">
        <f>VLOOKUP($A178,'WO Detail'!$A$2:$BJ$304,33,FALSE)</f>
        <v>45</v>
      </c>
      <c r="EF178" s="55">
        <f>VLOOKUP($A178,'WO Detail'!$A$2:$BJ$304,34,FALSE)</f>
        <v>15</v>
      </c>
      <c r="EG178" s="55">
        <f>VLOOKUP($A178,'WO Detail'!$A$2:$BJ$304,35,FALSE)</f>
        <v>2</v>
      </c>
      <c r="EH178" s="55">
        <f>VLOOKUP($A178,'WO Detail'!$A$2:$BJ$304,36,FALSE)</f>
        <v>0</v>
      </c>
      <c r="EI178" s="55">
        <f>VLOOKUP($A178,'WO Detail'!$A$2:$BJ$304,37,FALSE)</f>
        <v>0</v>
      </c>
      <c r="EJ178" s="78">
        <v>1</v>
      </c>
      <c r="EK178" s="78">
        <v>0</v>
      </c>
      <c r="EL178" s="19" t="s">
        <v>268</v>
      </c>
      <c r="EM178" s="19" t="s">
        <v>269</v>
      </c>
      <c r="EN178" s="81">
        <v>22677</v>
      </c>
      <c r="EO178" s="78">
        <v>58</v>
      </c>
      <c r="EP178" s="78" t="s">
        <v>299</v>
      </c>
      <c r="EQ178" s="84">
        <v>8660</v>
      </c>
      <c r="ER178" s="78">
        <v>0.52</v>
      </c>
      <c r="ES178" s="13"/>
      <c r="ET178" s="55">
        <f>VLOOKUP($A178,'WO Detail'!$A$2:$BJ$304,25,FALSE)</f>
        <v>0</v>
      </c>
      <c r="EU178" s="55">
        <f>VLOOKUP($A178,'WO Detail'!$A$2:$BJ$304,24,FALSE)</f>
        <v>2</v>
      </c>
      <c r="EV178" s="55">
        <f>VLOOKUP($A178,'WO Detail'!$A$2:$BJ$304,23,FALSE)</f>
        <v>0</v>
      </c>
      <c r="EW178" s="78" t="s">
        <v>390</v>
      </c>
      <c r="EX178" s="13"/>
      <c r="EY178" s="13"/>
      <c r="EZ178" s="19" t="s">
        <v>267</v>
      </c>
      <c r="FA178" s="55" t="str">
        <f>VLOOKUP($A178,'WO Detail'!$A$2:$BJ$304,11,FALSE)</f>
        <v>Other</v>
      </c>
      <c r="FB178" s="55" t="str">
        <f>VLOOKUP($A178,'WO Detail'!$A$2:$BJ$304,12,FALSE)</f>
        <v>No</v>
      </c>
      <c r="FC178" s="13"/>
      <c r="FD178" s="55">
        <f>VLOOKUP($A178,'WO Detail'!$A$2:$BJ$304,13,FALSE)</f>
        <v>0</v>
      </c>
      <c r="FE178" s="19" t="s">
        <v>267</v>
      </c>
      <c r="FF178" s="13" t="s">
        <v>273</v>
      </c>
      <c r="FG178" s="19" t="s">
        <v>1233</v>
      </c>
      <c r="FH178" s="19" t="s">
        <v>1230</v>
      </c>
      <c r="FI178" s="13">
        <v>3710</v>
      </c>
      <c r="FJ178" s="13">
        <v>7</v>
      </c>
      <c r="FK178" s="19" t="s">
        <v>423</v>
      </c>
      <c r="FL178" s="13"/>
      <c r="FM178" s="55">
        <f>VLOOKUP($A178,'WO Detail'!$A$2:$BJ$304,16,FALSE)</f>
        <v>0</v>
      </c>
      <c r="FN178" s="13"/>
      <c r="FO178" s="13"/>
      <c r="FP178" s="13"/>
      <c r="FQ178" s="13"/>
      <c r="FR178" s="13"/>
      <c r="FS178" s="13"/>
      <c r="FT178" s="13"/>
      <c r="FU178" s="13"/>
      <c r="FV178" s="13"/>
      <c r="FW178" s="13"/>
      <c r="FX178" s="13"/>
      <c r="FY178" s="13"/>
      <c r="FZ178" s="13"/>
      <c r="GA178" s="13"/>
      <c r="GB178" s="13"/>
      <c r="GC178" s="13"/>
      <c r="GD178" s="13"/>
      <c r="GE178" s="13"/>
      <c r="GF178" s="13"/>
      <c r="GG178" s="13"/>
      <c r="GH178" s="55">
        <f>VLOOKUP($A178,'WO Detail'!$A$2:$BJ$304,39,FALSE)</f>
        <v>79.63</v>
      </c>
      <c r="GI178" s="55">
        <f>VLOOKUP($A178,'WO Detail'!$A$2:$BJ$304,40,FALSE)</f>
        <v>46.34</v>
      </c>
      <c r="GJ178" s="13"/>
      <c r="GK178" s="13"/>
      <c r="GL178" s="13"/>
      <c r="GM178" s="13"/>
      <c r="GN178" s="55">
        <f>VLOOKUP($A178,'WO Detail'!$A$2:$BJ$304,17,FALSE)</f>
        <v>0</v>
      </c>
      <c r="GO178" s="55">
        <f>VLOOKUP($A178,'WO Detail'!$A$2:$BJ$304,18,FALSE)</f>
        <v>0</v>
      </c>
      <c r="GP178" s="55">
        <f>VLOOKUP($A178,'WO Detail'!$A$2:$BJ$304,19,FALSE)</f>
        <v>0</v>
      </c>
      <c r="GQ178" s="55" t="str">
        <f>VLOOKUP($A178,'WO Detail'!$A$2:$BJ$304,21,FALSE)</f>
        <v>No</v>
      </c>
      <c r="GR178" s="89">
        <f>VLOOKUP($A178,'WO Detail'!$A$2:$BJ$304,22,FALSE)</f>
        <v>0.44836828528487427</v>
      </c>
      <c r="GS178" s="95">
        <f>VLOOKUP($A178,'WO Detail'!$A$2:$BJ$304,41,FALSE)</f>
        <v>562</v>
      </c>
      <c r="GT178" s="95">
        <f t="shared" si="70"/>
        <v>1.5230352303523036</v>
      </c>
      <c r="GU178" s="95">
        <f>VLOOKUP($A178,'WO Detail'!$A$2:$BJ$304,42,FALSE)</f>
        <v>52</v>
      </c>
      <c r="GV178" s="95">
        <f t="shared" si="71"/>
        <v>0.42276422764227645</v>
      </c>
      <c r="GW178" s="95">
        <f>VLOOKUP($A178,'WO Detail'!$A$2:$BJ$304,43,FALSE)</f>
        <v>627</v>
      </c>
      <c r="GX178" s="95">
        <f t="shared" si="54"/>
        <v>1.6991869918699187</v>
      </c>
      <c r="GY178" s="95">
        <f>VLOOKUP($A178,'WO Detail'!$A$2:$BJ$304,44,FALSE)</f>
        <v>479</v>
      </c>
      <c r="GZ178" s="95">
        <f t="shared" si="55"/>
        <v>3.8943089430894311</v>
      </c>
      <c r="HA178" s="95">
        <f>VLOOKUP($A178,'WO Detail'!$A$2:$BJ$304,45,FALSE)</f>
        <v>207</v>
      </c>
      <c r="HB178" s="95">
        <f t="shared" si="56"/>
        <v>0.56097560975609762</v>
      </c>
      <c r="HC178" s="95">
        <f>VLOOKUP($A178,'WO Detail'!$A$2:$BJ$304,46,FALSE)</f>
        <v>146</v>
      </c>
      <c r="HD178" s="95">
        <f t="shared" si="57"/>
        <v>1.1869918699186992</v>
      </c>
      <c r="HE178" s="95">
        <f>VLOOKUP($A178,'WO Detail'!$A$2:$BJ$304,47,FALSE)</f>
        <v>362</v>
      </c>
      <c r="HF178" s="95">
        <f t="shared" si="58"/>
        <v>0.98102981029810299</v>
      </c>
      <c r="HG178" s="95">
        <f>VLOOKUP($A178,'WO Detail'!$A$2:$BJ$304,49,FALSE)</f>
        <v>405</v>
      </c>
      <c r="HH178" s="95">
        <f t="shared" si="59"/>
        <v>1.0975609756097562</v>
      </c>
      <c r="HI178" s="95">
        <f>VLOOKUP($A178,'WO Detail'!$A$2:$BJ$304,51,FALSE)</f>
        <v>0</v>
      </c>
      <c r="HJ178" s="95">
        <f t="shared" si="60"/>
        <v>0</v>
      </c>
      <c r="HK178" s="95">
        <f>VLOOKUP($A178,'WO Detail'!$A$2:$BJ$304,53,FALSE)</f>
        <v>3</v>
      </c>
      <c r="HL178" s="95">
        <f t="shared" si="61"/>
        <v>1.5</v>
      </c>
      <c r="HM178" s="95">
        <f>VLOOKUP($A178,'WO Detail'!$A$2:$BJ$304,55,FALSE)</f>
        <v>115</v>
      </c>
      <c r="HN178" s="95">
        <f t="shared" si="72"/>
        <v>57.5</v>
      </c>
      <c r="HO178" s="95">
        <f>VLOOKUP($A178,'WO Detail'!$A$2:$BJ$304,56,FALSE)</f>
        <v>3120</v>
      </c>
      <c r="HP178" s="95">
        <f t="shared" si="62"/>
        <v>8.4552845528455283</v>
      </c>
      <c r="HQ178" s="95">
        <f>VLOOKUP($A178,'WO Detail'!$A$2:$BJ$304,57,FALSE)</f>
        <v>1025</v>
      </c>
      <c r="HR178" s="95">
        <f t="shared" si="63"/>
        <v>8.3333333333333339</v>
      </c>
      <c r="HS178" s="95">
        <f>VLOOKUP($A178,'WO Detail'!$A$2:$BJ$304,58,FALSE)</f>
        <v>2079</v>
      </c>
      <c r="HT178" s="95">
        <f t="shared" si="64"/>
        <v>5.6341463414634143</v>
      </c>
      <c r="HU178" s="95">
        <f>VLOOKUP($A178,'WO Detail'!$A$2:$BJ$304,59,FALSE)</f>
        <v>9839</v>
      </c>
      <c r="HV178" s="95">
        <f t="shared" si="65"/>
        <v>79.99186991869918</v>
      </c>
      <c r="HW178" s="95">
        <f>VLOOKUP($A178,'WO Detail'!$A$2:$BJ$304,60,FALSE)</f>
        <v>126</v>
      </c>
      <c r="HX178" s="95">
        <f t="shared" si="66"/>
        <v>0.34146341463414637</v>
      </c>
      <c r="HY178" s="95">
        <f>VLOOKUP($A178,'WO Detail'!$A$2:$BJ$304,61,FALSE)</f>
        <v>8057</v>
      </c>
      <c r="HZ178" s="95">
        <f t="shared" si="67"/>
        <v>65.504065040650403</v>
      </c>
      <c r="IA178" s="95"/>
      <c r="IB178" s="95"/>
      <c r="IC178" s="95"/>
      <c r="ID178" s="113">
        <f>VLOOKUP($A178,'PHAS Score'!$C$1:$D$303,2,FALSE)</f>
        <v>70</v>
      </c>
      <c r="IE178" s="95">
        <f>VLOOKUP($A178,'WO Detail'!$A$2:$BJ$304,62,FALSE)</f>
        <v>90</v>
      </c>
      <c r="IF178" s="95">
        <f t="shared" si="68"/>
        <v>0.73170731707317072</v>
      </c>
      <c r="IG178" s="96"/>
      <c r="IH178" s="96"/>
      <c r="II178" s="96"/>
      <c r="IJ178" s="96"/>
    </row>
    <row r="179" spans="1:244" s="18" customFormat="1" ht="20.100000000000001" customHeight="1">
      <c r="A179" s="55" t="s">
        <v>1234</v>
      </c>
      <c r="B179" s="13" t="s">
        <v>256</v>
      </c>
      <c r="C179" s="13" t="str">
        <f>VLOOKUP($A179,'WO Detail'!$A$2:$BJ$304,4,FALSE)</f>
        <v>NGO1</v>
      </c>
      <c r="D179" s="13" t="str">
        <f>VLOOKUP($A179,'WO Detail'!$A$2:$BJ$304,6,FALSE)</f>
        <v>Mitchel</v>
      </c>
      <c r="E179" s="55">
        <f>VLOOKUP($A179,'WO Detail'!$A$2:$BJ$304,7,FALSE)</f>
        <v>145</v>
      </c>
      <c r="F179" s="13" t="s">
        <v>1235</v>
      </c>
      <c r="G179" s="53">
        <v>145</v>
      </c>
      <c r="H179" s="55" t="str">
        <f>VLOOKUP($A179,'WO Detail'!$A$2:$BJ$304,9,FALSE)</f>
        <v>NY005011450</v>
      </c>
      <c r="I179" s="14">
        <v>1697</v>
      </c>
      <c r="J179" s="14">
        <v>3906</v>
      </c>
      <c r="K179" s="15">
        <v>2.3017088999999999</v>
      </c>
      <c r="L179" s="15">
        <v>20.251149099999999</v>
      </c>
      <c r="M179" s="14">
        <v>1537</v>
      </c>
      <c r="N179" s="14">
        <v>2369</v>
      </c>
      <c r="O179" s="14">
        <v>201</v>
      </c>
      <c r="P179" s="14">
        <v>326</v>
      </c>
      <c r="Q179" s="14">
        <v>378</v>
      </c>
      <c r="R179" s="14">
        <v>386</v>
      </c>
      <c r="S179" s="14">
        <v>367</v>
      </c>
      <c r="T179" s="14">
        <v>492</v>
      </c>
      <c r="U179" s="14">
        <v>336</v>
      </c>
      <c r="V179" s="14">
        <v>382</v>
      </c>
      <c r="W179" s="14">
        <v>217</v>
      </c>
      <c r="X179" s="14">
        <v>182</v>
      </c>
      <c r="Y179" s="14">
        <v>335</v>
      </c>
      <c r="Z179" s="14">
        <v>232</v>
      </c>
      <c r="AA179" s="14">
        <v>71</v>
      </c>
      <c r="AB179" s="14">
        <v>1136</v>
      </c>
      <c r="AC179" s="14">
        <v>748</v>
      </c>
      <c r="AD179" s="14">
        <v>638</v>
      </c>
      <c r="AE179" s="14">
        <v>86</v>
      </c>
      <c r="AF179" s="14">
        <v>1399</v>
      </c>
      <c r="AG179" s="14">
        <v>2409</v>
      </c>
      <c r="AH179" s="14">
        <v>3</v>
      </c>
      <c r="AI179" s="14">
        <v>9</v>
      </c>
      <c r="AJ179" s="14">
        <v>819</v>
      </c>
      <c r="AK179" s="14">
        <v>216</v>
      </c>
      <c r="AL179" s="14">
        <v>37</v>
      </c>
      <c r="AM179" s="14">
        <v>30</v>
      </c>
      <c r="AN179" s="14">
        <v>131</v>
      </c>
      <c r="AO179" s="16">
        <v>542.35886859163224</v>
      </c>
      <c r="AP179" s="16">
        <v>388</v>
      </c>
      <c r="AQ179" s="14">
        <v>13</v>
      </c>
      <c r="AR179" s="14">
        <v>84</v>
      </c>
      <c r="AS179" s="14">
        <v>564</v>
      </c>
      <c r="AT179" s="14">
        <v>208</v>
      </c>
      <c r="AU179" s="14">
        <v>165</v>
      </c>
      <c r="AV179" s="14">
        <v>124</v>
      </c>
      <c r="AW179" s="14">
        <v>104</v>
      </c>
      <c r="AX179" s="14">
        <v>69</v>
      </c>
      <c r="AY179" s="14">
        <v>77</v>
      </c>
      <c r="AZ179" s="14">
        <v>55</v>
      </c>
      <c r="BA179" s="14">
        <v>234</v>
      </c>
      <c r="BB179" s="16">
        <v>26968.143028126869</v>
      </c>
      <c r="BC179" s="16">
        <v>17316</v>
      </c>
      <c r="BD179" s="14">
        <v>59</v>
      </c>
      <c r="BE179" s="14">
        <v>231</v>
      </c>
      <c r="BF179" s="14">
        <v>430</v>
      </c>
      <c r="BG179" s="14">
        <v>205</v>
      </c>
      <c r="BH179" s="14">
        <v>152</v>
      </c>
      <c r="BI179" s="14">
        <v>124</v>
      </c>
      <c r="BJ179" s="14">
        <v>99</v>
      </c>
      <c r="BK179" s="14">
        <v>75</v>
      </c>
      <c r="BL179" s="14">
        <v>66</v>
      </c>
      <c r="BM179" s="14">
        <v>39</v>
      </c>
      <c r="BN179" s="14">
        <v>42</v>
      </c>
      <c r="BO179" s="14">
        <v>29</v>
      </c>
      <c r="BP179" s="14">
        <v>23</v>
      </c>
      <c r="BQ179" s="14">
        <v>16</v>
      </c>
      <c r="BR179" s="14">
        <v>16</v>
      </c>
      <c r="BS179" s="14">
        <v>10</v>
      </c>
      <c r="BT179" s="14">
        <v>7</v>
      </c>
      <c r="BU179" s="14">
        <v>11</v>
      </c>
      <c r="BV179" s="14">
        <v>4</v>
      </c>
      <c r="BW179" s="14">
        <v>8</v>
      </c>
      <c r="BX179" s="14">
        <v>25</v>
      </c>
      <c r="BY179" s="14">
        <v>825</v>
      </c>
      <c r="BZ179" s="16">
        <v>40928.717575757575</v>
      </c>
      <c r="CA179" s="16">
        <v>31513</v>
      </c>
      <c r="CB179" s="14">
        <v>265</v>
      </c>
      <c r="CC179" s="16">
        <v>17999.898113207546</v>
      </c>
      <c r="CD179" s="16">
        <v>12624</v>
      </c>
      <c r="CE179" s="14">
        <v>644</v>
      </c>
      <c r="CF179" s="16">
        <v>14072.038819875776</v>
      </c>
      <c r="CG179" s="16">
        <v>10536</v>
      </c>
      <c r="CH179" s="14">
        <v>1145</v>
      </c>
      <c r="CI179" s="14">
        <v>304</v>
      </c>
      <c r="CJ179" s="14">
        <v>167</v>
      </c>
      <c r="CK179" s="14">
        <v>44</v>
      </c>
      <c r="CL179" s="14">
        <v>6</v>
      </c>
      <c r="CM179" s="14">
        <v>11</v>
      </c>
      <c r="CN179" s="17">
        <f t="shared" si="51"/>
        <v>6.4820271066588098E-3</v>
      </c>
      <c r="CO179" s="14">
        <v>82</v>
      </c>
      <c r="CP179" s="17">
        <f t="shared" si="52"/>
        <v>4.8320565704183853E-2</v>
      </c>
      <c r="CQ179" s="14">
        <v>844</v>
      </c>
      <c r="CR179" s="14">
        <v>261</v>
      </c>
      <c r="CS179" s="17">
        <f t="shared" si="53"/>
        <v>6.6820276497695855E-2</v>
      </c>
      <c r="CT179" s="13"/>
      <c r="CU179" s="17"/>
      <c r="CV179" s="13"/>
      <c r="CW179" s="13"/>
      <c r="CX179" s="13"/>
      <c r="CY179" s="13"/>
      <c r="CZ179" s="13"/>
      <c r="DA179" s="13"/>
      <c r="DB179" s="13" t="str">
        <f>VLOOKUP($A179,'WO Detail'!$A$2:$BJ$304,5,FALSE)</f>
        <v>Vacant</v>
      </c>
      <c r="DC179" s="13"/>
      <c r="DD179" s="13"/>
      <c r="DE179" s="55">
        <f>VLOOKUP($A179,'WO Detail'!$A$2:$BJ$304,38,FALSE)</f>
        <v>17</v>
      </c>
      <c r="DF179" s="19" t="s">
        <v>258</v>
      </c>
      <c r="DG179" s="19" t="s">
        <v>259</v>
      </c>
      <c r="DH179" s="19" t="s">
        <v>415</v>
      </c>
      <c r="DI179" s="19" t="s">
        <v>416</v>
      </c>
      <c r="DJ179" s="19" t="s">
        <v>338</v>
      </c>
      <c r="DK179" s="19" t="s">
        <v>339</v>
      </c>
      <c r="DL179" s="19" t="s">
        <v>350</v>
      </c>
      <c r="DM179" s="19" t="s">
        <v>368</v>
      </c>
      <c r="DN179" s="19" t="s">
        <v>417</v>
      </c>
      <c r="DO179" s="55"/>
      <c r="DP179" s="55"/>
      <c r="DQ179" s="68">
        <v>12.219451371571072</v>
      </c>
      <c r="DR179" s="55" t="str">
        <f>VLOOKUP($A179,'WO Detail'!$A$2:$BJ$304,10,FALSE)</f>
        <v>No</v>
      </c>
      <c r="DS179" s="55" t="str">
        <f>VLOOKUP($A179,'WO Detail'!$A$2:$BJ$304,14,FALSE)</f>
        <v>YES</v>
      </c>
      <c r="DT179" s="19" t="s">
        <v>418</v>
      </c>
      <c r="DU179" s="59" t="str">
        <f>VLOOKUP($A179,'WO Detail'!$A$2:$BJ$304,15,FALSE)</f>
        <v>PAMELA SMITH</v>
      </c>
      <c r="DV179" s="77"/>
      <c r="DW179" s="79" t="s">
        <v>735</v>
      </c>
      <c r="DX179" s="55">
        <f>VLOOKUP($A179,'WO Detail'!$A$2:$BJ$304,26,FALSE)</f>
        <v>1732</v>
      </c>
      <c r="DY179" s="55">
        <f>VLOOKUP($A179,'WO Detail'!$A$2:$BJ$304,27,FALSE)</f>
        <v>1701</v>
      </c>
      <c r="DZ179" s="55">
        <f>VLOOKUP($A179,'WO Detail'!$A$2:$BJ$304,28,FALSE)</f>
        <v>26</v>
      </c>
      <c r="EA179" s="55">
        <f>VLOOKUP($A179,'WO Detail'!$A$2:$BJ$304,29,FALSE)</f>
        <v>5</v>
      </c>
      <c r="EB179" s="55">
        <f>VLOOKUP($A179,'WO Detail'!$A$2:$BJ$304,30,FALSE)</f>
        <v>64</v>
      </c>
      <c r="EC179" s="55">
        <f>VLOOKUP($A179,'WO Detail'!$A$2:$BJ$304,31,FALSE)</f>
        <v>664</v>
      </c>
      <c r="ED179" s="55">
        <f>VLOOKUP($A179,'WO Detail'!$A$2:$BJ$304,32,FALSE)</f>
        <v>541</v>
      </c>
      <c r="EE179" s="55">
        <f>VLOOKUP($A179,'WO Detail'!$A$2:$BJ$304,33,FALSE)</f>
        <v>389</v>
      </c>
      <c r="EF179" s="55">
        <f>VLOOKUP($A179,'WO Detail'!$A$2:$BJ$304,34,FALSE)</f>
        <v>59</v>
      </c>
      <c r="EG179" s="55">
        <f>VLOOKUP($A179,'WO Detail'!$A$2:$BJ$304,35,FALSE)</f>
        <v>15</v>
      </c>
      <c r="EH179" s="55">
        <f>VLOOKUP($A179,'WO Detail'!$A$2:$BJ$304,36,FALSE)</f>
        <v>0</v>
      </c>
      <c r="EI179" s="55">
        <f>VLOOKUP($A179,'WO Detail'!$A$2:$BJ$304,37,FALSE)</f>
        <v>0</v>
      </c>
      <c r="EJ179" s="78">
        <v>10</v>
      </c>
      <c r="EK179" s="78">
        <v>1</v>
      </c>
      <c r="EL179" s="19" t="s">
        <v>268</v>
      </c>
      <c r="EM179" s="19" t="s">
        <v>269</v>
      </c>
      <c r="EN179" s="81">
        <v>24166</v>
      </c>
      <c r="EO179" s="78">
        <v>54</v>
      </c>
      <c r="EP179" s="78" t="s">
        <v>1236</v>
      </c>
      <c r="EQ179" s="84">
        <v>97114</v>
      </c>
      <c r="ER179" s="78">
        <v>16.059999999999999</v>
      </c>
      <c r="ES179" s="13"/>
      <c r="ET179" s="55">
        <f>VLOOKUP($A179,'WO Detail'!$A$2:$BJ$304,25,FALSE)</f>
        <v>8</v>
      </c>
      <c r="EU179" s="55">
        <f>VLOOKUP($A179,'WO Detail'!$A$2:$BJ$304,24,FALSE)</f>
        <v>20</v>
      </c>
      <c r="EV179" s="55">
        <f>VLOOKUP($A179,'WO Detail'!$A$2:$BJ$304,23,FALSE)</f>
        <v>0</v>
      </c>
      <c r="EW179" s="78" t="s">
        <v>291</v>
      </c>
      <c r="EX179" s="13"/>
      <c r="EY179" s="13"/>
      <c r="EZ179" s="19" t="s">
        <v>267</v>
      </c>
      <c r="FA179" s="55" t="str">
        <f>VLOOKUP($A179,'WO Detail'!$A$2:$BJ$304,11,FALSE)</f>
        <v>Other</v>
      </c>
      <c r="FB179" s="55" t="str">
        <f>VLOOKUP($A179,'WO Detail'!$A$2:$BJ$304,12,FALSE)</f>
        <v>No</v>
      </c>
      <c r="FC179" s="13"/>
      <c r="FD179" s="55">
        <f>VLOOKUP($A179,'WO Detail'!$A$2:$BJ$304,13,FALSE)</f>
        <v>0</v>
      </c>
      <c r="FE179" s="19" t="s">
        <v>267</v>
      </c>
      <c r="FF179" s="13" t="s">
        <v>273</v>
      </c>
      <c r="FG179" s="19" t="s">
        <v>882</v>
      </c>
      <c r="FH179" s="19" t="s">
        <v>1230</v>
      </c>
      <c r="FI179" s="13">
        <v>3710</v>
      </c>
      <c r="FJ179" s="13">
        <v>7</v>
      </c>
      <c r="FK179" s="19" t="s">
        <v>423</v>
      </c>
      <c r="FL179" s="13"/>
      <c r="FM179" s="55">
        <f>VLOOKUP($A179,'WO Detail'!$A$2:$BJ$304,16,FALSE)</f>
        <v>0</v>
      </c>
      <c r="FN179" s="13"/>
      <c r="FO179" s="13"/>
      <c r="FP179" s="13"/>
      <c r="FQ179" s="13"/>
      <c r="FR179" s="13"/>
      <c r="FS179" s="13"/>
      <c r="FT179" s="13"/>
      <c r="FU179" s="13"/>
      <c r="FV179" s="13"/>
      <c r="FW179" s="13"/>
      <c r="FX179" s="13"/>
      <c r="FY179" s="13"/>
      <c r="FZ179" s="13"/>
      <c r="GA179" s="13"/>
      <c r="GB179" s="13"/>
      <c r="GC179" s="13"/>
      <c r="GD179" s="13"/>
      <c r="GE179" s="13"/>
      <c r="GF179" s="13"/>
      <c r="GG179" s="13"/>
      <c r="GH179" s="55">
        <f>VLOOKUP($A179,'WO Detail'!$A$2:$BJ$304,39,FALSE)</f>
        <v>89.2</v>
      </c>
      <c r="GI179" s="55">
        <f>VLOOKUP($A179,'WO Detail'!$A$2:$BJ$304,40,FALSE)</f>
        <v>35.86</v>
      </c>
      <c r="GJ179" s="13"/>
      <c r="GK179" s="13"/>
      <c r="GL179" s="13"/>
      <c r="GM179" s="13"/>
      <c r="GN179" s="55">
        <f>VLOOKUP($A179,'WO Detail'!$A$2:$BJ$304,17,FALSE)</f>
        <v>0</v>
      </c>
      <c r="GO179" s="55">
        <f>VLOOKUP($A179,'WO Detail'!$A$2:$BJ$304,18,FALSE)</f>
        <v>0</v>
      </c>
      <c r="GP179" s="55">
        <f>VLOOKUP($A179,'WO Detail'!$A$2:$BJ$304,19,FALSE)</f>
        <v>0</v>
      </c>
      <c r="GQ179" s="55" t="str">
        <f>VLOOKUP($A179,'WO Detail'!$A$2:$BJ$304,21,FALSE)</f>
        <v>No</v>
      </c>
      <c r="GR179" s="89">
        <f>VLOOKUP($A179,'WO Detail'!$A$2:$BJ$304,22,FALSE)</f>
        <v>0.49939655106034397</v>
      </c>
      <c r="GS179" s="95">
        <f>VLOOKUP($A179,'WO Detail'!$A$2:$BJ$304,41,FALSE)</f>
        <v>4182</v>
      </c>
      <c r="GT179" s="95">
        <f t="shared" si="70"/>
        <v>0.81951793062904177</v>
      </c>
      <c r="GU179" s="95">
        <f>VLOOKUP($A179,'WO Detail'!$A$2:$BJ$304,42,FALSE)</f>
        <v>438</v>
      </c>
      <c r="GV179" s="95">
        <f t="shared" si="71"/>
        <v>0.25749559082892415</v>
      </c>
      <c r="GW179" s="95">
        <f>VLOOKUP($A179,'WO Detail'!$A$2:$BJ$304,43,FALSE)</f>
        <v>13068</v>
      </c>
      <c r="GX179" s="95">
        <f t="shared" si="54"/>
        <v>2.5608465608465609</v>
      </c>
      <c r="GY179" s="95">
        <f>VLOOKUP($A179,'WO Detail'!$A$2:$BJ$304,44,FALSE)</f>
        <v>9412</v>
      </c>
      <c r="GZ179" s="95">
        <f t="shared" si="55"/>
        <v>5.5332157554379773</v>
      </c>
      <c r="HA179" s="95">
        <f>VLOOKUP($A179,'WO Detail'!$A$2:$BJ$304,45,FALSE)</f>
        <v>3418</v>
      </c>
      <c r="HB179" s="95">
        <f t="shared" si="56"/>
        <v>0.66980207720948459</v>
      </c>
      <c r="HC179" s="95">
        <f>VLOOKUP($A179,'WO Detail'!$A$2:$BJ$304,46,FALSE)</f>
        <v>3221</v>
      </c>
      <c r="HD179" s="95">
        <f t="shared" si="57"/>
        <v>1.8935920047031158</v>
      </c>
      <c r="HE179" s="95">
        <f>VLOOKUP($A179,'WO Detail'!$A$2:$BJ$304,47,FALSE)</f>
        <v>3959</v>
      </c>
      <c r="HF179" s="95">
        <f t="shared" si="58"/>
        <v>0.77581814618851663</v>
      </c>
      <c r="HG179" s="95">
        <f>VLOOKUP($A179,'WO Detail'!$A$2:$BJ$304,49,FALSE)</f>
        <v>6571</v>
      </c>
      <c r="HH179" s="95">
        <f t="shared" si="59"/>
        <v>1.287673917303547</v>
      </c>
      <c r="HI179" s="95">
        <f>VLOOKUP($A179,'WO Detail'!$A$2:$BJ$304,51,FALSE)</f>
        <v>17</v>
      </c>
      <c r="HJ179" s="95">
        <f t="shared" si="60"/>
        <v>8.5</v>
      </c>
      <c r="HK179" s="95">
        <f>VLOOKUP($A179,'WO Detail'!$A$2:$BJ$304,53,FALSE)</f>
        <v>54</v>
      </c>
      <c r="HL179" s="95">
        <f t="shared" si="61"/>
        <v>27</v>
      </c>
      <c r="HM179" s="95">
        <f>VLOOKUP($A179,'WO Detail'!$A$2:$BJ$304,55,FALSE)</f>
        <v>2406</v>
      </c>
      <c r="HN179" s="95">
        <f t="shared" si="72"/>
        <v>120.3</v>
      </c>
      <c r="HO179" s="95">
        <f>VLOOKUP($A179,'WO Detail'!$A$2:$BJ$304,56,FALSE)</f>
        <v>50444</v>
      </c>
      <c r="HP179" s="95">
        <f t="shared" si="62"/>
        <v>9.8851655888692935</v>
      </c>
      <c r="HQ179" s="95">
        <f>VLOOKUP($A179,'WO Detail'!$A$2:$BJ$304,57,FALSE)</f>
        <v>16492</v>
      </c>
      <c r="HR179" s="95">
        <f t="shared" si="63"/>
        <v>9.6954732510288064</v>
      </c>
      <c r="HS179" s="95">
        <f>VLOOKUP($A179,'WO Detail'!$A$2:$BJ$304,58,FALSE)</f>
        <v>33664</v>
      </c>
      <c r="HT179" s="95">
        <f t="shared" si="64"/>
        <v>6.596903782088968</v>
      </c>
      <c r="HU179" s="95">
        <f>VLOOKUP($A179,'WO Detail'!$A$2:$BJ$304,59,FALSE)</f>
        <v>128241</v>
      </c>
      <c r="HV179" s="95">
        <f t="shared" si="65"/>
        <v>75.391534391534393</v>
      </c>
      <c r="HW179" s="95">
        <f>VLOOKUP($A179,'WO Detail'!$A$2:$BJ$304,60,FALSE)</f>
        <v>2540</v>
      </c>
      <c r="HX179" s="95">
        <f t="shared" si="66"/>
        <v>0.49774642367234956</v>
      </c>
      <c r="HY179" s="95">
        <f>VLOOKUP($A179,'WO Detail'!$A$2:$BJ$304,61,FALSE)</f>
        <v>74139</v>
      </c>
      <c r="HZ179" s="95">
        <f t="shared" si="67"/>
        <v>43.585537918871253</v>
      </c>
      <c r="IA179" s="95"/>
      <c r="IB179" s="95"/>
      <c r="IC179" s="95"/>
      <c r="ID179" s="113">
        <f>VLOOKUP($A179,'PHAS Score'!$C$1:$D$303,2,FALSE)</f>
        <v>54</v>
      </c>
      <c r="IE179" s="95">
        <f>VLOOKUP($A179,'WO Detail'!$A$2:$BJ$304,62,FALSE)</f>
        <v>1816</v>
      </c>
      <c r="IF179" s="95">
        <f t="shared" si="68"/>
        <v>1.0676072898295121</v>
      </c>
      <c r="IG179" s="96"/>
      <c r="IH179" s="96"/>
      <c r="II179" s="96"/>
      <c r="IJ179" s="96"/>
    </row>
    <row r="180" spans="1:244" s="18" customFormat="1" ht="20.100000000000001" customHeight="1">
      <c r="A180" s="55" t="s">
        <v>1237</v>
      </c>
      <c r="B180" s="13" t="s">
        <v>256</v>
      </c>
      <c r="C180" s="13" t="str">
        <f>VLOOKUP($A180,'WO Detail'!$A$2:$BJ$304,4,FALSE)</f>
        <v>Bronx</v>
      </c>
      <c r="D180" s="13" t="str">
        <f>VLOOKUP($A180,'WO Detail'!$A$2:$BJ$304,6,FALSE)</f>
        <v>Monroe</v>
      </c>
      <c r="E180" s="55">
        <f>VLOOKUP($A180,'WO Detail'!$A$2:$BJ$304,7,FALSE)</f>
        <v>88</v>
      </c>
      <c r="F180" s="13" t="s">
        <v>1238</v>
      </c>
      <c r="G180" s="53">
        <v>88</v>
      </c>
      <c r="H180" s="55" t="str">
        <f>VLOOKUP($A180,'WO Detail'!$A$2:$BJ$304,9,FALSE)</f>
        <v>NY005000880</v>
      </c>
      <c r="I180" s="14">
        <v>1089</v>
      </c>
      <c r="J180" s="14">
        <v>2645</v>
      </c>
      <c r="K180" s="15">
        <v>2.4288338</v>
      </c>
      <c r="L180" s="15">
        <v>23.192011000000001</v>
      </c>
      <c r="M180" s="14">
        <v>944</v>
      </c>
      <c r="N180" s="14">
        <v>1701</v>
      </c>
      <c r="O180" s="14">
        <v>133</v>
      </c>
      <c r="P180" s="14">
        <v>236</v>
      </c>
      <c r="Q180" s="14">
        <v>255</v>
      </c>
      <c r="R180" s="14">
        <v>283</v>
      </c>
      <c r="S180" s="14">
        <v>224</v>
      </c>
      <c r="T180" s="14">
        <v>329</v>
      </c>
      <c r="U180" s="14">
        <v>283</v>
      </c>
      <c r="V180" s="14">
        <v>273</v>
      </c>
      <c r="W180" s="14">
        <v>146</v>
      </c>
      <c r="X180" s="14">
        <v>121</v>
      </c>
      <c r="Y180" s="14">
        <v>185</v>
      </c>
      <c r="Z180" s="14">
        <v>127</v>
      </c>
      <c r="AA180" s="14">
        <v>50</v>
      </c>
      <c r="AB180" s="14">
        <v>793</v>
      </c>
      <c r="AC180" s="14">
        <v>438</v>
      </c>
      <c r="AD180" s="14">
        <v>362</v>
      </c>
      <c r="AE180" s="14">
        <v>66</v>
      </c>
      <c r="AF180" s="14">
        <v>958</v>
      </c>
      <c r="AG180" s="14">
        <v>1562</v>
      </c>
      <c r="AH180" s="14">
        <v>9</v>
      </c>
      <c r="AI180" s="14">
        <v>50</v>
      </c>
      <c r="AJ180" s="14">
        <v>529</v>
      </c>
      <c r="AK180" s="14">
        <v>157</v>
      </c>
      <c r="AL180" s="14">
        <v>19</v>
      </c>
      <c r="AM180" s="14">
        <v>12</v>
      </c>
      <c r="AN180" s="14">
        <v>89</v>
      </c>
      <c r="AO180" s="16">
        <v>544.17263544536274</v>
      </c>
      <c r="AP180" s="16">
        <v>406</v>
      </c>
      <c r="AQ180" s="14">
        <v>6</v>
      </c>
      <c r="AR180" s="14">
        <v>64</v>
      </c>
      <c r="AS180" s="14">
        <v>323</v>
      </c>
      <c r="AT180" s="14">
        <v>126</v>
      </c>
      <c r="AU180" s="14">
        <v>141</v>
      </c>
      <c r="AV180" s="14">
        <v>89</v>
      </c>
      <c r="AW180" s="14">
        <v>55</v>
      </c>
      <c r="AX180" s="14">
        <v>51</v>
      </c>
      <c r="AY180" s="14">
        <v>45</v>
      </c>
      <c r="AZ180" s="14">
        <v>42</v>
      </c>
      <c r="BA180" s="14">
        <v>147</v>
      </c>
      <c r="BB180" s="16">
        <v>25541.025023169601</v>
      </c>
      <c r="BC180" s="16">
        <v>18888</v>
      </c>
      <c r="BD180" s="14">
        <v>32</v>
      </c>
      <c r="BE180" s="14">
        <v>165</v>
      </c>
      <c r="BF180" s="14">
        <v>230</v>
      </c>
      <c r="BG180" s="14">
        <v>149</v>
      </c>
      <c r="BH180" s="14">
        <v>113</v>
      </c>
      <c r="BI180" s="14">
        <v>68</v>
      </c>
      <c r="BJ180" s="14">
        <v>69</v>
      </c>
      <c r="BK180" s="14">
        <v>63</v>
      </c>
      <c r="BL180" s="14">
        <v>39</v>
      </c>
      <c r="BM180" s="14">
        <v>33</v>
      </c>
      <c r="BN180" s="14">
        <v>33</v>
      </c>
      <c r="BO180" s="14">
        <v>15</v>
      </c>
      <c r="BP180" s="14">
        <v>14</v>
      </c>
      <c r="BQ180" s="14">
        <v>11</v>
      </c>
      <c r="BR180" s="14">
        <v>8</v>
      </c>
      <c r="BS180" s="14">
        <v>7</v>
      </c>
      <c r="BT180" s="14">
        <v>2</v>
      </c>
      <c r="BU180" s="14">
        <v>6</v>
      </c>
      <c r="BV180" s="14">
        <v>4</v>
      </c>
      <c r="BW180" s="14">
        <v>5</v>
      </c>
      <c r="BX180" s="14">
        <v>13</v>
      </c>
      <c r="BY180" s="14">
        <v>527</v>
      </c>
      <c r="BZ180" s="16">
        <v>37617.732447817834</v>
      </c>
      <c r="CA180" s="16">
        <v>32672</v>
      </c>
      <c r="CB180" s="14">
        <v>170</v>
      </c>
      <c r="CC180" s="16">
        <v>15546.823529411764</v>
      </c>
      <c r="CD180" s="16">
        <v>13131.5</v>
      </c>
      <c r="CE180" s="14">
        <v>413</v>
      </c>
      <c r="CF180" s="16">
        <v>14715.956416464891</v>
      </c>
      <c r="CG180" s="16">
        <v>10536</v>
      </c>
      <c r="CH180" s="14">
        <v>726</v>
      </c>
      <c r="CI180" s="14">
        <v>222</v>
      </c>
      <c r="CJ180" s="14">
        <v>95</v>
      </c>
      <c r="CK180" s="14">
        <v>28</v>
      </c>
      <c r="CL180" s="14">
        <v>7</v>
      </c>
      <c r="CM180" s="14">
        <v>8</v>
      </c>
      <c r="CN180" s="17">
        <f t="shared" si="51"/>
        <v>7.3461891643709825E-3</v>
      </c>
      <c r="CO180" s="14">
        <v>41</v>
      </c>
      <c r="CP180" s="17">
        <f t="shared" si="52"/>
        <v>3.7649219467401289E-2</v>
      </c>
      <c r="CQ180" s="14">
        <v>524</v>
      </c>
      <c r="CR180" s="14">
        <v>176</v>
      </c>
      <c r="CS180" s="17">
        <f t="shared" si="53"/>
        <v>6.6540642722117196E-2</v>
      </c>
      <c r="CT180" s="13"/>
      <c r="CU180" s="17"/>
      <c r="CV180" s="13"/>
      <c r="CW180" s="13"/>
      <c r="CX180" s="13"/>
      <c r="CY180" s="13"/>
      <c r="CZ180" s="13"/>
      <c r="DA180" s="13"/>
      <c r="DB180" s="13" t="str">
        <f>VLOOKUP($A180,'WO Detail'!$A$2:$BJ$304,5,FALSE)</f>
        <v>Alex Tolozano</v>
      </c>
      <c r="DC180" s="13"/>
      <c r="DD180" s="13"/>
      <c r="DE180" s="55">
        <f>VLOOKUP($A180,'WO Detail'!$A$2:$BJ$304,38,FALSE)</f>
        <v>11</v>
      </c>
      <c r="DF180" s="19" t="s">
        <v>258</v>
      </c>
      <c r="DG180" s="19" t="s">
        <v>259</v>
      </c>
      <c r="DH180" s="19" t="s">
        <v>324</v>
      </c>
      <c r="DI180" s="19" t="s">
        <v>325</v>
      </c>
      <c r="DJ180" s="19" t="s">
        <v>262</v>
      </c>
      <c r="DK180" s="19" t="s">
        <v>263</v>
      </c>
      <c r="DL180" s="19" t="s">
        <v>354</v>
      </c>
      <c r="DM180" s="19" t="s">
        <v>633</v>
      </c>
      <c r="DN180" s="19" t="s">
        <v>327</v>
      </c>
      <c r="DO180" s="55"/>
      <c r="DP180" s="55"/>
      <c r="DQ180" s="68">
        <v>11.891490152359719</v>
      </c>
      <c r="DR180" s="55" t="str">
        <f>VLOOKUP($A180,'WO Detail'!$A$2:$BJ$304,10,FALSE)</f>
        <v>No</v>
      </c>
      <c r="DS180" s="55" t="str">
        <f>VLOOKUP($A180,'WO Detail'!$A$2:$BJ$304,14,FALSE)</f>
        <v>YES</v>
      </c>
      <c r="DT180" s="19" t="s">
        <v>328</v>
      </c>
      <c r="DU180" s="59" t="str">
        <f>VLOOKUP($A180,'WO Detail'!$A$2:$BJ$304,15,FALSE)</f>
        <v>MIRIAM SANCHEZ</v>
      </c>
      <c r="DV180" s="77"/>
      <c r="DW180" s="79" t="s">
        <v>267</v>
      </c>
      <c r="DX180" s="55">
        <f>VLOOKUP($A180,'WO Detail'!$A$2:$BJ$304,26,FALSE)</f>
        <v>1102</v>
      </c>
      <c r="DY180" s="55">
        <f>VLOOKUP($A180,'WO Detail'!$A$2:$BJ$304,27,FALSE)</f>
        <v>1090</v>
      </c>
      <c r="DZ180" s="55">
        <f>VLOOKUP($A180,'WO Detail'!$A$2:$BJ$304,28,FALSE)</f>
        <v>11</v>
      </c>
      <c r="EA180" s="55">
        <f>VLOOKUP($A180,'WO Detail'!$A$2:$BJ$304,29,FALSE)</f>
        <v>1</v>
      </c>
      <c r="EB180" s="55">
        <f>VLOOKUP($A180,'WO Detail'!$A$2:$BJ$304,30,FALSE)</f>
        <v>0</v>
      </c>
      <c r="EC180" s="55">
        <f>VLOOKUP($A180,'WO Detail'!$A$2:$BJ$304,31,FALSE)</f>
        <v>183</v>
      </c>
      <c r="ED180" s="55">
        <f>VLOOKUP($A180,'WO Detail'!$A$2:$BJ$304,32,FALSE)</f>
        <v>497</v>
      </c>
      <c r="EE180" s="55">
        <f>VLOOKUP($A180,'WO Detail'!$A$2:$BJ$304,33,FALSE)</f>
        <v>326</v>
      </c>
      <c r="EF180" s="55">
        <f>VLOOKUP($A180,'WO Detail'!$A$2:$BJ$304,34,FALSE)</f>
        <v>84</v>
      </c>
      <c r="EG180" s="55">
        <f>VLOOKUP($A180,'WO Detail'!$A$2:$BJ$304,35,FALSE)</f>
        <v>12</v>
      </c>
      <c r="EH180" s="55">
        <f>VLOOKUP($A180,'WO Detail'!$A$2:$BJ$304,36,FALSE)</f>
        <v>0</v>
      </c>
      <c r="EI180" s="55">
        <f>VLOOKUP($A180,'WO Detail'!$A$2:$BJ$304,37,FALSE)</f>
        <v>0</v>
      </c>
      <c r="EJ180" s="78">
        <v>12</v>
      </c>
      <c r="EK180" s="78">
        <v>1</v>
      </c>
      <c r="EL180" s="19" t="s">
        <v>268</v>
      </c>
      <c r="EM180" s="19" t="s">
        <v>269</v>
      </c>
      <c r="EN180" s="81">
        <v>22587</v>
      </c>
      <c r="EO180" s="78">
        <v>59</v>
      </c>
      <c r="EP180" s="78" t="s">
        <v>1239</v>
      </c>
      <c r="EQ180" s="84">
        <v>118402</v>
      </c>
      <c r="ER180" s="78">
        <v>18.490000000000002</v>
      </c>
      <c r="ES180" s="13"/>
      <c r="ET180" s="55">
        <f>VLOOKUP($A180,'WO Detail'!$A$2:$BJ$304,25,FALSE)</f>
        <v>6</v>
      </c>
      <c r="EU180" s="55">
        <f>VLOOKUP($A180,'WO Detail'!$A$2:$BJ$304,24,FALSE)</f>
        <v>24</v>
      </c>
      <c r="EV180" s="55">
        <f>VLOOKUP($A180,'WO Detail'!$A$2:$BJ$304,23,FALSE)</f>
        <v>0</v>
      </c>
      <c r="EW180" s="78" t="s">
        <v>291</v>
      </c>
      <c r="EX180" s="13"/>
      <c r="EY180" s="13"/>
      <c r="EZ180" s="19" t="s">
        <v>267</v>
      </c>
      <c r="FA180" s="55" t="str">
        <f>VLOOKUP($A180,'WO Detail'!$A$2:$BJ$304,11,FALSE)</f>
        <v>Other</v>
      </c>
      <c r="FB180" s="55" t="str">
        <f>VLOOKUP($A180,'WO Detail'!$A$2:$BJ$304,12,FALSE)</f>
        <v>No</v>
      </c>
      <c r="FC180" s="13"/>
      <c r="FD180" s="55">
        <f>VLOOKUP($A180,'WO Detail'!$A$2:$BJ$304,13,FALSE)</f>
        <v>0</v>
      </c>
      <c r="FE180" s="19" t="s">
        <v>267</v>
      </c>
      <c r="FF180" s="13"/>
      <c r="FG180" s="19" t="s">
        <v>1240</v>
      </c>
      <c r="FH180" s="19" t="s">
        <v>719</v>
      </c>
      <c r="FI180" s="13">
        <v>3709</v>
      </c>
      <c r="FJ180" s="13">
        <v>8</v>
      </c>
      <c r="FK180" s="19" t="s">
        <v>331</v>
      </c>
      <c r="FL180" s="13"/>
      <c r="FM180" s="55">
        <f>VLOOKUP($A180,'WO Detail'!$A$2:$BJ$304,16,FALSE)</f>
        <v>0</v>
      </c>
      <c r="FN180" s="13"/>
      <c r="FO180" s="13"/>
      <c r="FP180" s="13"/>
      <c r="FQ180" s="13"/>
      <c r="FR180" s="13"/>
      <c r="FS180" s="13"/>
      <c r="FT180" s="13"/>
      <c r="FU180" s="13"/>
      <c r="FV180" s="13"/>
      <c r="FW180" s="13"/>
      <c r="FX180" s="13"/>
      <c r="FY180" s="13"/>
      <c r="FZ180" s="13"/>
      <c r="GA180" s="13"/>
      <c r="GB180" s="13"/>
      <c r="GC180" s="13"/>
      <c r="GD180" s="13"/>
      <c r="GE180" s="13"/>
      <c r="GF180" s="13"/>
      <c r="GG180" s="13"/>
      <c r="GH180" s="55">
        <f>VLOOKUP($A180,'WO Detail'!$A$2:$BJ$304,39,FALSE)</f>
        <v>92.03</v>
      </c>
      <c r="GI180" s="55">
        <f>VLOOKUP($A180,'WO Detail'!$A$2:$BJ$304,40,FALSE)</f>
        <v>41.74</v>
      </c>
      <c r="GJ180" s="13"/>
      <c r="GK180" s="13"/>
      <c r="GL180" s="13"/>
      <c r="GM180" s="13"/>
      <c r="GN180" s="55">
        <f>VLOOKUP($A180,'WO Detail'!$A$2:$BJ$304,17,FALSE)</f>
        <v>0</v>
      </c>
      <c r="GO180" s="55">
        <f>VLOOKUP($A180,'WO Detail'!$A$2:$BJ$304,18,FALSE)</f>
        <v>0</v>
      </c>
      <c r="GP180" s="55">
        <f>VLOOKUP($A180,'WO Detail'!$A$2:$BJ$304,19,FALSE)</f>
        <v>0</v>
      </c>
      <c r="GQ180" s="55" t="str">
        <f>VLOOKUP($A180,'WO Detail'!$A$2:$BJ$304,21,FALSE)</f>
        <v>No</v>
      </c>
      <c r="GR180" s="89">
        <f>VLOOKUP($A180,'WO Detail'!$A$2:$BJ$304,22,FALSE)</f>
        <v>0.51431425472696024</v>
      </c>
      <c r="GS180" s="95">
        <f>VLOOKUP($A180,'WO Detail'!$A$2:$BJ$304,41,FALSE)</f>
        <v>2710</v>
      </c>
      <c r="GT180" s="95">
        <f t="shared" si="70"/>
        <v>0.82874617737003065</v>
      </c>
      <c r="GU180" s="95">
        <f>VLOOKUP($A180,'WO Detail'!$A$2:$BJ$304,42,FALSE)</f>
        <v>99</v>
      </c>
      <c r="GV180" s="95">
        <f t="shared" si="71"/>
        <v>9.08256880733945E-2</v>
      </c>
      <c r="GW180" s="95">
        <f>VLOOKUP($A180,'WO Detail'!$A$2:$BJ$304,43,FALSE)</f>
        <v>6169</v>
      </c>
      <c r="GX180" s="95">
        <f t="shared" si="54"/>
        <v>1.8865443425076454</v>
      </c>
      <c r="GY180" s="95">
        <f>VLOOKUP($A180,'WO Detail'!$A$2:$BJ$304,44,FALSE)</f>
        <v>4294</v>
      </c>
      <c r="GZ180" s="95">
        <f t="shared" si="55"/>
        <v>3.9394495412844037</v>
      </c>
      <c r="HA180" s="95">
        <f>VLOOKUP($A180,'WO Detail'!$A$2:$BJ$304,45,FALSE)</f>
        <v>2553</v>
      </c>
      <c r="HB180" s="95">
        <f t="shared" si="56"/>
        <v>0.7807339449541284</v>
      </c>
      <c r="HC180" s="95">
        <f>VLOOKUP($A180,'WO Detail'!$A$2:$BJ$304,46,FALSE)</f>
        <v>1667</v>
      </c>
      <c r="HD180" s="95">
        <f t="shared" si="57"/>
        <v>1.5293577981651376</v>
      </c>
      <c r="HE180" s="95">
        <f>VLOOKUP($A180,'WO Detail'!$A$2:$BJ$304,47,FALSE)</f>
        <v>4321</v>
      </c>
      <c r="HF180" s="95">
        <f t="shared" si="58"/>
        <v>1.321406727828746</v>
      </c>
      <c r="HG180" s="95">
        <f>VLOOKUP($A180,'WO Detail'!$A$2:$BJ$304,49,FALSE)</f>
        <v>4070</v>
      </c>
      <c r="HH180" s="95">
        <f t="shared" si="59"/>
        <v>1.2446483180428136</v>
      </c>
      <c r="HI180" s="95">
        <f>VLOOKUP($A180,'WO Detail'!$A$2:$BJ$304,51,FALSE)</f>
        <v>21</v>
      </c>
      <c r="HJ180" s="95">
        <f t="shared" si="60"/>
        <v>10.5</v>
      </c>
      <c r="HK180" s="95">
        <f>VLOOKUP($A180,'WO Detail'!$A$2:$BJ$304,53,FALSE)</f>
        <v>24</v>
      </c>
      <c r="HL180" s="95">
        <f t="shared" si="61"/>
        <v>12</v>
      </c>
      <c r="HM180" s="95">
        <f>VLOOKUP($A180,'WO Detail'!$A$2:$BJ$304,55,FALSE)</f>
        <v>1119</v>
      </c>
      <c r="HN180" s="95">
        <f t="shared" si="72"/>
        <v>46.625</v>
      </c>
      <c r="HO180" s="95">
        <f>VLOOKUP($A180,'WO Detail'!$A$2:$BJ$304,56,FALSE)</f>
        <v>33464</v>
      </c>
      <c r="HP180" s="95">
        <f t="shared" si="62"/>
        <v>10.233639143730887</v>
      </c>
      <c r="HQ180" s="95">
        <f>VLOOKUP($A180,'WO Detail'!$A$2:$BJ$304,57,FALSE)</f>
        <v>8750</v>
      </c>
      <c r="HR180" s="95">
        <f t="shared" si="63"/>
        <v>8.0275229357798157</v>
      </c>
      <c r="HS180" s="95">
        <f>VLOOKUP($A180,'WO Detail'!$A$2:$BJ$304,58,FALSE)</f>
        <v>21824</v>
      </c>
      <c r="HT180" s="95">
        <f t="shared" si="64"/>
        <v>6.6740061162079511</v>
      </c>
      <c r="HU180" s="95">
        <f>VLOOKUP($A180,'WO Detail'!$A$2:$BJ$304,59,FALSE)</f>
        <v>58731</v>
      </c>
      <c r="HV180" s="95">
        <f t="shared" si="65"/>
        <v>53.881651376146792</v>
      </c>
      <c r="HW180" s="95">
        <f>VLOOKUP($A180,'WO Detail'!$A$2:$BJ$304,60,FALSE)</f>
        <v>1915</v>
      </c>
      <c r="HX180" s="95">
        <f t="shared" si="66"/>
        <v>0.58562691131498479</v>
      </c>
      <c r="HY180" s="95">
        <f>VLOOKUP($A180,'WO Detail'!$A$2:$BJ$304,61,FALSE)</f>
        <v>46489</v>
      </c>
      <c r="HZ180" s="95">
        <f t="shared" si="67"/>
        <v>42.650458715596329</v>
      </c>
      <c r="IA180" s="95"/>
      <c r="IB180" s="95"/>
      <c r="IC180" s="95"/>
      <c r="ID180" s="113">
        <f>VLOOKUP($A180,'PHAS Score'!$C$1:$D$303,2,FALSE)</f>
        <v>26</v>
      </c>
      <c r="IE180" s="95">
        <f>VLOOKUP($A180,'WO Detail'!$A$2:$BJ$304,62,FALSE)</f>
        <v>1542</v>
      </c>
      <c r="IF180" s="95">
        <f t="shared" si="68"/>
        <v>1.4146788990825687</v>
      </c>
      <c r="IG180" s="96"/>
      <c r="IH180" s="96"/>
      <c r="II180" s="96"/>
      <c r="IJ180" s="96"/>
    </row>
    <row r="181" spans="1:244" s="18" customFormat="1" ht="20.100000000000001" customHeight="1">
      <c r="A181" s="55" t="s">
        <v>1241</v>
      </c>
      <c r="B181" s="13" t="s">
        <v>256</v>
      </c>
      <c r="C181" s="13" t="str">
        <f>VLOOKUP($A181,'WO Detail'!$A$2:$BJ$304,4,FALSE)</f>
        <v>Mixed Finance</v>
      </c>
      <c r="D181" s="13" t="str">
        <f>VLOOKUP($A181,'WO Detail'!$A$2:$BJ$304,6,FALSE)</f>
        <v>Saint Mary's Park</v>
      </c>
      <c r="E181" s="55">
        <f>VLOOKUP($A181,'WO Detail'!$A$2:$BJ$304,7,FALSE)</f>
        <v>93</v>
      </c>
      <c r="F181" s="13" t="s">
        <v>1242</v>
      </c>
      <c r="G181" s="53">
        <v>129</v>
      </c>
      <c r="H181" s="55" t="str">
        <f>VLOOKUP($A181,'WO Detail'!$A$2:$BJ$304,9,FALSE)</f>
        <v>NY005010930</v>
      </c>
      <c r="I181" s="14">
        <v>453</v>
      </c>
      <c r="J181" s="14">
        <v>1103</v>
      </c>
      <c r="K181" s="15">
        <v>2.4348785999999998</v>
      </c>
      <c r="L181" s="15">
        <v>22.201545299999999</v>
      </c>
      <c r="M181" s="14">
        <v>435</v>
      </c>
      <c r="N181" s="14">
        <v>668</v>
      </c>
      <c r="O181" s="14">
        <v>61</v>
      </c>
      <c r="P181" s="14">
        <v>104</v>
      </c>
      <c r="Q181" s="14">
        <v>93</v>
      </c>
      <c r="R181" s="14">
        <v>91</v>
      </c>
      <c r="S181" s="14">
        <v>91</v>
      </c>
      <c r="T181" s="14">
        <v>155</v>
      </c>
      <c r="U181" s="14">
        <v>103</v>
      </c>
      <c r="V181" s="14">
        <v>120</v>
      </c>
      <c r="W181" s="14">
        <v>68</v>
      </c>
      <c r="X181" s="14">
        <v>62</v>
      </c>
      <c r="Y181" s="14">
        <v>80</v>
      </c>
      <c r="Z181" s="14">
        <v>51</v>
      </c>
      <c r="AA181" s="14">
        <v>24</v>
      </c>
      <c r="AB181" s="14">
        <v>314</v>
      </c>
      <c r="AC181" s="14">
        <v>186</v>
      </c>
      <c r="AD181" s="14">
        <v>155</v>
      </c>
      <c r="AE181" s="14">
        <v>34</v>
      </c>
      <c r="AF181" s="14">
        <v>382</v>
      </c>
      <c r="AG181" s="14">
        <v>671</v>
      </c>
      <c r="AH181" s="14">
        <v>8</v>
      </c>
      <c r="AI181" s="14">
        <v>8</v>
      </c>
      <c r="AJ181" s="14">
        <v>206</v>
      </c>
      <c r="AK181" s="14">
        <v>59</v>
      </c>
      <c r="AL181" s="14">
        <v>11</v>
      </c>
      <c r="AM181" s="14">
        <v>10</v>
      </c>
      <c r="AN181" s="14">
        <v>51</v>
      </c>
      <c r="AO181" s="16">
        <v>555.0198675496689</v>
      </c>
      <c r="AP181" s="16">
        <v>420</v>
      </c>
      <c r="AQ181" s="14">
        <v>7</v>
      </c>
      <c r="AR181" s="14">
        <v>25</v>
      </c>
      <c r="AS181" s="14">
        <v>139</v>
      </c>
      <c r="AT181" s="14">
        <v>45</v>
      </c>
      <c r="AU181" s="14">
        <v>41</v>
      </c>
      <c r="AV181" s="14">
        <v>32</v>
      </c>
      <c r="AW181" s="14">
        <v>33</v>
      </c>
      <c r="AX181" s="14">
        <v>24</v>
      </c>
      <c r="AY181" s="14">
        <v>25</v>
      </c>
      <c r="AZ181" s="14">
        <v>18</v>
      </c>
      <c r="BA181" s="14">
        <v>64</v>
      </c>
      <c r="BB181" s="16">
        <v>28504.159722222223</v>
      </c>
      <c r="BC181" s="16">
        <v>20932.5</v>
      </c>
      <c r="BD181" s="14">
        <v>13</v>
      </c>
      <c r="BE181" s="14">
        <v>86</v>
      </c>
      <c r="BF181" s="14">
        <v>79</v>
      </c>
      <c r="BG181" s="14">
        <v>33</v>
      </c>
      <c r="BH181" s="14">
        <v>32</v>
      </c>
      <c r="BI181" s="14">
        <v>39</v>
      </c>
      <c r="BJ181" s="14">
        <v>41</v>
      </c>
      <c r="BK181" s="14">
        <v>20</v>
      </c>
      <c r="BL181" s="14">
        <v>19</v>
      </c>
      <c r="BM181" s="14">
        <v>18</v>
      </c>
      <c r="BN181" s="14">
        <v>10</v>
      </c>
      <c r="BO181" s="14">
        <v>14</v>
      </c>
      <c r="BP181" s="14">
        <v>7</v>
      </c>
      <c r="BQ181" s="14">
        <v>2</v>
      </c>
      <c r="BR181" s="14">
        <v>4</v>
      </c>
      <c r="BS181" s="14">
        <v>3</v>
      </c>
      <c r="BT181" s="14">
        <v>2</v>
      </c>
      <c r="BU181" s="14">
        <v>3</v>
      </c>
      <c r="BV181" s="14">
        <v>0</v>
      </c>
      <c r="BW181" s="14">
        <v>2</v>
      </c>
      <c r="BX181" s="14">
        <v>5</v>
      </c>
      <c r="BY181" s="14">
        <v>217</v>
      </c>
      <c r="BZ181" s="16">
        <v>42454.548387096773</v>
      </c>
      <c r="CA181" s="16">
        <v>33729</v>
      </c>
      <c r="CB181" s="14">
        <v>75</v>
      </c>
      <c r="CC181" s="16">
        <v>16922.68</v>
      </c>
      <c r="CD181" s="16">
        <v>11410</v>
      </c>
      <c r="CE181" s="14">
        <v>153</v>
      </c>
      <c r="CF181" s="16">
        <v>15755.614379084967</v>
      </c>
      <c r="CG181" s="16">
        <v>10536</v>
      </c>
      <c r="CH181" s="14">
        <v>274</v>
      </c>
      <c r="CI181" s="14">
        <v>95</v>
      </c>
      <c r="CJ181" s="14">
        <v>46</v>
      </c>
      <c r="CK181" s="14">
        <v>13</v>
      </c>
      <c r="CL181" s="14">
        <v>3</v>
      </c>
      <c r="CM181" s="14">
        <v>4</v>
      </c>
      <c r="CN181" s="17">
        <f t="shared" si="51"/>
        <v>8.8300220750551876E-3</v>
      </c>
      <c r="CO181" s="14">
        <v>16</v>
      </c>
      <c r="CP181" s="17">
        <f t="shared" si="52"/>
        <v>3.5320088300220751E-2</v>
      </c>
      <c r="CQ181" s="14">
        <v>202</v>
      </c>
      <c r="CR181" s="14">
        <v>80</v>
      </c>
      <c r="CS181" s="17">
        <f t="shared" si="53"/>
        <v>7.2529465095194923E-2</v>
      </c>
      <c r="CT181" s="13"/>
      <c r="CU181" s="17"/>
      <c r="CV181" s="13"/>
      <c r="CW181" s="13"/>
      <c r="CX181" s="13"/>
      <c r="CY181" s="13"/>
      <c r="CZ181" s="13"/>
      <c r="DA181" s="13"/>
      <c r="DB181" s="13" t="str">
        <f>VLOOKUP($A181,'WO Detail'!$A$2:$BJ$304,5,FALSE)</f>
        <v>Carl Walton</v>
      </c>
      <c r="DC181" s="13"/>
      <c r="DD181" s="13"/>
      <c r="DE181" s="55">
        <f>VLOOKUP($A181,'WO Detail'!$A$2:$BJ$304,38,FALSE)</f>
        <v>2</v>
      </c>
      <c r="DF181" s="19" t="s">
        <v>258</v>
      </c>
      <c r="DG181" s="19" t="s">
        <v>259</v>
      </c>
      <c r="DH181" s="19" t="s">
        <v>415</v>
      </c>
      <c r="DI181" s="19" t="s">
        <v>416</v>
      </c>
      <c r="DJ181" s="19" t="s">
        <v>338</v>
      </c>
      <c r="DK181" s="19" t="s">
        <v>339</v>
      </c>
      <c r="DL181" s="19" t="s">
        <v>350</v>
      </c>
      <c r="DM181" s="19" t="s">
        <v>368</v>
      </c>
      <c r="DN181" s="19" t="s">
        <v>417</v>
      </c>
      <c r="DO181" s="55"/>
      <c r="DP181" s="55"/>
      <c r="DQ181" s="68">
        <v>8.8261253309796999</v>
      </c>
      <c r="DR181" s="55" t="str">
        <f>VLOOKUP($A181,'WO Detail'!$A$2:$BJ$304,10,FALSE)</f>
        <v>No</v>
      </c>
      <c r="DS181" s="55" t="str">
        <f>VLOOKUP($A181,'WO Detail'!$A$2:$BJ$304,14,FALSE)</f>
        <v>YES</v>
      </c>
      <c r="DT181" s="19" t="s">
        <v>418</v>
      </c>
      <c r="DU181" s="59" t="str">
        <f>VLOOKUP($A181,'WO Detail'!$A$2:$BJ$304,15,FALSE)</f>
        <v>ROSA PINERO</v>
      </c>
      <c r="DV181" s="77"/>
      <c r="DW181" s="79" t="s">
        <v>267</v>
      </c>
      <c r="DX181" s="55">
        <f>VLOOKUP($A181,'WO Detail'!$A$2:$BJ$304,26,FALSE)</f>
        <v>463</v>
      </c>
      <c r="DY181" s="55">
        <f>VLOOKUP($A181,'WO Detail'!$A$2:$BJ$304,27,FALSE)</f>
        <v>455</v>
      </c>
      <c r="DZ181" s="55">
        <f>VLOOKUP($A181,'WO Detail'!$A$2:$BJ$304,28,FALSE)</f>
        <v>8</v>
      </c>
      <c r="EA181" s="55">
        <f>VLOOKUP($A181,'WO Detail'!$A$2:$BJ$304,29,FALSE)</f>
        <v>0</v>
      </c>
      <c r="EB181" s="55">
        <f>VLOOKUP($A181,'WO Detail'!$A$2:$BJ$304,30,FALSE)</f>
        <v>0</v>
      </c>
      <c r="EC181" s="55">
        <f>VLOOKUP($A181,'WO Detail'!$A$2:$BJ$304,31,FALSE)</f>
        <v>155</v>
      </c>
      <c r="ED181" s="55">
        <f>VLOOKUP($A181,'WO Detail'!$A$2:$BJ$304,32,FALSE)</f>
        <v>114</v>
      </c>
      <c r="EE181" s="55">
        <f>VLOOKUP($A181,'WO Detail'!$A$2:$BJ$304,33,FALSE)</f>
        <v>154</v>
      </c>
      <c r="EF181" s="55">
        <f>VLOOKUP($A181,'WO Detail'!$A$2:$BJ$304,34,FALSE)</f>
        <v>37</v>
      </c>
      <c r="EG181" s="55">
        <f>VLOOKUP($A181,'WO Detail'!$A$2:$BJ$304,35,FALSE)</f>
        <v>3</v>
      </c>
      <c r="EH181" s="55">
        <f>VLOOKUP($A181,'WO Detail'!$A$2:$BJ$304,36,FALSE)</f>
        <v>0</v>
      </c>
      <c r="EI181" s="55">
        <f>VLOOKUP($A181,'WO Detail'!$A$2:$BJ$304,37,FALSE)</f>
        <v>0</v>
      </c>
      <c r="EJ181" s="78">
        <v>2</v>
      </c>
      <c r="EK181" s="78">
        <v>0</v>
      </c>
      <c r="EL181" s="19" t="s">
        <v>268</v>
      </c>
      <c r="EM181" s="19" t="s">
        <v>269</v>
      </c>
      <c r="EN181" s="81">
        <v>23467</v>
      </c>
      <c r="EO181" s="78">
        <v>56</v>
      </c>
      <c r="EP181" s="78" t="s">
        <v>284</v>
      </c>
      <c r="EQ181" s="84">
        <v>21826</v>
      </c>
      <c r="ER181" s="78">
        <v>2.69</v>
      </c>
      <c r="ES181" s="13"/>
      <c r="ET181" s="55">
        <f>VLOOKUP($A181,'WO Detail'!$A$2:$BJ$304,25,FALSE)</f>
        <v>3</v>
      </c>
      <c r="EU181" s="55">
        <f>VLOOKUP($A181,'WO Detail'!$A$2:$BJ$304,24,FALSE)</f>
        <v>8</v>
      </c>
      <c r="EV181" s="55">
        <f>VLOOKUP($A181,'WO Detail'!$A$2:$BJ$304,23,FALSE)</f>
        <v>0</v>
      </c>
      <c r="EW181" s="78" t="s">
        <v>267</v>
      </c>
      <c r="EX181" s="13"/>
      <c r="EY181" s="13"/>
      <c r="EZ181" s="19" t="s">
        <v>267</v>
      </c>
      <c r="FA181" s="55" t="str">
        <f>VLOOKUP($A181,'WO Detail'!$A$2:$BJ$304,11,FALSE)</f>
        <v>Other</v>
      </c>
      <c r="FB181" s="55" t="str">
        <f>VLOOKUP($A181,'WO Detail'!$A$2:$BJ$304,12,FALSE)</f>
        <v>No</v>
      </c>
      <c r="FC181" s="13"/>
      <c r="FD181" s="55">
        <f>VLOOKUP($A181,'WO Detail'!$A$2:$BJ$304,13,FALSE)</f>
        <v>0</v>
      </c>
      <c r="FE181" s="19" t="s">
        <v>267</v>
      </c>
      <c r="FF181" s="13" t="s">
        <v>273</v>
      </c>
      <c r="FG181" s="19" t="s">
        <v>1243</v>
      </c>
      <c r="FH181" s="19" t="s">
        <v>1230</v>
      </c>
      <c r="FI181" s="13">
        <v>3710</v>
      </c>
      <c r="FJ181" s="13">
        <v>7</v>
      </c>
      <c r="FK181" s="19" t="s">
        <v>423</v>
      </c>
      <c r="FL181" s="13"/>
      <c r="FM181" s="55">
        <f>VLOOKUP($A181,'WO Detail'!$A$2:$BJ$304,16,FALSE)</f>
        <v>0</v>
      </c>
      <c r="FN181" s="13"/>
      <c r="FO181" s="13"/>
      <c r="FP181" s="13"/>
      <c r="FQ181" s="13"/>
      <c r="FR181" s="13"/>
      <c r="FS181" s="13"/>
      <c r="FT181" s="13"/>
      <c r="FU181" s="13"/>
      <c r="FV181" s="13"/>
      <c r="FW181" s="13"/>
      <c r="FX181" s="13"/>
      <c r="FY181" s="13"/>
      <c r="FZ181" s="13"/>
      <c r="GA181" s="13"/>
      <c r="GB181" s="13"/>
      <c r="GC181" s="13"/>
      <c r="GD181" s="13"/>
      <c r="GE181" s="13"/>
      <c r="GF181" s="13"/>
      <c r="GG181" s="13"/>
      <c r="GH181" s="55">
        <f>VLOOKUP($A181,'WO Detail'!$A$2:$BJ$304,39,FALSE)</f>
        <v>81.19</v>
      </c>
      <c r="GI181" s="55">
        <f>VLOOKUP($A181,'WO Detail'!$A$2:$BJ$304,40,FALSE)</f>
        <v>44.18</v>
      </c>
      <c r="GJ181" s="13"/>
      <c r="GK181" s="13"/>
      <c r="GL181" s="13"/>
      <c r="GM181" s="13"/>
      <c r="GN181" s="55">
        <f>VLOOKUP($A181,'WO Detail'!$A$2:$BJ$304,17,FALSE)</f>
        <v>0</v>
      </c>
      <c r="GO181" s="55">
        <f>VLOOKUP($A181,'WO Detail'!$A$2:$BJ$304,18,FALSE)</f>
        <v>0</v>
      </c>
      <c r="GP181" s="55">
        <f>VLOOKUP($A181,'WO Detail'!$A$2:$BJ$304,19,FALSE)</f>
        <v>0</v>
      </c>
      <c r="GQ181" s="55" t="str">
        <f>VLOOKUP($A181,'WO Detail'!$A$2:$BJ$304,21,FALSE)</f>
        <v>No</v>
      </c>
      <c r="GR181" s="89">
        <f>VLOOKUP($A181,'WO Detail'!$A$2:$BJ$304,22,FALSE)</f>
        <v>0.50684169314708705</v>
      </c>
      <c r="GS181" s="95">
        <f>VLOOKUP($A181,'WO Detail'!$A$2:$BJ$304,41,FALSE)</f>
        <v>1273</v>
      </c>
      <c r="GT181" s="95">
        <f t="shared" si="70"/>
        <v>0.93260073260073251</v>
      </c>
      <c r="GU181" s="95">
        <f>VLOOKUP($A181,'WO Detail'!$A$2:$BJ$304,42,FALSE)</f>
        <v>164</v>
      </c>
      <c r="GV181" s="95">
        <f t="shared" si="71"/>
        <v>0.36043956043956044</v>
      </c>
      <c r="GW181" s="95">
        <f>VLOOKUP($A181,'WO Detail'!$A$2:$BJ$304,43,FALSE)</f>
        <v>2456</v>
      </c>
      <c r="GX181" s="95">
        <f t="shared" si="54"/>
        <v>1.7992673992673991</v>
      </c>
      <c r="GY181" s="95">
        <f>VLOOKUP($A181,'WO Detail'!$A$2:$BJ$304,44,FALSE)</f>
        <v>2892</v>
      </c>
      <c r="GZ181" s="95">
        <f t="shared" si="55"/>
        <v>6.3560439560439557</v>
      </c>
      <c r="HA181" s="95">
        <f>VLOOKUP($A181,'WO Detail'!$A$2:$BJ$304,45,FALSE)</f>
        <v>1235</v>
      </c>
      <c r="HB181" s="95">
        <f t="shared" si="56"/>
        <v>0.90476190476190477</v>
      </c>
      <c r="HC181" s="95">
        <f>VLOOKUP($A181,'WO Detail'!$A$2:$BJ$304,46,FALSE)</f>
        <v>770</v>
      </c>
      <c r="HD181" s="95">
        <f t="shared" si="57"/>
        <v>1.6923076923076923</v>
      </c>
      <c r="HE181" s="95">
        <f>VLOOKUP($A181,'WO Detail'!$A$2:$BJ$304,47,FALSE)</f>
        <v>841</v>
      </c>
      <c r="HF181" s="95">
        <f t="shared" si="58"/>
        <v>0.61611721611721604</v>
      </c>
      <c r="HG181" s="95">
        <f>VLOOKUP($A181,'WO Detail'!$A$2:$BJ$304,49,FALSE)</f>
        <v>883</v>
      </c>
      <c r="HH181" s="95">
        <f t="shared" si="59"/>
        <v>0.64688644688644681</v>
      </c>
      <c r="HI181" s="95">
        <f>VLOOKUP($A181,'WO Detail'!$A$2:$BJ$304,51,FALSE)</f>
        <v>6</v>
      </c>
      <c r="HJ181" s="95">
        <f t="shared" si="60"/>
        <v>3</v>
      </c>
      <c r="HK181" s="95">
        <f>VLOOKUP($A181,'WO Detail'!$A$2:$BJ$304,53,FALSE)</f>
        <v>11</v>
      </c>
      <c r="HL181" s="95">
        <f t="shared" si="61"/>
        <v>5.5</v>
      </c>
      <c r="HM181" s="95">
        <f>VLOOKUP($A181,'WO Detail'!$A$2:$BJ$304,55,FALSE)</f>
        <v>560</v>
      </c>
      <c r="HN181" s="95">
        <f t="shared" si="72"/>
        <v>70</v>
      </c>
      <c r="HO181" s="95">
        <f>VLOOKUP($A181,'WO Detail'!$A$2:$BJ$304,56,FALSE)</f>
        <v>13079</v>
      </c>
      <c r="HP181" s="95">
        <f t="shared" si="62"/>
        <v>9.5816849816849832</v>
      </c>
      <c r="HQ181" s="95">
        <f>VLOOKUP($A181,'WO Detail'!$A$2:$BJ$304,57,FALSE)</f>
        <v>6855</v>
      </c>
      <c r="HR181" s="95">
        <f t="shared" si="63"/>
        <v>15.065934065934066</v>
      </c>
      <c r="HS181" s="95">
        <f>VLOOKUP($A181,'WO Detail'!$A$2:$BJ$304,58,FALSE)</f>
        <v>7157</v>
      </c>
      <c r="HT181" s="95">
        <f t="shared" si="64"/>
        <v>5.2432234432234432</v>
      </c>
      <c r="HU181" s="95">
        <f>VLOOKUP($A181,'WO Detail'!$A$2:$BJ$304,59,FALSE)</f>
        <v>34990</v>
      </c>
      <c r="HV181" s="95">
        <f t="shared" si="65"/>
        <v>76.901098901098905</v>
      </c>
      <c r="HW181" s="95">
        <f>VLOOKUP($A181,'WO Detail'!$A$2:$BJ$304,60,FALSE)</f>
        <v>538</v>
      </c>
      <c r="HX181" s="95">
        <f t="shared" si="66"/>
        <v>0.39413919413919418</v>
      </c>
      <c r="HY181" s="95">
        <f>VLOOKUP($A181,'WO Detail'!$A$2:$BJ$304,61,FALSE)</f>
        <v>12042</v>
      </c>
      <c r="HZ181" s="95">
        <f t="shared" si="67"/>
        <v>26.465934065934064</v>
      </c>
      <c r="IA181" s="95"/>
      <c r="IB181" s="95"/>
      <c r="IC181" s="95"/>
      <c r="ID181" s="113">
        <f>VLOOKUP($A181,'PHAS Score'!$C$1:$D$303,2,FALSE)</f>
        <v>59.89</v>
      </c>
      <c r="IE181" s="95">
        <f>VLOOKUP($A181,'WO Detail'!$A$2:$BJ$304,62,FALSE)</f>
        <v>604</v>
      </c>
      <c r="IF181" s="95">
        <f t="shared" si="68"/>
        <v>1.3274725274725274</v>
      </c>
      <c r="IG181" s="96"/>
      <c r="IH181" s="96"/>
      <c r="II181" s="96"/>
      <c r="IJ181" s="96"/>
    </row>
    <row r="182" spans="1:244" s="18" customFormat="1" ht="20.100000000000001" customHeight="1">
      <c r="A182" s="55" t="s">
        <v>1244</v>
      </c>
      <c r="B182" s="13" t="s">
        <v>256</v>
      </c>
      <c r="C182" s="13" t="str">
        <f>VLOOKUP($A182,'WO Detail'!$A$2:$BJ$304,4,FALSE)</f>
        <v>Bronx</v>
      </c>
      <c r="D182" s="13" t="str">
        <f>VLOOKUP($A182,'WO Detail'!$A$2:$BJ$304,6,FALSE)</f>
        <v>Morris</v>
      </c>
      <c r="E182" s="55">
        <f>VLOOKUP($A182,'WO Detail'!$A$2:$BJ$304,7,FALSE)</f>
        <v>102</v>
      </c>
      <c r="F182" s="13" t="s">
        <v>1245</v>
      </c>
      <c r="G182" s="53">
        <v>102</v>
      </c>
      <c r="H182" s="55" t="str">
        <f>VLOOKUP($A182,'WO Detail'!$A$2:$BJ$304,9,FALSE)</f>
        <v>NY005011020</v>
      </c>
      <c r="I182" s="14">
        <v>1071</v>
      </c>
      <c r="J182" s="14">
        <v>2851</v>
      </c>
      <c r="K182" s="15">
        <v>2.6619980999999999</v>
      </c>
      <c r="L182" s="15">
        <v>22.437161499999998</v>
      </c>
      <c r="M182" s="14">
        <v>1107</v>
      </c>
      <c r="N182" s="14">
        <v>1744</v>
      </c>
      <c r="O182" s="14">
        <v>141</v>
      </c>
      <c r="P182" s="14">
        <v>270</v>
      </c>
      <c r="Q182" s="14">
        <v>336</v>
      </c>
      <c r="R182" s="14">
        <v>326</v>
      </c>
      <c r="S182" s="14">
        <v>287</v>
      </c>
      <c r="T182" s="14">
        <v>329</v>
      </c>
      <c r="U182" s="14">
        <v>256</v>
      </c>
      <c r="V182" s="14">
        <v>305</v>
      </c>
      <c r="W182" s="14">
        <v>157</v>
      </c>
      <c r="X182" s="14">
        <v>108</v>
      </c>
      <c r="Y182" s="14">
        <v>175</v>
      </c>
      <c r="Z182" s="14">
        <v>111</v>
      </c>
      <c r="AA182" s="14">
        <v>50</v>
      </c>
      <c r="AB182" s="14">
        <v>938</v>
      </c>
      <c r="AC182" s="14">
        <v>401</v>
      </c>
      <c r="AD182" s="14">
        <v>336</v>
      </c>
      <c r="AE182" s="14">
        <v>61</v>
      </c>
      <c r="AF182" s="14">
        <v>1338</v>
      </c>
      <c r="AG182" s="14">
        <v>1450</v>
      </c>
      <c r="AH182" s="14">
        <v>1</v>
      </c>
      <c r="AI182" s="14">
        <v>1</v>
      </c>
      <c r="AJ182" s="14">
        <v>460</v>
      </c>
      <c r="AK182" s="14">
        <v>154</v>
      </c>
      <c r="AL182" s="14">
        <v>37</v>
      </c>
      <c r="AM182" s="14">
        <v>29</v>
      </c>
      <c r="AN182" s="14">
        <v>114</v>
      </c>
      <c r="AO182" s="16">
        <v>499.05228758169937</v>
      </c>
      <c r="AP182" s="16">
        <v>387</v>
      </c>
      <c r="AQ182" s="14">
        <v>34</v>
      </c>
      <c r="AR182" s="14">
        <v>61</v>
      </c>
      <c r="AS182" s="14">
        <v>305</v>
      </c>
      <c r="AT182" s="14">
        <v>148</v>
      </c>
      <c r="AU182" s="14">
        <v>126</v>
      </c>
      <c r="AV182" s="14">
        <v>78</v>
      </c>
      <c r="AW182" s="14">
        <v>68</v>
      </c>
      <c r="AX182" s="14">
        <v>59</v>
      </c>
      <c r="AY182" s="14">
        <v>48</v>
      </c>
      <c r="AZ182" s="14">
        <v>38</v>
      </c>
      <c r="BA182" s="14">
        <v>106</v>
      </c>
      <c r="BB182" s="16">
        <v>23250.269780743565</v>
      </c>
      <c r="BC182" s="16">
        <v>18420</v>
      </c>
      <c r="BD182" s="14">
        <v>48</v>
      </c>
      <c r="BE182" s="14">
        <v>167</v>
      </c>
      <c r="BF182" s="14">
        <v>214</v>
      </c>
      <c r="BG182" s="14">
        <v>145</v>
      </c>
      <c r="BH182" s="14">
        <v>102</v>
      </c>
      <c r="BI182" s="14">
        <v>86</v>
      </c>
      <c r="BJ182" s="14">
        <v>74</v>
      </c>
      <c r="BK182" s="14">
        <v>66</v>
      </c>
      <c r="BL182" s="14">
        <v>32</v>
      </c>
      <c r="BM182" s="14">
        <v>37</v>
      </c>
      <c r="BN182" s="14">
        <v>28</v>
      </c>
      <c r="BO182" s="14">
        <v>10</v>
      </c>
      <c r="BP182" s="14">
        <v>8</v>
      </c>
      <c r="BQ182" s="14">
        <v>11</v>
      </c>
      <c r="BR182" s="14">
        <v>6</v>
      </c>
      <c r="BS182" s="14">
        <v>3</v>
      </c>
      <c r="BT182" s="14">
        <v>4</v>
      </c>
      <c r="BU182" s="14">
        <v>1</v>
      </c>
      <c r="BV182" s="14">
        <v>0</v>
      </c>
      <c r="BW182" s="14">
        <v>0</v>
      </c>
      <c r="BX182" s="14">
        <v>7</v>
      </c>
      <c r="BY182" s="14">
        <v>548</v>
      </c>
      <c r="BZ182" s="16">
        <v>31777.636861313869</v>
      </c>
      <c r="CA182" s="16">
        <v>28415</v>
      </c>
      <c r="CB182" s="14">
        <v>130</v>
      </c>
      <c r="CC182" s="16">
        <v>16643.038461538461</v>
      </c>
      <c r="CD182" s="16">
        <v>13242</v>
      </c>
      <c r="CE182" s="14">
        <v>376</v>
      </c>
      <c r="CF182" s="16">
        <v>14176.436170212766</v>
      </c>
      <c r="CG182" s="16">
        <v>10500</v>
      </c>
      <c r="CH182" s="14">
        <v>737</v>
      </c>
      <c r="CI182" s="14">
        <v>222</v>
      </c>
      <c r="CJ182" s="14">
        <v>75</v>
      </c>
      <c r="CK182" s="14">
        <v>13</v>
      </c>
      <c r="CL182" s="14">
        <v>2</v>
      </c>
      <c r="CM182" s="14">
        <v>2</v>
      </c>
      <c r="CN182" s="17">
        <f t="shared" si="51"/>
        <v>1.8674136321195146E-3</v>
      </c>
      <c r="CO182" s="14">
        <v>20</v>
      </c>
      <c r="CP182" s="17">
        <f t="shared" si="52"/>
        <v>1.8674136321195144E-2</v>
      </c>
      <c r="CQ182" s="14">
        <v>551</v>
      </c>
      <c r="CR182" s="14">
        <v>191</v>
      </c>
      <c r="CS182" s="17">
        <f t="shared" si="53"/>
        <v>6.6994037179936863E-2</v>
      </c>
      <c r="CT182" s="13"/>
      <c r="CU182" s="17"/>
      <c r="CV182" s="13"/>
      <c r="CW182" s="13"/>
      <c r="CX182" s="13"/>
      <c r="CY182" s="13"/>
      <c r="CZ182" s="13"/>
      <c r="DA182" s="13"/>
      <c r="DB182" s="13" t="str">
        <f>VLOOKUP($A182,'WO Detail'!$A$2:$BJ$304,5,FALSE)</f>
        <v>Kim Theodore</v>
      </c>
      <c r="DC182" s="13"/>
      <c r="DD182" s="13"/>
      <c r="DE182" s="55">
        <f>VLOOKUP($A182,'WO Detail'!$A$2:$BJ$304,38,FALSE)</f>
        <v>19</v>
      </c>
      <c r="DF182" s="19" t="s">
        <v>258</v>
      </c>
      <c r="DG182" s="19" t="s">
        <v>259</v>
      </c>
      <c r="DH182" s="19" t="s">
        <v>297</v>
      </c>
      <c r="DI182" s="19" t="s">
        <v>298</v>
      </c>
      <c r="DJ182" s="19" t="s">
        <v>488</v>
      </c>
      <c r="DK182" s="19" t="s">
        <v>489</v>
      </c>
      <c r="DL182" s="19" t="s">
        <v>299</v>
      </c>
      <c r="DM182" s="19" t="s">
        <v>300</v>
      </c>
      <c r="DN182" s="19" t="s">
        <v>301</v>
      </c>
      <c r="DO182" s="55"/>
      <c r="DP182" s="55"/>
      <c r="DQ182" s="68">
        <v>10.045100451004499</v>
      </c>
      <c r="DR182" s="55" t="str">
        <f>VLOOKUP($A182,'WO Detail'!$A$2:$BJ$304,10,FALSE)</f>
        <v>No</v>
      </c>
      <c r="DS182" s="55" t="str">
        <f>VLOOKUP($A182,'WO Detail'!$A$2:$BJ$304,14,FALSE)</f>
        <v>YES</v>
      </c>
      <c r="DT182" s="19" t="s">
        <v>302</v>
      </c>
      <c r="DU182" s="59" t="str">
        <f>VLOOKUP($A182,'WO Detail'!$A$2:$BJ$304,15,FALSE)</f>
        <v>KAJARA BOYD</v>
      </c>
      <c r="DV182" s="77"/>
      <c r="DW182" s="79" t="s">
        <v>267</v>
      </c>
      <c r="DX182" s="55">
        <f>VLOOKUP($A182,'WO Detail'!$A$2:$BJ$304,26,FALSE)</f>
        <v>1085</v>
      </c>
      <c r="DY182" s="55">
        <f>VLOOKUP($A182,'WO Detail'!$A$2:$BJ$304,27,FALSE)</f>
        <v>1072</v>
      </c>
      <c r="DZ182" s="55">
        <f>VLOOKUP($A182,'WO Detail'!$A$2:$BJ$304,28,FALSE)</f>
        <v>11</v>
      </c>
      <c r="EA182" s="55">
        <f>VLOOKUP($A182,'WO Detail'!$A$2:$BJ$304,29,FALSE)</f>
        <v>2</v>
      </c>
      <c r="EB182" s="55">
        <f>VLOOKUP($A182,'WO Detail'!$A$2:$BJ$304,30,FALSE)</f>
        <v>0</v>
      </c>
      <c r="EC182" s="55">
        <f>VLOOKUP($A182,'WO Detail'!$A$2:$BJ$304,31,FALSE)</f>
        <v>242</v>
      </c>
      <c r="ED182" s="55">
        <f>VLOOKUP($A182,'WO Detail'!$A$2:$BJ$304,32,FALSE)</f>
        <v>359</v>
      </c>
      <c r="EE182" s="55">
        <f>VLOOKUP($A182,'WO Detail'!$A$2:$BJ$304,33,FALSE)</f>
        <v>361</v>
      </c>
      <c r="EF182" s="55">
        <f>VLOOKUP($A182,'WO Detail'!$A$2:$BJ$304,34,FALSE)</f>
        <v>123</v>
      </c>
      <c r="EG182" s="55">
        <f>VLOOKUP($A182,'WO Detail'!$A$2:$BJ$304,35,FALSE)</f>
        <v>0</v>
      </c>
      <c r="EH182" s="55">
        <f>VLOOKUP($A182,'WO Detail'!$A$2:$BJ$304,36,FALSE)</f>
        <v>0</v>
      </c>
      <c r="EI182" s="55">
        <f>VLOOKUP($A182,'WO Detail'!$A$2:$BJ$304,37,FALSE)</f>
        <v>0</v>
      </c>
      <c r="EJ182" s="78">
        <v>10</v>
      </c>
      <c r="EK182" s="78">
        <v>0</v>
      </c>
      <c r="EL182" s="19" t="s">
        <v>268</v>
      </c>
      <c r="EM182" s="19" t="s">
        <v>269</v>
      </c>
      <c r="EN182" s="81">
        <v>23985</v>
      </c>
      <c r="EO182" s="78">
        <v>55</v>
      </c>
      <c r="EP182" s="78" t="s">
        <v>1246</v>
      </c>
      <c r="EQ182" s="84">
        <v>66594</v>
      </c>
      <c r="ER182" s="78">
        <v>9.57</v>
      </c>
      <c r="ES182" s="13"/>
      <c r="ET182" s="55">
        <f>VLOOKUP($A182,'WO Detail'!$A$2:$BJ$304,25,FALSE)</f>
        <v>8</v>
      </c>
      <c r="EU182" s="55">
        <f>VLOOKUP($A182,'WO Detail'!$A$2:$BJ$304,24,FALSE)</f>
        <v>20</v>
      </c>
      <c r="EV182" s="55">
        <f>VLOOKUP($A182,'WO Detail'!$A$2:$BJ$304,23,FALSE)</f>
        <v>0</v>
      </c>
      <c r="EW182" s="78" t="s">
        <v>267</v>
      </c>
      <c r="EX182" s="13"/>
      <c r="EY182" s="13"/>
      <c r="EZ182" s="19" t="s">
        <v>267</v>
      </c>
      <c r="FA182" s="55" t="str">
        <f>VLOOKUP($A182,'WO Detail'!$A$2:$BJ$304,11,FALSE)</f>
        <v>Other</v>
      </c>
      <c r="FB182" s="55" t="str">
        <f>VLOOKUP($A182,'WO Detail'!$A$2:$BJ$304,12,FALSE)</f>
        <v>No</v>
      </c>
      <c r="FC182" s="13"/>
      <c r="FD182" s="55">
        <f>VLOOKUP($A182,'WO Detail'!$A$2:$BJ$304,13,FALSE)</f>
        <v>0</v>
      </c>
      <c r="FE182" s="19" t="s">
        <v>267</v>
      </c>
      <c r="FF182" s="13"/>
      <c r="FG182" s="19" t="s">
        <v>1247</v>
      </c>
      <c r="FH182" s="19" t="s">
        <v>304</v>
      </c>
      <c r="FI182" s="13">
        <v>3705</v>
      </c>
      <c r="FJ182" s="13">
        <v>9</v>
      </c>
      <c r="FK182" s="19" t="s">
        <v>305</v>
      </c>
      <c r="FL182" s="13"/>
      <c r="FM182" s="55">
        <f>VLOOKUP($A182,'WO Detail'!$A$2:$BJ$304,16,FALSE)</f>
        <v>0</v>
      </c>
      <c r="FN182" s="13"/>
      <c r="FO182" s="13"/>
      <c r="FP182" s="13"/>
      <c r="FQ182" s="13"/>
      <c r="FR182" s="13"/>
      <c r="FS182" s="13"/>
      <c r="FT182" s="13"/>
      <c r="FU182" s="13"/>
      <c r="FV182" s="13"/>
      <c r="FW182" s="13"/>
      <c r="FX182" s="13"/>
      <c r="FY182" s="13"/>
      <c r="FZ182" s="13"/>
      <c r="GA182" s="13"/>
      <c r="GB182" s="13"/>
      <c r="GC182" s="13"/>
      <c r="GD182" s="13"/>
      <c r="GE182" s="13"/>
      <c r="GF182" s="13"/>
      <c r="GG182" s="13"/>
      <c r="GH182" s="55">
        <f>VLOOKUP($A182,'WO Detail'!$A$2:$BJ$304,39,FALSE)</f>
        <v>89.81</v>
      </c>
      <c r="GI182" s="55">
        <f>VLOOKUP($A182,'WO Detail'!$A$2:$BJ$304,40,FALSE)</f>
        <v>42.07</v>
      </c>
      <c r="GJ182" s="13"/>
      <c r="GK182" s="13"/>
      <c r="GL182" s="13"/>
      <c r="GM182" s="13"/>
      <c r="GN182" s="55">
        <f>VLOOKUP($A182,'WO Detail'!$A$2:$BJ$304,17,FALSE)</f>
        <v>0</v>
      </c>
      <c r="GO182" s="55">
        <f>VLOOKUP($A182,'WO Detail'!$A$2:$BJ$304,18,FALSE)</f>
        <v>0</v>
      </c>
      <c r="GP182" s="55">
        <f>VLOOKUP($A182,'WO Detail'!$A$2:$BJ$304,19,FALSE)</f>
        <v>0</v>
      </c>
      <c r="GQ182" s="55" t="str">
        <f>VLOOKUP($A182,'WO Detail'!$A$2:$BJ$304,21,FALSE)</f>
        <v>No</v>
      </c>
      <c r="GR182" s="89">
        <f>VLOOKUP($A182,'WO Detail'!$A$2:$BJ$304,22,FALSE)</f>
        <v>0.54342655078612778</v>
      </c>
      <c r="GS182" s="95">
        <f>VLOOKUP($A182,'WO Detail'!$A$2:$BJ$304,41,FALSE)</f>
        <v>2728</v>
      </c>
      <c r="GT182" s="95">
        <f t="shared" si="70"/>
        <v>0.84825870646766177</v>
      </c>
      <c r="GU182" s="95">
        <f>VLOOKUP($A182,'WO Detail'!$A$2:$BJ$304,42,FALSE)</f>
        <v>796</v>
      </c>
      <c r="GV182" s="95">
        <f t="shared" si="71"/>
        <v>0.7425373134328358</v>
      </c>
      <c r="GW182" s="95">
        <f>VLOOKUP($A182,'WO Detail'!$A$2:$BJ$304,43,FALSE)</f>
        <v>6606</v>
      </c>
      <c r="GX182" s="95">
        <f t="shared" si="54"/>
        <v>2.0541044776119404</v>
      </c>
      <c r="GY182" s="95">
        <f>VLOOKUP($A182,'WO Detail'!$A$2:$BJ$304,44,FALSE)</f>
        <v>10785</v>
      </c>
      <c r="GZ182" s="95">
        <f t="shared" si="55"/>
        <v>10.060634328358208</v>
      </c>
      <c r="HA182" s="95">
        <f>VLOOKUP($A182,'WO Detail'!$A$2:$BJ$304,45,FALSE)</f>
        <v>2092</v>
      </c>
      <c r="HB182" s="95">
        <f t="shared" si="56"/>
        <v>0.65049751243781095</v>
      </c>
      <c r="HC182" s="95">
        <f>VLOOKUP($A182,'WO Detail'!$A$2:$BJ$304,46,FALSE)</f>
        <v>1819</v>
      </c>
      <c r="HD182" s="95">
        <f t="shared" si="57"/>
        <v>1.6968283582089552</v>
      </c>
      <c r="HE182" s="95">
        <f>VLOOKUP($A182,'WO Detail'!$A$2:$BJ$304,47,FALSE)</f>
        <v>2203</v>
      </c>
      <c r="HF182" s="95">
        <f t="shared" si="58"/>
        <v>0.68501243781094534</v>
      </c>
      <c r="HG182" s="95">
        <f>VLOOKUP($A182,'WO Detail'!$A$2:$BJ$304,49,FALSE)</f>
        <v>3637</v>
      </c>
      <c r="HH182" s="95">
        <f t="shared" si="59"/>
        <v>1.1309079601990049</v>
      </c>
      <c r="HI182" s="95">
        <f>VLOOKUP($A182,'WO Detail'!$A$2:$BJ$304,51,FALSE)</f>
        <v>18</v>
      </c>
      <c r="HJ182" s="95">
        <f t="shared" si="60"/>
        <v>9</v>
      </c>
      <c r="HK182" s="95">
        <f>VLOOKUP($A182,'WO Detail'!$A$2:$BJ$304,53,FALSE)</f>
        <v>23</v>
      </c>
      <c r="HL182" s="95">
        <f t="shared" si="61"/>
        <v>11.5</v>
      </c>
      <c r="HM182" s="95">
        <f>VLOOKUP($A182,'WO Detail'!$A$2:$BJ$304,55,FALSE)</f>
        <v>742</v>
      </c>
      <c r="HN182" s="95">
        <f t="shared" si="72"/>
        <v>37.1</v>
      </c>
      <c r="HO182" s="95">
        <f>VLOOKUP($A182,'WO Detail'!$A$2:$BJ$304,56,FALSE)</f>
        <v>30508</v>
      </c>
      <c r="HP182" s="95">
        <f t="shared" si="62"/>
        <v>9.4863184079601997</v>
      </c>
      <c r="HQ182" s="95">
        <f>VLOOKUP($A182,'WO Detail'!$A$2:$BJ$304,57,FALSE)</f>
        <v>10226</v>
      </c>
      <c r="HR182" s="95">
        <f t="shared" si="63"/>
        <v>9.5391791044776113</v>
      </c>
      <c r="HS182" s="95">
        <f>VLOOKUP($A182,'WO Detail'!$A$2:$BJ$304,58,FALSE)</f>
        <v>19905</v>
      </c>
      <c r="HT182" s="95">
        <f t="shared" si="64"/>
        <v>6.1893656716417906</v>
      </c>
      <c r="HU182" s="95">
        <f>VLOOKUP($A182,'WO Detail'!$A$2:$BJ$304,59,FALSE)</f>
        <v>107238</v>
      </c>
      <c r="HV182" s="95">
        <f t="shared" si="65"/>
        <v>100.03544776119404</v>
      </c>
      <c r="HW182" s="95">
        <f>VLOOKUP($A182,'WO Detail'!$A$2:$BJ$304,60,FALSE)</f>
        <v>1585</v>
      </c>
      <c r="HX182" s="95">
        <f t="shared" si="66"/>
        <v>0.4928482587064677</v>
      </c>
      <c r="HY182" s="95">
        <f>VLOOKUP($A182,'WO Detail'!$A$2:$BJ$304,61,FALSE)</f>
        <v>28403</v>
      </c>
      <c r="HZ182" s="95">
        <f t="shared" si="67"/>
        <v>26.495335820895523</v>
      </c>
      <c r="IA182" s="95"/>
      <c r="IB182" s="95"/>
      <c r="IC182" s="95"/>
      <c r="ID182" s="113">
        <f>VLOOKUP($A182,'PHAS Score'!$C$1:$D$303,2,FALSE)</f>
        <v>52.7</v>
      </c>
      <c r="IE182" s="95">
        <f>VLOOKUP($A182,'WO Detail'!$A$2:$BJ$304,62,FALSE)</f>
        <v>769</v>
      </c>
      <c r="IF182" s="95">
        <f t="shared" si="68"/>
        <v>0.71735074626865669</v>
      </c>
      <c r="IG182" s="96"/>
      <c r="IH182" s="96"/>
      <c r="II182" s="96"/>
      <c r="IJ182" s="96"/>
    </row>
    <row r="183" spans="1:244" s="18" customFormat="1" ht="20.100000000000001" customHeight="1">
      <c r="A183" s="55" t="s">
        <v>1248</v>
      </c>
      <c r="B183" s="13" t="s">
        <v>256</v>
      </c>
      <c r="C183" s="13" t="str">
        <f>VLOOKUP($A183,'WO Detail'!$A$2:$BJ$304,4,FALSE)</f>
        <v>Bronx</v>
      </c>
      <c r="D183" s="13" t="str">
        <f>VLOOKUP($A183,'WO Detail'!$A$2:$BJ$304,6,FALSE)</f>
        <v>Morris</v>
      </c>
      <c r="E183" s="55">
        <f>VLOOKUP($A183,'WO Detail'!$A$2:$BJ$304,7,FALSE)</f>
        <v>102</v>
      </c>
      <c r="F183" s="13" t="s">
        <v>1249</v>
      </c>
      <c r="G183" s="53">
        <v>502</v>
      </c>
      <c r="H183" s="55" t="str">
        <f>VLOOKUP($A183,'WO Detail'!$A$2:$BJ$304,9,FALSE)</f>
        <v>NY005011020</v>
      </c>
      <c r="I183" s="14">
        <v>791</v>
      </c>
      <c r="J183" s="14">
        <v>1928</v>
      </c>
      <c r="K183" s="15">
        <v>2.4374210000000001</v>
      </c>
      <c r="L183" s="15">
        <v>22.581921600000001</v>
      </c>
      <c r="M183" s="14">
        <v>741</v>
      </c>
      <c r="N183" s="14">
        <v>1187</v>
      </c>
      <c r="O183" s="14">
        <v>106</v>
      </c>
      <c r="P183" s="14">
        <v>140</v>
      </c>
      <c r="Q183" s="14">
        <v>204</v>
      </c>
      <c r="R183" s="14">
        <v>202</v>
      </c>
      <c r="S183" s="14">
        <v>179</v>
      </c>
      <c r="T183" s="14">
        <v>236</v>
      </c>
      <c r="U183" s="14">
        <v>173</v>
      </c>
      <c r="V183" s="14">
        <v>184</v>
      </c>
      <c r="W183" s="14">
        <v>118</v>
      </c>
      <c r="X183" s="14">
        <v>105</v>
      </c>
      <c r="Y183" s="14">
        <v>157</v>
      </c>
      <c r="Z183" s="14">
        <v>96</v>
      </c>
      <c r="AA183" s="14">
        <v>28</v>
      </c>
      <c r="AB183" s="14">
        <v>563</v>
      </c>
      <c r="AC183" s="14">
        <v>342</v>
      </c>
      <c r="AD183" s="14">
        <v>281</v>
      </c>
      <c r="AE183" s="14">
        <v>29</v>
      </c>
      <c r="AF183" s="14">
        <v>848</v>
      </c>
      <c r="AG183" s="14">
        <v>1044</v>
      </c>
      <c r="AH183" s="14">
        <v>2</v>
      </c>
      <c r="AI183" s="14">
        <v>5</v>
      </c>
      <c r="AJ183" s="14">
        <v>357</v>
      </c>
      <c r="AK183" s="14">
        <v>129</v>
      </c>
      <c r="AL183" s="14">
        <v>20</v>
      </c>
      <c r="AM183" s="14">
        <v>24</v>
      </c>
      <c r="AN183" s="14">
        <v>86</v>
      </c>
      <c r="AO183" s="16">
        <v>505.34007585335019</v>
      </c>
      <c r="AP183" s="16">
        <v>393</v>
      </c>
      <c r="AQ183" s="14">
        <v>21</v>
      </c>
      <c r="AR183" s="14">
        <v>54</v>
      </c>
      <c r="AS183" s="14">
        <v>228</v>
      </c>
      <c r="AT183" s="14">
        <v>102</v>
      </c>
      <c r="AU183" s="14">
        <v>102</v>
      </c>
      <c r="AV183" s="14">
        <v>50</v>
      </c>
      <c r="AW183" s="14">
        <v>48</v>
      </c>
      <c r="AX183" s="14">
        <v>48</v>
      </c>
      <c r="AY183" s="14">
        <v>35</v>
      </c>
      <c r="AZ183" s="14">
        <v>17</v>
      </c>
      <c r="BA183" s="14">
        <v>86</v>
      </c>
      <c r="BB183" s="16">
        <v>24797.144702842379</v>
      </c>
      <c r="BC183" s="16">
        <v>18014</v>
      </c>
      <c r="BD183" s="14">
        <v>37</v>
      </c>
      <c r="BE183" s="14">
        <v>131</v>
      </c>
      <c r="BF183" s="14">
        <v>151</v>
      </c>
      <c r="BG183" s="14">
        <v>120</v>
      </c>
      <c r="BH183" s="14">
        <v>62</v>
      </c>
      <c r="BI183" s="14">
        <v>57</v>
      </c>
      <c r="BJ183" s="14">
        <v>54</v>
      </c>
      <c r="BK183" s="14">
        <v>31</v>
      </c>
      <c r="BL183" s="14">
        <v>31</v>
      </c>
      <c r="BM183" s="14">
        <v>24</v>
      </c>
      <c r="BN183" s="14">
        <v>15</v>
      </c>
      <c r="BO183" s="14">
        <v>10</v>
      </c>
      <c r="BP183" s="14">
        <v>12</v>
      </c>
      <c r="BQ183" s="14">
        <v>9</v>
      </c>
      <c r="BR183" s="14">
        <v>6</v>
      </c>
      <c r="BS183" s="14">
        <v>2</v>
      </c>
      <c r="BT183" s="14">
        <v>3</v>
      </c>
      <c r="BU183" s="14">
        <v>3</v>
      </c>
      <c r="BV183" s="14">
        <v>1</v>
      </c>
      <c r="BW183" s="14">
        <v>4</v>
      </c>
      <c r="BX183" s="14">
        <v>11</v>
      </c>
      <c r="BY183" s="14">
        <v>407</v>
      </c>
      <c r="BZ183" s="16">
        <v>35080.685503685505</v>
      </c>
      <c r="CA183" s="16">
        <v>29288</v>
      </c>
      <c r="CB183" s="14">
        <v>96</v>
      </c>
      <c r="CC183" s="16">
        <v>18184.166666666668</v>
      </c>
      <c r="CD183" s="16">
        <v>13879</v>
      </c>
      <c r="CE183" s="14">
        <v>283</v>
      </c>
      <c r="CF183" s="16">
        <v>13615.52296819788</v>
      </c>
      <c r="CG183" s="16">
        <v>10536</v>
      </c>
      <c r="CH183" s="14">
        <v>533</v>
      </c>
      <c r="CI183" s="14">
        <v>153</v>
      </c>
      <c r="CJ183" s="14">
        <v>66</v>
      </c>
      <c r="CK183" s="14">
        <v>15</v>
      </c>
      <c r="CL183" s="14">
        <v>6</v>
      </c>
      <c r="CM183" s="14">
        <v>7</v>
      </c>
      <c r="CN183" s="17">
        <f t="shared" si="51"/>
        <v>8.8495575221238937E-3</v>
      </c>
      <c r="CO183" s="14">
        <v>24</v>
      </c>
      <c r="CP183" s="17">
        <f t="shared" si="52"/>
        <v>3.0341340075853349E-2</v>
      </c>
      <c r="CQ183" s="14">
        <v>407</v>
      </c>
      <c r="CR183" s="14">
        <v>136</v>
      </c>
      <c r="CS183" s="17">
        <f t="shared" si="53"/>
        <v>7.0539419087136929E-2</v>
      </c>
      <c r="CT183" s="13"/>
      <c r="CU183" s="17"/>
      <c r="CV183" s="13"/>
      <c r="CW183" s="13"/>
      <c r="CX183" s="13"/>
      <c r="CY183" s="13"/>
      <c r="CZ183" s="13"/>
      <c r="DA183" s="13"/>
      <c r="DB183" s="13" t="str">
        <f>VLOOKUP($A183,'WO Detail'!$A$2:$BJ$304,5,FALSE)</f>
        <v>Kim Theodore</v>
      </c>
      <c r="DC183" s="13"/>
      <c r="DD183" s="13"/>
      <c r="DE183" s="55">
        <f>VLOOKUP($A183,'WO Detail'!$A$2:$BJ$304,38,FALSE)</f>
        <v>1</v>
      </c>
      <c r="DF183" s="19" t="s">
        <v>258</v>
      </c>
      <c r="DG183" s="19" t="s">
        <v>259</v>
      </c>
      <c r="DH183" s="19" t="s">
        <v>297</v>
      </c>
      <c r="DI183" s="19" t="s">
        <v>298</v>
      </c>
      <c r="DJ183" s="19" t="s">
        <v>488</v>
      </c>
      <c r="DK183" s="19" t="s">
        <v>489</v>
      </c>
      <c r="DL183" s="19" t="s">
        <v>299</v>
      </c>
      <c r="DM183" s="19" t="s">
        <v>300</v>
      </c>
      <c r="DN183" s="19" t="s">
        <v>301</v>
      </c>
      <c r="DO183" s="55"/>
      <c r="DP183" s="55"/>
      <c r="DQ183" s="68">
        <v>10.045100451004499</v>
      </c>
      <c r="DR183" s="55" t="str">
        <f>VLOOKUP($A183,'WO Detail'!$A$2:$BJ$304,10,FALSE)</f>
        <v>No</v>
      </c>
      <c r="DS183" s="55" t="str">
        <f>VLOOKUP($A183,'WO Detail'!$A$2:$BJ$304,14,FALSE)</f>
        <v>YES</v>
      </c>
      <c r="DT183" s="19" t="s">
        <v>302</v>
      </c>
      <c r="DU183" s="59" t="str">
        <f>VLOOKUP($A183,'WO Detail'!$A$2:$BJ$304,15,FALSE)</f>
        <v>KAJARA BOYD</v>
      </c>
      <c r="DV183" s="77"/>
      <c r="DW183" s="79" t="s">
        <v>267</v>
      </c>
      <c r="DX183" s="55">
        <f>VLOOKUP($A183,'WO Detail'!$A$2:$BJ$304,26,FALSE)</f>
        <v>802</v>
      </c>
      <c r="DY183" s="55">
        <f>VLOOKUP($A183,'WO Detail'!$A$2:$BJ$304,27,FALSE)</f>
        <v>794</v>
      </c>
      <c r="DZ183" s="55">
        <f>VLOOKUP($A183,'WO Detail'!$A$2:$BJ$304,28,FALSE)</f>
        <v>7</v>
      </c>
      <c r="EA183" s="55">
        <f>VLOOKUP($A183,'WO Detail'!$A$2:$BJ$304,29,FALSE)</f>
        <v>1</v>
      </c>
      <c r="EB183" s="55">
        <f>VLOOKUP($A183,'WO Detail'!$A$2:$BJ$304,30,FALSE)</f>
        <v>0</v>
      </c>
      <c r="EC183" s="55">
        <f>VLOOKUP($A183,'WO Detail'!$A$2:$BJ$304,31,FALSE)</f>
        <v>233</v>
      </c>
      <c r="ED183" s="55">
        <f>VLOOKUP($A183,'WO Detail'!$A$2:$BJ$304,32,FALSE)</f>
        <v>276</v>
      </c>
      <c r="EE183" s="55">
        <f>VLOOKUP($A183,'WO Detail'!$A$2:$BJ$304,33,FALSE)</f>
        <v>213</v>
      </c>
      <c r="EF183" s="55">
        <f>VLOOKUP($A183,'WO Detail'!$A$2:$BJ$304,34,FALSE)</f>
        <v>64</v>
      </c>
      <c r="EG183" s="55">
        <f>VLOOKUP($A183,'WO Detail'!$A$2:$BJ$304,35,FALSE)</f>
        <v>16</v>
      </c>
      <c r="EH183" s="55">
        <f>VLOOKUP($A183,'WO Detail'!$A$2:$BJ$304,36,FALSE)</f>
        <v>0</v>
      </c>
      <c r="EI183" s="55">
        <f>VLOOKUP($A183,'WO Detail'!$A$2:$BJ$304,37,FALSE)</f>
        <v>0</v>
      </c>
      <c r="EJ183" s="78">
        <v>7</v>
      </c>
      <c r="EK183" s="78">
        <v>0</v>
      </c>
      <c r="EL183" s="19" t="s">
        <v>268</v>
      </c>
      <c r="EM183" s="19" t="s">
        <v>269</v>
      </c>
      <c r="EN183" s="81">
        <v>23985</v>
      </c>
      <c r="EO183" s="78">
        <v>55</v>
      </c>
      <c r="EP183" s="78" t="s">
        <v>1246</v>
      </c>
      <c r="EQ183" s="84">
        <v>51875</v>
      </c>
      <c r="ER183" s="78">
        <v>8.24</v>
      </c>
      <c r="ES183" s="13"/>
      <c r="ET183" s="55">
        <f>VLOOKUP($A183,'WO Detail'!$A$2:$BJ$304,25,FALSE)</f>
        <v>0</v>
      </c>
      <c r="EU183" s="55">
        <f>VLOOKUP($A183,'WO Detail'!$A$2:$BJ$304,24,FALSE)</f>
        <v>14</v>
      </c>
      <c r="EV183" s="55">
        <f>VLOOKUP($A183,'WO Detail'!$A$2:$BJ$304,23,FALSE)</f>
        <v>0</v>
      </c>
      <c r="EW183" s="78" t="s">
        <v>267</v>
      </c>
      <c r="EX183" s="13"/>
      <c r="EY183" s="13"/>
      <c r="EZ183" s="19" t="s">
        <v>267</v>
      </c>
      <c r="FA183" s="55" t="str">
        <f>VLOOKUP($A183,'WO Detail'!$A$2:$BJ$304,11,FALSE)</f>
        <v>Other</v>
      </c>
      <c r="FB183" s="55" t="str">
        <f>VLOOKUP($A183,'WO Detail'!$A$2:$BJ$304,12,FALSE)</f>
        <v>No</v>
      </c>
      <c r="FC183" s="13"/>
      <c r="FD183" s="55">
        <f>VLOOKUP($A183,'WO Detail'!$A$2:$BJ$304,13,FALSE)</f>
        <v>0</v>
      </c>
      <c r="FE183" s="19" t="s">
        <v>267</v>
      </c>
      <c r="FF183" s="13"/>
      <c r="FG183" s="19" t="s">
        <v>1250</v>
      </c>
      <c r="FH183" s="19" t="s">
        <v>304</v>
      </c>
      <c r="FI183" s="13">
        <v>3705</v>
      </c>
      <c r="FJ183" s="13">
        <v>9</v>
      </c>
      <c r="FK183" s="19" t="s">
        <v>305</v>
      </c>
      <c r="FL183" s="13"/>
      <c r="FM183" s="55">
        <f>VLOOKUP($A183,'WO Detail'!$A$2:$BJ$304,16,FALSE)</f>
        <v>0</v>
      </c>
      <c r="FN183" s="13"/>
      <c r="FO183" s="13"/>
      <c r="FP183" s="13"/>
      <c r="FQ183" s="13"/>
      <c r="FR183" s="13"/>
      <c r="FS183" s="13"/>
      <c r="FT183" s="13"/>
      <c r="FU183" s="13"/>
      <c r="FV183" s="13"/>
      <c r="FW183" s="13"/>
      <c r="FX183" s="13"/>
      <c r="FY183" s="13"/>
      <c r="FZ183" s="13"/>
      <c r="GA183" s="13"/>
      <c r="GB183" s="13"/>
      <c r="GC183" s="13"/>
      <c r="GD183" s="13"/>
      <c r="GE183" s="13"/>
      <c r="GF183" s="13"/>
      <c r="GG183" s="13"/>
      <c r="GH183" s="55">
        <f>VLOOKUP($A183,'WO Detail'!$A$2:$BJ$304,39,FALSE)</f>
        <v>0</v>
      </c>
      <c r="GI183" s="55">
        <f>VLOOKUP($A183,'WO Detail'!$A$2:$BJ$304,40,FALSE)</f>
        <v>43.7</v>
      </c>
      <c r="GJ183" s="13"/>
      <c r="GK183" s="13"/>
      <c r="GL183" s="13"/>
      <c r="GM183" s="13"/>
      <c r="GN183" s="55">
        <f>VLOOKUP($A183,'WO Detail'!$A$2:$BJ$304,17,FALSE)</f>
        <v>0</v>
      </c>
      <c r="GO183" s="55">
        <f>VLOOKUP($A183,'WO Detail'!$A$2:$BJ$304,18,FALSE)</f>
        <v>0</v>
      </c>
      <c r="GP183" s="55">
        <f>VLOOKUP($A183,'WO Detail'!$A$2:$BJ$304,19,FALSE)</f>
        <v>0</v>
      </c>
      <c r="GQ183" s="55" t="str">
        <f>VLOOKUP($A183,'WO Detail'!$A$2:$BJ$304,21,FALSE)</f>
        <v>No</v>
      </c>
      <c r="GR183" s="89">
        <f>VLOOKUP($A183,'WO Detail'!$A$2:$BJ$304,22,FALSE)</f>
        <v>0.51057103352921929</v>
      </c>
      <c r="GS183" s="95">
        <f>VLOOKUP($A183,'WO Detail'!$A$2:$BJ$304,41,FALSE)</f>
        <v>1798</v>
      </c>
      <c r="GT183" s="95">
        <f t="shared" si="70"/>
        <v>0.7548278757346768</v>
      </c>
      <c r="GU183" s="95">
        <f>VLOOKUP($A183,'WO Detail'!$A$2:$BJ$304,42,FALSE)</f>
        <v>487</v>
      </c>
      <c r="GV183" s="95">
        <f t="shared" si="71"/>
        <v>0.61335012594458438</v>
      </c>
      <c r="GW183" s="95">
        <f>VLOOKUP($A183,'WO Detail'!$A$2:$BJ$304,43,FALSE)</f>
        <v>4949</v>
      </c>
      <c r="GX183" s="95">
        <f t="shared" si="54"/>
        <v>2.0776658270361041</v>
      </c>
      <c r="GY183" s="95">
        <f>VLOOKUP($A183,'WO Detail'!$A$2:$BJ$304,44,FALSE)</f>
        <v>6071</v>
      </c>
      <c r="GZ183" s="95">
        <f t="shared" si="55"/>
        <v>7.6460957178841307</v>
      </c>
      <c r="HA183" s="95">
        <f>VLOOKUP($A183,'WO Detail'!$A$2:$BJ$304,45,FALSE)</f>
        <v>1842</v>
      </c>
      <c r="HB183" s="95">
        <f t="shared" si="56"/>
        <v>0.77329974811083124</v>
      </c>
      <c r="HC183" s="95">
        <f>VLOOKUP($A183,'WO Detail'!$A$2:$BJ$304,46,FALSE)</f>
        <v>1207</v>
      </c>
      <c r="HD183" s="95">
        <f t="shared" si="57"/>
        <v>1.5201511335012594</v>
      </c>
      <c r="HE183" s="95">
        <f>VLOOKUP($A183,'WO Detail'!$A$2:$BJ$304,47,FALSE)</f>
        <v>1831</v>
      </c>
      <c r="HF183" s="95">
        <f t="shared" si="58"/>
        <v>0.76868178001679266</v>
      </c>
      <c r="HG183" s="95">
        <f>VLOOKUP($A183,'WO Detail'!$A$2:$BJ$304,49,FALSE)</f>
        <v>3895</v>
      </c>
      <c r="HH183" s="95">
        <f t="shared" si="59"/>
        <v>1.6351805205709486</v>
      </c>
      <c r="HI183" s="95">
        <f>VLOOKUP($A183,'WO Detail'!$A$2:$BJ$304,51,FALSE)</f>
        <v>18</v>
      </c>
      <c r="HJ183" s="95">
        <f t="shared" si="60"/>
        <v>9</v>
      </c>
      <c r="HK183" s="95">
        <f>VLOOKUP($A183,'WO Detail'!$A$2:$BJ$304,53,FALSE)</f>
        <v>16</v>
      </c>
      <c r="HL183" s="95">
        <f t="shared" si="61"/>
        <v>8</v>
      </c>
      <c r="HM183" s="95">
        <f>VLOOKUP($A183,'WO Detail'!$A$2:$BJ$304,55,FALSE)</f>
        <v>638</v>
      </c>
      <c r="HN183" s="95">
        <f t="shared" si="72"/>
        <v>45.571428571428569</v>
      </c>
      <c r="HO183" s="95">
        <f>VLOOKUP($A183,'WO Detail'!$A$2:$BJ$304,56,FALSE)</f>
        <v>22031</v>
      </c>
      <c r="HP183" s="95">
        <f t="shared" si="62"/>
        <v>9.2489504617968095</v>
      </c>
      <c r="HQ183" s="95">
        <f>VLOOKUP($A183,'WO Detail'!$A$2:$BJ$304,57,FALSE)</f>
        <v>6238</v>
      </c>
      <c r="HR183" s="95">
        <f t="shared" si="63"/>
        <v>7.8564231738035266</v>
      </c>
      <c r="HS183" s="95">
        <f>VLOOKUP($A183,'WO Detail'!$A$2:$BJ$304,58,FALSE)</f>
        <v>16179</v>
      </c>
      <c r="HT183" s="95">
        <f t="shared" si="64"/>
        <v>6.7921914357682622</v>
      </c>
      <c r="HU183" s="95">
        <f>VLOOKUP($A183,'WO Detail'!$A$2:$BJ$304,59,FALSE)</f>
        <v>71020</v>
      </c>
      <c r="HV183" s="95">
        <f t="shared" si="65"/>
        <v>89.445843828715368</v>
      </c>
      <c r="HW183" s="95">
        <f>VLOOKUP($A183,'WO Detail'!$A$2:$BJ$304,60,FALSE)</f>
        <v>982</v>
      </c>
      <c r="HX183" s="95">
        <f t="shared" si="66"/>
        <v>0.41225860621326615</v>
      </c>
      <c r="HY183" s="95">
        <f>VLOOKUP($A183,'WO Detail'!$A$2:$BJ$304,61,FALSE)</f>
        <v>20697</v>
      </c>
      <c r="HZ183" s="95">
        <f t="shared" si="67"/>
        <v>26.066750629722922</v>
      </c>
      <c r="IA183" s="95"/>
      <c r="IB183" s="95"/>
      <c r="IC183" s="95"/>
      <c r="ID183" s="113">
        <f>VLOOKUP($A183,'PHAS Score'!$C$1:$D$303,2,FALSE)</f>
        <v>52.7</v>
      </c>
      <c r="IE183" s="95">
        <f>VLOOKUP($A183,'WO Detail'!$A$2:$BJ$304,62,FALSE)</f>
        <v>498</v>
      </c>
      <c r="IF183" s="95">
        <f t="shared" si="68"/>
        <v>0.62720403022670024</v>
      </c>
      <c r="IG183" s="96"/>
      <c r="IH183" s="96"/>
      <c r="II183" s="96"/>
      <c r="IJ183" s="96"/>
    </row>
    <row r="184" spans="1:244" s="18" customFormat="1" ht="20.100000000000001" customHeight="1">
      <c r="A184" s="55" t="s">
        <v>1251</v>
      </c>
      <c r="B184" s="13" t="s">
        <v>307</v>
      </c>
      <c r="C184" s="13" t="str">
        <f>VLOOKUP($A184,'WO Detail'!$A$2:$BJ$304,4,FALSE)</f>
        <v>Manhattan</v>
      </c>
      <c r="D184" s="13" t="str">
        <f>VLOOKUP($A184,'WO Detail'!$A$2:$BJ$304,6,FALSE)</f>
        <v>Jackie Robinson</v>
      </c>
      <c r="E184" s="55">
        <f>VLOOKUP($A184,'WO Detail'!$A$2:$BJ$304,7,FALSE)</f>
        <v>241</v>
      </c>
      <c r="F184" s="13" t="s">
        <v>1252</v>
      </c>
      <c r="G184" s="53">
        <v>277</v>
      </c>
      <c r="H184" s="55" t="str">
        <f>VLOOKUP($A184,'WO Detail'!$A$2:$BJ$304,9,FALSE)</f>
        <v>NY005012410</v>
      </c>
      <c r="I184" s="14">
        <v>95</v>
      </c>
      <c r="J184" s="14">
        <v>104</v>
      </c>
      <c r="K184" s="15">
        <v>1.0947368</v>
      </c>
      <c r="L184" s="15">
        <v>12.609473700000001</v>
      </c>
      <c r="M184" s="14">
        <v>48</v>
      </c>
      <c r="N184" s="14">
        <v>56</v>
      </c>
      <c r="O184" s="14">
        <v>0</v>
      </c>
      <c r="P184" s="14">
        <v>0</v>
      </c>
      <c r="Q184" s="14">
        <v>0</v>
      </c>
      <c r="R184" s="14">
        <v>0</v>
      </c>
      <c r="S184" s="14">
        <v>0</v>
      </c>
      <c r="T184" s="14">
        <v>0</v>
      </c>
      <c r="U184" s="14">
        <v>0</v>
      </c>
      <c r="V184" s="14">
        <v>0</v>
      </c>
      <c r="W184" s="14">
        <v>0</v>
      </c>
      <c r="X184" s="14">
        <v>4</v>
      </c>
      <c r="Y184" s="14">
        <v>41</v>
      </c>
      <c r="Z184" s="14">
        <v>38</v>
      </c>
      <c r="AA184" s="14">
        <v>21</v>
      </c>
      <c r="AB184" s="14">
        <v>0</v>
      </c>
      <c r="AC184" s="14">
        <v>104</v>
      </c>
      <c r="AD184" s="14">
        <v>100</v>
      </c>
      <c r="AE184" s="14">
        <v>24</v>
      </c>
      <c r="AF184" s="14">
        <v>33</v>
      </c>
      <c r="AG184" s="14">
        <v>31</v>
      </c>
      <c r="AH184" s="14">
        <v>16</v>
      </c>
      <c r="AI184" s="14">
        <v>0</v>
      </c>
      <c r="AJ184" s="14">
        <v>67</v>
      </c>
      <c r="AK184" s="14">
        <v>22</v>
      </c>
      <c r="AL184" s="14">
        <v>10</v>
      </c>
      <c r="AM184" s="14">
        <v>4</v>
      </c>
      <c r="AN184" s="14">
        <v>7</v>
      </c>
      <c r="AO184" s="16">
        <v>325.46315789473687</v>
      </c>
      <c r="AP184" s="16">
        <v>251</v>
      </c>
      <c r="AQ184" s="14">
        <v>1</v>
      </c>
      <c r="AR184" s="14">
        <v>4</v>
      </c>
      <c r="AS184" s="14">
        <v>60</v>
      </c>
      <c r="AT184" s="14">
        <v>10</v>
      </c>
      <c r="AU184" s="14">
        <v>8</v>
      </c>
      <c r="AV184" s="14">
        <v>6</v>
      </c>
      <c r="AW184" s="14">
        <v>1</v>
      </c>
      <c r="AX184" s="14">
        <v>1</v>
      </c>
      <c r="AY184" s="14">
        <v>3</v>
      </c>
      <c r="AZ184" s="14">
        <v>0</v>
      </c>
      <c r="BA184" s="14">
        <v>1</v>
      </c>
      <c r="BB184" s="16">
        <v>13702.096774193549</v>
      </c>
      <c r="BC184" s="16">
        <v>10524</v>
      </c>
      <c r="BD184" s="14">
        <v>3</v>
      </c>
      <c r="BE184" s="14">
        <v>20</v>
      </c>
      <c r="BF184" s="14">
        <v>46</v>
      </c>
      <c r="BG184" s="14">
        <v>10</v>
      </c>
      <c r="BH184" s="14">
        <v>7</v>
      </c>
      <c r="BI184" s="14">
        <v>2</v>
      </c>
      <c r="BJ184" s="14">
        <v>1</v>
      </c>
      <c r="BK184" s="14">
        <v>3</v>
      </c>
      <c r="BL184" s="14">
        <v>1</v>
      </c>
      <c r="BM184" s="14">
        <v>0</v>
      </c>
      <c r="BN184" s="14">
        <v>0</v>
      </c>
      <c r="BO184" s="14">
        <v>0</v>
      </c>
      <c r="BP184" s="14">
        <v>0</v>
      </c>
      <c r="BQ184" s="14">
        <v>0</v>
      </c>
      <c r="BR184" s="14">
        <v>0</v>
      </c>
      <c r="BS184" s="14">
        <v>0</v>
      </c>
      <c r="BT184" s="14">
        <v>0</v>
      </c>
      <c r="BU184" s="14">
        <v>0</v>
      </c>
      <c r="BV184" s="14">
        <v>0</v>
      </c>
      <c r="BW184" s="14">
        <v>0</v>
      </c>
      <c r="BX184" s="14">
        <v>0</v>
      </c>
      <c r="BY184" s="14">
        <v>9</v>
      </c>
      <c r="BZ184" s="16">
        <v>24408.333333333332</v>
      </c>
      <c r="CA184" s="16">
        <v>24805</v>
      </c>
      <c r="CB184" s="14">
        <v>3</v>
      </c>
      <c r="CC184" s="16">
        <v>4364</v>
      </c>
      <c r="CD184" s="16">
        <v>4200</v>
      </c>
      <c r="CE184" s="14">
        <v>81</v>
      </c>
      <c r="CF184" s="16">
        <v>12858.37037037037</v>
      </c>
      <c r="CG184" s="16">
        <v>10428</v>
      </c>
      <c r="CH184" s="14">
        <v>83</v>
      </c>
      <c r="CI184" s="14">
        <v>9</v>
      </c>
      <c r="CJ184" s="14">
        <v>1</v>
      </c>
      <c r="CK184" s="14">
        <v>0</v>
      </c>
      <c r="CL184" s="14">
        <v>0</v>
      </c>
      <c r="CM184" s="14">
        <v>0</v>
      </c>
      <c r="CN184" s="17">
        <f t="shared" si="51"/>
        <v>0</v>
      </c>
      <c r="CO184" s="14">
        <v>0</v>
      </c>
      <c r="CP184" s="17">
        <f t="shared" si="52"/>
        <v>0</v>
      </c>
      <c r="CQ184" s="14">
        <v>62</v>
      </c>
      <c r="CR184" s="14">
        <v>0</v>
      </c>
      <c r="CS184" s="17">
        <f t="shared" si="53"/>
        <v>0</v>
      </c>
      <c r="CT184" s="13"/>
      <c r="CU184" s="17"/>
      <c r="CV184" s="13"/>
      <c r="CW184" s="13"/>
      <c r="CX184" s="13"/>
      <c r="CY184" s="13"/>
      <c r="CZ184" s="13"/>
      <c r="DA184" s="13"/>
      <c r="DB184" s="13" t="str">
        <f>VLOOKUP($A184,'WO Detail'!$A$2:$BJ$304,5,FALSE)</f>
        <v>Demetrice Gadson</v>
      </c>
      <c r="DC184" s="13"/>
      <c r="DD184" s="13"/>
      <c r="DE184" s="55">
        <f>VLOOKUP($A184,'WO Detail'!$A$2:$BJ$304,38,FALSE)</f>
        <v>0</v>
      </c>
      <c r="DF184" s="19" t="s">
        <v>309</v>
      </c>
      <c r="DG184" s="19" t="s">
        <v>310</v>
      </c>
      <c r="DH184" s="19" t="s">
        <v>366</v>
      </c>
      <c r="DI184" s="19" t="s">
        <v>367</v>
      </c>
      <c r="DJ184" s="19" t="s">
        <v>313</v>
      </c>
      <c r="DK184" s="19" t="s">
        <v>314</v>
      </c>
      <c r="DL184" s="19" t="s">
        <v>280</v>
      </c>
      <c r="DM184" s="19" t="s">
        <v>315</v>
      </c>
      <c r="DN184" s="19" t="s">
        <v>369</v>
      </c>
      <c r="DO184" s="55"/>
      <c r="DP184" s="55"/>
      <c r="DQ184" s="68">
        <v>9.7087378640776691</v>
      </c>
      <c r="DR184" s="55" t="str">
        <f>VLOOKUP($A184,'WO Detail'!$A$2:$BJ$304,10,FALSE)</f>
        <v>No</v>
      </c>
      <c r="DS184" s="55" t="str">
        <f>VLOOKUP($A184,'WO Detail'!$A$2:$BJ$304,14,FALSE)</f>
        <v>YES</v>
      </c>
      <c r="DT184" s="19" t="s">
        <v>370</v>
      </c>
      <c r="DU184" s="59" t="str">
        <f>VLOOKUP($A184,'WO Detail'!$A$2:$BJ$304,15,FALSE)</f>
        <v>CHARLES LOCKETT</v>
      </c>
      <c r="DV184" s="77"/>
      <c r="DW184" s="79" t="s">
        <v>519</v>
      </c>
      <c r="DX184" s="55">
        <f>VLOOKUP($A184,'WO Detail'!$A$2:$BJ$304,26,FALSE)</f>
        <v>97</v>
      </c>
      <c r="DY184" s="55">
        <f>VLOOKUP($A184,'WO Detail'!$A$2:$BJ$304,27,FALSE)</f>
        <v>96</v>
      </c>
      <c r="DZ184" s="55">
        <f>VLOOKUP($A184,'WO Detail'!$A$2:$BJ$304,28,FALSE)</f>
        <v>1</v>
      </c>
      <c r="EA184" s="55">
        <f>VLOOKUP($A184,'WO Detail'!$A$2:$BJ$304,29,FALSE)</f>
        <v>0</v>
      </c>
      <c r="EB184" s="55">
        <f>VLOOKUP($A184,'WO Detail'!$A$2:$BJ$304,30,FALSE)</f>
        <v>52</v>
      </c>
      <c r="EC184" s="55">
        <f>VLOOKUP($A184,'WO Detail'!$A$2:$BJ$304,31,FALSE)</f>
        <v>36</v>
      </c>
      <c r="ED184" s="55">
        <f>VLOOKUP($A184,'WO Detail'!$A$2:$BJ$304,32,FALSE)</f>
        <v>9</v>
      </c>
      <c r="EE184" s="55">
        <f>VLOOKUP($A184,'WO Detail'!$A$2:$BJ$304,33,FALSE)</f>
        <v>0</v>
      </c>
      <c r="EF184" s="55">
        <f>VLOOKUP($A184,'WO Detail'!$A$2:$BJ$304,34,FALSE)</f>
        <v>0</v>
      </c>
      <c r="EG184" s="55">
        <f>VLOOKUP($A184,'WO Detail'!$A$2:$BJ$304,35,FALSE)</f>
        <v>0</v>
      </c>
      <c r="EH184" s="55">
        <f>VLOOKUP($A184,'WO Detail'!$A$2:$BJ$304,36,FALSE)</f>
        <v>0</v>
      </c>
      <c r="EI184" s="55">
        <f>VLOOKUP($A184,'WO Detail'!$A$2:$BJ$304,37,FALSE)</f>
        <v>0</v>
      </c>
      <c r="EJ184" s="78">
        <v>1</v>
      </c>
      <c r="EK184" s="78">
        <v>0</v>
      </c>
      <c r="EL184" s="19" t="s">
        <v>268</v>
      </c>
      <c r="EM184" s="19" t="s">
        <v>269</v>
      </c>
      <c r="EN184" s="81">
        <v>28245</v>
      </c>
      <c r="EO184" s="78">
        <v>43</v>
      </c>
      <c r="EP184" s="78" t="s">
        <v>1253</v>
      </c>
      <c r="EQ184" s="84">
        <v>6491</v>
      </c>
      <c r="ER184" s="78">
        <v>0.23</v>
      </c>
      <c r="ES184" s="13"/>
      <c r="ET184" s="55">
        <f>VLOOKUP($A184,'WO Detail'!$A$2:$BJ$304,25,FALSE)</f>
        <v>4</v>
      </c>
      <c r="EU184" s="55">
        <f>VLOOKUP($A184,'WO Detail'!$A$2:$BJ$304,24,FALSE)</f>
        <v>2</v>
      </c>
      <c r="EV184" s="55">
        <f>VLOOKUP($A184,'WO Detail'!$A$2:$BJ$304,23,FALSE)</f>
        <v>0</v>
      </c>
      <c r="EW184" s="78" t="s">
        <v>271</v>
      </c>
      <c r="EX184" s="13"/>
      <c r="EY184" s="13"/>
      <c r="EZ184" s="19" t="s">
        <v>267</v>
      </c>
      <c r="FA184" s="55" t="str">
        <f>VLOOKUP($A184,'WO Detail'!$A$2:$BJ$304,11,FALSE)</f>
        <v>Other</v>
      </c>
      <c r="FB184" s="55" t="str">
        <f>VLOOKUP($A184,'WO Detail'!$A$2:$BJ$304,12,FALSE)</f>
        <v>No</v>
      </c>
      <c r="FC184" s="13"/>
      <c r="FD184" s="55">
        <f>VLOOKUP($A184,'WO Detail'!$A$2:$BJ$304,13,FALSE)</f>
        <v>0</v>
      </c>
      <c r="FE184" s="19" t="s">
        <v>272</v>
      </c>
      <c r="FF184" s="13"/>
      <c r="FG184" s="19" t="s">
        <v>1254</v>
      </c>
      <c r="FH184" s="19" t="s">
        <v>374</v>
      </c>
      <c r="FI184" s="13">
        <v>3804</v>
      </c>
      <c r="FJ184" s="13">
        <v>5</v>
      </c>
      <c r="FK184" s="19" t="s">
        <v>792</v>
      </c>
      <c r="FL184" s="13"/>
      <c r="FM184" s="55">
        <f>VLOOKUP($A184,'WO Detail'!$A$2:$BJ$304,16,FALSE)</f>
        <v>0</v>
      </c>
      <c r="FN184" s="13"/>
      <c r="FO184" s="13"/>
      <c r="FP184" s="13"/>
      <c r="FQ184" s="13"/>
      <c r="FR184" s="13"/>
      <c r="FS184" s="13"/>
      <c r="FT184" s="13"/>
      <c r="FU184" s="13"/>
      <c r="FV184" s="13"/>
      <c r="FW184" s="13"/>
      <c r="FX184" s="13"/>
      <c r="FY184" s="13"/>
      <c r="FZ184" s="13"/>
      <c r="GA184" s="13"/>
      <c r="GB184" s="13"/>
      <c r="GC184" s="13"/>
      <c r="GD184" s="13"/>
      <c r="GE184" s="13"/>
      <c r="GF184" s="13"/>
      <c r="GG184" s="13"/>
      <c r="GH184" s="55">
        <f>VLOOKUP($A184,'WO Detail'!$A$2:$BJ$304,39,FALSE)</f>
        <v>89.16</v>
      </c>
      <c r="GI184" s="55">
        <f>VLOOKUP($A184,'WO Detail'!$A$2:$BJ$304,40,FALSE)</f>
        <v>25</v>
      </c>
      <c r="GJ184" s="13"/>
      <c r="GK184" s="13"/>
      <c r="GL184" s="13"/>
      <c r="GM184" s="13"/>
      <c r="GN184" s="55">
        <f>VLOOKUP($A184,'WO Detail'!$A$2:$BJ$304,17,FALSE)</f>
        <v>0</v>
      </c>
      <c r="GO184" s="55">
        <f>VLOOKUP($A184,'WO Detail'!$A$2:$BJ$304,18,FALSE)</f>
        <v>0</v>
      </c>
      <c r="GP184" s="55">
        <f>VLOOKUP($A184,'WO Detail'!$A$2:$BJ$304,19,FALSE)</f>
        <v>0</v>
      </c>
      <c r="GQ184" s="55" t="str">
        <f>VLOOKUP($A184,'WO Detail'!$A$2:$BJ$304,21,FALSE)</f>
        <v>Yes</v>
      </c>
      <c r="GR184" s="89">
        <f>VLOOKUP($A184,'WO Detail'!$A$2:$BJ$304,22,FALSE)</f>
        <v>0.81856888847006382</v>
      </c>
      <c r="GS184" s="95">
        <f>VLOOKUP($A184,'WO Detail'!$A$2:$BJ$304,41,FALSE)</f>
        <v>22</v>
      </c>
      <c r="GT184" s="95">
        <f t="shared" si="70"/>
        <v>7.6388888888888881E-2</v>
      </c>
      <c r="GU184" s="95">
        <f>VLOOKUP($A184,'WO Detail'!$A$2:$BJ$304,42,FALSE)</f>
        <v>0</v>
      </c>
      <c r="GV184" s="95">
        <f t="shared" si="71"/>
        <v>0</v>
      </c>
      <c r="GW184" s="95">
        <f>VLOOKUP($A184,'WO Detail'!$A$2:$BJ$304,43,FALSE)</f>
        <v>233</v>
      </c>
      <c r="GX184" s="95">
        <f t="shared" si="54"/>
        <v>0.80902777777777779</v>
      </c>
      <c r="GY184" s="95">
        <f>VLOOKUP($A184,'WO Detail'!$A$2:$BJ$304,44,FALSE)</f>
        <v>182</v>
      </c>
      <c r="GZ184" s="95">
        <f t="shared" si="55"/>
        <v>1.8958333333333333</v>
      </c>
      <c r="HA184" s="95">
        <f>VLOOKUP($A184,'WO Detail'!$A$2:$BJ$304,45,FALSE)</f>
        <v>270</v>
      </c>
      <c r="HB184" s="95">
        <f t="shared" si="56"/>
        <v>0.9375</v>
      </c>
      <c r="HC184" s="95">
        <f>VLOOKUP($A184,'WO Detail'!$A$2:$BJ$304,46,FALSE)</f>
        <v>128</v>
      </c>
      <c r="HD184" s="95">
        <f t="shared" si="57"/>
        <v>1.3333333333333333</v>
      </c>
      <c r="HE184" s="95">
        <f>VLOOKUP($A184,'WO Detail'!$A$2:$BJ$304,47,FALSE)</f>
        <v>65</v>
      </c>
      <c r="HF184" s="95">
        <f t="shared" si="58"/>
        <v>0.22569444444444445</v>
      </c>
      <c r="HG184" s="95">
        <f>VLOOKUP($A184,'WO Detail'!$A$2:$BJ$304,49,FALSE)</f>
        <v>47</v>
      </c>
      <c r="HH184" s="95">
        <f t="shared" si="59"/>
        <v>0.16319444444444445</v>
      </c>
      <c r="HI184" s="95">
        <f>VLOOKUP($A184,'WO Detail'!$A$2:$BJ$304,51,FALSE)</f>
        <v>0</v>
      </c>
      <c r="HJ184" s="95">
        <f t="shared" si="60"/>
        <v>0</v>
      </c>
      <c r="HK184" s="95">
        <f>VLOOKUP($A184,'WO Detail'!$A$2:$BJ$304,53,FALSE)</f>
        <v>1</v>
      </c>
      <c r="HL184" s="95">
        <f t="shared" si="61"/>
        <v>0.5</v>
      </c>
      <c r="HM184" s="95">
        <f>VLOOKUP($A184,'WO Detail'!$A$2:$BJ$304,55,FALSE)</f>
        <v>55</v>
      </c>
      <c r="HN184" s="95">
        <f t="shared" si="72"/>
        <v>27.5</v>
      </c>
      <c r="HO184" s="95">
        <f>VLOOKUP($A184,'WO Detail'!$A$2:$BJ$304,56,FALSE)</f>
        <v>1560</v>
      </c>
      <c r="HP184" s="95">
        <f t="shared" si="62"/>
        <v>5.416666666666667</v>
      </c>
      <c r="HQ184" s="95">
        <f>VLOOKUP($A184,'WO Detail'!$A$2:$BJ$304,57,FALSE)</f>
        <v>433</v>
      </c>
      <c r="HR184" s="95">
        <f t="shared" si="63"/>
        <v>4.510416666666667</v>
      </c>
      <c r="HS184" s="95">
        <f>VLOOKUP($A184,'WO Detail'!$A$2:$BJ$304,58,FALSE)</f>
        <v>973</v>
      </c>
      <c r="HT184" s="95">
        <f t="shared" si="64"/>
        <v>3.3784722222222219</v>
      </c>
      <c r="HU184" s="95">
        <f>VLOOKUP($A184,'WO Detail'!$A$2:$BJ$304,59,FALSE)</f>
        <v>3314</v>
      </c>
      <c r="HV184" s="95">
        <f t="shared" si="65"/>
        <v>34.520833333333336</v>
      </c>
      <c r="HW184" s="95">
        <f>VLOOKUP($A184,'WO Detail'!$A$2:$BJ$304,60,FALSE)</f>
        <v>119</v>
      </c>
      <c r="HX184" s="95">
        <f t="shared" si="66"/>
        <v>0.41319444444444442</v>
      </c>
      <c r="HY184" s="95">
        <f>VLOOKUP($A184,'WO Detail'!$A$2:$BJ$304,61,FALSE)</f>
        <v>886</v>
      </c>
      <c r="HZ184" s="95">
        <f t="shared" si="67"/>
        <v>9.2291666666666661</v>
      </c>
      <c r="IA184" s="95"/>
      <c r="IB184" s="95"/>
      <c r="IC184" s="95"/>
      <c r="ID184" s="113">
        <f>VLOOKUP($A184,'PHAS Score'!$C$1:$D$303,2,FALSE)</f>
        <v>15</v>
      </c>
      <c r="IE184" s="95">
        <f>VLOOKUP($A184,'WO Detail'!$A$2:$BJ$304,62,FALSE)</f>
        <v>158</v>
      </c>
      <c r="IF184" s="95">
        <f t="shared" si="68"/>
        <v>1.6458333333333333</v>
      </c>
      <c r="IG184" s="96"/>
      <c r="IH184" s="96"/>
      <c r="II184" s="96"/>
      <c r="IJ184" s="96"/>
    </row>
    <row r="185" spans="1:244" s="18" customFormat="1" ht="20.100000000000001" customHeight="1">
      <c r="A185" s="55" t="s">
        <v>1255</v>
      </c>
      <c r="B185" s="13" t="s">
        <v>256</v>
      </c>
      <c r="C185" s="13" t="str">
        <f>VLOOKUP($A185,'WO Detail'!$A$2:$BJ$304,4,FALSE)</f>
        <v>Bronx</v>
      </c>
      <c r="D185" s="13" t="str">
        <f>VLOOKUP($A185,'WO Detail'!$A$2:$BJ$304,6,FALSE)</f>
        <v>Webster</v>
      </c>
      <c r="E185" s="55">
        <f>VLOOKUP($A185,'WO Detail'!$A$2:$BJ$304,7,FALSE)</f>
        <v>141</v>
      </c>
      <c r="F185" s="13" t="s">
        <v>1256</v>
      </c>
      <c r="G185" s="53">
        <v>130</v>
      </c>
      <c r="H185" s="55" t="str">
        <f>VLOOKUP($A185,'WO Detail'!$A$2:$BJ$304,9,FALSE)</f>
        <v>NY005011410</v>
      </c>
      <c r="I185" s="14">
        <v>203</v>
      </c>
      <c r="J185" s="14">
        <v>535</v>
      </c>
      <c r="K185" s="15">
        <v>2.6354679999999999</v>
      </c>
      <c r="L185" s="15">
        <v>20.170443299999999</v>
      </c>
      <c r="M185" s="14">
        <v>226</v>
      </c>
      <c r="N185" s="14">
        <v>309</v>
      </c>
      <c r="O185" s="14">
        <v>42</v>
      </c>
      <c r="P185" s="14">
        <v>49</v>
      </c>
      <c r="Q185" s="14">
        <v>67</v>
      </c>
      <c r="R185" s="14">
        <v>55</v>
      </c>
      <c r="S185" s="14">
        <v>55</v>
      </c>
      <c r="T185" s="14">
        <v>57</v>
      </c>
      <c r="U185" s="14">
        <v>47</v>
      </c>
      <c r="V185" s="14">
        <v>48</v>
      </c>
      <c r="W185" s="14">
        <v>32</v>
      </c>
      <c r="X185" s="14">
        <v>26</v>
      </c>
      <c r="Y185" s="14">
        <v>36</v>
      </c>
      <c r="Z185" s="14">
        <v>18</v>
      </c>
      <c r="AA185" s="14">
        <v>3</v>
      </c>
      <c r="AB185" s="14">
        <v>188</v>
      </c>
      <c r="AC185" s="14">
        <v>71</v>
      </c>
      <c r="AD185" s="14">
        <v>57</v>
      </c>
      <c r="AE185" s="14">
        <v>15</v>
      </c>
      <c r="AF185" s="14">
        <v>199</v>
      </c>
      <c r="AG185" s="14">
        <v>321</v>
      </c>
      <c r="AH185" s="14">
        <v>0</v>
      </c>
      <c r="AI185" s="14">
        <v>0</v>
      </c>
      <c r="AJ185" s="14">
        <v>85</v>
      </c>
      <c r="AK185" s="14">
        <v>19</v>
      </c>
      <c r="AL185" s="14">
        <v>4</v>
      </c>
      <c r="AM185" s="14">
        <v>2</v>
      </c>
      <c r="AN185" s="14">
        <v>18</v>
      </c>
      <c r="AO185" s="16">
        <v>466.13300492610836</v>
      </c>
      <c r="AP185" s="16">
        <v>356</v>
      </c>
      <c r="AQ185" s="14">
        <v>4</v>
      </c>
      <c r="AR185" s="14">
        <v>20</v>
      </c>
      <c r="AS185" s="14">
        <v>65</v>
      </c>
      <c r="AT185" s="14">
        <v>26</v>
      </c>
      <c r="AU185" s="14">
        <v>15</v>
      </c>
      <c r="AV185" s="14">
        <v>20</v>
      </c>
      <c r="AW185" s="14">
        <v>10</v>
      </c>
      <c r="AX185" s="14">
        <v>10</v>
      </c>
      <c r="AY185" s="14">
        <v>12</v>
      </c>
      <c r="AZ185" s="14">
        <v>8</v>
      </c>
      <c r="BA185" s="14">
        <v>13</v>
      </c>
      <c r="BB185" s="16">
        <v>20518.261306532662</v>
      </c>
      <c r="BC185" s="16">
        <v>15672</v>
      </c>
      <c r="BD185" s="14">
        <v>12</v>
      </c>
      <c r="BE185" s="14">
        <v>46</v>
      </c>
      <c r="BF185" s="14">
        <v>33</v>
      </c>
      <c r="BG185" s="14">
        <v>30</v>
      </c>
      <c r="BH185" s="14">
        <v>20</v>
      </c>
      <c r="BI185" s="14">
        <v>14</v>
      </c>
      <c r="BJ185" s="14">
        <v>10</v>
      </c>
      <c r="BK185" s="14">
        <v>15</v>
      </c>
      <c r="BL185" s="14">
        <v>8</v>
      </c>
      <c r="BM185" s="14">
        <v>1</v>
      </c>
      <c r="BN185" s="14">
        <v>5</v>
      </c>
      <c r="BO185" s="14">
        <v>0</v>
      </c>
      <c r="BP185" s="14">
        <v>1</v>
      </c>
      <c r="BQ185" s="14">
        <v>2</v>
      </c>
      <c r="BR185" s="14">
        <v>0</v>
      </c>
      <c r="BS185" s="14">
        <v>1</v>
      </c>
      <c r="BT185" s="14">
        <v>0</v>
      </c>
      <c r="BU185" s="14">
        <v>0</v>
      </c>
      <c r="BV185" s="14">
        <v>1</v>
      </c>
      <c r="BW185" s="14">
        <v>0</v>
      </c>
      <c r="BX185" s="14">
        <v>0</v>
      </c>
      <c r="BY185" s="14">
        <v>99</v>
      </c>
      <c r="BZ185" s="16">
        <v>28574.808080808081</v>
      </c>
      <c r="CA185" s="16">
        <v>26200</v>
      </c>
      <c r="CB185" s="14">
        <v>28</v>
      </c>
      <c r="CC185" s="16">
        <v>18517.5</v>
      </c>
      <c r="CD185" s="16">
        <v>9582</v>
      </c>
      <c r="CE185" s="14">
        <v>79</v>
      </c>
      <c r="CF185" s="16">
        <v>12937.32911392405</v>
      </c>
      <c r="CG185" s="16">
        <v>10044</v>
      </c>
      <c r="CH185" s="14">
        <v>151</v>
      </c>
      <c r="CI185" s="14">
        <v>39</v>
      </c>
      <c r="CJ185" s="14">
        <v>9</v>
      </c>
      <c r="CK185" s="14">
        <v>0</v>
      </c>
      <c r="CL185" s="14">
        <v>0</v>
      </c>
      <c r="CM185" s="14">
        <v>0</v>
      </c>
      <c r="CN185" s="17">
        <f t="shared" si="51"/>
        <v>0</v>
      </c>
      <c r="CO185" s="14">
        <v>1</v>
      </c>
      <c r="CP185" s="17">
        <f t="shared" si="52"/>
        <v>4.9261083743842365E-3</v>
      </c>
      <c r="CQ185" s="14">
        <v>116</v>
      </c>
      <c r="CR185" s="14">
        <v>54</v>
      </c>
      <c r="CS185" s="17">
        <f t="shared" si="53"/>
        <v>0.10093457943925234</v>
      </c>
      <c r="CT185" s="13"/>
      <c r="CU185" s="17"/>
      <c r="CV185" s="13"/>
      <c r="CW185" s="13"/>
      <c r="CX185" s="13"/>
      <c r="CY185" s="13"/>
      <c r="CZ185" s="13"/>
      <c r="DA185" s="13"/>
      <c r="DB185" s="13" t="str">
        <f>VLOOKUP($A185,'WO Detail'!$A$2:$BJ$304,5,FALSE)</f>
        <v>Alex Tolozano</v>
      </c>
      <c r="DC185" s="13"/>
      <c r="DD185" s="13"/>
      <c r="DE185" s="55">
        <f>VLOOKUP($A185,'WO Detail'!$A$2:$BJ$304,38,FALSE)</f>
        <v>3</v>
      </c>
      <c r="DF185" s="19" t="s">
        <v>258</v>
      </c>
      <c r="DG185" s="19" t="s">
        <v>259</v>
      </c>
      <c r="DH185" s="19" t="s">
        <v>297</v>
      </c>
      <c r="DI185" s="19" t="s">
        <v>298</v>
      </c>
      <c r="DJ185" s="19" t="s">
        <v>262</v>
      </c>
      <c r="DK185" s="19" t="s">
        <v>263</v>
      </c>
      <c r="DL185" s="19" t="s">
        <v>299</v>
      </c>
      <c r="DM185" s="19" t="s">
        <v>300</v>
      </c>
      <c r="DN185" s="19" t="s">
        <v>301</v>
      </c>
      <c r="DO185" s="55"/>
      <c r="DP185" s="55"/>
      <c r="DQ185" s="68">
        <v>7.5329566854990579</v>
      </c>
      <c r="DR185" s="55" t="str">
        <f>VLOOKUP($A185,'WO Detail'!$A$2:$BJ$304,10,FALSE)</f>
        <v>No</v>
      </c>
      <c r="DS185" s="55" t="str">
        <f>VLOOKUP($A185,'WO Detail'!$A$2:$BJ$304,14,FALSE)</f>
        <v>YES</v>
      </c>
      <c r="DT185" s="19" t="s">
        <v>302</v>
      </c>
      <c r="DU185" s="59" t="str">
        <f>VLOOKUP($A185,'WO Detail'!$A$2:$BJ$304,15,FALSE)</f>
        <v>GWENDOLYN PRIMUS</v>
      </c>
      <c r="DV185" s="77"/>
      <c r="DW185" s="79" t="s">
        <v>267</v>
      </c>
      <c r="DX185" s="55">
        <f>VLOOKUP($A185,'WO Detail'!$A$2:$BJ$304,26,FALSE)</f>
        <v>206</v>
      </c>
      <c r="DY185" s="55">
        <f>VLOOKUP($A185,'WO Detail'!$A$2:$BJ$304,27,FALSE)</f>
        <v>204</v>
      </c>
      <c r="DZ185" s="55">
        <f>VLOOKUP($A185,'WO Detail'!$A$2:$BJ$304,28,FALSE)</f>
        <v>2</v>
      </c>
      <c r="EA185" s="55">
        <f>VLOOKUP($A185,'WO Detail'!$A$2:$BJ$304,29,FALSE)</f>
        <v>0</v>
      </c>
      <c r="EB185" s="55">
        <f>VLOOKUP($A185,'WO Detail'!$A$2:$BJ$304,30,FALSE)</f>
        <v>0</v>
      </c>
      <c r="EC185" s="55">
        <f>VLOOKUP($A185,'WO Detail'!$A$2:$BJ$304,31,FALSE)</f>
        <v>72</v>
      </c>
      <c r="ED185" s="55">
        <f>VLOOKUP($A185,'WO Detail'!$A$2:$BJ$304,32,FALSE)</f>
        <v>55</v>
      </c>
      <c r="EE185" s="55">
        <f>VLOOKUP($A185,'WO Detail'!$A$2:$BJ$304,33,FALSE)</f>
        <v>53</v>
      </c>
      <c r="EF185" s="55">
        <f>VLOOKUP($A185,'WO Detail'!$A$2:$BJ$304,34,FALSE)</f>
        <v>24</v>
      </c>
      <c r="EG185" s="55">
        <f>VLOOKUP($A185,'WO Detail'!$A$2:$BJ$304,35,FALSE)</f>
        <v>2</v>
      </c>
      <c r="EH185" s="55">
        <f>VLOOKUP($A185,'WO Detail'!$A$2:$BJ$304,36,FALSE)</f>
        <v>0</v>
      </c>
      <c r="EI185" s="55">
        <f>VLOOKUP($A185,'WO Detail'!$A$2:$BJ$304,37,FALSE)</f>
        <v>0</v>
      </c>
      <c r="EJ185" s="78">
        <v>2</v>
      </c>
      <c r="EK185" s="78">
        <v>0</v>
      </c>
      <c r="EL185" s="19" t="s">
        <v>268</v>
      </c>
      <c r="EM185" s="19" t="s">
        <v>269</v>
      </c>
      <c r="EN185" s="81">
        <v>23162</v>
      </c>
      <c r="EO185" s="78">
        <v>57</v>
      </c>
      <c r="EP185" s="78" t="s">
        <v>299</v>
      </c>
      <c r="EQ185" s="84">
        <v>13024</v>
      </c>
      <c r="ER185" s="78">
        <v>1.4000000000000001</v>
      </c>
      <c r="ES185" s="13"/>
      <c r="ET185" s="55">
        <f>VLOOKUP($A185,'WO Detail'!$A$2:$BJ$304,25,FALSE)</f>
        <v>0</v>
      </c>
      <c r="EU185" s="55">
        <f>VLOOKUP($A185,'WO Detail'!$A$2:$BJ$304,24,FALSE)</f>
        <v>4</v>
      </c>
      <c r="EV185" s="55">
        <f>VLOOKUP($A185,'WO Detail'!$A$2:$BJ$304,23,FALSE)</f>
        <v>0</v>
      </c>
      <c r="EW185" s="78" t="s">
        <v>267</v>
      </c>
      <c r="EX185" s="13"/>
      <c r="EY185" s="13"/>
      <c r="EZ185" s="19" t="s">
        <v>267</v>
      </c>
      <c r="FA185" s="55" t="str">
        <f>VLOOKUP($A185,'WO Detail'!$A$2:$BJ$304,11,FALSE)</f>
        <v>Other</v>
      </c>
      <c r="FB185" s="55" t="str">
        <f>VLOOKUP($A185,'WO Detail'!$A$2:$BJ$304,12,FALSE)</f>
        <v>No</v>
      </c>
      <c r="FC185" s="13"/>
      <c r="FD185" s="55">
        <f>VLOOKUP($A185,'WO Detail'!$A$2:$BJ$304,13,FALSE)</f>
        <v>0</v>
      </c>
      <c r="FE185" s="19" t="s">
        <v>267</v>
      </c>
      <c r="FF185" s="13" t="s">
        <v>273</v>
      </c>
      <c r="FG185" s="19" t="s">
        <v>303</v>
      </c>
      <c r="FH185" s="19" t="s">
        <v>304</v>
      </c>
      <c r="FI185" s="13">
        <v>3705</v>
      </c>
      <c r="FJ185" s="13">
        <v>9</v>
      </c>
      <c r="FK185" s="19" t="s">
        <v>305</v>
      </c>
      <c r="FL185" s="13"/>
      <c r="FM185" s="55">
        <f>VLOOKUP($A185,'WO Detail'!$A$2:$BJ$304,16,FALSE)</f>
        <v>0</v>
      </c>
      <c r="FN185" s="13"/>
      <c r="FO185" s="13"/>
      <c r="FP185" s="13"/>
      <c r="FQ185" s="13"/>
      <c r="FR185" s="13"/>
      <c r="FS185" s="13"/>
      <c r="FT185" s="13"/>
      <c r="FU185" s="13"/>
      <c r="FV185" s="13"/>
      <c r="FW185" s="13"/>
      <c r="FX185" s="13"/>
      <c r="FY185" s="13"/>
      <c r="FZ185" s="13"/>
      <c r="GA185" s="13"/>
      <c r="GB185" s="13"/>
      <c r="GC185" s="13"/>
      <c r="GD185" s="13"/>
      <c r="GE185" s="13"/>
      <c r="GF185" s="13"/>
      <c r="GG185" s="13"/>
      <c r="GH185" s="55">
        <f>VLOOKUP($A185,'WO Detail'!$A$2:$BJ$304,39,FALSE)</f>
        <v>93.45</v>
      </c>
      <c r="GI185" s="55">
        <f>VLOOKUP($A185,'WO Detail'!$A$2:$BJ$304,40,FALSE)</f>
        <v>37.75</v>
      </c>
      <c r="GJ185" s="13"/>
      <c r="GK185" s="13"/>
      <c r="GL185" s="13"/>
      <c r="GM185" s="13"/>
      <c r="GN185" s="55">
        <f>VLOOKUP($A185,'WO Detail'!$A$2:$BJ$304,17,FALSE)</f>
        <v>0</v>
      </c>
      <c r="GO185" s="55">
        <f>VLOOKUP($A185,'WO Detail'!$A$2:$BJ$304,18,FALSE)</f>
        <v>0</v>
      </c>
      <c r="GP185" s="55">
        <f>VLOOKUP($A185,'WO Detail'!$A$2:$BJ$304,19,FALSE)</f>
        <v>0</v>
      </c>
      <c r="GQ185" s="55" t="str">
        <f>VLOOKUP($A185,'WO Detail'!$A$2:$BJ$304,21,FALSE)</f>
        <v>No</v>
      </c>
      <c r="GR185" s="89">
        <f>VLOOKUP($A185,'WO Detail'!$A$2:$BJ$304,22,FALSE)</f>
        <v>0.51959915696650705</v>
      </c>
      <c r="GS185" s="95">
        <f>VLOOKUP($A185,'WO Detail'!$A$2:$BJ$304,41,FALSE)</f>
        <v>553</v>
      </c>
      <c r="GT185" s="95">
        <f t="shared" si="70"/>
        <v>0.90359477124183007</v>
      </c>
      <c r="GU185" s="95">
        <f>VLOOKUP($A185,'WO Detail'!$A$2:$BJ$304,42,FALSE)</f>
        <v>61</v>
      </c>
      <c r="GV185" s="95">
        <f t="shared" si="71"/>
        <v>0.29901960784313725</v>
      </c>
      <c r="GW185" s="95">
        <f>VLOOKUP($A185,'WO Detail'!$A$2:$BJ$304,43,FALSE)</f>
        <v>1109</v>
      </c>
      <c r="GX185" s="95">
        <f t="shared" si="54"/>
        <v>1.8120915032679739</v>
      </c>
      <c r="GY185" s="95">
        <f>VLOOKUP($A185,'WO Detail'!$A$2:$BJ$304,44,FALSE)</f>
        <v>492</v>
      </c>
      <c r="GZ185" s="95">
        <f t="shared" si="55"/>
        <v>2.4117647058823528</v>
      </c>
      <c r="HA185" s="95">
        <f>VLOOKUP($A185,'WO Detail'!$A$2:$BJ$304,45,FALSE)</f>
        <v>453</v>
      </c>
      <c r="HB185" s="95">
        <f t="shared" si="56"/>
        <v>0.74019607843137258</v>
      </c>
      <c r="HC185" s="95">
        <f>VLOOKUP($A185,'WO Detail'!$A$2:$BJ$304,46,FALSE)</f>
        <v>215</v>
      </c>
      <c r="HD185" s="95">
        <f t="shared" si="57"/>
        <v>1.053921568627451</v>
      </c>
      <c r="HE185" s="95">
        <f>VLOOKUP($A185,'WO Detail'!$A$2:$BJ$304,47,FALSE)</f>
        <v>1145</v>
      </c>
      <c r="HF185" s="95">
        <f t="shared" si="58"/>
        <v>1.8709150326797386</v>
      </c>
      <c r="HG185" s="95">
        <f>VLOOKUP($A185,'WO Detail'!$A$2:$BJ$304,49,FALSE)</f>
        <v>687</v>
      </c>
      <c r="HH185" s="95">
        <f t="shared" si="59"/>
        <v>1.1225490196078431</v>
      </c>
      <c r="HI185" s="95">
        <f>VLOOKUP($A185,'WO Detail'!$A$2:$BJ$304,51,FALSE)</f>
        <v>3</v>
      </c>
      <c r="HJ185" s="95">
        <f t="shared" si="60"/>
        <v>1.5</v>
      </c>
      <c r="HK185" s="95">
        <f>VLOOKUP($A185,'WO Detail'!$A$2:$BJ$304,53,FALSE)</f>
        <v>1</v>
      </c>
      <c r="HL185" s="95">
        <f t="shared" si="61"/>
        <v>0.5</v>
      </c>
      <c r="HM185" s="95">
        <f>VLOOKUP($A185,'WO Detail'!$A$2:$BJ$304,55,FALSE)</f>
        <v>334</v>
      </c>
      <c r="HN185" s="95">
        <f t="shared" si="72"/>
        <v>83.5</v>
      </c>
      <c r="HO185" s="95">
        <f>VLOOKUP($A185,'WO Detail'!$A$2:$BJ$304,56,FALSE)</f>
        <v>6566</v>
      </c>
      <c r="HP185" s="95">
        <f t="shared" si="62"/>
        <v>10.72875816993464</v>
      </c>
      <c r="HQ185" s="95">
        <f>VLOOKUP($A185,'WO Detail'!$A$2:$BJ$304,57,FALSE)</f>
        <v>1269</v>
      </c>
      <c r="HR185" s="95">
        <f t="shared" si="63"/>
        <v>6.2205882352941178</v>
      </c>
      <c r="HS185" s="95">
        <f>VLOOKUP($A185,'WO Detail'!$A$2:$BJ$304,58,FALSE)</f>
        <v>4742</v>
      </c>
      <c r="HT185" s="95">
        <f t="shared" si="64"/>
        <v>7.7483660130718954</v>
      </c>
      <c r="HU185" s="95">
        <f>VLOOKUP($A185,'WO Detail'!$A$2:$BJ$304,59,FALSE)</f>
        <v>13863</v>
      </c>
      <c r="HV185" s="95">
        <f t="shared" si="65"/>
        <v>67.955882352941174</v>
      </c>
      <c r="HW185" s="95">
        <f>VLOOKUP($A185,'WO Detail'!$A$2:$BJ$304,60,FALSE)</f>
        <v>272</v>
      </c>
      <c r="HX185" s="95">
        <f t="shared" si="66"/>
        <v>0.44444444444444448</v>
      </c>
      <c r="HY185" s="95">
        <f>VLOOKUP($A185,'WO Detail'!$A$2:$BJ$304,61,FALSE)</f>
        <v>2840</v>
      </c>
      <c r="HZ185" s="95">
        <f t="shared" si="67"/>
        <v>13.921568627450981</v>
      </c>
      <c r="IA185" s="95"/>
      <c r="IB185" s="95"/>
      <c r="IC185" s="95"/>
      <c r="ID185" s="113">
        <f>VLOOKUP($A185,'PHAS Score'!$C$1:$D$303,2,FALSE)</f>
        <v>79.5</v>
      </c>
      <c r="IE185" s="95">
        <f>VLOOKUP($A185,'WO Detail'!$A$2:$BJ$304,62,FALSE)</f>
        <v>257</v>
      </c>
      <c r="IF185" s="95">
        <f t="shared" si="68"/>
        <v>1.2598039215686274</v>
      </c>
      <c r="IG185" s="96"/>
      <c r="IH185" s="96"/>
      <c r="II185" s="96"/>
      <c r="IJ185" s="96"/>
    </row>
    <row r="186" spans="1:244" s="18" customFormat="1" ht="20.100000000000001" customHeight="1">
      <c r="A186" s="55" t="s">
        <v>1257</v>
      </c>
      <c r="B186" s="13" t="s">
        <v>256</v>
      </c>
      <c r="C186" s="13" t="str">
        <f>VLOOKUP($A186,'WO Detail'!$A$2:$BJ$304,4,FALSE)</f>
        <v>Bronx</v>
      </c>
      <c r="D186" s="13" t="str">
        <f>VLOOKUP($A186,'WO Detail'!$A$2:$BJ$304,6,FALSE)</f>
        <v>Morrisania Air Rights</v>
      </c>
      <c r="E186" s="55">
        <f>VLOOKUP($A186,'WO Detail'!$A$2:$BJ$304,7,FALSE)</f>
        <v>267</v>
      </c>
      <c r="F186" s="13" t="s">
        <v>1258</v>
      </c>
      <c r="G186" s="53">
        <v>267</v>
      </c>
      <c r="H186" s="55" t="str">
        <f>VLOOKUP($A186,'WO Detail'!$A$2:$BJ$304,9,FALSE)</f>
        <v>NY005012670</v>
      </c>
      <c r="I186" s="14">
        <v>835</v>
      </c>
      <c r="J186" s="14">
        <v>1685</v>
      </c>
      <c r="K186" s="15">
        <v>2.0179640999999999</v>
      </c>
      <c r="L186" s="15">
        <v>19.669940100000002</v>
      </c>
      <c r="M186" s="14">
        <v>642</v>
      </c>
      <c r="N186" s="14">
        <v>1043</v>
      </c>
      <c r="O186" s="14">
        <v>62</v>
      </c>
      <c r="P186" s="14">
        <v>91</v>
      </c>
      <c r="Q186" s="14">
        <v>130</v>
      </c>
      <c r="R186" s="14">
        <v>153</v>
      </c>
      <c r="S186" s="14">
        <v>129</v>
      </c>
      <c r="T186" s="14">
        <v>135</v>
      </c>
      <c r="U186" s="14">
        <v>119</v>
      </c>
      <c r="V186" s="14">
        <v>142</v>
      </c>
      <c r="W186" s="14">
        <v>87</v>
      </c>
      <c r="X186" s="14">
        <v>79</v>
      </c>
      <c r="Y186" s="14">
        <v>233</v>
      </c>
      <c r="Z186" s="14">
        <v>245</v>
      </c>
      <c r="AA186" s="14">
        <v>80</v>
      </c>
      <c r="AB186" s="14">
        <v>378</v>
      </c>
      <c r="AC186" s="14">
        <v>614</v>
      </c>
      <c r="AD186" s="14">
        <v>558</v>
      </c>
      <c r="AE186" s="14">
        <v>43</v>
      </c>
      <c r="AF186" s="14">
        <v>617</v>
      </c>
      <c r="AG186" s="14">
        <v>1011</v>
      </c>
      <c r="AH186" s="14">
        <v>4</v>
      </c>
      <c r="AI186" s="14">
        <v>10</v>
      </c>
      <c r="AJ186" s="14">
        <v>476</v>
      </c>
      <c r="AK186" s="14">
        <v>153</v>
      </c>
      <c r="AL186" s="14">
        <v>47</v>
      </c>
      <c r="AM186" s="14">
        <v>22</v>
      </c>
      <c r="AN186" s="14">
        <v>113</v>
      </c>
      <c r="AO186" s="16">
        <v>497.50898203592817</v>
      </c>
      <c r="AP186" s="16">
        <v>334</v>
      </c>
      <c r="AQ186" s="14">
        <v>12</v>
      </c>
      <c r="AR186" s="14">
        <v>39</v>
      </c>
      <c r="AS186" s="14">
        <v>334</v>
      </c>
      <c r="AT186" s="14">
        <v>90</v>
      </c>
      <c r="AU186" s="14">
        <v>89</v>
      </c>
      <c r="AV186" s="14">
        <v>47</v>
      </c>
      <c r="AW186" s="14">
        <v>40</v>
      </c>
      <c r="AX186" s="14">
        <v>39</v>
      </c>
      <c r="AY186" s="14">
        <v>23</v>
      </c>
      <c r="AZ186" s="14">
        <v>16</v>
      </c>
      <c r="BA186" s="14">
        <v>106</v>
      </c>
      <c r="BB186" s="16">
        <v>22595.883838383837</v>
      </c>
      <c r="BC186" s="16">
        <v>14673</v>
      </c>
      <c r="BD186" s="14">
        <v>34</v>
      </c>
      <c r="BE186" s="14">
        <v>111</v>
      </c>
      <c r="BF186" s="14">
        <v>257</v>
      </c>
      <c r="BG186" s="14">
        <v>101</v>
      </c>
      <c r="BH186" s="14">
        <v>52</v>
      </c>
      <c r="BI186" s="14">
        <v>52</v>
      </c>
      <c r="BJ186" s="14">
        <v>32</v>
      </c>
      <c r="BK186" s="14">
        <v>31</v>
      </c>
      <c r="BL186" s="14">
        <v>31</v>
      </c>
      <c r="BM186" s="14">
        <v>18</v>
      </c>
      <c r="BN186" s="14">
        <v>18</v>
      </c>
      <c r="BO186" s="14">
        <v>13</v>
      </c>
      <c r="BP186" s="14">
        <v>7</v>
      </c>
      <c r="BQ186" s="14">
        <v>8</v>
      </c>
      <c r="BR186" s="14">
        <v>6</v>
      </c>
      <c r="BS186" s="14">
        <v>1</v>
      </c>
      <c r="BT186" s="14">
        <v>6</v>
      </c>
      <c r="BU186" s="14">
        <v>2</v>
      </c>
      <c r="BV186" s="14">
        <v>2</v>
      </c>
      <c r="BW186" s="14">
        <v>3</v>
      </c>
      <c r="BX186" s="14">
        <v>7</v>
      </c>
      <c r="BY186" s="14">
        <v>282</v>
      </c>
      <c r="BZ186" s="16">
        <v>37697.975177304965</v>
      </c>
      <c r="CA186" s="16">
        <v>32302.5</v>
      </c>
      <c r="CB186" s="14">
        <v>98</v>
      </c>
      <c r="CC186" s="16">
        <v>17002.234693877552</v>
      </c>
      <c r="CD186" s="16">
        <v>15048</v>
      </c>
      <c r="CE186" s="14">
        <v>426</v>
      </c>
      <c r="CF186" s="16">
        <v>14368.049295774648</v>
      </c>
      <c r="CG186" s="16">
        <v>10536</v>
      </c>
      <c r="CH186" s="14">
        <v>572</v>
      </c>
      <c r="CI186" s="14">
        <v>135</v>
      </c>
      <c r="CJ186" s="14">
        <v>59</v>
      </c>
      <c r="CK186" s="14">
        <v>22</v>
      </c>
      <c r="CL186" s="14">
        <v>4</v>
      </c>
      <c r="CM186" s="14">
        <v>4</v>
      </c>
      <c r="CN186" s="17">
        <f t="shared" si="51"/>
        <v>4.7904191616766467E-3</v>
      </c>
      <c r="CO186" s="14">
        <v>28</v>
      </c>
      <c r="CP186" s="17">
        <f t="shared" si="52"/>
        <v>3.3532934131736525E-2</v>
      </c>
      <c r="CQ186" s="14">
        <v>451</v>
      </c>
      <c r="CR186" s="14">
        <v>73</v>
      </c>
      <c r="CS186" s="17">
        <f t="shared" si="53"/>
        <v>4.3323442136498518E-2</v>
      </c>
      <c r="CT186" s="13"/>
      <c r="CU186" s="17"/>
      <c r="CV186" s="13"/>
      <c r="CW186" s="13"/>
      <c r="CX186" s="13"/>
      <c r="CY186" s="13"/>
      <c r="CZ186" s="13"/>
      <c r="DA186" s="13"/>
      <c r="DB186" s="13" t="str">
        <f>VLOOKUP($A186,'WO Detail'!$A$2:$BJ$304,5,FALSE)</f>
        <v>Theresa Bethea</v>
      </c>
      <c r="DC186" s="13"/>
      <c r="DD186" s="13"/>
      <c r="DE186" s="55">
        <f>VLOOKUP($A186,'WO Detail'!$A$2:$BJ$304,38,FALSE)</f>
        <v>0</v>
      </c>
      <c r="DF186" s="19" t="s">
        <v>258</v>
      </c>
      <c r="DG186" s="19" t="s">
        <v>259</v>
      </c>
      <c r="DH186" s="19" t="s">
        <v>297</v>
      </c>
      <c r="DI186" s="19" t="s">
        <v>298</v>
      </c>
      <c r="DJ186" s="19" t="s">
        <v>262</v>
      </c>
      <c r="DK186" s="19" t="s">
        <v>263</v>
      </c>
      <c r="DL186" s="19" t="s">
        <v>434</v>
      </c>
      <c r="DM186" s="19" t="s">
        <v>1259</v>
      </c>
      <c r="DN186" s="19" t="s">
        <v>1260</v>
      </c>
      <c r="DO186" s="55"/>
      <c r="DP186" s="55"/>
      <c r="DQ186" s="68">
        <v>14.872099940511601</v>
      </c>
      <c r="DR186" s="55" t="str">
        <f>VLOOKUP($A186,'WO Detail'!$A$2:$BJ$304,10,FALSE)</f>
        <v>No</v>
      </c>
      <c r="DS186" s="55" t="str">
        <f>VLOOKUP($A186,'WO Detail'!$A$2:$BJ$304,14,FALSE)</f>
        <v>YES</v>
      </c>
      <c r="DT186" s="19" t="s">
        <v>302</v>
      </c>
      <c r="DU186" s="59" t="str">
        <f>VLOOKUP($A186,'WO Detail'!$A$2:$BJ$304,15,FALSE)</f>
        <v>CHANEY YELVERTON</v>
      </c>
      <c r="DV186" s="77"/>
      <c r="DW186" s="79" t="s">
        <v>808</v>
      </c>
      <c r="DX186" s="55">
        <f>VLOOKUP($A186,'WO Detail'!$A$2:$BJ$304,26,FALSE)</f>
        <v>843</v>
      </c>
      <c r="DY186" s="55">
        <f>VLOOKUP($A186,'WO Detail'!$A$2:$BJ$304,27,FALSE)</f>
        <v>837</v>
      </c>
      <c r="DZ186" s="55">
        <f>VLOOKUP($A186,'WO Detail'!$A$2:$BJ$304,28,FALSE)</f>
        <v>6</v>
      </c>
      <c r="EA186" s="55">
        <f>VLOOKUP($A186,'WO Detail'!$A$2:$BJ$304,29,FALSE)</f>
        <v>0</v>
      </c>
      <c r="EB186" s="55">
        <f>VLOOKUP($A186,'WO Detail'!$A$2:$BJ$304,30,FALSE)</f>
        <v>19</v>
      </c>
      <c r="EC186" s="55">
        <f>VLOOKUP($A186,'WO Detail'!$A$2:$BJ$304,31,FALSE)</f>
        <v>281</v>
      </c>
      <c r="ED186" s="55">
        <f>VLOOKUP($A186,'WO Detail'!$A$2:$BJ$304,32,FALSE)</f>
        <v>278</v>
      </c>
      <c r="EE186" s="55">
        <f>VLOOKUP($A186,'WO Detail'!$A$2:$BJ$304,33,FALSE)</f>
        <v>218</v>
      </c>
      <c r="EF186" s="55">
        <f>VLOOKUP($A186,'WO Detail'!$A$2:$BJ$304,34,FALSE)</f>
        <v>38</v>
      </c>
      <c r="EG186" s="55">
        <f>VLOOKUP($A186,'WO Detail'!$A$2:$BJ$304,35,FALSE)</f>
        <v>9</v>
      </c>
      <c r="EH186" s="55">
        <f>VLOOKUP($A186,'WO Detail'!$A$2:$BJ$304,36,FALSE)</f>
        <v>0</v>
      </c>
      <c r="EI186" s="55">
        <f>VLOOKUP($A186,'WO Detail'!$A$2:$BJ$304,37,FALSE)</f>
        <v>0</v>
      </c>
      <c r="EJ186" s="78">
        <v>3</v>
      </c>
      <c r="EK186" s="78">
        <v>0</v>
      </c>
      <c r="EL186" s="19" t="s">
        <v>268</v>
      </c>
      <c r="EM186" s="19" t="s">
        <v>290</v>
      </c>
      <c r="EN186" s="81">
        <v>29587</v>
      </c>
      <c r="EO186" s="78">
        <v>39</v>
      </c>
      <c r="EP186" s="78" t="s">
        <v>1261</v>
      </c>
      <c r="EQ186" s="84">
        <v>64435</v>
      </c>
      <c r="ER186" s="78">
        <v>6.3</v>
      </c>
      <c r="ES186" s="13"/>
      <c r="ET186" s="55">
        <f>VLOOKUP($A186,'WO Detail'!$A$2:$BJ$304,25,FALSE)</f>
        <v>10</v>
      </c>
      <c r="EU186" s="55">
        <f>VLOOKUP($A186,'WO Detail'!$A$2:$BJ$304,24,FALSE)</f>
        <v>13</v>
      </c>
      <c r="EV186" s="55" t="str">
        <f>VLOOKUP($A186,'WO Detail'!$A$2:$BJ$304,23,FALSE)</f>
        <v>OPERATING</v>
      </c>
      <c r="EW186" s="78" t="s">
        <v>267</v>
      </c>
      <c r="EX186" s="13"/>
      <c r="EY186" s="13"/>
      <c r="EZ186" s="19" t="s">
        <v>267</v>
      </c>
      <c r="FA186" s="55" t="str">
        <f>VLOOKUP($A186,'WO Detail'!$A$2:$BJ$304,11,FALSE)</f>
        <v>Other</v>
      </c>
      <c r="FB186" s="55" t="str">
        <f>VLOOKUP($A186,'WO Detail'!$A$2:$BJ$304,12,FALSE)</f>
        <v>No</v>
      </c>
      <c r="FC186" s="13"/>
      <c r="FD186" s="55">
        <f>VLOOKUP($A186,'WO Detail'!$A$2:$BJ$304,13,FALSE)</f>
        <v>0</v>
      </c>
      <c r="FE186" s="19" t="s">
        <v>267</v>
      </c>
      <c r="FF186" s="13" t="s">
        <v>273</v>
      </c>
      <c r="FG186" s="19" t="s">
        <v>1262</v>
      </c>
      <c r="FH186" s="19" t="s">
        <v>1263</v>
      </c>
      <c r="FI186" s="13" t="s">
        <v>1264</v>
      </c>
      <c r="FJ186" s="13" t="s">
        <v>1265</v>
      </c>
      <c r="FK186" s="19" t="s">
        <v>1266</v>
      </c>
      <c r="FL186" s="13"/>
      <c r="FM186" s="55">
        <f>VLOOKUP($A186,'WO Detail'!$A$2:$BJ$304,16,FALSE)</f>
        <v>0</v>
      </c>
      <c r="FN186" s="13"/>
      <c r="FO186" s="13"/>
      <c r="FP186" s="13"/>
      <c r="FQ186" s="13"/>
      <c r="FR186" s="13"/>
      <c r="FS186" s="13"/>
      <c r="FT186" s="13"/>
      <c r="FU186" s="13"/>
      <c r="FV186" s="13"/>
      <c r="FW186" s="13"/>
      <c r="FX186" s="13"/>
      <c r="FY186" s="13"/>
      <c r="FZ186" s="13"/>
      <c r="GA186" s="13"/>
      <c r="GB186" s="13"/>
      <c r="GC186" s="13"/>
      <c r="GD186" s="13"/>
      <c r="GE186" s="13"/>
      <c r="GF186" s="13"/>
      <c r="GG186" s="13"/>
      <c r="GH186" s="55">
        <f>VLOOKUP($A186,'WO Detail'!$A$2:$BJ$304,39,FALSE)</f>
        <v>83.78</v>
      </c>
      <c r="GI186" s="55">
        <f>VLOOKUP($A186,'WO Detail'!$A$2:$BJ$304,40,FALSE)</f>
        <v>37.99</v>
      </c>
      <c r="GJ186" s="13"/>
      <c r="GK186" s="13"/>
      <c r="GL186" s="13"/>
      <c r="GM186" s="13"/>
      <c r="GN186" s="55">
        <f>VLOOKUP($A186,'WO Detail'!$A$2:$BJ$304,17,FALSE)</f>
        <v>0</v>
      </c>
      <c r="GO186" s="55">
        <f>VLOOKUP($A186,'WO Detail'!$A$2:$BJ$304,18,FALSE)</f>
        <v>0</v>
      </c>
      <c r="GP186" s="55">
        <f>VLOOKUP($A186,'WO Detail'!$A$2:$BJ$304,19,FALSE)</f>
        <v>0</v>
      </c>
      <c r="GQ186" s="55" t="str">
        <f>VLOOKUP($A186,'WO Detail'!$A$2:$BJ$304,21,FALSE)</f>
        <v>No</v>
      </c>
      <c r="GR186" s="89">
        <f>VLOOKUP($A186,'WO Detail'!$A$2:$BJ$304,22,FALSE)</f>
        <v>0.49221402646258966</v>
      </c>
      <c r="GS186" s="95">
        <f>VLOOKUP($A186,'WO Detail'!$A$2:$BJ$304,41,FALSE)</f>
        <v>1573</v>
      </c>
      <c r="GT186" s="95">
        <f t="shared" si="70"/>
        <v>0.6264436479490243</v>
      </c>
      <c r="GU186" s="95">
        <f>VLOOKUP($A186,'WO Detail'!$A$2:$BJ$304,42,FALSE)</f>
        <v>336</v>
      </c>
      <c r="GV186" s="95">
        <f t="shared" si="71"/>
        <v>0.40143369175627241</v>
      </c>
      <c r="GW186" s="95">
        <f>VLOOKUP($A186,'WO Detail'!$A$2:$BJ$304,43,FALSE)</f>
        <v>4165</v>
      </c>
      <c r="GX186" s="95">
        <f t="shared" si="54"/>
        <v>1.6587017124651533</v>
      </c>
      <c r="GY186" s="95">
        <f>VLOOKUP($A186,'WO Detail'!$A$2:$BJ$304,44,FALSE)</f>
        <v>3856</v>
      </c>
      <c r="GZ186" s="95">
        <f t="shared" si="55"/>
        <v>4.6069295101553163</v>
      </c>
      <c r="HA186" s="95">
        <f>VLOOKUP($A186,'WO Detail'!$A$2:$BJ$304,45,FALSE)</f>
        <v>1741</v>
      </c>
      <c r="HB186" s="95">
        <f t="shared" si="56"/>
        <v>0.6933492632417364</v>
      </c>
      <c r="HC186" s="95">
        <f>VLOOKUP($A186,'WO Detail'!$A$2:$BJ$304,46,FALSE)</f>
        <v>2125</v>
      </c>
      <c r="HD186" s="95">
        <f t="shared" si="57"/>
        <v>2.5388291517323776</v>
      </c>
      <c r="HE186" s="95">
        <f>VLOOKUP($A186,'WO Detail'!$A$2:$BJ$304,47,FALSE)</f>
        <v>678</v>
      </c>
      <c r="HF186" s="95">
        <f t="shared" si="58"/>
        <v>0.27001194743130225</v>
      </c>
      <c r="HG186" s="95">
        <f>VLOOKUP($A186,'WO Detail'!$A$2:$BJ$304,49,FALSE)</f>
        <v>2143</v>
      </c>
      <c r="HH186" s="95">
        <f t="shared" si="59"/>
        <v>0.85344484269215459</v>
      </c>
      <c r="HI186" s="95">
        <f>VLOOKUP($A186,'WO Detail'!$A$2:$BJ$304,51,FALSE)</f>
        <v>14</v>
      </c>
      <c r="HJ186" s="95">
        <f t="shared" si="60"/>
        <v>7</v>
      </c>
      <c r="HK186" s="95">
        <f>VLOOKUP($A186,'WO Detail'!$A$2:$BJ$304,53,FALSE)</f>
        <v>20</v>
      </c>
      <c r="HL186" s="95">
        <f t="shared" si="61"/>
        <v>10</v>
      </c>
      <c r="HM186" s="95">
        <f>VLOOKUP($A186,'WO Detail'!$A$2:$BJ$304,55,FALSE)</f>
        <v>1061</v>
      </c>
      <c r="HN186" s="95">
        <f t="shared" si="72"/>
        <v>81.615384615384613</v>
      </c>
      <c r="HO186" s="95">
        <f>VLOOKUP($A186,'WO Detail'!$A$2:$BJ$304,56,FALSE)</f>
        <v>19417</v>
      </c>
      <c r="HP186" s="95">
        <f t="shared" si="62"/>
        <v>7.7327757865392268</v>
      </c>
      <c r="HQ186" s="95">
        <f>VLOOKUP($A186,'WO Detail'!$A$2:$BJ$304,57,FALSE)</f>
        <v>10546</v>
      </c>
      <c r="HR186" s="95">
        <f t="shared" si="63"/>
        <v>12.599761051373955</v>
      </c>
      <c r="HS186" s="95">
        <f>VLOOKUP($A186,'WO Detail'!$A$2:$BJ$304,58,FALSE)</f>
        <v>12536</v>
      </c>
      <c r="HT186" s="95">
        <f t="shared" si="64"/>
        <v>4.9924332935085625</v>
      </c>
      <c r="HU186" s="95">
        <f>VLOOKUP($A186,'WO Detail'!$A$2:$BJ$304,59,FALSE)</f>
        <v>49754</v>
      </c>
      <c r="HV186" s="95">
        <f t="shared" si="65"/>
        <v>59.443249701314215</v>
      </c>
      <c r="HW186" s="95">
        <f>VLOOKUP($A186,'WO Detail'!$A$2:$BJ$304,60,FALSE)</f>
        <v>751</v>
      </c>
      <c r="HX186" s="95">
        <f t="shared" si="66"/>
        <v>0.29908403026682595</v>
      </c>
      <c r="HY186" s="95">
        <f>VLOOKUP($A186,'WO Detail'!$A$2:$BJ$304,61,FALSE)</f>
        <v>16211</v>
      </c>
      <c r="HZ186" s="95">
        <f t="shared" si="67"/>
        <v>19.367980884109915</v>
      </c>
      <c r="IA186" s="95"/>
      <c r="IB186" s="95"/>
      <c r="IC186" s="95"/>
      <c r="ID186" s="113">
        <f>VLOOKUP($A186,'PHAS Score'!$C$1:$D$303,2,FALSE)</f>
        <v>66</v>
      </c>
      <c r="IE186" s="95">
        <f>VLOOKUP($A186,'WO Detail'!$A$2:$BJ$304,62,FALSE)</f>
        <v>724</v>
      </c>
      <c r="IF186" s="95">
        <f t="shared" si="68"/>
        <v>0.86499402628434885</v>
      </c>
      <c r="IG186" s="96"/>
      <c r="IH186" s="96"/>
      <c r="II186" s="96"/>
      <c r="IJ186" s="96"/>
    </row>
    <row r="187" spans="1:244" s="18" customFormat="1" ht="20.100000000000001" customHeight="1">
      <c r="A187" s="55" t="s">
        <v>1267</v>
      </c>
      <c r="B187" s="13" t="s">
        <v>256</v>
      </c>
      <c r="C187" s="13" t="str">
        <f>VLOOKUP($A187,'WO Detail'!$A$2:$BJ$304,4,FALSE)</f>
        <v>NGO1</v>
      </c>
      <c r="D187" s="13" t="str">
        <f>VLOOKUP($A187,'WO Detail'!$A$2:$BJ$304,6,FALSE)</f>
        <v>Mott Haven</v>
      </c>
      <c r="E187" s="55">
        <f>VLOOKUP($A187,'WO Detail'!$A$2:$BJ$304,7,FALSE)</f>
        <v>121</v>
      </c>
      <c r="F187" s="13" t="s">
        <v>1268</v>
      </c>
      <c r="G187" s="53">
        <v>121</v>
      </c>
      <c r="H187" s="55" t="str">
        <f>VLOOKUP($A187,'WO Detail'!$A$2:$BJ$304,9,FALSE)</f>
        <v>NY005001210</v>
      </c>
      <c r="I187" s="14">
        <v>970</v>
      </c>
      <c r="J187" s="14">
        <v>2445</v>
      </c>
      <c r="K187" s="15">
        <v>2.5206186000000002</v>
      </c>
      <c r="L187" s="15">
        <v>21.996494800000001</v>
      </c>
      <c r="M187" s="14">
        <v>906</v>
      </c>
      <c r="N187" s="14">
        <v>1539</v>
      </c>
      <c r="O187" s="14">
        <v>155</v>
      </c>
      <c r="P187" s="14">
        <v>225</v>
      </c>
      <c r="Q187" s="14">
        <v>261</v>
      </c>
      <c r="R187" s="14">
        <v>275</v>
      </c>
      <c r="S187" s="14">
        <v>207</v>
      </c>
      <c r="T187" s="14">
        <v>303</v>
      </c>
      <c r="U187" s="14">
        <v>244</v>
      </c>
      <c r="V187" s="14">
        <v>224</v>
      </c>
      <c r="W187" s="14">
        <v>142</v>
      </c>
      <c r="X187" s="14">
        <v>104</v>
      </c>
      <c r="Y187" s="14">
        <v>169</v>
      </c>
      <c r="Z187" s="14">
        <v>93</v>
      </c>
      <c r="AA187" s="14">
        <v>43</v>
      </c>
      <c r="AB187" s="14">
        <v>806</v>
      </c>
      <c r="AC187" s="14">
        <v>363</v>
      </c>
      <c r="AD187" s="14">
        <v>305</v>
      </c>
      <c r="AE187" s="14">
        <v>54</v>
      </c>
      <c r="AF187" s="14">
        <v>1071</v>
      </c>
      <c r="AG187" s="14">
        <v>1313</v>
      </c>
      <c r="AH187" s="14">
        <v>2</v>
      </c>
      <c r="AI187" s="14">
        <v>5</v>
      </c>
      <c r="AJ187" s="14">
        <v>441</v>
      </c>
      <c r="AK187" s="14">
        <v>129</v>
      </c>
      <c r="AL187" s="14">
        <v>21</v>
      </c>
      <c r="AM187" s="14">
        <v>10</v>
      </c>
      <c r="AN187" s="14">
        <v>84</v>
      </c>
      <c r="AO187" s="16">
        <v>527.95051546391755</v>
      </c>
      <c r="AP187" s="16">
        <v>390</v>
      </c>
      <c r="AQ187" s="14">
        <v>26</v>
      </c>
      <c r="AR187" s="14">
        <v>67</v>
      </c>
      <c r="AS187" s="14">
        <v>297</v>
      </c>
      <c r="AT187" s="14">
        <v>101</v>
      </c>
      <c r="AU187" s="14">
        <v>100</v>
      </c>
      <c r="AV187" s="14">
        <v>66</v>
      </c>
      <c r="AW187" s="14">
        <v>66</v>
      </c>
      <c r="AX187" s="14">
        <v>47</v>
      </c>
      <c r="AY187" s="14">
        <v>45</v>
      </c>
      <c r="AZ187" s="14">
        <v>30</v>
      </c>
      <c r="BA187" s="14">
        <v>125</v>
      </c>
      <c r="BB187" s="16">
        <v>23778.551041666666</v>
      </c>
      <c r="BC187" s="16">
        <v>17922</v>
      </c>
      <c r="BD187" s="14">
        <v>72</v>
      </c>
      <c r="BE187" s="14">
        <v>140</v>
      </c>
      <c r="BF187" s="14">
        <v>211</v>
      </c>
      <c r="BG187" s="14">
        <v>107</v>
      </c>
      <c r="BH187" s="14">
        <v>83</v>
      </c>
      <c r="BI187" s="14">
        <v>83</v>
      </c>
      <c r="BJ187" s="14">
        <v>66</v>
      </c>
      <c r="BK187" s="14">
        <v>39</v>
      </c>
      <c r="BL187" s="14">
        <v>44</v>
      </c>
      <c r="BM187" s="14">
        <v>30</v>
      </c>
      <c r="BN187" s="14">
        <v>23</v>
      </c>
      <c r="BO187" s="14">
        <v>14</v>
      </c>
      <c r="BP187" s="14">
        <v>11</v>
      </c>
      <c r="BQ187" s="14">
        <v>7</v>
      </c>
      <c r="BR187" s="14">
        <v>5</v>
      </c>
      <c r="BS187" s="14">
        <v>7</v>
      </c>
      <c r="BT187" s="14">
        <v>1</v>
      </c>
      <c r="BU187" s="14">
        <v>3</v>
      </c>
      <c r="BV187" s="14">
        <v>2</v>
      </c>
      <c r="BW187" s="14">
        <v>2</v>
      </c>
      <c r="BX187" s="14">
        <v>10</v>
      </c>
      <c r="BY187" s="14">
        <v>477</v>
      </c>
      <c r="BZ187" s="16">
        <v>34473.345911949684</v>
      </c>
      <c r="CA187" s="16">
        <v>30045</v>
      </c>
      <c r="CB187" s="14">
        <v>162</v>
      </c>
      <c r="CC187" s="16">
        <v>12481.617283950618</v>
      </c>
      <c r="CD187" s="16">
        <v>8232</v>
      </c>
      <c r="CE187" s="14">
        <v>331</v>
      </c>
      <c r="CF187" s="16">
        <v>14847.208459214502</v>
      </c>
      <c r="CG187" s="16">
        <v>10537</v>
      </c>
      <c r="CH187" s="14">
        <v>668</v>
      </c>
      <c r="CI187" s="14">
        <v>192</v>
      </c>
      <c r="CJ187" s="14">
        <v>72</v>
      </c>
      <c r="CK187" s="14">
        <v>24</v>
      </c>
      <c r="CL187" s="14">
        <v>3</v>
      </c>
      <c r="CM187" s="14">
        <v>4</v>
      </c>
      <c r="CN187" s="17">
        <f t="shared" si="51"/>
        <v>4.1237113402061857E-3</v>
      </c>
      <c r="CO187" s="14">
        <v>38</v>
      </c>
      <c r="CP187" s="17">
        <f t="shared" si="52"/>
        <v>3.9175257731958762E-2</v>
      </c>
      <c r="CQ187" s="14">
        <v>504</v>
      </c>
      <c r="CR187" s="14">
        <v>207</v>
      </c>
      <c r="CS187" s="17">
        <f t="shared" si="53"/>
        <v>8.4662576687116561E-2</v>
      </c>
      <c r="CT187" s="13"/>
      <c r="CU187" s="17"/>
      <c r="CV187" s="13"/>
      <c r="CW187" s="13"/>
      <c r="CX187" s="13"/>
      <c r="CY187" s="13"/>
      <c r="CZ187" s="13"/>
      <c r="DA187" s="13"/>
      <c r="DB187" s="13" t="str">
        <f>VLOOKUP($A187,'WO Detail'!$A$2:$BJ$304,5,FALSE)</f>
        <v>Vacant</v>
      </c>
      <c r="DC187" s="13"/>
      <c r="DD187" s="13"/>
      <c r="DE187" s="55">
        <f>VLOOKUP($A187,'WO Detail'!$A$2:$BJ$304,38,FALSE)</f>
        <v>11</v>
      </c>
      <c r="DF187" s="19" t="s">
        <v>258</v>
      </c>
      <c r="DG187" s="19" t="s">
        <v>259</v>
      </c>
      <c r="DH187" s="19" t="s">
        <v>415</v>
      </c>
      <c r="DI187" s="19" t="s">
        <v>416</v>
      </c>
      <c r="DJ187" s="19" t="s">
        <v>338</v>
      </c>
      <c r="DK187" s="19" t="s">
        <v>339</v>
      </c>
      <c r="DL187" s="19" t="s">
        <v>350</v>
      </c>
      <c r="DM187" s="19" t="s">
        <v>368</v>
      </c>
      <c r="DN187" s="19" t="s">
        <v>417</v>
      </c>
      <c r="DO187" s="55"/>
      <c r="DP187" s="55"/>
      <c r="DQ187" s="68">
        <v>14.948859166011015</v>
      </c>
      <c r="DR187" s="55" t="str">
        <f>VLOOKUP($A187,'WO Detail'!$A$2:$BJ$304,10,FALSE)</f>
        <v>No</v>
      </c>
      <c r="DS187" s="55" t="str">
        <f>VLOOKUP($A187,'WO Detail'!$A$2:$BJ$304,14,FALSE)</f>
        <v>YES</v>
      </c>
      <c r="DT187" s="19" t="s">
        <v>418</v>
      </c>
      <c r="DU187" s="59" t="str">
        <f>VLOOKUP($A187,'WO Detail'!$A$2:$BJ$304,15,FALSE)</f>
        <v>JOHN JOHNSON</v>
      </c>
      <c r="DV187" s="77"/>
      <c r="DW187" s="79" t="s">
        <v>267</v>
      </c>
      <c r="DX187" s="55">
        <f>VLOOKUP($A187,'WO Detail'!$A$2:$BJ$304,26,FALSE)</f>
        <v>993</v>
      </c>
      <c r="DY187" s="55">
        <f>VLOOKUP($A187,'WO Detail'!$A$2:$BJ$304,27,FALSE)</f>
        <v>974</v>
      </c>
      <c r="DZ187" s="55">
        <f>VLOOKUP($A187,'WO Detail'!$A$2:$BJ$304,28,FALSE)</f>
        <v>18</v>
      </c>
      <c r="EA187" s="55">
        <f>VLOOKUP($A187,'WO Detail'!$A$2:$BJ$304,29,FALSE)</f>
        <v>1</v>
      </c>
      <c r="EB187" s="55">
        <f>VLOOKUP($A187,'WO Detail'!$A$2:$BJ$304,30,FALSE)</f>
        <v>0</v>
      </c>
      <c r="EC187" s="55">
        <f>VLOOKUP($A187,'WO Detail'!$A$2:$BJ$304,31,FALSE)</f>
        <v>316</v>
      </c>
      <c r="ED187" s="55">
        <f>VLOOKUP($A187,'WO Detail'!$A$2:$BJ$304,32,FALSE)</f>
        <v>300</v>
      </c>
      <c r="EE187" s="55">
        <f>VLOOKUP($A187,'WO Detail'!$A$2:$BJ$304,33,FALSE)</f>
        <v>281</v>
      </c>
      <c r="EF187" s="55">
        <f>VLOOKUP($A187,'WO Detail'!$A$2:$BJ$304,34,FALSE)</f>
        <v>84</v>
      </c>
      <c r="EG187" s="55">
        <f>VLOOKUP($A187,'WO Detail'!$A$2:$BJ$304,35,FALSE)</f>
        <v>12</v>
      </c>
      <c r="EH187" s="55">
        <f>VLOOKUP($A187,'WO Detail'!$A$2:$BJ$304,36,FALSE)</f>
        <v>0</v>
      </c>
      <c r="EI187" s="55">
        <f>VLOOKUP($A187,'WO Detail'!$A$2:$BJ$304,37,FALSE)</f>
        <v>0</v>
      </c>
      <c r="EJ187" s="78">
        <v>8</v>
      </c>
      <c r="EK187" s="78">
        <v>1</v>
      </c>
      <c r="EL187" s="19" t="s">
        <v>268</v>
      </c>
      <c r="EM187" s="19" t="s">
        <v>269</v>
      </c>
      <c r="EN187" s="81">
        <v>23832</v>
      </c>
      <c r="EO187" s="78">
        <v>55</v>
      </c>
      <c r="EP187" s="78" t="s">
        <v>1269</v>
      </c>
      <c r="EQ187" s="84">
        <v>78477</v>
      </c>
      <c r="ER187" s="78">
        <v>9.58</v>
      </c>
      <c r="ES187" s="13"/>
      <c r="ET187" s="55">
        <f>VLOOKUP($A187,'WO Detail'!$A$2:$BJ$304,25,FALSE)</f>
        <v>4</v>
      </c>
      <c r="EU187" s="55">
        <f>VLOOKUP($A187,'WO Detail'!$A$2:$BJ$304,24,FALSE)</f>
        <v>16</v>
      </c>
      <c r="EV187" s="55">
        <f>VLOOKUP($A187,'WO Detail'!$A$2:$BJ$304,23,FALSE)</f>
        <v>0</v>
      </c>
      <c r="EW187" s="78" t="s">
        <v>271</v>
      </c>
      <c r="EX187" s="13"/>
      <c r="EY187" s="13"/>
      <c r="EZ187" s="19" t="s">
        <v>267</v>
      </c>
      <c r="FA187" s="55" t="str">
        <f>VLOOKUP($A187,'WO Detail'!$A$2:$BJ$304,11,FALSE)</f>
        <v>Other</v>
      </c>
      <c r="FB187" s="55" t="str">
        <f>VLOOKUP($A187,'WO Detail'!$A$2:$BJ$304,12,FALSE)</f>
        <v>No</v>
      </c>
      <c r="FC187" s="13"/>
      <c r="FD187" s="55">
        <f>VLOOKUP($A187,'WO Detail'!$A$2:$BJ$304,13,FALSE)</f>
        <v>0</v>
      </c>
      <c r="FE187" s="19" t="s">
        <v>267</v>
      </c>
      <c r="FF187" s="13" t="s">
        <v>273</v>
      </c>
      <c r="FG187" s="19" t="s">
        <v>1270</v>
      </c>
      <c r="FH187" s="19" t="s">
        <v>1230</v>
      </c>
      <c r="FI187" s="13">
        <v>3710</v>
      </c>
      <c r="FJ187" s="13">
        <v>7</v>
      </c>
      <c r="FK187" s="19" t="s">
        <v>423</v>
      </c>
      <c r="FL187" s="13"/>
      <c r="FM187" s="55">
        <f>VLOOKUP($A187,'WO Detail'!$A$2:$BJ$304,16,FALSE)</f>
        <v>0</v>
      </c>
      <c r="FN187" s="13"/>
      <c r="FO187" s="13"/>
      <c r="FP187" s="13"/>
      <c r="FQ187" s="13"/>
      <c r="FR187" s="13"/>
      <c r="FS187" s="13"/>
      <c r="FT187" s="13"/>
      <c r="FU187" s="13"/>
      <c r="FV187" s="13"/>
      <c r="FW187" s="13"/>
      <c r="FX187" s="13"/>
      <c r="FY187" s="13"/>
      <c r="FZ187" s="13"/>
      <c r="GA187" s="13"/>
      <c r="GB187" s="13"/>
      <c r="GC187" s="13"/>
      <c r="GD187" s="13"/>
      <c r="GE187" s="13"/>
      <c r="GF187" s="13"/>
      <c r="GG187" s="13"/>
      <c r="GH187" s="55">
        <f>VLOOKUP($A187,'WO Detail'!$A$2:$BJ$304,39,FALSE)</f>
        <v>93.96</v>
      </c>
      <c r="GI187" s="55">
        <f>VLOOKUP($A187,'WO Detail'!$A$2:$BJ$304,40,FALSE)</f>
        <v>31.21</v>
      </c>
      <c r="GJ187" s="13"/>
      <c r="GK187" s="13"/>
      <c r="GL187" s="13"/>
      <c r="GM187" s="13"/>
      <c r="GN187" s="55">
        <f>VLOOKUP($A187,'WO Detail'!$A$2:$BJ$304,17,FALSE)</f>
        <v>0</v>
      </c>
      <c r="GO187" s="55">
        <f>VLOOKUP($A187,'WO Detail'!$A$2:$BJ$304,18,FALSE)</f>
        <v>0</v>
      </c>
      <c r="GP187" s="55">
        <f>VLOOKUP($A187,'WO Detail'!$A$2:$BJ$304,19,FALSE)</f>
        <v>0</v>
      </c>
      <c r="GQ187" s="55" t="str">
        <f>VLOOKUP($A187,'WO Detail'!$A$2:$BJ$304,21,FALSE)</f>
        <v>No</v>
      </c>
      <c r="GR187" s="89">
        <f>VLOOKUP($A187,'WO Detail'!$A$2:$BJ$304,22,FALSE)</f>
        <v>0.467841554376002</v>
      </c>
      <c r="GS187" s="95">
        <f>VLOOKUP($A187,'WO Detail'!$A$2:$BJ$304,41,FALSE)</f>
        <v>3574</v>
      </c>
      <c r="GT187" s="95">
        <f t="shared" si="70"/>
        <v>1.2231348391512662</v>
      </c>
      <c r="GU187" s="95">
        <f>VLOOKUP($A187,'WO Detail'!$A$2:$BJ$304,42,FALSE)</f>
        <v>330</v>
      </c>
      <c r="GV187" s="95">
        <f t="shared" si="71"/>
        <v>0.33880903490759756</v>
      </c>
      <c r="GW187" s="95">
        <f>VLOOKUP($A187,'WO Detail'!$A$2:$BJ$304,43,FALSE)</f>
        <v>4775</v>
      </c>
      <c r="GX187" s="95">
        <f t="shared" si="54"/>
        <v>1.6341546885694731</v>
      </c>
      <c r="GY187" s="95">
        <f>VLOOKUP($A187,'WO Detail'!$A$2:$BJ$304,44,FALSE)</f>
        <v>4138</v>
      </c>
      <c r="GZ187" s="95">
        <f t="shared" si="55"/>
        <v>4.248459958932238</v>
      </c>
      <c r="HA187" s="95">
        <f>VLOOKUP($A187,'WO Detail'!$A$2:$BJ$304,45,FALSE)</f>
        <v>2113</v>
      </c>
      <c r="HB187" s="95">
        <f t="shared" si="56"/>
        <v>0.72313483915126631</v>
      </c>
      <c r="HC187" s="95">
        <f>VLOOKUP($A187,'WO Detail'!$A$2:$BJ$304,46,FALSE)</f>
        <v>3063</v>
      </c>
      <c r="HD187" s="95">
        <f t="shared" si="57"/>
        <v>3.14476386036961</v>
      </c>
      <c r="HE187" s="95">
        <f>VLOOKUP($A187,'WO Detail'!$A$2:$BJ$304,47,FALSE)</f>
        <v>3622</v>
      </c>
      <c r="HF187" s="95">
        <f t="shared" si="58"/>
        <v>1.2395619438740588</v>
      </c>
      <c r="HG187" s="95">
        <f>VLOOKUP($A187,'WO Detail'!$A$2:$BJ$304,49,FALSE)</f>
        <v>5503</v>
      </c>
      <c r="HH187" s="95">
        <f t="shared" si="59"/>
        <v>1.8832991101984942</v>
      </c>
      <c r="HI187" s="95">
        <f>VLOOKUP($A187,'WO Detail'!$A$2:$BJ$304,51,FALSE)</f>
        <v>17</v>
      </c>
      <c r="HJ187" s="95">
        <f t="shared" si="60"/>
        <v>8.5</v>
      </c>
      <c r="HK187" s="95">
        <f>VLOOKUP($A187,'WO Detail'!$A$2:$BJ$304,53,FALSE)</f>
        <v>15</v>
      </c>
      <c r="HL187" s="95">
        <f t="shared" si="61"/>
        <v>7.5</v>
      </c>
      <c r="HM187" s="95">
        <f>VLOOKUP($A187,'WO Detail'!$A$2:$BJ$304,55,FALSE)</f>
        <v>1748</v>
      </c>
      <c r="HN187" s="95">
        <f t="shared" si="72"/>
        <v>109.25</v>
      </c>
      <c r="HO187" s="95">
        <f>VLOOKUP($A187,'WO Detail'!$A$2:$BJ$304,56,FALSE)</f>
        <v>26972</v>
      </c>
      <c r="HP187" s="95">
        <f t="shared" si="62"/>
        <v>9.2306639288158792</v>
      </c>
      <c r="HQ187" s="95">
        <f>VLOOKUP($A187,'WO Detail'!$A$2:$BJ$304,57,FALSE)</f>
        <v>7175</v>
      </c>
      <c r="HR187" s="95">
        <f t="shared" si="63"/>
        <v>7.3665297741273097</v>
      </c>
      <c r="HS187" s="95">
        <f>VLOOKUP($A187,'WO Detail'!$A$2:$BJ$304,58,FALSE)</f>
        <v>23771</v>
      </c>
      <c r="HT187" s="95">
        <f t="shared" si="64"/>
        <v>8.1351813826146486</v>
      </c>
      <c r="HU187" s="95">
        <f>VLOOKUP($A187,'WO Detail'!$A$2:$BJ$304,59,FALSE)</f>
        <v>93283</v>
      </c>
      <c r="HV187" s="95">
        <f t="shared" si="65"/>
        <v>95.773100616016421</v>
      </c>
      <c r="HW187" s="95">
        <f>VLOOKUP($A187,'WO Detail'!$A$2:$BJ$304,60,FALSE)</f>
        <v>1209</v>
      </c>
      <c r="HX187" s="95">
        <f t="shared" si="66"/>
        <v>0.41375770020533881</v>
      </c>
      <c r="HY187" s="95">
        <f>VLOOKUP($A187,'WO Detail'!$A$2:$BJ$304,61,FALSE)</f>
        <v>14641</v>
      </c>
      <c r="HZ187" s="95">
        <f t="shared" si="67"/>
        <v>15.03182751540041</v>
      </c>
      <c r="IA187" s="95"/>
      <c r="IB187" s="95"/>
      <c r="IC187" s="95"/>
      <c r="ID187" s="113">
        <f>VLOOKUP($A187,'PHAS Score'!$C$1:$D$303,2,FALSE)</f>
        <v>66.010000000000005</v>
      </c>
      <c r="IE187" s="95">
        <f>VLOOKUP($A187,'WO Detail'!$A$2:$BJ$304,62,FALSE)</f>
        <v>355</v>
      </c>
      <c r="IF187" s="95">
        <f t="shared" si="68"/>
        <v>0.36447638603696098</v>
      </c>
      <c r="IG187" s="96"/>
      <c r="IH187" s="96"/>
      <c r="II187" s="96"/>
      <c r="IJ187" s="96"/>
    </row>
    <row r="188" spans="1:244" s="18" customFormat="1" ht="20.100000000000001" customHeight="1">
      <c r="A188" s="55" t="s">
        <v>1271</v>
      </c>
      <c r="B188" s="13" t="s">
        <v>557</v>
      </c>
      <c r="C188" s="13" t="str">
        <f>VLOOKUP($A188,'WO Detail'!$A$2:$BJ$304,4,FALSE)</f>
        <v>Queens-Staten Island</v>
      </c>
      <c r="D188" s="13" t="str">
        <f>VLOOKUP($A188,'WO Detail'!$A$2:$BJ$304,6,FALSE)</f>
        <v>South Beach</v>
      </c>
      <c r="E188" s="55">
        <f>VLOOKUP($A188,'WO Detail'!$A$2:$BJ$304,7,FALSE)</f>
        <v>35</v>
      </c>
      <c r="F188" s="13" t="s">
        <v>1272</v>
      </c>
      <c r="G188" s="53">
        <v>314</v>
      </c>
      <c r="H188" s="55" t="str">
        <f>VLOOKUP($A188,'WO Detail'!$A$2:$BJ$304,9,FALSE)</f>
        <v>NY005010350</v>
      </c>
      <c r="I188" s="14">
        <v>275</v>
      </c>
      <c r="J188" s="14">
        <v>349</v>
      </c>
      <c r="K188" s="15">
        <v>1.2690908999999999</v>
      </c>
      <c r="L188" s="15">
        <v>13.188363600000001</v>
      </c>
      <c r="M188" s="14">
        <v>122</v>
      </c>
      <c r="N188" s="14">
        <v>227</v>
      </c>
      <c r="O188" s="14">
        <v>0</v>
      </c>
      <c r="P188" s="14">
        <v>0</v>
      </c>
      <c r="Q188" s="14">
        <v>0</v>
      </c>
      <c r="R188" s="14">
        <v>0</v>
      </c>
      <c r="S188" s="14">
        <v>0</v>
      </c>
      <c r="T188" s="14">
        <v>0</v>
      </c>
      <c r="U188" s="14">
        <v>0</v>
      </c>
      <c r="V188" s="14">
        <v>0</v>
      </c>
      <c r="W188" s="14">
        <v>3</v>
      </c>
      <c r="X188" s="14">
        <v>8</v>
      </c>
      <c r="Y188" s="14">
        <v>112</v>
      </c>
      <c r="Z188" s="14">
        <v>157</v>
      </c>
      <c r="AA188" s="14">
        <v>69</v>
      </c>
      <c r="AB188" s="14">
        <v>0</v>
      </c>
      <c r="AC188" s="14">
        <v>344</v>
      </c>
      <c r="AD188" s="14">
        <v>338</v>
      </c>
      <c r="AE188" s="14">
        <v>198</v>
      </c>
      <c r="AF188" s="14">
        <v>24</v>
      </c>
      <c r="AG188" s="14">
        <v>70</v>
      </c>
      <c r="AH188" s="14">
        <v>52</v>
      </c>
      <c r="AI188" s="14">
        <v>5</v>
      </c>
      <c r="AJ188" s="14">
        <v>215</v>
      </c>
      <c r="AK188" s="14">
        <v>80</v>
      </c>
      <c r="AL188" s="14">
        <v>22</v>
      </c>
      <c r="AM188" s="14">
        <v>10</v>
      </c>
      <c r="AN188" s="14">
        <v>12</v>
      </c>
      <c r="AO188" s="16">
        <v>348.92363636363638</v>
      </c>
      <c r="AP188" s="16">
        <v>259</v>
      </c>
      <c r="AQ188" s="14">
        <v>3</v>
      </c>
      <c r="AR188" s="14">
        <v>9</v>
      </c>
      <c r="AS188" s="14">
        <v>144</v>
      </c>
      <c r="AT188" s="14">
        <v>71</v>
      </c>
      <c r="AU188" s="14">
        <v>17</v>
      </c>
      <c r="AV188" s="14">
        <v>11</v>
      </c>
      <c r="AW188" s="14">
        <v>1</v>
      </c>
      <c r="AX188" s="14">
        <v>4</v>
      </c>
      <c r="AY188" s="14">
        <v>6</v>
      </c>
      <c r="AZ188" s="14">
        <v>3</v>
      </c>
      <c r="BA188" s="14">
        <v>6</v>
      </c>
      <c r="BB188" s="16">
        <v>14923.98909090909</v>
      </c>
      <c r="BC188" s="16">
        <v>10788</v>
      </c>
      <c r="BD188" s="14">
        <v>7</v>
      </c>
      <c r="BE188" s="14">
        <v>28</v>
      </c>
      <c r="BF188" s="14">
        <v>144</v>
      </c>
      <c r="BG188" s="14">
        <v>59</v>
      </c>
      <c r="BH188" s="14">
        <v>15</v>
      </c>
      <c r="BI188" s="14">
        <v>3</v>
      </c>
      <c r="BJ188" s="14">
        <v>6</v>
      </c>
      <c r="BK188" s="14">
        <v>5</v>
      </c>
      <c r="BL188" s="14">
        <v>2</v>
      </c>
      <c r="BM188" s="14">
        <v>1</v>
      </c>
      <c r="BN188" s="14">
        <v>0</v>
      </c>
      <c r="BO188" s="14">
        <v>1</v>
      </c>
      <c r="BP188" s="14">
        <v>1</v>
      </c>
      <c r="BQ188" s="14">
        <v>2</v>
      </c>
      <c r="BR188" s="14">
        <v>0</v>
      </c>
      <c r="BS188" s="14">
        <v>0</v>
      </c>
      <c r="BT188" s="14">
        <v>0</v>
      </c>
      <c r="BU188" s="14">
        <v>0</v>
      </c>
      <c r="BV188" s="14">
        <v>0</v>
      </c>
      <c r="BW188" s="14">
        <v>0</v>
      </c>
      <c r="BX188" s="14">
        <v>1</v>
      </c>
      <c r="BY188" s="14">
        <v>13</v>
      </c>
      <c r="BZ188" s="16">
        <v>39884</v>
      </c>
      <c r="CA188" s="16">
        <v>34392</v>
      </c>
      <c r="CB188" s="14">
        <v>8</v>
      </c>
      <c r="CC188" s="16">
        <v>4576.5</v>
      </c>
      <c r="CD188" s="16">
        <v>4140</v>
      </c>
      <c r="CE188" s="14">
        <v>254</v>
      </c>
      <c r="CF188" s="16">
        <v>13972.413385826772</v>
      </c>
      <c r="CG188" s="16">
        <v>10768.5</v>
      </c>
      <c r="CH188" s="14">
        <v>250</v>
      </c>
      <c r="CI188" s="14">
        <v>16</v>
      </c>
      <c r="CJ188" s="14">
        <v>7</v>
      </c>
      <c r="CK188" s="14">
        <v>1</v>
      </c>
      <c r="CL188" s="14">
        <v>1</v>
      </c>
      <c r="CM188" s="14">
        <v>1</v>
      </c>
      <c r="CN188" s="17">
        <f t="shared" si="51"/>
        <v>3.6363636363636364E-3</v>
      </c>
      <c r="CO188" s="14">
        <v>3</v>
      </c>
      <c r="CP188" s="17">
        <f t="shared" si="52"/>
        <v>1.090909090909091E-2</v>
      </c>
      <c r="CQ188" s="14">
        <v>195</v>
      </c>
      <c r="CR188" s="14">
        <v>0</v>
      </c>
      <c r="CS188" s="17">
        <f t="shared" si="53"/>
        <v>0</v>
      </c>
      <c r="CT188" s="13"/>
      <c r="CU188" s="17"/>
      <c r="CV188" s="13"/>
      <c r="CW188" s="13"/>
      <c r="CX188" s="13"/>
      <c r="CY188" s="13"/>
      <c r="CZ188" s="13"/>
      <c r="DA188" s="13"/>
      <c r="DB188" s="13" t="str">
        <f>VLOOKUP($A188,'WO Detail'!$A$2:$BJ$304,5,FALSE)</f>
        <v>Carlos Falu</v>
      </c>
      <c r="DC188" s="13"/>
      <c r="DD188" s="13"/>
      <c r="DE188" s="55">
        <f>VLOOKUP($A188,'WO Detail'!$A$2:$BJ$304,38,FALSE)</f>
        <v>0</v>
      </c>
      <c r="DF188" s="19" t="s">
        <v>559</v>
      </c>
      <c r="DG188" s="19" t="s">
        <v>560</v>
      </c>
      <c r="DH188" s="19" t="s">
        <v>1273</v>
      </c>
      <c r="DI188" s="19" t="s">
        <v>1274</v>
      </c>
      <c r="DJ188" s="19" t="s">
        <v>520</v>
      </c>
      <c r="DK188" s="19" t="s">
        <v>686</v>
      </c>
      <c r="DL188" s="19" t="s">
        <v>709</v>
      </c>
      <c r="DM188" s="19" t="s">
        <v>710</v>
      </c>
      <c r="DN188" s="19" t="s">
        <v>711</v>
      </c>
      <c r="DO188" s="55"/>
      <c r="DP188" s="55"/>
      <c r="DQ188" s="68">
        <v>5.7471264367816088</v>
      </c>
      <c r="DR188" s="55" t="str">
        <f>VLOOKUP($A188,'WO Detail'!$A$2:$BJ$304,10,FALSE)</f>
        <v>No</v>
      </c>
      <c r="DS188" s="55" t="str">
        <f>VLOOKUP($A188,'WO Detail'!$A$2:$BJ$304,14,FALSE)</f>
        <v>YES</v>
      </c>
      <c r="DT188" s="19" t="s">
        <v>567</v>
      </c>
      <c r="DU188" s="59" t="str">
        <f>VLOOKUP($A188,'WO Detail'!$A$2:$BJ$304,15,FALSE)</f>
        <v>CHARLES AYR</v>
      </c>
      <c r="DV188" s="77"/>
      <c r="DW188" s="79" t="s">
        <v>519</v>
      </c>
      <c r="DX188" s="55">
        <f>VLOOKUP($A188,'WO Detail'!$A$2:$BJ$304,26,FALSE)</f>
        <v>277</v>
      </c>
      <c r="DY188" s="55">
        <f>VLOOKUP($A188,'WO Detail'!$A$2:$BJ$304,27,FALSE)</f>
        <v>275</v>
      </c>
      <c r="DZ188" s="55">
        <f>VLOOKUP($A188,'WO Detail'!$A$2:$BJ$304,28,FALSE)</f>
        <v>1</v>
      </c>
      <c r="EA188" s="55">
        <f>VLOOKUP($A188,'WO Detail'!$A$2:$BJ$304,29,FALSE)</f>
        <v>1</v>
      </c>
      <c r="EB188" s="55">
        <f>VLOOKUP($A188,'WO Detail'!$A$2:$BJ$304,30,FALSE)</f>
        <v>1</v>
      </c>
      <c r="EC188" s="55">
        <f>VLOOKUP($A188,'WO Detail'!$A$2:$BJ$304,31,FALSE)</f>
        <v>246</v>
      </c>
      <c r="ED188" s="55">
        <f>VLOOKUP($A188,'WO Detail'!$A$2:$BJ$304,32,FALSE)</f>
        <v>30</v>
      </c>
      <c r="EE188" s="55">
        <f>VLOOKUP($A188,'WO Detail'!$A$2:$BJ$304,33,FALSE)</f>
        <v>0</v>
      </c>
      <c r="EF188" s="55">
        <f>VLOOKUP($A188,'WO Detail'!$A$2:$BJ$304,34,FALSE)</f>
        <v>0</v>
      </c>
      <c r="EG188" s="55">
        <f>VLOOKUP($A188,'WO Detail'!$A$2:$BJ$304,35,FALSE)</f>
        <v>0</v>
      </c>
      <c r="EH188" s="55">
        <f>VLOOKUP($A188,'WO Detail'!$A$2:$BJ$304,36,FALSE)</f>
        <v>0</v>
      </c>
      <c r="EI188" s="55">
        <f>VLOOKUP($A188,'WO Detail'!$A$2:$BJ$304,37,FALSE)</f>
        <v>0</v>
      </c>
      <c r="EJ188" s="78">
        <v>1</v>
      </c>
      <c r="EK188" s="78">
        <v>0</v>
      </c>
      <c r="EL188" s="19" t="s">
        <v>268</v>
      </c>
      <c r="EM188" s="19" t="s">
        <v>290</v>
      </c>
      <c r="EN188" s="81">
        <v>30875</v>
      </c>
      <c r="EO188" s="78">
        <v>36</v>
      </c>
      <c r="EP188" s="78" t="s">
        <v>334</v>
      </c>
      <c r="EQ188" s="84">
        <v>29107</v>
      </c>
      <c r="ER188" s="78">
        <v>2.7800000000000002</v>
      </c>
      <c r="ES188" s="13"/>
      <c r="ET188" s="55">
        <f>VLOOKUP($A188,'WO Detail'!$A$2:$BJ$304,25,FALSE)</f>
        <v>5</v>
      </c>
      <c r="EU188" s="55">
        <f>VLOOKUP($A188,'WO Detail'!$A$2:$BJ$304,24,FALSE)</f>
        <v>4</v>
      </c>
      <c r="EV188" s="55" t="str">
        <f>VLOOKUP($A188,'WO Detail'!$A$2:$BJ$304,23,FALSE)</f>
        <v>OPERATING</v>
      </c>
      <c r="EW188" s="78" t="s">
        <v>267</v>
      </c>
      <c r="EX188" s="13" t="s">
        <v>1275</v>
      </c>
      <c r="EY188" s="13"/>
      <c r="EZ188" s="19" t="s">
        <v>267</v>
      </c>
      <c r="FA188" s="55" t="str">
        <f>VLOOKUP($A188,'WO Detail'!$A$2:$BJ$304,11,FALSE)</f>
        <v>Other</v>
      </c>
      <c r="FB188" s="55" t="str">
        <f>VLOOKUP($A188,'WO Detail'!$A$2:$BJ$304,12,FALSE)</f>
        <v>Yes</v>
      </c>
      <c r="FC188" s="13"/>
      <c r="FD188" s="55">
        <f>VLOOKUP($A188,'WO Detail'!$A$2:$BJ$304,13,FALSE)</f>
        <v>0</v>
      </c>
      <c r="FE188" s="19" t="s">
        <v>272</v>
      </c>
      <c r="FF188" s="13"/>
      <c r="FG188" s="19" t="s">
        <v>1105</v>
      </c>
      <c r="FH188" s="19" t="s">
        <v>1276</v>
      </c>
      <c r="FI188" s="13">
        <v>3903</v>
      </c>
      <c r="FJ188" s="13">
        <v>31</v>
      </c>
      <c r="FK188" s="19" t="s">
        <v>714</v>
      </c>
      <c r="FL188" s="13"/>
      <c r="FM188" s="55">
        <f>VLOOKUP($A188,'WO Detail'!$A$2:$BJ$304,16,FALSE)</f>
        <v>0</v>
      </c>
      <c r="FN188" s="13"/>
      <c r="FO188" s="13"/>
      <c r="FP188" s="13"/>
      <c r="FQ188" s="13"/>
      <c r="FR188" s="13"/>
      <c r="FS188" s="13"/>
      <c r="FT188" s="13"/>
      <c r="FU188" s="13"/>
      <c r="FV188" s="13"/>
      <c r="FW188" s="13"/>
      <c r="FX188" s="13"/>
      <c r="FY188" s="13"/>
      <c r="FZ188" s="13"/>
      <c r="GA188" s="13"/>
      <c r="GB188" s="13"/>
      <c r="GC188" s="13"/>
      <c r="GD188" s="13"/>
      <c r="GE188" s="13"/>
      <c r="GF188" s="13"/>
      <c r="GG188" s="13"/>
      <c r="GH188" s="55">
        <f>VLOOKUP($A188,'WO Detail'!$A$2:$BJ$304,39,FALSE)</f>
        <v>98.04</v>
      </c>
      <c r="GI188" s="55">
        <f>VLOOKUP($A188,'WO Detail'!$A$2:$BJ$304,40,FALSE)</f>
        <v>5.82</v>
      </c>
      <c r="GJ188" s="13"/>
      <c r="GK188" s="13"/>
      <c r="GL188" s="13"/>
      <c r="GM188" s="13"/>
      <c r="GN188" s="55">
        <f>VLOOKUP($A188,'WO Detail'!$A$2:$BJ$304,17,FALSE)</f>
        <v>0</v>
      </c>
      <c r="GO188" s="55">
        <f>VLOOKUP($A188,'WO Detail'!$A$2:$BJ$304,18,FALSE)</f>
        <v>0</v>
      </c>
      <c r="GP188" s="55">
        <f>VLOOKUP($A188,'WO Detail'!$A$2:$BJ$304,19,FALSE)</f>
        <v>0</v>
      </c>
      <c r="GQ188" s="55" t="str">
        <f>VLOOKUP($A188,'WO Detail'!$A$2:$BJ$304,21,FALSE)</f>
        <v>No</v>
      </c>
      <c r="GR188" s="89">
        <f>VLOOKUP($A188,'WO Detail'!$A$2:$BJ$304,22,FALSE)</f>
        <v>0.41503129367161645</v>
      </c>
      <c r="GS188" s="95">
        <f>VLOOKUP($A188,'WO Detail'!$A$2:$BJ$304,41,FALSE)</f>
        <v>63</v>
      </c>
      <c r="GT188" s="95">
        <f t="shared" si="70"/>
        <v>7.636363636363637E-2</v>
      </c>
      <c r="GU188" s="95">
        <f>VLOOKUP($A188,'WO Detail'!$A$2:$BJ$304,42,FALSE)</f>
        <v>0</v>
      </c>
      <c r="GV188" s="95">
        <f t="shared" si="71"/>
        <v>0</v>
      </c>
      <c r="GW188" s="95">
        <f>VLOOKUP($A188,'WO Detail'!$A$2:$BJ$304,43,FALSE)</f>
        <v>660</v>
      </c>
      <c r="GX188" s="95">
        <f t="shared" si="54"/>
        <v>0.8</v>
      </c>
      <c r="GY188" s="95">
        <f>VLOOKUP($A188,'WO Detail'!$A$2:$BJ$304,44,FALSE)</f>
        <v>153</v>
      </c>
      <c r="GZ188" s="95">
        <f t="shared" si="55"/>
        <v>0.55636363636363639</v>
      </c>
      <c r="HA188" s="95">
        <f>VLOOKUP($A188,'WO Detail'!$A$2:$BJ$304,45,FALSE)</f>
        <v>813</v>
      </c>
      <c r="HB188" s="95">
        <f t="shared" si="56"/>
        <v>0.98545454545454547</v>
      </c>
      <c r="HC188" s="95">
        <f>VLOOKUP($A188,'WO Detail'!$A$2:$BJ$304,46,FALSE)</f>
        <v>475</v>
      </c>
      <c r="HD188" s="95">
        <f t="shared" si="57"/>
        <v>1.7272727272727273</v>
      </c>
      <c r="HE188" s="95">
        <f>VLOOKUP($A188,'WO Detail'!$A$2:$BJ$304,47,FALSE)</f>
        <v>138</v>
      </c>
      <c r="HF188" s="95">
        <f t="shared" si="58"/>
        <v>0.16727272727272727</v>
      </c>
      <c r="HG188" s="95">
        <f>VLOOKUP($A188,'WO Detail'!$A$2:$BJ$304,49,FALSE)</f>
        <v>81</v>
      </c>
      <c r="HH188" s="95">
        <f t="shared" si="59"/>
        <v>9.8181818181818176E-2</v>
      </c>
      <c r="HI188" s="95">
        <f>VLOOKUP($A188,'WO Detail'!$A$2:$BJ$304,51,FALSE)</f>
        <v>1</v>
      </c>
      <c r="HJ188" s="95">
        <f t="shared" si="60"/>
        <v>0.5</v>
      </c>
      <c r="HK188" s="95">
        <f>VLOOKUP($A188,'WO Detail'!$A$2:$BJ$304,53,FALSE)</f>
        <v>1</v>
      </c>
      <c r="HL188" s="95">
        <f t="shared" si="61"/>
        <v>0.5</v>
      </c>
      <c r="HM188" s="95">
        <f>VLOOKUP($A188,'WO Detail'!$A$2:$BJ$304,55,FALSE)</f>
        <v>42</v>
      </c>
      <c r="HN188" s="95">
        <f t="shared" si="72"/>
        <v>10.5</v>
      </c>
      <c r="HO188" s="95">
        <f>VLOOKUP($A188,'WO Detail'!$A$2:$BJ$304,56,FALSE)</f>
        <v>3897</v>
      </c>
      <c r="HP188" s="95">
        <f t="shared" si="62"/>
        <v>4.7236363636363636</v>
      </c>
      <c r="HQ188" s="95">
        <f>VLOOKUP($A188,'WO Detail'!$A$2:$BJ$304,57,FALSE)</f>
        <v>1408</v>
      </c>
      <c r="HR188" s="95">
        <f t="shared" si="63"/>
        <v>5.12</v>
      </c>
      <c r="HS188" s="95">
        <f>VLOOKUP($A188,'WO Detail'!$A$2:$BJ$304,58,FALSE)</f>
        <v>2156</v>
      </c>
      <c r="HT188" s="95">
        <f t="shared" si="64"/>
        <v>2.6133333333333333</v>
      </c>
      <c r="HU188" s="95">
        <f>VLOOKUP($A188,'WO Detail'!$A$2:$BJ$304,59,FALSE)</f>
        <v>3757</v>
      </c>
      <c r="HV188" s="95">
        <f t="shared" si="65"/>
        <v>13.661818181818182</v>
      </c>
      <c r="HW188" s="95">
        <f>VLOOKUP($A188,'WO Detail'!$A$2:$BJ$304,60,FALSE)</f>
        <v>420</v>
      </c>
      <c r="HX188" s="95">
        <f t="shared" si="66"/>
        <v>0.50909090909090904</v>
      </c>
      <c r="HY188" s="95">
        <f>VLOOKUP($A188,'WO Detail'!$A$2:$BJ$304,61,FALSE)</f>
        <v>1193</v>
      </c>
      <c r="HZ188" s="95">
        <f t="shared" si="67"/>
        <v>4.3381818181818179</v>
      </c>
      <c r="IA188" s="95"/>
      <c r="IB188" s="95"/>
      <c r="IC188" s="95"/>
      <c r="ID188" s="113">
        <f>VLOOKUP($A188,'PHAS Score'!$C$1:$D$303,2,FALSE)</f>
        <v>74.95</v>
      </c>
      <c r="IE188" s="95">
        <f>VLOOKUP($A188,'WO Detail'!$A$2:$BJ$304,62,FALSE)</f>
        <v>281</v>
      </c>
      <c r="IF188" s="95">
        <f t="shared" si="68"/>
        <v>1.0218181818181817</v>
      </c>
      <c r="IG188" s="96"/>
      <c r="IH188" s="96"/>
      <c r="II188" s="96"/>
      <c r="IJ188" s="96"/>
    </row>
    <row r="189" spans="1:244" s="18" customFormat="1" ht="20.100000000000001" customHeight="1">
      <c r="A189" s="55" t="s">
        <v>1277</v>
      </c>
      <c r="B189" s="13" t="s">
        <v>278</v>
      </c>
      <c r="C189" s="13" t="str">
        <f>VLOOKUP($A189,'WO Detail'!$A$2:$BJ$304,4,FALSE)</f>
        <v>Brooklyn</v>
      </c>
      <c r="D189" s="13" t="str">
        <f>VLOOKUP($A189,'WO Detail'!$A$2:$BJ$304,6,FALSE)</f>
        <v>Sheepshead Bay</v>
      </c>
      <c r="E189" s="55">
        <f>VLOOKUP($A189,'WO Detail'!$A$2:$BJ$304,7,FALSE)</f>
        <v>36</v>
      </c>
      <c r="F189" s="13" t="s">
        <v>1278</v>
      </c>
      <c r="G189" s="53">
        <v>43</v>
      </c>
      <c r="H189" s="55" t="str">
        <f>VLOOKUP($A189,'WO Detail'!$A$2:$BJ$304,9,FALSE)</f>
        <v>NY005010360</v>
      </c>
      <c r="I189" s="14">
        <v>1121</v>
      </c>
      <c r="J189" s="14">
        <v>2285</v>
      </c>
      <c r="K189" s="15">
        <v>2.0383586</v>
      </c>
      <c r="L189" s="15">
        <v>21.207850100000002</v>
      </c>
      <c r="M189" s="14">
        <v>813</v>
      </c>
      <c r="N189" s="14">
        <v>1472</v>
      </c>
      <c r="O189" s="14">
        <v>110</v>
      </c>
      <c r="P189" s="14">
        <v>182</v>
      </c>
      <c r="Q189" s="14">
        <v>199</v>
      </c>
      <c r="R189" s="14">
        <v>188</v>
      </c>
      <c r="S189" s="14">
        <v>188</v>
      </c>
      <c r="T189" s="14">
        <v>277</v>
      </c>
      <c r="U189" s="14">
        <v>206</v>
      </c>
      <c r="V189" s="14">
        <v>231</v>
      </c>
      <c r="W189" s="14">
        <v>141</v>
      </c>
      <c r="X189" s="14">
        <v>158</v>
      </c>
      <c r="Y189" s="14">
        <v>221</v>
      </c>
      <c r="Z189" s="14">
        <v>140</v>
      </c>
      <c r="AA189" s="14">
        <v>44</v>
      </c>
      <c r="AB189" s="14">
        <v>607</v>
      </c>
      <c r="AC189" s="14">
        <v>493</v>
      </c>
      <c r="AD189" s="14">
        <v>405</v>
      </c>
      <c r="AE189" s="14">
        <v>333</v>
      </c>
      <c r="AF189" s="14">
        <v>1335</v>
      </c>
      <c r="AG189" s="14">
        <v>494</v>
      </c>
      <c r="AH189" s="14">
        <v>118</v>
      </c>
      <c r="AI189" s="14">
        <v>5</v>
      </c>
      <c r="AJ189" s="14">
        <v>553</v>
      </c>
      <c r="AK189" s="14">
        <v>140</v>
      </c>
      <c r="AL189" s="14">
        <v>30</v>
      </c>
      <c r="AM189" s="14">
        <v>26</v>
      </c>
      <c r="AN189" s="14">
        <v>156</v>
      </c>
      <c r="AO189" s="16">
        <v>542.80107047279216</v>
      </c>
      <c r="AP189" s="16">
        <v>398</v>
      </c>
      <c r="AQ189" s="14">
        <v>11</v>
      </c>
      <c r="AR189" s="14">
        <v>47</v>
      </c>
      <c r="AS189" s="14">
        <v>363</v>
      </c>
      <c r="AT189" s="14">
        <v>145</v>
      </c>
      <c r="AU189" s="14">
        <v>142</v>
      </c>
      <c r="AV189" s="14">
        <v>51</v>
      </c>
      <c r="AW189" s="14">
        <v>64</v>
      </c>
      <c r="AX189" s="14">
        <v>49</v>
      </c>
      <c r="AY189" s="14">
        <v>43</v>
      </c>
      <c r="AZ189" s="14">
        <v>41</v>
      </c>
      <c r="BA189" s="14">
        <v>165</v>
      </c>
      <c r="BB189" s="16">
        <v>25469.848238482384</v>
      </c>
      <c r="BC189" s="16">
        <v>17307</v>
      </c>
      <c r="BD189" s="14">
        <v>26</v>
      </c>
      <c r="BE189" s="14">
        <v>186</v>
      </c>
      <c r="BF189" s="14">
        <v>263</v>
      </c>
      <c r="BG189" s="14">
        <v>161</v>
      </c>
      <c r="BH189" s="14">
        <v>85</v>
      </c>
      <c r="BI189" s="14">
        <v>69</v>
      </c>
      <c r="BJ189" s="14">
        <v>68</v>
      </c>
      <c r="BK189" s="14">
        <v>52</v>
      </c>
      <c r="BL189" s="14">
        <v>44</v>
      </c>
      <c r="BM189" s="14">
        <v>34</v>
      </c>
      <c r="BN189" s="14">
        <v>24</v>
      </c>
      <c r="BO189" s="14">
        <v>18</v>
      </c>
      <c r="BP189" s="14">
        <v>16</v>
      </c>
      <c r="BQ189" s="14">
        <v>8</v>
      </c>
      <c r="BR189" s="14">
        <v>7</v>
      </c>
      <c r="BS189" s="14">
        <v>9</v>
      </c>
      <c r="BT189" s="14">
        <v>7</v>
      </c>
      <c r="BU189" s="14">
        <v>2</v>
      </c>
      <c r="BV189" s="14">
        <v>5</v>
      </c>
      <c r="BW189" s="14">
        <v>4</v>
      </c>
      <c r="BX189" s="14">
        <v>19</v>
      </c>
      <c r="BY189" s="14">
        <v>504</v>
      </c>
      <c r="BZ189" s="16">
        <v>38709.617063492064</v>
      </c>
      <c r="CA189" s="16">
        <v>31581.5</v>
      </c>
      <c r="CB189" s="14">
        <v>166</v>
      </c>
      <c r="CC189" s="16">
        <v>15103.337349397591</v>
      </c>
      <c r="CD189" s="16">
        <v>12273.5</v>
      </c>
      <c r="CE189" s="14">
        <v>458</v>
      </c>
      <c r="CF189" s="16">
        <v>15084.220524017468</v>
      </c>
      <c r="CG189" s="16">
        <v>10668</v>
      </c>
      <c r="CH189" s="14">
        <v>750</v>
      </c>
      <c r="CI189" s="14">
        <v>198</v>
      </c>
      <c r="CJ189" s="14">
        <v>105</v>
      </c>
      <c r="CK189" s="14">
        <v>36</v>
      </c>
      <c r="CL189" s="14">
        <v>11</v>
      </c>
      <c r="CM189" s="14">
        <v>18</v>
      </c>
      <c r="CN189" s="17">
        <f t="shared" si="51"/>
        <v>1.6057091882247992E-2</v>
      </c>
      <c r="CO189" s="14">
        <v>68</v>
      </c>
      <c r="CP189" s="17">
        <f t="shared" si="52"/>
        <v>6.0660124888492414E-2</v>
      </c>
      <c r="CQ189" s="14">
        <v>543</v>
      </c>
      <c r="CR189" s="14">
        <v>151</v>
      </c>
      <c r="CS189" s="17">
        <f t="shared" si="53"/>
        <v>6.6083150984682718E-2</v>
      </c>
      <c r="CT189" s="13"/>
      <c r="CU189" s="17"/>
      <c r="CV189" s="13"/>
      <c r="CW189" s="13"/>
      <c r="CX189" s="13"/>
      <c r="CY189" s="13"/>
      <c r="CZ189" s="13"/>
      <c r="DA189" s="13"/>
      <c r="DB189" s="13" t="str">
        <f>VLOOKUP($A189,'WO Detail'!$A$2:$BJ$304,5,FALSE)</f>
        <v>Michael Iezza</v>
      </c>
      <c r="DC189" s="13"/>
      <c r="DD189" s="13"/>
      <c r="DE189" s="55">
        <f>VLOOKUP($A189,'WO Detail'!$A$2:$BJ$304,38,FALSE)</f>
        <v>8</v>
      </c>
      <c r="DF189" s="19" t="s">
        <v>280</v>
      </c>
      <c r="DG189" s="19" t="s">
        <v>281</v>
      </c>
      <c r="DH189" s="19" t="s">
        <v>286</v>
      </c>
      <c r="DI189" s="19" t="s">
        <v>1279</v>
      </c>
      <c r="DJ189" s="19" t="s">
        <v>525</v>
      </c>
      <c r="DK189" s="19" t="s">
        <v>526</v>
      </c>
      <c r="DL189" s="19" t="s">
        <v>527</v>
      </c>
      <c r="DM189" s="19" t="s">
        <v>528</v>
      </c>
      <c r="DN189" s="19" t="s">
        <v>1280</v>
      </c>
      <c r="DO189" s="55"/>
      <c r="DP189" s="55"/>
      <c r="DQ189" s="68">
        <v>8.1650193382036953</v>
      </c>
      <c r="DR189" s="55" t="str">
        <f>VLOOKUP($A189,'WO Detail'!$A$2:$BJ$304,10,FALSE)</f>
        <v>No</v>
      </c>
      <c r="DS189" s="55" t="str">
        <f>VLOOKUP($A189,'WO Detail'!$A$2:$BJ$304,14,FALSE)</f>
        <v>YES</v>
      </c>
      <c r="DT189" s="19" t="s">
        <v>530</v>
      </c>
      <c r="DU189" s="59" t="str">
        <f>VLOOKUP($A189,'WO Detail'!$A$2:$BJ$304,15,FALSE)</f>
        <v>BARBARA McFADDEN</v>
      </c>
      <c r="DV189" s="78">
        <v>2028</v>
      </c>
      <c r="DW189" s="79" t="s">
        <v>267</v>
      </c>
      <c r="DX189" s="55">
        <f>VLOOKUP($A189,'WO Detail'!$A$2:$BJ$304,26,FALSE)</f>
        <v>1148</v>
      </c>
      <c r="DY189" s="55">
        <f>VLOOKUP($A189,'WO Detail'!$A$2:$BJ$304,27,FALSE)</f>
        <v>1125</v>
      </c>
      <c r="DZ189" s="55">
        <f>VLOOKUP($A189,'WO Detail'!$A$2:$BJ$304,28,FALSE)</f>
        <v>22</v>
      </c>
      <c r="EA189" s="55">
        <f>VLOOKUP($A189,'WO Detail'!$A$2:$BJ$304,29,FALSE)</f>
        <v>1</v>
      </c>
      <c r="EB189" s="55">
        <f>VLOOKUP($A189,'WO Detail'!$A$2:$BJ$304,30,FALSE)</f>
        <v>0</v>
      </c>
      <c r="EC189" s="55">
        <f>VLOOKUP($A189,'WO Detail'!$A$2:$BJ$304,31,FALSE)</f>
        <v>287</v>
      </c>
      <c r="ED189" s="55">
        <f>VLOOKUP($A189,'WO Detail'!$A$2:$BJ$304,32,FALSE)</f>
        <v>766</v>
      </c>
      <c r="EE189" s="55">
        <f>VLOOKUP($A189,'WO Detail'!$A$2:$BJ$304,33,FALSE)</f>
        <v>95</v>
      </c>
      <c r="EF189" s="55">
        <f>VLOOKUP($A189,'WO Detail'!$A$2:$BJ$304,34,FALSE)</f>
        <v>0</v>
      </c>
      <c r="EG189" s="55">
        <f>VLOOKUP($A189,'WO Detail'!$A$2:$BJ$304,35,FALSE)</f>
        <v>0</v>
      </c>
      <c r="EH189" s="55">
        <f>VLOOKUP($A189,'WO Detail'!$A$2:$BJ$304,36,FALSE)</f>
        <v>0</v>
      </c>
      <c r="EI189" s="55">
        <f>VLOOKUP($A189,'WO Detail'!$A$2:$BJ$304,37,FALSE)</f>
        <v>0</v>
      </c>
      <c r="EJ189" s="78">
        <v>16</v>
      </c>
      <c r="EK189" s="78">
        <v>1</v>
      </c>
      <c r="EL189" s="19" t="s">
        <v>268</v>
      </c>
      <c r="EM189" s="19" t="s">
        <v>269</v>
      </c>
      <c r="EN189" s="81">
        <v>18611</v>
      </c>
      <c r="EO189" s="78">
        <v>70</v>
      </c>
      <c r="EP189" s="78" t="s">
        <v>271</v>
      </c>
      <c r="EQ189" s="84">
        <v>177223</v>
      </c>
      <c r="ER189" s="78">
        <v>23.8</v>
      </c>
      <c r="ES189" s="13"/>
      <c r="ET189" s="55">
        <f>VLOOKUP($A189,'WO Detail'!$A$2:$BJ$304,25,FALSE)</f>
        <v>16</v>
      </c>
      <c r="EU189" s="55">
        <f>VLOOKUP($A189,'WO Detail'!$A$2:$BJ$304,24,FALSE)</f>
        <v>32</v>
      </c>
      <c r="EV189" s="55">
        <f>VLOOKUP($A189,'WO Detail'!$A$2:$BJ$304,23,FALSE)</f>
        <v>0</v>
      </c>
      <c r="EW189" s="78" t="s">
        <v>371</v>
      </c>
      <c r="EX189" s="13"/>
      <c r="EY189" s="13"/>
      <c r="EZ189" s="19" t="s">
        <v>267</v>
      </c>
      <c r="FA189" s="55" t="str">
        <f>VLOOKUP($A189,'WO Detail'!$A$2:$BJ$304,11,FALSE)</f>
        <v>Other</v>
      </c>
      <c r="FB189" s="55" t="str">
        <f>VLOOKUP($A189,'WO Detail'!$A$2:$BJ$304,12,FALSE)</f>
        <v>No</v>
      </c>
      <c r="FC189" s="13"/>
      <c r="FD189" s="55">
        <f>VLOOKUP($A189,'WO Detail'!$A$2:$BJ$304,13,FALSE)</f>
        <v>0</v>
      </c>
      <c r="FE189" s="19" t="s">
        <v>267</v>
      </c>
      <c r="FF189" s="13"/>
      <c r="FG189" s="19" t="s">
        <v>1281</v>
      </c>
      <c r="FH189" s="19" t="s">
        <v>1282</v>
      </c>
      <c r="FI189" s="13">
        <v>4016</v>
      </c>
      <c r="FJ189" s="13">
        <v>22</v>
      </c>
      <c r="FK189" s="19" t="s">
        <v>1283</v>
      </c>
      <c r="FL189" s="13"/>
      <c r="FM189" s="55">
        <f>VLOOKUP($A189,'WO Detail'!$A$2:$BJ$304,16,FALSE)</f>
        <v>0</v>
      </c>
      <c r="FN189" s="13"/>
      <c r="FO189" s="13"/>
      <c r="FP189" s="13"/>
      <c r="FQ189" s="13"/>
      <c r="FR189" s="13"/>
      <c r="FS189" s="13"/>
      <c r="FT189" s="13"/>
      <c r="FU189" s="13"/>
      <c r="FV189" s="13"/>
      <c r="FW189" s="13"/>
      <c r="FX189" s="13"/>
      <c r="FY189" s="13"/>
      <c r="FZ189" s="13"/>
      <c r="GA189" s="13"/>
      <c r="GB189" s="13"/>
      <c r="GC189" s="13"/>
      <c r="GD189" s="13"/>
      <c r="GE189" s="13"/>
      <c r="GF189" s="13"/>
      <c r="GG189" s="13"/>
      <c r="GH189" s="55">
        <f>VLOOKUP($A189,'WO Detail'!$A$2:$BJ$304,39,FALSE)</f>
        <v>90.38</v>
      </c>
      <c r="GI189" s="55">
        <f>VLOOKUP($A189,'WO Detail'!$A$2:$BJ$304,40,FALSE)</f>
        <v>38.31</v>
      </c>
      <c r="GJ189" s="13"/>
      <c r="GK189" s="13"/>
      <c r="GL189" s="13"/>
      <c r="GM189" s="13"/>
      <c r="GN189" s="55">
        <f>VLOOKUP($A189,'WO Detail'!$A$2:$BJ$304,17,FALSE)</f>
        <v>0</v>
      </c>
      <c r="GO189" s="55">
        <f>VLOOKUP($A189,'WO Detail'!$A$2:$BJ$304,18,FALSE)</f>
        <v>0</v>
      </c>
      <c r="GP189" s="55">
        <f>VLOOKUP($A189,'WO Detail'!$A$2:$BJ$304,19,FALSE)</f>
        <v>0</v>
      </c>
      <c r="GQ189" s="55" t="str">
        <f>VLOOKUP($A189,'WO Detail'!$A$2:$BJ$304,21,FALSE)</f>
        <v>Yes</v>
      </c>
      <c r="GR189" s="89">
        <f>VLOOKUP($A189,'WO Detail'!$A$2:$BJ$304,22,FALSE)</f>
        <v>0.96172190525162504</v>
      </c>
      <c r="GS189" s="95">
        <f>VLOOKUP($A189,'WO Detail'!$A$2:$BJ$304,41,FALSE)</f>
        <v>3439</v>
      </c>
      <c r="GT189" s="95">
        <f t="shared" si="70"/>
        <v>1.0189629629629628</v>
      </c>
      <c r="GU189" s="95">
        <f>VLOOKUP($A189,'WO Detail'!$A$2:$BJ$304,42,FALSE)</f>
        <v>465</v>
      </c>
      <c r="GV189" s="95">
        <f t="shared" si="71"/>
        <v>0.41333333333333333</v>
      </c>
      <c r="GW189" s="95">
        <f>VLOOKUP($A189,'WO Detail'!$A$2:$BJ$304,43,FALSE)</f>
        <v>4318</v>
      </c>
      <c r="GX189" s="95">
        <f t="shared" si="54"/>
        <v>1.2794074074074073</v>
      </c>
      <c r="GY189" s="95">
        <f>VLOOKUP($A189,'WO Detail'!$A$2:$BJ$304,44,FALSE)</f>
        <v>3909</v>
      </c>
      <c r="GZ189" s="95">
        <f t="shared" si="55"/>
        <v>3.4746666666666668</v>
      </c>
      <c r="HA189" s="95">
        <f>VLOOKUP($A189,'WO Detail'!$A$2:$BJ$304,45,FALSE)</f>
        <v>1900</v>
      </c>
      <c r="HB189" s="95">
        <f t="shared" si="56"/>
        <v>0.562962962962963</v>
      </c>
      <c r="HC189" s="95">
        <f>VLOOKUP($A189,'WO Detail'!$A$2:$BJ$304,46,FALSE)</f>
        <v>2201</v>
      </c>
      <c r="HD189" s="95">
        <f t="shared" si="57"/>
        <v>1.9564444444444444</v>
      </c>
      <c r="HE189" s="95">
        <f>VLOOKUP($A189,'WO Detail'!$A$2:$BJ$304,47,FALSE)</f>
        <v>5139</v>
      </c>
      <c r="HF189" s="95">
        <f t="shared" si="58"/>
        <v>1.5226666666666666</v>
      </c>
      <c r="HG189" s="95">
        <f>VLOOKUP($A189,'WO Detail'!$A$2:$BJ$304,49,FALSE)</f>
        <v>2367</v>
      </c>
      <c r="HH189" s="95">
        <f t="shared" si="59"/>
        <v>0.70133333333333336</v>
      </c>
      <c r="HI189" s="95">
        <f>VLOOKUP($A189,'WO Detail'!$A$2:$BJ$304,51,FALSE)</f>
        <v>9</v>
      </c>
      <c r="HJ189" s="95">
        <f t="shared" si="60"/>
        <v>4.5</v>
      </c>
      <c r="HK189" s="95">
        <f>VLOOKUP($A189,'WO Detail'!$A$2:$BJ$304,53,FALSE)</f>
        <v>8</v>
      </c>
      <c r="HL189" s="95">
        <f t="shared" si="61"/>
        <v>4</v>
      </c>
      <c r="HM189" s="95">
        <f>VLOOKUP($A189,'WO Detail'!$A$2:$BJ$304,55,FALSE)</f>
        <v>636</v>
      </c>
      <c r="HN189" s="95">
        <f t="shared" si="72"/>
        <v>19.875</v>
      </c>
      <c r="HO189" s="95">
        <f>VLOOKUP($A189,'WO Detail'!$A$2:$BJ$304,56,FALSE)</f>
        <v>28292</v>
      </c>
      <c r="HP189" s="95">
        <f t="shared" si="62"/>
        <v>8.3828148148148145</v>
      </c>
      <c r="HQ189" s="95">
        <f>VLOOKUP($A189,'WO Detail'!$A$2:$BJ$304,57,FALSE)</f>
        <v>11802</v>
      </c>
      <c r="HR189" s="95">
        <f t="shared" si="63"/>
        <v>10.490666666666666</v>
      </c>
      <c r="HS189" s="95">
        <f>VLOOKUP($A189,'WO Detail'!$A$2:$BJ$304,58,FALSE)</f>
        <v>20050</v>
      </c>
      <c r="HT189" s="95">
        <f t="shared" si="64"/>
        <v>5.9407407407407407</v>
      </c>
      <c r="HU189" s="95">
        <f>VLOOKUP($A189,'WO Detail'!$A$2:$BJ$304,59,FALSE)</f>
        <v>55841</v>
      </c>
      <c r="HV189" s="95">
        <f t="shared" si="65"/>
        <v>49.636444444444443</v>
      </c>
      <c r="HW189" s="95">
        <f>VLOOKUP($A189,'WO Detail'!$A$2:$BJ$304,60,FALSE)</f>
        <v>1874</v>
      </c>
      <c r="HX189" s="95">
        <f t="shared" si="66"/>
        <v>0.55525925925925923</v>
      </c>
      <c r="HY189" s="95">
        <f>VLOOKUP($A189,'WO Detail'!$A$2:$BJ$304,61,FALSE)</f>
        <v>45565</v>
      </c>
      <c r="HZ189" s="95">
        <f t="shared" si="67"/>
        <v>40.502222222222223</v>
      </c>
      <c r="IA189" s="95"/>
      <c r="IB189" s="95"/>
      <c r="IC189" s="95"/>
      <c r="ID189" s="113">
        <f>VLOOKUP($A189,'PHAS Score'!$C$1:$D$303,2,FALSE)</f>
        <v>72.42</v>
      </c>
      <c r="IE189" s="95">
        <f>VLOOKUP($A189,'WO Detail'!$A$2:$BJ$304,62,FALSE)</f>
        <v>1569</v>
      </c>
      <c r="IF189" s="95">
        <f t="shared" si="68"/>
        <v>1.3946666666666667</v>
      </c>
      <c r="IG189" s="96"/>
      <c r="IH189" s="96"/>
      <c r="II189" s="96"/>
      <c r="IJ189" s="96"/>
    </row>
    <row r="190" spans="1:244" s="18" customFormat="1" ht="20.100000000000001" customHeight="1">
      <c r="A190" s="55" t="s">
        <v>1284</v>
      </c>
      <c r="B190" s="13" t="s">
        <v>452</v>
      </c>
      <c r="C190" s="13" t="str">
        <f>VLOOKUP($A190,'WO Detail'!$A$2:$BJ$304,4,FALSE)</f>
        <v>Queens-Staten Island</v>
      </c>
      <c r="D190" s="13" t="str">
        <f>VLOOKUP($A190,'WO Detail'!$A$2:$BJ$304,6,FALSE)</f>
        <v>Beach 41st Street</v>
      </c>
      <c r="E190" s="55">
        <f>VLOOKUP($A190,'WO Detail'!$A$2:$BJ$304,7,FALSE)</f>
        <v>165</v>
      </c>
      <c r="F190" s="13" t="s">
        <v>1285</v>
      </c>
      <c r="G190" s="53">
        <v>51</v>
      </c>
      <c r="H190" s="55" t="str">
        <f>VLOOKUP($A190,'WO Detail'!$A$2:$BJ$304,9,FALSE)</f>
        <v>NY005010980</v>
      </c>
      <c r="I190" s="14">
        <v>406</v>
      </c>
      <c r="J190" s="14">
        <v>812</v>
      </c>
      <c r="K190" s="15">
        <v>2</v>
      </c>
      <c r="L190" s="15">
        <v>21.875369500000001</v>
      </c>
      <c r="M190" s="14">
        <v>291</v>
      </c>
      <c r="N190" s="14">
        <v>521</v>
      </c>
      <c r="O190" s="14">
        <v>53</v>
      </c>
      <c r="P190" s="14">
        <v>73</v>
      </c>
      <c r="Q190" s="14">
        <v>71</v>
      </c>
      <c r="R190" s="14">
        <v>52</v>
      </c>
      <c r="S190" s="14">
        <v>48</v>
      </c>
      <c r="T190" s="14">
        <v>112</v>
      </c>
      <c r="U190" s="14">
        <v>76</v>
      </c>
      <c r="V190" s="14">
        <v>94</v>
      </c>
      <c r="W190" s="14">
        <v>47</v>
      </c>
      <c r="X190" s="14">
        <v>53</v>
      </c>
      <c r="Y190" s="14">
        <v>71</v>
      </c>
      <c r="Z190" s="14">
        <v>50</v>
      </c>
      <c r="AA190" s="14">
        <v>12</v>
      </c>
      <c r="AB190" s="14">
        <v>234</v>
      </c>
      <c r="AC190" s="14">
        <v>158</v>
      </c>
      <c r="AD190" s="14">
        <v>133</v>
      </c>
      <c r="AE190" s="14">
        <v>23</v>
      </c>
      <c r="AF190" s="14">
        <v>498</v>
      </c>
      <c r="AG190" s="14">
        <v>275</v>
      </c>
      <c r="AH190" s="14">
        <v>13</v>
      </c>
      <c r="AI190" s="14">
        <v>3</v>
      </c>
      <c r="AJ190" s="14">
        <v>174</v>
      </c>
      <c r="AK190" s="14">
        <v>43</v>
      </c>
      <c r="AL190" s="14">
        <v>6</v>
      </c>
      <c r="AM190" s="14">
        <v>4</v>
      </c>
      <c r="AN190" s="14">
        <v>35</v>
      </c>
      <c r="AO190" s="16">
        <v>603.57881773399015</v>
      </c>
      <c r="AP190" s="16">
        <v>459</v>
      </c>
      <c r="AQ190" s="14">
        <v>7</v>
      </c>
      <c r="AR190" s="14">
        <v>22</v>
      </c>
      <c r="AS190" s="14">
        <v>96</v>
      </c>
      <c r="AT190" s="14">
        <v>40</v>
      </c>
      <c r="AU190" s="14">
        <v>55</v>
      </c>
      <c r="AV190" s="14">
        <v>25</v>
      </c>
      <c r="AW190" s="14">
        <v>18</v>
      </c>
      <c r="AX190" s="14">
        <v>31</v>
      </c>
      <c r="AY190" s="14">
        <v>11</v>
      </c>
      <c r="AZ190" s="14">
        <v>21</v>
      </c>
      <c r="BA190" s="14">
        <v>80</v>
      </c>
      <c r="BB190" s="16">
        <v>30238.448362720403</v>
      </c>
      <c r="BC190" s="16">
        <v>20820</v>
      </c>
      <c r="BD190" s="14">
        <v>9</v>
      </c>
      <c r="BE190" s="14">
        <v>54</v>
      </c>
      <c r="BF190" s="14">
        <v>77</v>
      </c>
      <c r="BG190" s="14">
        <v>51</v>
      </c>
      <c r="BH190" s="14">
        <v>39</v>
      </c>
      <c r="BI190" s="14">
        <v>27</v>
      </c>
      <c r="BJ190" s="14">
        <v>25</v>
      </c>
      <c r="BK190" s="14">
        <v>23</v>
      </c>
      <c r="BL190" s="14">
        <v>22</v>
      </c>
      <c r="BM190" s="14">
        <v>15</v>
      </c>
      <c r="BN190" s="14">
        <v>9</v>
      </c>
      <c r="BO190" s="14">
        <v>14</v>
      </c>
      <c r="BP190" s="14">
        <v>7</v>
      </c>
      <c r="BQ190" s="14">
        <v>8</v>
      </c>
      <c r="BR190" s="14">
        <v>3</v>
      </c>
      <c r="BS190" s="14">
        <v>3</v>
      </c>
      <c r="BT190" s="14">
        <v>2</v>
      </c>
      <c r="BU190" s="14">
        <v>0</v>
      </c>
      <c r="BV190" s="14">
        <v>1</v>
      </c>
      <c r="BW190" s="14">
        <v>1</v>
      </c>
      <c r="BX190" s="14">
        <v>7</v>
      </c>
      <c r="BY190" s="14">
        <v>214</v>
      </c>
      <c r="BZ190" s="16">
        <v>42119.121495327105</v>
      </c>
      <c r="CA190" s="16">
        <v>32406.5</v>
      </c>
      <c r="CB190" s="14">
        <v>35</v>
      </c>
      <c r="CC190" s="16">
        <v>16128.057142857142</v>
      </c>
      <c r="CD190" s="16">
        <v>11724</v>
      </c>
      <c r="CE190" s="14">
        <v>155</v>
      </c>
      <c r="CF190" s="16">
        <v>17315.219354838711</v>
      </c>
      <c r="CG190" s="16">
        <v>13152</v>
      </c>
      <c r="CH190" s="14">
        <v>235</v>
      </c>
      <c r="CI190" s="14">
        <v>80</v>
      </c>
      <c r="CJ190" s="14">
        <v>63</v>
      </c>
      <c r="CK190" s="14">
        <v>13</v>
      </c>
      <c r="CL190" s="14">
        <v>4</v>
      </c>
      <c r="CM190" s="14">
        <v>6</v>
      </c>
      <c r="CN190" s="17">
        <f t="shared" si="51"/>
        <v>1.4778325123152709E-2</v>
      </c>
      <c r="CO190" s="14">
        <v>33</v>
      </c>
      <c r="CP190" s="17">
        <f t="shared" si="52"/>
        <v>8.1280788177339899E-2</v>
      </c>
      <c r="CQ190" s="14">
        <v>154</v>
      </c>
      <c r="CR190" s="14">
        <v>67</v>
      </c>
      <c r="CS190" s="17">
        <f t="shared" si="53"/>
        <v>8.2512315270935957E-2</v>
      </c>
      <c r="CT190" s="13"/>
      <c r="CU190" s="17"/>
      <c r="CV190" s="13"/>
      <c r="CW190" s="13"/>
      <c r="CX190" s="13"/>
      <c r="CY190" s="13"/>
      <c r="CZ190" s="13"/>
      <c r="DA190" s="13"/>
      <c r="DB190" s="13" t="str">
        <f>VLOOKUP($A190,'WO Detail'!$A$2:$BJ$304,5,FALSE)</f>
        <v>Carlos Falu</v>
      </c>
      <c r="DC190" s="13"/>
      <c r="DD190" s="13"/>
      <c r="DE190" s="55">
        <f>VLOOKUP($A190,'WO Detail'!$A$2:$BJ$304,38,FALSE)</f>
        <v>2</v>
      </c>
      <c r="DF190" s="19" t="s">
        <v>350</v>
      </c>
      <c r="DG190" s="19" t="s">
        <v>351</v>
      </c>
      <c r="DH190" s="19" t="s">
        <v>282</v>
      </c>
      <c r="DI190" s="19" t="s">
        <v>283</v>
      </c>
      <c r="DJ190" s="19" t="s">
        <v>354</v>
      </c>
      <c r="DK190" s="19" t="s">
        <v>355</v>
      </c>
      <c r="DL190" s="19" t="s">
        <v>454</v>
      </c>
      <c r="DM190" s="19" t="s">
        <v>536</v>
      </c>
      <c r="DN190" s="19" t="s">
        <v>288</v>
      </c>
      <c r="DO190" s="55"/>
      <c r="DP190" s="55"/>
      <c r="DQ190" s="68">
        <v>14.0625</v>
      </c>
      <c r="DR190" s="55" t="str">
        <f>VLOOKUP($A190,'WO Detail'!$A$2:$BJ$304,10,FALSE)</f>
        <v>No</v>
      </c>
      <c r="DS190" s="55" t="str">
        <f>VLOOKUP($A190,'WO Detail'!$A$2:$BJ$304,14,FALSE)</f>
        <v>YES</v>
      </c>
      <c r="DT190" s="19" t="s">
        <v>289</v>
      </c>
      <c r="DU190" s="59" t="str">
        <f>VLOOKUP($A190,'WO Detail'!$A$2:$BJ$304,15,FALSE)</f>
        <v>DORIS McLAUGHLIN</v>
      </c>
      <c r="DV190" s="77"/>
      <c r="DW190" s="79" t="s">
        <v>267</v>
      </c>
      <c r="DX190" s="55">
        <f>VLOOKUP($A190,'WO Detail'!$A$2:$BJ$304,26,FALSE)</f>
        <v>418</v>
      </c>
      <c r="DY190" s="55">
        <f>VLOOKUP($A190,'WO Detail'!$A$2:$BJ$304,27,FALSE)</f>
        <v>407</v>
      </c>
      <c r="DZ190" s="55">
        <f>VLOOKUP($A190,'WO Detail'!$A$2:$BJ$304,28,FALSE)</f>
        <v>10</v>
      </c>
      <c r="EA190" s="55">
        <f>VLOOKUP($A190,'WO Detail'!$A$2:$BJ$304,29,FALSE)</f>
        <v>1</v>
      </c>
      <c r="EB190" s="55">
        <f>VLOOKUP($A190,'WO Detail'!$A$2:$BJ$304,30,FALSE)</f>
        <v>2</v>
      </c>
      <c r="EC190" s="55">
        <f>VLOOKUP($A190,'WO Detail'!$A$2:$BJ$304,31,FALSE)</f>
        <v>106</v>
      </c>
      <c r="ED190" s="55">
        <f>VLOOKUP($A190,'WO Detail'!$A$2:$BJ$304,32,FALSE)</f>
        <v>310</v>
      </c>
      <c r="EE190" s="55">
        <f>VLOOKUP($A190,'WO Detail'!$A$2:$BJ$304,33,FALSE)</f>
        <v>0</v>
      </c>
      <c r="EF190" s="55">
        <f>VLOOKUP($A190,'WO Detail'!$A$2:$BJ$304,34,FALSE)</f>
        <v>0</v>
      </c>
      <c r="EG190" s="55">
        <f>VLOOKUP($A190,'WO Detail'!$A$2:$BJ$304,35,FALSE)</f>
        <v>0</v>
      </c>
      <c r="EH190" s="55">
        <f>VLOOKUP($A190,'WO Detail'!$A$2:$BJ$304,36,FALSE)</f>
        <v>0</v>
      </c>
      <c r="EI190" s="55">
        <f>VLOOKUP($A190,'WO Detail'!$A$2:$BJ$304,37,FALSE)</f>
        <v>0</v>
      </c>
      <c r="EJ190" s="78">
        <v>3</v>
      </c>
      <c r="EK190" s="78">
        <v>1</v>
      </c>
      <c r="EL190" s="19" t="s">
        <v>268</v>
      </c>
      <c r="EM190" s="19" t="s">
        <v>269</v>
      </c>
      <c r="EN190" s="81">
        <v>24928</v>
      </c>
      <c r="EO190" s="78">
        <v>52</v>
      </c>
      <c r="EP190" s="78" t="s">
        <v>404</v>
      </c>
      <c r="EQ190" s="84">
        <v>16412</v>
      </c>
      <c r="ER190" s="78">
        <v>2.59</v>
      </c>
      <c r="ES190" s="13"/>
      <c r="ET190" s="55">
        <f>VLOOKUP($A190,'WO Detail'!$A$2:$BJ$304,25,FALSE)</f>
        <v>6</v>
      </c>
      <c r="EU190" s="55">
        <f>VLOOKUP($A190,'WO Detail'!$A$2:$BJ$304,24,FALSE)</f>
        <v>14</v>
      </c>
      <c r="EV190" s="55">
        <f>VLOOKUP($A190,'WO Detail'!$A$2:$BJ$304,23,FALSE)</f>
        <v>0</v>
      </c>
      <c r="EW190" s="78" t="s">
        <v>267</v>
      </c>
      <c r="EX190" s="13" t="s">
        <v>372</v>
      </c>
      <c r="EY190" s="13"/>
      <c r="EZ190" s="19" t="s">
        <v>267</v>
      </c>
      <c r="FA190" s="55" t="str">
        <f>VLOOKUP($A190,'WO Detail'!$A$2:$BJ$304,11,FALSE)</f>
        <v>Other</v>
      </c>
      <c r="FB190" s="55" t="str">
        <f>VLOOKUP($A190,'WO Detail'!$A$2:$BJ$304,12,FALSE)</f>
        <v>Yes</v>
      </c>
      <c r="FC190" s="13"/>
      <c r="FD190" s="55">
        <f>VLOOKUP($A190,'WO Detail'!$A$2:$BJ$304,13,FALSE)</f>
        <v>0</v>
      </c>
      <c r="FE190" s="19" t="s">
        <v>267</v>
      </c>
      <c r="FF190" s="13"/>
      <c r="FG190" s="19" t="s">
        <v>1286</v>
      </c>
      <c r="FH190" s="19" t="s">
        <v>662</v>
      </c>
      <c r="FI190" s="13">
        <v>4114</v>
      </c>
      <c r="FJ190" s="13">
        <v>27</v>
      </c>
      <c r="FK190" s="19" t="s">
        <v>294</v>
      </c>
      <c r="FL190" s="13"/>
      <c r="FM190" s="55">
        <f>VLOOKUP($A190,'WO Detail'!$A$2:$BJ$304,16,FALSE)</f>
        <v>0</v>
      </c>
      <c r="FN190" s="13"/>
      <c r="FO190" s="13"/>
      <c r="FP190" s="13"/>
      <c r="FQ190" s="13"/>
      <c r="FR190" s="13"/>
      <c r="FS190" s="13"/>
      <c r="FT190" s="13"/>
      <c r="FU190" s="13"/>
      <c r="FV190" s="13"/>
      <c r="FW190" s="13"/>
      <c r="FX190" s="13"/>
      <c r="FY190" s="13"/>
      <c r="FZ190" s="13"/>
      <c r="GA190" s="13"/>
      <c r="GB190" s="13"/>
      <c r="GC190" s="13"/>
      <c r="GD190" s="13"/>
      <c r="GE190" s="13"/>
      <c r="GF190" s="13"/>
      <c r="GG190" s="13"/>
      <c r="GH190" s="55">
        <f>VLOOKUP($A190,'WO Detail'!$A$2:$BJ$304,39,FALSE)</f>
        <v>82.02</v>
      </c>
      <c r="GI190" s="55">
        <f>VLOOKUP($A190,'WO Detail'!$A$2:$BJ$304,40,FALSE)</f>
        <v>44.72</v>
      </c>
      <c r="GJ190" s="13"/>
      <c r="GK190" s="13"/>
      <c r="GL190" s="13"/>
      <c r="GM190" s="13"/>
      <c r="GN190" s="55">
        <f>VLOOKUP($A190,'WO Detail'!$A$2:$BJ$304,17,FALSE)</f>
        <v>0</v>
      </c>
      <c r="GO190" s="55">
        <f>VLOOKUP($A190,'WO Detail'!$A$2:$BJ$304,18,FALSE)</f>
        <v>0</v>
      </c>
      <c r="GP190" s="55">
        <f>VLOOKUP($A190,'WO Detail'!$A$2:$BJ$304,19,FALSE)</f>
        <v>0</v>
      </c>
      <c r="GQ190" s="55" t="str">
        <f>VLOOKUP($A190,'WO Detail'!$A$2:$BJ$304,21,FALSE)</f>
        <v>No</v>
      </c>
      <c r="GR190" s="89">
        <f>VLOOKUP($A190,'WO Detail'!$A$2:$BJ$304,22,FALSE)</f>
        <v>0.50063081061553172</v>
      </c>
      <c r="GS190" s="95">
        <f>VLOOKUP($A190,'WO Detail'!$A$2:$BJ$304,41,FALSE)</f>
        <v>1161</v>
      </c>
      <c r="GT190" s="95">
        <f t="shared" si="70"/>
        <v>0.9508599508599509</v>
      </c>
      <c r="GU190" s="95">
        <f>VLOOKUP($A190,'WO Detail'!$A$2:$BJ$304,42,FALSE)</f>
        <v>12</v>
      </c>
      <c r="GV190" s="95">
        <f t="shared" si="71"/>
        <v>2.9484029484029485E-2</v>
      </c>
      <c r="GW190" s="95">
        <f>VLOOKUP($A190,'WO Detail'!$A$2:$BJ$304,43,FALSE)</f>
        <v>1978</v>
      </c>
      <c r="GX190" s="95">
        <f t="shared" si="54"/>
        <v>1.6199836199836202</v>
      </c>
      <c r="GY190" s="95">
        <f>VLOOKUP($A190,'WO Detail'!$A$2:$BJ$304,44,FALSE)</f>
        <v>1308</v>
      </c>
      <c r="GZ190" s="95">
        <f t="shared" si="55"/>
        <v>3.2137592137592139</v>
      </c>
      <c r="HA190" s="95">
        <f>VLOOKUP($A190,'WO Detail'!$A$2:$BJ$304,45,FALSE)</f>
        <v>1256</v>
      </c>
      <c r="HB190" s="95">
        <f t="shared" si="56"/>
        <v>1.0286650286650287</v>
      </c>
      <c r="HC190" s="95">
        <f>VLOOKUP($A190,'WO Detail'!$A$2:$BJ$304,46,FALSE)</f>
        <v>1372</v>
      </c>
      <c r="HD190" s="95">
        <f t="shared" si="57"/>
        <v>3.3710073710073711</v>
      </c>
      <c r="HE190" s="95">
        <f>VLOOKUP($A190,'WO Detail'!$A$2:$BJ$304,47,FALSE)</f>
        <v>2093</v>
      </c>
      <c r="HF190" s="95">
        <f t="shared" si="58"/>
        <v>1.7141687141687141</v>
      </c>
      <c r="HG190" s="95">
        <f>VLOOKUP($A190,'WO Detail'!$A$2:$BJ$304,49,FALSE)</f>
        <v>2808</v>
      </c>
      <c r="HH190" s="95">
        <f t="shared" si="59"/>
        <v>2.2997542997542997</v>
      </c>
      <c r="HI190" s="95">
        <f>VLOOKUP($A190,'WO Detail'!$A$2:$BJ$304,51,FALSE)</f>
        <v>47</v>
      </c>
      <c r="HJ190" s="95">
        <f t="shared" si="60"/>
        <v>23.5</v>
      </c>
      <c r="HK190" s="95">
        <f>VLOOKUP($A190,'WO Detail'!$A$2:$BJ$304,53,FALSE)</f>
        <v>61</v>
      </c>
      <c r="HL190" s="95">
        <f t="shared" si="61"/>
        <v>30.5</v>
      </c>
      <c r="HM190" s="95">
        <f>VLOOKUP($A190,'WO Detail'!$A$2:$BJ$304,55,FALSE)</f>
        <v>264</v>
      </c>
      <c r="HN190" s="95">
        <f t="shared" si="72"/>
        <v>18.857142857142858</v>
      </c>
      <c r="HO190" s="95">
        <f>VLOOKUP($A190,'WO Detail'!$A$2:$BJ$304,56,FALSE)</f>
        <v>10550</v>
      </c>
      <c r="HP190" s="95">
        <f t="shared" si="62"/>
        <v>8.6404586404586396</v>
      </c>
      <c r="HQ190" s="95">
        <f>VLOOKUP($A190,'WO Detail'!$A$2:$BJ$304,57,FALSE)</f>
        <v>2731</v>
      </c>
      <c r="HR190" s="95">
        <f t="shared" si="63"/>
        <v>6.7100737100737105</v>
      </c>
      <c r="HS190" s="95">
        <f>VLOOKUP($A190,'WO Detail'!$A$2:$BJ$304,58,FALSE)</f>
        <v>11658</v>
      </c>
      <c r="HT190" s="95">
        <f t="shared" si="64"/>
        <v>9.5479115479115482</v>
      </c>
      <c r="HU190" s="95">
        <f>VLOOKUP($A190,'WO Detail'!$A$2:$BJ$304,59,FALSE)</f>
        <v>23613</v>
      </c>
      <c r="HV190" s="95">
        <f t="shared" si="65"/>
        <v>58.017199017199019</v>
      </c>
      <c r="HW190" s="95">
        <f>VLOOKUP($A190,'WO Detail'!$A$2:$BJ$304,60,FALSE)</f>
        <v>669</v>
      </c>
      <c r="HX190" s="95">
        <f t="shared" si="66"/>
        <v>0.54791154791154795</v>
      </c>
      <c r="HY190" s="95">
        <f>VLOOKUP($A190,'WO Detail'!$A$2:$BJ$304,61,FALSE)</f>
        <v>5376</v>
      </c>
      <c r="HZ190" s="95">
        <f t="shared" si="67"/>
        <v>13.208845208845208</v>
      </c>
      <c r="IA190" s="95"/>
      <c r="IB190" s="95"/>
      <c r="IC190" s="95"/>
      <c r="ID190" s="113">
        <f>VLOOKUP($A190,'PHAS Score'!$C$1:$D$303,2,FALSE)</f>
        <v>49</v>
      </c>
      <c r="IE190" s="95">
        <f>VLOOKUP($A190,'WO Detail'!$A$2:$BJ$304,62,FALSE)</f>
        <v>482</v>
      </c>
      <c r="IF190" s="95">
        <f t="shared" si="68"/>
        <v>1.1842751842751842</v>
      </c>
      <c r="IG190" s="96"/>
      <c r="IH190" s="96"/>
      <c r="II190" s="96"/>
      <c r="IJ190" s="96"/>
    </row>
    <row r="191" spans="1:244" s="18" customFormat="1" ht="20.100000000000001" customHeight="1">
      <c r="A191" s="55" t="s">
        <v>1287</v>
      </c>
      <c r="B191" s="13" t="s">
        <v>278</v>
      </c>
      <c r="C191" s="13" t="str">
        <f>VLOOKUP($A191,'WO Detail'!$A$2:$BJ$304,4,FALSE)</f>
        <v>Brooklyn</v>
      </c>
      <c r="D191" s="13" t="str">
        <f>VLOOKUP($A191,'WO Detail'!$A$2:$BJ$304,6,FALSE)</f>
        <v>Ocean Hill</v>
      </c>
      <c r="E191" s="55">
        <f>VLOOKUP($A191,'WO Detail'!$A$2:$BJ$304,7,FALSE)</f>
        <v>162</v>
      </c>
      <c r="F191" s="13" t="s">
        <v>1288</v>
      </c>
      <c r="G191" s="53">
        <v>162</v>
      </c>
      <c r="H191" s="55" t="str">
        <f>VLOOKUP($A191,'WO Detail'!$A$2:$BJ$304,9,FALSE)</f>
        <v>NY005011620</v>
      </c>
      <c r="I191" s="14">
        <v>234</v>
      </c>
      <c r="J191" s="14">
        <v>636</v>
      </c>
      <c r="K191" s="15">
        <v>2.7179487</v>
      </c>
      <c r="L191" s="15">
        <v>20.8363248</v>
      </c>
      <c r="M191" s="14">
        <v>241</v>
      </c>
      <c r="N191" s="14">
        <v>395</v>
      </c>
      <c r="O191" s="14">
        <v>35</v>
      </c>
      <c r="P191" s="14">
        <v>65</v>
      </c>
      <c r="Q191" s="14">
        <v>59</v>
      </c>
      <c r="R191" s="14">
        <v>71</v>
      </c>
      <c r="S191" s="14">
        <v>62</v>
      </c>
      <c r="T191" s="14">
        <v>82</v>
      </c>
      <c r="U191" s="14">
        <v>64</v>
      </c>
      <c r="V191" s="14">
        <v>77</v>
      </c>
      <c r="W191" s="14">
        <v>21</v>
      </c>
      <c r="X191" s="14">
        <v>38</v>
      </c>
      <c r="Y191" s="14">
        <v>38</v>
      </c>
      <c r="Z191" s="14">
        <v>18</v>
      </c>
      <c r="AA191" s="14">
        <v>6</v>
      </c>
      <c r="AB191" s="14">
        <v>203</v>
      </c>
      <c r="AC191" s="14">
        <v>80</v>
      </c>
      <c r="AD191" s="14">
        <v>62</v>
      </c>
      <c r="AE191" s="14">
        <v>26</v>
      </c>
      <c r="AF191" s="14">
        <v>361</v>
      </c>
      <c r="AG191" s="14">
        <v>223</v>
      </c>
      <c r="AH191" s="14">
        <v>25</v>
      </c>
      <c r="AI191" s="14">
        <v>1</v>
      </c>
      <c r="AJ191" s="14">
        <v>104</v>
      </c>
      <c r="AK191" s="14">
        <v>33</v>
      </c>
      <c r="AL191" s="14">
        <v>7</v>
      </c>
      <c r="AM191" s="14">
        <v>4</v>
      </c>
      <c r="AN191" s="14">
        <v>25</v>
      </c>
      <c r="AO191" s="16">
        <v>690.11965811965808</v>
      </c>
      <c r="AP191" s="16">
        <v>530.5</v>
      </c>
      <c r="AQ191" s="14">
        <v>1</v>
      </c>
      <c r="AR191" s="14">
        <v>12</v>
      </c>
      <c r="AS191" s="14">
        <v>60</v>
      </c>
      <c r="AT191" s="14">
        <v>24</v>
      </c>
      <c r="AU191" s="14">
        <v>16</v>
      </c>
      <c r="AV191" s="14">
        <v>10</v>
      </c>
      <c r="AW191" s="14">
        <v>13</v>
      </c>
      <c r="AX191" s="14">
        <v>16</v>
      </c>
      <c r="AY191" s="14">
        <v>8</v>
      </c>
      <c r="AZ191" s="14">
        <v>10</v>
      </c>
      <c r="BA191" s="14">
        <v>64</v>
      </c>
      <c r="BB191" s="16">
        <v>33833.218884120171</v>
      </c>
      <c r="BC191" s="16">
        <v>24776</v>
      </c>
      <c r="BD191" s="14">
        <v>13</v>
      </c>
      <c r="BE191" s="14">
        <v>23</v>
      </c>
      <c r="BF191" s="14">
        <v>43</v>
      </c>
      <c r="BG191" s="14">
        <v>22</v>
      </c>
      <c r="BH191" s="14">
        <v>17</v>
      </c>
      <c r="BI191" s="14">
        <v>13</v>
      </c>
      <c r="BJ191" s="14">
        <v>8</v>
      </c>
      <c r="BK191" s="14">
        <v>16</v>
      </c>
      <c r="BL191" s="14">
        <v>15</v>
      </c>
      <c r="BM191" s="14">
        <v>11</v>
      </c>
      <c r="BN191" s="14">
        <v>5</v>
      </c>
      <c r="BO191" s="14">
        <v>11</v>
      </c>
      <c r="BP191" s="14">
        <v>14</v>
      </c>
      <c r="BQ191" s="14">
        <v>2</v>
      </c>
      <c r="BR191" s="14">
        <v>1</v>
      </c>
      <c r="BS191" s="14">
        <v>1</v>
      </c>
      <c r="BT191" s="14">
        <v>3</v>
      </c>
      <c r="BU191" s="14">
        <v>3</v>
      </c>
      <c r="BV191" s="14">
        <v>4</v>
      </c>
      <c r="BW191" s="14">
        <v>1</v>
      </c>
      <c r="BX191" s="14">
        <v>7</v>
      </c>
      <c r="BY191" s="14">
        <v>143</v>
      </c>
      <c r="BZ191" s="16">
        <v>46772.28671328671</v>
      </c>
      <c r="CA191" s="16">
        <v>41622</v>
      </c>
      <c r="CB191" s="14">
        <v>35</v>
      </c>
      <c r="CC191" s="16">
        <v>14613.628571428571</v>
      </c>
      <c r="CD191" s="16">
        <v>13956</v>
      </c>
      <c r="CE191" s="14">
        <v>58</v>
      </c>
      <c r="CF191" s="16">
        <v>14176.344827586207</v>
      </c>
      <c r="CG191" s="16">
        <v>10620</v>
      </c>
      <c r="CH191" s="14">
        <v>123</v>
      </c>
      <c r="CI191" s="14">
        <v>58</v>
      </c>
      <c r="CJ191" s="14">
        <v>32</v>
      </c>
      <c r="CK191" s="14">
        <v>17</v>
      </c>
      <c r="CL191" s="14">
        <v>3</v>
      </c>
      <c r="CM191" s="14">
        <v>3</v>
      </c>
      <c r="CN191" s="17">
        <f t="shared" si="51"/>
        <v>1.282051282051282E-2</v>
      </c>
      <c r="CO191" s="14">
        <v>26</v>
      </c>
      <c r="CP191" s="17">
        <f t="shared" si="52"/>
        <v>0.1111111111111111</v>
      </c>
      <c r="CQ191" s="14">
        <v>99</v>
      </c>
      <c r="CR191" s="14">
        <v>49</v>
      </c>
      <c r="CS191" s="17">
        <f t="shared" si="53"/>
        <v>7.7044025157232701E-2</v>
      </c>
      <c r="CT191" s="13"/>
      <c r="CU191" s="17"/>
      <c r="CV191" s="13"/>
      <c r="CW191" s="13"/>
      <c r="CX191" s="13"/>
      <c r="CY191" s="13"/>
      <c r="CZ191" s="13"/>
      <c r="DA191" s="13"/>
      <c r="DB191" s="13" t="str">
        <f>VLOOKUP($A191,'WO Detail'!$A$2:$BJ$304,5,FALSE)</f>
        <v>Gerard Middleton</v>
      </c>
      <c r="DC191" s="13"/>
      <c r="DD191" s="13"/>
      <c r="DE191" s="55">
        <f>VLOOKUP($A191,'WO Detail'!$A$2:$BJ$304,38,FALSE)</f>
        <v>3</v>
      </c>
      <c r="DF191" s="19" t="s">
        <v>350</v>
      </c>
      <c r="DG191" s="19" t="s">
        <v>351</v>
      </c>
      <c r="DH191" s="19" t="s">
        <v>282</v>
      </c>
      <c r="DI191" s="19" t="s">
        <v>283</v>
      </c>
      <c r="DJ191" s="19" t="s">
        <v>428</v>
      </c>
      <c r="DK191" s="19" t="s">
        <v>429</v>
      </c>
      <c r="DL191" s="19" t="s">
        <v>286</v>
      </c>
      <c r="DM191" s="19" t="s">
        <v>287</v>
      </c>
      <c r="DN191" s="19" t="s">
        <v>288</v>
      </c>
      <c r="DO191" s="55"/>
      <c r="DP191" s="55"/>
      <c r="DQ191" s="68">
        <v>16.44736842105263</v>
      </c>
      <c r="DR191" s="55" t="str">
        <f>VLOOKUP($A191,'WO Detail'!$A$2:$BJ$304,10,FALSE)</f>
        <v>No</v>
      </c>
      <c r="DS191" s="55" t="str">
        <f>VLOOKUP($A191,'WO Detail'!$A$2:$BJ$304,14,FALSE)</f>
        <v>YES</v>
      </c>
      <c r="DT191" s="19" t="s">
        <v>289</v>
      </c>
      <c r="DU191" s="59" t="str">
        <f>VLOOKUP($A191,'WO Detail'!$A$2:$BJ$304,15,FALSE)</f>
        <v>EVELYN SANCHEZ</v>
      </c>
      <c r="DV191" s="78">
        <v>2025</v>
      </c>
      <c r="DW191" s="79" t="s">
        <v>267</v>
      </c>
      <c r="DX191" s="55">
        <f>VLOOKUP($A191,'WO Detail'!$A$2:$BJ$304,26,FALSE)</f>
        <v>238</v>
      </c>
      <c r="DY191" s="55">
        <f>VLOOKUP($A191,'WO Detail'!$A$2:$BJ$304,27,FALSE)</f>
        <v>234</v>
      </c>
      <c r="DZ191" s="55">
        <f>VLOOKUP($A191,'WO Detail'!$A$2:$BJ$304,28,FALSE)</f>
        <v>0</v>
      </c>
      <c r="EA191" s="55">
        <f>VLOOKUP($A191,'WO Detail'!$A$2:$BJ$304,29,FALSE)</f>
        <v>4</v>
      </c>
      <c r="EB191" s="55">
        <f>VLOOKUP($A191,'WO Detail'!$A$2:$BJ$304,30,FALSE)</f>
        <v>0</v>
      </c>
      <c r="EC191" s="55">
        <f>VLOOKUP($A191,'WO Detail'!$A$2:$BJ$304,31,FALSE)</f>
        <v>90</v>
      </c>
      <c r="ED191" s="55">
        <f>VLOOKUP($A191,'WO Detail'!$A$2:$BJ$304,32,FALSE)</f>
        <v>69</v>
      </c>
      <c r="EE191" s="55">
        <f>VLOOKUP($A191,'WO Detail'!$A$2:$BJ$304,33,FALSE)</f>
        <v>64</v>
      </c>
      <c r="EF191" s="55">
        <f>VLOOKUP($A191,'WO Detail'!$A$2:$BJ$304,34,FALSE)</f>
        <v>13</v>
      </c>
      <c r="EG191" s="55">
        <f>VLOOKUP($A191,'WO Detail'!$A$2:$BJ$304,35,FALSE)</f>
        <v>2</v>
      </c>
      <c r="EH191" s="55">
        <f>VLOOKUP($A191,'WO Detail'!$A$2:$BJ$304,36,FALSE)</f>
        <v>0</v>
      </c>
      <c r="EI191" s="55">
        <f>VLOOKUP($A191,'WO Detail'!$A$2:$BJ$304,37,FALSE)</f>
        <v>0</v>
      </c>
      <c r="EJ191" s="78">
        <v>5</v>
      </c>
      <c r="EK191" s="78">
        <v>0</v>
      </c>
      <c r="EL191" s="19" t="s">
        <v>268</v>
      </c>
      <c r="EM191" s="19" t="s">
        <v>290</v>
      </c>
      <c r="EN191" s="81">
        <v>31726</v>
      </c>
      <c r="EO191" s="78">
        <v>34</v>
      </c>
      <c r="EP191" s="78" t="s">
        <v>291</v>
      </c>
      <c r="EQ191" s="84">
        <v>78188</v>
      </c>
      <c r="ER191" s="78">
        <v>5.5600000000000005</v>
      </c>
      <c r="ES191" s="13"/>
      <c r="ET191" s="55">
        <f>VLOOKUP($A191,'WO Detail'!$A$2:$BJ$304,25,FALSE)</f>
        <v>2</v>
      </c>
      <c r="EU191" s="55">
        <f>VLOOKUP($A191,'WO Detail'!$A$2:$BJ$304,24,FALSE)</f>
        <v>6</v>
      </c>
      <c r="EV191" s="55">
        <f>VLOOKUP($A191,'WO Detail'!$A$2:$BJ$304,23,FALSE)</f>
        <v>0</v>
      </c>
      <c r="EW191" s="78" t="s">
        <v>267</v>
      </c>
      <c r="EX191" s="13"/>
      <c r="EY191" s="13"/>
      <c r="EZ191" s="19" t="s">
        <v>272</v>
      </c>
      <c r="FA191" s="55" t="str">
        <f>VLOOKUP($A191,'WO Detail'!$A$2:$BJ$304,11,FALSE)</f>
        <v>Other</v>
      </c>
      <c r="FB191" s="55" t="str">
        <f>VLOOKUP($A191,'WO Detail'!$A$2:$BJ$304,12,FALSE)</f>
        <v>No</v>
      </c>
      <c r="FC191" s="13"/>
      <c r="FD191" s="55">
        <f>VLOOKUP($A191,'WO Detail'!$A$2:$BJ$304,13,FALSE)</f>
        <v>0</v>
      </c>
      <c r="FE191" s="19" t="s">
        <v>272</v>
      </c>
      <c r="FF191" s="13" t="s">
        <v>273</v>
      </c>
      <c r="FG191" s="19" t="s">
        <v>1289</v>
      </c>
      <c r="FH191" s="19" t="s">
        <v>662</v>
      </c>
      <c r="FI191" s="13">
        <v>4007</v>
      </c>
      <c r="FJ191" s="13">
        <v>23</v>
      </c>
      <c r="FK191" s="19" t="s">
        <v>294</v>
      </c>
      <c r="FL191" s="13"/>
      <c r="FM191" s="55">
        <f>VLOOKUP($A191,'WO Detail'!$A$2:$BJ$304,16,FALSE)</f>
        <v>0</v>
      </c>
      <c r="FN191" s="13"/>
      <c r="FO191" s="13"/>
      <c r="FP191" s="13"/>
      <c r="FQ191" s="13"/>
      <c r="FR191" s="13"/>
      <c r="FS191" s="13"/>
      <c r="FT191" s="13"/>
      <c r="FU191" s="13"/>
      <c r="FV191" s="13"/>
      <c r="FW191" s="13"/>
      <c r="FX191" s="13"/>
      <c r="FY191" s="13"/>
      <c r="FZ191" s="13"/>
      <c r="GA191" s="13"/>
      <c r="GB191" s="13"/>
      <c r="GC191" s="13"/>
      <c r="GD191" s="13"/>
      <c r="GE191" s="13"/>
      <c r="GF191" s="13"/>
      <c r="GG191" s="13"/>
      <c r="GH191" s="55">
        <f>VLOOKUP($A191,'WO Detail'!$A$2:$BJ$304,39,FALSE)</f>
        <v>94.06</v>
      </c>
      <c r="GI191" s="55">
        <f>VLOOKUP($A191,'WO Detail'!$A$2:$BJ$304,40,FALSE)</f>
        <v>36.75</v>
      </c>
      <c r="GJ191" s="13"/>
      <c r="GK191" s="13"/>
      <c r="GL191" s="13"/>
      <c r="GM191" s="13"/>
      <c r="GN191" s="55">
        <f>VLOOKUP($A191,'WO Detail'!$A$2:$BJ$304,17,FALSE)</f>
        <v>0</v>
      </c>
      <c r="GO191" s="55">
        <f>VLOOKUP($A191,'WO Detail'!$A$2:$BJ$304,18,FALSE)</f>
        <v>0</v>
      </c>
      <c r="GP191" s="55">
        <f>VLOOKUP($A191,'WO Detail'!$A$2:$BJ$304,19,FALSE)</f>
        <v>0</v>
      </c>
      <c r="GQ191" s="55" t="str">
        <f>VLOOKUP($A191,'WO Detail'!$A$2:$BJ$304,21,FALSE)</f>
        <v>Yes</v>
      </c>
      <c r="GR191" s="89">
        <f>VLOOKUP($A191,'WO Detail'!$A$2:$BJ$304,22,FALSE)</f>
        <v>0.62654927070613131</v>
      </c>
      <c r="GS191" s="95">
        <f>VLOOKUP($A191,'WO Detail'!$A$2:$BJ$304,41,FALSE)</f>
        <v>393</v>
      </c>
      <c r="GT191" s="95">
        <f t="shared" ref="GT191:GT222" si="73">(GS191/3)/DY191</f>
        <v>0.55982905982905984</v>
      </c>
      <c r="GU191" s="95">
        <f>VLOOKUP($A191,'WO Detail'!$A$2:$BJ$304,42,FALSE)</f>
        <v>37</v>
      </c>
      <c r="GV191" s="95">
        <f t="shared" ref="GV191:GV222" si="74">GU191/DY191</f>
        <v>0.15811965811965811</v>
      </c>
      <c r="GW191" s="95">
        <f>VLOOKUP($A191,'WO Detail'!$A$2:$BJ$304,43,FALSE)</f>
        <v>1115</v>
      </c>
      <c r="GX191" s="95">
        <f t="shared" si="54"/>
        <v>1.5883190883190883</v>
      </c>
      <c r="GY191" s="95">
        <f>VLOOKUP($A191,'WO Detail'!$A$2:$BJ$304,44,FALSE)</f>
        <v>397</v>
      </c>
      <c r="GZ191" s="95">
        <f t="shared" si="55"/>
        <v>1.6965811965811965</v>
      </c>
      <c r="HA191" s="95">
        <f>VLOOKUP($A191,'WO Detail'!$A$2:$BJ$304,45,FALSE)</f>
        <v>709</v>
      </c>
      <c r="HB191" s="95">
        <f t="shared" si="56"/>
        <v>1.0099715099715101</v>
      </c>
      <c r="HC191" s="95">
        <f>VLOOKUP($A191,'WO Detail'!$A$2:$BJ$304,46,FALSE)</f>
        <v>169</v>
      </c>
      <c r="HD191" s="95">
        <f t="shared" si="57"/>
        <v>0.72222222222222221</v>
      </c>
      <c r="HE191" s="95">
        <f>VLOOKUP($A191,'WO Detail'!$A$2:$BJ$304,47,FALSE)</f>
        <v>491</v>
      </c>
      <c r="HF191" s="95">
        <f t="shared" si="58"/>
        <v>0.69943019943019935</v>
      </c>
      <c r="HG191" s="95">
        <f>VLOOKUP($A191,'WO Detail'!$A$2:$BJ$304,49,FALSE)</f>
        <v>784</v>
      </c>
      <c r="HH191" s="95">
        <f t="shared" si="59"/>
        <v>1.1168091168091168</v>
      </c>
      <c r="HI191" s="95">
        <f>VLOOKUP($A191,'WO Detail'!$A$2:$BJ$304,51,FALSE)</f>
        <v>4</v>
      </c>
      <c r="HJ191" s="95">
        <f t="shared" si="60"/>
        <v>2</v>
      </c>
      <c r="HK191" s="95">
        <f>VLOOKUP($A191,'WO Detail'!$A$2:$BJ$304,53,FALSE)</f>
        <v>14</v>
      </c>
      <c r="HL191" s="95">
        <f t="shared" si="61"/>
        <v>7</v>
      </c>
      <c r="HM191" s="95">
        <f>VLOOKUP($A191,'WO Detail'!$A$2:$BJ$304,55,FALSE)</f>
        <v>269</v>
      </c>
      <c r="HN191" s="95">
        <f t="shared" si="72"/>
        <v>44.833333333333336</v>
      </c>
      <c r="HO191" s="95">
        <f>VLOOKUP($A191,'WO Detail'!$A$2:$BJ$304,56,FALSE)</f>
        <v>15000</v>
      </c>
      <c r="HP191" s="95">
        <f t="shared" si="62"/>
        <v>21.367521367521366</v>
      </c>
      <c r="HQ191" s="95">
        <f>VLOOKUP($A191,'WO Detail'!$A$2:$BJ$304,57,FALSE)</f>
        <v>525</v>
      </c>
      <c r="HR191" s="95">
        <f t="shared" si="63"/>
        <v>2.2435897435897436</v>
      </c>
      <c r="HS191" s="95">
        <f>VLOOKUP($A191,'WO Detail'!$A$2:$BJ$304,58,FALSE)</f>
        <v>4592</v>
      </c>
      <c r="HT191" s="95">
        <f t="shared" si="64"/>
        <v>6.5413105413105415</v>
      </c>
      <c r="HU191" s="95">
        <f>VLOOKUP($A191,'WO Detail'!$A$2:$BJ$304,59,FALSE)</f>
        <v>14258</v>
      </c>
      <c r="HV191" s="95">
        <f t="shared" si="65"/>
        <v>60.931623931623932</v>
      </c>
      <c r="HW191" s="95">
        <f>VLOOKUP($A191,'WO Detail'!$A$2:$BJ$304,60,FALSE)</f>
        <v>364</v>
      </c>
      <c r="HX191" s="95">
        <f t="shared" si="66"/>
        <v>0.51851851851851849</v>
      </c>
      <c r="HY191" s="95">
        <f>VLOOKUP($A191,'WO Detail'!$A$2:$BJ$304,61,FALSE)</f>
        <v>2452</v>
      </c>
      <c r="HZ191" s="95">
        <f t="shared" si="67"/>
        <v>10.478632478632479</v>
      </c>
      <c r="IA191" s="95"/>
      <c r="IB191" s="95"/>
      <c r="IC191" s="95"/>
      <c r="ID191" s="113">
        <f>VLOOKUP($A191,'PHAS Score'!$C$1:$D$303,2,FALSE)</f>
        <v>69.72</v>
      </c>
      <c r="IE191" s="95">
        <f>VLOOKUP($A191,'WO Detail'!$A$2:$BJ$304,62,FALSE)</f>
        <v>359</v>
      </c>
      <c r="IF191" s="95">
        <f t="shared" si="68"/>
        <v>1.5341880341880343</v>
      </c>
      <c r="IG191" s="96"/>
      <c r="IH191" s="96"/>
      <c r="II191" s="96"/>
      <c r="IJ191" s="96"/>
    </row>
    <row r="192" spans="1:244" s="18" customFormat="1" ht="20.100000000000001" customHeight="1">
      <c r="A192" s="55" t="s">
        <v>1290</v>
      </c>
      <c r="B192" s="13" t="s">
        <v>278</v>
      </c>
      <c r="C192" s="13" t="str">
        <f>VLOOKUP($A192,'WO Detail'!$A$2:$BJ$304,4,FALSE)</f>
        <v>Brooklyn</v>
      </c>
      <c r="D192" s="13" t="str">
        <f>VLOOKUP($A192,'WO Detail'!$A$2:$BJ$304,6,FALSE)</f>
        <v>Park Rock Consolidation</v>
      </c>
      <c r="E192" s="55">
        <f>VLOOKUP($A192,'WO Detail'!$A$2:$BJ$304,7,FALSE)</f>
        <v>351</v>
      </c>
      <c r="F192" s="13" t="s">
        <v>1291</v>
      </c>
      <c r="G192" s="53">
        <v>313</v>
      </c>
      <c r="H192" s="55" t="str">
        <f>VLOOKUP($A192,'WO Detail'!$A$2:$BJ$304,9,FALSE)</f>
        <v>NY005013510</v>
      </c>
      <c r="I192" s="14">
        <v>120</v>
      </c>
      <c r="J192" s="14">
        <v>291</v>
      </c>
      <c r="K192" s="15">
        <v>2.4249999999999998</v>
      </c>
      <c r="L192" s="15">
        <v>15.3583333</v>
      </c>
      <c r="M192" s="14">
        <v>113</v>
      </c>
      <c r="N192" s="14">
        <v>178</v>
      </c>
      <c r="O192" s="14">
        <v>21</v>
      </c>
      <c r="P192" s="14">
        <v>34</v>
      </c>
      <c r="Q192" s="14">
        <v>35</v>
      </c>
      <c r="R192" s="14">
        <v>26</v>
      </c>
      <c r="S192" s="14">
        <v>29</v>
      </c>
      <c r="T192" s="14">
        <v>47</v>
      </c>
      <c r="U192" s="14">
        <v>35</v>
      </c>
      <c r="V192" s="14">
        <v>23</v>
      </c>
      <c r="W192" s="14">
        <v>19</v>
      </c>
      <c r="X192" s="14">
        <v>8</v>
      </c>
      <c r="Y192" s="14">
        <v>9</v>
      </c>
      <c r="Z192" s="14">
        <v>5</v>
      </c>
      <c r="AA192" s="14">
        <v>0</v>
      </c>
      <c r="AB192" s="14">
        <v>107</v>
      </c>
      <c r="AC192" s="14">
        <v>19</v>
      </c>
      <c r="AD192" s="14">
        <v>14</v>
      </c>
      <c r="AE192" s="14">
        <v>11</v>
      </c>
      <c r="AF192" s="14">
        <v>217</v>
      </c>
      <c r="AG192" s="14">
        <v>54</v>
      </c>
      <c r="AH192" s="14">
        <v>2</v>
      </c>
      <c r="AI192" s="14">
        <v>7</v>
      </c>
      <c r="AJ192" s="14">
        <v>34</v>
      </c>
      <c r="AK192" s="14">
        <v>5</v>
      </c>
      <c r="AL192" s="14">
        <v>0</v>
      </c>
      <c r="AM192" s="14">
        <v>2</v>
      </c>
      <c r="AN192" s="14">
        <v>6</v>
      </c>
      <c r="AO192" s="16">
        <v>601.83333333333337</v>
      </c>
      <c r="AP192" s="16">
        <v>456.5</v>
      </c>
      <c r="AQ192" s="14">
        <v>1</v>
      </c>
      <c r="AR192" s="14">
        <v>6</v>
      </c>
      <c r="AS192" s="14">
        <v>29</v>
      </c>
      <c r="AT192" s="14">
        <v>14</v>
      </c>
      <c r="AU192" s="14">
        <v>13</v>
      </c>
      <c r="AV192" s="14">
        <v>11</v>
      </c>
      <c r="AW192" s="14">
        <v>6</v>
      </c>
      <c r="AX192" s="14">
        <v>8</v>
      </c>
      <c r="AY192" s="14">
        <v>5</v>
      </c>
      <c r="AZ192" s="14">
        <v>5</v>
      </c>
      <c r="BA192" s="14">
        <v>22</v>
      </c>
      <c r="BB192" s="16">
        <v>26439.449152542373</v>
      </c>
      <c r="BC192" s="16">
        <v>22791.5</v>
      </c>
      <c r="BD192" s="14">
        <v>6</v>
      </c>
      <c r="BE192" s="14">
        <v>17</v>
      </c>
      <c r="BF192" s="14">
        <v>19</v>
      </c>
      <c r="BG192" s="14">
        <v>13</v>
      </c>
      <c r="BH192" s="14">
        <v>12</v>
      </c>
      <c r="BI192" s="14">
        <v>9</v>
      </c>
      <c r="BJ192" s="14">
        <v>8</v>
      </c>
      <c r="BK192" s="14">
        <v>9</v>
      </c>
      <c r="BL192" s="14">
        <v>3</v>
      </c>
      <c r="BM192" s="14">
        <v>5</v>
      </c>
      <c r="BN192" s="14">
        <v>4</v>
      </c>
      <c r="BO192" s="14">
        <v>6</v>
      </c>
      <c r="BP192" s="14">
        <v>3</v>
      </c>
      <c r="BQ192" s="14">
        <v>2</v>
      </c>
      <c r="BR192" s="14">
        <v>1</v>
      </c>
      <c r="BS192" s="14">
        <v>0</v>
      </c>
      <c r="BT192" s="14">
        <v>1</v>
      </c>
      <c r="BU192" s="14">
        <v>0</v>
      </c>
      <c r="BV192" s="14">
        <v>0</v>
      </c>
      <c r="BW192" s="14">
        <v>0</v>
      </c>
      <c r="BX192" s="14">
        <v>0</v>
      </c>
      <c r="BY192" s="14">
        <v>76</v>
      </c>
      <c r="BZ192" s="16">
        <v>34814.210526315786</v>
      </c>
      <c r="CA192" s="16">
        <v>31594</v>
      </c>
      <c r="CB192" s="14">
        <v>34</v>
      </c>
      <c r="CC192" s="16">
        <v>15629.441176470587</v>
      </c>
      <c r="CD192" s="16">
        <v>12462</v>
      </c>
      <c r="CE192" s="14">
        <v>17</v>
      </c>
      <c r="CF192" s="16">
        <v>13090.058823529413</v>
      </c>
      <c r="CG192" s="16">
        <v>10296</v>
      </c>
      <c r="CH192" s="14">
        <v>72</v>
      </c>
      <c r="CI192" s="14">
        <v>25</v>
      </c>
      <c r="CJ192" s="14">
        <v>19</v>
      </c>
      <c r="CK192" s="14">
        <v>2</v>
      </c>
      <c r="CL192" s="14">
        <v>0</v>
      </c>
      <c r="CM192" s="14">
        <v>0</v>
      </c>
      <c r="CN192" s="17">
        <f t="shared" si="51"/>
        <v>0</v>
      </c>
      <c r="CO192" s="14">
        <v>5</v>
      </c>
      <c r="CP192" s="17">
        <f t="shared" si="52"/>
        <v>4.1666666666666664E-2</v>
      </c>
      <c r="CQ192" s="14">
        <v>56</v>
      </c>
      <c r="CR192" s="14">
        <v>26</v>
      </c>
      <c r="CS192" s="17">
        <f t="shared" si="53"/>
        <v>8.9347079037800689E-2</v>
      </c>
      <c r="CT192" s="13"/>
      <c r="CU192" s="17"/>
      <c r="CV192" s="13"/>
      <c r="CW192" s="13"/>
      <c r="CX192" s="13"/>
      <c r="CY192" s="13"/>
      <c r="CZ192" s="13"/>
      <c r="DA192" s="13"/>
      <c r="DB192" s="13" t="str">
        <f>VLOOKUP($A192,'WO Detail'!$A$2:$BJ$304,5,FALSE)</f>
        <v>Alicia Maynard</v>
      </c>
      <c r="DC192" s="13"/>
      <c r="DD192" s="13"/>
      <c r="DE192" s="55">
        <f>VLOOKUP($A192,'WO Detail'!$A$2:$BJ$304,38,FALSE)</f>
        <v>0</v>
      </c>
      <c r="DF192" s="19" t="s">
        <v>350</v>
      </c>
      <c r="DG192" s="19" t="s">
        <v>351</v>
      </c>
      <c r="DH192" s="19" t="s">
        <v>527</v>
      </c>
      <c r="DI192" s="19" t="s">
        <v>685</v>
      </c>
      <c r="DJ192" s="19" t="s">
        <v>520</v>
      </c>
      <c r="DK192" s="19" t="s">
        <v>686</v>
      </c>
      <c r="DL192" s="19" t="s">
        <v>687</v>
      </c>
      <c r="DM192" s="19" t="s">
        <v>688</v>
      </c>
      <c r="DN192" s="19" t="s">
        <v>689</v>
      </c>
      <c r="DO192" s="55"/>
      <c r="DP192" s="55"/>
      <c r="DQ192" s="68">
        <v>19.00739176346357</v>
      </c>
      <c r="DR192" s="55" t="str">
        <f>VLOOKUP($A192,'WO Detail'!$A$2:$BJ$304,10,FALSE)</f>
        <v>No</v>
      </c>
      <c r="DS192" s="55" t="str">
        <f>VLOOKUP($A192,'WO Detail'!$A$2:$BJ$304,14,FALSE)</f>
        <v>NO</v>
      </c>
      <c r="DT192" s="19" t="s">
        <v>530</v>
      </c>
      <c r="DU192" s="59">
        <f>VLOOKUP($A192,'WO Detail'!$A$2:$BJ$304,15,FALSE)</f>
        <v>0</v>
      </c>
      <c r="DV192" s="77"/>
      <c r="DW192" s="79" t="s">
        <v>267</v>
      </c>
      <c r="DX192" s="55">
        <f>VLOOKUP($A192,'WO Detail'!$A$2:$BJ$304,26,FALSE)</f>
        <v>125</v>
      </c>
      <c r="DY192" s="55">
        <f>VLOOKUP($A192,'WO Detail'!$A$2:$BJ$304,27,FALSE)</f>
        <v>121</v>
      </c>
      <c r="DZ192" s="55">
        <f>VLOOKUP($A192,'WO Detail'!$A$2:$BJ$304,28,FALSE)</f>
        <v>4</v>
      </c>
      <c r="EA192" s="55">
        <f>VLOOKUP($A192,'WO Detail'!$A$2:$BJ$304,29,FALSE)</f>
        <v>0</v>
      </c>
      <c r="EB192" s="55">
        <f>VLOOKUP($A192,'WO Detail'!$A$2:$BJ$304,30,FALSE)</f>
        <v>0</v>
      </c>
      <c r="EC192" s="55">
        <f>VLOOKUP($A192,'WO Detail'!$A$2:$BJ$304,31,FALSE)</f>
        <v>45</v>
      </c>
      <c r="ED192" s="55">
        <f>VLOOKUP($A192,'WO Detail'!$A$2:$BJ$304,32,FALSE)</f>
        <v>60</v>
      </c>
      <c r="EE192" s="55">
        <f>VLOOKUP($A192,'WO Detail'!$A$2:$BJ$304,33,FALSE)</f>
        <v>17</v>
      </c>
      <c r="EF192" s="55">
        <f>VLOOKUP($A192,'WO Detail'!$A$2:$BJ$304,34,FALSE)</f>
        <v>3</v>
      </c>
      <c r="EG192" s="55">
        <f>VLOOKUP($A192,'WO Detail'!$A$2:$BJ$304,35,FALSE)</f>
        <v>0</v>
      </c>
      <c r="EH192" s="55">
        <f>VLOOKUP($A192,'WO Detail'!$A$2:$BJ$304,36,FALSE)</f>
        <v>0</v>
      </c>
      <c r="EI192" s="55">
        <f>VLOOKUP($A192,'WO Detail'!$A$2:$BJ$304,37,FALSE)</f>
        <v>0</v>
      </c>
      <c r="EJ192" s="78">
        <v>6</v>
      </c>
      <c r="EK192" s="78">
        <v>1</v>
      </c>
      <c r="EL192" s="19" t="s">
        <v>268</v>
      </c>
      <c r="EM192" s="19" t="s">
        <v>269</v>
      </c>
      <c r="EN192" s="81">
        <v>25568</v>
      </c>
      <c r="EO192" s="78">
        <v>51</v>
      </c>
      <c r="EP192" s="78" t="s">
        <v>1292</v>
      </c>
      <c r="EQ192" s="84">
        <v>34501</v>
      </c>
      <c r="ER192" s="78">
        <v>6.34</v>
      </c>
      <c r="ES192" s="13"/>
      <c r="ET192" s="55">
        <f>VLOOKUP($A192,'WO Detail'!$A$2:$BJ$304,25,FALSE)</f>
        <v>19</v>
      </c>
      <c r="EU192" s="55">
        <f>VLOOKUP($A192,'WO Detail'!$A$2:$BJ$304,24,FALSE)</f>
        <v>0</v>
      </c>
      <c r="EV192" s="55" t="str">
        <f>VLOOKUP($A192,'WO Detail'!$A$2:$BJ$304,23,FALSE)</f>
        <v>OPERATING</v>
      </c>
      <c r="EW192" s="78" t="s">
        <v>513</v>
      </c>
      <c r="EX192" s="13"/>
      <c r="EY192" s="13"/>
      <c r="EZ192" s="19" t="s">
        <v>267</v>
      </c>
      <c r="FA192" s="55" t="str">
        <f>VLOOKUP($A192,'WO Detail'!$A$2:$BJ$304,11,FALSE)</f>
        <v>Other</v>
      </c>
      <c r="FB192" s="55" t="str">
        <f>VLOOKUP($A192,'WO Detail'!$A$2:$BJ$304,12,FALSE)</f>
        <v>No</v>
      </c>
      <c r="FC192" s="13"/>
      <c r="FD192" s="55">
        <f>VLOOKUP($A192,'WO Detail'!$A$2:$BJ$304,13,FALSE)</f>
        <v>0</v>
      </c>
      <c r="FE192" s="19" t="s">
        <v>267</v>
      </c>
      <c r="FF192" s="13" t="s">
        <v>273</v>
      </c>
      <c r="FG192" s="19" t="s">
        <v>772</v>
      </c>
      <c r="FH192" s="19" t="s">
        <v>693</v>
      </c>
      <c r="FI192" s="13">
        <v>4007</v>
      </c>
      <c r="FJ192" s="13">
        <v>16</v>
      </c>
      <c r="FK192" s="19" t="s">
        <v>694</v>
      </c>
      <c r="FL192" s="13"/>
      <c r="FM192" s="55">
        <f>VLOOKUP($A192,'WO Detail'!$A$2:$BJ$304,16,FALSE)</f>
        <v>0</v>
      </c>
      <c r="FN192" s="13"/>
      <c r="FO192" s="13"/>
      <c r="FP192" s="13"/>
      <c r="FQ192" s="13"/>
      <c r="FR192" s="13"/>
      <c r="FS192" s="13"/>
      <c r="FT192" s="13"/>
      <c r="FU192" s="13"/>
      <c r="FV192" s="13"/>
      <c r="FW192" s="13"/>
      <c r="FX192" s="13"/>
      <c r="FY192" s="13"/>
      <c r="FZ192" s="13"/>
      <c r="GA192" s="13"/>
      <c r="GB192" s="13"/>
      <c r="GC192" s="13"/>
      <c r="GD192" s="13"/>
      <c r="GE192" s="13"/>
      <c r="GF192" s="13"/>
      <c r="GG192" s="13"/>
      <c r="GH192" s="55">
        <f>VLOOKUP($A192,'WO Detail'!$A$2:$BJ$304,39,FALSE)</f>
        <v>81.010000000000005</v>
      </c>
      <c r="GI192" s="55">
        <f>VLOOKUP($A192,'WO Detail'!$A$2:$BJ$304,40,FALSE)</f>
        <v>51.24</v>
      </c>
      <c r="GJ192" s="13"/>
      <c r="GK192" s="13"/>
      <c r="GL192" s="13"/>
      <c r="GM192" s="13"/>
      <c r="GN192" s="55">
        <f>VLOOKUP($A192,'WO Detail'!$A$2:$BJ$304,17,FALSE)</f>
        <v>0</v>
      </c>
      <c r="GO192" s="55">
        <f>VLOOKUP($A192,'WO Detail'!$A$2:$BJ$304,18,FALSE)</f>
        <v>0</v>
      </c>
      <c r="GP192" s="55">
        <f>VLOOKUP($A192,'WO Detail'!$A$2:$BJ$304,19,FALSE)</f>
        <v>0</v>
      </c>
      <c r="GQ192" s="55" t="str">
        <f>VLOOKUP($A192,'WO Detail'!$A$2:$BJ$304,21,FALSE)</f>
        <v>Yes</v>
      </c>
      <c r="GR192" s="89">
        <f>VLOOKUP($A192,'WO Detail'!$A$2:$BJ$304,22,FALSE)</f>
        <v>0.59110023572147996</v>
      </c>
      <c r="GS192" s="95">
        <f>VLOOKUP($A192,'WO Detail'!$A$2:$BJ$304,41,FALSE)</f>
        <v>552</v>
      </c>
      <c r="GT192" s="95">
        <f t="shared" si="73"/>
        <v>1.5206611570247934</v>
      </c>
      <c r="GU192" s="95">
        <f>VLOOKUP($A192,'WO Detail'!$A$2:$BJ$304,42,FALSE)</f>
        <v>69</v>
      </c>
      <c r="GV192" s="95">
        <f t="shared" si="74"/>
        <v>0.57024793388429751</v>
      </c>
      <c r="GW192" s="95">
        <f>VLOOKUP($A192,'WO Detail'!$A$2:$BJ$304,43,FALSE)</f>
        <v>1151</v>
      </c>
      <c r="GX192" s="95">
        <f t="shared" si="54"/>
        <v>3.1707988980716255</v>
      </c>
      <c r="GY192" s="95">
        <f>VLOOKUP($A192,'WO Detail'!$A$2:$BJ$304,44,FALSE)</f>
        <v>2599</v>
      </c>
      <c r="GZ192" s="95">
        <f t="shared" si="55"/>
        <v>21.479338842975206</v>
      </c>
      <c r="HA192" s="95">
        <f>VLOOKUP($A192,'WO Detail'!$A$2:$BJ$304,45,FALSE)</f>
        <v>440</v>
      </c>
      <c r="HB192" s="95">
        <f t="shared" si="56"/>
        <v>1.2121212121212119</v>
      </c>
      <c r="HC192" s="95">
        <f>VLOOKUP($A192,'WO Detail'!$A$2:$BJ$304,46,FALSE)</f>
        <v>326</v>
      </c>
      <c r="HD192" s="95">
        <f t="shared" si="57"/>
        <v>2.6942148760330578</v>
      </c>
      <c r="HE192" s="95">
        <f>VLOOKUP($A192,'WO Detail'!$A$2:$BJ$304,47,FALSE)</f>
        <v>495</v>
      </c>
      <c r="HF192" s="95">
        <f t="shared" si="58"/>
        <v>1.3636363636363635</v>
      </c>
      <c r="HG192" s="95">
        <f>VLOOKUP($A192,'WO Detail'!$A$2:$BJ$304,49,FALSE)</f>
        <v>232</v>
      </c>
      <c r="HH192" s="95">
        <f t="shared" si="59"/>
        <v>0.63911845730027539</v>
      </c>
      <c r="HI192" s="95">
        <f>VLOOKUP($A192,'WO Detail'!$A$2:$BJ$304,51,FALSE)</f>
        <v>7</v>
      </c>
      <c r="HJ192" s="95">
        <f t="shared" si="60"/>
        <v>3.5</v>
      </c>
      <c r="HK192" s="95">
        <f>VLOOKUP($A192,'WO Detail'!$A$2:$BJ$304,53,FALSE)</f>
        <v>1</v>
      </c>
      <c r="HL192" s="95">
        <f t="shared" si="61"/>
        <v>0.5</v>
      </c>
      <c r="HM192" s="95"/>
      <c r="HN192" s="95"/>
      <c r="HO192" s="95">
        <f>VLOOKUP($A192,'WO Detail'!$A$2:$BJ$304,56,FALSE)</f>
        <v>5230</v>
      </c>
      <c r="HP192" s="95">
        <f t="shared" si="62"/>
        <v>14.40771349862259</v>
      </c>
      <c r="HQ192" s="95">
        <f>VLOOKUP($A192,'WO Detail'!$A$2:$BJ$304,57,FALSE)</f>
        <v>3920</v>
      </c>
      <c r="HR192" s="95">
        <f t="shared" si="63"/>
        <v>32.396694214876035</v>
      </c>
      <c r="HS192" s="95">
        <f>VLOOKUP($A192,'WO Detail'!$A$2:$BJ$304,58,FALSE)</f>
        <v>3209</v>
      </c>
      <c r="HT192" s="95">
        <f t="shared" si="64"/>
        <v>8.8402203856749324</v>
      </c>
      <c r="HU192" s="95">
        <f>VLOOKUP($A192,'WO Detail'!$A$2:$BJ$304,59,FALSE)</f>
        <v>16940</v>
      </c>
      <c r="HV192" s="95">
        <f t="shared" si="65"/>
        <v>140</v>
      </c>
      <c r="HW192" s="95">
        <f>VLOOKUP($A192,'WO Detail'!$A$2:$BJ$304,60,FALSE)</f>
        <v>248</v>
      </c>
      <c r="HX192" s="95">
        <f t="shared" si="66"/>
        <v>0.6831955922865014</v>
      </c>
      <c r="HY192" s="95">
        <f>VLOOKUP($A192,'WO Detail'!$A$2:$BJ$304,61,FALSE)</f>
        <v>5993</v>
      </c>
      <c r="HZ192" s="95">
        <f t="shared" si="67"/>
        <v>49.528925619834709</v>
      </c>
      <c r="IA192" s="95"/>
      <c r="IB192" s="95"/>
      <c r="IC192" s="95"/>
      <c r="ID192" s="113">
        <f>VLOOKUP($A192,'PHAS Score'!$C$1:$D$303,2,FALSE)</f>
        <v>76</v>
      </c>
      <c r="IE192" s="95">
        <f>VLOOKUP($A192,'WO Detail'!$A$2:$BJ$304,62,FALSE)</f>
        <v>265</v>
      </c>
      <c r="IF192" s="95">
        <f t="shared" si="68"/>
        <v>2.1900826446280992</v>
      </c>
      <c r="IG192" s="96"/>
      <c r="IH192" s="96"/>
      <c r="II192" s="96"/>
      <c r="IJ192" s="96"/>
    </row>
    <row r="193" spans="1:244" s="18" customFormat="1" ht="20.100000000000001" customHeight="1">
      <c r="A193" s="55" t="s">
        <v>1293</v>
      </c>
      <c r="B193" s="13" t="s">
        <v>278</v>
      </c>
      <c r="C193" s="13" t="str">
        <f>VLOOKUP($A193,'WO Detail'!$A$2:$BJ$304,4,FALSE)</f>
        <v>Brooklyn</v>
      </c>
      <c r="D193" s="13" t="str">
        <f>VLOOKUP($A193,'WO Detail'!$A$2:$BJ$304,6,FALSE)</f>
        <v>O'Dwyer Gardens</v>
      </c>
      <c r="E193" s="55">
        <f>VLOOKUP($A193,'WO Detail'!$A$2:$BJ$304,7,FALSE)</f>
        <v>172</v>
      </c>
      <c r="F193" s="13" t="s">
        <v>1294</v>
      </c>
      <c r="G193" s="53">
        <v>172</v>
      </c>
      <c r="H193" s="55" t="str">
        <f>VLOOKUP($A193,'WO Detail'!$A$2:$BJ$304,9,FALSE)</f>
        <v>NY005011720</v>
      </c>
      <c r="I193" s="14">
        <v>554</v>
      </c>
      <c r="J193" s="14">
        <v>935</v>
      </c>
      <c r="K193" s="15">
        <v>1.6877256</v>
      </c>
      <c r="L193" s="15">
        <v>24.002527099999998</v>
      </c>
      <c r="M193" s="14">
        <v>337</v>
      </c>
      <c r="N193" s="14">
        <v>598</v>
      </c>
      <c r="O193" s="14">
        <v>41</v>
      </c>
      <c r="P193" s="14">
        <v>57</v>
      </c>
      <c r="Q193" s="14">
        <v>47</v>
      </c>
      <c r="R193" s="14">
        <v>41</v>
      </c>
      <c r="S193" s="14">
        <v>55</v>
      </c>
      <c r="T193" s="14">
        <v>115</v>
      </c>
      <c r="U193" s="14">
        <v>59</v>
      </c>
      <c r="V193" s="14">
        <v>76</v>
      </c>
      <c r="W193" s="14">
        <v>56</v>
      </c>
      <c r="X193" s="14">
        <v>69</v>
      </c>
      <c r="Y193" s="14">
        <v>163</v>
      </c>
      <c r="Z193" s="14">
        <v>105</v>
      </c>
      <c r="AA193" s="14">
        <v>51</v>
      </c>
      <c r="AB193" s="14">
        <v>175</v>
      </c>
      <c r="AC193" s="14">
        <v>366</v>
      </c>
      <c r="AD193" s="14">
        <v>319</v>
      </c>
      <c r="AE193" s="14">
        <v>222</v>
      </c>
      <c r="AF193" s="14">
        <v>471</v>
      </c>
      <c r="AG193" s="14">
        <v>208</v>
      </c>
      <c r="AH193" s="14">
        <v>29</v>
      </c>
      <c r="AI193" s="14">
        <v>5</v>
      </c>
      <c r="AJ193" s="14">
        <v>291</v>
      </c>
      <c r="AK193" s="14">
        <v>97</v>
      </c>
      <c r="AL193" s="14">
        <v>16</v>
      </c>
      <c r="AM193" s="14">
        <v>12</v>
      </c>
      <c r="AN193" s="14">
        <v>52</v>
      </c>
      <c r="AO193" s="16">
        <v>516.44223826714801</v>
      </c>
      <c r="AP193" s="16">
        <v>351</v>
      </c>
      <c r="AQ193" s="14">
        <v>14</v>
      </c>
      <c r="AR193" s="14">
        <v>26</v>
      </c>
      <c r="AS193" s="14">
        <v>203</v>
      </c>
      <c r="AT193" s="14">
        <v>67</v>
      </c>
      <c r="AU193" s="14">
        <v>50</v>
      </c>
      <c r="AV193" s="14">
        <v>30</v>
      </c>
      <c r="AW193" s="14">
        <v>24</v>
      </c>
      <c r="AX193" s="14">
        <v>31</v>
      </c>
      <c r="AY193" s="14">
        <v>15</v>
      </c>
      <c r="AZ193" s="14">
        <v>15</v>
      </c>
      <c r="BA193" s="14">
        <v>79</v>
      </c>
      <c r="BB193" s="16">
        <v>27522.475409836065</v>
      </c>
      <c r="BC193" s="16">
        <v>15372</v>
      </c>
      <c r="BD193" s="14">
        <v>24</v>
      </c>
      <c r="BE193" s="14">
        <v>85</v>
      </c>
      <c r="BF193" s="14">
        <v>152</v>
      </c>
      <c r="BG193" s="14">
        <v>64</v>
      </c>
      <c r="BH193" s="14">
        <v>39</v>
      </c>
      <c r="BI193" s="14">
        <v>41</v>
      </c>
      <c r="BJ193" s="14">
        <v>26</v>
      </c>
      <c r="BK193" s="14">
        <v>25</v>
      </c>
      <c r="BL193" s="14">
        <v>18</v>
      </c>
      <c r="BM193" s="14">
        <v>23</v>
      </c>
      <c r="BN193" s="14">
        <v>11</v>
      </c>
      <c r="BO193" s="14">
        <v>10</v>
      </c>
      <c r="BP193" s="14">
        <v>6</v>
      </c>
      <c r="BQ193" s="14">
        <v>6</v>
      </c>
      <c r="BR193" s="14">
        <v>1</v>
      </c>
      <c r="BS193" s="14">
        <v>2</v>
      </c>
      <c r="BT193" s="14">
        <v>2</v>
      </c>
      <c r="BU193" s="14">
        <v>2</v>
      </c>
      <c r="BV193" s="14">
        <v>1</v>
      </c>
      <c r="BW193" s="14">
        <v>1</v>
      </c>
      <c r="BX193" s="14">
        <v>10</v>
      </c>
      <c r="BY193" s="14">
        <v>186</v>
      </c>
      <c r="BZ193" s="16">
        <v>50995.43548387097</v>
      </c>
      <c r="CA193" s="16">
        <v>35511</v>
      </c>
      <c r="CB193" s="14">
        <v>54</v>
      </c>
      <c r="CC193" s="16">
        <v>13172.166666666666</v>
      </c>
      <c r="CD193" s="16">
        <v>9172</v>
      </c>
      <c r="CE193" s="14">
        <v>312</v>
      </c>
      <c r="CF193" s="16">
        <v>16060.919871794871</v>
      </c>
      <c r="CG193" s="16">
        <v>10566</v>
      </c>
      <c r="CH193" s="14">
        <v>372</v>
      </c>
      <c r="CI193" s="14">
        <v>86</v>
      </c>
      <c r="CJ193" s="14">
        <v>70</v>
      </c>
      <c r="CK193" s="14">
        <v>16</v>
      </c>
      <c r="CL193" s="14">
        <v>4</v>
      </c>
      <c r="CM193" s="14">
        <v>5</v>
      </c>
      <c r="CN193" s="17">
        <f t="shared" si="51"/>
        <v>9.0252707581227436E-3</v>
      </c>
      <c r="CO193" s="14">
        <v>34</v>
      </c>
      <c r="CP193" s="17">
        <f t="shared" si="52"/>
        <v>6.1371841155234655E-2</v>
      </c>
      <c r="CQ193" s="14">
        <v>276</v>
      </c>
      <c r="CR193" s="14">
        <v>52</v>
      </c>
      <c r="CS193" s="17">
        <f t="shared" si="53"/>
        <v>5.5614973262032089E-2</v>
      </c>
      <c r="CT193" s="13"/>
      <c r="CU193" s="17"/>
      <c r="CV193" s="13"/>
      <c r="CW193" s="13"/>
      <c r="CX193" s="13"/>
      <c r="CY193" s="13"/>
      <c r="CZ193" s="13"/>
      <c r="DA193" s="13"/>
      <c r="DB193" s="13" t="str">
        <f>VLOOKUP($A193,'WO Detail'!$A$2:$BJ$304,5,FALSE)</f>
        <v>Michael Iezza</v>
      </c>
      <c r="DC193" s="13"/>
      <c r="DD193" s="13"/>
      <c r="DE193" s="55">
        <f>VLOOKUP($A193,'WO Detail'!$A$2:$BJ$304,38,FALSE)</f>
        <v>6</v>
      </c>
      <c r="DF193" s="19" t="s">
        <v>497</v>
      </c>
      <c r="DG193" s="19" t="s">
        <v>498</v>
      </c>
      <c r="DH193" s="19" t="s">
        <v>443</v>
      </c>
      <c r="DI193" s="19" t="s">
        <v>536</v>
      </c>
      <c r="DJ193" s="19" t="s">
        <v>334</v>
      </c>
      <c r="DK193" s="19" t="s">
        <v>537</v>
      </c>
      <c r="DL193" s="19" t="s">
        <v>443</v>
      </c>
      <c r="DM193" s="19" t="s">
        <v>538</v>
      </c>
      <c r="DN193" s="19" t="s">
        <v>539</v>
      </c>
      <c r="DO193" s="55"/>
      <c r="DP193" s="55"/>
      <c r="DQ193" s="68">
        <v>15.531660692951</v>
      </c>
      <c r="DR193" s="55" t="str">
        <f>VLOOKUP($A193,'WO Detail'!$A$2:$BJ$304,10,FALSE)</f>
        <v>No</v>
      </c>
      <c r="DS193" s="55" t="str">
        <f>VLOOKUP($A193,'WO Detail'!$A$2:$BJ$304,14,FALSE)</f>
        <v>YES</v>
      </c>
      <c r="DT193" s="19" t="s">
        <v>505</v>
      </c>
      <c r="DU193" s="59" t="str">
        <f>VLOOKUP($A193,'WO Detail'!$A$2:$BJ$304,15,FALSE)</f>
        <v>SHEILA SMALLS</v>
      </c>
      <c r="DV193" s="77"/>
      <c r="DW193" s="79" t="s">
        <v>267</v>
      </c>
      <c r="DX193" s="55">
        <f>VLOOKUP($A193,'WO Detail'!$A$2:$BJ$304,26,FALSE)</f>
        <v>573</v>
      </c>
      <c r="DY193" s="55">
        <f>VLOOKUP($A193,'WO Detail'!$A$2:$BJ$304,27,FALSE)</f>
        <v>554</v>
      </c>
      <c r="DZ193" s="55">
        <f>VLOOKUP($A193,'WO Detail'!$A$2:$BJ$304,28,FALSE)</f>
        <v>11</v>
      </c>
      <c r="EA193" s="55">
        <f>VLOOKUP($A193,'WO Detail'!$A$2:$BJ$304,29,FALSE)</f>
        <v>8</v>
      </c>
      <c r="EB193" s="55">
        <f>VLOOKUP($A193,'WO Detail'!$A$2:$BJ$304,30,FALSE)</f>
        <v>94</v>
      </c>
      <c r="EC193" s="55">
        <f>VLOOKUP($A193,'WO Detail'!$A$2:$BJ$304,31,FALSE)</f>
        <v>268</v>
      </c>
      <c r="ED193" s="55">
        <f>VLOOKUP($A193,'WO Detail'!$A$2:$BJ$304,32,FALSE)</f>
        <v>118</v>
      </c>
      <c r="EE193" s="55">
        <f>VLOOKUP($A193,'WO Detail'!$A$2:$BJ$304,33,FALSE)</f>
        <v>93</v>
      </c>
      <c r="EF193" s="55">
        <f>VLOOKUP($A193,'WO Detail'!$A$2:$BJ$304,34,FALSE)</f>
        <v>0</v>
      </c>
      <c r="EG193" s="55">
        <f>VLOOKUP($A193,'WO Detail'!$A$2:$BJ$304,35,FALSE)</f>
        <v>0</v>
      </c>
      <c r="EH193" s="55">
        <f>VLOOKUP($A193,'WO Detail'!$A$2:$BJ$304,36,FALSE)</f>
        <v>0</v>
      </c>
      <c r="EI193" s="55">
        <f>VLOOKUP($A193,'WO Detail'!$A$2:$BJ$304,37,FALSE)</f>
        <v>0</v>
      </c>
      <c r="EJ193" s="78">
        <v>7</v>
      </c>
      <c r="EK193" s="78">
        <v>0</v>
      </c>
      <c r="EL193" s="19" t="s">
        <v>268</v>
      </c>
      <c r="EM193" s="19" t="s">
        <v>269</v>
      </c>
      <c r="EN193" s="81">
        <v>18687</v>
      </c>
      <c r="EO193" s="78">
        <v>69</v>
      </c>
      <c r="EP193" s="78" t="s">
        <v>271</v>
      </c>
      <c r="EQ193" s="84">
        <v>66101</v>
      </c>
      <c r="ER193" s="78">
        <v>8.1300000000000008</v>
      </c>
      <c r="ES193" s="13"/>
      <c r="ET193" s="55">
        <f>VLOOKUP($A193,'WO Detail'!$A$2:$BJ$304,25,FALSE)</f>
        <v>3</v>
      </c>
      <c r="EU193" s="55">
        <f>VLOOKUP($A193,'WO Detail'!$A$2:$BJ$304,24,FALSE)</f>
        <v>13</v>
      </c>
      <c r="EV193" s="55" t="str">
        <f>VLOOKUP($A193,'WO Detail'!$A$2:$BJ$304,23,FALSE)</f>
        <v>OPERATING</v>
      </c>
      <c r="EW193" s="78" t="s">
        <v>513</v>
      </c>
      <c r="EX193" s="13" t="s">
        <v>372</v>
      </c>
      <c r="EY193" s="13"/>
      <c r="EZ193" s="19" t="s">
        <v>267</v>
      </c>
      <c r="FA193" s="55" t="str">
        <f>VLOOKUP($A193,'WO Detail'!$A$2:$BJ$304,11,FALSE)</f>
        <v>Other</v>
      </c>
      <c r="FB193" s="55" t="str">
        <f>VLOOKUP($A193,'WO Detail'!$A$2:$BJ$304,12,FALSE)</f>
        <v>Yes</v>
      </c>
      <c r="FC193" s="13"/>
      <c r="FD193" s="55">
        <f>VLOOKUP($A193,'WO Detail'!$A$2:$BJ$304,13,FALSE)</f>
        <v>0</v>
      </c>
      <c r="FE193" s="19" t="s">
        <v>267</v>
      </c>
      <c r="FF193" s="13" t="s">
        <v>273</v>
      </c>
      <c r="FG193" s="19" t="s">
        <v>1295</v>
      </c>
      <c r="FH193" s="19" t="s">
        <v>541</v>
      </c>
      <c r="FI193" s="13">
        <v>4018</v>
      </c>
      <c r="FJ193" s="13">
        <v>21</v>
      </c>
      <c r="FK193" s="19" t="s">
        <v>542</v>
      </c>
      <c r="FL193" s="13"/>
      <c r="FM193" s="55">
        <f>VLOOKUP($A193,'WO Detail'!$A$2:$BJ$304,16,FALSE)</f>
        <v>0</v>
      </c>
      <c r="FN193" s="13"/>
      <c r="FO193" s="13"/>
      <c r="FP193" s="13"/>
      <c r="FQ193" s="13"/>
      <c r="FR193" s="13"/>
      <c r="FS193" s="13"/>
      <c r="FT193" s="13"/>
      <c r="FU193" s="13"/>
      <c r="FV193" s="13"/>
      <c r="FW193" s="13"/>
      <c r="FX193" s="13"/>
      <c r="FY193" s="13"/>
      <c r="FZ193" s="13"/>
      <c r="GA193" s="13"/>
      <c r="GB193" s="13"/>
      <c r="GC193" s="13"/>
      <c r="GD193" s="13"/>
      <c r="GE193" s="13"/>
      <c r="GF193" s="13"/>
      <c r="GG193" s="13"/>
      <c r="GH193" s="55">
        <f>VLOOKUP($A193,'WO Detail'!$A$2:$BJ$304,39,FALSE)</f>
        <v>91.95</v>
      </c>
      <c r="GI193" s="55">
        <f>VLOOKUP($A193,'WO Detail'!$A$2:$BJ$304,40,FALSE)</f>
        <v>25.09</v>
      </c>
      <c r="GJ193" s="13"/>
      <c r="GK193" s="13"/>
      <c r="GL193" s="13"/>
      <c r="GM193" s="13"/>
      <c r="GN193" s="55">
        <f>VLOOKUP($A193,'WO Detail'!$A$2:$BJ$304,17,FALSE)</f>
        <v>0</v>
      </c>
      <c r="GO193" s="55">
        <f>VLOOKUP($A193,'WO Detail'!$A$2:$BJ$304,18,FALSE)</f>
        <v>0</v>
      </c>
      <c r="GP193" s="55">
        <f>VLOOKUP($A193,'WO Detail'!$A$2:$BJ$304,19,FALSE)</f>
        <v>0</v>
      </c>
      <c r="GQ193" s="55" t="str">
        <f>VLOOKUP($A193,'WO Detail'!$A$2:$BJ$304,21,FALSE)</f>
        <v>Yes</v>
      </c>
      <c r="GR193" s="89">
        <f>VLOOKUP($A193,'WO Detail'!$A$2:$BJ$304,22,FALSE)</f>
        <v>0.79789768873242728</v>
      </c>
      <c r="GS193" s="95">
        <f>VLOOKUP($A193,'WO Detail'!$A$2:$BJ$304,41,FALSE)</f>
        <v>1122</v>
      </c>
      <c r="GT193" s="95">
        <f t="shared" si="73"/>
        <v>0.67509025270758127</v>
      </c>
      <c r="GU193" s="95">
        <f>VLOOKUP($A193,'WO Detail'!$A$2:$BJ$304,42,FALSE)</f>
        <v>304</v>
      </c>
      <c r="GV193" s="95">
        <f t="shared" si="74"/>
        <v>0.54873646209386284</v>
      </c>
      <c r="GW193" s="95">
        <f>VLOOKUP($A193,'WO Detail'!$A$2:$BJ$304,43,FALSE)</f>
        <v>1698</v>
      </c>
      <c r="GX193" s="95">
        <f t="shared" si="54"/>
        <v>1.0216606498194947</v>
      </c>
      <c r="GY193" s="95">
        <f>VLOOKUP($A193,'WO Detail'!$A$2:$BJ$304,44,FALSE)</f>
        <v>2231</v>
      </c>
      <c r="GZ193" s="95">
        <f t="shared" si="55"/>
        <v>4.0270758122743686</v>
      </c>
      <c r="HA193" s="95">
        <f>VLOOKUP($A193,'WO Detail'!$A$2:$BJ$304,45,FALSE)</f>
        <v>951</v>
      </c>
      <c r="HB193" s="95">
        <f t="shared" si="56"/>
        <v>0.57220216606498198</v>
      </c>
      <c r="HC193" s="95">
        <f>VLOOKUP($A193,'WO Detail'!$A$2:$BJ$304,46,FALSE)</f>
        <v>835</v>
      </c>
      <c r="HD193" s="95">
        <f t="shared" si="57"/>
        <v>1.5072202166064983</v>
      </c>
      <c r="HE193" s="95">
        <f>VLOOKUP($A193,'WO Detail'!$A$2:$BJ$304,47,FALSE)</f>
        <v>918</v>
      </c>
      <c r="HF193" s="95">
        <f t="shared" si="58"/>
        <v>0.55234657039711188</v>
      </c>
      <c r="HG193" s="95">
        <f>VLOOKUP($A193,'WO Detail'!$A$2:$BJ$304,49,FALSE)</f>
        <v>509</v>
      </c>
      <c r="HH193" s="95">
        <f t="shared" si="59"/>
        <v>0.30625752105896509</v>
      </c>
      <c r="HI193" s="95">
        <f>VLOOKUP($A193,'WO Detail'!$A$2:$BJ$304,51,FALSE)</f>
        <v>0</v>
      </c>
      <c r="HJ193" s="95">
        <f t="shared" si="60"/>
        <v>0</v>
      </c>
      <c r="HK193" s="95">
        <f>VLOOKUP($A193,'WO Detail'!$A$2:$BJ$304,53,FALSE)</f>
        <v>15</v>
      </c>
      <c r="HL193" s="95">
        <f t="shared" si="61"/>
        <v>7.5</v>
      </c>
      <c r="HM193" s="95">
        <f>VLOOKUP($A193,'WO Detail'!$A$2:$BJ$304,55,FALSE)</f>
        <v>491</v>
      </c>
      <c r="HN193" s="95">
        <f>HM193/EU193</f>
        <v>37.769230769230766</v>
      </c>
      <c r="HO193" s="95">
        <f>VLOOKUP($A193,'WO Detail'!$A$2:$BJ$304,56,FALSE)</f>
        <v>9324</v>
      </c>
      <c r="HP193" s="95">
        <f t="shared" si="62"/>
        <v>5.6101083032490973</v>
      </c>
      <c r="HQ193" s="95">
        <f>VLOOKUP($A193,'WO Detail'!$A$2:$BJ$304,57,FALSE)</f>
        <v>4895</v>
      </c>
      <c r="HR193" s="95">
        <f t="shared" si="63"/>
        <v>8.8357400722021655</v>
      </c>
      <c r="HS193" s="95">
        <f>VLOOKUP($A193,'WO Detail'!$A$2:$BJ$304,58,FALSE)</f>
        <v>6025</v>
      </c>
      <c r="HT193" s="95">
        <f t="shared" si="64"/>
        <v>3.6251504211793018</v>
      </c>
      <c r="HU193" s="95">
        <f>VLOOKUP($A193,'WO Detail'!$A$2:$BJ$304,59,FALSE)</f>
        <v>38619</v>
      </c>
      <c r="HV193" s="95">
        <f t="shared" si="65"/>
        <v>69.709386281588451</v>
      </c>
      <c r="HW193" s="95">
        <f>VLOOKUP($A193,'WO Detail'!$A$2:$BJ$304,60,FALSE)</f>
        <v>348</v>
      </c>
      <c r="HX193" s="95">
        <f t="shared" si="66"/>
        <v>0.20938628158844766</v>
      </c>
      <c r="HY193" s="95">
        <f>VLOOKUP($A193,'WO Detail'!$A$2:$BJ$304,61,FALSE)</f>
        <v>10647</v>
      </c>
      <c r="HZ193" s="95">
        <f t="shared" si="67"/>
        <v>19.21841155234657</v>
      </c>
      <c r="IA193" s="95"/>
      <c r="IB193" s="95"/>
      <c r="IC193" s="95"/>
      <c r="ID193" s="113">
        <f>VLOOKUP($A193,'PHAS Score'!$C$1:$D$303,2,FALSE)</f>
        <v>52</v>
      </c>
      <c r="IE193" s="95">
        <f>VLOOKUP($A193,'WO Detail'!$A$2:$BJ$304,62,FALSE)</f>
        <v>2361</v>
      </c>
      <c r="IF193" s="95">
        <f t="shared" si="68"/>
        <v>4.2617328519855597</v>
      </c>
      <c r="IG193" s="96"/>
      <c r="IH193" s="96"/>
      <c r="II193" s="96"/>
      <c r="IJ193" s="96"/>
    </row>
    <row r="194" spans="1:244" s="18" customFormat="1" ht="20.100000000000001" customHeight="1">
      <c r="A194" s="55" t="s">
        <v>1296</v>
      </c>
      <c r="B194" s="13" t="s">
        <v>307</v>
      </c>
      <c r="C194" s="13" t="str">
        <f>VLOOKUP($A194,'WO Detail'!$A$2:$BJ$304,4,FALSE)</f>
        <v>Manhattan</v>
      </c>
      <c r="D194" s="13" t="str">
        <f>VLOOKUP($A194,'WO Detail'!$A$2:$BJ$304,6,FALSE)</f>
        <v>Jackie Robinson</v>
      </c>
      <c r="E194" s="55">
        <f>VLOOKUP($A194,'WO Detail'!$A$2:$BJ$304,7,FALSE)</f>
        <v>241</v>
      </c>
      <c r="F194" s="13" t="s">
        <v>1297</v>
      </c>
      <c r="G194" s="53">
        <v>204</v>
      </c>
      <c r="H194" s="55" t="str">
        <f>VLOOKUP($A194,'WO Detail'!$A$2:$BJ$304,9,FALSE)</f>
        <v>NY005012410</v>
      </c>
      <c r="I194" s="14">
        <v>88</v>
      </c>
      <c r="J194" s="14">
        <v>209</v>
      </c>
      <c r="K194" s="15">
        <v>2.375</v>
      </c>
      <c r="L194" s="15">
        <v>23.464772700000001</v>
      </c>
      <c r="M194" s="14">
        <v>81</v>
      </c>
      <c r="N194" s="14">
        <v>128</v>
      </c>
      <c r="O194" s="14">
        <v>15</v>
      </c>
      <c r="P194" s="14">
        <v>15</v>
      </c>
      <c r="Q194" s="14">
        <v>15</v>
      </c>
      <c r="R194" s="14">
        <v>24</v>
      </c>
      <c r="S194" s="14">
        <v>22</v>
      </c>
      <c r="T194" s="14">
        <v>19</v>
      </c>
      <c r="U194" s="14">
        <v>23</v>
      </c>
      <c r="V194" s="14">
        <v>21</v>
      </c>
      <c r="W194" s="14">
        <v>11</v>
      </c>
      <c r="X194" s="14">
        <v>13</v>
      </c>
      <c r="Y194" s="14">
        <v>14</v>
      </c>
      <c r="Z194" s="14">
        <v>10</v>
      </c>
      <c r="AA194" s="14">
        <v>7</v>
      </c>
      <c r="AB194" s="14">
        <v>59</v>
      </c>
      <c r="AC194" s="14">
        <v>40</v>
      </c>
      <c r="AD194" s="14">
        <v>31</v>
      </c>
      <c r="AE194" s="14">
        <v>16</v>
      </c>
      <c r="AF194" s="14">
        <v>111</v>
      </c>
      <c r="AG194" s="14">
        <v>77</v>
      </c>
      <c r="AH194" s="14">
        <v>5</v>
      </c>
      <c r="AI194" s="14">
        <v>0</v>
      </c>
      <c r="AJ194" s="14">
        <v>40</v>
      </c>
      <c r="AK194" s="14">
        <v>10</v>
      </c>
      <c r="AL194" s="14">
        <v>2</v>
      </c>
      <c r="AM194" s="14">
        <v>2</v>
      </c>
      <c r="AN194" s="14">
        <v>13</v>
      </c>
      <c r="AO194" s="16">
        <v>535.5454545454545</v>
      </c>
      <c r="AP194" s="16">
        <v>341.5</v>
      </c>
      <c r="AQ194" s="14">
        <v>6</v>
      </c>
      <c r="AR194" s="14">
        <v>4</v>
      </c>
      <c r="AS194" s="14">
        <v>29</v>
      </c>
      <c r="AT194" s="14">
        <v>10</v>
      </c>
      <c r="AU194" s="14">
        <v>6</v>
      </c>
      <c r="AV194" s="14">
        <v>8</v>
      </c>
      <c r="AW194" s="14">
        <v>4</v>
      </c>
      <c r="AX194" s="14">
        <v>3</v>
      </c>
      <c r="AY194" s="14">
        <v>2</v>
      </c>
      <c r="AZ194" s="14">
        <v>2</v>
      </c>
      <c r="BA194" s="14">
        <v>14</v>
      </c>
      <c r="BB194" s="16">
        <v>26258.563218390806</v>
      </c>
      <c r="BC194" s="16">
        <v>16224</v>
      </c>
      <c r="BD194" s="14">
        <v>4</v>
      </c>
      <c r="BE194" s="14">
        <v>16</v>
      </c>
      <c r="BF194" s="14">
        <v>18</v>
      </c>
      <c r="BG194" s="14">
        <v>13</v>
      </c>
      <c r="BH194" s="14">
        <v>9</v>
      </c>
      <c r="BI194" s="14">
        <v>3</v>
      </c>
      <c r="BJ194" s="14">
        <v>3</v>
      </c>
      <c r="BK194" s="14">
        <v>1</v>
      </c>
      <c r="BL194" s="14">
        <v>4</v>
      </c>
      <c r="BM194" s="14">
        <v>4</v>
      </c>
      <c r="BN194" s="14">
        <v>4</v>
      </c>
      <c r="BO194" s="14">
        <v>1</v>
      </c>
      <c r="BP194" s="14">
        <v>0</v>
      </c>
      <c r="BQ194" s="14">
        <v>1</v>
      </c>
      <c r="BR194" s="14">
        <v>0</v>
      </c>
      <c r="BS194" s="14">
        <v>2</v>
      </c>
      <c r="BT194" s="14">
        <v>0</v>
      </c>
      <c r="BU194" s="14">
        <v>0</v>
      </c>
      <c r="BV194" s="14">
        <v>2</v>
      </c>
      <c r="BW194" s="14">
        <v>0</v>
      </c>
      <c r="BX194" s="14">
        <v>2</v>
      </c>
      <c r="BY194" s="14">
        <v>39</v>
      </c>
      <c r="BZ194" s="16">
        <v>40433.820512820515</v>
      </c>
      <c r="CA194" s="16">
        <v>33083</v>
      </c>
      <c r="CB194" s="14">
        <v>18</v>
      </c>
      <c r="CC194" s="16">
        <v>17592.111111111109</v>
      </c>
      <c r="CD194" s="16">
        <v>12742</v>
      </c>
      <c r="CE194" s="14">
        <v>32</v>
      </c>
      <c r="CF194" s="16">
        <v>14071.6875</v>
      </c>
      <c r="CG194" s="16">
        <v>10536</v>
      </c>
      <c r="CH194" s="14">
        <v>61</v>
      </c>
      <c r="CI194" s="14">
        <v>14</v>
      </c>
      <c r="CJ194" s="14">
        <v>6</v>
      </c>
      <c r="CK194" s="14">
        <v>5</v>
      </c>
      <c r="CL194" s="14">
        <v>1</v>
      </c>
      <c r="CM194" s="14">
        <v>1</v>
      </c>
      <c r="CN194" s="17">
        <f t="shared" si="51"/>
        <v>1.1363636363636364E-2</v>
      </c>
      <c r="CO194" s="14">
        <v>6</v>
      </c>
      <c r="CP194" s="17">
        <f t="shared" si="52"/>
        <v>6.8181818181818177E-2</v>
      </c>
      <c r="CQ194" s="14">
        <v>44</v>
      </c>
      <c r="CR194" s="14">
        <v>18</v>
      </c>
      <c r="CS194" s="17">
        <f t="shared" si="53"/>
        <v>8.6124401913875603E-2</v>
      </c>
      <c r="CT194" s="13"/>
      <c r="CU194" s="17"/>
      <c r="CV194" s="13"/>
      <c r="CW194" s="13"/>
      <c r="CX194" s="13"/>
      <c r="CY194" s="13"/>
      <c r="CZ194" s="13"/>
      <c r="DA194" s="13"/>
      <c r="DB194" s="13" t="str">
        <f>VLOOKUP($A194,'WO Detail'!$A$2:$BJ$304,5,FALSE)</f>
        <v>Demetrice Gadson</v>
      </c>
      <c r="DC194" s="13"/>
      <c r="DD194" s="13"/>
      <c r="DE194" s="55">
        <f>VLOOKUP($A194,'WO Detail'!$A$2:$BJ$304,38,FALSE)</f>
        <v>0</v>
      </c>
      <c r="DF194" s="19" t="s">
        <v>309</v>
      </c>
      <c r="DG194" s="19" t="s">
        <v>310</v>
      </c>
      <c r="DH194" s="19" t="s">
        <v>366</v>
      </c>
      <c r="DI194" s="19" t="s">
        <v>367</v>
      </c>
      <c r="DJ194" s="19" t="s">
        <v>313</v>
      </c>
      <c r="DK194" s="19" t="s">
        <v>314</v>
      </c>
      <c r="DL194" s="19" t="s">
        <v>280</v>
      </c>
      <c r="DM194" s="19" t="s">
        <v>315</v>
      </c>
      <c r="DN194" s="19" t="s">
        <v>369</v>
      </c>
      <c r="DO194" s="55"/>
      <c r="DP194" s="55"/>
      <c r="DQ194" s="68">
        <v>39.024390243902438</v>
      </c>
      <c r="DR194" s="55" t="str">
        <f>VLOOKUP($A194,'WO Detail'!$A$2:$BJ$304,10,FALSE)</f>
        <v>No</v>
      </c>
      <c r="DS194" s="55" t="str">
        <f>VLOOKUP($A194,'WO Detail'!$A$2:$BJ$304,14,FALSE)</f>
        <v>YES</v>
      </c>
      <c r="DT194" s="19" t="s">
        <v>370</v>
      </c>
      <c r="DU194" s="59" t="str">
        <f>VLOOKUP($A194,'WO Detail'!$A$2:$BJ$304,15,FALSE)</f>
        <v>CYNTHIA PEREZ</v>
      </c>
      <c r="DV194" s="78">
        <v>2020</v>
      </c>
      <c r="DW194" s="79" t="s">
        <v>267</v>
      </c>
      <c r="DX194" s="55">
        <f>VLOOKUP($A194,'WO Detail'!$A$2:$BJ$304,26,FALSE)</f>
        <v>90</v>
      </c>
      <c r="DY194" s="55">
        <f>VLOOKUP($A194,'WO Detail'!$A$2:$BJ$304,27,FALSE)</f>
        <v>88</v>
      </c>
      <c r="DZ194" s="55">
        <f>VLOOKUP($A194,'WO Detail'!$A$2:$BJ$304,28,FALSE)</f>
        <v>1</v>
      </c>
      <c r="EA194" s="55">
        <f>VLOOKUP($A194,'WO Detail'!$A$2:$BJ$304,29,FALSE)</f>
        <v>1</v>
      </c>
      <c r="EB194" s="55">
        <f>VLOOKUP($A194,'WO Detail'!$A$2:$BJ$304,30,FALSE)</f>
        <v>0</v>
      </c>
      <c r="EC194" s="55">
        <f>VLOOKUP($A194,'WO Detail'!$A$2:$BJ$304,31,FALSE)</f>
        <v>27</v>
      </c>
      <c r="ED194" s="55">
        <f>VLOOKUP($A194,'WO Detail'!$A$2:$BJ$304,32,FALSE)</f>
        <v>34</v>
      </c>
      <c r="EE194" s="55">
        <f>VLOOKUP($A194,'WO Detail'!$A$2:$BJ$304,33,FALSE)</f>
        <v>17</v>
      </c>
      <c r="EF194" s="55">
        <f>VLOOKUP($A194,'WO Detail'!$A$2:$BJ$304,34,FALSE)</f>
        <v>12</v>
      </c>
      <c r="EG194" s="55">
        <f>VLOOKUP($A194,'WO Detail'!$A$2:$BJ$304,35,FALSE)</f>
        <v>0</v>
      </c>
      <c r="EH194" s="55">
        <f>VLOOKUP($A194,'WO Detail'!$A$2:$BJ$304,36,FALSE)</f>
        <v>0</v>
      </c>
      <c r="EI194" s="55">
        <f>VLOOKUP($A194,'WO Detail'!$A$2:$BJ$304,37,FALSE)</f>
        <v>0</v>
      </c>
      <c r="EJ194" s="78">
        <v>2</v>
      </c>
      <c r="EK194" s="78">
        <v>1</v>
      </c>
      <c r="EL194" s="19" t="s">
        <v>268</v>
      </c>
      <c r="EM194" s="19" t="s">
        <v>290</v>
      </c>
      <c r="EN194" s="81">
        <v>25658</v>
      </c>
      <c r="EO194" s="78">
        <v>50</v>
      </c>
      <c r="EP194" s="78" t="s">
        <v>271</v>
      </c>
      <c r="EQ194" s="84">
        <v>14614</v>
      </c>
      <c r="ER194" s="78">
        <v>0.74</v>
      </c>
      <c r="ES194" s="13"/>
      <c r="ET194" s="55">
        <f>VLOOKUP($A194,'WO Detail'!$A$2:$BJ$304,25,FALSE)</f>
        <v>2</v>
      </c>
      <c r="EU194" s="55">
        <f>VLOOKUP($A194,'WO Detail'!$A$2:$BJ$304,24,FALSE)</f>
        <v>2</v>
      </c>
      <c r="EV194" s="55" t="str">
        <f>VLOOKUP($A194,'WO Detail'!$A$2:$BJ$304,23,FALSE)</f>
        <v>OPERATING</v>
      </c>
      <c r="EW194" s="78" t="s">
        <v>390</v>
      </c>
      <c r="EX194" s="13"/>
      <c r="EY194" s="13"/>
      <c r="EZ194" s="19" t="s">
        <v>267</v>
      </c>
      <c r="FA194" s="55" t="str">
        <f>VLOOKUP($A194,'WO Detail'!$A$2:$BJ$304,11,FALSE)</f>
        <v>Other</v>
      </c>
      <c r="FB194" s="55" t="str">
        <f>VLOOKUP($A194,'WO Detail'!$A$2:$BJ$304,12,FALSE)</f>
        <v>No</v>
      </c>
      <c r="FC194" s="13"/>
      <c r="FD194" s="55">
        <f>VLOOKUP($A194,'WO Detail'!$A$2:$BJ$304,13,FALSE)</f>
        <v>0</v>
      </c>
      <c r="FE194" s="19" t="s">
        <v>267</v>
      </c>
      <c r="FF194" s="13" t="s">
        <v>273</v>
      </c>
      <c r="FG194" s="19" t="s">
        <v>1298</v>
      </c>
      <c r="FH194" s="19" t="s">
        <v>374</v>
      </c>
      <c r="FI194" s="13">
        <v>3804</v>
      </c>
      <c r="FJ194" s="13">
        <v>4</v>
      </c>
      <c r="FK194" s="19" t="s">
        <v>792</v>
      </c>
      <c r="FL194" s="13"/>
      <c r="FM194" s="55">
        <f>VLOOKUP($A194,'WO Detail'!$A$2:$BJ$304,16,FALSE)</f>
        <v>0</v>
      </c>
      <c r="FN194" s="13"/>
      <c r="FO194" s="13"/>
      <c r="FP194" s="13"/>
      <c r="FQ194" s="13"/>
      <c r="FR194" s="13"/>
      <c r="FS194" s="13"/>
      <c r="FT194" s="13"/>
      <c r="FU194" s="13"/>
      <c r="FV194" s="13"/>
      <c r="FW194" s="13"/>
      <c r="FX194" s="13"/>
      <c r="FY194" s="13"/>
      <c r="FZ194" s="13"/>
      <c r="GA194" s="13"/>
      <c r="GB194" s="13"/>
      <c r="GC194" s="13"/>
      <c r="GD194" s="13"/>
      <c r="GE194" s="13"/>
      <c r="GF194" s="13"/>
      <c r="GG194" s="13"/>
      <c r="GH194" s="55">
        <f>VLOOKUP($A194,'WO Detail'!$A$2:$BJ$304,39,FALSE)</f>
        <v>83.82</v>
      </c>
      <c r="GI194" s="55">
        <f>VLOOKUP($A194,'WO Detail'!$A$2:$BJ$304,40,FALSE)</f>
        <v>59.09</v>
      </c>
      <c r="GJ194" s="13"/>
      <c r="GK194" s="13"/>
      <c r="GL194" s="13"/>
      <c r="GM194" s="13"/>
      <c r="GN194" s="55">
        <f>VLOOKUP($A194,'WO Detail'!$A$2:$BJ$304,17,FALSE)</f>
        <v>0</v>
      </c>
      <c r="GO194" s="55">
        <f>VLOOKUP($A194,'WO Detail'!$A$2:$BJ$304,18,FALSE)</f>
        <v>0</v>
      </c>
      <c r="GP194" s="55">
        <f>VLOOKUP($A194,'WO Detail'!$A$2:$BJ$304,19,FALSE)</f>
        <v>0</v>
      </c>
      <c r="GQ194" s="55" t="str">
        <f>VLOOKUP($A194,'WO Detail'!$A$2:$BJ$304,21,FALSE)</f>
        <v>Yes</v>
      </c>
      <c r="GR194" s="89">
        <f>VLOOKUP($A194,'WO Detail'!$A$2:$BJ$304,22,FALSE)</f>
        <v>0.67575811564637611</v>
      </c>
      <c r="GS194" s="95">
        <f>VLOOKUP($A194,'WO Detail'!$A$2:$BJ$304,41,FALSE)</f>
        <v>328</v>
      </c>
      <c r="GT194" s="95">
        <f t="shared" si="73"/>
        <v>1.2424242424242424</v>
      </c>
      <c r="GU194" s="95">
        <f>VLOOKUP($A194,'WO Detail'!$A$2:$BJ$304,42,FALSE)</f>
        <v>58</v>
      </c>
      <c r="GV194" s="95">
        <f t="shared" si="74"/>
        <v>0.65909090909090906</v>
      </c>
      <c r="GW194" s="95">
        <f>VLOOKUP($A194,'WO Detail'!$A$2:$BJ$304,43,FALSE)</f>
        <v>1003</v>
      </c>
      <c r="GX194" s="95">
        <f t="shared" si="54"/>
        <v>3.7992424242424239</v>
      </c>
      <c r="GY194" s="95">
        <f>VLOOKUP($A194,'WO Detail'!$A$2:$BJ$304,44,FALSE)</f>
        <v>1001</v>
      </c>
      <c r="GZ194" s="95">
        <f t="shared" si="55"/>
        <v>11.375</v>
      </c>
      <c r="HA194" s="95">
        <f>VLOOKUP($A194,'WO Detail'!$A$2:$BJ$304,45,FALSE)</f>
        <v>488</v>
      </c>
      <c r="HB194" s="95">
        <f t="shared" si="56"/>
        <v>1.8484848484848484</v>
      </c>
      <c r="HC194" s="95">
        <f>VLOOKUP($A194,'WO Detail'!$A$2:$BJ$304,46,FALSE)</f>
        <v>297</v>
      </c>
      <c r="HD194" s="95">
        <f t="shared" si="57"/>
        <v>3.375</v>
      </c>
      <c r="HE194" s="95">
        <f>VLOOKUP($A194,'WO Detail'!$A$2:$BJ$304,47,FALSE)</f>
        <v>611</v>
      </c>
      <c r="HF194" s="95">
        <f t="shared" si="58"/>
        <v>2.3143939393939394</v>
      </c>
      <c r="HG194" s="95">
        <f>VLOOKUP($A194,'WO Detail'!$A$2:$BJ$304,49,FALSE)</f>
        <v>1403</v>
      </c>
      <c r="HH194" s="95">
        <f t="shared" si="59"/>
        <v>5.3143939393939394</v>
      </c>
      <c r="HI194" s="95">
        <f>VLOOKUP($A194,'WO Detail'!$A$2:$BJ$304,51,FALSE)</f>
        <v>2</v>
      </c>
      <c r="HJ194" s="95">
        <f t="shared" si="60"/>
        <v>1</v>
      </c>
      <c r="HK194" s="95">
        <f>VLOOKUP($A194,'WO Detail'!$A$2:$BJ$304,53,FALSE)</f>
        <v>3</v>
      </c>
      <c r="HL194" s="95">
        <f t="shared" si="61"/>
        <v>1.5</v>
      </c>
      <c r="HM194" s="95">
        <f>VLOOKUP($A194,'WO Detail'!$A$2:$BJ$304,55,FALSE)</f>
        <v>289</v>
      </c>
      <c r="HN194" s="95">
        <f>HM194/EU194</f>
        <v>144.5</v>
      </c>
      <c r="HO194" s="95">
        <f>VLOOKUP($A194,'WO Detail'!$A$2:$BJ$304,56,FALSE)</f>
        <v>3317</v>
      </c>
      <c r="HP194" s="95">
        <f t="shared" si="62"/>
        <v>12.564393939393939</v>
      </c>
      <c r="HQ194" s="95">
        <f>VLOOKUP($A194,'WO Detail'!$A$2:$BJ$304,57,FALSE)</f>
        <v>932</v>
      </c>
      <c r="HR194" s="95">
        <f t="shared" si="63"/>
        <v>10.590909090909092</v>
      </c>
      <c r="HS194" s="95">
        <f>VLOOKUP($A194,'WO Detail'!$A$2:$BJ$304,58,FALSE)</f>
        <v>4397</v>
      </c>
      <c r="HT194" s="95">
        <f t="shared" si="64"/>
        <v>16.655303030303031</v>
      </c>
      <c r="HU194" s="95">
        <f>VLOOKUP($A194,'WO Detail'!$A$2:$BJ$304,59,FALSE)</f>
        <v>10957</v>
      </c>
      <c r="HV194" s="95">
        <f t="shared" si="65"/>
        <v>124.51136363636364</v>
      </c>
      <c r="HW194" s="95">
        <f>VLOOKUP($A194,'WO Detail'!$A$2:$BJ$304,60,FALSE)</f>
        <v>235</v>
      </c>
      <c r="HX194" s="95">
        <f t="shared" si="66"/>
        <v>0.89015151515151514</v>
      </c>
      <c r="HY194" s="95">
        <f>VLOOKUP($A194,'WO Detail'!$A$2:$BJ$304,61,FALSE)</f>
        <v>2686</v>
      </c>
      <c r="HZ194" s="95">
        <f t="shared" si="67"/>
        <v>30.522727272727273</v>
      </c>
      <c r="IA194" s="95"/>
      <c r="IB194" s="95"/>
      <c r="IC194" s="95"/>
      <c r="ID194" s="113">
        <f>VLOOKUP($A194,'PHAS Score'!$C$1:$D$303,2,FALSE)</f>
        <v>15</v>
      </c>
      <c r="IE194" s="95">
        <f>VLOOKUP($A194,'WO Detail'!$A$2:$BJ$304,62,FALSE)</f>
        <v>188</v>
      </c>
      <c r="IF194" s="95">
        <f t="shared" si="68"/>
        <v>2.1363636363636362</v>
      </c>
      <c r="IG194" s="96"/>
      <c r="IH194" s="96"/>
      <c r="II194" s="96"/>
      <c r="IJ194" s="96"/>
    </row>
    <row r="195" spans="1:244" s="18" customFormat="1" ht="20.100000000000001" customHeight="1">
      <c r="A195" s="55" t="s">
        <v>1299</v>
      </c>
      <c r="B195" s="13" t="s">
        <v>278</v>
      </c>
      <c r="C195" s="13" t="str">
        <f>VLOOKUP($A195,'WO Detail'!$A$2:$BJ$304,4,FALSE)</f>
        <v>Brooklyn</v>
      </c>
      <c r="D195" s="13" t="str">
        <f>VLOOKUP($A195,'WO Detail'!$A$2:$BJ$304,6,FALSE)</f>
        <v>Park Rock Consolidation</v>
      </c>
      <c r="E195" s="55">
        <f>VLOOKUP($A195,'WO Detail'!$A$2:$BJ$304,7,FALSE)</f>
        <v>351</v>
      </c>
      <c r="F195" s="13" t="s">
        <v>1300</v>
      </c>
      <c r="G195" s="53">
        <v>351</v>
      </c>
      <c r="H195" s="55" t="str">
        <f>VLOOKUP($A195,'WO Detail'!$A$2:$BJ$304,9,FALSE)</f>
        <v>NY005013510</v>
      </c>
      <c r="I195" s="14">
        <v>129</v>
      </c>
      <c r="J195" s="14">
        <v>297</v>
      </c>
      <c r="K195" s="15">
        <v>2.3023256000000001</v>
      </c>
      <c r="L195" s="15">
        <v>18.511627900000001</v>
      </c>
      <c r="M195" s="14">
        <v>108</v>
      </c>
      <c r="N195" s="14">
        <v>189</v>
      </c>
      <c r="O195" s="14">
        <v>24</v>
      </c>
      <c r="P195" s="14">
        <v>31</v>
      </c>
      <c r="Q195" s="14">
        <v>33</v>
      </c>
      <c r="R195" s="14">
        <v>22</v>
      </c>
      <c r="S195" s="14">
        <v>25</v>
      </c>
      <c r="T195" s="14">
        <v>42</v>
      </c>
      <c r="U195" s="14">
        <v>35</v>
      </c>
      <c r="V195" s="14">
        <v>32</v>
      </c>
      <c r="W195" s="14">
        <v>12</v>
      </c>
      <c r="X195" s="14">
        <v>21</v>
      </c>
      <c r="Y195" s="14">
        <v>16</v>
      </c>
      <c r="Z195" s="14">
        <v>3</v>
      </c>
      <c r="AA195" s="14">
        <v>1</v>
      </c>
      <c r="AB195" s="14">
        <v>103</v>
      </c>
      <c r="AC195" s="14">
        <v>36</v>
      </c>
      <c r="AD195" s="14">
        <v>20</v>
      </c>
      <c r="AE195" s="14">
        <v>4</v>
      </c>
      <c r="AF195" s="14">
        <v>233</v>
      </c>
      <c r="AG195" s="14">
        <v>59</v>
      </c>
      <c r="AH195" s="14">
        <v>0</v>
      </c>
      <c r="AI195" s="14">
        <v>1</v>
      </c>
      <c r="AJ195" s="14">
        <v>46</v>
      </c>
      <c r="AK195" s="14">
        <v>9</v>
      </c>
      <c r="AL195" s="14">
        <v>2</v>
      </c>
      <c r="AM195" s="14">
        <v>2</v>
      </c>
      <c r="AN195" s="14">
        <v>8</v>
      </c>
      <c r="AO195" s="16">
        <v>696.85271317829461</v>
      </c>
      <c r="AP195" s="16">
        <v>516</v>
      </c>
      <c r="AQ195" s="14">
        <v>0</v>
      </c>
      <c r="AR195" s="14">
        <v>7</v>
      </c>
      <c r="AS195" s="14">
        <v>32</v>
      </c>
      <c r="AT195" s="14">
        <v>15</v>
      </c>
      <c r="AU195" s="14">
        <v>8</v>
      </c>
      <c r="AV195" s="14">
        <v>4</v>
      </c>
      <c r="AW195" s="14">
        <v>5</v>
      </c>
      <c r="AX195" s="14">
        <v>4</v>
      </c>
      <c r="AY195" s="14">
        <v>11</v>
      </c>
      <c r="AZ195" s="14">
        <v>7</v>
      </c>
      <c r="BA195" s="14">
        <v>36</v>
      </c>
      <c r="BB195" s="16">
        <v>31167.6953125</v>
      </c>
      <c r="BC195" s="16">
        <v>22633.5</v>
      </c>
      <c r="BD195" s="14">
        <v>3</v>
      </c>
      <c r="BE195" s="14">
        <v>20</v>
      </c>
      <c r="BF195" s="14">
        <v>25</v>
      </c>
      <c r="BG195" s="14">
        <v>13</v>
      </c>
      <c r="BH195" s="14">
        <v>4</v>
      </c>
      <c r="BI195" s="14">
        <v>4</v>
      </c>
      <c r="BJ195" s="14">
        <v>6</v>
      </c>
      <c r="BK195" s="14">
        <v>11</v>
      </c>
      <c r="BL195" s="14">
        <v>10</v>
      </c>
      <c r="BM195" s="14">
        <v>5</v>
      </c>
      <c r="BN195" s="14">
        <v>5</v>
      </c>
      <c r="BO195" s="14">
        <v>7</v>
      </c>
      <c r="BP195" s="14">
        <v>3</v>
      </c>
      <c r="BQ195" s="14">
        <v>2</v>
      </c>
      <c r="BR195" s="14">
        <v>3</v>
      </c>
      <c r="BS195" s="14">
        <v>1</v>
      </c>
      <c r="BT195" s="14">
        <v>2</v>
      </c>
      <c r="BU195" s="14">
        <v>3</v>
      </c>
      <c r="BV195" s="14">
        <v>0</v>
      </c>
      <c r="BW195" s="14">
        <v>0</v>
      </c>
      <c r="BX195" s="14">
        <v>1</v>
      </c>
      <c r="BY195" s="14">
        <v>74</v>
      </c>
      <c r="BZ195" s="16">
        <v>43681.527027027027</v>
      </c>
      <c r="CA195" s="16">
        <v>40669.5</v>
      </c>
      <c r="CB195" s="14">
        <v>24</v>
      </c>
      <c r="CC195" s="16">
        <v>15475.916666666666</v>
      </c>
      <c r="CD195" s="16">
        <v>11788</v>
      </c>
      <c r="CE195" s="14">
        <v>34</v>
      </c>
      <c r="CF195" s="16">
        <v>16077.764705882353</v>
      </c>
      <c r="CG195" s="16">
        <v>10296</v>
      </c>
      <c r="CH195" s="14">
        <v>66</v>
      </c>
      <c r="CI195" s="14">
        <v>30</v>
      </c>
      <c r="CJ195" s="14">
        <v>22</v>
      </c>
      <c r="CK195" s="14">
        <v>9</v>
      </c>
      <c r="CL195" s="14">
        <v>1</v>
      </c>
      <c r="CM195" s="14">
        <v>1</v>
      </c>
      <c r="CN195" s="17">
        <f t="shared" si="51"/>
        <v>7.7519379844961239E-3</v>
      </c>
      <c r="CO195" s="14">
        <v>11</v>
      </c>
      <c r="CP195" s="17">
        <f t="shared" si="52"/>
        <v>8.5271317829457363E-2</v>
      </c>
      <c r="CQ195" s="14">
        <v>53</v>
      </c>
      <c r="CR195" s="14">
        <v>25</v>
      </c>
      <c r="CS195" s="17">
        <f t="shared" si="53"/>
        <v>8.4175084175084181E-2</v>
      </c>
      <c r="CT195" s="13"/>
      <c r="CU195" s="17"/>
      <c r="CV195" s="13"/>
      <c r="CW195" s="13"/>
      <c r="CX195" s="13"/>
      <c r="CY195" s="13"/>
      <c r="CZ195" s="13"/>
      <c r="DA195" s="13"/>
      <c r="DB195" s="13" t="str">
        <f>VLOOKUP($A195,'WO Detail'!$A$2:$BJ$304,5,FALSE)</f>
        <v>Alicia Maynard</v>
      </c>
      <c r="DC195" s="13"/>
      <c r="DD195" s="13"/>
      <c r="DE195" s="55">
        <f>VLOOKUP($A195,'WO Detail'!$A$2:$BJ$304,38,FALSE)</f>
        <v>4</v>
      </c>
      <c r="DF195" s="19" t="s">
        <v>280</v>
      </c>
      <c r="DG195" s="19" t="s">
        <v>281</v>
      </c>
      <c r="DH195" s="19" t="s">
        <v>282</v>
      </c>
      <c r="DI195" s="19" t="s">
        <v>283</v>
      </c>
      <c r="DJ195" s="19" t="s">
        <v>799</v>
      </c>
      <c r="DK195" s="19" t="s">
        <v>800</v>
      </c>
      <c r="DL195" s="19" t="s">
        <v>356</v>
      </c>
      <c r="DM195" s="19" t="s">
        <v>357</v>
      </c>
      <c r="DN195" s="19" t="s">
        <v>430</v>
      </c>
      <c r="DO195" s="55"/>
      <c r="DP195" s="55"/>
      <c r="DQ195" s="68">
        <v>15.67398119122257</v>
      </c>
      <c r="DR195" s="55" t="str">
        <f>VLOOKUP($A195,'WO Detail'!$A$2:$BJ$304,10,FALSE)</f>
        <v>No</v>
      </c>
      <c r="DS195" s="55" t="str">
        <f>VLOOKUP($A195,'WO Detail'!$A$2:$BJ$304,14,FALSE)</f>
        <v>NO</v>
      </c>
      <c r="DT195" s="19" t="s">
        <v>431</v>
      </c>
      <c r="DU195" s="59">
        <f>VLOOKUP($A195,'WO Detail'!$A$2:$BJ$304,15,FALSE)</f>
        <v>0</v>
      </c>
      <c r="DV195" s="78">
        <v>2025</v>
      </c>
      <c r="DW195" s="79" t="s">
        <v>267</v>
      </c>
      <c r="DX195" s="55">
        <f>VLOOKUP($A195,'WO Detail'!$A$2:$BJ$304,26,FALSE)</f>
        <v>134</v>
      </c>
      <c r="DY195" s="55">
        <f>VLOOKUP($A195,'WO Detail'!$A$2:$BJ$304,27,FALSE)</f>
        <v>130</v>
      </c>
      <c r="DZ195" s="55">
        <f>VLOOKUP($A195,'WO Detail'!$A$2:$BJ$304,28,FALSE)</f>
        <v>4</v>
      </c>
      <c r="EA195" s="55">
        <f>VLOOKUP($A195,'WO Detail'!$A$2:$BJ$304,29,FALSE)</f>
        <v>0</v>
      </c>
      <c r="EB195" s="55">
        <f>VLOOKUP($A195,'WO Detail'!$A$2:$BJ$304,30,FALSE)</f>
        <v>0</v>
      </c>
      <c r="EC195" s="55">
        <f>VLOOKUP($A195,'WO Detail'!$A$2:$BJ$304,31,FALSE)</f>
        <v>45</v>
      </c>
      <c r="ED195" s="55">
        <f>VLOOKUP($A195,'WO Detail'!$A$2:$BJ$304,32,FALSE)</f>
        <v>69</v>
      </c>
      <c r="EE195" s="55">
        <f>VLOOKUP($A195,'WO Detail'!$A$2:$BJ$304,33,FALSE)</f>
        <v>16</v>
      </c>
      <c r="EF195" s="55">
        <f>VLOOKUP($A195,'WO Detail'!$A$2:$BJ$304,34,FALSE)</f>
        <v>4</v>
      </c>
      <c r="EG195" s="55">
        <f>VLOOKUP($A195,'WO Detail'!$A$2:$BJ$304,35,FALSE)</f>
        <v>0</v>
      </c>
      <c r="EH195" s="55">
        <f>VLOOKUP($A195,'WO Detail'!$A$2:$BJ$304,36,FALSE)</f>
        <v>0</v>
      </c>
      <c r="EI195" s="55">
        <f>VLOOKUP($A195,'WO Detail'!$A$2:$BJ$304,37,FALSE)</f>
        <v>0</v>
      </c>
      <c r="EJ195" s="78">
        <v>9</v>
      </c>
      <c r="EK195" s="78">
        <v>0</v>
      </c>
      <c r="EL195" s="19" t="s">
        <v>268</v>
      </c>
      <c r="EM195" s="19" t="s">
        <v>290</v>
      </c>
      <c r="EN195" s="81">
        <v>31656</v>
      </c>
      <c r="EO195" s="78">
        <v>34</v>
      </c>
      <c r="EP195" s="78" t="s">
        <v>291</v>
      </c>
      <c r="EQ195" s="84">
        <v>33105</v>
      </c>
      <c r="ER195" s="78">
        <v>1.24</v>
      </c>
      <c r="ES195" s="13"/>
      <c r="ET195" s="55">
        <f>VLOOKUP($A195,'WO Detail'!$A$2:$BJ$304,25,FALSE)</f>
        <v>27</v>
      </c>
      <c r="EU195" s="55">
        <f>VLOOKUP($A195,'WO Detail'!$A$2:$BJ$304,24,FALSE)</f>
        <v>0</v>
      </c>
      <c r="EV195" s="55" t="str">
        <f>VLOOKUP($A195,'WO Detail'!$A$2:$BJ$304,23,FALSE)</f>
        <v>OPERATING</v>
      </c>
      <c r="EW195" s="78" t="s">
        <v>267</v>
      </c>
      <c r="EX195" s="13"/>
      <c r="EY195" s="13"/>
      <c r="EZ195" s="19" t="s">
        <v>272</v>
      </c>
      <c r="FA195" s="55" t="str">
        <f>VLOOKUP($A195,'WO Detail'!$A$2:$BJ$304,11,FALSE)</f>
        <v>Other</v>
      </c>
      <c r="FB195" s="55" t="str">
        <f>VLOOKUP($A195,'WO Detail'!$A$2:$BJ$304,12,FALSE)</f>
        <v>No</v>
      </c>
      <c r="FC195" s="13"/>
      <c r="FD195" s="55">
        <f>VLOOKUP($A195,'WO Detail'!$A$2:$BJ$304,13,FALSE)</f>
        <v>0</v>
      </c>
      <c r="FE195" s="19" t="s">
        <v>272</v>
      </c>
      <c r="FF195" s="13" t="s">
        <v>273</v>
      </c>
      <c r="FG195" s="19" t="s">
        <v>1301</v>
      </c>
      <c r="FH195" s="19" t="s">
        <v>433</v>
      </c>
      <c r="FI195" s="13">
        <v>4006</v>
      </c>
      <c r="FJ195" s="13">
        <v>17</v>
      </c>
      <c r="FK195" s="19" t="s">
        <v>435</v>
      </c>
      <c r="FL195" s="13"/>
      <c r="FM195" s="55">
        <f>VLOOKUP($A195,'WO Detail'!$A$2:$BJ$304,16,FALSE)</f>
        <v>0</v>
      </c>
      <c r="FN195" s="13"/>
      <c r="FO195" s="13"/>
      <c r="FP195" s="13"/>
      <c r="FQ195" s="13"/>
      <c r="FR195" s="13"/>
      <c r="FS195" s="13"/>
      <c r="FT195" s="13"/>
      <c r="FU195" s="13"/>
      <c r="FV195" s="13"/>
      <c r="FW195" s="13"/>
      <c r="FX195" s="13"/>
      <c r="FY195" s="13"/>
      <c r="FZ195" s="13"/>
      <c r="GA195" s="13"/>
      <c r="GB195" s="13"/>
      <c r="GC195" s="13"/>
      <c r="GD195" s="13"/>
      <c r="GE195" s="13"/>
      <c r="GF195" s="13"/>
      <c r="GG195" s="13"/>
      <c r="GH195" s="55">
        <f>VLOOKUP($A195,'WO Detail'!$A$2:$BJ$304,39,FALSE)</f>
        <v>82.27</v>
      </c>
      <c r="GI195" s="55">
        <f>VLOOKUP($A195,'WO Detail'!$A$2:$BJ$304,40,FALSE)</f>
        <v>49.23</v>
      </c>
      <c r="GJ195" s="13"/>
      <c r="GK195" s="13"/>
      <c r="GL195" s="13"/>
      <c r="GM195" s="13"/>
      <c r="GN195" s="55">
        <f>VLOOKUP($A195,'WO Detail'!$A$2:$BJ$304,17,FALSE)</f>
        <v>0</v>
      </c>
      <c r="GO195" s="55">
        <f>VLOOKUP($A195,'WO Detail'!$A$2:$BJ$304,18,FALSE)</f>
        <v>0</v>
      </c>
      <c r="GP195" s="55">
        <f>VLOOKUP($A195,'WO Detail'!$A$2:$BJ$304,19,FALSE)</f>
        <v>0</v>
      </c>
      <c r="GQ195" s="55" t="str">
        <f>VLOOKUP($A195,'WO Detail'!$A$2:$BJ$304,21,FALSE)</f>
        <v>Yes</v>
      </c>
      <c r="GR195" s="89">
        <f>VLOOKUP($A195,'WO Detail'!$A$2:$BJ$304,22,FALSE)</f>
        <v>0.82892171868012587</v>
      </c>
      <c r="GS195" s="95">
        <f>VLOOKUP($A195,'WO Detail'!$A$2:$BJ$304,41,FALSE)</f>
        <v>388</v>
      </c>
      <c r="GT195" s="95">
        <f t="shared" si="73"/>
        <v>0.99487179487179489</v>
      </c>
      <c r="GU195" s="95">
        <f>VLOOKUP($A195,'WO Detail'!$A$2:$BJ$304,42,FALSE)</f>
        <v>81</v>
      </c>
      <c r="GV195" s="95">
        <f t="shared" si="74"/>
        <v>0.62307692307692308</v>
      </c>
      <c r="GW195" s="95">
        <f>VLOOKUP($A195,'WO Detail'!$A$2:$BJ$304,43,FALSE)</f>
        <v>1234</v>
      </c>
      <c r="GX195" s="95">
        <f t="shared" si="54"/>
        <v>3.164102564102564</v>
      </c>
      <c r="GY195" s="95">
        <f>VLOOKUP($A195,'WO Detail'!$A$2:$BJ$304,44,FALSE)</f>
        <v>2643</v>
      </c>
      <c r="GZ195" s="95">
        <f t="shared" si="55"/>
        <v>20.330769230769231</v>
      </c>
      <c r="HA195" s="95">
        <f>VLOOKUP($A195,'WO Detail'!$A$2:$BJ$304,45,FALSE)</f>
        <v>382</v>
      </c>
      <c r="HB195" s="95">
        <f t="shared" si="56"/>
        <v>0.97948717948717945</v>
      </c>
      <c r="HC195" s="95">
        <f>VLOOKUP($A195,'WO Detail'!$A$2:$BJ$304,46,FALSE)</f>
        <v>348</v>
      </c>
      <c r="HD195" s="95">
        <f t="shared" si="57"/>
        <v>2.6769230769230767</v>
      </c>
      <c r="HE195" s="95">
        <f>VLOOKUP($A195,'WO Detail'!$A$2:$BJ$304,47,FALSE)</f>
        <v>316</v>
      </c>
      <c r="HF195" s="95">
        <f t="shared" si="58"/>
        <v>0.81025641025641026</v>
      </c>
      <c r="HG195" s="95">
        <f>VLOOKUP($A195,'WO Detail'!$A$2:$BJ$304,49,FALSE)</f>
        <v>278</v>
      </c>
      <c r="HH195" s="95">
        <f t="shared" si="59"/>
        <v>0.71282051282051284</v>
      </c>
      <c r="HI195" s="95">
        <f>VLOOKUP($A195,'WO Detail'!$A$2:$BJ$304,51,FALSE)</f>
        <v>4</v>
      </c>
      <c r="HJ195" s="95">
        <f t="shared" si="60"/>
        <v>2</v>
      </c>
      <c r="HK195" s="95">
        <f>VLOOKUP($A195,'WO Detail'!$A$2:$BJ$304,53,FALSE)</f>
        <v>3</v>
      </c>
      <c r="HL195" s="95">
        <f t="shared" si="61"/>
        <v>1.5</v>
      </c>
      <c r="HM195" s="95"/>
      <c r="HN195" s="95"/>
      <c r="HO195" s="95">
        <f>VLOOKUP($A195,'WO Detail'!$A$2:$BJ$304,56,FALSE)</f>
        <v>4223</v>
      </c>
      <c r="HP195" s="95">
        <f t="shared" si="62"/>
        <v>10.828205128205129</v>
      </c>
      <c r="HQ195" s="95">
        <f>VLOOKUP($A195,'WO Detail'!$A$2:$BJ$304,57,FALSE)</f>
        <v>4103</v>
      </c>
      <c r="HR195" s="95">
        <f t="shared" si="63"/>
        <v>31.561538461538461</v>
      </c>
      <c r="HS195" s="95">
        <f>VLOOKUP($A195,'WO Detail'!$A$2:$BJ$304,58,FALSE)</f>
        <v>3089</v>
      </c>
      <c r="HT195" s="95">
        <f t="shared" si="64"/>
        <v>7.9205128205128208</v>
      </c>
      <c r="HU195" s="95">
        <f>VLOOKUP($A195,'WO Detail'!$A$2:$BJ$304,59,FALSE)</f>
        <v>16831</v>
      </c>
      <c r="HV195" s="95">
        <f t="shared" si="65"/>
        <v>129.46923076923076</v>
      </c>
      <c r="HW195" s="95">
        <f>VLOOKUP($A195,'WO Detail'!$A$2:$BJ$304,60,FALSE)</f>
        <v>244</v>
      </c>
      <c r="HX195" s="95">
        <f t="shared" si="66"/>
        <v>0.62564102564102564</v>
      </c>
      <c r="HY195" s="95">
        <f>VLOOKUP($A195,'WO Detail'!$A$2:$BJ$304,61,FALSE)</f>
        <v>6372</v>
      </c>
      <c r="HZ195" s="95">
        <f t="shared" si="67"/>
        <v>49.015384615384619</v>
      </c>
      <c r="IA195" s="95"/>
      <c r="IB195" s="95"/>
      <c r="IC195" s="95"/>
      <c r="ID195" s="113">
        <f>VLOOKUP($A195,'PHAS Score'!$C$1:$D$303,2,FALSE)</f>
        <v>76</v>
      </c>
      <c r="IE195" s="95">
        <f>VLOOKUP($A195,'WO Detail'!$A$2:$BJ$304,62,FALSE)</f>
        <v>242</v>
      </c>
      <c r="IF195" s="95">
        <f t="shared" si="68"/>
        <v>1.8615384615384616</v>
      </c>
      <c r="IG195" s="96"/>
      <c r="IH195" s="96"/>
      <c r="II195" s="96"/>
      <c r="IJ195" s="96"/>
    </row>
    <row r="196" spans="1:244" s="18" customFormat="1" ht="20.100000000000001" customHeight="1">
      <c r="A196" s="55" t="s">
        <v>1302</v>
      </c>
      <c r="B196" s="13" t="s">
        <v>256</v>
      </c>
      <c r="C196" s="13" t="str">
        <f>VLOOKUP($A196,'WO Detail'!$A$2:$BJ$304,4,FALSE)</f>
        <v>Bronx</v>
      </c>
      <c r="D196" s="13" t="str">
        <f>VLOOKUP($A196,'WO Detail'!$A$2:$BJ$304,6,FALSE)</f>
        <v>Parkside</v>
      </c>
      <c r="E196" s="55">
        <f>VLOOKUP($A196,'WO Detail'!$A$2:$BJ$304,7,FALSE)</f>
        <v>47</v>
      </c>
      <c r="F196" s="13" t="s">
        <v>1303</v>
      </c>
      <c r="G196" s="53">
        <v>47</v>
      </c>
      <c r="H196" s="55" t="str">
        <f>VLOOKUP($A196,'WO Detail'!$A$2:$BJ$304,9,FALSE)</f>
        <v>NY005010470</v>
      </c>
      <c r="I196" s="14">
        <v>870</v>
      </c>
      <c r="J196" s="14">
        <v>1703</v>
      </c>
      <c r="K196" s="15">
        <v>1.9574712999999999</v>
      </c>
      <c r="L196" s="15">
        <v>22.540046</v>
      </c>
      <c r="M196" s="14">
        <v>610</v>
      </c>
      <c r="N196" s="14">
        <v>1093</v>
      </c>
      <c r="O196" s="14">
        <v>89</v>
      </c>
      <c r="P196" s="14">
        <v>132</v>
      </c>
      <c r="Q196" s="14">
        <v>148</v>
      </c>
      <c r="R196" s="14">
        <v>146</v>
      </c>
      <c r="S196" s="14">
        <v>133</v>
      </c>
      <c r="T196" s="14">
        <v>218</v>
      </c>
      <c r="U196" s="14">
        <v>181</v>
      </c>
      <c r="V196" s="14">
        <v>155</v>
      </c>
      <c r="W196" s="14">
        <v>103</v>
      </c>
      <c r="X196" s="14">
        <v>108</v>
      </c>
      <c r="Y196" s="14">
        <v>166</v>
      </c>
      <c r="Z196" s="14">
        <v>83</v>
      </c>
      <c r="AA196" s="14">
        <v>41</v>
      </c>
      <c r="AB196" s="14">
        <v>447</v>
      </c>
      <c r="AC196" s="14">
        <v>358</v>
      </c>
      <c r="AD196" s="14">
        <v>290</v>
      </c>
      <c r="AE196" s="14">
        <v>63</v>
      </c>
      <c r="AF196" s="14">
        <v>752</v>
      </c>
      <c r="AG196" s="14">
        <v>881</v>
      </c>
      <c r="AH196" s="14">
        <v>1</v>
      </c>
      <c r="AI196" s="14">
        <v>6</v>
      </c>
      <c r="AJ196" s="14">
        <v>436</v>
      </c>
      <c r="AK196" s="14">
        <v>141</v>
      </c>
      <c r="AL196" s="14">
        <v>25</v>
      </c>
      <c r="AM196" s="14">
        <v>15</v>
      </c>
      <c r="AN196" s="14">
        <v>60</v>
      </c>
      <c r="AO196" s="16">
        <v>515.67701149425284</v>
      </c>
      <c r="AP196" s="16">
        <v>376.5</v>
      </c>
      <c r="AQ196" s="14">
        <v>20</v>
      </c>
      <c r="AR196" s="14">
        <v>52</v>
      </c>
      <c r="AS196" s="14">
        <v>289</v>
      </c>
      <c r="AT196" s="14">
        <v>97</v>
      </c>
      <c r="AU196" s="14">
        <v>85</v>
      </c>
      <c r="AV196" s="14">
        <v>60</v>
      </c>
      <c r="AW196" s="14">
        <v>43</v>
      </c>
      <c r="AX196" s="14">
        <v>37</v>
      </c>
      <c r="AY196" s="14">
        <v>40</v>
      </c>
      <c r="AZ196" s="14">
        <v>28</v>
      </c>
      <c r="BA196" s="14">
        <v>119</v>
      </c>
      <c r="BB196" s="16">
        <v>24306.535329341317</v>
      </c>
      <c r="BC196" s="16">
        <v>18000</v>
      </c>
      <c r="BD196" s="14">
        <v>37</v>
      </c>
      <c r="BE196" s="14">
        <v>198</v>
      </c>
      <c r="BF196" s="14">
        <v>127</v>
      </c>
      <c r="BG196" s="14">
        <v>112</v>
      </c>
      <c r="BH196" s="14">
        <v>71</v>
      </c>
      <c r="BI196" s="14">
        <v>58</v>
      </c>
      <c r="BJ196" s="14">
        <v>57</v>
      </c>
      <c r="BK196" s="14">
        <v>43</v>
      </c>
      <c r="BL196" s="14">
        <v>26</v>
      </c>
      <c r="BM196" s="14">
        <v>24</v>
      </c>
      <c r="BN196" s="14">
        <v>14</v>
      </c>
      <c r="BO196" s="14">
        <v>18</v>
      </c>
      <c r="BP196" s="14">
        <v>15</v>
      </c>
      <c r="BQ196" s="14">
        <v>2</v>
      </c>
      <c r="BR196" s="14">
        <v>6</v>
      </c>
      <c r="BS196" s="14">
        <v>3</v>
      </c>
      <c r="BT196" s="14">
        <v>2</v>
      </c>
      <c r="BU196" s="14">
        <v>5</v>
      </c>
      <c r="BV196" s="14">
        <v>4</v>
      </c>
      <c r="BW196" s="14">
        <v>1</v>
      </c>
      <c r="BX196" s="14">
        <v>12</v>
      </c>
      <c r="BY196" s="14">
        <v>374</v>
      </c>
      <c r="BZ196" s="16">
        <v>36235.064171122998</v>
      </c>
      <c r="CA196" s="16">
        <v>31472.5</v>
      </c>
      <c r="CB196" s="14">
        <v>104</v>
      </c>
      <c r="CC196" s="16">
        <v>11094.971153846154</v>
      </c>
      <c r="CD196" s="16">
        <v>7092</v>
      </c>
      <c r="CE196" s="14">
        <v>357</v>
      </c>
      <c r="CF196" s="16">
        <v>15932.142857142857</v>
      </c>
      <c r="CG196" s="16">
        <v>10772</v>
      </c>
      <c r="CH196" s="14">
        <v>557</v>
      </c>
      <c r="CI196" s="14">
        <v>158</v>
      </c>
      <c r="CJ196" s="14">
        <v>86</v>
      </c>
      <c r="CK196" s="14">
        <v>27</v>
      </c>
      <c r="CL196" s="14">
        <v>5</v>
      </c>
      <c r="CM196" s="14">
        <v>7</v>
      </c>
      <c r="CN196" s="17">
        <f t="shared" si="51"/>
        <v>8.0459770114942528E-3</v>
      </c>
      <c r="CO196" s="14">
        <v>48</v>
      </c>
      <c r="CP196" s="17">
        <f t="shared" si="52"/>
        <v>5.5172413793103448E-2</v>
      </c>
      <c r="CQ196" s="14">
        <v>397</v>
      </c>
      <c r="CR196" s="14">
        <v>117</v>
      </c>
      <c r="CS196" s="17">
        <f t="shared" si="53"/>
        <v>6.8702290076335881E-2</v>
      </c>
      <c r="CT196" s="13"/>
      <c r="CU196" s="17"/>
      <c r="CV196" s="13"/>
      <c r="CW196" s="13"/>
      <c r="CX196" s="13"/>
      <c r="CY196" s="13"/>
      <c r="CZ196" s="13"/>
      <c r="DA196" s="13"/>
      <c r="DB196" s="13" t="str">
        <f>VLOOKUP($A196,'WO Detail'!$A$2:$BJ$304,5,FALSE)</f>
        <v>Alex Tolozano</v>
      </c>
      <c r="DC196" s="13"/>
      <c r="DD196" s="13"/>
      <c r="DE196" s="55">
        <f>VLOOKUP($A196,'WO Detail'!$A$2:$BJ$304,38,FALSE)</f>
        <v>0</v>
      </c>
      <c r="DF196" s="19" t="s">
        <v>404</v>
      </c>
      <c r="DG196" s="19" t="s">
        <v>606</v>
      </c>
      <c r="DH196" s="19" t="s">
        <v>607</v>
      </c>
      <c r="DI196" s="19" t="s">
        <v>608</v>
      </c>
      <c r="DJ196" s="19" t="s">
        <v>356</v>
      </c>
      <c r="DK196" s="19" t="s">
        <v>620</v>
      </c>
      <c r="DL196" s="19" t="s">
        <v>258</v>
      </c>
      <c r="DM196" s="19" t="s">
        <v>264</v>
      </c>
      <c r="DN196" s="19" t="s">
        <v>611</v>
      </c>
      <c r="DO196" s="55"/>
      <c r="DP196" s="55"/>
      <c r="DQ196" s="68">
        <v>13.84083044982699</v>
      </c>
      <c r="DR196" s="55" t="str">
        <f>VLOOKUP($A196,'WO Detail'!$A$2:$BJ$304,10,FALSE)</f>
        <v>No</v>
      </c>
      <c r="DS196" s="55" t="str">
        <f>VLOOKUP($A196,'WO Detail'!$A$2:$BJ$304,14,FALSE)</f>
        <v>YES</v>
      </c>
      <c r="DT196" s="19" t="s">
        <v>328</v>
      </c>
      <c r="DU196" s="59" t="str">
        <f>VLOOKUP($A196,'WO Detail'!$A$2:$BJ$304,15,FALSE)</f>
        <v>LILITHE LOZANO</v>
      </c>
      <c r="DV196" s="77"/>
      <c r="DW196" s="79" t="s">
        <v>267</v>
      </c>
      <c r="DX196" s="55">
        <f>VLOOKUP($A196,'WO Detail'!$A$2:$BJ$304,26,FALSE)</f>
        <v>879</v>
      </c>
      <c r="DY196" s="55">
        <f>VLOOKUP($A196,'WO Detail'!$A$2:$BJ$304,27,FALSE)</f>
        <v>872</v>
      </c>
      <c r="DZ196" s="55">
        <f>VLOOKUP($A196,'WO Detail'!$A$2:$BJ$304,28,FALSE)</f>
        <v>7</v>
      </c>
      <c r="EA196" s="55">
        <f>VLOOKUP($A196,'WO Detail'!$A$2:$BJ$304,29,FALSE)</f>
        <v>0</v>
      </c>
      <c r="EB196" s="55">
        <f>VLOOKUP($A196,'WO Detail'!$A$2:$BJ$304,30,FALSE)</f>
        <v>1</v>
      </c>
      <c r="EC196" s="55">
        <f>VLOOKUP($A196,'WO Detail'!$A$2:$BJ$304,31,FALSE)</f>
        <v>242</v>
      </c>
      <c r="ED196" s="55">
        <f>VLOOKUP($A196,'WO Detail'!$A$2:$BJ$304,32,FALSE)</f>
        <v>635</v>
      </c>
      <c r="EE196" s="55">
        <f>VLOOKUP($A196,'WO Detail'!$A$2:$BJ$304,33,FALSE)</f>
        <v>1</v>
      </c>
      <c r="EF196" s="55">
        <f>VLOOKUP($A196,'WO Detail'!$A$2:$BJ$304,34,FALSE)</f>
        <v>0</v>
      </c>
      <c r="EG196" s="55">
        <f>VLOOKUP($A196,'WO Detail'!$A$2:$BJ$304,35,FALSE)</f>
        <v>0</v>
      </c>
      <c r="EH196" s="55">
        <f>VLOOKUP($A196,'WO Detail'!$A$2:$BJ$304,36,FALSE)</f>
        <v>0</v>
      </c>
      <c r="EI196" s="55">
        <f>VLOOKUP($A196,'WO Detail'!$A$2:$BJ$304,37,FALSE)</f>
        <v>0</v>
      </c>
      <c r="EJ196" s="78">
        <v>14</v>
      </c>
      <c r="EK196" s="78">
        <v>0</v>
      </c>
      <c r="EL196" s="19" t="s">
        <v>268</v>
      </c>
      <c r="EM196" s="19" t="s">
        <v>269</v>
      </c>
      <c r="EN196" s="81">
        <v>18791</v>
      </c>
      <c r="EO196" s="78">
        <v>69</v>
      </c>
      <c r="EP196" s="78" t="s">
        <v>1304</v>
      </c>
      <c r="EQ196" s="84">
        <v>96415</v>
      </c>
      <c r="ER196" s="78">
        <v>11.14</v>
      </c>
      <c r="ES196" s="13"/>
      <c r="ET196" s="55">
        <f>VLOOKUP($A196,'WO Detail'!$A$2:$BJ$304,25,FALSE)</f>
        <v>3</v>
      </c>
      <c r="EU196" s="55">
        <f>VLOOKUP($A196,'WO Detail'!$A$2:$BJ$304,24,FALSE)</f>
        <v>23</v>
      </c>
      <c r="EV196" s="55">
        <f>VLOOKUP($A196,'WO Detail'!$A$2:$BJ$304,23,FALSE)</f>
        <v>0</v>
      </c>
      <c r="EW196" s="78" t="s">
        <v>267</v>
      </c>
      <c r="EX196" s="13"/>
      <c r="EY196" s="13"/>
      <c r="EZ196" s="19" t="s">
        <v>267</v>
      </c>
      <c r="FA196" s="55" t="str">
        <f>VLOOKUP($A196,'WO Detail'!$A$2:$BJ$304,11,FALSE)</f>
        <v>Other</v>
      </c>
      <c r="FB196" s="55" t="str">
        <f>VLOOKUP($A196,'WO Detail'!$A$2:$BJ$304,12,FALSE)</f>
        <v>No</v>
      </c>
      <c r="FC196" s="13"/>
      <c r="FD196" s="55">
        <f>VLOOKUP($A196,'WO Detail'!$A$2:$BJ$304,13,FALSE)</f>
        <v>0</v>
      </c>
      <c r="FE196" s="19" t="s">
        <v>267</v>
      </c>
      <c r="FF196" s="13"/>
      <c r="FG196" s="19" t="s">
        <v>1305</v>
      </c>
      <c r="FH196" s="19" t="s">
        <v>613</v>
      </c>
      <c r="FI196" s="13">
        <v>3704</v>
      </c>
      <c r="FJ196" s="13">
        <v>11</v>
      </c>
      <c r="FK196" s="19" t="s">
        <v>614</v>
      </c>
      <c r="FL196" s="13"/>
      <c r="FM196" s="55">
        <f>VLOOKUP($A196,'WO Detail'!$A$2:$BJ$304,16,FALSE)</f>
        <v>0</v>
      </c>
      <c r="FN196" s="13"/>
      <c r="FO196" s="13"/>
      <c r="FP196" s="13"/>
      <c r="FQ196" s="13"/>
      <c r="FR196" s="13"/>
      <c r="FS196" s="13"/>
      <c r="FT196" s="13"/>
      <c r="FU196" s="13"/>
      <c r="FV196" s="13"/>
      <c r="FW196" s="13"/>
      <c r="FX196" s="13"/>
      <c r="FY196" s="13"/>
      <c r="FZ196" s="13"/>
      <c r="GA196" s="13"/>
      <c r="GB196" s="13"/>
      <c r="GC196" s="13"/>
      <c r="GD196" s="13"/>
      <c r="GE196" s="13"/>
      <c r="GF196" s="13"/>
      <c r="GG196" s="13"/>
      <c r="GH196" s="55">
        <f>VLOOKUP($A196,'WO Detail'!$A$2:$BJ$304,39,FALSE)</f>
        <v>80.08</v>
      </c>
      <c r="GI196" s="55">
        <f>VLOOKUP($A196,'WO Detail'!$A$2:$BJ$304,40,FALSE)</f>
        <v>49.08</v>
      </c>
      <c r="GJ196" s="13"/>
      <c r="GK196" s="13"/>
      <c r="GL196" s="13"/>
      <c r="GM196" s="13"/>
      <c r="GN196" s="55">
        <f>VLOOKUP($A196,'WO Detail'!$A$2:$BJ$304,17,FALSE)</f>
        <v>0</v>
      </c>
      <c r="GO196" s="55">
        <f>VLOOKUP($A196,'WO Detail'!$A$2:$BJ$304,18,FALSE)</f>
        <v>0</v>
      </c>
      <c r="GP196" s="55">
        <f>VLOOKUP($A196,'WO Detail'!$A$2:$BJ$304,19,FALSE)</f>
        <v>0</v>
      </c>
      <c r="GQ196" s="55" t="str">
        <f>VLOOKUP($A196,'WO Detail'!$A$2:$BJ$304,21,FALSE)</f>
        <v>Yes</v>
      </c>
      <c r="GR196" s="89">
        <f>VLOOKUP($A196,'WO Detail'!$A$2:$BJ$304,22,FALSE)</f>
        <v>0.67058529394440125</v>
      </c>
      <c r="GS196" s="95">
        <f>VLOOKUP($A196,'WO Detail'!$A$2:$BJ$304,41,FALSE)</f>
        <v>1502</v>
      </c>
      <c r="GT196" s="95">
        <f t="shared" si="73"/>
        <v>0.57415902140672781</v>
      </c>
      <c r="GU196" s="95">
        <f>VLOOKUP($A196,'WO Detail'!$A$2:$BJ$304,42,FALSE)</f>
        <v>94</v>
      </c>
      <c r="GV196" s="95">
        <f t="shared" si="74"/>
        <v>0.10779816513761468</v>
      </c>
      <c r="GW196" s="95">
        <f>VLOOKUP($A196,'WO Detail'!$A$2:$BJ$304,43,FALSE)</f>
        <v>5001</v>
      </c>
      <c r="GX196" s="95">
        <f t="shared" si="54"/>
        <v>1.911697247706422</v>
      </c>
      <c r="GY196" s="95">
        <f>VLOOKUP($A196,'WO Detail'!$A$2:$BJ$304,44,FALSE)</f>
        <v>3683</v>
      </c>
      <c r="GZ196" s="95">
        <f t="shared" si="55"/>
        <v>4.2236238532110093</v>
      </c>
      <c r="HA196" s="95">
        <f>VLOOKUP($A196,'WO Detail'!$A$2:$BJ$304,45,FALSE)</f>
        <v>2521</v>
      </c>
      <c r="HB196" s="95">
        <f t="shared" si="56"/>
        <v>0.96368501529051998</v>
      </c>
      <c r="HC196" s="95">
        <f>VLOOKUP($A196,'WO Detail'!$A$2:$BJ$304,46,FALSE)</f>
        <v>1457</v>
      </c>
      <c r="HD196" s="95">
        <f t="shared" si="57"/>
        <v>1.6708715596330275</v>
      </c>
      <c r="HE196" s="95">
        <f>VLOOKUP($A196,'WO Detail'!$A$2:$BJ$304,47,FALSE)</f>
        <v>5134</v>
      </c>
      <c r="HF196" s="95">
        <f t="shared" si="58"/>
        <v>1.9625382262996942</v>
      </c>
      <c r="HG196" s="95">
        <f>VLOOKUP($A196,'WO Detail'!$A$2:$BJ$304,49,FALSE)</f>
        <v>5333</v>
      </c>
      <c r="HH196" s="95">
        <f t="shared" si="59"/>
        <v>2.0386085626911314</v>
      </c>
      <c r="HI196" s="95">
        <f>VLOOKUP($A196,'WO Detail'!$A$2:$BJ$304,51,FALSE)</f>
        <v>24</v>
      </c>
      <c r="HJ196" s="95">
        <f t="shared" si="60"/>
        <v>12</v>
      </c>
      <c r="HK196" s="95">
        <f>VLOOKUP($A196,'WO Detail'!$A$2:$BJ$304,53,FALSE)</f>
        <v>64</v>
      </c>
      <c r="HL196" s="95">
        <f t="shared" si="61"/>
        <v>32</v>
      </c>
      <c r="HM196" s="95">
        <f>VLOOKUP($A196,'WO Detail'!$A$2:$BJ$304,55,FALSE)</f>
        <v>437</v>
      </c>
      <c r="HN196" s="95">
        <f t="shared" ref="HN196:HN205" si="75">HM196/EU196</f>
        <v>19</v>
      </c>
      <c r="HO196" s="95">
        <f>VLOOKUP($A196,'WO Detail'!$A$2:$BJ$304,56,FALSE)</f>
        <v>24106</v>
      </c>
      <c r="HP196" s="95">
        <f t="shared" si="62"/>
        <v>9.2148318042813457</v>
      </c>
      <c r="HQ196" s="95">
        <f>VLOOKUP($A196,'WO Detail'!$A$2:$BJ$304,57,FALSE)</f>
        <v>4670</v>
      </c>
      <c r="HR196" s="95">
        <f t="shared" si="63"/>
        <v>5.3555045871559637</v>
      </c>
      <c r="HS196" s="95">
        <f>VLOOKUP($A196,'WO Detail'!$A$2:$BJ$304,58,FALSE)</f>
        <v>23392</v>
      </c>
      <c r="HT196" s="95">
        <f t="shared" si="64"/>
        <v>8.9418960244648318</v>
      </c>
      <c r="HU196" s="95">
        <f>VLOOKUP($A196,'WO Detail'!$A$2:$BJ$304,59,FALSE)</f>
        <v>51050</v>
      </c>
      <c r="HV196" s="95">
        <f t="shared" si="65"/>
        <v>58.543577981651374</v>
      </c>
      <c r="HW196" s="95">
        <f>VLOOKUP($A196,'WO Detail'!$A$2:$BJ$304,60,FALSE)</f>
        <v>1704</v>
      </c>
      <c r="HX196" s="95">
        <f t="shared" si="66"/>
        <v>0.65137614678899081</v>
      </c>
      <c r="HY196" s="95">
        <f>VLOOKUP($A196,'WO Detail'!$A$2:$BJ$304,61,FALSE)</f>
        <v>40196</v>
      </c>
      <c r="HZ196" s="95">
        <f t="shared" si="67"/>
        <v>46.096330275229356</v>
      </c>
      <c r="IA196" s="95"/>
      <c r="IB196" s="95"/>
      <c r="IC196" s="95"/>
      <c r="ID196" s="113">
        <f>VLOOKUP($A196,'PHAS Score'!$C$1:$D$303,2,FALSE)</f>
        <v>75.37</v>
      </c>
      <c r="IE196" s="95">
        <f>VLOOKUP($A196,'WO Detail'!$A$2:$BJ$304,62,FALSE)</f>
        <v>1815</v>
      </c>
      <c r="IF196" s="95">
        <f t="shared" si="68"/>
        <v>2.0814220183486238</v>
      </c>
      <c r="IG196" s="96"/>
      <c r="IH196" s="96"/>
      <c r="II196" s="96"/>
      <c r="IJ196" s="96"/>
    </row>
    <row r="197" spans="1:244" s="18" customFormat="1" ht="20.100000000000001" customHeight="1">
      <c r="A197" s="55" t="s">
        <v>1306</v>
      </c>
      <c r="B197" s="13" t="s">
        <v>256</v>
      </c>
      <c r="C197" s="13" t="str">
        <f>VLOOKUP($A197,'WO Detail'!$A$2:$BJ$304,4,FALSE)</f>
        <v>NGO1</v>
      </c>
      <c r="D197" s="13" t="str">
        <f>VLOOKUP($A197,'WO Detail'!$A$2:$BJ$304,6,FALSE)</f>
        <v>Patterson</v>
      </c>
      <c r="E197" s="55">
        <f>VLOOKUP($A197,'WO Detail'!$A$2:$BJ$304,7,FALSE)</f>
        <v>24</v>
      </c>
      <c r="F197" s="13" t="s">
        <v>1307</v>
      </c>
      <c r="G197" s="53">
        <v>24</v>
      </c>
      <c r="H197" s="55" t="str">
        <f>VLOOKUP($A197,'WO Detail'!$A$2:$BJ$304,9,FALSE)</f>
        <v>NY005000240</v>
      </c>
      <c r="I197" s="14">
        <v>1766</v>
      </c>
      <c r="J197" s="14">
        <v>4162</v>
      </c>
      <c r="K197" s="15">
        <v>2.3567383999999998</v>
      </c>
      <c r="L197" s="15">
        <v>23.621007899999999</v>
      </c>
      <c r="M197" s="14">
        <v>1487</v>
      </c>
      <c r="N197" s="14">
        <v>2675</v>
      </c>
      <c r="O197" s="14">
        <v>200</v>
      </c>
      <c r="P197" s="14">
        <v>323</v>
      </c>
      <c r="Q197" s="14">
        <v>476</v>
      </c>
      <c r="R197" s="14">
        <v>450</v>
      </c>
      <c r="S197" s="14">
        <v>326</v>
      </c>
      <c r="T197" s="14">
        <v>496</v>
      </c>
      <c r="U197" s="14">
        <v>401</v>
      </c>
      <c r="V197" s="14">
        <v>455</v>
      </c>
      <c r="W197" s="14">
        <v>255</v>
      </c>
      <c r="X197" s="14">
        <v>212</v>
      </c>
      <c r="Y197" s="14">
        <v>290</v>
      </c>
      <c r="Z197" s="14">
        <v>194</v>
      </c>
      <c r="AA197" s="14">
        <v>84</v>
      </c>
      <c r="AB197" s="14">
        <v>1261</v>
      </c>
      <c r="AC197" s="14">
        <v>687</v>
      </c>
      <c r="AD197" s="14">
        <v>568</v>
      </c>
      <c r="AE197" s="14">
        <v>61</v>
      </c>
      <c r="AF197" s="14">
        <v>1458</v>
      </c>
      <c r="AG197" s="14">
        <v>2620</v>
      </c>
      <c r="AH197" s="14">
        <v>12</v>
      </c>
      <c r="AI197" s="14">
        <v>11</v>
      </c>
      <c r="AJ197" s="14">
        <v>838</v>
      </c>
      <c r="AK197" s="14">
        <v>209</v>
      </c>
      <c r="AL197" s="14">
        <v>39</v>
      </c>
      <c r="AM197" s="14">
        <v>26</v>
      </c>
      <c r="AN197" s="14">
        <v>193</v>
      </c>
      <c r="AO197" s="16">
        <v>522.3374858437146</v>
      </c>
      <c r="AP197" s="16">
        <v>407</v>
      </c>
      <c r="AQ197" s="14">
        <v>26</v>
      </c>
      <c r="AR197" s="14">
        <v>94</v>
      </c>
      <c r="AS197" s="14">
        <v>491</v>
      </c>
      <c r="AT197" s="14">
        <v>217</v>
      </c>
      <c r="AU197" s="14">
        <v>258</v>
      </c>
      <c r="AV197" s="14">
        <v>150</v>
      </c>
      <c r="AW197" s="14">
        <v>122</v>
      </c>
      <c r="AX197" s="14">
        <v>71</v>
      </c>
      <c r="AY197" s="14">
        <v>69</v>
      </c>
      <c r="AZ197" s="14">
        <v>70</v>
      </c>
      <c r="BA197" s="14">
        <v>198</v>
      </c>
      <c r="BB197" s="16">
        <v>24794.905257076833</v>
      </c>
      <c r="BC197" s="16">
        <v>18648</v>
      </c>
      <c r="BD197" s="14">
        <v>52</v>
      </c>
      <c r="BE197" s="14">
        <v>265</v>
      </c>
      <c r="BF197" s="14">
        <v>354</v>
      </c>
      <c r="BG197" s="14">
        <v>262</v>
      </c>
      <c r="BH197" s="14">
        <v>174</v>
      </c>
      <c r="BI197" s="14">
        <v>151</v>
      </c>
      <c r="BJ197" s="14">
        <v>92</v>
      </c>
      <c r="BK197" s="14">
        <v>87</v>
      </c>
      <c r="BL197" s="14">
        <v>74</v>
      </c>
      <c r="BM197" s="14">
        <v>56</v>
      </c>
      <c r="BN197" s="14">
        <v>40</v>
      </c>
      <c r="BO197" s="14">
        <v>32</v>
      </c>
      <c r="BP197" s="14">
        <v>20</v>
      </c>
      <c r="BQ197" s="14">
        <v>11</v>
      </c>
      <c r="BR197" s="14">
        <v>14</v>
      </c>
      <c r="BS197" s="14">
        <v>10</v>
      </c>
      <c r="BT197" s="14">
        <v>13</v>
      </c>
      <c r="BU197" s="14">
        <v>6</v>
      </c>
      <c r="BV197" s="14">
        <v>2</v>
      </c>
      <c r="BW197" s="14">
        <v>2</v>
      </c>
      <c r="BX197" s="14">
        <v>14</v>
      </c>
      <c r="BY197" s="14">
        <v>874</v>
      </c>
      <c r="BZ197" s="16">
        <v>35296.520594965674</v>
      </c>
      <c r="CA197" s="16">
        <v>29766</v>
      </c>
      <c r="CB197" s="14">
        <v>303</v>
      </c>
      <c r="CC197" s="16">
        <v>17059.270627062706</v>
      </c>
      <c r="CD197" s="16">
        <v>14532</v>
      </c>
      <c r="CE197" s="14">
        <v>619</v>
      </c>
      <c r="CF197" s="16">
        <v>14506.840064620355</v>
      </c>
      <c r="CG197" s="16">
        <v>10536</v>
      </c>
      <c r="CH197" s="14">
        <v>1178</v>
      </c>
      <c r="CI197" s="14">
        <v>352</v>
      </c>
      <c r="CJ197" s="14">
        <v>158</v>
      </c>
      <c r="CK197" s="14">
        <v>36</v>
      </c>
      <c r="CL197" s="14">
        <v>6</v>
      </c>
      <c r="CM197" s="14">
        <v>7</v>
      </c>
      <c r="CN197" s="17">
        <f t="shared" ref="CN197:CN260" si="76">CM197/I197</f>
        <v>3.9637599093997732E-3</v>
      </c>
      <c r="CO197" s="14">
        <v>53</v>
      </c>
      <c r="CP197" s="17">
        <f t="shared" ref="CP197:CP260" si="77">CO197/I197</f>
        <v>3.0011325028312569E-2</v>
      </c>
      <c r="CQ197" s="14">
        <v>835</v>
      </c>
      <c r="CR197" s="14">
        <v>261</v>
      </c>
      <c r="CS197" s="17">
        <f t="shared" ref="CS197:CS260" si="78">CR197/J197</f>
        <v>6.2710235463719372E-2</v>
      </c>
      <c r="CT197" s="13"/>
      <c r="CU197" s="17"/>
      <c r="CV197" s="13"/>
      <c r="CW197" s="13"/>
      <c r="CX197" s="13"/>
      <c r="CY197" s="13"/>
      <c r="CZ197" s="13"/>
      <c r="DA197" s="13"/>
      <c r="DB197" s="13" t="str">
        <f>VLOOKUP($A197,'WO Detail'!$A$2:$BJ$304,5,FALSE)</f>
        <v>Vacant</v>
      </c>
      <c r="DC197" s="13"/>
      <c r="DD197" s="13"/>
      <c r="DE197" s="55">
        <f>VLOOKUP($A197,'WO Detail'!$A$2:$BJ$304,38,FALSE)</f>
        <v>33</v>
      </c>
      <c r="DF197" s="19" t="s">
        <v>258</v>
      </c>
      <c r="DG197" s="19" t="s">
        <v>259</v>
      </c>
      <c r="DH197" s="19" t="s">
        <v>415</v>
      </c>
      <c r="DI197" s="19" t="s">
        <v>416</v>
      </c>
      <c r="DJ197" s="19" t="s">
        <v>338</v>
      </c>
      <c r="DK197" s="19" t="s">
        <v>339</v>
      </c>
      <c r="DL197" s="19" t="s">
        <v>350</v>
      </c>
      <c r="DM197" s="19" t="s">
        <v>368</v>
      </c>
      <c r="DN197" s="19" t="s">
        <v>417</v>
      </c>
      <c r="DO197" s="55"/>
      <c r="DP197" s="55"/>
      <c r="DQ197" s="68">
        <v>11.683357176919408</v>
      </c>
      <c r="DR197" s="55" t="str">
        <f>VLOOKUP($A197,'WO Detail'!$A$2:$BJ$304,10,FALSE)</f>
        <v>Yes</v>
      </c>
      <c r="DS197" s="55" t="str">
        <f>VLOOKUP($A197,'WO Detail'!$A$2:$BJ$304,14,FALSE)</f>
        <v>YES</v>
      </c>
      <c r="DT197" s="19" t="s">
        <v>418</v>
      </c>
      <c r="DU197" s="59" t="str">
        <f>VLOOKUP($A197,'WO Detail'!$A$2:$BJ$304,15,FALSE)</f>
        <v>PATRICIA SIMPSON</v>
      </c>
      <c r="DV197" s="78">
        <v>2025</v>
      </c>
      <c r="DW197" s="79" t="s">
        <v>267</v>
      </c>
      <c r="DX197" s="55">
        <f>VLOOKUP($A197,'WO Detail'!$A$2:$BJ$304,26,FALSE)</f>
        <v>1791</v>
      </c>
      <c r="DY197" s="55">
        <f>VLOOKUP($A197,'WO Detail'!$A$2:$BJ$304,27,FALSE)</f>
        <v>1769</v>
      </c>
      <c r="DZ197" s="55">
        <f>VLOOKUP($A197,'WO Detail'!$A$2:$BJ$304,28,FALSE)</f>
        <v>17</v>
      </c>
      <c r="EA197" s="55">
        <f>VLOOKUP($A197,'WO Detail'!$A$2:$BJ$304,29,FALSE)</f>
        <v>5</v>
      </c>
      <c r="EB197" s="55">
        <f>VLOOKUP($A197,'WO Detail'!$A$2:$BJ$304,30,FALSE)</f>
        <v>0</v>
      </c>
      <c r="EC197" s="55">
        <f>VLOOKUP($A197,'WO Detail'!$A$2:$BJ$304,31,FALSE)</f>
        <v>104</v>
      </c>
      <c r="ED197" s="55">
        <f>VLOOKUP($A197,'WO Detail'!$A$2:$BJ$304,32,FALSE)</f>
        <v>1124</v>
      </c>
      <c r="EE197" s="55">
        <f>VLOOKUP($A197,'WO Detail'!$A$2:$BJ$304,33,FALSE)</f>
        <v>563</v>
      </c>
      <c r="EF197" s="55">
        <f>VLOOKUP($A197,'WO Detail'!$A$2:$BJ$304,34,FALSE)</f>
        <v>0</v>
      </c>
      <c r="EG197" s="55">
        <f>VLOOKUP($A197,'WO Detail'!$A$2:$BJ$304,35,FALSE)</f>
        <v>0</v>
      </c>
      <c r="EH197" s="55">
        <f>VLOOKUP($A197,'WO Detail'!$A$2:$BJ$304,36,FALSE)</f>
        <v>0</v>
      </c>
      <c r="EI197" s="55">
        <f>VLOOKUP($A197,'WO Detail'!$A$2:$BJ$304,37,FALSE)</f>
        <v>0</v>
      </c>
      <c r="EJ197" s="78">
        <v>15</v>
      </c>
      <c r="EK197" s="78">
        <v>0</v>
      </c>
      <c r="EL197" s="19" t="s">
        <v>268</v>
      </c>
      <c r="EM197" s="19" t="s">
        <v>269</v>
      </c>
      <c r="EN197" s="81">
        <v>18628</v>
      </c>
      <c r="EO197" s="78">
        <v>70</v>
      </c>
      <c r="EP197" s="78" t="s">
        <v>445</v>
      </c>
      <c r="EQ197" s="84">
        <v>167841</v>
      </c>
      <c r="ER197" s="78">
        <v>17.18</v>
      </c>
      <c r="ES197" s="13"/>
      <c r="ET197" s="55">
        <f>VLOOKUP($A197,'WO Detail'!$A$2:$BJ$304,25,FALSE)</f>
        <v>3</v>
      </c>
      <c r="EU197" s="55">
        <f>VLOOKUP($A197,'WO Detail'!$A$2:$BJ$304,24,FALSE)</f>
        <v>37</v>
      </c>
      <c r="EV197" s="55">
        <f>VLOOKUP($A197,'WO Detail'!$A$2:$BJ$304,23,FALSE)</f>
        <v>0</v>
      </c>
      <c r="EW197" s="78" t="s">
        <v>291</v>
      </c>
      <c r="EX197" s="13"/>
      <c r="EY197" s="13"/>
      <c r="EZ197" s="19" t="s">
        <v>267</v>
      </c>
      <c r="FA197" s="55" t="str">
        <f>VLOOKUP($A197,'WO Detail'!$A$2:$BJ$304,11,FALSE)</f>
        <v>Other</v>
      </c>
      <c r="FB197" s="55" t="str">
        <f>VLOOKUP($A197,'WO Detail'!$A$2:$BJ$304,12,FALSE)</f>
        <v>No</v>
      </c>
      <c r="FC197" s="13"/>
      <c r="FD197" s="55">
        <f>VLOOKUP($A197,'WO Detail'!$A$2:$BJ$304,13,FALSE)</f>
        <v>0</v>
      </c>
      <c r="FE197" s="19" t="s">
        <v>267</v>
      </c>
      <c r="FF197" s="13" t="s">
        <v>273</v>
      </c>
      <c r="FG197" s="19" t="s">
        <v>1308</v>
      </c>
      <c r="FH197" s="19" t="s">
        <v>1230</v>
      </c>
      <c r="FI197" s="13">
        <v>3710</v>
      </c>
      <c r="FJ197" s="13">
        <v>7</v>
      </c>
      <c r="FK197" s="19" t="s">
        <v>423</v>
      </c>
      <c r="FL197" s="13"/>
      <c r="FM197" s="55">
        <f>VLOOKUP($A197,'WO Detail'!$A$2:$BJ$304,16,FALSE)</f>
        <v>0</v>
      </c>
      <c r="FN197" s="13"/>
      <c r="FO197" s="13"/>
      <c r="FP197" s="13"/>
      <c r="FQ197" s="13"/>
      <c r="FR197" s="13"/>
      <c r="FS197" s="13"/>
      <c r="FT197" s="13"/>
      <c r="FU197" s="13"/>
      <c r="FV197" s="13"/>
      <c r="FW197" s="13"/>
      <c r="FX197" s="13"/>
      <c r="FY197" s="13"/>
      <c r="FZ197" s="13"/>
      <c r="GA197" s="13"/>
      <c r="GB197" s="13"/>
      <c r="GC197" s="13"/>
      <c r="GD197" s="13"/>
      <c r="GE197" s="13"/>
      <c r="GF197" s="13"/>
      <c r="GG197" s="13"/>
      <c r="GH197" s="55">
        <f>VLOOKUP($A197,'WO Detail'!$A$2:$BJ$304,39,FALSE)</f>
        <v>92.6</v>
      </c>
      <c r="GI197" s="55">
        <f>VLOOKUP($A197,'WO Detail'!$A$2:$BJ$304,40,FALSE)</f>
        <v>35.22</v>
      </c>
      <c r="GJ197" s="13"/>
      <c r="GK197" s="13"/>
      <c r="GL197" s="13"/>
      <c r="GM197" s="13"/>
      <c r="GN197" s="55">
        <f>VLOOKUP($A197,'WO Detail'!$A$2:$BJ$304,17,FALSE)</f>
        <v>0</v>
      </c>
      <c r="GO197" s="55">
        <f>VLOOKUP($A197,'WO Detail'!$A$2:$BJ$304,18,FALSE)</f>
        <v>0</v>
      </c>
      <c r="GP197" s="55">
        <f>VLOOKUP($A197,'WO Detail'!$A$2:$BJ$304,19,FALSE)</f>
        <v>0</v>
      </c>
      <c r="GQ197" s="55" t="str">
        <f>VLOOKUP($A197,'WO Detail'!$A$2:$BJ$304,21,FALSE)</f>
        <v>Yes</v>
      </c>
      <c r="GR197" s="89">
        <f>VLOOKUP($A197,'WO Detail'!$A$2:$BJ$304,22,FALSE)</f>
        <v>0.63090044720929395</v>
      </c>
      <c r="GS197" s="95">
        <f>VLOOKUP($A197,'WO Detail'!$A$2:$BJ$304,41,FALSE)</f>
        <v>7427</v>
      </c>
      <c r="GT197" s="95">
        <f t="shared" si="73"/>
        <v>1.3994723949500658</v>
      </c>
      <c r="GU197" s="95">
        <f>VLOOKUP($A197,'WO Detail'!$A$2:$BJ$304,42,FALSE)</f>
        <v>398</v>
      </c>
      <c r="GV197" s="95">
        <f t="shared" si="74"/>
        <v>0.22498586772187676</v>
      </c>
      <c r="GW197" s="95">
        <f>VLOOKUP($A197,'WO Detail'!$A$2:$BJ$304,43,FALSE)</f>
        <v>13529</v>
      </c>
      <c r="GX197" s="95">
        <f t="shared" ref="GX197:GX260" si="79">(GW197/3)/DY197</f>
        <v>2.5492745430563408</v>
      </c>
      <c r="GY197" s="95">
        <f>VLOOKUP($A197,'WO Detail'!$A$2:$BJ$304,44,FALSE)</f>
        <v>15088</v>
      </c>
      <c r="GZ197" s="95">
        <f t="shared" ref="GZ197:GZ260" si="80">GY197/DY197</f>
        <v>8.5291124929338604</v>
      </c>
      <c r="HA197" s="95">
        <f>VLOOKUP($A197,'WO Detail'!$A$2:$BJ$304,45,FALSE)</f>
        <v>4098</v>
      </c>
      <c r="HB197" s="95">
        <f t="shared" ref="HB197:HB260" si="81">(HA197/3)/DY197</f>
        <v>0.77218767665347654</v>
      </c>
      <c r="HC197" s="95">
        <f>VLOOKUP($A197,'WO Detail'!$A$2:$BJ$304,46,FALSE)</f>
        <v>3648</v>
      </c>
      <c r="HD197" s="95">
        <f t="shared" ref="HD197:HD260" si="82">HC197/DY197</f>
        <v>2.0621820237422273</v>
      </c>
      <c r="HE197" s="95">
        <f>VLOOKUP($A197,'WO Detail'!$A$2:$BJ$304,47,FALSE)</f>
        <v>8498</v>
      </c>
      <c r="HF197" s="95">
        <f t="shared" ref="HF197:HF260" si="83">(HE197/3)/DY197</f>
        <v>1.6012813265498398</v>
      </c>
      <c r="HG197" s="95">
        <f>VLOOKUP($A197,'WO Detail'!$A$2:$BJ$304,49,FALSE)</f>
        <v>9338</v>
      </c>
      <c r="HH197" s="95">
        <f t="shared" ref="HH197:HH260" si="84">(HG197/3)/DY197</f>
        <v>1.7595628415300546</v>
      </c>
      <c r="HI197" s="95">
        <f>VLOOKUP($A197,'WO Detail'!$A$2:$BJ$304,51,FALSE)</f>
        <v>33</v>
      </c>
      <c r="HJ197" s="95">
        <f t="shared" ref="HJ197:HJ260" si="85">HI197/2</f>
        <v>16.5</v>
      </c>
      <c r="HK197" s="95">
        <f>VLOOKUP($A197,'WO Detail'!$A$2:$BJ$304,53,FALSE)</f>
        <v>41</v>
      </c>
      <c r="HL197" s="95">
        <f t="shared" ref="HL197:HL260" si="86">HK197/2</f>
        <v>20.5</v>
      </c>
      <c r="HM197" s="95">
        <f>VLOOKUP($A197,'WO Detail'!$A$2:$BJ$304,55,FALSE)</f>
        <v>1813</v>
      </c>
      <c r="HN197" s="95">
        <f t="shared" si="75"/>
        <v>49</v>
      </c>
      <c r="HO197" s="95">
        <f>VLOOKUP($A197,'WO Detail'!$A$2:$BJ$304,56,FALSE)</f>
        <v>52793</v>
      </c>
      <c r="HP197" s="95">
        <f t="shared" ref="HP197:HP260" si="87">(HO197/3)/DY197</f>
        <v>9.9478047861315257</v>
      </c>
      <c r="HQ197" s="95">
        <f>VLOOKUP($A197,'WO Detail'!$A$2:$BJ$304,57,FALSE)</f>
        <v>9004</v>
      </c>
      <c r="HR197" s="95">
        <f t="shared" ref="HR197:HR260" si="88">HQ197/DY197</f>
        <v>5.089881288863765</v>
      </c>
      <c r="HS197" s="95">
        <f>VLOOKUP($A197,'WO Detail'!$A$2:$BJ$304,58,FALSE)</f>
        <v>44670</v>
      </c>
      <c r="HT197" s="95">
        <f t="shared" ref="HT197:HT260" si="89">(HS197/3)/DY197</f>
        <v>8.4171848501978523</v>
      </c>
      <c r="HU197" s="95">
        <f>VLOOKUP($A197,'WO Detail'!$A$2:$BJ$304,59,FALSE)</f>
        <v>117305</v>
      </c>
      <c r="HV197" s="95">
        <f t="shared" ref="HV197:HV260" si="90">HU197/DY197</f>
        <v>66.311475409836063</v>
      </c>
      <c r="HW197" s="95">
        <f>VLOOKUP($A197,'WO Detail'!$A$2:$BJ$304,60,FALSE)</f>
        <v>2008</v>
      </c>
      <c r="HX197" s="95">
        <f t="shared" ref="HX197:HX260" si="91">(HW197/3)/(DY197)</f>
        <v>0.37836819295270402</v>
      </c>
      <c r="HY197" s="95">
        <f>VLOOKUP($A197,'WO Detail'!$A$2:$BJ$304,61,FALSE)</f>
        <v>18120</v>
      </c>
      <c r="HZ197" s="95">
        <f t="shared" ref="HZ197:HZ260" si="92">HY197/DY197</f>
        <v>10.243075183719615</v>
      </c>
      <c r="IA197" s="95"/>
      <c r="IB197" s="95"/>
      <c r="IC197" s="95"/>
      <c r="ID197" s="113">
        <f>VLOOKUP($A197,'PHAS Score'!$C$1:$D$303,2,FALSE)</f>
        <v>74.5</v>
      </c>
      <c r="IE197" s="95">
        <f>VLOOKUP($A197,'WO Detail'!$A$2:$BJ$304,62,FALSE)</f>
        <v>1364</v>
      </c>
      <c r="IF197" s="95">
        <f t="shared" ref="IF197:IF260" si="93">IE197/$DY197</f>
        <v>0.77105709440361792</v>
      </c>
      <c r="IG197" s="96"/>
      <c r="IH197" s="96"/>
      <c r="II197" s="96"/>
      <c r="IJ197" s="96"/>
    </row>
    <row r="198" spans="1:244" s="18" customFormat="1" ht="20.100000000000001" customHeight="1">
      <c r="A198" s="55" t="s">
        <v>1309</v>
      </c>
      <c r="B198" s="13" t="s">
        <v>256</v>
      </c>
      <c r="C198" s="13" t="str">
        <f>VLOOKUP($A198,'WO Detail'!$A$2:$BJ$304,4,FALSE)</f>
        <v>Bronx</v>
      </c>
      <c r="D198" s="13" t="str">
        <f>VLOOKUP($A198,'WO Detail'!$A$2:$BJ$304,6,FALSE)</f>
        <v>Pelham Parkway</v>
      </c>
      <c r="E198" s="55">
        <f>VLOOKUP($A198,'WO Detail'!$A$2:$BJ$304,7,FALSE)</f>
        <v>39</v>
      </c>
      <c r="F198" s="13" t="s">
        <v>1310</v>
      </c>
      <c r="G198" s="53">
        <v>39</v>
      </c>
      <c r="H198" s="55" t="str">
        <f>VLOOKUP($A198,'WO Detail'!$A$2:$BJ$304,9,FALSE)</f>
        <v>NY005010390</v>
      </c>
      <c r="I198" s="14">
        <v>1255</v>
      </c>
      <c r="J198" s="14">
        <v>2464</v>
      </c>
      <c r="K198" s="15">
        <v>1.9633465999999999</v>
      </c>
      <c r="L198" s="15">
        <v>24.686932299999999</v>
      </c>
      <c r="M198" s="14">
        <v>839</v>
      </c>
      <c r="N198" s="14">
        <v>1625</v>
      </c>
      <c r="O198" s="14">
        <v>128</v>
      </c>
      <c r="P198" s="14">
        <v>194</v>
      </c>
      <c r="Q198" s="14">
        <v>198</v>
      </c>
      <c r="R198" s="14">
        <v>199</v>
      </c>
      <c r="S198" s="14">
        <v>184</v>
      </c>
      <c r="T198" s="14">
        <v>303</v>
      </c>
      <c r="U198" s="14">
        <v>245</v>
      </c>
      <c r="V198" s="14">
        <v>253</v>
      </c>
      <c r="W198" s="14">
        <v>180</v>
      </c>
      <c r="X198" s="14">
        <v>160</v>
      </c>
      <c r="Y198" s="14">
        <v>227</v>
      </c>
      <c r="Z198" s="14">
        <v>137</v>
      </c>
      <c r="AA198" s="14">
        <v>56</v>
      </c>
      <c r="AB198" s="14">
        <v>632</v>
      </c>
      <c r="AC198" s="14">
        <v>512</v>
      </c>
      <c r="AD198" s="14">
        <v>420</v>
      </c>
      <c r="AE198" s="14">
        <v>127</v>
      </c>
      <c r="AF198" s="14">
        <v>939</v>
      </c>
      <c r="AG198" s="14">
        <v>1391</v>
      </c>
      <c r="AH198" s="14">
        <v>4</v>
      </c>
      <c r="AI198" s="14">
        <v>3</v>
      </c>
      <c r="AJ198" s="14">
        <v>628</v>
      </c>
      <c r="AK198" s="14">
        <v>229</v>
      </c>
      <c r="AL198" s="14">
        <v>56</v>
      </c>
      <c r="AM198" s="14">
        <v>32</v>
      </c>
      <c r="AN198" s="14">
        <v>163</v>
      </c>
      <c r="AO198" s="16">
        <v>568.7745019920319</v>
      </c>
      <c r="AP198" s="16">
        <v>427</v>
      </c>
      <c r="AQ198" s="14">
        <v>14</v>
      </c>
      <c r="AR198" s="14">
        <v>49</v>
      </c>
      <c r="AS198" s="14">
        <v>405</v>
      </c>
      <c r="AT198" s="14">
        <v>123</v>
      </c>
      <c r="AU198" s="14">
        <v>140</v>
      </c>
      <c r="AV198" s="14">
        <v>90</v>
      </c>
      <c r="AW198" s="14">
        <v>69</v>
      </c>
      <c r="AX198" s="14">
        <v>62</v>
      </c>
      <c r="AY198" s="14">
        <v>45</v>
      </c>
      <c r="AZ198" s="14">
        <v>39</v>
      </c>
      <c r="BA198" s="14">
        <v>219</v>
      </c>
      <c r="BB198" s="16">
        <v>25972.928051738076</v>
      </c>
      <c r="BC198" s="16">
        <v>18828</v>
      </c>
      <c r="BD198" s="14">
        <v>61</v>
      </c>
      <c r="BE198" s="14">
        <v>184</v>
      </c>
      <c r="BF198" s="14">
        <v>260</v>
      </c>
      <c r="BG198" s="14">
        <v>157</v>
      </c>
      <c r="BH198" s="14">
        <v>125</v>
      </c>
      <c r="BI198" s="14">
        <v>90</v>
      </c>
      <c r="BJ198" s="14">
        <v>62</v>
      </c>
      <c r="BK198" s="14">
        <v>46</v>
      </c>
      <c r="BL198" s="14">
        <v>54</v>
      </c>
      <c r="BM198" s="14">
        <v>53</v>
      </c>
      <c r="BN198" s="14">
        <v>22</v>
      </c>
      <c r="BO198" s="14">
        <v>27</v>
      </c>
      <c r="BP198" s="14">
        <v>21</v>
      </c>
      <c r="BQ198" s="14">
        <v>10</v>
      </c>
      <c r="BR198" s="14">
        <v>14</v>
      </c>
      <c r="BS198" s="14">
        <v>7</v>
      </c>
      <c r="BT198" s="14">
        <v>10</v>
      </c>
      <c r="BU198" s="14">
        <v>5</v>
      </c>
      <c r="BV198" s="14">
        <v>5</v>
      </c>
      <c r="BW198" s="14">
        <v>4</v>
      </c>
      <c r="BX198" s="14">
        <v>20</v>
      </c>
      <c r="BY198" s="14">
        <v>544</v>
      </c>
      <c r="BZ198" s="16">
        <v>39538.961397058825</v>
      </c>
      <c r="CA198" s="16">
        <v>34169.5</v>
      </c>
      <c r="CB198" s="14">
        <v>173</v>
      </c>
      <c r="CC198" s="16">
        <v>14395.826589595375</v>
      </c>
      <c r="CD198" s="16">
        <v>9216</v>
      </c>
      <c r="CE198" s="14">
        <v>536</v>
      </c>
      <c r="CF198" s="16">
        <v>16562.434701492537</v>
      </c>
      <c r="CG198" s="16">
        <v>12311.5</v>
      </c>
      <c r="CH198" s="14">
        <v>800</v>
      </c>
      <c r="CI198" s="14">
        <v>224</v>
      </c>
      <c r="CJ198" s="14">
        <v>152</v>
      </c>
      <c r="CK198" s="14">
        <v>53</v>
      </c>
      <c r="CL198" s="14">
        <v>4</v>
      </c>
      <c r="CM198" s="14">
        <v>8</v>
      </c>
      <c r="CN198" s="17">
        <f t="shared" si="76"/>
        <v>6.3745019920318727E-3</v>
      </c>
      <c r="CO198" s="14">
        <v>85</v>
      </c>
      <c r="CP198" s="17">
        <f t="shared" si="77"/>
        <v>6.7729083665338641E-2</v>
      </c>
      <c r="CQ198" s="14">
        <v>562</v>
      </c>
      <c r="CR198" s="14">
        <v>158</v>
      </c>
      <c r="CS198" s="17">
        <f t="shared" si="78"/>
        <v>6.4123376623376624E-2</v>
      </c>
      <c r="CT198" s="13"/>
      <c r="CU198" s="17"/>
      <c r="CV198" s="13"/>
      <c r="CW198" s="13"/>
      <c r="CX198" s="13"/>
      <c r="CY198" s="13"/>
      <c r="CZ198" s="13"/>
      <c r="DA198" s="13"/>
      <c r="DB198" s="13" t="str">
        <f>VLOOKUP($A198,'WO Detail'!$A$2:$BJ$304,5,FALSE)</f>
        <v>Alex Tolozano</v>
      </c>
      <c r="DC198" s="13"/>
      <c r="DD198" s="13"/>
      <c r="DE198" s="55">
        <f>VLOOKUP($A198,'WO Detail'!$A$2:$BJ$304,38,FALSE)</f>
        <v>5</v>
      </c>
      <c r="DF198" s="19" t="s">
        <v>404</v>
      </c>
      <c r="DG198" s="19" t="s">
        <v>606</v>
      </c>
      <c r="DH198" s="19" t="s">
        <v>607</v>
      </c>
      <c r="DI198" s="19" t="s">
        <v>608</v>
      </c>
      <c r="DJ198" s="19" t="s">
        <v>592</v>
      </c>
      <c r="DK198" s="19" t="s">
        <v>609</v>
      </c>
      <c r="DL198" s="19" t="s">
        <v>309</v>
      </c>
      <c r="DM198" s="19" t="s">
        <v>610</v>
      </c>
      <c r="DN198" s="19" t="s">
        <v>611</v>
      </c>
      <c r="DO198" s="55"/>
      <c r="DP198" s="55"/>
      <c r="DQ198" s="68">
        <v>12.540453074433657</v>
      </c>
      <c r="DR198" s="55" t="str">
        <f>VLOOKUP($A198,'WO Detail'!$A$2:$BJ$304,10,FALSE)</f>
        <v>No</v>
      </c>
      <c r="DS198" s="55" t="str">
        <f>VLOOKUP($A198,'WO Detail'!$A$2:$BJ$304,14,FALSE)</f>
        <v>YES</v>
      </c>
      <c r="DT198" s="19" t="s">
        <v>328</v>
      </c>
      <c r="DU198" s="59" t="str">
        <f>VLOOKUP($A198,'WO Detail'!$A$2:$BJ$304,15,FALSE)</f>
        <v>OSCAR GRANT</v>
      </c>
      <c r="DV198" s="78">
        <v>2022</v>
      </c>
      <c r="DW198" s="79" t="s">
        <v>267</v>
      </c>
      <c r="DX198" s="55">
        <f>VLOOKUP($A198,'WO Detail'!$A$2:$BJ$304,26,FALSE)</f>
        <v>1266</v>
      </c>
      <c r="DY198" s="55">
        <f>VLOOKUP($A198,'WO Detail'!$A$2:$BJ$304,27,FALSE)</f>
        <v>1258</v>
      </c>
      <c r="DZ198" s="55">
        <f>VLOOKUP($A198,'WO Detail'!$A$2:$BJ$304,28,FALSE)</f>
        <v>6</v>
      </c>
      <c r="EA198" s="55">
        <f>VLOOKUP($A198,'WO Detail'!$A$2:$BJ$304,29,FALSE)</f>
        <v>2</v>
      </c>
      <c r="EB198" s="55">
        <f>VLOOKUP($A198,'WO Detail'!$A$2:$BJ$304,30,FALSE)</f>
        <v>0</v>
      </c>
      <c r="EC198" s="55">
        <f>VLOOKUP($A198,'WO Detail'!$A$2:$BJ$304,31,FALSE)</f>
        <v>336</v>
      </c>
      <c r="ED198" s="55">
        <f>VLOOKUP($A198,'WO Detail'!$A$2:$BJ$304,32,FALSE)</f>
        <v>840</v>
      </c>
      <c r="EE198" s="55">
        <f>VLOOKUP($A198,'WO Detail'!$A$2:$BJ$304,33,FALSE)</f>
        <v>90</v>
      </c>
      <c r="EF198" s="55">
        <f>VLOOKUP($A198,'WO Detail'!$A$2:$BJ$304,34,FALSE)</f>
        <v>0</v>
      </c>
      <c r="EG198" s="55">
        <f>VLOOKUP($A198,'WO Detail'!$A$2:$BJ$304,35,FALSE)</f>
        <v>0</v>
      </c>
      <c r="EH198" s="55">
        <f>VLOOKUP($A198,'WO Detail'!$A$2:$BJ$304,36,FALSE)</f>
        <v>0</v>
      </c>
      <c r="EI198" s="55">
        <f>VLOOKUP($A198,'WO Detail'!$A$2:$BJ$304,37,FALSE)</f>
        <v>0</v>
      </c>
      <c r="EJ198" s="78">
        <v>23</v>
      </c>
      <c r="EK198" s="78">
        <v>0</v>
      </c>
      <c r="EL198" s="19" t="s">
        <v>268</v>
      </c>
      <c r="EM198" s="19" t="s">
        <v>269</v>
      </c>
      <c r="EN198" s="81">
        <v>18444</v>
      </c>
      <c r="EO198" s="78">
        <v>70</v>
      </c>
      <c r="EP198" s="78" t="s">
        <v>271</v>
      </c>
      <c r="EQ198" s="84">
        <v>184875</v>
      </c>
      <c r="ER198" s="78">
        <v>23.740000000000002</v>
      </c>
      <c r="ES198" s="13"/>
      <c r="ET198" s="55">
        <f>VLOOKUP($A198,'WO Detail'!$A$2:$BJ$304,25,FALSE)</f>
        <v>8</v>
      </c>
      <c r="EU198" s="55">
        <f>VLOOKUP($A198,'WO Detail'!$A$2:$BJ$304,24,FALSE)</f>
        <v>38</v>
      </c>
      <c r="EV198" s="55">
        <f>VLOOKUP($A198,'WO Detail'!$A$2:$BJ$304,23,FALSE)</f>
        <v>0</v>
      </c>
      <c r="EW198" s="78" t="s">
        <v>267</v>
      </c>
      <c r="EX198" s="13"/>
      <c r="EY198" s="13"/>
      <c r="EZ198" s="19" t="s">
        <v>267</v>
      </c>
      <c r="FA198" s="55" t="str">
        <f>VLOOKUP($A198,'WO Detail'!$A$2:$BJ$304,11,FALSE)</f>
        <v>Other</v>
      </c>
      <c r="FB198" s="55" t="str">
        <f>VLOOKUP($A198,'WO Detail'!$A$2:$BJ$304,12,FALSE)</f>
        <v>No</v>
      </c>
      <c r="FC198" s="13"/>
      <c r="FD198" s="55">
        <f>VLOOKUP($A198,'WO Detail'!$A$2:$BJ$304,13,FALSE)</f>
        <v>0</v>
      </c>
      <c r="FE198" s="19" t="s">
        <v>267</v>
      </c>
      <c r="FF198" s="13"/>
      <c r="FG198" s="19" t="s">
        <v>1311</v>
      </c>
      <c r="FH198" s="19" t="s">
        <v>613</v>
      </c>
      <c r="FI198" s="13">
        <v>3704</v>
      </c>
      <c r="FJ198" s="13">
        <v>11</v>
      </c>
      <c r="FK198" s="19" t="s">
        <v>614</v>
      </c>
      <c r="FL198" s="13"/>
      <c r="FM198" s="55">
        <f>VLOOKUP($A198,'WO Detail'!$A$2:$BJ$304,16,FALSE)</f>
        <v>0</v>
      </c>
      <c r="FN198" s="13"/>
      <c r="FO198" s="13"/>
      <c r="FP198" s="13"/>
      <c r="FQ198" s="13"/>
      <c r="FR198" s="13"/>
      <c r="FS198" s="13"/>
      <c r="FT198" s="13"/>
      <c r="FU198" s="13"/>
      <c r="FV198" s="13"/>
      <c r="FW198" s="13"/>
      <c r="FX198" s="13"/>
      <c r="FY198" s="13"/>
      <c r="FZ198" s="13"/>
      <c r="GA198" s="13"/>
      <c r="GB198" s="13"/>
      <c r="GC198" s="13"/>
      <c r="GD198" s="13"/>
      <c r="GE198" s="13"/>
      <c r="GF198" s="13"/>
      <c r="GG198" s="13"/>
      <c r="GH198" s="55">
        <f>VLOOKUP($A198,'WO Detail'!$A$2:$BJ$304,39,FALSE)</f>
        <v>86.14</v>
      </c>
      <c r="GI198" s="55">
        <f>VLOOKUP($A198,'WO Detail'!$A$2:$BJ$304,40,FALSE)</f>
        <v>41.73</v>
      </c>
      <c r="GJ198" s="13"/>
      <c r="GK198" s="13"/>
      <c r="GL198" s="13"/>
      <c r="GM198" s="13"/>
      <c r="GN198" s="55">
        <f>VLOOKUP($A198,'WO Detail'!$A$2:$BJ$304,17,FALSE)</f>
        <v>0</v>
      </c>
      <c r="GO198" s="55">
        <f>VLOOKUP($A198,'WO Detail'!$A$2:$BJ$304,18,FALSE)</f>
        <v>0</v>
      </c>
      <c r="GP198" s="55">
        <f>VLOOKUP($A198,'WO Detail'!$A$2:$BJ$304,19,FALSE)</f>
        <v>0</v>
      </c>
      <c r="GQ198" s="55" t="str">
        <f>VLOOKUP($A198,'WO Detail'!$A$2:$BJ$304,21,FALSE)</f>
        <v>Yes</v>
      </c>
      <c r="GR198" s="89">
        <f>VLOOKUP($A198,'WO Detail'!$A$2:$BJ$304,22,FALSE)</f>
        <v>0.86356806761187732</v>
      </c>
      <c r="GS198" s="95">
        <f>VLOOKUP($A198,'WO Detail'!$A$2:$BJ$304,41,FALSE)</f>
        <v>4100</v>
      </c>
      <c r="GT198" s="95">
        <f t="shared" si="73"/>
        <v>1.0863804981452041</v>
      </c>
      <c r="GU198" s="95">
        <f>VLOOKUP($A198,'WO Detail'!$A$2:$BJ$304,42,FALSE)</f>
        <v>337</v>
      </c>
      <c r="GV198" s="95">
        <f t="shared" si="74"/>
        <v>0.26788553259141495</v>
      </c>
      <c r="GW198" s="95">
        <f>VLOOKUP($A198,'WO Detail'!$A$2:$BJ$304,43,FALSE)</f>
        <v>6667</v>
      </c>
      <c r="GX198" s="95">
        <f t="shared" si="79"/>
        <v>1.7665606783253844</v>
      </c>
      <c r="GY198" s="95">
        <f>VLOOKUP($A198,'WO Detail'!$A$2:$BJ$304,44,FALSE)</f>
        <v>5884</v>
      </c>
      <c r="GZ198" s="95">
        <f t="shared" si="80"/>
        <v>4.6772655007949124</v>
      </c>
      <c r="HA198" s="95">
        <f>VLOOKUP($A198,'WO Detail'!$A$2:$BJ$304,45,FALSE)</f>
        <v>4066</v>
      </c>
      <c r="HB198" s="95">
        <f t="shared" si="81"/>
        <v>1.077371489136195</v>
      </c>
      <c r="HC198" s="95">
        <f>VLOOKUP($A198,'WO Detail'!$A$2:$BJ$304,46,FALSE)</f>
        <v>2390</v>
      </c>
      <c r="HD198" s="95">
        <f t="shared" si="82"/>
        <v>1.8998410174880762</v>
      </c>
      <c r="HE198" s="95">
        <f>VLOOKUP($A198,'WO Detail'!$A$2:$BJ$304,47,FALSE)</f>
        <v>7348</v>
      </c>
      <c r="HF198" s="95">
        <f t="shared" si="83"/>
        <v>1.9470058293587706</v>
      </c>
      <c r="HG198" s="95">
        <f>VLOOKUP($A198,'WO Detail'!$A$2:$BJ$304,49,FALSE)</f>
        <v>9850</v>
      </c>
      <c r="HH198" s="95">
        <f t="shared" si="84"/>
        <v>2.6099629040805512</v>
      </c>
      <c r="HI198" s="95">
        <f>VLOOKUP($A198,'WO Detail'!$A$2:$BJ$304,51,FALSE)</f>
        <v>45</v>
      </c>
      <c r="HJ198" s="95">
        <f t="shared" si="85"/>
        <v>22.5</v>
      </c>
      <c r="HK198" s="95">
        <f>VLOOKUP($A198,'WO Detail'!$A$2:$BJ$304,53,FALSE)</f>
        <v>98</v>
      </c>
      <c r="HL198" s="95">
        <f t="shared" si="86"/>
        <v>49</v>
      </c>
      <c r="HM198" s="95">
        <f>VLOOKUP($A198,'WO Detail'!$A$2:$BJ$304,55,FALSE)</f>
        <v>611</v>
      </c>
      <c r="HN198" s="95">
        <f t="shared" si="75"/>
        <v>16.078947368421051</v>
      </c>
      <c r="HO198" s="95">
        <f>VLOOKUP($A198,'WO Detail'!$A$2:$BJ$304,56,FALSE)</f>
        <v>36043</v>
      </c>
      <c r="HP198" s="95">
        <f t="shared" si="87"/>
        <v>9.5503444621091678</v>
      </c>
      <c r="HQ198" s="95">
        <f>VLOOKUP($A198,'WO Detail'!$A$2:$BJ$304,57,FALSE)</f>
        <v>8946</v>
      </c>
      <c r="HR198" s="95">
        <f t="shared" si="88"/>
        <v>7.1112877583465819</v>
      </c>
      <c r="HS198" s="95">
        <f>VLOOKUP($A198,'WO Detail'!$A$2:$BJ$304,58,FALSE)</f>
        <v>35666</v>
      </c>
      <c r="HT198" s="95">
        <f t="shared" si="89"/>
        <v>9.4504504504504503</v>
      </c>
      <c r="HU198" s="95">
        <f>VLOOKUP($A198,'WO Detail'!$A$2:$BJ$304,59,FALSE)</f>
        <v>83648</v>
      </c>
      <c r="HV198" s="95">
        <f t="shared" si="90"/>
        <v>66.492845786963429</v>
      </c>
      <c r="HW198" s="95">
        <f>VLOOKUP($A198,'WO Detail'!$A$2:$BJ$304,60,FALSE)</f>
        <v>2774</v>
      </c>
      <c r="HX198" s="95">
        <f t="shared" si="91"/>
        <v>0.73502914679385267</v>
      </c>
      <c r="HY198" s="95">
        <f>VLOOKUP($A198,'WO Detail'!$A$2:$BJ$304,61,FALSE)</f>
        <v>59675</v>
      </c>
      <c r="HZ198" s="95">
        <f t="shared" si="92"/>
        <v>47.436406995230527</v>
      </c>
      <c r="IA198" s="95"/>
      <c r="IB198" s="95"/>
      <c r="IC198" s="95"/>
      <c r="ID198" s="113">
        <f>VLOOKUP($A198,'PHAS Score'!$C$1:$D$303,2,FALSE)</f>
        <v>25</v>
      </c>
      <c r="IE198" s="95">
        <f>VLOOKUP($A198,'WO Detail'!$A$2:$BJ$304,62,FALSE)</f>
        <v>446</v>
      </c>
      <c r="IF198" s="95">
        <f t="shared" si="93"/>
        <v>0.35453100158982515</v>
      </c>
      <c r="IG198" s="96"/>
      <c r="IH198" s="96"/>
      <c r="II198" s="96"/>
      <c r="IJ198" s="96"/>
    </row>
    <row r="199" spans="1:244" s="18" customFormat="1" ht="20.100000000000001" customHeight="1">
      <c r="A199" s="55" t="s">
        <v>1312</v>
      </c>
      <c r="B199" s="13" t="s">
        <v>278</v>
      </c>
      <c r="C199" s="13" t="str">
        <f>VLOOKUP($A199,'WO Detail'!$A$2:$BJ$304,4,FALSE)</f>
        <v>Brooklyn</v>
      </c>
      <c r="D199" s="13" t="str">
        <f>VLOOKUP($A199,'WO Detail'!$A$2:$BJ$304,6,FALSE)</f>
        <v>Penn-Wortman</v>
      </c>
      <c r="E199" s="55">
        <f>VLOOKUP($A199,'WO Detail'!$A$2:$BJ$304,7,FALSE)</f>
        <v>194</v>
      </c>
      <c r="F199" s="13" t="s">
        <v>1313</v>
      </c>
      <c r="G199" s="53">
        <v>194</v>
      </c>
      <c r="H199" s="55" t="str">
        <f>VLOOKUP($A199,'WO Detail'!$A$2:$BJ$304,9,FALSE)</f>
        <v>NY005011940</v>
      </c>
      <c r="I199" s="14">
        <v>334</v>
      </c>
      <c r="J199" s="14">
        <v>627</v>
      </c>
      <c r="K199" s="15">
        <v>1.8772454999999999</v>
      </c>
      <c r="L199" s="15">
        <v>19.868263500000001</v>
      </c>
      <c r="M199" s="14">
        <v>227</v>
      </c>
      <c r="N199" s="14">
        <v>400</v>
      </c>
      <c r="O199" s="14">
        <v>31</v>
      </c>
      <c r="P199" s="14">
        <v>47</v>
      </c>
      <c r="Q199" s="14">
        <v>62</v>
      </c>
      <c r="R199" s="14">
        <v>52</v>
      </c>
      <c r="S199" s="14">
        <v>62</v>
      </c>
      <c r="T199" s="14">
        <v>68</v>
      </c>
      <c r="U199" s="14">
        <v>52</v>
      </c>
      <c r="V199" s="14">
        <v>71</v>
      </c>
      <c r="W199" s="14">
        <v>38</v>
      </c>
      <c r="X199" s="14">
        <v>50</v>
      </c>
      <c r="Y199" s="14">
        <v>53</v>
      </c>
      <c r="Z199" s="14">
        <v>29</v>
      </c>
      <c r="AA199" s="14">
        <v>12</v>
      </c>
      <c r="AB199" s="14">
        <v>171</v>
      </c>
      <c r="AC199" s="14">
        <v>115</v>
      </c>
      <c r="AD199" s="14">
        <v>94</v>
      </c>
      <c r="AE199" s="14">
        <v>25</v>
      </c>
      <c r="AF199" s="14">
        <v>431</v>
      </c>
      <c r="AG199" s="14">
        <v>163</v>
      </c>
      <c r="AH199" s="14">
        <v>0</v>
      </c>
      <c r="AI199" s="14">
        <v>8</v>
      </c>
      <c r="AJ199" s="14">
        <v>158</v>
      </c>
      <c r="AK199" s="14">
        <v>54</v>
      </c>
      <c r="AL199" s="14">
        <v>9</v>
      </c>
      <c r="AM199" s="14">
        <v>7</v>
      </c>
      <c r="AN199" s="14">
        <v>36</v>
      </c>
      <c r="AO199" s="16">
        <v>463.34131736526945</v>
      </c>
      <c r="AP199" s="16">
        <v>283</v>
      </c>
      <c r="AQ199" s="14">
        <v>7</v>
      </c>
      <c r="AR199" s="14">
        <v>27</v>
      </c>
      <c r="AS199" s="14">
        <v>138</v>
      </c>
      <c r="AT199" s="14">
        <v>27</v>
      </c>
      <c r="AU199" s="14">
        <v>33</v>
      </c>
      <c r="AV199" s="14">
        <v>19</v>
      </c>
      <c r="AW199" s="14">
        <v>15</v>
      </c>
      <c r="AX199" s="14">
        <v>13</v>
      </c>
      <c r="AY199" s="14">
        <v>13</v>
      </c>
      <c r="AZ199" s="14">
        <v>8</v>
      </c>
      <c r="BA199" s="14">
        <v>34</v>
      </c>
      <c r="BB199" s="16">
        <v>20613.350299401198</v>
      </c>
      <c r="BC199" s="16">
        <v>13728</v>
      </c>
      <c r="BD199" s="14">
        <v>27</v>
      </c>
      <c r="BE199" s="14">
        <v>64</v>
      </c>
      <c r="BF199" s="14">
        <v>88</v>
      </c>
      <c r="BG199" s="14">
        <v>32</v>
      </c>
      <c r="BH199" s="14">
        <v>29</v>
      </c>
      <c r="BI199" s="14">
        <v>23</v>
      </c>
      <c r="BJ199" s="14">
        <v>19</v>
      </c>
      <c r="BK199" s="14">
        <v>13</v>
      </c>
      <c r="BL199" s="14">
        <v>8</v>
      </c>
      <c r="BM199" s="14">
        <v>8</v>
      </c>
      <c r="BN199" s="14">
        <v>5</v>
      </c>
      <c r="BO199" s="14">
        <v>4</v>
      </c>
      <c r="BP199" s="14">
        <v>2</v>
      </c>
      <c r="BQ199" s="14">
        <v>2</v>
      </c>
      <c r="BR199" s="14">
        <v>4</v>
      </c>
      <c r="BS199" s="14">
        <v>1</v>
      </c>
      <c r="BT199" s="14">
        <v>0</v>
      </c>
      <c r="BU199" s="14">
        <v>3</v>
      </c>
      <c r="BV199" s="14">
        <v>1</v>
      </c>
      <c r="BW199" s="14">
        <v>0</v>
      </c>
      <c r="BX199" s="14">
        <v>1</v>
      </c>
      <c r="BY199" s="14">
        <v>139</v>
      </c>
      <c r="BZ199" s="16">
        <v>32448.115107913669</v>
      </c>
      <c r="CA199" s="16">
        <v>28375</v>
      </c>
      <c r="CB199" s="14">
        <v>43</v>
      </c>
      <c r="CC199" s="16">
        <v>9006.3953488372099</v>
      </c>
      <c r="CD199" s="16">
        <v>6012</v>
      </c>
      <c r="CE199" s="14">
        <v>145</v>
      </c>
      <c r="CF199" s="16">
        <v>13452.537931034483</v>
      </c>
      <c r="CG199" s="16">
        <v>10296</v>
      </c>
      <c r="CH199" s="14">
        <v>248</v>
      </c>
      <c r="CI199" s="14">
        <v>50</v>
      </c>
      <c r="CJ199" s="14">
        <v>24</v>
      </c>
      <c r="CK199" s="14">
        <v>11</v>
      </c>
      <c r="CL199" s="14">
        <v>1</v>
      </c>
      <c r="CM199" s="14">
        <v>1</v>
      </c>
      <c r="CN199" s="17">
        <f t="shared" si="76"/>
        <v>2.9940119760479044E-3</v>
      </c>
      <c r="CO199" s="14">
        <v>12</v>
      </c>
      <c r="CP199" s="17">
        <f t="shared" si="77"/>
        <v>3.5928143712574849E-2</v>
      </c>
      <c r="CQ199" s="14">
        <v>191</v>
      </c>
      <c r="CR199" s="14">
        <v>40</v>
      </c>
      <c r="CS199" s="17">
        <f t="shared" si="78"/>
        <v>6.3795853269537475E-2</v>
      </c>
      <c r="CT199" s="13"/>
      <c r="CU199" s="17"/>
      <c r="CV199" s="13"/>
      <c r="CW199" s="13"/>
      <c r="CX199" s="13"/>
      <c r="CY199" s="13"/>
      <c r="CZ199" s="13"/>
      <c r="DA199" s="13"/>
      <c r="DB199" s="13" t="str">
        <f>VLOOKUP($A199,'WO Detail'!$A$2:$BJ$304,5,FALSE)</f>
        <v>Michael Iezza</v>
      </c>
      <c r="DC199" s="13"/>
      <c r="DD199" s="13"/>
      <c r="DE199" s="55">
        <f>VLOOKUP($A199,'WO Detail'!$A$2:$BJ$304,38,FALSE)</f>
        <v>2</v>
      </c>
      <c r="DF199" s="19" t="s">
        <v>350</v>
      </c>
      <c r="DG199" s="19" t="s">
        <v>351</v>
      </c>
      <c r="DH199" s="19" t="s">
        <v>548</v>
      </c>
      <c r="DI199" s="19" t="s">
        <v>549</v>
      </c>
      <c r="DJ199" s="19" t="s">
        <v>525</v>
      </c>
      <c r="DK199" s="19" t="s">
        <v>526</v>
      </c>
      <c r="DL199" s="19" t="s">
        <v>550</v>
      </c>
      <c r="DM199" s="19" t="s">
        <v>551</v>
      </c>
      <c r="DN199" s="19" t="s">
        <v>552</v>
      </c>
      <c r="DO199" s="55"/>
      <c r="DP199" s="55"/>
      <c r="DQ199" s="68">
        <v>17.543859649122805</v>
      </c>
      <c r="DR199" s="55" t="str">
        <f>VLOOKUP($A199,'WO Detail'!$A$2:$BJ$304,10,FALSE)</f>
        <v>No</v>
      </c>
      <c r="DS199" s="55" t="str">
        <f>VLOOKUP($A199,'WO Detail'!$A$2:$BJ$304,14,FALSE)</f>
        <v>NO</v>
      </c>
      <c r="DT199" s="19" t="s">
        <v>289</v>
      </c>
      <c r="DU199" s="59">
        <f>VLOOKUP($A199,'WO Detail'!$A$2:$BJ$304,15,FALSE)</f>
        <v>0</v>
      </c>
      <c r="DV199" s="77"/>
      <c r="DW199" s="79" t="s">
        <v>267</v>
      </c>
      <c r="DX199" s="55">
        <f>VLOOKUP($A199,'WO Detail'!$A$2:$BJ$304,26,FALSE)</f>
        <v>336</v>
      </c>
      <c r="DY199" s="55">
        <f>VLOOKUP($A199,'WO Detail'!$A$2:$BJ$304,27,FALSE)</f>
        <v>334</v>
      </c>
      <c r="DZ199" s="55">
        <f>VLOOKUP($A199,'WO Detail'!$A$2:$BJ$304,28,FALSE)</f>
        <v>2</v>
      </c>
      <c r="EA199" s="55">
        <f>VLOOKUP($A199,'WO Detail'!$A$2:$BJ$304,29,FALSE)</f>
        <v>0</v>
      </c>
      <c r="EB199" s="55">
        <f>VLOOKUP($A199,'WO Detail'!$A$2:$BJ$304,30,FALSE)</f>
        <v>87</v>
      </c>
      <c r="EC199" s="55">
        <f>VLOOKUP($A199,'WO Detail'!$A$2:$BJ$304,31,FALSE)</f>
        <v>88</v>
      </c>
      <c r="ED199" s="55">
        <f>VLOOKUP($A199,'WO Detail'!$A$2:$BJ$304,32,FALSE)</f>
        <v>86</v>
      </c>
      <c r="EE199" s="55">
        <f>VLOOKUP($A199,'WO Detail'!$A$2:$BJ$304,33,FALSE)</f>
        <v>60</v>
      </c>
      <c r="EF199" s="55">
        <f>VLOOKUP($A199,'WO Detail'!$A$2:$BJ$304,34,FALSE)</f>
        <v>12</v>
      </c>
      <c r="EG199" s="55">
        <f>VLOOKUP($A199,'WO Detail'!$A$2:$BJ$304,35,FALSE)</f>
        <v>3</v>
      </c>
      <c r="EH199" s="55">
        <f>VLOOKUP($A199,'WO Detail'!$A$2:$BJ$304,36,FALSE)</f>
        <v>0</v>
      </c>
      <c r="EI199" s="55">
        <f>VLOOKUP($A199,'WO Detail'!$A$2:$BJ$304,37,FALSE)</f>
        <v>0</v>
      </c>
      <c r="EJ199" s="78">
        <v>3</v>
      </c>
      <c r="EK199" s="78">
        <v>1</v>
      </c>
      <c r="EL199" s="19" t="s">
        <v>268</v>
      </c>
      <c r="EM199" s="19" t="s">
        <v>269</v>
      </c>
      <c r="EN199" s="81">
        <v>26572</v>
      </c>
      <c r="EO199" s="78">
        <v>48</v>
      </c>
      <c r="EP199" s="78" t="s">
        <v>1314</v>
      </c>
      <c r="EQ199" s="84">
        <v>40998</v>
      </c>
      <c r="ER199" s="78">
        <v>5.44</v>
      </c>
      <c r="ES199" s="13"/>
      <c r="ET199" s="55">
        <f>VLOOKUP($A199,'WO Detail'!$A$2:$BJ$304,25,FALSE)</f>
        <v>2</v>
      </c>
      <c r="EU199" s="55">
        <f>VLOOKUP($A199,'WO Detail'!$A$2:$BJ$304,24,FALSE)</f>
        <v>6</v>
      </c>
      <c r="EV199" s="55">
        <f>VLOOKUP($A199,'WO Detail'!$A$2:$BJ$304,23,FALSE)</f>
        <v>0</v>
      </c>
      <c r="EW199" s="78" t="s">
        <v>371</v>
      </c>
      <c r="EX199" s="13"/>
      <c r="EY199" s="13"/>
      <c r="EZ199" s="19" t="s">
        <v>267</v>
      </c>
      <c r="FA199" s="55" t="str">
        <f>VLOOKUP($A199,'WO Detail'!$A$2:$BJ$304,11,FALSE)</f>
        <v>Other</v>
      </c>
      <c r="FB199" s="55" t="str">
        <f>VLOOKUP($A199,'WO Detail'!$A$2:$BJ$304,12,FALSE)</f>
        <v>No</v>
      </c>
      <c r="FC199" s="13"/>
      <c r="FD199" s="55">
        <f>VLOOKUP($A199,'WO Detail'!$A$2:$BJ$304,13,FALSE)</f>
        <v>0</v>
      </c>
      <c r="FE199" s="19" t="s">
        <v>267</v>
      </c>
      <c r="FF199" s="13"/>
      <c r="FG199" s="19" t="s">
        <v>1315</v>
      </c>
      <c r="FH199" s="19" t="s">
        <v>554</v>
      </c>
      <c r="FI199" s="13">
        <v>4008</v>
      </c>
      <c r="FJ199" s="13">
        <v>19</v>
      </c>
      <c r="FK199" s="19" t="s">
        <v>555</v>
      </c>
      <c r="FL199" s="13"/>
      <c r="FM199" s="55">
        <f>VLOOKUP($A199,'WO Detail'!$A$2:$BJ$304,16,FALSE)</f>
        <v>0</v>
      </c>
      <c r="FN199" s="13"/>
      <c r="FO199" s="13"/>
      <c r="FP199" s="13"/>
      <c r="FQ199" s="13"/>
      <c r="FR199" s="13"/>
      <c r="FS199" s="13"/>
      <c r="FT199" s="13"/>
      <c r="FU199" s="13"/>
      <c r="FV199" s="13"/>
      <c r="FW199" s="13"/>
      <c r="FX199" s="13"/>
      <c r="FY199" s="13"/>
      <c r="FZ199" s="13"/>
      <c r="GA199" s="13"/>
      <c r="GB199" s="13"/>
      <c r="GC199" s="13"/>
      <c r="GD199" s="13"/>
      <c r="GE199" s="13"/>
      <c r="GF199" s="13"/>
      <c r="GG199" s="13"/>
      <c r="GH199" s="55">
        <f>VLOOKUP($A199,'WO Detail'!$A$2:$BJ$304,39,FALSE)</f>
        <v>93.9</v>
      </c>
      <c r="GI199" s="55">
        <f>VLOOKUP($A199,'WO Detail'!$A$2:$BJ$304,40,FALSE)</f>
        <v>30.24</v>
      </c>
      <c r="GJ199" s="13"/>
      <c r="GK199" s="13"/>
      <c r="GL199" s="13"/>
      <c r="GM199" s="13"/>
      <c r="GN199" s="55">
        <f>VLOOKUP($A199,'WO Detail'!$A$2:$BJ$304,17,FALSE)</f>
        <v>0</v>
      </c>
      <c r="GO199" s="55">
        <f>VLOOKUP($A199,'WO Detail'!$A$2:$BJ$304,18,FALSE)</f>
        <v>0</v>
      </c>
      <c r="GP199" s="55">
        <f>VLOOKUP($A199,'WO Detail'!$A$2:$BJ$304,19,FALSE)</f>
        <v>0</v>
      </c>
      <c r="GQ199" s="55" t="str">
        <f>VLOOKUP($A199,'WO Detail'!$A$2:$BJ$304,21,FALSE)</f>
        <v>No</v>
      </c>
      <c r="GR199" s="89">
        <f>VLOOKUP($A199,'WO Detail'!$A$2:$BJ$304,22,FALSE)</f>
        <v>0.5845386724950995</v>
      </c>
      <c r="GS199" s="95">
        <f>VLOOKUP($A199,'WO Detail'!$A$2:$BJ$304,41,FALSE)</f>
        <v>548</v>
      </c>
      <c r="GT199" s="95">
        <f t="shared" si="73"/>
        <v>0.54690618762475052</v>
      </c>
      <c r="GU199" s="95">
        <f>VLOOKUP($A199,'WO Detail'!$A$2:$BJ$304,42,FALSE)</f>
        <v>52</v>
      </c>
      <c r="GV199" s="95">
        <f t="shared" si="74"/>
        <v>0.15568862275449102</v>
      </c>
      <c r="GW199" s="95">
        <f>VLOOKUP($A199,'WO Detail'!$A$2:$BJ$304,43,FALSE)</f>
        <v>1420</v>
      </c>
      <c r="GX199" s="95">
        <f t="shared" si="79"/>
        <v>1.4171656686626746</v>
      </c>
      <c r="GY199" s="95">
        <f>VLOOKUP($A199,'WO Detail'!$A$2:$BJ$304,44,FALSE)</f>
        <v>1354</v>
      </c>
      <c r="GZ199" s="95">
        <f t="shared" si="80"/>
        <v>4.0538922155688626</v>
      </c>
      <c r="HA199" s="95">
        <f>VLOOKUP($A199,'WO Detail'!$A$2:$BJ$304,45,FALSE)</f>
        <v>999</v>
      </c>
      <c r="HB199" s="95">
        <f t="shared" si="81"/>
        <v>0.99700598802395213</v>
      </c>
      <c r="HC199" s="95">
        <f>VLOOKUP($A199,'WO Detail'!$A$2:$BJ$304,46,FALSE)</f>
        <v>829</v>
      </c>
      <c r="HD199" s="95">
        <f t="shared" si="82"/>
        <v>2.4820359281437128</v>
      </c>
      <c r="HE199" s="95">
        <f>VLOOKUP($A199,'WO Detail'!$A$2:$BJ$304,47,FALSE)</f>
        <v>647</v>
      </c>
      <c r="HF199" s="95">
        <f t="shared" si="83"/>
        <v>0.6457085828343313</v>
      </c>
      <c r="HG199" s="95">
        <f>VLOOKUP($A199,'WO Detail'!$A$2:$BJ$304,49,FALSE)</f>
        <v>574</v>
      </c>
      <c r="HH199" s="95">
        <f t="shared" si="84"/>
        <v>0.57285429141716571</v>
      </c>
      <c r="HI199" s="95">
        <f>VLOOKUP($A199,'WO Detail'!$A$2:$BJ$304,51,FALSE)</f>
        <v>4</v>
      </c>
      <c r="HJ199" s="95">
        <f t="shared" si="85"/>
        <v>2</v>
      </c>
      <c r="HK199" s="95">
        <f>VLOOKUP($A199,'WO Detail'!$A$2:$BJ$304,53,FALSE)</f>
        <v>9</v>
      </c>
      <c r="HL199" s="95">
        <f t="shared" si="86"/>
        <v>4.5</v>
      </c>
      <c r="HM199" s="95">
        <f>VLOOKUP($A199,'WO Detail'!$A$2:$BJ$304,55,FALSE)</f>
        <v>412</v>
      </c>
      <c r="HN199" s="95">
        <f t="shared" si="75"/>
        <v>68.666666666666671</v>
      </c>
      <c r="HO199" s="95">
        <f>VLOOKUP($A199,'WO Detail'!$A$2:$BJ$304,56,FALSE)</f>
        <v>10892</v>
      </c>
      <c r="HP199" s="95">
        <f t="shared" si="87"/>
        <v>10.870259481037923</v>
      </c>
      <c r="HQ199" s="95">
        <f>VLOOKUP($A199,'WO Detail'!$A$2:$BJ$304,57,FALSE)</f>
        <v>2119</v>
      </c>
      <c r="HR199" s="95">
        <f t="shared" si="88"/>
        <v>6.3443113772455089</v>
      </c>
      <c r="HS199" s="95">
        <f>VLOOKUP($A199,'WO Detail'!$A$2:$BJ$304,58,FALSE)</f>
        <v>5841</v>
      </c>
      <c r="HT199" s="95">
        <f t="shared" si="89"/>
        <v>5.8293413173652695</v>
      </c>
      <c r="HU199" s="95">
        <f>VLOOKUP($A199,'WO Detail'!$A$2:$BJ$304,59,FALSE)</f>
        <v>17638</v>
      </c>
      <c r="HV199" s="95">
        <f t="shared" si="90"/>
        <v>52.808383233532936</v>
      </c>
      <c r="HW199" s="95">
        <f>VLOOKUP($A199,'WO Detail'!$A$2:$BJ$304,60,FALSE)</f>
        <v>585</v>
      </c>
      <c r="HX199" s="95">
        <f t="shared" si="91"/>
        <v>0.58383233532934131</v>
      </c>
      <c r="HY199" s="95">
        <f>VLOOKUP($A199,'WO Detail'!$A$2:$BJ$304,61,FALSE)</f>
        <v>4962</v>
      </c>
      <c r="HZ199" s="95">
        <f t="shared" si="92"/>
        <v>14.8562874251497</v>
      </c>
      <c r="IA199" s="95"/>
      <c r="IB199" s="95"/>
      <c r="IC199" s="95"/>
      <c r="ID199" s="113">
        <f>VLOOKUP($A199,'PHAS Score'!$C$1:$D$303,2,FALSE)</f>
        <v>74.14</v>
      </c>
      <c r="IE199" s="95">
        <f>VLOOKUP($A199,'WO Detail'!$A$2:$BJ$304,62,FALSE)</f>
        <v>703</v>
      </c>
      <c r="IF199" s="95">
        <f t="shared" si="93"/>
        <v>2.1047904191616769</v>
      </c>
      <c r="IG199" s="96"/>
      <c r="IH199" s="96"/>
      <c r="II199" s="96"/>
      <c r="IJ199" s="96"/>
    </row>
    <row r="200" spans="1:244" s="18" customFormat="1" ht="20.100000000000001" customHeight="1">
      <c r="A200" s="55" t="s">
        <v>1316</v>
      </c>
      <c r="B200" s="13" t="s">
        <v>278</v>
      </c>
      <c r="C200" s="13" t="str">
        <f>VLOOKUP($A200,'WO Detail'!$A$2:$BJ$304,4,FALSE)</f>
        <v>Brooklyn</v>
      </c>
      <c r="D200" s="13" t="str">
        <f>VLOOKUP($A200,'WO Detail'!$A$2:$BJ$304,6,FALSE)</f>
        <v>Pink</v>
      </c>
      <c r="E200" s="55">
        <f>VLOOKUP($A200,'WO Detail'!$A$2:$BJ$304,7,FALSE)</f>
        <v>89</v>
      </c>
      <c r="F200" s="13" t="s">
        <v>1317</v>
      </c>
      <c r="G200" s="53">
        <v>89</v>
      </c>
      <c r="H200" s="55" t="str">
        <f>VLOOKUP($A200,'WO Detail'!$A$2:$BJ$304,9,FALSE)</f>
        <v>NY005000890</v>
      </c>
      <c r="I200" s="14">
        <v>1486</v>
      </c>
      <c r="J200" s="14">
        <v>3600</v>
      </c>
      <c r="K200" s="15">
        <v>2.4226109999999998</v>
      </c>
      <c r="L200" s="15">
        <v>21.324158799999999</v>
      </c>
      <c r="M200" s="14">
        <v>1326</v>
      </c>
      <c r="N200" s="14">
        <v>2274</v>
      </c>
      <c r="O200" s="14">
        <v>176</v>
      </c>
      <c r="P200" s="14">
        <v>322</v>
      </c>
      <c r="Q200" s="14">
        <v>360</v>
      </c>
      <c r="R200" s="14">
        <v>398</v>
      </c>
      <c r="S200" s="14">
        <v>346</v>
      </c>
      <c r="T200" s="14">
        <v>486</v>
      </c>
      <c r="U200" s="14">
        <v>349</v>
      </c>
      <c r="V200" s="14">
        <v>383</v>
      </c>
      <c r="W200" s="14">
        <v>197</v>
      </c>
      <c r="X200" s="14">
        <v>174</v>
      </c>
      <c r="Y200" s="14">
        <v>214</v>
      </c>
      <c r="Z200" s="14">
        <v>153</v>
      </c>
      <c r="AA200" s="14">
        <v>42</v>
      </c>
      <c r="AB200" s="14">
        <v>1083</v>
      </c>
      <c r="AC200" s="14">
        <v>506</v>
      </c>
      <c r="AD200" s="14">
        <v>409</v>
      </c>
      <c r="AE200" s="14">
        <v>79</v>
      </c>
      <c r="AF200" s="14">
        <v>2073</v>
      </c>
      <c r="AG200" s="14">
        <v>1401</v>
      </c>
      <c r="AH200" s="14">
        <v>42</v>
      </c>
      <c r="AI200" s="14">
        <v>5</v>
      </c>
      <c r="AJ200" s="14">
        <v>700</v>
      </c>
      <c r="AK200" s="14">
        <v>218</v>
      </c>
      <c r="AL200" s="14">
        <v>34</v>
      </c>
      <c r="AM200" s="14">
        <v>24</v>
      </c>
      <c r="AN200" s="14">
        <v>157</v>
      </c>
      <c r="AO200" s="16">
        <v>560.84791386271866</v>
      </c>
      <c r="AP200" s="16">
        <v>407</v>
      </c>
      <c r="AQ200" s="14">
        <v>35</v>
      </c>
      <c r="AR200" s="14">
        <v>87</v>
      </c>
      <c r="AS200" s="14">
        <v>451</v>
      </c>
      <c r="AT200" s="14">
        <v>150</v>
      </c>
      <c r="AU200" s="14">
        <v>149</v>
      </c>
      <c r="AV200" s="14">
        <v>100</v>
      </c>
      <c r="AW200" s="14">
        <v>81</v>
      </c>
      <c r="AX200" s="14">
        <v>85</v>
      </c>
      <c r="AY200" s="14">
        <v>66</v>
      </c>
      <c r="AZ200" s="14">
        <v>39</v>
      </c>
      <c r="BA200" s="14">
        <v>243</v>
      </c>
      <c r="BB200" s="16">
        <v>26035.57103448276</v>
      </c>
      <c r="BC200" s="16">
        <v>18446.5</v>
      </c>
      <c r="BD200" s="14">
        <v>68</v>
      </c>
      <c r="BE200" s="14">
        <v>236</v>
      </c>
      <c r="BF200" s="14">
        <v>303</v>
      </c>
      <c r="BG200" s="14">
        <v>182</v>
      </c>
      <c r="BH200" s="14">
        <v>122</v>
      </c>
      <c r="BI200" s="14">
        <v>94</v>
      </c>
      <c r="BJ200" s="14">
        <v>106</v>
      </c>
      <c r="BK200" s="14">
        <v>56</v>
      </c>
      <c r="BL200" s="14">
        <v>62</v>
      </c>
      <c r="BM200" s="14">
        <v>48</v>
      </c>
      <c r="BN200" s="14">
        <v>37</v>
      </c>
      <c r="BO200" s="14">
        <v>25</v>
      </c>
      <c r="BP200" s="14">
        <v>22</v>
      </c>
      <c r="BQ200" s="14">
        <v>10</v>
      </c>
      <c r="BR200" s="14">
        <v>12</v>
      </c>
      <c r="BS200" s="14">
        <v>11</v>
      </c>
      <c r="BT200" s="14">
        <v>14</v>
      </c>
      <c r="BU200" s="14">
        <v>9</v>
      </c>
      <c r="BV200" s="14">
        <v>4</v>
      </c>
      <c r="BW200" s="14">
        <v>1</v>
      </c>
      <c r="BX200" s="14">
        <v>28</v>
      </c>
      <c r="BY200" s="14">
        <v>748</v>
      </c>
      <c r="BZ200" s="16">
        <v>37942.754010695186</v>
      </c>
      <c r="CA200" s="16">
        <v>31898.5</v>
      </c>
      <c r="CB200" s="14">
        <v>233</v>
      </c>
      <c r="CC200" s="16">
        <v>15010.201716738198</v>
      </c>
      <c r="CD200" s="16">
        <v>10812</v>
      </c>
      <c r="CE200" s="14">
        <v>491</v>
      </c>
      <c r="CF200" s="16">
        <v>14343.794297352342</v>
      </c>
      <c r="CG200" s="16">
        <v>10536</v>
      </c>
      <c r="CH200" s="14">
        <v>957</v>
      </c>
      <c r="CI200" s="14">
        <v>277</v>
      </c>
      <c r="CJ200" s="14">
        <v>154</v>
      </c>
      <c r="CK200" s="14">
        <v>47</v>
      </c>
      <c r="CL200" s="14">
        <v>15</v>
      </c>
      <c r="CM200" s="14">
        <v>15</v>
      </c>
      <c r="CN200" s="17">
        <f t="shared" si="76"/>
        <v>1.0094212651413189E-2</v>
      </c>
      <c r="CO200" s="14">
        <v>78</v>
      </c>
      <c r="CP200" s="17">
        <f t="shared" si="77"/>
        <v>5.2489905787348586E-2</v>
      </c>
      <c r="CQ200" s="14">
        <v>715</v>
      </c>
      <c r="CR200" s="14">
        <v>239</v>
      </c>
      <c r="CS200" s="17">
        <f t="shared" si="78"/>
        <v>6.6388888888888886E-2</v>
      </c>
      <c r="CT200" s="13"/>
      <c r="CU200" s="17"/>
      <c r="CV200" s="13"/>
      <c r="CW200" s="13"/>
      <c r="CX200" s="13"/>
      <c r="CY200" s="13"/>
      <c r="CZ200" s="13"/>
      <c r="DA200" s="13"/>
      <c r="DB200" s="13" t="str">
        <f>VLOOKUP($A200,'WO Detail'!$A$2:$BJ$304,5,FALSE)</f>
        <v>Gerard Middleton</v>
      </c>
      <c r="DC200" s="13"/>
      <c r="DD200" s="13"/>
      <c r="DE200" s="55">
        <f>VLOOKUP($A200,'WO Detail'!$A$2:$BJ$304,38,FALSE)</f>
        <v>3</v>
      </c>
      <c r="DF200" s="19" t="s">
        <v>350</v>
      </c>
      <c r="DG200" s="19" t="s">
        <v>351</v>
      </c>
      <c r="DH200" s="19" t="s">
        <v>548</v>
      </c>
      <c r="DI200" s="19" t="s">
        <v>549</v>
      </c>
      <c r="DJ200" s="19" t="s">
        <v>525</v>
      </c>
      <c r="DK200" s="19" t="s">
        <v>526</v>
      </c>
      <c r="DL200" s="19" t="s">
        <v>550</v>
      </c>
      <c r="DM200" s="19" t="s">
        <v>551</v>
      </c>
      <c r="DN200" s="19" t="s">
        <v>552</v>
      </c>
      <c r="DO200" s="55"/>
      <c r="DP200" s="55"/>
      <c r="DQ200" s="68">
        <v>7.395234182415777</v>
      </c>
      <c r="DR200" s="55" t="str">
        <f>VLOOKUP($A200,'WO Detail'!$A$2:$BJ$304,10,FALSE)</f>
        <v>No</v>
      </c>
      <c r="DS200" s="55" t="str">
        <f>VLOOKUP($A200,'WO Detail'!$A$2:$BJ$304,14,FALSE)</f>
        <v>YES</v>
      </c>
      <c r="DT200" s="19" t="s">
        <v>289</v>
      </c>
      <c r="DU200" s="59" t="str">
        <f>VLOOKUP($A200,'WO Detail'!$A$2:$BJ$304,15,FALSE)</f>
        <v>KAREN CALDWELL</v>
      </c>
      <c r="DV200" s="77"/>
      <c r="DW200" s="79" t="s">
        <v>267</v>
      </c>
      <c r="DX200" s="55">
        <f>VLOOKUP($A200,'WO Detail'!$A$2:$BJ$304,26,FALSE)</f>
        <v>1500</v>
      </c>
      <c r="DY200" s="55">
        <f>VLOOKUP($A200,'WO Detail'!$A$2:$BJ$304,27,FALSE)</f>
        <v>1492</v>
      </c>
      <c r="DZ200" s="55">
        <f>VLOOKUP($A200,'WO Detail'!$A$2:$BJ$304,28,FALSE)</f>
        <v>8</v>
      </c>
      <c r="EA200" s="55">
        <f>VLOOKUP($A200,'WO Detail'!$A$2:$BJ$304,29,FALSE)</f>
        <v>0</v>
      </c>
      <c r="EB200" s="55">
        <f>VLOOKUP($A200,'WO Detail'!$A$2:$BJ$304,30,FALSE)</f>
        <v>16</v>
      </c>
      <c r="EC200" s="55">
        <f>VLOOKUP($A200,'WO Detail'!$A$2:$BJ$304,31,FALSE)</f>
        <v>278</v>
      </c>
      <c r="ED200" s="55">
        <f>VLOOKUP($A200,'WO Detail'!$A$2:$BJ$304,32,FALSE)</f>
        <v>660</v>
      </c>
      <c r="EE200" s="55">
        <f>VLOOKUP($A200,'WO Detail'!$A$2:$BJ$304,33,FALSE)</f>
        <v>448</v>
      </c>
      <c r="EF200" s="55">
        <f>VLOOKUP($A200,'WO Detail'!$A$2:$BJ$304,34,FALSE)</f>
        <v>84</v>
      </c>
      <c r="EG200" s="55">
        <f>VLOOKUP($A200,'WO Detail'!$A$2:$BJ$304,35,FALSE)</f>
        <v>14</v>
      </c>
      <c r="EH200" s="55">
        <f>VLOOKUP($A200,'WO Detail'!$A$2:$BJ$304,36,FALSE)</f>
        <v>0</v>
      </c>
      <c r="EI200" s="55">
        <f>VLOOKUP($A200,'WO Detail'!$A$2:$BJ$304,37,FALSE)</f>
        <v>0</v>
      </c>
      <c r="EJ200" s="78">
        <v>22</v>
      </c>
      <c r="EK200" s="78">
        <v>2</v>
      </c>
      <c r="EL200" s="19" t="s">
        <v>268</v>
      </c>
      <c r="EM200" s="19" t="s">
        <v>269</v>
      </c>
      <c r="EN200" s="81">
        <v>21823</v>
      </c>
      <c r="EO200" s="78">
        <v>61</v>
      </c>
      <c r="EP200" s="78" t="s">
        <v>506</v>
      </c>
      <c r="EQ200" s="84">
        <v>193511</v>
      </c>
      <c r="ER200" s="78">
        <v>31.1</v>
      </c>
      <c r="ES200" s="13"/>
      <c r="ET200" s="55">
        <f>VLOOKUP($A200,'WO Detail'!$A$2:$BJ$304,25,FALSE)</f>
        <v>6</v>
      </c>
      <c r="EU200" s="55">
        <f>VLOOKUP($A200,'WO Detail'!$A$2:$BJ$304,24,FALSE)</f>
        <v>22</v>
      </c>
      <c r="EV200" s="55">
        <f>VLOOKUP($A200,'WO Detail'!$A$2:$BJ$304,23,FALSE)</f>
        <v>0</v>
      </c>
      <c r="EW200" s="78" t="s">
        <v>371</v>
      </c>
      <c r="EX200" s="13"/>
      <c r="EY200" s="13"/>
      <c r="EZ200" s="19" t="s">
        <v>267</v>
      </c>
      <c r="FA200" s="55" t="str">
        <f>VLOOKUP($A200,'WO Detail'!$A$2:$BJ$304,11,FALSE)</f>
        <v>Other</v>
      </c>
      <c r="FB200" s="55" t="str">
        <f>VLOOKUP($A200,'WO Detail'!$A$2:$BJ$304,12,FALSE)</f>
        <v>No</v>
      </c>
      <c r="FC200" s="13"/>
      <c r="FD200" s="55" t="str">
        <f>VLOOKUP($A200,'WO Detail'!$A$2:$BJ$304,13,FALSE)</f>
        <v>NGEM</v>
      </c>
      <c r="FE200" s="19" t="s">
        <v>267</v>
      </c>
      <c r="FF200" s="13"/>
      <c r="FG200" s="19" t="s">
        <v>1318</v>
      </c>
      <c r="FH200" s="19" t="s">
        <v>554</v>
      </c>
      <c r="FI200" s="13">
        <v>4008</v>
      </c>
      <c r="FJ200" s="13">
        <v>19</v>
      </c>
      <c r="FK200" s="19" t="s">
        <v>555</v>
      </c>
      <c r="FL200" s="13"/>
      <c r="FM200" s="55" t="str">
        <f>VLOOKUP($A200,'WO Detail'!$A$2:$BJ$304,16,FALSE)</f>
        <v>Yes</v>
      </c>
      <c r="FN200" s="13"/>
      <c r="FO200" s="13"/>
      <c r="FP200" s="13"/>
      <c r="FQ200" s="13"/>
      <c r="FR200" s="13"/>
      <c r="FS200" s="13"/>
      <c r="FT200" s="13"/>
      <c r="FU200" s="13"/>
      <c r="FV200" s="13"/>
      <c r="FW200" s="13"/>
      <c r="FX200" s="13"/>
      <c r="FY200" s="13"/>
      <c r="FZ200" s="13"/>
      <c r="GA200" s="13"/>
      <c r="GB200" s="13"/>
      <c r="GC200" s="13"/>
      <c r="GD200" s="13"/>
      <c r="GE200" s="13"/>
      <c r="GF200" s="13"/>
      <c r="GG200" s="13"/>
      <c r="GH200" s="55">
        <f>VLOOKUP($A200,'WO Detail'!$A$2:$BJ$304,39,FALSE)</f>
        <v>84.79</v>
      </c>
      <c r="GI200" s="55">
        <f>VLOOKUP($A200,'WO Detail'!$A$2:$BJ$304,40,FALSE)</f>
        <v>44.5</v>
      </c>
      <c r="GJ200" s="13"/>
      <c r="GK200" s="13"/>
      <c r="GL200" s="13"/>
      <c r="GM200" s="13"/>
      <c r="GN200" s="55">
        <f>VLOOKUP($A200,'WO Detail'!$A$2:$BJ$304,17,FALSE)</f>
        <v>0</v>
      </c>
      <c r="GO200" s="55">
        <f>VLOOKUP($A200,'WO Detail'!$A$2:$BJ$304,18,FALSE)</f>
        <v>0</v>
      </c>
      <c r="GP200" s="55">
        <f>VLOOKUP($A200,'WO Detail'!$A$2:$BJ$304,19,FALSE)</f>
        <v>0</v>
      </c>
      <c r="GQ200" s="55" t="str">
        <f>VLOOKUP($A200,'WO Detail'!$A$2:$BJ$304,21,FALSE)</f>
        <v>No</v>
      </c>
      <c r="GR200" s="89">
        <f>VLOOKUP($A200,'WO Detail'!$A$2:$BJ$304,22,FALSE)</f>
        <v>0.40416987141125632</v>
      </c>
      <c r="GS200" s="95">
        <f>VLOOKUP($A200,'WO Detail'!$A$2:$BJ$304,41,FALSE)</f>
        <v>5473</v>
      </c>
      <c r="GT200" s="95">
        <f t="shared" si="73"/>
        <v>1.2227435210008937</v>
      </c>
      <c r="GU200" s="95">
        <f>VLOOKUP($A200,'WO Detail'!$A$2:$BJ$304,42,FALSE)</f>
        <v>290</v>
      </c>
      <c r="GV200" s="95">
        <f t="shared" si="74"/>
        <v>0.19436997319034852</v>
      </c>
      <c r="GW200" s="95">
        <f>VLOOKUP($A200,'WO Detail'!$A$2:$BJ$304,43,FALSE)</f>
        <v>8633</v>
      </c>
      <c r="GX200" s="95">
        <f t="shared" si="79"/>
        <v>1.9287310098302055</v>
      </c>
      <c r="GY200" s="95">
        <f>VLOOKUP($A200,'WO Detail'!$A$2:$BJ$304,44,FALSE)</f>
        <v>6299</v>
      </c>
      <c r="GZ200" s="95">
        <f t="shared" si="80"/>
        <v>4.2218498659517429</v>
      </c>
      <c r="HA200" s="95">
        <f>VLOOKUP($A200,'WO Detail'!$A$2:$BJ$304,45,FALSE)</f>
        <v>2262</v>
      </c>
      <c r="HB200" s="95">
        <f t="shared" si="81"/>
        <v>0.50536193029490617</v>
      </c>
      <c r="HC200" s="95">
        <f>VLOOKUP($A200,'WO Detail'!$A$2:$BJ$304,46,FALSE)</f>
        <v>2006</v>
      </c>
      <c r="HD200" s="95">
        <f t="shared" si="82"/>
        <v>1.3445040214477211</v>
      </c>
      <c r="HE200" s="95">
        <f>VLOOKUP($A200,'WO Detail'!$A$2:$BJ$304,47,FALSE)</f>
        <v>6128</v>
      </c>
      <c r="HF200" s="95">
        <f t="shared" si="83"/>
        <v>1.3690795352993745</v>
      </c>
      <c r="HG200" s="95">
        <f>VLOOKUP($A200,'WO Detail'!$A$2:$BJ$304,49,FALSE)</f>
        <v>4976</v>
      </c>
      <c r="HH200" s="95">
        <f t="shared" si="84"/>
        <v>1.1117068811438786</v>
      </c>
      <c r="HI200" s="95">
        <f>VLOOKUP($A200,'WO Detail'!$A$2:$BJ$304,51,FALSE)</f>
        <v>21</v>
      </c>
      <c r="HJ200" s="95">
        <f t="shared" si="85"/>
        <v>10.5</v>
      </c>
      <c r="HK200" s="95">
        <f>VLOOKUP($A200,'WO Detail'!$A$2:$BJ$304,53,FALSE)</f>
        <v>74</v>
      </c>
      <c r="HL200" s="95">
        <f t="shared" si="86"/>
        <v>37</v>
      </c>
      <c r="HM200" s="95">
        <f>VLOOKUP($A200,'WO Detail'!$A$2:$BJ$304,55,FALSE)</f>
        <v>725</v>
      </c>
      <c r="HN200" s="95">
        <f t="shared" si="75"/>
        <v>32.954545454545453</v>
      </c>
      <c r="HO200" s="95">
        <f>VLOOKUP($A200,'WO Detail'!$A$2:$BJ$304,56,FALSE)</f>
        <v>52355</v>
      </c>
      <c r="HP200" s="95">
        <f t="shared" si="87"/>
        <v>11.696827524575514</v>
      </c>
      <c r="HQ200" s="95">
        <f>VLOOKUP($A200,'WO Detail'!$A$2:$BJ$304,57,FALSE)</f>
        <v>11967</v>
      </c>
      <c r="HR200" s="95">
        <f t="shared" si="88"/>
        <v>8.0207774798927609</v>
      </c>
      <c r="HS200" s="95">
        <f>VLOOKUP($A200,'WO Detail'!$A$2:$BJ$304,58,FALSE)</f>
        <v>29165</v>
      </c>
      <c r="HT200" s="95">
        <f t="shared" si="89"/>
        <v>6.5158623771224304</v>
      </c>
      <c r="HU200" s="95">
        <f>VLOOKUP($A200,'WO Detail'!$A$2:$BJ$304,59,FALSE)</f>
        <v>88709</v>
      </c>
      <c r="HV200" s="95">
        <f t="shared" si="90"/>
        <v>59.456434316353885</v>
      </c>
      <c r="HW200" s="95">
        <f>VLOOKUP($A200,'WO Detail'!$A$2:$BJ$304,60,FALSE)</f>
        <v>2761</v>
      </c>
      <c r="HX200" s="95">
        <f t="shared" si="91"/>
        <v>0.61684539767649693</v>
      </c>
      <c r="HY200" s="95">
        <f>VLOOKUP($A200,'WO Detail'!$A$2:$BJ$304,61,FALSE)</f>
        <v>30881</v>
      </c>
      <c r="HZ200" s="95">
        <f t="shared" si="92"/>
        <v>20.697721179624665</v>
      </c>
      <c r="IA200" s="95"/>
      <c r="IB200" s="95"/>
      <c r="IC200" s="95"/>
      <c r="ID200" s="113">
        <f>VLOOKUP($A200,'PHAS Score'!$C$1:$D$303,2,FALSE)</f>
        <v>73.069999999999993</v>
      </c>
      <c r="IE200" s="95">
        <f>VLOOKUP($A200,'WO Detail'!$A$2:$BJ$304,62,FALSE)</f>
        <v>911</v>
      </c>
      <c r="IF200" s="95">
        <f t="shared" si="93"/>
        <v>0.6105898123324397</v>
      </c>
      <c r="IG200" s="96"/>
      <c r="IH200" s="96"/>
      <c r="II200" s="96"/>
      <c r="IJ200" s="96"/>
    </row>
    <row r="201" spans="1:244" s="18" customFormat="1" ht="20.100000000000001" customHeight="1">
      <c r="A201" s="55" t="s">
        <v>1319</v>
      </c>
      <c r="B201" s="13" t="s">
        <v>307</v>
      </c>
      <c r="C201" s="13" t="str">
        <f>VLOOKUP($A201,'WO Detail'!$A$2:$BJ$304,4,FALSE)</f>
        <v>Manhattan</v>
      </c>
      <c r="D201" s="13" t="str">
        <f>VLOOKUP($A201,'WO Detail'!$A$2:$BJ$304,6,FALSE)</f>
        <v>Polo Grounds Towers</v>
      </c>
      <c r="E201" s="55">
        <f>VLOOKUP($A201,'WO Detail'!$A$2:$BJ$304,7,FALSE)</f>
        <v>149</v>
      </c>
      <c r="F201" s="13" t="s">
        <v>1320</v>
      </c>
      <c r="G201" s="53">
        <v>149</v>
      </c>
      <c r="H201" s="55" t="str">
        <f>VLOOKUP($A201,'WO Detail'!$A$2:$BJ$304,9,FALSE)</f>
        <v>NY005001490</v>
      </c>
      <c r="I201" s="14">
        <v>1590</v>
      </c>
      <c r="J201" s="14">
        <v>3922</v>
      </c>
      <c r="K201" s="15">
        <v>2.4666667000000002</v>
      </c>
      <c r="L201" s="15">
        <v>23.499371100000001</v>
      </c>
      <c r="M201" s="14">
        <v>1479</v>
      </c>
      <c r="N201" s="14">
        <v>2443</v>
      </c>
      <c r="O201" s="14">
        <v>203</v>
      </c>
      <c r="P201" s="14">
        <v>336</v>
      </c>
      <c r="Q201" s="14">
        <v>408</v>
      </c>
      <c r="R201" s="14">
        <v>404</v>
      </c>
      <c r="S201" s="14">
        <v>346</v>
      </c>
      <c r="T201" s="14">
        <v>487</v>
      </c>
      <c r="U201" s="14">
        <v>354</v>
      </c>
      <c r="V201" s="14">
        <v>402</v>
      </c>
      <c r="W201" s="14">
        <v>250</v>
      </c>
      <c r="X201" s="14">
        <v>183</v>
      </c>
      <c r="Y201" s="14">
        <v>259</v>
      </c>
      <c r="Z201" s="14">
        <v>214</v>
      </c>
      <c r="AA201" s="14">
        <v>76</v>
      </c>
      <c r="AB201" s="14">
        <v>1182</v>
      </c>
      <c r="AC201" s="14">
        <v>655</v>
      </c>
      <c r="AD201" s="14">
        <v>549</v>
      </c>
      <c r="AE201" s="14">
        <v>131</v>
      </c>
      <c r="AF201" s="14">
        <v>2042</v>
      </c>
      <c r="AG201" s="14">
        <v>1621</v>
      </c>
      <c r="AH201" s="14">
        <v>102</v>
      </c>
      <c r="AI201" s="14">
        <v>26</v>
      </c>
      <c r="AJ201" s="14">
        <v>652</v>
      </c>
      <c r="AK201" s="14">
        <v>154</v>
      </c>
      <c r="AL201" s="14">
        <v>33</v>
      </c>
      <c r="AM201" s="14">
        <v>20</v>
      </c>
      <c r="AN201" s="14">
        <v>119</v>
      </c>
      <c r="AO201" s="16">
        <v>544.01509433962269</v>
      </c>
      <c r="AP201" s="16">
        <v>400</v>
      </c>
      <c r="AQ201" s="14">
        <v>24</v>
      </c>
      <c r="AR201" s="14">
        <v>98</v>
      </c>
      <c r="AS201" s="14">
        <v>485</v>
      </c>
      <c r="AT201" s="14">
        <v>179</v>
      </c>
      <c r="AU201" s="14">
        <v>166</v>
      </c>
      <c r="AV201" s="14">
        <v>126</v>
      </c>
      <c r="AW201" s="14">
        <v>81</v>
      </c>
      <c r="AX201" s="14">
        <v>76</v>
      </c>
      <c r="AY201" s="14">
        <v>70</v>
      </c>
      <c r="AZ201" s="14">
        <v>55</v>
      </c>
      <c r="BA201" s="14">
        <v>230</v>
      </c>
      <c r="BB201" s="16">
        <v>25589.234496124031</v>
      </c>
      <c r="BC201" s="16">
        <v>17990</v>
      </c>
      <c r="BD201" s="14">
        <v>83</v>
      </c>
      <c r="BE201" s="14">
        <v>259</v>
      </c>
      <c r="BF201" s="14">
        <v>318</v>
      </c>
      <c r="BG201" s="14">
        <v>182</v>
      </c>
      <c r="BH201" s="14">
        <v>125</v>
      </c>
      <c r="BI201" s="14">
        <v>128</v>
      </c>
      <c r="BJ201" s="14">
        <v>89</v>
      </c>
      <c r="BK201" s="14">
        <v>84</v>
      </c>
      <c r="BL201" s="14">
        <v>65</v>
      </c>
      <c r="BM201" s="14">
        <v>49</v>
      </c>
      <c r="BN201" s="14">
        <v>34</v>
      </c>
      <c r="BO201" s="14">
        <v>26</v>
      </c>
      <c r="BP201" s="14">
        <v>20</v>
      </c>
      <c r="BQ201" s="14">
        <v>18</v>
      </c>
      <c r="BR201" s="14">
        <v>10</v>
      </c>
      <c r="BS201" s="14">
        <v>20</v>
      </c>
      <c r="BT201" s="14">
        <v>7</v>
      </c>
      <c r="BU201" s="14">
        <v>1</v>
      </c>
      <c r="BV201" s="14">
        <v>4</v>
      </c>
      <c r="BW201" s="14">
        <v>5</v>
      </c>
      <c r="BX201" s="14">
        <v>21</v>
      </c>
      <c r="BY201" s="14">
        <v>749</v>
      </c>
      <c r="BZ201" s="16">
        <v>36600.600801068089</v>
      </c>
      <c r="CA201" s="16">
        <v>30039</v>
      </c>
      <c r="CB201" s="14">
        <v>243</v>
      </c>
      <c r="CC201" s="16">
        <v>14143.827160493827</v>
      </c>
      <c r="CD201" s="16">
        <v>9908</v>
      </c>
      <c r="CE201" s="14">
        <v>572</v>
      </c>
      <c r="CF201" s="16">
        <v>16999.846153846152</v>
      </c>
      <c r="CG201" s="16">
        <v>10715</v>
      </c>
      <c r="CH201" s="14">
        <v>1038</v>
      </c>
      <c r="CI201" s="14">
        <v>285</v>
      </c>
      <c r="CJ201" s="14">
        <v>166</v>
      </c>
      <c r="CK201" s="14">
        <v>48</v>
      </c>
      <c r="CL201" s="14">
        <v>8</v>
      </c>
      <c r="CM201" s="14">
        <v>11</v>
      </c>
      <c r="CN201" s="17">
        <f t="shared" si="76"/>
        <v>6.918238993710692E-3</v>
      </c>
      <c r="CO201" s="14">
        <v>71</v>
      </c>
      <c r="CP201" s="17">
        <f t="shared" si="77"/>
        <v>4.4654088050314462E-2</v>
      </c>
      <c r="CQ201" s="14">
        <v>801</v>
      </c>
      <c r="CR201" s="14">
        <v>290</v>
      </c>
      <c r="CS201" s="17">
        <f t="shared" si="78"/>
        <v>7.394186639469659E-2</v>
      </c>
      <c r="CT201" s="13"/>
      <c r="CU201" s="17"/>
      <c r="CV201" s="13"/>
      <c r="CW201" s="13"/>
      <c r="CX201" s="13"/>
      <c r="CY201" s="13"/>
      <c r="CZ201" s="13"/>
      <c r="DA201" s="13"/>
      <c r="DB201" s="13" t="str">
        <f>VLOOKUP($A201,'WO Detail'!$A$2:$BJ$304,5,FALSE)</f>
        <v>Albert Suggs</v>
      </c>
      <c r="DC201" s="13"/>
      <c r="DD201" s="13"/>
      <c r="DE201" s="55">
        <f>VLOOKUP($A201,'WO Detail'!$A$2:$BJ$304,38,FALSE)</f>
        <v>28</v>
      </c>
      <c r="DF201" s="19" t="s">
        <v>309</v>
      </c>
      <c r="DG201" s="19" t="s">
        <v>310</v>
      </c>
      <c r="DH201" s="19" t="s">
        <v>478</v>
      </c>
      <c r="DI201" s="19" t="s">
        <v>479</v>
      </c>
      <c r="DJ201" s="19" t="s">
        <v>313</v>
      </c>
      <c r="DK201" s="19" t="s">
        <v>314</v>
      </c>
      <c r="DL201" s="19" t="s">
        <v>280</v>
      </c>
      <c r="DM201" s="19" t="s">
        <v>315</v>
      </c>
      <c r="DN201" s="19" t="s">
        <v>316</v>
      </c>
      <c r="DO201" s="55"/>
      <c r="DP201" s="55"/>
      <c r="DQ201" s="68">
        <v>11.418421720375539</v>
      </c>
      <c r="DR201" s="55" t="str">
        <f>VLOOKUP($A201,'WO Detail'!$A$2:$BJ$304,10,FALSE)</f>
        <v>Yes</v>
      </c>
      <c r="DS201" s="55" t="str">
        <f>VLOOKUP($A201,'WO Detail'!$A$2:$BJ$304,14,FALSE)</f>
        <v>YES</v>
      </c>
      <c r="DT201" s="19" t="s">
        <v>317</v>
      </c>
      <c r="DU201" s="59" t="str">
        <f>VLOOKUP($A201,'WO Detail'!$A$2:$BJ$304,15,FALSE)</f>
        <v>RHONDA BENNETT</v>
      </c>
      <c r="DV201" s="77"/>
      <c r="DW201" s="79" t="s">
        <v>267</v>
      </c>
      <c r="DX201" s="55">
        <f>VLOOKUP($A201,'WO Detail'!$A$2:$BJ$304,26,FALSE)</f>
        <v>1614</v>
      </c>
      <c r="DY201" s="55">
        <f>VLOOKUP($A201,'WO Detail'!$A$2:$BJ$304,27,FALSE)</f>
        <v>1590</v>
      </c>
      <c r="DZ201" s="55">
        <f>VLOOKUP($A201,'WO Detail'!$A$2:$BJ$304,28,FALSE)</f>
        <v>22</v>
      </c>
      <c r="EA201" s="55">
        <f>VLOOKUP($A201,'WO Detail'!$A$2:$BJ$304,29,FALSE)</f>
        <v>2</v>
      </c>
      <c r="EB201" s="55">
        <f>VLOOKUP($A201,'WO Detail'!$A$2:$BJ$304,30,FALSE)</f>
        <v>52</v>
      </c>
      <c r="EC201" s="55">
        <f>VLOOKUP($A201,'WO Detail'!$A$2:$BJ$304,31,FALSE)</f>
        <v>316</v>
      </c>
      <c r="ED201" s="55">
        <f>VLOOKUP($A201,'WO Detail'!$A$2:$BJ$304,32,FALSE)</f>
        <v>608</v>
      </c>
      <c r="EE201" s="55">
        <f>VLOOKUP($A201,'WO Detail'!$A$2:$BJ$304,33,FALSE)</f>
        <v>466</v>
      </c>
      <c r="EF201" s="55">
        <f>VLOOKUP($A201,'WO Detail'!$A$2:$BJ$304,34,FALSE)</f>
        <v>143</v>
      </c>
      <c r="EG201" s="55">
        <f>VLOOKUP($A201,'WO Detail'!$A$2:$BJ$304,35,FALSE)</f>
        <v>29</v>
      </c>
      <c r="EH201" s="55">
        <f>VLOOKUP($A201,'WO Detail'!$A$2:$BJ$304,36,FALSE)</f>
        <v>0</v>
      </c>
      <c r="EI201" s="55">
        <f>VLOOKUP($A201,'WO Detail'!$A$2:$BJ$304,37,FALSE)</f>
        <v>0</v>
      </c>
      <c r="EJ201" s="78">
        <v>4</v>
      </c>
      <c r="EK201" s="78">
        <v>4</v>
      </c>
      <c r="EL201" s="19" t="s">
        <v>268</v>
      </c>
      <c r="EM201" s="19" t="s">
        <v>269</v>
      </c>
      <c r="EN201" s="81">
        <v>25019</v>
      </c>
      <c r="EO201" s="78">
        <v>52</v>
      </c>
      <c r="EP201" s="78" t="s">
        <v>313</v>
      </c>
      <c r="EQ201" s="84">
        <v>83689</v>
      </c>
      <c r="ER201" s="78">
        <v>15.15</v>
      </c>
      <c r="ES201" s="13"/>
      <c r="ET201" s="55">
        <f>VLOOKUP($A201,'WO Detail'!$A$2:$BJ$304,25,FALSE)</f>
        <v>12</v>
      </c>
      <c r="EU201" s="55">
        <f>VLOOKUP($A201,'WO Detail'!$A$2:$BJ$304,24,FALSE)</f>
        <v>24</v>
      </c>
      <c r="EV201" s="55">
        <f>VLOOKUP($A201,'WO Detail'!$A$2:$BJ$304,23,FALSE)</f>
        <v>0</v>
      </c>
      <c r="EW201" s="78" t="s">
        <v>371</v>
      </c>
      <c r="EX201" s="13" t="s">
        <v>372</v>
      </c>
      <c r="EY201" s="13"/>
      <c r="EZ201" s="19" t="s">
        <v>267</v>
      </c>
      <c r="FA201" s="55" t="str">
        <f>VLOOKUP($A201,'WO Detail'!$A$2:$BJ$304,11,FALSE)</f>
        <v>Other</v>
      </c>
      <c r="FB201" s="55" t="str">
        <f>VLOOKUP($A201,'WO Detail'!$A$2:$BJ$304,12,FALSE)</f>
        <v>No</v>
      </c>
      <c r="FC201" s="13"/>
      <c r="FD201" s="55">
        <f>VLOOKUP($A201,'WO Detail'!$A$2:$BJ$304,13,FALSE)</f>
        <v>0</v>
      </c>
      <c r="FE201" s="19" t="s">
        <v>267</v>
      </c>
      <c r="FF201" s="13"/>
      <c r="FG201" s="19" t="s">
        <v>1321</v>
      </c>
      <c r="FH201" s="19" t="s">
        <v>826</v>
      </c>
      <c r="FI201" s="13">
        <v>3803</v>
      </c>
      <c r="FJ201" s="13">
        <v>5</v>
      </c>
      <c r="FK201" s="19" t="s">
        <v>827</v>
      </c>
      <c r="FL201" s="13"/>
      <c r="FM201" s="55">
        <f>VLOOKUP($A201,'WO Detail'!$A$2:$BJ$304,16,FALSE)</f>
        <v>0</v>
      </c>
      <c r="FN201" s="13"/>
      <c r="FO201" s="13"/>
      <c r="FP201" s="13"/>
      <c r="FQ201" s="13"/>
      <c r="FR201" s="13"/>
      <c r="FS201" s="13"/>
      <c r="FT201" s="13"/>
      <c r="FU201" s="13"/>
      <c r="FV201" s="13"/>
      <c r="FW201" s="13"/>
      <c r="FX201" s="13"/>
      <c r="FY201" s="13"/>
      <c r="FZ201" s="13"/>
      <c r="GA201" s="13"/>
      <c r="GB201" s="13"/>
      <c r="GC201" s="13"/>
      <c r="GD201" s="13"/>
      <c r="GE201" s="13"/>
      <c r="GF201" s="13"/>
      <c r="GG201" s="13"/>
      <c r="GH201" s="55">
        <f>VLOOKUP($A201,'WO Detail'!$A$2:$BJ$304,39,FALSE)</f>
        <v>90.48</v>
      </c>
      <c r="GI201" s="55">
        <f>VLOOKUP($A201,'WO Detail'!$A$2:$BJ$304,40,FALSE)</f>
        <v>41.51</v>
      </c>
      <c r="GJ201" s="13"/>
      <c r="GK201" s="13"/>
      <c r="GL201" s="13"/>
      <c r="GM201" s="13"/>
      <c r="GN201" s="55" t="str">
        <f>VLOOKUP($A201,'WO Detail'!$A$2:$BJ$304,17,FALSE)</f>
        <v>12332.0</v>
      </c>
      <c r="GO201" s="55">
        <f>VLOOKUP($A201,'WO Detail'!$A$2:$BJ$304,18,FALSE)</f>
        <v>0</v>
      </c>
      <c r="GP201" s="55">
        <f>VLOOKUP($A201,'WO Detail'!$A$2:$BJ$304,19,FALSE)</f>
        <v>0</v>
      </c>
      <c r="GQ201" s="55" t="str">
        <f>VLOOKUP($A201,'WO Detail'!$A$2:$BJ$304,21,FALSE)</f>
        <v>No</v>
      </c>
      <c r="GR201" s="89">
        <f>VLOOKUP($A201,'WO Detail'!$A$2:$BJ$304,22,FALSE)</f>
        <v>0.44982318430371709</v>
      </c>
      <c r="GS201" s="95">
        <f>VLOOKUP($A201,'WO Detail'!$A$2:$BJ$304,41,FALSE)</f>
        <v>6888</v>
      </c>
      <c r="GT201" s="95">
        <f t="shared" si="73"/>
        <v>1.4440251572327043</v>
      </c>
      <c r="GU201" s="95">
        <f>VLOOKUP($A201,'WO Detail'!$A$2:$BJ$304,42,FALSE)</f>
        <v>699</v>
      </c>
      <c r="GV201" s="95">
        <f t="shared" si="74"/>
        <v>0.43962264150943398</v>
      </c>
      <c r="GW201" s="95">
        <f>VLOOKUP($A201,'WO Detail'!$A$2:$BJ$304,43,FALSE)</f>
        <v>10385</v>
      </c>
      <c r="GX201" s="95">
        <f t="shared" si="79"/>
        <v>2.1771488469601676</v>
      </c>
      <c r="GY201" s="95">
        <f>VLOOKUP($A201,'WO Detail'!$A$2:$BJ$304,44,FALSE)</f>
        <v>7529</v>
      </c>
      <c r="GZ201" s="95">
        <f t="shared" si="80"/>
        <v>4.7352201257861637</v>
      </c>
      <c r="HA201" s="95">
        <f>VLOOKUP($A201,'WO Detail'!$A$2:$BJ$304,45,FALSE)</f>
        <v>4275</v>
      </c>
      <c r="HB201" s="95">
        <f t="shared" si="81"/>
        <v>0.89622641509433965</v>
      </c>
      <c r="HC201" s="95">
        <f>VLOOKUP($A201,'WO Detail'!$A$2:$BJ$304,46,FALSE)</f>
        <v>2565</v>
      </c>
      <c r="HD201" s="95">
        <f t="shared" si="82"/>
        <v>1.6132075471698113</v>
      </c>
      <c r="HE201" s="95">
        <f>VLOOKUP($A201,'WO Detail'!$A$2:$BJ$304,47,FALSE)</f>
        <v>1702</v>
      </c>
      <c r="HF201" s="95">
        <f t="shared" si="83"/>
        <v>0.35681341719077569</v>
      </c>
      <c r="HG201" s="95">
        <f>VLOOKUP($A201,'WO Detail'!$A$2:$BJ$304,49,FALSE)</f>
        <v>2752</v>
      </c>
      <c r="HH201" s="95">
        <f t="shared" si="84"/>
        <v>0.57693920335429771</v>
      </c>
      <c r="HI201" s="95">
        <f>VLOOKUP($A201,'WO Detail'!$A$2:$BJ$304,51,FALSE)</f>
        <v>17</v>
      </c>
      <c r="HJ201" s="95">
        <f t="shared" si="85"/>
        <v>8.5</v>
      </c>
      <c r="HK201" s="95">
        <f>VLOOKUP($A201,'WO Detail'!$A$2:$BJ$304,53,FALSE)</f>
        <v>14</v>
      </c>
      <c r="HL201" s="95">
        <f t="shared" si="86"/>
        <v>7</v>
      </c>
      <c r="HM201" s="95">
        <f>VLOOKUP($A201,'WO Detail'!$A$2:$BJ$304,55,FALSE)</f>
        <v>1904</v>
      </c>
      <c r="HN201" s="95">
        <f t="shared" si="75"/>
        <v>79.333333333333329</v>
      </c>
      <c r="HO201" s="95">
        <f>VLOOKUP($A201,'WO Detail'!$A$2:$BJ$304,56,FALSE)</f>
        <v>47253</v>
      </c>
      <c r="HP201" s="95">
        <f t="shared" si="87"/>
        <v>9.9062893081761008</v>
      </c>
      <c r="HQ201" s="95">
        <f>VLOOKUP($A201,'WO Detail'!$A$2:$BJ$304,57,FALSE)</f>
        <v>12691</v>
      </c>
      <c r="HR201" s="95">
        <f t="shared" si="88"/>
        <v>7.9817610062893083</v>
      </c>
      <c r="HS201" s="95">
        <f>VLOOKUP($A201,'WO Detail'!$A$2:$BJ$304,58,FALSE)</f>
        <v>27361</v>
      </c>
      <c r="HT201" s="95">
        <f t="shared" si="89"/>
        <v>5.7360587002096439</v>
      </c>
      <c r="HU201" s="95">
        <f>VLOOKUP($A201,'WO Detail'!$A$2:$BJ$304,59,FALSE)</f>
        <v>97700</v>
      </c>
      <c r="HV201" s="95">
        <f t="shared" si="90"/>
        <v>61.446540880503143</v>
      </c>
      <c r="HW201" s="95">
        <f>VLOOKUP($A201,'WO Detail'!$A$2:$BJ$304,60,FALSE)</f>
        <v>1788</v>
      </c>
      <c r="HX201" s="95">
        <f t="shared" si="91"/>
        <v>0.37484276729559746</v>
      </c>
      <c r="HY201" s="95">
        <f>VLOOKUP($A201,'WO Detail'!$A$2:$BJ$304,61,FALSE)</f>
        <v>73747</v>
      </c>
      <c r="HZ201" s="95">
        <f t="shared" si="92"/>
        <v>46.38176100628931</v>
      </c>
      <c r="IA201" s="95"/>
      <c r="IB201" s="95"/>
      <c r="IC201" s="95"/>
      <c r="ID201" s="113">
        <f>VLOOKUP($A201,'PHAS Score'!$C$1:$D$303,2,FALSE)</f>
        <v>45</v>
      </c>
      <c r="IE201" s="95">
        <f>VLOOKUP($A201,'WO Detail'!$A$2:$BJ$304,62,FALSE)</f>
        <v>1708</v>
      </c>
      <c r="IF201" s="95">
        <f t="shared" si="93"/>
        <v>1.0742138364779874</v>
      </c>
      <c r="IG201" s="96"/>
      <c r="IH201" s="96"/>
      <c r="II201" s="96"/>
      <c r="IJ201" s="96"/>
    </row>
    <row r="202" spans="1:244" s="18" customFormat="1" ht="20.100000000000001" customHeight="1">
      <c r="A202" s="55" t="s">
        <v>1322</v>
      </c>
      <c r="B202" s="13" t="s">
        <v>452</v>
      </c>
      <c r="C202" s="13" t="str">
        <f>VLOOKUP($A202,'WO Detail'!$A$2:$BJ$304,4,FALSE)</f>
        <v>Queens-Staten Island</v>
      </c>
      <c r="D202" s="13" t="str">
        <f>VLOOKUP($A202,'WO Detail'!$A$2:$BJ$304,6,FALSE)</f>
        <v>Pomonok</v>
      </c>
      <c r="E202" s="55">
        <f>VLOOKUP($A202,'WO Detail'!$A$2:$BJ$304,7,FALSE)</f>
        <v>53</v>
      </c>
      <c r="F202" s="13" t="s">
        <v>1323</v>
      </c>
      <c r="G202" s="53">
        <v>53</v>
      </c>
      <c r="H202" s="55" t="str">
        <f>VLOOKUP($A202,'WO Detail'!$A$2:$BJ$304,9,FALSE)</f>
        <v>NY005000530</v>
      </c>
      <c r="I202" s="14">
        <v>2039</v>
      </c>
      <c r="J202" s="14">
        <v>4143</v>
      </c>
      <c r="K202" s="15">
        <v>2.0318784000000001</v>
      </c>
      <c r="L202" s="15">
        <v>22.657577199999999</v>
      </c>
      <c r="M202" s="14">
        <v>1456</v>
      </c>
      <c r="N202" s="14">
        <v>2687</v>
      </c>
      <c r="O202" s="14">
        <v>219</v>
      </c>
      <c r="P202" s="14">
        <v>336</v>
      </c>
      <c r="Q202" s="14">
        <v>312</v>
      </c>
      <c r="R202" s="14">
        <v>328</v>
      </c>
      <c r="S202" s="14">
        <v>269</v>
      </c>
      <c r="T202" s="14">
        <v>535</v>
      </c>
      <c r="U202" s="14">
        <v>381</v>
      </c>
      <c r="V202" s="14">
        <v>408</v>
      </c>
      <c r="W202" s="14">
        <v>271</v>
      </c>
      <c r="X202" s="14">
        <v>280</v>
      </c>
      <c r="Y202" s="14">
        <v>411</v>
      </c>
      <c r="Z202" s="14">
        <v>269</v>
      </c>
      <c r="AA202" s="14">
        <v>124</v>
      </c>
      <c r="AB202" s="14">
        <v>1052</v>
      </c>
      <c r="AC202" s="14">
        <v>977</v>
      </c>
      <c r="AD202" s="14">
        <v>804</v>
      </c>
      <c r="AE202" s="14">
        <v>505</v>
      </c>
      <c r="AF202" s="14">
        <v>1988</v>
      </c>
      <c r="AG202" s="14">
        <v>1206</v>
      </c>
      <c r="AH202" s="14">
        <v>290</v>
      </c>
      <c r="AI202" s="14">
        <v>154</v>
      </c>
      <c r="AJ202" s="14">
        <v>957</v>
      </c>
      <c r="AK202" s="14">
        <v>289</v>
      </c>
      <c r="AL202" s="14">
        <v>55</v>
      </c>
      <c r="AM202" s="14">
        <v>40</v>
      </c>
      <c r="AN202" s="14">
        <v>180</v>
      </c>
      <c r="AO202" s="16">
        <v>563.62089259440904</v>
      </c>
      <c r="AP202" s="16">
        <v>400</v>
      </c>
      <c r="AQ202" s="14">
        <v>40</v>
      </c>
      <c r="AR202" s="14">
        <v>129</v>
      </c>
      <c r="AS202" s="14">
        <v>564</v>
      </c>
      <c r="AT202" s="14">
        <v>268</v>
      </c>
      <c r="AU202" s="14">
        <v>214</v>
      </c>
      <c r="AV202" s="14">
        <v>134</v>
      </c>
      <c r="AW202" s="14">
        <v>101</v>
      </c>
      <c r="AX202" s="14">
        <v>94</v>
      </c>
      <c r="AY202" s="14">
        <v>83</v>
      </c>
      <c r="AZ202" s="14">
        <v>56</v>
      </c>
      <c r="BA202" s="14">
        <v>356</v>
      </c>
      <c r="BB202" s="16">
        <v>27288.929277942632</v>
      </c>
      <c r="BC202" s="16">
        <v>18522</v>
      </c>
      <c r="BD202" s="14">
        <v>61</v>
      </c>
      <c r="BE202" s="14">
        <v>326</v>
      </c>
      <c r="BF202" s="14">
        <v>411</v>
      </c>
      <c r="BG202" s="14">
        <v>279</v>
      </c>
      <c r="BH202" s="14">
        <v>188</v>
      </c>
      <c r="BI202" s="14">
        <v>125</v>
      </c>
      <c r="BJ202" s="14">
        <v>132</v>
      </c>
      <c r="BK202" s="14">
        <v>91</v>
      </c>
      <c r="BL202" s="14">
        <v>83</v>
      </c>
      <c r="BM202" s="14">
        <v>62</v>
      </c>
      <c r="BN202" s="14">
        <v>43</v>
      </c>
      <c r="BO202" s="14">
        <v>36</v>
      </c>
      <c r="BP202" s="14">
        <v>40</v>
      </c>
      <c r="BQ202" s="14">
        <v>20</v>
      </c>
      <c r="BR202" s="14">
        <v>19</v>
      </c>
      <c r="BS202" s="14">
        <v>20</v>
      </c>
      <c r="BT202" s="14">
        <v>14</v>
      </c>
      <c r="BU202" s="14">
        <v>16</v>
      </c>
      <c r="BV202" s="14">
        <v>12</v>
      </c>
      <c r="BW202" s="14">
        <v>0</v>
      </c>
      <c r="BX202" s="14">
        <v>44</v>
      </c>
      <c r="BY202" s="14">
        <v>925</v>
      </c>
      <c r="BZ202" s="16">
        <v>41086.387027027027</v>
      </c>
      <c r="CA202" s="16">
        <v>33020</v>
      </c>
      <c r="CB202" s="14">
        <v>226</v>
      </c>
      <c r="CC202" s="16">
        <v>15118.769911504425</v>
      </c>
      <c r="CD202" s="16">
        <v>11754</v>
      </c>
      <c r="CE202" s="14">
        <v>876</v>
      </c>
      <c r="CF202" s="16">
        <v>16662.853881278537</v>
      </c>
      <c r="CG202" s="16">
        <v>12108</v>
      </c>
      <c r="CH202" s="14">
        <v>1281</v>
      </c>
      <c r="CI202" s="14">
        <v>390</v>
      </c>
      <c r="CJ202" s="14">
        <v>232</v>
      </c>
      <c r="CK202" s="14">
        <v>87</v>
      </c>
      <c r="CL202" s="14">
        <v>20</v>
      </c>
      <c r="CM202" s="14">
        <v>32</v>
      </c>
      <c r="CN202" s="17">
        <f t="shared" si="76"/>
        <v>1.5693967631191762E-2</v>
      </c>
      <c r="CO202" s="14">
        <v>168</v>
      </c>
      <c r="CP202" s="17">
        <f t="shared" si="77"/>
        <v>8.2393330063756737E-2</v>
      </c>
      <c r="CQ202" s="14">
        <v>924</v>
      </c>
      <c r="CR202" s="14">
        <v>288</v>
      </c>
      <c r="CS202" s="17">
        <f t="shared" si="78"/>
        <v>6.9514844315713253E-2</v>
      </c>
      <c r="CT202" s="13"/>
      <c r="CU202" s="17"/>
      <c r="CV202" s="13"/>
      <c r="CW202" s="13"/>
      <c r="CX202" s="13"/>
      <c r="CY202" s="13"/>
      <c r="CZ202" s="13"/>
      <c r="DA202" s="13"/>
      <c r="DB202" s="13" t="str">
        <f>VLOOKUP($A202,'WO Detail'!$A$2:$BJ$304,5,FALSE)</f>
        <v>Neagia Drew</v>
      </c>
      <c r="DC202" s="13"/>
      <c r="DD202" s="13"/>
      <c r="DE202" s="55">
        <f>VLOOKUP($A202,'WO Detail'!$A$2:$BJ$304,38,FALSE)</f>
        <v>26</v>
      </c>
      <c r="DF202" s="19" t="s">
        <v>340</v>
      </c>
      <c r="DG202" s="19" t="s">
        <v>579</v>
      </c>
      <c r="DH202" s="19" t="s">
        <v>382</v>
      </c>
      <c r="DI202" s="19" t="s">
        <v>1324</v>
      </c>
      <c r="DJ202" s="19" t="s">
        <v>299</v>
      </c>
      <c r="DK202" s="19" t="s">
        <v>1325</v>
      </c>
      <c r="DL202" s="19" t="s">
        <v>360</v>
      </c>
      <c r="DM202" s="19" t="s">
        <v>1326</v>
      </c>
      <c r="DN202" s="19" t="s">
        <v>1327</v>
      </c>
      <c r="DO202" s="55"/>
      <c r="DP202" s="55"/>
      <c r="DQ202" s="68">
        <v>12.562218535197914</v>
      </c>
      <c r="DR202" s="55" t="str">
        <f>VLOOKUP($A202,'WO Detail'!$A$2:$BJ$304,10,FALSE)</f>
        <v>No</v>
      </c>
      <c r="DS202" s="55" t="str">
        <f>VLOOKUP($A202,'WO Detail'!$A$2:$BJ$304,14,FALSE)</f>
        <v>YES</v>
      </c>
      <c r="DT202" s="19" t="s">
        <v>505</v>
      </c>
      <c r="DU202" s="59" t="str">
        <f>VLOOKUP($A202,'WO Detail'!$A$2:$BJ$304,15,FALSE)</f>
        <v>TAMIKA WILLIAMS</v>
      </c>
      <c r="DV202" s="78">
        <v>2027</v>
      </c>
      <c r="DW202" s="79" t="s">
        <v>267</v>
      </c>
      <c r="DX202" s="55">
        <f>VLOOKUP($A202,'WO Detail'!$A$2:$BJ$304,26,FALSE)</f>
        <v>2071</v>
      </c>
      <c r="DY202" s="55">
        <f>VLOOKUP($A202,'WO Detail'!$A$2:$BJ$304,27,FALSE)</f>
        <v>2038</v>
      </c>
      <c r="DZ202" s="55">
        <f>VLOOKUP($A202,'WO Detail'!$A$2:$BJ$304,28,FALSE)</f>
        <v>31</v>
      </c>
      <c r="EA202" s="55">
        <f>VLOOKUP($A202,'WO Detail'!$A$2:$BJ$304,29,FALSE)</f>
        <v>2</v>
      </c>
      <c r="EB202" s="55">
        <f>VLOOKUP($A202,'WO Detail'!$A$2:$BJ$304,30,FALSE)</f>
        <v>1</v>
      </c>
      <c r="EC202" s="55">
        <f>VLOOKUP($A202,'WO Detail'!$A$2:$BJ$304,31,FALSE)</f>
        <v>574</v>
      </c>
      <c r="ED202" s="55">
        <f>VLOOKUP($A202,'WO Detail'!$A$2:$BJ$304,32,FALSE)</f>
        <v>1392</v>
      </c>
      <c r="EE202" s="55">
        <f>VLOOKUP($A202,'WO Detail'!$A$2:$BJ$304,33,FALSE)</f>
        <v>104</v>
      </c>
      <c r="EF202" s="55">
        <f>VLOOKUP($A202,'WO Detail'!$A$2:$BJ$304,34,FALSE)</f>
        <v>0</v>
      </c>
      <c r="EG202" s="55">
        <f>VLOOKUP($A202,'WO Detail'!$A$2:$BJ$304,35,FALSE)</f>
        <v>0</v>
      </c>
      <c r="EH202" s="55">
        <f>VLOOKUP($A202,'WO Detail'!$A$2:$BJ$304,36,FALSE)</f>
        <v>0</v>
      </c>
      <c r="EI202" s="55">
        <f>VLOOKUP($A202,'WO Detail'!$A$2:$BJ$304,37,FALSE)</f>
        <v>0</v>
      </c>
      <c r="EJ202" s="78">
        <v>35</v>
      </c>
      <c r="EK202" s="78">
        <v>0</v>
      </c>
      <c r="EL202" s="19" t="s">
        <v>268</v>
      </c>
      <c r="EM202" s="19" t="s">
        <v>269</v>
      </c>
      <c r="EN202" s="81">
        <v>19175</v>
      </c>
      <c r="EO202" s="78">
        <v>68</v>
      </c>
      <c r="EP202" s="78" t="s">
        <v>1328</v>
      </c>
      <c r="EQ202" s="84">
        <v>369627</v>
      </c>
      <c r="ER202" s="78">
        <v>51.4</v>
      </c>
      <c r="ES202" s="13"/>
      <c r="ET202" s="55">
        <f>VLOOKUP($A202,'WO Detail'!$A$2:$BJ$304,25,FALSE)</f>
        <v>7</v>
      </c>
      <c r="EU202" s="55">
        <f>VLOOKUP($A202,'WO Detail'!$A$2:$BJ$304,24,FALSE)</f>
        <v>56</v>
      </c>
      <c r="EV202" s="55">
        <f>VLOOKUP($A202,'WO Detail'!$A$2:$BJ$304,23,FALSE)</f>
        <v>0</v>
      </c>
      <c r="EW202" s="78" t="s">
        <v>267</v>
      </c>
      <c r="EX202" s="13"/>
      <c r="EY202" s="13"/>
      <c r="EZ202" s="19" t="s">
        <v>267</v>
      </c>
      <c r="FA202" s="55" t="str">
        <f>VLOOKUP($A202,'WO Detail'!$A$2:$BJ$304,11,FALSE)</f>
        <v>Other</v>
      </c>
      <c r="FB202" s="55" t="str">
        <f>VLOOKUP($A202,'WO Detail'!$A$2:$BJ$304,12,FALSE)</f>
        <v>No</v>
      </c>
      <c r="FC202" s="13"/>
      <c r="FD202" s="55">
        <f>VLOOKUP($A202,'WO Detail'!$A$2:$BJ$304,13,FALSE)</f>
        <v>0</v>
      </c>
      <c r="FE202" s="19" t="s">
        <v>267</v>
      </c>
      <c r="FF202" s="13"/>
      <c r="FG202" s="19" t="s">
        <v>1329</v>
      </c>
      <c r="FH202" s="19" t="s">
        <v>1330</v>
      </c>
      <c r="FI202" s="13">
        <v>4106</v>
      </c>
      <c r="FJ202" s="13">
        <v>25</v>
      </c>
      <c r="FK202" s="19" t="s">
        <v>1331</v>
      </c>
      <c r="FL202" s="13"/>
      <c r="FM202" s="55">
        <f>VLOOKUP($A202,'WO Detail'!$A$2:$BJ$304,16,FALSE)</f>
        <v>0</v>
      </c>
      <c r="FN202" s="13"/>
      <c r="FO202" s="13"/>
      <c r="FP202" s="13"/>
      <c r="FQ202" s="13"/>
      <c r="FR202" s="13"/>
      <c r="FS202" s="13"/>
      <c r="FT202" s="13"/>
      <c r="FU202" s="13"/>
      <c r="FV202" s="13"/>
      <c r="FW202" s="13"/>
      <c r="FX202" s="13"/>
      <c r="FY202" s="13"/>
      <c r="FZ202" s="13"/>
      <c r="GA202" s="13"/>
      <c r="GB202" s="13"/>
      <c r="GC202" s="13"/>
      <c r="GD202" s="13"/>
      <c r="GE202" s="13"/>
      <c r="GF202" s="13"/>
      <c r="GG202" s="13"/>
      <c r="GH202" s="55">
        <f>VLOOKUP($A202,'WO Detail'!$A$2:$BJ$304,39,FALSE)</f>
        <v>94.02</v>
      </c>
      <c r="GI202" s="55">
        <f>VLOOKUP($A202,'WO Detail'!$A$2:$BJ$304,40,FALSE)</f>
        <v>29.64</v>
      </c>
      <c r="GJ202" s="13"/>
      <c r="GK202" s="13"/>
      <c r="GL202" s="13"/>
      <c r="GM202" s="13"/>
      <c r="GN202" s="55">
        <f>VLOOKUP($A202,'WO Detail'!$A$2:$BJ$304,17,FALSE)</f>
        <v>0</v>
      </c>
      <c r="GO202" s="55">
        <f>VLOOKUP($A202,'WO Detail'!$A$2:$BJ$304,18,FALSE)</f>
        <v>0</v>
      </c>
      <c r="GP202" s="55">
        <f>VLOOKUP($A202,'WO Detail'!$A$2:$BJ$304,19,FALSE)</f>
        <v>0</v>
      </c>
      <c r="GQ202" s="55" t="str">
        <f>VLOOKUP($A202,'WO Detail'!$A$2:$BJ$304,21,FALSE)</f>
        <v>Yes</v>
      </c>
      <c r="GR202" s="89">
        <f>VLOOKUP($A202,'WO Detail'!$A$2:$BJ$304,22,FALSE)</f>
        <v>0.98767363981391509</v>
      </c>
      <c r="GS202" s="95">
        <f>VLOOKUP($A202,'WO Detail'!$A$2:$BJ$304,41,FALSE)</f>
        <v>6243</v>
      </c>
      <c r="GT202" s="95">
        <f t="shared" si="73"/>
        <v>1.0210991167811581</v>
      </c>
      <c r="GU202" s="95">
        <f>VLOOKUP($A202,'WO Detail'!$A$2:$BJ$304,42,FALSE)</f>
        <v>139</v>
      </c>
      <c r="GV202" s="95">
        <f t="shared" si="74"/>
        <v>6.8204121687929345E-2</v>
      </c>
      <c r="GW202" s="95">
        <f>VLOOKUP($A202,'WO Detail'!$A$2:$BJ$304,43,FALSE)</f>
        <v>10209</v>
      </c>
      <c r="GX202" s="95">
        <f t="shared" si="79"/>
        <v>1.669774288518155</v>
      </c>
      <c r="GY202" s="95">
        <f>VLOOKUP($A202,'WO Detail'!$A$2:$BJ$304,44,FALSE)</f>
        <v>4377</v>
      </c>
      <c r="GZ202" s="95">
        <f t="shared" si="80"/>
        <v>2.1476938174681059</v>
      </c>
      <c r="HA202" s="95">
        <f>VLOOKUP($A202,'WO Detail'!$A$2:$BJ$304,45,FALSE)</f>
        <v>4443</v>
      </c>
      <c r="HB202" s="95">
        <f t="shared" si="81"/>
        <v>0.72669283611383706</v>
      </c>
      <c r="HC202" s="95">
        <f>VLOOKUP($A202,'WO Detail'!$A$2:$BJ$304,46,FALSE)</f>
        <v>6662</v>
      </c>
      <c r="HD202" s="95">
        <f t="shared" si="82"/>
        <v>3.2688910696761533</v>
      </c>
      <c r="HE202" s="95">
        <f>VLOOKUP($A202,'WO Detail'!$A$2:$BJ$304,47,FALSE)</f>
        <v>9078</v>
      </c>
      <c r="HF202" s="95">
        <f t="shared" si="83"/>
        <v>1.4847890088321885</v>
      </c>
      <c r="HG202" s="95">
        <f>VLOOKUP($A202,'WO Detail'!$A$2:$BJ$304,49,FALSE)</f>
        <v>2458</v>
      </c>
      <c r="HH202" s="95">
        <f t="shared" si="84"/>
        <v>0.40202813215570821</v>
      </c>
      <c r="HI202" s="95">
        <f>VLOOKUP($A202,'WO Detail'!$A$2:$BJ$304,51,FALSE)</f>
        <v>13</v>
      </c>
      <c r="HJ202" s="95">
        <f t="shared" si="85"/>
        <v>6.5</v>
      </c>
      <c r="HK202" s="95">
        <f>VLOOKUP($A202,'WO Detail'!$A$2:$BJ$304,53,FALSE)</f>
        <v>87</v>
      </c>
      <c r="HL202" s="95">
        <f t="shared" si="86"/>
        <v>43.5</v>
      </c>
      <c r="HM202" s="95">
        <f>VLOOKUP($A202,'WO Detail'!$A$2:$BJ$304,55,FALSE)</f>
        <v>954</v>
      </c>
      <c r="HN202" s="95">
        <f t="shared" si="75"/>
        <v>17.035714285714285</v>
      </c>
      <c r="HO202" s="95">
        <f>VLOOKUP($A202,'WO Detail'!$A$2:$BJ$304,56,FALSE)</f>
        <v>58149</v>
      </c>
      <c r="HP202" s="95">
        <f t="shared" si="87"/>
        <v>9.5107948969578011</v>
      </c>
      <c r="HQ202" s="95">
        <f>VLOOKUP($A202,'WO Detail'!$A$2:$BJ$304,57,FALSE)</f>
        <v>11469</v>
      </c>
      <c r="HR202" s="95">
        <f t="shared" si="88"/>
        <v>5.6275760549558393</v>
      </c>
      <c r="HS202" s="95">
        <f>VLOOKUP($A202,'WO Detail'!$A$2:$BJ$304,58,FALSE)</f>
        <v>44948</v>
      </c>
      <c r="HT202" s="95">
        <f t="shared" si="89"/>
        <v>7.3516519463526331</v>
      </c>
      <c r="HU202" s="95">
        <f>VLOOKUP($A202,'WO Detail'!$A$2:$BJ$304,59,FALSE)</f>
        <v>96558</v>
      </c>
      <c r="HV202" s="95">
        <f t="shared" si="90"/>
        <v>47.378802747791951</v>
      </c>
      <c r="HW202" s="95">
        <f>VLOOKUP($A202,'WO Detail'!$A$2:$BJ$304,60,FALSE)</f>
        <v>4029</v>
      </c>
      <c r="HX202" s="95">
        <f t="shared" si="91"/>
        <v>0.65897939156035323</v>
      </c>
      <c r="HY202" s="95">
        <f>VLOOKUP($A202,'WO Detail'!$A$2:$BJ$304,61,FALSE)</f>
        <v>98084</v>
      </c>
      <c r="HZ202" s="95">
        <f t="shared" si="92"/>
        <v>48.127576054955838</v>
      </c>
      <c r="IA202" s="95"/>
      <c r="IB202" s="95"/>
      <c r="IC202" s="95"/>
      <c r="ID202" s="113">
        <f>VLOOKUP($A202,'PHAS Score'!$C$1:$D$303,2,FALSE)</f>
        <v>67</v>
      </c>
      <c r="IE202" s="95">
        <f>VLOOKUP($A202,'WO Detail'!$A$2:$BJ$304,62,FALSE)</f>
        <v>434</v>
      </c>
      <c r="IF202" s="95">
        <f t="shared" si="93"/>
        <v>0.21295387634936211</v>
      </c>
      <c r="IG202" s="96"/>
      <c r="IH202" s="96"/>
      <c r="II202" s="96"/>
      <c r="IJ202" s="96"/>
    </row>
    <row r="203" spans="1:244" s="18" customFormat="1" ht="20.100000000000001" customHeight="1">
      <c r="A203" s="55" t="s">
        <v>1332</v>
      </c>
      <c r="B203" s="13" t="s">
        <v>307</v>
      </c>
      <c r="C203" s="13" t="str">
        <f>VLOOKUP($A203,'WO Detail'!$A$2:$BJ$304,4,FALSE)</f>
        <v>Mixed Finance</v>
      </c>
      <c r="D203" s="13" t="str">
        <f>VLOOKUP($A203,'WO Detail'!$A$2:$BJ$304,6,FALSE)</f>
        <v>Drew Hamilton</v>
      </c>
      <c r="E203" s="55">
        <f>VLOOKUP($A203,'WO Detail'!$A$2:$BJ$304,7,FALSE)</f>
        <v>111</v>
      </c>
      <c r="F203" s="13" t="s">
        <v>1333</v>
      </c>
      <c r="G203" s="53">
        <v>340</v>
      </c>
      <c r="H203" s="55" t="str">
        <f>VLOOKUP($A203,'WO Detail'!$A$2:$BJ$304,9,FALSE)</f>
        <v>NY005011110</v>
      </c>
      <c r="I203" s="14">
        <v>121</v>
      </c>
      <c r="J203" s="14">
        <v>137</v>
      </c>
      <c r="K203" s="15">
        <v>1.1322314</v>
      </c>
      <c r="L203" s="15">
        <v>13.722314000000001</v>
      </c>
      <c r="M203" s="14">
        <v>50</v>
      </c>
      <c r="N203" s="14">
        <v>87</v>
      </c>
      <c r="O203" s="14">
        <v>0</v>
      </c>
      <c r="P203" s="14">
        <v>0</v>
      </c>
      <c r="Q203" s="14">
        <v>0</v>
      </c>
      <c r="R203" s="14">
        <v>0</v>
      </c>
      <c r="S203" s="14">
        <v>0</v>
      </c>
      <c r="T203" s="14">
        <v>0</v>
      </c>
      <c r="U203" s="14">
        <v>1</v>
      </c>
      <c r="V203" s="14">
        <v>0</v>
      </c>
      <c r="W203" s="14">
        <v>3</v>
      </c>
      <c r="X203" s="14">
        <v>2</v>
      </c>
      <c r="Y203" s="14">
        <v>56</v>
      </c>
      <c r="Z203" s="14">
        <v>53</v>
      </c>
      <c r="AA203" s="14">
        <v>22</v>
      </c>
      <c r="AB203" s="14">
        <v>0</v>
      </c>
      <c r="AC203" s="14">
        <v>133</v>
      </c>
      <c r="AD203" s="14">
        <v>131</v>
      </c>
      <c r="AE203" s="14">
        <v>3</v>
      </c>
      <c r="AF203" s="14">
        <v>55</v>
      </c>
      <c r="AG203" s="14">
        <v>65</v>
      </c>
      <c r="AH203" s="14">
        <v>14</v>
      </c>
      <c r="AI203" s="14">
        <v>0</v>
      </c>
      <c r="AJ203" s="14">
        <v>76</v>
      </c>
      <c r="AK203" s="14">
        <v>40</v>
      </c>
      <c r="AL203" s="14">
        <v>6</v>
      </c>
      <c r="AM203" s="14">
        <v>4</v>
      </c>
      <c r="AN203" s="14">
        <v>6</v>
      </c>
      <c r="AO203" s="16">
        <v>358.93388429752065</v>
      </c>
      <c r="AP203" s="16">
        <v>254</v>
      </c>
      <c r="AQ203" s="14">
        <v>2</v>
      </c>
      <c r="AR203" s="14">
        <v>8</v>
      </c>
      <c r="AS203" s="14">
        <v>68</v>
      </c>
      <c r="AT203" s="14">
        <v>14</v>
      </c>
      <c r="AU203" s="14">
        <v>5</v>
      </c>
      <c r="AV203" s="14">
        <v>6</v>
      </c>
      <c r="AW203" s="14">
        <v>4</v>
      </c>
      <c r="AX203" s="14">
        <v>9</v>
      </c>
      <c r="AY203" s="14">
        <v>0</v>
      </c>
      <c r="AZ203" s="14">
        <v>1</v>
      </c>
      <c r="BA203" s="14">
        <v>4</v>
      </c>
      <c r="BB203" s="16">
        <v>14732.116666666667</v>
      </c>
      <c r="BC203" s="16">
        <v>10780.5</v>
      </c>
      <c r="BD203" s="14">
        <v>5</v>
      </c>
      <c r="BE203" s="14">
        <v>27</v>
      </c>
      <c r="BF203" s="14">
        <v>55</v>
      </c>
      <c r="BG203" s="14">
        <v>11</v>
      </c>
      <c r="BH203" s="14">
        <v>6</v>
      </c>
      <c r="BI203" s="14">
        <v>4</v>
      </c>
      <c r="BJ203" s="14">
        <v>8</v>
      </c>
      <c r="BK203" s="14">
        <v>1</v>
      </c>
      <c r="BL203" s="14">
        <v>0</v>
      </c>
      <c r="BM203" s="14">
        <v>2</v>
      </c>
      <c r="BN203" s="14">
        <v>0</v>
      </c>
      <c r="BO203" s="14">
        <v>1</v>
      </c>
      <c r="BP203" s="14">
        <v>0</v>
      </c>
      <c r="BQ203" s="14">
        <v>0</v>
      </c>
      <c r="BR203" s="14">
        <v>0</v>
      </c>
      <c r="BS203" s="14">
        <v>0</v>
      </c>
      <c r="BT203" s="14">
        <v>0</v>
      </c>
      <c r="BU203" s="14">
        <v>0</v>
      </c>
      <c r="BV203" s="14">
        <v>0</v>
      </c>
      <c r="BW203" s="14">
        <v>0</v>
      </c>
      <c r="BX203" s="14">
        <v>0</v>
      </c>
      <c r="BY203" s="14">
        <v>11</v>
      </c>
      <c r="BZ203" s="16">
        <v>31211.090909090908</v>
      </c>
      <c r="CA203" s="16">
        <v>30420</v>
      </c>
      <c r="CB203" s="14">
        <v>1</v>
      </c>
      <c r="CC203" s="16">
        <v>4776</v>
      </c>
      <c r="CD203" s="16">
        <v>4776</v>
      </c>
      <c r="CE203" s="14">
        <v>108</v>
      </c>
      <c r="CF203" s="16">
        <v>13145.888888888889</v>
      </c>
      <c r="CG203" s="16">
        <v>10536</v>
      </c>
      <c r="CH203" s="14">
        <v>104</v>
      </c>
      <c r="CI203" s="14">
        <v>12</v>
      </c>
      <c r="CJ203" s="14">
        <v>4</v>
      </c>
      <c r="CK203" s="14">
        <v>0</v>
      </c>
      <c r="CL203" s="14">
        <v>0</v>
      </c>
      <c r="CM203" s="14">
        <v>0</v>
      </c>
      <c r="CN203" s="17">
        <f t="shared" si="76"/>
        <v>0</v>
      </c>
      <c r="CO203" s="14">
        <v>2</v>
      </c>
      <c r="CP203" s="17">
        <f t="shared" si="77"/>
        <v>1.6528925619834711E-2</v>
      </c>
      <c r="CQ203" s="14">
        <v>78</v>
      </c>
      <c r="CR203" s="14">
        <v>0</v>
      </c>
      <c r="CS203" s="17">
        <f t="shared" si="78"/>
        <v>0</v>
      </c>
      <c r="CT203" s="13"/>
      <c r="CU203" s="17"/>
      <c r="CV203" s="13"/>
      <c r="CW203" s="13"/>
      <c r="CX203" s="13"/>
      <c r="CY203" s="13"/>
      <c r="CZ203" s="13"/>
      <c r="DA203" s="13"/>
      <c r="DB203" s="13" t="str">
        <f>VLOOKUP($A203,'WO Detail'!$A$2:$BJ$304,5,FALSE)</f>
        <v>Carl Walton</v>
      </c>
      <c r="DC203" s="13"/>
      <c r="DD203" s="13"/>
      <c r="DE203" s="55">
        <f>VLOOKUP($A203,'WO Detail'!$A$2:$BJ$304,38,FALSE)</f>
        <v>0</v>
      </c>
      <c r="DF203" s="19" t="s">
        <v>309</v>
      </c>
      <c r="DG203" s="19" t="s">
        <v>310</v>
      </c>
      <c r="DH203" s="19" t="s">
        <v>311</v>
      </c>
      <c r="DI203" s="19" t="s">
        <v>312</v>
      </c>
      <c r="DJ203" s="19" t="s">
        <v>313</v>
      </c>
      <c r="DK203" s="19" t="s">
        <v>314</v>
      </c>
      <c r="DL203" s="19" t="s">
        <v>280</v>
      </c>
      <c r="DM203" s="19" t="s">
        <v>315</v>
      </c>
      <c r="DN203" s="19" t="s">
        <v>316</v>
      </c>
      <c r="DO203" s="55"/>
      <c r="DP203" s="55"/>
      <c r="DQ203" s="68">
        <v>0</v>
      </c>
      <c r="DR203" s="55" t="str">
        <f>VLOOKUP($A203,'WO Detail'!$A$2:$BJ$304,10,FALSE)</f>
        <v>No</v>
      </c>
      <c r="DS203" s="55" t="str">
        <f>VLOOKUP($A203,'WO Detail'!$A$2:$BJ$304,14,FALSE)</f>
        <v>YES</v>
      </c>
      <c r="DT203" s="19" t="s">
        <v>317</v>
      </c>
      <c r="DU203" s="59" t="str">
        <f>VLOOKUP($A203,'WO Detail'!$A$2:$BJ$304,15,FALSE)</f>
        <v>AUDREY CLEMMONS</v>
      </c>
      <c r="DV203" s="78">
        <v>2020</v>
      </c>
      <c r="DW203" s="79" t="s">
        <v>519</v>
      </c>
      <c r="DX203" s="55">
        <f>VLOOKUP($A203,'WO Detail'!$A$2:$BJ$304,26,FALSE)</f>
        <v>125</v>
      </c>
      <c r="DY203" s="55">
        <f>VLOOKUP($A203,'WO Detail'!$A$2:$BJ$304,27,FALSE)</f>
        <v>122</v>
      </c>
      <c r="DZ203" s="55">
        <f>VLOOKUP($A203,'WO Detail'!$A$2:$BJ$304,28,FALSE)</f>
        <v>3</v>
      </c>
      <c r="EA203" s="55">
        <f>VLOOKUP($A203,'WO Detail'!$A$2:$BJ$304,29,FALSE)</f>
        <v>0</v>
      </c>
      <c r="EB203" s="55">
        <f>VLOOKUP($A203,'WO Detail'!$A$2:$BJ$304,30,FALSE)</f>
        <v>14</v>
      </c>
      <c r="EC203" s="55">
        <f>VLOOKUP($A203,'WO Detail'!$A$2:$BJ$304,31,FALSE)</f>
        <v>111</v>
      </c>
      <c r="ED203" s="55">
        <f>VLOOKUP($A203,'WO Detail'!$A$2:$BJ$304,32,FALSE)</f>
        <v>0</v>
      </c>
      <c r="EE203" s="55">
        <f>VLOOKUP($A203,'WO Detail'!$A$2:$BJ$304,33,FALSE)</f>
        <v>0</v>
      </c>
      <c r="EF203" s="55">
        <f>VLOOKUP($A203,'WO Detail'!$A$2:$BJ$304,34,FALSE)</f>
        <v>0</v>
      </c>
      <c r="EG203" s="55">
        <f>VLOOKUP($A203,'WO Detail'!$A$2:$BJ$304,35,FALSE)</f>
        <v>0</v>
      </c>
      <c r="EH203" s="55">
        <f>VLOOKUP($A203,'WO Detail'!$A$2:$BJ$304,36,FALSE)</f>
        <v>0</v>
      </c>
      <c r="EI203" s="55">
        <f>VLOOKUP($A203,'WO Detail'!$A$2:$BJ$304,37,FALSE)</f>
        <v>0</v>
      </c>
      <c r="EJ203" s="78">
        <v>1</v>
      </c>
      <c r="EK203" s="78">
        <v>0</v>
      </c>
      <c r="EL203" s="19" t="s">
        <v>268</v>
      </c>
      <c r="EM203" s="19" t="s">
        <v>290</v>
      </c>
      <c r="EN203" s="81">
        <v>31693</v>
      </c>
      <c r="EO203" s="78">
        <v>34</v>
      </c>
      <c r="EP203" s="78" t="s">
        <v>390</v>
      </c>
      <c r="EQ203" s="84">
        <v>26325</v>
      </c>
      <c r="ER203" s="78">
        <v>1.49</v>
      </c>
      <c r="ES203" s="13"/>
      <c r="ET203" s="55">
        <f>VLOOKUP($A203,'WO Detail'!$A$2:$BJ$304,25,FALSE)</f>
        <v>5</v>
      </c>
      <c r="EU203" s="55">
        <f>VLOOKUP($A203,'WO Detail'!$A$2:$BJ$304,24,FALSE)</f>
        <v>2</v>
      </c>
      <c r="EV203" s="55" t="str">
        <f>VLOOKUP($A203,'WO Detail'!$A$2:$BJ$304,23,FALSE)</f>
        <v>OPERATING</v>
      </c>
      <c r="EW203" s="78" t="s">
        <v>390</v>
      </c>
      <c r="EX203" s="13"/>
      <c r="EY203" s="13"/>
      <c r="EZ203" s="19" t="s">
        <v>267</v>
      </c>
      <c r="FA203" s="55" t="str">
        <f>VLOOKUP($A203,'WO Detail'!$A$2:$BJ$304,11,FALSE)</f>
        <v>Other</v>
      </c>
      <c r="FB203" s="55" t="str">
        <f>VLOOKUP($A203,'WO Detail'!$A$2:$BJ$304,12,FALSE)</f>
        <v>No</v>
      </c>
      <c r="FC203" s="13"/>
      <c r="FD203" s="55">
        <f>VLOOKUP($A203,'WO Detail'!$A$2:$BJ$304,13,FALSE)</f>
        <v>0</v>
      </c>
      <c r="FE203" s="19" t="s">
        <v>272</v>
      </c>
      <c r="FF203" s="13" t="s">
        <v>273</v>
      </c>
      <c r="FG203" s="19" t="s">
        <v>1334</v>
      </c>
      <c r="FH203" s="19" t="s">
        <v>826</v>
      </c>
      <c r="FI203" s="13">
        <v>3803</v>
      </c>
      <c r="FJ203" s="13">
        <v>5</v>
      </c>
      <c r="FK203" s="19" t="s">
        <v>827</v>
      </c>
      <c r="FL203" s="13"/>
      <c r="FM203" s="55">
        <f>VLOOKUP($A203,'WO Detail'!$A$2:$BJ$304,16,FALSE)</f>
        <v>0</v>
      </c>
      <c r="FN203" s="13"/>
      <c r="FO203" s="13"/>
      <c r="FP203" s="13"/>
      <c r="FQ203" s="13"/>
      <c r="FR203" s="13"/>
      <c r="FS203" s="13"/>
      <c r="FT203" s="13"/>
      <c r="FU203" s="13"/>
      <c r="FV203" s="13"/>
      <c r="FW203" s="13"/>
      <c r="FX203" s="13"/>
      <c r="FY203" s="13"/>
      <c r="FZ203" s="13"/>
      <c r="GA203" s="13"/>
      <c r="GB203" s="13"/>
      <c r="GC203" s="13"/>
      <c r="GD203" s="13"/>
      <c r="GE203" s="13"/>
      <c r="GF203" s="13"/>
      <c r="GG203" s="13"/>
      <c r="GH203" s="55">
        <f>VLOOKUP($A203,'WO Detail'!$A$2:$BJ$304,39,FALSE)</f>
        <v>87.53</v>
      </c>
      <c r="GI203" s="55">
        <f>VLOOKUP($A203,'WO Detail'!$A$2:$BJ$304,40,FALSE)</f>
        <v>14.75</v>
      </c>
      <c r="GJ203" s="13"/>
      <c r="GK203" s="13"/>
      <c r="GL203" s="13"/>
      <c r="GM203" s="13"/>
      <c r="GN203" s="55">
        <f>VLOOKUP($A203,'WO Detail'!$A$2:$BJ$304,17,FALSE)</f>
        <v>0</v>
      </c>
      <c r="GO203" s="55">
        <f>VLOOKUP($A203,'WO Detail'!$A$2:$BJ$304,18,FALSE)</f>
        <v>0</v>
      </c>
      <c r="GP203" s="55">
        <f>VLOOKUP($A203,'WO Detail'!$A$2:$BJ$304,19,FALSE)</f>
        <v>0</v>
      </c>
      <c r="GQ203" s="55" t="str">
        <f>VLOOKUP($A203,'WO Detail'!$A$2:$BJ$304,21,FALSE)</f>
        <v>Yes</v>
      </c>
      <c r="GR203" s="89">
        <f>VLOOKUP($A203,'WO Detail'!$A$2:$BJ$304,22,FALSE)</f>
        <v>0.69488996199158914</v>
      </c>
      <c r="GS203" s="95">
        <f>VLOOKUP($A203,'WO Detail'!$A$2:$BJ$304,41,FALSE)</f>
        <v>52</v>
      </c>
      <c r="GT203" s="95">
        <f t="shared" si="73"/>
        <v>0.14207650273224043</v>
      </c>
      <c r="GU203" s="95">
        <f>VLOOKUP($A203,'WO Detail'!$A$2:$BJ$304,42,FALSE)</f>
        <v>0</v>
      </c>
      <c r="GV203" s="95">
        <f t="shared" si="74"/>
        <v>0</v>
      </c>
      <c r="GW203" s="95">
        <f>VLOOKUP($A203,'WO Detail'!$A$2:$BJ$304,43,FALSE)</f>
        <v>389</v>
      </c>
      <c r="GX203" s="95">
        <f t="shared" si="79"/>
        <v>1.0628415300546448</v>
      </c>
      <c r="GY203" s="95">
        <f>VLOOKUP($A203,'WO Detail'!$A$2:$BJ$304,44,FALSE)</f>
        <v>487</v>
      </c>
      <c r="GZ203" s="95">
        <f t="shared" si="80"/>
        <v>3.9918032786885247</v>
      </c>
      <c r="HA203" s="95">
        <f>VLOOKUP($A203,'WO Detail'!$A$2:$BJ$304,45,FALSE)</f>
        <v>390</v>
      </c>
      <c r="HB203" s="95">
        <f t="shared" si="81"/>
        <v>1.0655737704918034</v>
      </c>
      <c r="HC203" s="95">
        <f>VLOOKUP($A203,'WO Detail'!$A$2:$BJ$304,46,FALSE)</f>
        <v>219</v>
      </c>
      <c r="HD203" s="95">
        <f t="shared" si="82"/>
        <v>1.7950819672131149</v>
      </c>
      <c r="HE203" s="95">
        <f>VLOOKUP($A203,'WO Detail'!$A$2:$BJ$304,47,FALSE)</f>
        <v>85</v>
      </c>
      <c r="HF203" s="95">
        <f t="shared" si="83"/>
        <v>0.23224043715846993</v>
      </c>
      <c r="HG203" s="95">
        <f>VLOOKUP($A203,'WO Detail'!$A$2:$BJ$304,49,FALSE)</f>
        <v>24</v>
      </c>
      <c r="HH203" s="95">
        <f t="shared" si="84"/>
        <v>6.5573770491803282E-2</v>
      </c>
      <c r="HI203" s="95">
        <f>VLOOKUP($A203,'WO Detail'!$A$2:$BJ$304,51,FALSE)</f>
        <v>0</v>
      </c>
      <c r="HJ203" s="95">
        <f t="shared" si="85"/>
        <v>0</v>
      </c>
      <c r="HK203" s="95">
        <f>VLOOKUP($A203,'WO Detail'!$A$2:$BJ$304,53,FALSE)</f>
        <v>0</v>
      </c>
      <c r="HL203" s="95">
        <f t="shared" si="86"/>
        <v>0</v>
      </c>
      <c r="HM203" s="95">
        <f>VLOOKUP($A203,'WO Detail'!$A$2:$BJ$304,55,FALSE)</f>
        <v>38</v>
      </c>
      <c r="HN203" s="95">
        <f t="shared" si="75"/>
        <v>19</v>
      </c>
      <c r="HO203" s="95">
        <f>VLOOKUP($A203,'WO Detail'!$A$2:$BJ$304,56,FALSE)</f>
        <v>2023</v>
      </c>
      <c r="HP203" s="95">
        <f t="shared" si="87"/>
        <v>5.527322404371585</v>
      </c>
      <c r="HQ203" s="95">
        <f>VLOOKUP($A203,'WO Detail'!$A$2:$BJ$304,57,FALSE)</f>
        <v>911</v>
      </c>
      <c r="HR203" s="95">
        <f t="shared" si="88"/>
        <v>7.4672131147540988</v>
      </c>
      <c r="HS203" s="95">
        <f>VLOOKUP($A203,'WO Detail'!$A$2:$BJ$304,58,FALSE)</f>
        <v>1175</v>
      </c>
      <c r="HT203" s="95">
        <f t="shared" si="89"/>
        <v>3.2103825136612025</v>
      </c>
      <c r="HU203" s="95">
        <f>VLOOKUP($A203,'WO Detail'!$A$2:$BJ$304,59,FALSE)</f>
        <v>3647</v>
      </c>
      <c r="HV203" s="95">
        <f t="shared" si="90"/>
        <v>29.893442622950818</v>
      </c>
      <c r="HW203" s="95">
        <f>VLOOKUP($A203,'WO Detail'!$A$2:$BJ$304,60,FALSE)</f>
        <v>87</v>
      </c>
      <c r="HX203" s="95">
        <f t="shared" si="91"/>
        <v>0.23770491803278687</v>
      </c>
      <c r="HY203" s="95">
        <f>VLOOKUP($A203,'WO Detail'!$A$2:$BJ$304,61,FALSE)</f>
        <v>1340</v>
      </c>
      <c r="HZ203" s="95">
        <f t="shared" si="92"/>
        <v>10.983606557377049</v>
      </c>
      <c r="IA203" s="95"/>
      <c r="IB203" s="95"/>
      <c r="IC203" s="95"/>
      <c r="ID203" s="113">
        <f>VLOOKUP($A203,'PHAS Score'!$C$1:$D$303,2,FALSE)</f>
        <v>22.29</v>
      </c>
      <c r="IE203" s="95">
        <f>VLOOKUP($A203,'WO Detail'!$A$2:$BJ$304,62,FALSE)</f>
        <v>261</v>
      </c>
      <c r="IF203" s="95">
        <f t="shared" si="93"/>
        <v>2.139344262295082</v>
      </c>
      <c r="IG203" s="96"/>
      <c r="IH203" s="96"/>
      <c r="II203" s="96"/>
      <c r="IJ203" s="96"/>
    </row>
    <row r="204" spans="1:244" s="18" customFormat="1" ht="20.100000000000001" customHeight="1">
      <c r="A204" s="55" t="s">
        <v>1335</v>
      </c>
      <c r="B204" s="13" t="s">
        <v>452</v>
      </c>
      <c r="C204" s="13" t="str">
        <f>VLOOKUP($A204,'WO Detail'!$A$2:$BJ$304,4,FALSE)</f>
        <v>Queens-Staten Island</v>
      </c>
      <c r="D204" s="13" t="str">
        <f>VLOOKUP($A204,'WO Detail'!$A$2:$BJ$304,6,FALSE)</f>
        <v>Queensbridge North</v>
      </c>
      <c r="E204" s="55">
        <f>VLOOKUP($A204,'WO Detail'!$A$2:$BJ$304,7,FALSE)</f>
        <v>505</v>
      </c>
      <c r="F204" s="13" t="s">
        <v>1336</v>
      </c>
      <c r="G204" s="53">
        <v>505</v>
      </c>
      <c r="H204" s="55" t="str">
        <f>VLOOKUP($A204,'WO Detail'!$A$2:$BJ$304,9,FALSE)</f>
        <v>NY005005050</v>
      </c>
      <c r="I204" s="14">
        <v>1523</v>
      </c>
      <c r="J204" s="14">
        <v>3080</v>
      </c>
      <c r="K204" s="15">
        <v>2.0223244</v>
      </c>
      <c r="L204" s="15">
        <v>20.487065000000001</v>
      </c>
      <c r="M204" s="14">
        <v>1112</v>
      </c>
      <c r="N204" s="14">
        <v>1968</v>
      </c>
      <c r="O204" s="14">
        <v>175</v>
      </c>
      <c r="P204" s="14">
        <v>208</v>
      </c>
      <c r="Q204" s="14">
        <v>226</v>
      </c>
      <c r="R204" s="14">
        <v>235</v>
      </c>
      <c r="S204" s="14">
        <v>205</v>
      </c>
      <c r="T204" s="14">
        <v>383</v>
      </c>
      <c r="U204" s="14">
        <v>270</v>
      </c>
      <c r="V204" s="14">
        <v>341</v>
      </c>
      <c r="W204" s="14">
        <v>230</v>
      </c>
      <c r="X204" s="14">
        <v>225</v>
      </c>
      <c r="Y204" s="14">
        <v>342</v>
      </c>
      <c r="Z204" s="14">
        <v>185</v>
      </c>
      <c r="AA204" s="14">
        <v>55</v>
      </c>
      <c r="AB204" s="14">
        <v>757</v>
      </c>
      <c r="AC204" s="14">
        <v>716</v>
      </c>
      <c r="AD204" s="14">
        <v>582</v>
      </c>
      <c r="AE204" s="14">
        <v>159</v>
      </c>
      <c r="AF204" s="14">
        <v>1401</v>
      </c>
      <c r="AG204" s="14">
        <v>1198</v>
      </c>
      <c r="AH204" s="14">
        <v>285</v>
      </c>
      <c r="AI204" s="14">
        <v>37</v>
      </c>
      <c r="AJ204" s="14">
        <v>620</v>
      </c>
      <c r="AK204" s="14">
        <v>109</v>
      </c>
      <c r="AL204" s="14">
        <v>29</v>
      </c>
      <c r="AM204" s="14">
        <v>10</v>
      </c>
      <c r="AN204" s="14">
        <v>124</v>
      </c>
      <c r="AO204" s="16">
        <v>547.08338804990149</v>
      </c>
      <c r="AP204" s="16">
        <v>382</v>
      </c>
      <c r="AQ204" s="14">
        <v>28</v>
      </c>
      <c r="AR204" s="14">
        <v>122</v>
      </c>
      <c r="AS204" s="14">
        <v>446</v>
      </c>
      <c r="AT204" s="14">
        <v>187</v>
      </c>
      <c r="AU204" s="14">
        <v>134</v>
      </c>
      <c r="AV204" s="14">
        <v>95</v>
      </c>
      <c r="AW204" s="14">
        <v>95</v>
      </c>
      <c r="AX204" s="14">
        <v>81</v>
      </c>
      <c r="AY204" s="14">
        <v>46</v>
      </c>
      <c r="AZ204" s="14">
        <v>41</v>
      </c>
      <c r="BA204" s="14">
        <v>248</v>
      </c>
      <c r="BB204" s="16">
        <v>27820.727810650889</v>
      </c>
      <c r="BC204" s="16">
        <v>16583</v>
      </c>
      <c r="BD204" s="14">
        <v>63</v>
      </c>
      <c r="BE204" s="14">
        <v>270</v>
      </c>
      <c r="BF204" s="14">
        <v>356</v>
      </c>
      <c r="BG204" s="14">
        <v>171</v>
      </c>
      <c r="BH204" s="14">
        <v>114</v>
      </c>
      <c r="BI204" s="14">
        <v>122</v>
      </c>
      <c r="BJ204" s="14">
        <v>81</v>
      </c>
      <c r="BK204" s="14">
        <v>55</v>
      </c>
      <c r="BL204" s="14">
        <v>63</v>
      </c>
      <c r="BM204" s="14">
        <v>43</v>
      </c>
      <c r="BN204" s="14">
        <v>46</v>
      </c>
      <c r="BO204" s="14">
        <v>26</v>
      </c>
      <c r="BP204" s="14">
        <v>15</v>
      </c>
      <c r="BQ204" s="14">
        <v>27</v>
      </c>
      <c r="BR204" s="14">
        <v>11</v>
      </c>
      <c r="BS204" s="14">
        <v>5</v>
      </c>
      <c r="BT204" s="14">
        <v>7</v>
      </c>
      <c r="BU204" s="14">
        <v>6</v>
      </c>
      <c r="BV204" s="14">
        <v>7</v>
      </c>
      <c r="BW204" s="14">
        <v>5</v>
      </c>
      <c r="BX204" s="14">
        <v>28</v>
      </c>
      <c r="BY204" s="14">
        <v>755</v>
      </c>
      <c r="BZ204" s="16">
        <v>42349.098013245035</v>
      </c>
      <c r="CA204" s="16">
        <v>30560</v>
      </c>
      <c r="CB204" s="14">
        <v>176</v>
      </c>
      <c r="CC204" s="16">
        <v>12087.295454545454</v>
      </c>
      <c r="CD204" s="16">
        <v>7272</v>
      </c>
      <c r="CE204" s="14">
        <v>596</v>
      </c>
      <c r="CF204" s="16">
        <v>14576.605704697986</v>
      </c>
      <c r="CG204" s="16">
        <v>10566</v>
      </c>
      <c r="CH204" s="14">
        <v>1005</v>
      </c>
      <c r="CI204" s="14">
        <v>276</v>
      </c>
      <c r="CJ204" s="14">
        <v>172</v>
      </c>
      <c r="CK204" s="14">
        <v>47</v>
      </c>
      <c r="CL204" s="14">
        <v>16</v>
      </c>
      <c r="CM204" s="14">
        <v>21</v>
      </c>
      <c r="CN204" s="17">
        <f t="shared" si="76"/>
        <v>1.3788575180564675E-2</v>
      </c>
      <c r="CO204" s="14">
        <v>95</v>
      </c>
      <c r="CP204" s="17">
        <f t="shared" si="77"/>
        <v>6.2376887721602103E-2</v>
      </c>
      <c r="CQ204" s="14">
        <v>744</v>
      </c>
      <c r="CR204" s="14">
        <v>215</v>
      </c>
      <c r="CS204" s="17">
        <f t="shared" si="78"/>
        <v>6.9805194805194801E-2</v>
      </c>
      <c r="CT204" s="13"/>
      <c r="CU204" s="17"/>
      <c r="CV204" s="13"/>
      <c r="CW204" s="13"/>
      <c r="CX204" s="13"/>
      <c r="CY204" s="13"/>
      <c r="CZ204" s="13"/>
      <c r="DA204" s="13"/>
      <c r="DB204" s="13" t="str">
        <f>VLOOKUP($A204,'WO Detail'!$A$2:$BJ$304,5,FALSE)</f>
        <v>Neche Coriolan</v>
      </c>
      <c r="DC204" s="13"/>
      <c r="DD204" s="13"/>
      <c r="DE204" s="55">
        <f>VLOOKUP($A204,'WO Detail'!$A$2:$BJ$304,38,FALSE)</f>
        <v>22</v>
      </c>
      <c r="DF204" s="19" t="s">
        <v>378</v>
      </c>
      <c r="DG204" s="19" t="s">
        <v>379</v>
      </c>
      <c r="DH204" s="19" t="s">
        <v>454</v>
      </c>
      <c r="DI204" s="19" t="s">
        <v>455</v>
      </c>
      <c r="DJ204" s="19" t="s">
        <v>378</v>
      </c>
      <c r="DK204" s="19" t="s">
        <v>456</v>
      </c>
      <c r="DL204" s="19" t="s">
        <v>389</v>
      </c>
      <c r="DM204" s="19" t="s">
        <v>1337</v>
      </c>
      <c r="DN204" s="19" t="s">
        <v>459</v>
      </c>
      <c r="DO204" s="55"/>
      <c r="DP204" s="55"/>
      <c r="DQ204" s="68">
        <v>12.0068610634648</v>
      </c>
      <c r="DR204" s="55" t="str">
        <f>VLOOKUP($A204,'WO Detail'!$A$2:$BJ$304,10,FALSE)</f>
        <v>Yes</v>
      </c>
      <c r="DS204" s="55" t="str">
        <f>VLOOKUP($A204,'WO Detail'!$A$2:$BJ$304,14,FALSE)</f>
        <v>NO</v>
      </c>
      <c r="DT204" s="19" t="s">
        <v>460</v>
      </c>
      <c r="DU204" s="59">
        <f>VLOOKUP($A204,'WO Detail'!$A$2:$BJ$304,15,FALSE)</f>
        <v>0</v>
      </c>
      <c r="DV204" s="77"/>
      <c r="DW204" s="79" t="s">
        <v>267</v>
      </c>
      <c r="DX204" s="55">
        <f>VLOOKUP($A204,'WO Detail'!$A$2:$BJ$304,26,FALSE)</f>
        <v>1543</v>
      </c>
      <c r="DY204" s="55">
        <f>VLOOKUP($A204,'WO Detail'!$A$2:$BJ$304,27,FALSE)</f>
        <v>1526</v>
      </c>
      <c r="DZ204" s="55">
        <f>VLOOKUP($A204,'WO Detail'!$A$2:$BJ$304,28,FALSE)</f>
        <v>4</v>
      </c>
      <c r="EA204" s="55">
        <f>VLOOKUP($A204,'WO Detail'!$A$2:$BJ$304,29,FALSE)</f>
        <v>13</v>
      </c>
      <c r="EB204" s="55">
        <f>VLOOKUP($A204,'WO Detail'!$A$2:$BJ$304,30,FALSE)</f>
        <v>93</v>
      </c>
      <c r="EC204" s="55">
        <f>VLOOKUP($A204,'WO Detail'!$A$2:$BJ$304,31,FALSE)</f>
        <v>601</v>
      </c>
      <c r="ED204" s="55">
        <f>VLOOKUP($A204,'WO Detail'!$A$2:$BJ$304,32,FALSE)</f>
        <v>663</v>
      </c>
      <c r="EE204" s="55">
        <f>VLOOKUP($A204,'WO Detail'!$A$2:$BJ$304,33,FALSE)</f>
        <v>186</v>
      </c>
      <c r="EF204" s="55">
        <f>VLOOKUP($A204,'WO Detail'!$A$2:$BJ$304,34,FALSE)</f>
        <v>0</v>
      </c>
      <c r="EG204" s="55">
        <f>VLOOKUP($A204,'WO Detail'!$A$2:$BJ$304,35,FALSE)</f>
        <v>0</v>
      </c>
      <c r="EH204" s="55">
        <f>VLOOKUP($A204,'WO Detail'!$A$2:$BJ$304,36,FALSE)</f>
        <v>0</v>
      </c>
      <c r="EI204" s="55">
        <f>VLOOKUP($A204,'WO Detail'!$A$2:$BJ$304,37,FALSE)</f>
        <v>0</v>
      </c>
      <c r="EJ204" s="78">
        <v>13</v>
      </c>
      <c r="EK204" s="78">
        <v>1</v>
      </c>
      <c r="EL204" s="19" t="s">
        <v>268</v>
      </c>
      <c r="EM204" s="19" t="s">
        <v>269</v>
      </c>
      <c r="EN204" s="81">
        <v>14685</v>
      </c>
      <c r="EO204" s="78">
        <v>80</v>
      </c>
      <c r="EP204" s="78" t="s">
        <v>271</v>
      </c>
      <c r="EQ204" s="84">
        <v>191356</v>
      </c>
      <c r="ER204" s="78">
        <v>20.350000000000001</v>
      </c>
      <c r="ES204" s="13"/>
      <c r="ET204" s="55">
        <f>VLOOKUP($A204,'WO Detail'!$A$2:$BJ$304,25,FALSE)</f>
        <v>9</v>
      </c>
      <c r="EU204" s="55">
        <f>VLOOKUP($A204,'WO Detail'!$A$2:$BJ$304,24,FALSE)</f>
        <v>49</v>
      </c>
      <c r="EV204" s="55">
        <f>VLOOKUP($A204,'WO Detail'!$A$2:$BJ$304,23,FALSE)</f>
        <v>0</v>
      </c>
      <c r="EW204" s="78" t="s">
        <v>291</v>
      </c>
      <c r="EX204" s="13"/>
      <c r="EY204" s="13"/>
      <c r="EZ204" s="19" t="s">
        <v>267</v>
      </c>
      <c r="FA204" s="55" t="str">
        <f>VLOOKUP($A204,'WO Detail'!$A$2:$BJ$304,11,FALSE)</f>
        <v>Other</v>
      </c>
      <c r="FB204" s="55" t="str">
        <f>VLOOKUP($A204,'WO Detail'!$A$2:$BJ$304,12,FALSE)</f>
        <v>No</v>
      </c>
      <c r="FC204" s="13"/>
      <c r="FD204" s="55" t="str">
        <f>VLOOKUP($A204,'WO Detail'!$A$2:$BJ$304,13,FALSE)</f>
        <v>GSH</v>
      </c>
      <c r="FE204" s="19" t="s">
        <v>267</v>
      </c>
      <c r="FF204" s="13" t="s">
        <v>273</v>
      </c>
      <c r="FG204" s="19" t="s">
        <v>1338</v>
      </c>
      <c r="FH204" s="19" t="s">
        <v>1339</v>
      </c>
      <c r="FI204" s="13">
        <v>4101</v>
      </c>
      <c r="FJ204" s="13">
        <v>30</v>
      </c>
      <c r="FK204" s="19" t="s">
        <v>465</v>
      </c>
      <c r="FL204" s="13"/>
      <c r="FM204" s="55">
        <f>VLOOKUP($A204,'WO Detail'!$A$2:$BJ$304,16,FALSE)</f>
        <v>0</v>
      </c>
      <c r="FN204" s="13"/>
      <c r="FO204" s="13"/>
      <c r="FP204" s="13"/>
      <c r="FQ204" s="13"/>
      <c r="FR204" s="13"/>
      <c r="FS204" s="13"/>
      <c r="FT204" s="13"/>
      <c r="FU204" s="13"/>
      <c r="FV204" s="13"/>
      <c r="FW204" s="13"/>
      <c r="FX204" s="13"/>
      <c r="FY204" s="13"/>
      <c r="FZ204" s="13"/>
      <c r="GA204" s="13"/>
      <c r="GB204" s="13"/>
      <c r="GC204" s="13"/>
      <c r="GD204" s="13"/>
      <c r="GE204" s="13"/>
      <c r="GF204" s="13"/>
      <c r="GG204" s="13"/>
      <c r="GH204" s="55">
        <f>VLOOKUP($A204,'WO Detail'!$A$2:$BJ$304,39,FALSE)</f>
        <v>98.19</v>
      </c>
      <c r="GI204" s="55">
        <f>VLOOKUP($A204,'WO Detail'!$A$2:$BJ$304,40,FALSE)</f>
        <v>24.25</v>
      </c>
      <c r="GJ204" s="13"/>
      <c r="GK204" s="13"/>
      <c r="GL204" s="13"/>
      <c r="GM204" s="13"/>
      <c r="GN204" s="55" t="str">
        <f>VLOOKUP($A204,'WO Detail'!$A$2:$BJ$304,17,FALSE)</f>
        <v>10667.0</v>
      </c>
      <c r="GO204" s="55">
        <f>VLOOKUP($A204,'WO Detail'!$A$2:$BJ$304,18,FALSE)</f>
        <v>0</v>
      </c>
      <c r="GP204" s="55">
        <f>VLOOKUP($A204,'WO Detail'!$A$2:$BJ$304,19,FALSE)</f>
        <v>0</v>
      </c>
      <c r="GQ204" s="55" t="str">
        <f>VLOOKUP($A204,'WO Detail'!$A$2:$BJ$304,21,FALSE)</f>
        <v>Yes</v>
      </c>
      <c r="GR204" s="89">
        <f>VLOOKUP($A204,'WO Detail'!$A$2:$BJ$304,22,FALSE)</f>
        <v>0.75096709509224324</v>
      </c>
      <c r="GS204" s="95">
        <f>VLOOKUP($A204,'WO Detail'!$A$2:$BJ$304,41,FALSE)</f>
        <v>2758</v>
      </c>
      <c r="GT204" s="95">
        <f t="shared" si="73"/>
        <v>0.60244648318042815</v>
      </c>
      <c r="GU204" s="95">
        <f>VLOOKUP($A204,'WO Detail'!$A$2:$BJ$304,42,FALSE)</f>
        <v>193</v>
      </c>
      <c r="GV204" s="95">
        <f t="shared" si="74"/>
        <v>0.12647444298820446</v>
      </c>
      <c r="GW204" s="95">
        <f>VLOOKUP($A204,'WO Detail'!$A$2:$BJ$304,43,FALSE)</f>
        <v>5434</v>
      </c>
      <c r="GX204" s="95">
        <f t="shared" si="79"/>
        <v>1.1869812145041503</v>
      </c>
      <c r="GY204" s="95">
        <f>VLOOKUP($A204,'WO Detail'!$A$2:$BJ$304,44,FALSE)</f>
        <v>3807</v>
      </c>
      <c r="GZ204" s="95">
        <f t="shared" si="80"/>
        <v>2.4947575360419396</v>
      </c>
      <c r="HA204" s="95">
        <f>VLOOKUP($A204,'WO Detail'!$A$2:$BJ$304,45,FALSE)</f>
        <v>3329</v>
      </c>
      <c r="HB204" s="95">
        <f t="shared" si="81"/>
        <v>0.7271734381826126</v>
      </c>
      <c r="HC204" s="95">
        <f>VLOOKUP($A204,'WO Detail'!$A$2:$BJ$304,46,FALSE)</f>
        <v>2966</v>
      </c>
      <c r="HD204" s="95">
        <f t="shared" si="82"/>
        <v>1.943643512450852</v>
      </c>
      <c r="HE204" s="95">
        <f>VLOOKUP($A204,'WO Detail'!$A$2:$BJ$304,47,FALSE)</f>
        <v>2531</v>
      </c>
      <c r="HF204" s="95">
        <f t="shared" si="83"/>
        <v>0.55286151157710783</v>
      </c>
      <c r="HG204" s="95">
        <f>VLOOKUP($A204,'WO Detail'!$A$2:$BJ$304,49,FALSE)</f>
        <v>2180</v>
      </c>
      <c r="HH204" s="95">
        <f t="shared" si="84"/>
        <v>0.47619047619047616</v>
      </c>
      <c r="HI204" s="95">
        <f>VLOOKUP($A204,'WO Detail'!$A$2:$BJ$304,51,FALSE)</f>
        <v>2</v>
      </c>
      <c r="HJ204" s="95">
        <f t="shared" si="85"/>
        <v>1</v>
      </c>
      <c r="HK204" s="95">
        <f>VLOOKUP($A204,'WO Detail'!$A$2:$BJ$304,53,FALSE)</f>
        <v>2</v>
      </c>
      <c r="HL204" s="95">
        <f t="shared" si="86"/>
        <v>1</v>
      </c>
      <c r="HM204" s="95">
        <f>VLOOKUP($A204,'WO Detail'!$A$2:$BJ$304,55,FALSE)</f>
        <v>751</v>
      </c>
      <c r="HN204" s="95">
        <f t="shared" si="75"/>
        <v>15.326530612244898</v>
      </c>
      <c r="HO204" s="95">
        <f>VLOOKUP($A204,'WO Detail'!$A$2:$BJ$304,56,FALSE)</f>
        <v>38546</v>
      </c>
      <c r="HP204" s="95">
        <f t="shared" si="87"/>
        <v>8.4198339886413276</v>
      </c>
      <c r="HQ204" s="95">
        <f>VLOOKUP($A204,'WO Detail'!$A$2:$BJ$304,57,FALSE)</f>
        <v>8024</v>
      </c>
      <c r="HR204" s="95">
        <f t="shared" si="88"/>
        <v>5.258191349934469</v>
      </c>
      <c r="HS204" s="95">
        <f>VLOOKUP($A204,'WO Detail'!$A$2:$BJ$304,58,FALSE)</f>
        <v>16907</v>
      </c>
      <c r="HT204" s="95">
        <f t="shared" si="89"/>
        <v>3.6930974224552209</v>
      </c>
      <c r="HU204" s="95">
        <f>VLOOKUP($A204,'WO Detail'!$A$2:$BJ$304,59,FALSE)</f>
        <v>59134</v>
      </c>
      <c r="HV204" s="95">
        <f t="shared" si="90"/>
        <v>38.750982961992136</v>
      </c>
      <c r="HW204" s="95">
        <f>VLOOKUP($A204,'WO Detail'!$A$2:$BJ$304,60,FALSE)</f>
        <v>2794</v>
      </c>
      <c r="HX204" s="95">
        <f t="shared" si="91"/>
        <v>0.61031017911751861</v>
      </c>
      <c r="HY204" s="95">
        <f>VLOOKUP($A204,'WO Detail'!$A$2:$BJ$304,61,FALSE)</f>
        <v>76374</v>
      </c>
      <c r="HZ204" s="95">
        <f t="shared" si="92"/>
        <v>50.048492791612055</v>
      </c>
      <c r="IA204" s="95"/>
      <c r="IB204" s="95"/>
      <c r="IC204" s="95"/>
      <c r="ID204" s="113">
        <f>VLOOKUP($A204,'PHAS Score'!$C$1:$D$303,2,FALSE)</f>
        <v>21</v>
      </c>
      <c r="IE204" s="95">
        <f>VLOOKUP($A204,'WO Detail'!$A$2:$BJ$304,62,FALSE)</f>
        <v>599</v>
      </c>
      <c r="IF204" s="95">
        <f t="shared" si="93"/>
        <v>0.39252948885976408</v>
      </c>
      <c r="IG204" s="96"/>
      <c r="IH204" s="96"/>
      <c r="II204" s="96"/>
      <c r="IJ204" s="96"/>
    </row>
    <row r="205" spans="1:244" s="18" customFormat="1" ht="20.100000000000001" customHeight="1">
      <c r="A205" s="55" t="s">
        <v>1340</v>
      </c>
      <c r="B205" s="13" t="s">
        <v>452</v>
      </c>
      <c r="C205" s="13" t="str">
        <f>VLOOKUP($A205,'WO Detail'!$A$2:$BJ$304,4,FALSE)</f>
        <v>Queens-Staten Island</v>
      </c>
      <c r="D205" s="13" t="str">
        <f>VLOOKUP($A205,'WO Detail'!$A$2:$BJ$304,6,FALSE)</f>
        <v>Queensbridge South</v>
      </c>
      <c r="E205" s="55">
        <f>VLOOKUP($A205,'WO Detail'!$A$2:$BJ$304,7,FALSE)</f>
        <v>5</v>
      </c>
      <c r="F205" s="13" t="s">
        <v>1341</v>
      </c>
      <c r="G205" s="53">
        <v>5</v>
      </c>
      <c r="H205" s="55" t="str">
        <f>VLOOKUP($A205,'WO Detail'!$A$2:$BJ$304,9,FALSE)</f>
        <v>NY005000050</v>
      </c>
      <c r="I205" s="14">
        <v>1561</v>
      </c>
      <c r="J205" s="14">
        <v>3208</v>
      </c>
      <c r="K205" s="15">
        <v>2.0550929</v>
      </c>
      <c r="L205" s="15">
        <v>21.958936600000001</v>
      </c>
      <c r="M205" s="14">
        <v>1185</v>
      </c>
      <c r="N205" s="14">
        <v>2023</v>
      </c>
      <c r="O205" s="14">
        <v>136</v>
      </c>
      <c r="P205" s="14">
        <v>241</v>
      </c>
      <c r="Q205" s="14">
        <v>237</v>
      </c>
      <c r="R205" s="14">
        <v>263</v>
      </c>
      <c r="S205" s="14">
        <v>259</v>
      </c>
      <c r="T205" s="14">
        <v>400</v>
      </c>
      <c r="U205" s="14">
        <v>278</v>
      </c>
      <c r="V205" s="14">
        <v>352</v>
      </c>
      <c r="W205" s="14">
        <v>225</v>
      </c>
      <c r="X205" s="14">
        <v>197</v>
      </c>
      <c r="Y205" s="14">
        <v>347</v>
      </c>
      <c r="Z205" s="14">
        <v>212</v>
      </c>
      <c r="AA205" s="14">
        <v>61</v>
      </c>
      <c r="AB205" s="14">
        <v>770</v>
      </c>
      <c r="AC205" s="14">
        <v>735</v>
      </c>
      <c r="AD205" s="14">
        <v>620</v>
      </c>
      <c r="AE205" s="14">
        <v>138</v>
      </c>
      <c r="AF205" s="14">
        <v>1578</v>
      </c>
      <c r="AG205" s="14">
        <v>1162</v>
      </c>
      <c r="AH205" s="14">
        <v>321</v>
      </c>
      <c r="AI205" s="14">
        <v>9</v>
      </c>
      <c r="AJ205" s="14">
        <v>677</v>
      </c>
      <c r="AK205" s="14">
        <v>175</v>
      </c>
      <c r="AL205" s="14">
        <v>42</v>
      </c>
      <c r="AM205" s="14">
        <v>30</v>
      </c>
      <c r="AN205" s="14">
        <v>144</v>
      </c>
      <c r="AO205" s="16">
        <v>535.10826393337607</v>
      </c>
      <c r="AP205" s="16">
        <v>371</v>
      </c>
      <c r="AQ205" s="14">
        <v>20</v>
      </c>
      <c r="AR205" s="14">
        <v>85</v>
      </c>
      <c r="AS205" s="14">
        <v>509</v>
      </c>
      <c r="AT205" s="14">
        <v>209</v>
      </c>
      <c r="AU205" s="14">
        <v>153</v>
      </c>
      <c r="AV205" s="14">
        <v>96</v>
      </c>
      <c r="AW205" s="14">
        <v>90</v>
      </c>
      <c r="AX205" s="14">
        <v>70</v>
      </c>
      <c r="AY205" s="14">
        <v>58</v>
      </c>
      <c r="AZ205" s="14">
        <v>43</v>
      </c>
      <c r="BA205" s="14">
        <v>228</v>
      </c>
      <c r="BB205" s="16">
        <v>24010.71834625323</v>
      </c>
      <c r="BC205" s="16">
        <v>15818</v>
      </c>
      <c r="BD205" s="14">
        <v>73</v>
      </c>
      <c r="BE205" s="14">
        <v>271</v>
      </c>
      <c r="BF205" s="14">
        <v>380</v>
      </c>
      <c r="BG205" s="14">
        <v>197</v>
      </c>
      <c r="BH205" s="14">
        <v>126</v>
      </c>
      <c r="BI205" s="14">
        <v>116</v>
      </c>
      <c r="BJ205" s="14">
        <v>67</v>
      </c>
      <c r="BK205" s="14">
        <v>68</v>
      </c>
      <c r="BL205" s="14">
        <v>48</v>
      </c>
      <c r="BM205" s="14">
        <v>43</v>
      </c>
      <c r="BN205" s="14">
        <v>32</v>
      </c>
      <c r="BO205" s="14">
        <v>34</v>
      </c>
      <c r="BP205" s="14">
        <v>16</v>
      </c>
      <c r="BQ205" s="14">
        <v>8</v>
      </c>
      <c r="BR205" s="14">
        <v>9</v>
      </c>
      <c r="BS205" s="14">
        <v>8</v>
      </c>
      <c r="BT205" s="14">
        <v>9</v>
      </c>
      <c r="BU205" s="14">
        <v>7</v>
      </c>
      <c r="BV205" s="14">
        <v>7</v>
      </c>
      <c r="BW205" s="14">
        <v>7</v>
      </c>
      <c r="BX205" s="14">
        <v>22</v>
      </c>
      <c r="BY205" s="14">
        <v>714</v>
      </c>
      <c r="BZ205" s="16">
        <v>36438.512605042015</v>
      </c>
      <c r="CA205" s="16">
        <v>29623.5</v>
      </c>
      <c r="CB205" s="14">
        <v>232</v>
      </c>
      <c r="CC205" s="16">
        <v>12474.879310344828</v>
      </c>
      <c r="CD205" s="16">
        <v>8160</v>
      </c>
      <c r="CE205" s="14">
        <v>617</v>
      </c>
      <c r="CF205" s="16">
        <v>14466.787682333874</v>
      </c>
      <c r="CG205" s="16">
        <v>10716</v>
      </c>
      <c r="CH205" s="14">
        <v>1077</v>
      </c>
      <c r="CI205" s="14">
        <v>262</v>
      </c>
      <c r="CJ205" s="14">
        <v>146</v>
      </c>
      <c r="CK205" s="14">
        <v>46</v>
      </c>
      <c r="CL205" s="14">
        <v>15</v>
      </c>
      <c r="CM205" s="14">
        <v>17</v>
      </c>
      <c r="CN205" s="17">
        <f t="shared" si="76"/>
        <v>1.0890454836643177E-2</v>
      </c>
      <c r="CO205" s="14">
        <v>99</v>
      </c>
      <c r="CP205" s="17">
        <f t="shared" si="77"/>
        <v>6.3420884048686746E-2</v>
      </c>
      <c r="CQ205" s="14">
        <v>814</v>
      </c>
      <c r="CR205" s="14">
        <v>177</v>
      </c>
      <c r="CS205" s="17">
        <f t="shared" si="78"/>
        <v>5.5174563591022442E-2</v>
      </c>
      <c r="CT205" s="13"/>
      <c r="CU205" s="17"/>
      <c r="CV205" s="13"/>
      <c r="CW205" s="13"/>
      <c r="CX205" s="13"/>
      <c r="CY205" s="13"/>
      <c r="CZ205" s="13"/>
      <c r="DA205" s="13"/>
      <c r="DB205" s="13" t="str">
        <f>VLOOKUP($A205,'WO Detail'!$A$2:$BJ$304,5,FALSE)</f>
        <v>Neche Coriolan</v>
      </c>
      <c r="DC205" s="13"/>
      <c r="DD205" s="13"/>
      <c r="DE205" s="55">
        <f>VLOOKUP($A205,'WO Detail'!$A$2:$BJ$304,38,FALSE)</f>
        <v>22</v>
      </c>
      <c r="DF205" s="19" t="s">
        <v>378</v>
      </c>
      <c r="DG205" s="19" t="s">
        <v>379</v>
      </c>
      <c r="DH205" s="19" t="s">
        <v>454</v>
      </c>
      <c r="DI205" s="19" t="s">
        <v>455</v>
      </c>
      <c r="DJ205" s="19" t="s">
        <v>378</v>
      </c>
      <c r="DK205" s="19" t="s">
        <v>456</v>
      </c>
      <c r="DL205" s="19" t="s">
        <v>389</v>
      </c>
      <c r="DM205" s="19" t="s">
        <v>1337</v>
      </c>
      <c r="DN205" s="19" t="s">
        <v>459</v>
      </c>
      <c r="DO205" s="55"/>
      <c r="DP205" s="55"/>
      <c r="DQ205" s="68">
        <v>12.0068610634648</v>
      </c>
      <c r="DR205" s="55" t="str">
        <f>VLOOKUP($A205,'WO Detail'!$A$2:$BJ$304,10,FALSE)</f>
        <v>Yes</v>
      </c>
      <c r="DS205" s="55" t="str">
        <f>VLOOKUP($A205,'WO Detail'!$A$2:$BJ$304,14,FALSE)</f>
        <v>NO</v>
      </c>
      <c r="DT205" s="19" t="s">
        <v>460</v>
      </c>
      <c r="DU205" s="59">
        <f>VLOOKUP($A205,'WO Detail'!$A$2:$BJ$304,15,FALSE)</f>
        <v>0</v>
      </c>
      <c r="DV205" s="77"/>
      <c r="DW205" s="79" t="s">
        <v>267</v>
      </c>
      <c r="DX205" s="55">
        <f>VLOOKUP($A205,'WO Detail'!$A$2:$BJ$304,26,FALSE)</f>
        <v>1604</v>
      </c>
      <c r="DY205" s="55">
        <f>VLOOKUP($A205,'WO Detail'!$A$2:$BJ$304,27,FALSE)</f>
        <v>1564</v>
      </c>
      <c r="DZ205" s="55">
        <f>VLOOKUP($A205,'WO Detail'!$A$2:$BJ$304,28,FALSE)</f>
        <v>22</v>
      </c>
      <c r="EA205" s="55">
        <f>VLOOKUP($A205,'WO Detail'!$A$2:$BJ$304,29,FALSE)</f>
        <v>18</v>
      </c>
      <c r="EB205" s="55">
        <f>VLOOKUP($A205,'WO Detail'!$A$2:$BJ$304,30,FALSE)</f>
        <v>125</v>
      </c>
      <c r="EC205" s="55">
        <f>VLOOKUP($A205,'WO Detail'!$A$2:$BJ$304,31,FALSE)</f>
        <v>587</v>
      </c>
      <c r="ED205" s="55">
        <f>VLOOKUP($A205,'WO Detail'!$A$2:$BJ$304,32,FALSE)</f>
        <v>664</v>
      </c>
      <c r="EE205" s="55">
        <f>VLOOKUP($A205,'WO Detail'!$A$2:$BJ$304,33,FALSE)</f>
        <v>211</v>
      </c>
      <c r="EF205" s="55">
        <f>VLOOKUP($A205,'WO Detail'!$A$2:$BJ$304,34,FALSE)</f>
        <v>13</v>
      </c>
      <c r="EG205" s="55">
        <f>VLOOKUP($A205,'WO Detail'!$A$2:$BJ$304,35,FALSE)</f>
        <v>4</v>
      </c>
      <c r="EH205" s="55">
        <f>VLOOKUP($A205,'WO Detail'!$A$2:$BJ$304,36,FALSE)</f>
        <v>0</v>
      </c>
      <c r="EI205" s="55">
        <f>VLOOKUP($A205,'WO Detail'!$A$2:$BJ$304,37,FALSE)</f>
        <v>0</v>
      </c>
      <c r="EJ205" s="78">
        <v>13</v>
      </c>
      <c r="EK205" s="78">
        <v>2</v>
      </c>
      <c r="EL205" s="19" t="s">
        <v>268</v>
      </c>
      <c r="EM205" s="19" t="s">
        <v>269</v>
      </c>
      <c r="EN205" s="81">
        <v>14685</v>
      </c>
      <c r="EO205" s="78">
        <v>80</v>
      </c>
      <c r="EP205" s="78" t="s">
        <v>271</v>
      </c>
      <c r="EQ205" s="84">
        <v>198609</v>
      </c>
      <c r="ER205" s="78">
        <v>29.12</v>
      </c>
      <c r="ES205" s="13"/>
      <c r="ET205" s="55">
        <f>VLOOKUP($A205,'WO Detail'!$A$2:$BJ$304,25,FALSE)</f>
        <v>9</v>
      </c>
      <c r="EU205" s="55">
        <f>VLOOKUP($A205,'WO Detail'!$A$2:$BJ$304,24,FALSE)</f>
        <v>49</v>
      </c>
      <c r="EV205" s="55">
        <f>VLOOKUP($A205,'WO Detail'!$A$2:$BJ$304,23,FALSE)</f>
        <v>0</v>
      </c>
      <c r="EW205" s="78" t="s">
        <v>291</v>
      </c>
      <c r="EX205" s="13" t="s">
        <v>372</v>
      </c>
      <c r="EY205" s="13"/>
      <c r="EZ205" s="19" t="s">
        <v>267</v>
      </c>
      <c r="FA205" s="55" t="str">
        <f>VLOOKUP($A205,'WO Detail'!$A$2:$BJ$304,11,FALSE)</f>
        <v>Other</v>
      </c>
      <c r="FB205" s="55" t="str">
        <f>VLOOKUP($A205,'WO Detail'!$A$2:$BJ$304,12,FALSE)</f>
        <v>No</v>
      </c>
      <c r="FC205" s="13"/>
      <c r="FD205" s="55" t="str">
        <f>VLOOKUP($A205,'WO Detail'!$A$2:$BJ$304,13,FALSE)</f>
        <v>GSH</v>
      </c>
      <c r="FE205" s="19" t="s">
        <v>267</v>
      </c>
      <c r="FF205" s="13" t="s">
        <v>273</v>
      </c>
      <c r="FG205" s="19" t="s">
        <v>1338</v>
      </c>
      <c r="FH205" s="19" t="s">
        <v>1339</v>
      </c>
      <c r="FI205" s="13">
        <v>4101</v>
      </c>
      <c r="FJ205" s="13">
        <v>30</v>
      </c>
      <c r="FK205" s="19" t="s">
        <v>465</v>
      </c>
      <c r="FL205" s="13"/>
      <c r="FM205" s="55">
        <f>VLOOKUP($A205,'WO Detail'!$A$2:$BJ$304,16,FALSE)</f>
        <v>0</v>
      </c>
      <c r="FN205" s="13"/>
      <c r="FO205" s="13"/>
      <c r="FP205" s="13"/>
      <c r="FQ205" s="13"/>
      <c r="FR205" s="13"/>
      <c r="FS205" s="13"/>
      <c r="FT205" s="13"/>
      <c r="FU205" s="13"/>
      <c r="FV205" s="13"/>
      <c r="FW205" s="13"/>
      <c r="FX205" s="13"/>
      <c r="FY205" s="13"/>
      <c r="FZ205" s="13"/>
      <c r="GA205" s="13"/>
      <c r="GB205" s="13"/>
      <c r="GC205" s="13"/>
      <c r="GD205" s="13"/>
      <c r="GE205" s="13"/>
      <c r="GF205" s="13"/>
      <c r="GG205" s="13"/>
      <c r="GH205" s="55">
        <f>VLOOKUP($A205,'WO Detail'!$A$2:$BJ$304,39,FALSE)</f>
        <v>87.25</v>
      </c>
      <c r="GI205" s="55">
        <f>VLOOKUP($A205,'WO Detail'!$A$2:$BJ$304,40,FALSE)</f>
        <v>39.64</v>
      </c>
      <c r="GJ205" s="13"/>
      <c r="GK205" s="13"/>
      <c r="GL205" s="13"/>
      <c r="GM205" s="13"/>
      <c r="GN205" s="55" t="str">
        <f>VLOOKUP($A205,'WO Detail'!$A$2:$BJ$304,17,FALSE)</f>
        <v>8749.0</v>
      </c>
      <c r="GO205" s="55">
        <f>VLOOKUP($A205,'WO Detail'!$A$2:$BJ$304,18,FALSE)</f>
        <v>0</v>
      </c>
      <c r="GP205" s="55">
        <f>VLOOKUP($A205,'WO Detail'!$A$2:$BJ$304,19,FALSE)</f>
        <v>0</v>
      </c>
      <c r="GQ205" s="55" t="str">
        <f>VLOOKUP($A205,'WO Detail'!$A$2:$BJ$304,21,FALSE)</f>
        <v>Yes</v>
      </c>
      <c r="GR205" s="89">
        <f>VLOOKUP($A205,'WO Detail'!$A$2:$BJ$304,22,FALSE)</f>
        <v>0.74286038352983264</v>
      </c>
      <c r="GS205" s="95">
        <f>VLOOKUP($A205,'WO Detail'!$A$2:$BJ$304,41,FALSE)</f>
        <v>3728</v>
      </c>
      <c r="GT205" s="95">
        <f t="shared" si="73"/>
        <v>0.79454390451832912</v>
      </c>
      <c r="GU205" s="95">
        <f>VLOOKUP($A205,'WO Detail'!$A$2:$BJ$304,42,FALSE)</f>
        <v>523</v>
      </c>
      <c r="GV205" s="95">
        <f t="shared" si="74"/>
        <v>0.3343989769820972</v>
      </c>
      <c r="GW205" s="95">
        <f>VLOOKUP($A205,'WO Detail'!$A$2:$BJ$304,43,FALSE)</f>
        <v>7160</v>
      </c>
      <c r="GX205" s="95">
        <f t="shared" si="79"/>
        <v>1.526001705029838</v>
      </c>
      <c r="GY205" s="95">
        <f>VLOOKUP($A205,'WO Detail'!$A$2:$BJ$304,44,FALSE)</f>
        <v>7012</v>
      </c>
      <c r="GZ205" s="95">
        <f t="shared" si="80"/>
        <v>4.4833759590792841</v>
      </c>
      <c r="HA205" s="95">
        <f>VLOOKUP($A205,'WO Detail'!$A$2:$BJ$304,45,FALSE)</f>
        <v>3553</v>
      </c>
      <c r="HB205" s="95">
        <f t="shared" si="81"/>
        <v>0.75724637681159412</v>
      </c>
      <c r="HC205" s="95">
        <f>VLOOKUP($A205,'WO Detail'!$A$2:$BJ$304,46,FALSE)</f>
        <v>2220</v>
      </c>
      <c r="HD205" s="95">
        <f t="shared" si="82"/>
        <v>1.4194373401534526</v>
      </c>
      <c r="HE205" s="95">
        <f>VLOOKUP($A205,'WO Detail'!$A$2:$BJ$304,47,FALSE)</f>
        <v>3915</v>
      </c>
      <c r="HF205" s="95">
        <f t="shared" si="83"/>
        <v>0.8343989769820972</v>
      </c>
      <c r="HG205" s="95">
        <f>VLOOKUP($A205,'WO Detail'!$A$2:$BJ$304,49,FALSE)</f>
        <v>4428</v>
      </c>
      <c r="HH205" s="95">
        <f t="shared" si="84"/>
        <v>0.94373401534526857</v>
      </c>
      <c r="HI205" s="95">
        <f>VLOOKUP($A205,'WO Detail'!$A$2:$BJ$304,51,FALSE)</f>
        <v>6</v>
      </c>
      <c r="HJ205" s="95">
        <f t="shared" si="85"/>
        <v>3</v>
      </c>
      <c r="HK205" s="95">
        <f>VLOOKUP($A205,'WO Detail'!$A$2:$BJ$304,53,FALSE)</f>
        <v>22</v>
      </c>
      <c r="HL205" s="95">
        <f t="shared" si="86"/>
        <v>11</v>
      </c>
      <c r="HM205" s="95">
        <f>VLOOKUP($A205,'WO Detail'!$A$2:$BJ$304,55,FALSE)</f>
        <v>1241</v>
      </c>
      <c r="HN205" s="95">
        <f t="shared" si="75"/>
        <v>25.326530612244898</v>
      </c>
      <c r="HO205" s="95">
        <f>VLOOKUP($A205,'WO Detail'!$A$2:$BJ$304,56,FALSE)</f>
        <v>44485</v>
      </c>
      <c r="HP205" s="95">
        <f t="shared" si="87"/>
        <v>9.4810315430520031</v>
      </c>
      <c r="HQ205" s="95">
        <f>VLOOKUP($A205,'WO Detail'!$A$2:$BJ$304,57,FALSE)</f>
        <v>21001</v>
      </c>
      <c r="HR205" s="95">
        <f t="shared" si="88"/>
        <v>13.427749360613811</v>
      </c>
      <c r="HS205" s="95">
        <f>VLOOKUP($A205,'WO Detail'!$A$2:$BJ$304,58,FALSE)</f>
        <v>23764</v>
      </c>
      <c r="HT205" s="95">
        <f t="shared" si="89"/>
        <v>5.0647911338448424</v>
      </c>
      <c r="HU205" s="95">
        <f>VLOOKUP($A205,'WO Detail'!$A$2:$BJ$304,59,FALSE)</f>
        <v>68045</v>
      </c>
      <c r="HV205" s="95">
        <f t="shared" si="90"/>
        <v>43.507033248081839</v>
      </c>
      <c r="HW205" s="95">
        <f>VLOOKUP($A205,'WO Detail'!$A$2:$BJ$304,60,FALSE)</f>
        <v>2343</v>
      </c>
      <c r="HX205" s="95">
        <f t="shared" si="91"/>
        <v>0.4993606138107417</v>
      </c>
      <c r="HY205" s="95">
        <f>VLOOKUP($A205,'WO Detail'!$A$2:$BJ$304,61,FALSE)</f>
        <v>38014</v>
      </c>
      <c r="HZ205" s="95">
        <f t="shared" si="92"/>
        <v>24.305626598465473</v>
      </c>
      <c r="IA205" s="95"/>
      <c r="IB205" s="95"/>
      <c r="IC205" s="95"/>
      <c r="ID205" s="113">
        <f>VLOOKUP($A205,'PHAS Score'!$C$1:$D$303,2,FALSE)</f>
        <v>10</v>
      </c>
      <c r="IE205" s="95">
        <f>VLOOKUP($A205,'WO Detail'!$A$2:$BJ$304,62,FALSE)</f>
        <v>786</v>
      </c>
      <c r="IF205" s="95">
        <f t="shared" si="93"/>
        <v>0.50255754475703329</v>
      </c>
      <c r="IG205" s="96"/>
      <c r="IH205" s="96"/>
      <c r="II205" s="96"/>
      <c r="IJ205" s="96"/>
    </row>
    <row r="206" spans="1:244" s="18" customFormat="1" ht="20.100000000000001" customHeight="1">
      <c r="A206" s="55" t="s">
        <v>1342</v>
      </c>
      <c r="B206" s="13" t="s">
        <v>278</v>
      </c>
      <c r="C206" s="13" t="str">
        <f>VLOOKUP($A206,'WO Detail'!$A$2:$BJ$304,4,FALSE)</f>
        <v>Brooklyn</v>
      </c>
      <c r="D206" s="13" t="str">
        <f>VLOOKUP($A206,'WO Detail'!$A$2:$BJ$304,6,FALSE)</f>
        <v>Reid Apartments</v>
      </c>
      <c r="E206" s="55">
        <f>VLOOKUP($A206,'WO Detail'!$A$2:$BJ$304,7,FALSE)</f>
        <v>167</v>
      </c>
      <c r="F206" s="13" t="s">
        <v>1343</v>
      </c>
      <c r="G206" s="53">
        <v>352</v>
      </c>
      <c r="H206" s="55" t="str">
        <f>VLOOKUP($A206,'WO Detail'!$A$2:$BJ$304,9,FALSE)</f>
        <v>NY005011670</v>
      </c>
      <c r="I206" s="14">
        <v>114</v>
      </c>
      <c r="J206" s="14">
        <v>268</v>
      </c>
      <c r="K206" s="15">
        <v>2.3508771999999998</v>
      </c>
      <c r="L206" s="15">
        <v>17.8377193</v>
      </c>
      <c r="M206" s="14">
        <v>87</v>
      </c>
      <c r="N206" s="14">
        <v>181</v>
      </c>
      <c r="O206" s="14">
        <v>15</v>
      </c>
      <c r="P206" s="14">
        <v>30</v>
      </c>
      <c r="Q206" s="14">
        <v>34</v>
      </c>
      <c r="R206" s="14">
        <v>22</v>
      </c>
      <c r="S206" s="14">
        <v>14</v>
      </c>
      <c r="T206" s="14">
        <v>41</v>
      </c>
      <c r="U206" s="14">
        <v>33</v>
      </c>
      <c r="V206" s="14">
        <v>28</v>
      </c>
      <c r="W206" s="14">
        <v>13</v>
      </c>
      <c r="X206" s="14">
        <v>9</v>
      </c>
      <c r="Y206" s="14">
        <v>20</v>
      </c>
      <c r="Z206" s="14">
        <v>7</v>
      </c>
      <c r="AA206" s="14">
        <v>2</v>
      </c>
      <c r="AB206" s="14">
        <v>90</v>
      </c>
      <c r="AC206" s="14">
        <v>34</v>
      </c>
      <c r="AD206" s="14">
        <v>29</v>
      </c>
      <c r="AE206" s="14">
        <v>8</v>
      </c>
      <c r="AF206" s="14">
        <v>217</v>
      </c>
      <c r="AG206" s="14">
        <v>42</v>
      </c>
      <c r="AH206" s="14">
        <v>1</v>
      </c>
      <c r="AI206" s="14">
        <v>0</v>
      </c>
      <c r="AJ206" s="14">
        <v>47</v>
      </c>
      <c r="AK206" s="14">
        <v>7</v>
      </c>
      <c r="AL206" s="14">
        <v>1</v>
      </c>
      <c r="AM206" s="14">
        <v>0</v>
      </c>
      <c r="AN206" s="14">
        <v>1</v>
      </c>
      <c r="AO206" s="16">
        <v>642.98245614035091</v>
      </c>
      <c r="AP206" s="16">
        <v>450</v>
      </c>
      <c r="AQ206" s="14">
        <v>2</v>
      </c>
      <c r="AR206" s="14">
        <v>3</v>
      </c>
      <c r="AS206" s="14">
        <v>25</v>
      </c>
      <c r="AT206" s="14">
        <v>16</v>
      </c>
      <c r="AU206" s="14">
        <v>17</v>
      </c>
      <c r="AV206" s="14">
        <v>4</v>
      </c>
      <c r="AW206" s="14">
        <v>9</v>
      </c>
      <c r="AX206" s="14">
        <v>8</v>
      </c>
      <c r="AY206" s="14">
        <v>2</v>
      </c>
      <c r="AZ206" s="14">
        <v>1</v>
      </c>
      <c r="BA206" s="14">
        <v>27</v>
      </c>
      <c r="BB206" s="16">
        <v>30680.669642857141</v>
      </c>
      <c r="BC206" s="16">
        <v>20899</v>
      </c>
      <c r="BD206" s="14">
        <v>6</v>
      </c>
      <c r="BE206" s="14">
        <v>15</v>
      </c>
      <c r="BF206" s="14">
        <v>18</v>
      </c>
      <c r="BG206" s="14">
        <v>15</v>
      </c>
      <c r="BH206" s="14">
        <v>6</v>
      </c>
      <c r="BI206" s="14">
        <v>11</v>
      </c>
      <c r="BJ206" s="14">
        <v>8</v>
      </c>
      <c r="BK206" s="14">
        <v>3</v>
      </c>
      <c r="BL206" s="14">
        <v>7</v>
      </c>
      <c r="BM206" s="14">
        <v>3</v>
      </c>
      <c r="BN206" s="14">
        <v>3</v>
      </c>
      <c r="BO206" s="14">
        <v>3</v>
      </c>
      <c r="BP206" s="14">
        <v>0</v>
      </c>
      <c r="BQ206" s="14">
        <v>2</v>
      </c>
      <c r="BR206" s="14">
        <v>3</v>
      </c>
      <c r="BS206" s="14">
        <v>2</v>
      </c>
      <c r="BT206" s="14">
        <v>2</v>
      </c>
      <c r="BU206" s="14">
        <v>1</v>
      </c>
      <c r="BV206" s="14">
        <v>1</v>
      </c>
      <c r="BW206" s="14">
        <v>1</v>
      </c>
      <c r="BX206" s="14">
        <v>2</v>
      </c>
      <c r="BY206" s="14">
        <v>67</v>
      </c>
      <c r="BZ206" s="16">
        <v>42979.298507462685</v>
      </c>
      <c r="CA206" s="16">
        <v>33824</v>
      </c>
      <c r="CB206" s="14">
        <v>18</v>
      </c>
      <c r="CC206" s="16">
        <v>15646</v>
      </c>
      <c r="CD206" s="16">
        <v>13214</v>
      </c>
      <c r="CE206" s="14">
        <v>32</v>
      </c>
      <c r="CF206" s="16">
        <v>13866.25</v>
      </c>
      <c r="CG206" s="16">
        <v>10367</v>
      </c>
      <c r="CH206" s="14">
        <v>64</v>
      </c>
      <c r="CI206" s="14">
        <v>24</v>
      </c>
      <c r="CJ206" s="14">
        <v>16</v>
      </c>
      <c r="CK206" s="14">
        <v>6</v>
      </c>
      <c r="CL206" s="14">
        <v>1</v>
      </c>
      <c r="CM206" s="14">
        <v>2</v>
      </c>
      <c r="CN206" s="17">
        <f t="shared" si="76"/>
        <v>1.7543859649122806E-2</v>
      </c>
      <c r="CO206" s="14">
        <v>14</v>
      </c>
      <c r="CP206" s="17">
        <f t="shared" si="77"/>
        <v>0.12280701754385964</v>
      </c>
      <c r="CQ206" s="14">
        <v>45</v>
      </c>
      <c r="CR206" s="14">
        <v>21</v>
      </c>
      <c r="CS206" s="17">
        <f t="shared" si="78"/>
        <v>7.8358208955223885E-2</v>
      </c>
      <c r="CT206" s="13"/>
      <c r="CU206" s="17"/>
      <c r="CV206" s="13"/>
      <c r="CW206" s="13"/>
      <c r="CX206" s="13"/>
      <c r="CY206" s="13"/>
      <c r="CZ206" s="13"/>
      <c r="DA206" s="13"/>
      <c r="DB206" s="13" t="str">
        <f>VLOOKUP($A206,'WO Detail'!$A$2:$BJ$304,5,FALSE)</f>
        <v>Gerard Middleton</v>
      </c>
      <c r="DC206" s="13"/>
      <c r="DD206" s="13"/>
      <c r="DE206" s="55">
        <f>VLOOKUP($A206,'WO Detail'!$A$2:$BJ$304,38,FALSE)</f>
        <v>0</v>
      </c>
      <c r="DF206" s="19" t="s">
        <v>280</v>
      </c>
      <c r="DG206" s="19" t="s">
        <v>281</v>
      </c>
      <c r="DH206" s="19" t="s">
        <v>282</v>
      </c>
      <c r="DI206" s="19" t="s">
        <v>283</v>
      </c>
      <c r="DJ206" s="19" t="s">
        <v>284</v>
      </c>
      <c r="DK206" s="19" t="s">
        <v>285</v>
      </c>
      <c r="DL206" s="19" t="s">
        <v>286</v>
      </c>
      <c r="DM206" s="19" t="s">
        <v>287</v>
      </c>
      <c r="DN206" s="19" t="s">
        <v>288</v>
      </c>
      <c r="DO206" s="55"/>
      <c r="DP206" s="55"/>
      <c r="DQ206" s="68">
        <v>7.042253521126761</v>
      </c>
      <c r="DR206" s="55" t="str">
        <f>VLOOKUP($A206,'WO Detail'!$A$2:$BJ$304,10,FALSE)</f>
        <v>No</v>
      </c>
      <c r="DS206" s="55" t="str">
        <f>VLOOKUP($A206,'WO Detail'!$A$2:$BJ$304,14,FALSE)</f>
        <v>YES</v>
      </c>
      <c r="DT206" s="19" t="s">
        <v>289</v>
      </c>
      <c r="DU206" s="59" t="str">
        <f>VLOOKUP($A206,'WO Detail'!$A$2:$BJ$304,15,FALSE)</f>
        <v>CHRISTINE RICHARDS</v>
      </c>
      <c r="DV206" s="78">
        <v>2021</v>
      </c>
      <c r="DW206" s="79" t="s">
        <v>267</v>
      </c>
      <c r="DX206" s="55">
        <f>VLOOKUP($A206,'WO Detail'!$A$2:$BJ$304,26,FALSE)</f>
        <v>118</v>
      </c>
      <c r="DY206" s="55">
        <f>VLOOKUP($A206,'WO Detail'!$A$2:$BJ$304,27,FALSE)</f>
        <v>114</v>
      </c>
      <c r="DZ206" s="55">
        <f>VLOOKUP($A206,'WO Detail'!$A$2:$BJ$304,28,FALSE)</f>
        <v>4</v>
      </c>
      <c r="EA206" s="55">
        <f>VLOOKUP($A206,'WO Detail'!$A$2:$BJ$304,29,FALSE)</f>
        <v>0</v>
      </c>
      <c r="EB206" s="55">
        <f>VLOOKUP($A206,'WO Detail'!$A$2:$BJ$304,30,FALSE)</f>
        <v>0</v>
      </c>
      <c r="EC206" s="55">
        <f>VLOOKUP($A206,'WO Detail'!$A$2:$BJ$304,31,FALSE)</f>
        <v>34</v>
      </c>
      <c r="ED206" s="55">
        <f>VLOOKUP($A206,'WO Detail'!$A$2:$BJ$304,32,FALSE)</f>
        <v>55</v>
      </c>
      <c r="EE206" s="55">
        <f>VLOOKUP($A206,'WO Detail'!$A$2:$BJ$304,33,FALSE)</f>
        <v>26</v>
      </c>
      <c r="EF206" s="55">
        <f>VLOOKUP($A206,'WO Detail'!$A$2:$BJ$304,34,FALSE)</f>
        <v>3</v>
      </c>
      <c r="EG206" s="55">
        <f>VLOOKUP($A206,'WO Detail'!$A$2:$BJ$304,35,FALSE)</f>
        <v>0</v>
      </c>
      <c r="EH206" s="55">
        <f>VLOOKUP($A206,'WO Detail'!$A$2:$BJ$304,36,FALSE)</f>
        <v>0</v>
      </c>
      <c r="EI206" s="55">
        <f>VLOOKUP($A206,'WO Detail'!$A$2:$BJ$304,37,FALSE)</f>
        <v>0</v>
      </c>
      <c r="EJ206" s="78">
        <v>5</v>
      </c>
      <c r="EK206" s="78">
        <v>0</v>
      </c>
      <c r="EL206" s="19" t="s">
        <v>268</v>
      </c>
      <c r="EM206" s="19" t="s">
        <v>290</v>
      </c>
      <c r="EN206" s="81">
        <v>31769</v>
      </c>
      <c r="EO206" s="78">
        <v>34</v>
      </c>
      <c r="EP206" s="78" t="s">
        <v>291</v>
      </c>
      <c r="EQ206" s="84">
        <v>27982</v>
      </c>
      <c r="ER206" s="78">
        <v>1.62</v>
      </c>
      <c r="ES206" s="13"/>
      <c r="ET206" s="55">
        <f>VLOOKUP($A206,'WO Detail'!$A$2:$BJ$304,25,FALSE)</f>
        <v>14</v>
      </c>
      <c r="EU206" s="55">
        <f>VLOOKUP($A206,'WO Detail'!$A$2:$BJ$304,24,FALSE)</f>
        <v>0</v>
      </c>
      <c r="EV206" s="55" t="str">
        <f>VLOOKUP($A206,'WO Detail'!$A$2:$BJ$304,23,FALSE)</f>
        <v>OPERATING</v>
      </c>
      <c r="EW206" s="78" t="s">
        <v>267</v>
      </c>
      <c r="EX206" s="13"/>
      <c r="EY206" s="13"/>
      <c r="EZ206" s="19" t="s">
        <v>272</v>
      </c>
      <c r="FA206" s="55" t="str">
        <f>VLOOKUP($A206,'WO Detail'!$A$2:$BJ$304,11,FALSE)</f>
        <v>Other</v>
      </c>
      <c r="FB206" s="55" t="str">
        <f>VLOOKUP($A206,'WO Detail'!$A$2:$BJ$304,12,FALSE)</f>
        <v>No</v>
      </c>
      <c r="FC206" s="13"/>
      <c r="FD206" s="55">
        <f>VLOOKUP($A206,'WO Detail'!$A$2:$BJ$304,13,FALSE)</f>
        <v>0</v>
      </c>
      <c r="FE206" s="19" t="s">
        <v>272</v>
      </c>
      <c r="FF206" s="13" t="s">
        <v>273</v>
      </c>
      <c r="FG206" s="19" t="s">
        <v>292</v>
      </c>
      <c r="FH206" s="19" t="s">
        <v>293</v>
      </c>
      <c r="FI206" s="13">
        <v>4007</v>
      </c>
      <c r="FJ206" s="13">
        <v>17</v>
      </c>
      <c r="FK206" s="19" t="s">
        <v>294</v>
      </c>
      <c r="FL206" s="13"/>
      <c r="FM206" s="55">
        <f>VLOOKUP($A206,'WO Detail'!$A$2:$BJ$304,16,FALSE)</f>
        <v>0</v>
      </c>
      <c r="FN206" s="13"/>
      <c r="FO206" s="13"/>
      <c r="FP206" s="13"/>
      <c r="FQ206" s="13"/>
      <c r="FR206" s="13"/>
      <c r="FS206" s="13"/>
      <c r="FT206" s="13"/>
      <c r="FU206" s="13"/>
      <c r="FV206" s="13"/>
      <c r="FW206" s="13"/>
      <c r="FX206" s="13"/>
      <c r="FY206" s="13"/>
      <c r="FZ206" s="13"/>
      <c r="GA206" s="13"/>
      <c r="GB206" s="13"/>
      <c r="GC206" s="13"/>
      <c r="GD206" s="13"/>
      <c r="GE206" s="13"/>
      <c r="GF206" s="13"/>
      <c r="GG206" s="13"/>
      <c r="GH206" s="55">
        <f>VLOOKUP($A206,'WO Detail'!$A$2:$BJ$304,39,FALSE)</f>
        <v>86.28</v>
      </c>
      <c r="GI206" s="55">
        <f>VLOOKUP($A206,'WO Detail'!$A$2:$BJ$304,40,FALSE)</f>
        <v>48.25</v>
      </c>
      <c r="GJ206" s="13"/>
      <c r="GK206" s="13"/>
      <c r="GL206" s="13"/>
      <c r="GM206" s="13"/>
      <c r="GN206" s="55">
        <f>VLOOKUP($A206,'WO Detail'!$A$2:$BJ$304,17,FALSE)</f>
        <v>0</v>
      </c>
      <c r="GO206" s="55">
        <f>VLOOKUP($A206,'WO Detail'!$A$2:$BJ$304,18,FALSE)</f>
        <v>0</v>
      </c>
      <c r="GP206" s="55">
        <f>VLOOKUP($A206,'WO Detail'!$A$2:$BJ$304,19,FALSE)</f>
        <v>0</v>
      </c>
      <c r="GQ206" s="55" t="str">
        <f>VLOOKUP($A206,'WO Detail'!$A$2:$BJ$304,21,FALSE)</f>
        <v>No</v>
      </c>
      <c r="GR206" s="89">
        <f>VLOOKUP($A206,'WO Detail'!$A$2:$BJ$304,22,FALSE)</f>
        <v>0.55008145898883887</v>
      </c>
      <c r="GS206" s="95">
        <f>VLOOKUP($A206,'WO Detail'!$A$2:$BJ$304,41,FALSE)</f>
        <v>471</v>
      </c>
      <c r="GT206" s="95">
        <f t="shared" si="73"/>
        <v>1.3771929824561404</v>
      </c>
      <c r="GU206" s="95">
        <f>VLOOKUP($A206,'WO Detail'!$A$2:$BJ$304,42,FALSE)</f>
        <v>109</v>
      </c>
      <c r="GV206" s="95">
        <f t="shared" si="74"/>
        <v>0.95614035087719296</v>
      </c>
      <c r="GW206" s="95">
        <f>VLOOKUP($A206,'WO Detail'!$A$2:$BJ$304,43,FALSE)</f>
        <v>963</v>
      </c>
      <c r="GX206" s="95">
        <f t="shared" si="79"/>
        <v>2.8157894736842106</v>
      </c>
      <c r="GY206" s="95">
        <f>VLOOKUP($A206,'WO Detail'!$A$2:$BJ$304,44,FALSE)</f>
        <v>1626</v>
      </c>
      <c r="GZ206" s="95">
        <f t="shared" si="80"/>
        <v>14.263157894736842</v>
      </c>
      <c r="HA206" s="95">
        <f>VLOOKUP($A206,'WO Detail'!$A$2:$BJ$304,45,FALSE)</f>
        <v>361</v>
      </c>
      <c r="HB206" s="95">
        <f t="shared" si="81"/>
        <v>1.0555555555555556</v>
      </c>
      <c r="HC206" s="95">
        <f>VLOOKUP($A206,'WO Detail'!$A$2:$BJ$304,46,FALSE)</f>
        <v>1010</v>
      </c>
      <c r="HD206" s="95">
        <f t="shared" si="82"/>
        <v>8.8596491228070171</v>
      </c>
      <c r="HE206" s="95">
        <f>VLOOKUP($A206,'WO Detail'!$A$2:$BJ$304,47,FALSE)</f>
        <v>724</v>
      </c>
      <c r="HF206" s="95">
        <f t="shared" si="83"/>
        <v>2.1169590643274856</v>
      </c>
      <c r="HG206" s="95">
        <f>VLOOKUP($A206,'WO Detail'!$A$2:$BJ$304,49,FALSE)</f>
        <v>292</v>
      </c>
      <c r="HH206" s="95">
        <f t="shared" si="84"/>
        <v>0.85380116959064323</v>
      </c>
      <c r="HI206" s="95">
        <f>VLOOKUP($A206,'WO Detail'!$A$2:$BJ$304,51,FALSE)</f>
        <v>5</v>
      </c>
      <c r="HJ206" s="95">
        <f t="shared" si="85"/>
        <v>2.5</v>
      </c>
      <c r="HK206" s="95">
        <f>VLOOKUP($A206,'WO Detail'!$A$2:$BJ$304,53,FALSE)</f>
        <v>4</v>
      </c>
      <c r="HL206" s="95">
        <f t="shared" si="86"/>
        <v>2</v>
      </c>
      <c r="HM206" s="95"/>
      <c r="HN206" s="95"/>
      <c r="HO206" s="95">
        <f>VLOOKUP($A206,'WO Detail'!$A$2:$BJ$304,56,FALSE)</f>
        <v>4767</v>
      </c>
      <c r="HP206" s="95">
        <f t="shared" si="87"/>
        <v>13.93859649122807</v>
      </c>
      <c r="HQ206" s="95">
        <f>VLOOKUP($A206,'WO Detail'!$A$2:$BJ$304,57,FALSE)</f>
        <v>1773</v>
      </c>
      <c r="HR206" s="95">
        <f t="shared" si="88"/>
        <v>15.552631578947368</v>
      </c>
      <c r="HS206" s="95">
        <f>VLOOKUP($A206,'WO Detail'!$A$2:$BJ$304,58,FALSE)</f>
        <v>2973</v>
      </c>
      <c r="HT206" s="95">
        <f t="shared" si="89"/>
        <v>8.692982456140351</v>
      </c>
      <c r="HU206" s="95">
        <f>VLOOKUP($A206,'WO Detail'!$A$2:$BJ$304,59,FALSE)</f>
        <v>18700</v>
      </c>
      <c r="HV206" s="95">
        <f t="shared" si="90"/>
        <v>164.03508771929825</v>
      </c>
      <c r="HW206" s="95">
        <f>VLOOKUP($A206,'WO Detail'!$A$2:$BJ$304,60,FALSE)</f>
        <v>209</v>
      </c>
      <c r="HX206" s="95">
        <f t="shared" si="91"/>
        <v>0.61111111111111116</v>
      </c>
      <c r="HY206" s="95">
        <f>VLOOKUP($A206,'WO Detail'!$A$2:$BJ$304,61,FALSE)</f>
        <v>8324</v>
      </c>
      <c r="HZ206" s="95">
        <f t="shared" si="92"/>
        <v>73.017543859649123</v>
      </c>
      <c r="IA206" s="95"/>
      <c r="IB206" s="95"/>
      <c r="IC206" s="95"/>
      <c r="ID206" s="113">
        <f>VLOOKUP($A206,'PHAS Score'!$C$1:$D$303,2,FALSE)</f>
        <v>3</v>
      </c>
      <c r="IE206" s="95">
        <f>VLOOKUP($A206,'WO Detail'!$A$2:$BJ$304,62,FALSE)</f>
        <v>523</v>
      </c>
      <c r="IF206" s="95">
        <f t="shared" si="93"/>
        <v>4.5877192982456139</v>
      </c>
      <c r="IG206" s="96"/>
      <c r="IH206" s="96"/>
      <c r="II206" s="96"/>
      <c r="IJ206" s="96"/>
    </row>
    <row r="207" spans="1:244" s="18" customFormat="1" ht="20.100000000000001" customHeight="1">
      <c r="A207" s="55" t="s">
        <v>1344</v>
      </c>
      <c r="B207" s="13" t="s">
        <v>256</v>
      </c>
      <c r="C207" s="13" t="str">
        <f>VLOOKUP($A207,'WO Detail'!$A$2:$BJ$304,4,FALSE)</f>
        <v>Bronx</v>
      </c>
      <c r="D207" s="13" t="str">
        <f>VLOOKUP($A207,'WO Detail'!$A$2:$BJ$304,6,FALSE)</f>
        <v>Throggs Neck</v>
      </c>
      <c r="E207" s="55">
        <f>VLOOKUP($A207,'WO Detail'!$A$2:$BJ$304,7,FALSE)</f>
        <v>63</v>
      </c>
      <c r="F207" s="13" t="s">
        <v>1345</v>
      </c>
      <c r="G207" s="53">
        <v>245</v>
      </c>
      <c r="H207" s="55" t="str">
        <f>VLOOKUP($A207,'WO Detail'!$A$2:$BJ$304,9,FALSE)</f>
        <v>NY005010630</v>
      </c>
      <c r="I207" s="14">
        <v>245</v>
      </c>
      <c r="J207" s="14">
        <v>276</v>
      </c>
      <c r="K207" s="15">
        <v>1.1265305999999999</v>
      </c>
      <c r="L207" s="15">
        <v>15.2212245</v>
      </c>
      <c r="M207" s="14">
        <v>108</v>
      </c>
      <c r="N207" s="14">
        <v>168</v>
      </c>
      <c r="O207" s="14">
        <v>0</v>
      </c>
      <c r="P207" s="14">
        <v>0</v>
      </c>
      <c r="Q207" s="14">
        <v>0</v>
      </c>
      <c r="R207" s="14">
        <v>0</v>
      </c>
      <c r="S207" s="14">
        <v>0</v>
      </c>
      <c r="T207" s="14">
        <v>0</v>
      </c>
      <c r="U207" s="14">
        <v>0</v>
      </c>
      <c r="V207" s="14">
        <v>0</v>
      </c>
      <c r="W207" s="14">
        <v>2</v>
      </c>
      <c r="X207" s="14">
        <v>4</v>
      </c>
      <c r="Y207" s="14">
        <v>108</v>
      </c>
      <c r="Z207" s="14">
        <v>121</v>
      </c>
      <c r="AA207" s="14">
        <v>41</v>
      </c>
      <c r="AB207" s="14">
        <v>0</v>
      </c>
      <c r="AC207" s="14">
        <v>273</v>
      </c>
      <c r="AD207" s="14">
        <v>270</v>
      </c>
      <c r="AE207" s="14">
        <v>10</v>
      </c>
      <c r="AF207" s="14">
        <v>43</v>
      </c>
      <c r="AG207" s="14">
        <v>219</v>
      </c>
      <c r="AH207" s="14">
        <v>3</v>
      </c>
      <c r="AI207" s="14">
        <v>1</v>
      </c>
      <c r="AJ207" s="14">
        <v>164</v>
      </c>
      <c r="AK207" s="14">
        <v>49</v>
      </c>
      <c r="AL207" s="14">
        <v>5</v>
      </c>
      <c r="AM207" s="14">
        <v>3</v>
      </c>
      <c r="AN207" s="14">
        <v>13</v>
      </c>
      <c r="AO207" s="16">
        <v>359.24081632653059</v>
      </c>
      <c r="AP207" s="16">
        <v>253</v>
      </c>
      <c r="AQ207" s="14">
        <v>2</v>
      </c>
      <c r="AR207" s="14">
        <v>13</v>
      </c>
      <c r="AS207" s="14">
        <v>140</v>
      </c>
      <c r="AT207" s="14">
        <v>28</v>
      </c>
      <c r="AU207" s="14">
        <v>16</v>
      </c>
      <c r="AV207" s="14">
        <v>15</v>
      </c>
      <c r="AW207" s="14">
        <v>10</v>
      </c>
      <c r="AX207" s="14">
        <v>7</v>
      </c>
      <c r="AY207" s="14">
        <v>0</v>
      </c>
      <c r="AZ207" s="14">
        <v>5</v>
      </c>
      <c r="BA207" s="14">
        <v>9</v>
      </c>
      <c r="BB207" s="16">
        <v>15414.566115702479</v>
      </c>
      <c r="BC207" s="16">
        <v>10692</v>
      </c>
      <c r="BD207" s="14">
        <v>6</v>
      </c>
      <c r="BE207" s="14">
        <v>54</v>
      </c>
      <c r="BF207" s="14">
        <v>107</v>
      </c>
      <c r="BG207" s="14">
        <v>27</v>
      </c>
      <c r="BH207" s="14">
        <v>19</v>
      </c>
      <c r="BI207" s="14">
        <v>11</v>
      </c>
      <c r="BJ207" s="14">
        <v>3</v>
      </c>
      <c r="BK207" s="14">
        <v>5</v>
      </c>
      <c r="BL207" s="14">
        <v>2</v>
      </c>
      <c r="BM207" s="14">
        <v>3</v>
      </c>
      <c r="BN207" s="14">
        <v>2</v>
      </c>
      <c r="BO207" s="14">
        <v>1</v>
      </c>
      <c r="BP207" s="14">
        <v>1</v>
      </c>
      <c r="BQ207" s="14">
        <v>0</v>
      </c>
      <c r="BR207" s="14">
        <v>0</v>
      </c>
      <c r="BS207" s="14">
        <v>1</v>
      </c>
      <c r="BT207" s="14">
        <v>0</v>
      </c>
      <c r="BU207" s="14">
        <v>0</v>
      </c>
      <c r="BV207" s="14">
        <v>0</v>
      </c>
      <c r="BW207" s="14">
        <v>0</v>
      </c>
      <c r="BX207" s="14">
        <v>0</v>
      </c>
      <c r="BY207" s="14">
        <v>19</v>
      </c>
      <c r="BZ207" s="16">
        <v>30121.21052631579</v>
      </c>
      <c r="CA207" s="16">
        <v>27720</v>
      </c>
      <c r="CB207" s="14">
        <v>6</v>
      </c>
      <c r="CC207" s="16">
        <v>4928</v>
      </c>
      <c r="CD207" s="16">
        <v>4776</v>
      </c>
      <c r="CE207" s="14">
        <v>217</v>
      </c>
      <c r="CF207" s="16">
        <v>14416.838709677419</v>
      </c>
      <c r="CG207" s="16">
        <v>10680</v>
      </c>
      <c r="CH207" s="14">
        <v>207</v>
      </c>
      <c r="CI207" s="14">
        <v>24</v>
      </c>
      <c r="CJ207" s="14">
        <v>9</v>
      </c>
      <c r="CK207" s="14">
        <v>2</v>
      </c>
      <c r="CL207" s="14">
        <v>0</v>
      </c>
      <c r="CM207" s="14">
        <v>0</v>
      </c>
      <c r="CN207" s="17">
        <f t="shared" si="76"/>
        <v>0</v>
      </c>
      <c r="CO207" s="14">
        <v>4</v>
      </c>
      <c r="CP207" s="17">
        <f t="shared" si="77"/>
        <v>1.6326530612244899E-2</v>
      </c>
      <c r="CQ207" s="14">
        <v>153</v>
      </c>
      <c r="CR207" s="14">
        <v>0</v>
      </c>
      <c r="CS207" s="17">
        <f t="shared" si="78"/>
        <v>0</v>
      </c>
      <c r="CT207" s="13"/>
      <c r="CU207" s="17"/>
      <c r="CV207" s="13"/>
      <c r="CW207" s="13"/>
      <c r="CX207" s="13"/>
      <c r="CY207" s="13"/>
      <c r="CZ207" s="13"/>
      <c r="DA207" s="13"/>
      <c r="DB207" s="13" t="str">
        <f>VLOOKUP($A207,'WO Detail'!$A$2:$BJ$304,5,FALSE)</f>
        <v>Alex Tolozano</v>
      </c>
      <c r="DC207" s="13"/>
      <c r="DD207" s="13"/>
      <c r="DE207" s="55">
        <f>VLOOKUP($A207,'WO Detail'!$A$2:$BJ$304,38,FALSE)</f>
        <v>0</v>
      </c>
      <c r="DF207" s="19" t="s">
        <v>404</v>
      </c>
      <c r="DG207" s="19" t="s">
        <v>606</v>
      </c>
      <c r="DH207" s="19" t="s">
        <v>1223</v>
      </c>
      <c r="DI207" s="19" t="s">
        <v>1224</v>
      </c>
      <c r="DJ207" s="19" t="s">
        <v>592</v>
      </c>
      <c r="DK207" s="19" t="s">
        <v>609</v>
      </c>
      <c r="DL207" s="19" t="s">
        <v>309</v>
      </c>
      <c r="DM207" s="19" t="s">
        <v>610</v>
      </c>
      <c r="DN207" s="19" t="s">
        <v>964</v>
      </c>
      <c r="DO207" s="55"/>
      <c r="DP207" s="55"/>
      <c r="DQ207" s="68">
        <v>7.2463768115942004</v>
      </c>
      <c r="DR207" s="55" t="str">
        <f>VLOOKUP($A207,'WO Detail'!$A$2:$BJ$304,10,FALSE)</f>
        <v>No</v>
      </c>
      <c r="DS207" s="55" t="str">
        <f>VLOOKUP($A207,'WO Detail'!$A$2:$BJ$304,14,FALSE)</f>
        <v>YES</v>
      </c>
      <c r="DT207" s="19" t="s">
        <v>328</v>
      </c>
      <c r="DU207" s="59" t="str">
        <f>VLOOKUP($A207,'WO Detail'!$A$2:$BJ$304,15,FALSE)</f>
        <v>JESUS TIRADO</v>
      </c>
      <c r="DV207" s="78">
        <v>2022</v>
      </c>
      <c r="DW207" s="79" t="s">
        <v>519</v>
      </c>
      <c r="DX207" s="55">
        <f>VLOOKUP($A207,'WO Detail'!$A$2:$BJ$304,26,FALSE)</f>
        <v>252</v>
      </c>
      <c r="DY207" s="55">
        <f>VLOOKUP($A207,'WO Detail'!$A$2:$BJ$304,27,FALSE)</f>
        <v>245</v>
      </c>
      <c r="DZ207" s="55">
        <f>VLOOKUP($A207,'WO Detail'!$A$2:$BJ$304,28,FALSE)</f>
        <v>5</v>
      </c>
      <c r="EA207" s="55">
        <f>VLOOKUP($A207,'WO Detail'!$A$2:$BJ$304,29,FALSE)</f>
        <v>2</v>
      </c>
      <c r="EB207" s="55">
        <f>VLOOKUP($A207,'WO Detail'!$A$2:$BJ$304,30,FALSE)</f>
        <v>56</v>
      </c>
      <c r="EC207" s="55">
        <f>VLOOKUP($A207,'WO Detail'!$A$2:$BJ$304,31,FALSE)</f>
        <v>196</v>
      </c>
      <c r="ED207" s="55">
        <f>VLOOKUP($A207,'WO Detail'!$A$2:$BJ$304,32,FALSE)</f>
        <v>0</v>
      </c>
      <c r="EE207" s="55">
        <f>VLOOKUP($A207,'WO Detail'!$A$2:$BJ$304,33,FALSE)</f>
        <v>0</v>
      </c>
      <c r="EF207" s="55">
        <f>VLOOKUP($A207,'WO Detail'!$A$2:$BJ$304,34,FALSE)</f>
        <v>0</v>
      </c>
      <c r="EG207" s="55">
        <f>VLOOKUP($A207,'WO Detail'!$A$2:$BJ$304,35,FALSE)</f>
        <v>0</v>
      </c>
      <c r="EH207" s="55">
        <f>VLOOKUP($A207,'WO Detail'!$A$2:$BJ$304,36,FALSE)</f>
        <v>0</v>
      </c>
      <c r="EI207" s="55">
        <f>VLOOKUP($A207,'WO Detail'!$A$2:$BJ$304,37,FALSE)</f>
        <v>0</v>
      </c>
      <c r="EJ207" s="78">
        <v>3</v>
      </c>
      <c r="EK207" s="78">
        <v>0</v>
      </c>
      <c r="EL207" s="19" t="s">
        <v>268</v>
      </c>
      <c r="EM207" s="19" t="s">
        <v>290</v>
      </c>
      <c r="EN207" s="81">
        <v>28794</v>
      </c>
      <c r="EO207" s="78">
        <v>42</v>
      </c>
      <c r="EP207" s="78" t="s">
        <v>271</v>
      </c>
      <c r="EQ207" s="84">
        <v>48175</v>
      </c>
      <c r="ER207" s="78">
        <v>5.28</v>
      </c>
      <c r="ES207" s="13"/>
      <c r="ET207" s="55">
        <f>VLOOKUP($A207,'WO Detail'!$A$2:$BJ$304,25,FALSE)</f>
        <v>5</v>
      </c>
      <c r="EU207" s="55">
        <f>VLOOKUP($A207,'WO Detail'!$A$2:$BJ$304,24,FALSE)</f>
        <v>6</v>
      </c>
      <c r="EV207" s="55">
        <f>VLOOKUP($A207,'WO Detail'!$A$2:$BJ$304,23,FALSE)</f>
        <v>0</v>
      </c>
      <c r="EW207" s="78" t="s">
        <v>390</v>
      </c>
      <c r="EX207" s="13"/>
      <c r="EY207" s="13"/>
      <c r="EZ207" s="19" t="s">
        <v>267</v>
      </c>
      <c r="FA207" s="55" t="str">
        <f>VLOOKUP($A207,'WO Detail'!$A$2:$BJ$304,11,FALSE)</f>
        <v>Other</v>
      </c>
      <c r="FB207" s="55" t="str">
        <f>VLOOKUP($A207,'WO Detail'!$A$2:$BJ$304,12,FALSE)</f>
        <v>No</v>
      </c>
      <c r="FC207" s="13"/>
      <c r="FD207" s="55">
        <f>VLOOKUP($A207,'WO Detail'!$A$2:$BJ$304,13,FALSE)</f>
        <v>0</v>
      </c>
      <c r="FE207" s="19" t="s">
        <v>267</v>
      </c>
      <c r="FF207" s="13"/>
      <c r="FG207" s="19" t="s">
        <v>1346</v>
      </c>
      <c r="FH207" s="19" t="s">
        <v>1347</v>
      </c>
      <c r="FI207" s="13">
        <v>3703</v>
      </c>
      <c r="FJ207" s="13">
        <v>8</v>
      </c>
      <c r="FK207" s="19" t="s">
        <v>967</v>
      </c>
      <c r="FL207" s="13"/>
      <c r="FM207" s="55">
        <f>VLOOKUP($A207,'WO Detail'!$A$2:$BJ$304,16,FALSE)</f>
        <v>0</v>
      </c>
      <c r="FN207" s="13"/>
      <c r="FO207" s="13"/>
      <c r="FP207" s="13"/>
      <c r="FQ207" s="13"/>
      <c r="FR207" s="13"/>
      <c r="FS207" s="13"/>
      <c r="FT207" s="13"/>
      <c r="FU207" s="13"/>
      <c r="FV207" s="13"/>
      <c r="FW207" s="13"/>
      <c r="FX207" s="13"/>
      <c r="FY207" s="13"/>
      <c r="FZ207" s="13"/>
      <c r="GA207" s="13"/>
      <c r="GB207" s="13"/>
      <c r="GC207" s="13"/>
      <c r="GD207" s="13"/>
      <c r="GE207" s="13"/>
      <c r="GF207" s="13"/>
      <c r="GG207" s="13"/>
      <c r="GH207" s="55">
        <f>VLOOKUP($A207,'WO Detail'!$A$2:$BJ$304,39,FALSE)</f>
        <v>91.56</v>
      </c>
      <c r="GI207" s="55">
        <f>VLOOKUP($A207,'WO Detail'!$A$2:$BJ$304,40,FALSE)</f>
        <v>15.51</v>
      </c>
      <c r="GJ207" s="13"/>
      <c r="GK207" s="13"/>
      <c r="GL207" s="13"/>
      <c r="GM207" s="13"/>
      <c r="GN207" s="55">
        <f>VLOOKUP($A207,'WO Detail'!$A$2:$BJ$304,17,FALSE)</f>
        <v>0</v>
      </c>
      <c r="GO207" s="55">
        <f>VLOOKUP($A207,'WO Detail'!$A$2:$BJ$304,18,FALSE)</f>
        <v>0</v>
      </c>
      <c r="GP207" s="55">
        <f>VLOOKUP($A207,'WO Detail'!$A$2:$BJ$304,19,FALSE)</f>
        <v>0</v>
      </c>
      <c r="GQ207" s="55" t="str">
        <f>VLOOKUP($A207,'WO Detail'!$A$2:$BJ$304,21,FALSE)</f>
        <v>Yes</v>
      </c>
      <c r="GR207" s="89">
        <f>VLOOKUP($A207,'WO Detail'!$A$2:$BJ$304,22,FALSE)</f>
        <v>0.98535507193386374</v>
      </c>
      <c r="GS207" s="95">
        <f>VLOOKUP($A207,'WO Detail'!$A$2:$BJ$304,41,FALSE)</f>
        <v>248</v>
      </c>
      <c r="GT207" s="95">
        <f t="shared" si="73"/>
        <v>0.33741496598639459</v>
      </c>
      <c r="GU207" s="95">
        <f>VLOOKUP($A207,'WO Detail'!$A$2:$BJ$304,42,FALSE)</f>
        <v>31</v>
      </c>
      <c r="GV207" s="95">
        <f t="shared" si="74"/>
        <v>0.12653061224489795</v>
      </c>
      <c r="GW207" s="95">
        <f>VLOOKUP($A207,'WO Detail'!$A$2:$BJ$304,43,FALSE)</f>
        <v>1692</v>
      </c>
      <c r="GX207" s="95">
        <f t="shared" si="79"/>
        <v>2.3020408163265307</v>
      </c>
      <c r="GY207" s="95">
        <f>VLOOKUP($A207,'WO Detail'!$A$2:$BJ$304,44,FALSE)</f>
        <v>1849</v>
      </c>
      <c r="GZ207" s="95">
        <f t="shared" si="80"/>
        <v>7.5469387755102044</v>
      </c>
      <c r="HA207" s="95">
        <f>VLOOKUP($A207,'WO Detail'!$A$2:$BJ$304,45,FALSE)</f>
        <v>583</v>
      </c>
      <c r="HB207" s="95">
        <f t="shared" si="81"/>
        <v>0.79319727891156466</v>
      </c>
      <c r="HC207" s="95">
        <f>VLOOKUP($A207,'WO Detail'!$A$2:$BJ$304,46,FALSE)</f>
        <v>387</v>
      </c>
      <c r="HD207" s="95">
        <f t="shared" si="82"/>
        <v>1.5795918367346939</v>
      </c>
      <c r="HE207" s="95">
        <f>VLOOKUP($A207,'WO Detail'!$A$2:$BJ$304,47,FALSE)</f>
        <v>903</v>
      </c>
      <c r="HF207" s="95">
        <f t="shared" si="83"/>
        <v>1.2285714285714286</v>
      </c>
      <c r="HG207" s="95">
        <f>VLOOKUP($A207,'WO Detail'!$A$2:$BJ$304,49,FALSE)</f>
        <v>465</v>
      </c>
      <c r="HH207" s="95">
        <f t="shared" si="84"/>
        <v>0.63265306122448983</v>
      </c>
      <c r="HI207" s="95">
        <f>VLOOKUP($A207,'WO Detail'!$A$2:$BJ$304,51,FALSE)</f>
        <v>8</v>
      </c>
      <c r="HJ207" s="95">
        <f t="shared" si="85"/>
        <v>4</v>
      </c>
      <c r="HK207" s="95">
        <f>VLOOKUP($A207,'WO Detail'!$A$2:$BJ$304,53,FALSE)</f>
        <v>14</v>
      </c>
      <c r="HL207" s="95">
        <f t="shared" si="86"/>
        <v>7</v>
      </c>
      <c r="HM207" s="95">
        <f>VLOOKUP($A207,'WO Detail'!$A$2:$BJ$304,55,FALSE)</f>
        <v>103</v>
      </c>
      <c r="HN207" s="95">
        <f t="shared" ref="HN207:HN212" si="94">HM207/EU207</f>
        <v>17.166666666666668</v>
      </c>
      <c r="HO207" s="95">
        <f>VLOOKUP($A207,'WO Detail'!$A$2:$BJ$304,56,FALSE)</f>
        <v>5950</v>
      </c>
      <c r="HP207" s="95">
        <f t="shared" si="87"/>
        <v>8.0952380952380949</v>
      </c>
      <c r="HQ207" s="95">
        <f>VLOOKUP($A207,'WO Detail'!$A$2:$BJ$304,57,FALSE)</f>
        <v>1995</v>
      </c>
      <c r="HR207" s="95">
        <f t="shared" si="88"/>
        <v>8.1428571428571423</v>
      </c>
      <c r="HS207" s="95">
        <f>VLOOKUP($A207,'WO Detail'!$A$2:$BJ$304,58,FALSE)</f>
        <v>4693</v>
      </c>
      <c r="HT207" s="95">
        <f t="shared" si="89"/>
        <v>6.3850340136054422</v>
      </c>
      <c r="HU207" s="95">
        <f>VLOOKUP($A207,'WO Detail'!$A$2:$BJ$304,59,FALSE)</f>
        <v>16295</v>
      </c>
      <c r="HV207" s="95">
        <f t="shared" si="90"/>
        <v>66.510204081632651</v>
      </c>
      <c r="HW207" s="95">
        <f>VLOOKUP($A207,'WO Detail'!$A$2:$BJ$304,60,FALSE)</f>
        <v>427</v>
      </c>
      <c r="HX207" s="95">
        <f t="shared" si="91"/>
        <v>0.580952380952381</v>
      </c>
      <c r="HY207" s="95">
        <f>VLOOKUP($A207,'WO Detail'!$A$2:$BJ$304,61,FALSE)</f>
        <v>6546</v>
      </c>
      <c r="HZ207" s="95">
        <f t="shared" si="92"/>
        <v>26.718367346938777</v>
      </c>
      <c r="IA207" s="95"/>
      <c r="IB207" s="95"/>
      <c r="IC207" s="95"/>
      <c r="ID207" s="113">
        <f>VLOOKUP($A207,'PHAS Score'!$C$1:$D$303,2,FALSE)</f>
        <v>15</v>
      </c>
      <c r="IE207" s="95">
        <f>VLOOKUP($A207,'WO Detail'!$A$2:$BJ$304,62,FALSE)</f>
        <v>563</v>
      </c>
      <c r="IF207" s="95">
        <f t="shared" si="93"/>
        <v>2.2979591836734694</v>
      </c>
      <c r="IG207" s="96"/>
      <c r="IH207" s="96"/>
      <c r="II207" s="96"/>
      <c r="IJ207" s="96"/>
    </row>
    <row r="208" spans="1:244" s="18" customFormat="1" ht="20.100000000000001" customHeight="1">
      <c r="A208" s="55" t="s">
        <v>1348</v>
      </c>
      <c r="B208" s="13" t="s">
        <v>307</v>
      </c>
      <c r="C208" s="13" t="str">
        <f>VLOOKUP($A208,'WO Detail'!$A$2:$BJ$304,4,FALSE)</f>
        <v>Manhattan</v>
      </c>
      <c r="D208" s="13" t="str">
        <f>VLOOKUP($A208,'WO Detail'!$A$2:$BJ$304,6,FALSE)</f>
        <v>Rangel</v>
      </c>
      <c r="E208" s="55">
        <f>VLOOKUP($A208,'WO Detail'!$A$2:$BJ$304,7,FALSE)</f>
        <v>37</v>
      </c>
      <c r="F208" s="13" t="s">
        <v>1349</v>
      </c>
      <c r="G208" s="53">
        <v>37</v>
      </c>
      <c r="H208" s="55" t="str">
        <f>VLOOKUP($A208,'WO Detail'!$A$2:$BJ$304,9,FALSE)</f>
        <v>NY005000370</v>
      </c>
      <c r="I208" s="14">
        <v>970</v>
      </c>
      <c r="J208" s="14">
        <v>2120</v>
      </c>
      <c r="K208" s="15">
        <v>2.1855669999999998</v>
      </c>
      <c r="L208" s="15">
        <v>24.920103099999999</v>
      </c>
      <c r="M208" s="14">
        <v>774</v>
      </c>
      <c r="N208" s="14">
        <v>1346</v>
      </c>
      <c r="O208" s="14">
        <v>107</v>
      </c>
      <c r="P208" s="14">
        <v>150</v>
      </c>
      <c r="Q208" s="14">
        <v>190</v>
      </c>
      <c r="R208" s="14">
        <v>201</v>
      </c>
      <c r="S208" s="14">
        <v>169</v>
      </c>
      <c r="T208" s="14">
        <v>268</v>
      </c>
      <c r="U208" s="14">
        <v>220</v>
      </c>
      <c r="V208" s="14">
        <v>238</v>
      </c>
      <c r="W208" s="14">
        <v>154</v>
      </c>
      <c r="X208" s="14">
        <v>124</v>
      </c>
      <c r="Y208" s="14">
        <v>166</v>
      </c>
      <c r="Z208" s="14">
        <v>76</v>
      </c>
      <c r="AA208" s="14">
        <v>57</v>
      </c>
      <c r="AB208" s="14">
        <v>565</v>
      </c>
      <c r="AC208" s="14">
        <v>371</v>
      </c>
      <c r="AD208" s="14">
        <v>299</v>
      </c>
      <c r="AE208" s="14">
        <v>47</v>
      </c>
      <c r="AF208" s="14">
        <v>1076</v>
      </c>
      <c r="AG208" s="14">
        <v>955</v>
      </c>
      <c r="AH208" s="14">
        <v>37</v>
      </c>
      <c r="AI208" s="14">
        <v>5</v>
      </c>
      <c r="AJ208" s="14">
        <v>382</v>
      </c>
      <c r="AK208" s="14">
        <v>85</v>
      </c>
      <c r="AL208" s="14">
        <v>14</v>
      </c>
      <c r="AM208" s="14">
        <v>9</v>
      </c>
      <c r="AN208" s="14">
        <v>93</v>
      </c>
      <c r="AO208" s="16">
        <v>587.72061855670108</v>
      </c>
      <c r="AP208" s="16">
        <v>439</v>
      </c>
      <c r="AQ208" s="14">
        <v>19</v>
      </c>
      <c r="AR208" s="14">
        <v>59</v>
      </c>
      <c r="AS208" s="14">
        <v>240</v>
      </c>
      <c r="AT208" s="14">
        <v>96</v>
      </c>
      <c r="AU208" s="14">
        <v>120</v>
      </c>
      <c r="AV208" s="14">
        <v>77</v>
      </c>
      <c r="AW208" s="14">
        <v>63</v>
      </c>
      <c r="AX208" s="14">
        <v>53</v>
      </c>
      <c r="AY208" s="14">
        <v>38</v>
      </c>
      <c r="AZ208" s="14">
        <v>33</v>
      </c>
      <c r="BA208" s="14">
        <v>172</v>
      </c>
      <c r="BB208" s="16">
        <v>28167.506315789473</v>
      </c>
      <c r="BC208" s="16">
        <v>19631</v>
      </c>
      <c r="BD208" s="14">
        <v>40</v>
      </c>
      <c r="BE208" s="14">
        <v>166</v>
      </c>
      <c r="BF208" s="14">
        <v>153</v>
      </c>
      <c r="BG208" s="14">
        <v>128</v>
      </c>
      <c r="BH208" s="14">
        <v>83</v>
      </c>
      <c r="BI208" s="14">
        <v>71</v>
      </c>
      <c r="BJ208" s="14">
        <v>60</v>
      </c>
      <c r="BK208" s="14">
        <v>44</v>
      </c>
      <c r="BL208" s="14">
        <v>45</v>
      </c>
      <c r="BM208" s="14">
        <v>28</v>
      </c>
      <c r="BN208" s="14">
        <v>29</v>
      </c>
      <c r="BO208" s="14">
        <v>17</v>
      </c>
      <c r="BP208" s="14">
        <v>14</v>
      </c>
      <c r="BQ208" s="14">
        <v>15</v>
      </c>
      <c r="BR208" s="14">
        <v>13</v>
      </c>
      <c r="BS208" s="14">
        <v>8</v>
      </c>
      <c r="BT208" s="14">
        <v>5</v>
      </c>
      <c r="BU208" s="14">
        <v>3</v>
      </c>
      <c r="BV208" s="14">
        <v>4</v>
      </c>
      <c r="BW208" s="14">
        <v>5</v>
      </c>
      <c r="BX208" s="14">
        <v>19</v>
      </c>
      <c r="BY208" s="14">
        <v>495</v>
      </c>
      <c r="BZ208" s="16">
        <v>39866.353535353534</v>
      </c>
      <c r="CA208" s="16">
        <v>32855</v>
      </c>
      <c r="CB208" s="14">
        <v>141</v>
      </c>
      <c r="CC208" s="16">
        <v>14463.780141843972</v>
      </c>
      <c r="CD208" s="16">
        <v>13560</v>
      </c>
      <c r="CE208" s="14">
        <v>327</v>
      </c>
      <c r="CF208" s="16">
        <v>16982.7125382263</v>
      </c>
      <c r="CG208" s="16">
        <v>11292</v>
      </c>
      <c r="CH208" s="14">
        <v>588</v>
      </c>
      <c r="CI208" s="14">
        <v>196</v>
      </c>
      <c r="CJ208" s="14">
        <v>113</v>
      </c>
      <c r="CK208" s="14">
        <v>39</v>
      </c>
      <c r="CL208" s="14">
        <v>12</v>
      </c>
      <c r="CM208" s="14">
        <v>14</v>
      </c>
      <c r="CN208" s="17">
        <f t="shared" si="76"/>
        <v>1.443298969072165E-2</v>
      </c>
      <c r="CO208" s="14">
        <v>62</v>
      </c>
      <c r="CP208" s="17">
        <f t="shared" si="77"/>
        <v>6.3917525773195871E-2</v>
      </c>
      <c r="CQ208" s="14">
        <v>425</v>
      </c>
      <c r="CR208" s="14">
        <v>140</v>
      </c>
      <c r="CS208" s="17">
        <f t="shared" si="78"/>
        <v>6.6037735849056603E-2</v>
      </c>
      <c r="CT208" s="13"/>
      <c r="CU208" s="17"/>
      <c r="CV208" s="13"/>
      <c r="CW208" s="13"/>
      <c r="CX208" s="13"/>
      <c r="CY208" s="13"/>
      <c r="CZ208" s="13"/>
      <c r="DA208" s="13"/>
      <c r="DB208" s="13" t="str">
        <f>VLOOKUP($A208,'WO Detail'!$A$2:$BJ$304,5,FALSE)</f>
        <v>Albert Suggs</v>
      </c>
      <c r="DC208" s="13"/>
      <c r="DD208" s="13"/>
      <c r="DE208" s="55">
        <f>VLOOKUP($A208,'WO Detail'!$A$2:$BJ$304,38,FALSE)</f>
        <v>8</v>
      </c>
      <c r="DF208" s="19" t="s">
        <v>309</v>
      </c>
      <c r="DG208" s="19" t="s">
        <v>310</v>
      </c>
      <c r="DH208" s="19" t="s">
        <v>478</v>
      </c>
      <c r="DI208" s="19" t="s">
        <v>479</v>
      </c>
      <c r="DJ208" s="19" t="s">
        <v>313</v>
      </c>
      <c r="DK208" s="19" t="s">
        <v>314</v>
      </c>
      <c r="DL208" s="19" t="s">
        <v>280</v>
      </c>
      <c r="DM208" s="19" t="s">
        <v>315</v>
      </c>
      <c r="DN208" s="19" t="s">
        <v>316</v>
      </c>
      <c r="DO208" s="55"/>
      <c r="DP208" s="55"/>
      <c r="DQ208" s="68">
        <v>19.617001401214388</v>
      </c>
      <c r="DR208" s="55" t="str">
        <f>VLOOKUP($A208,'WO Detail'!$A$2:$BJ$304,10,FALSE)</f>
        <v>No</v>
      </c>
      <c r="DS208" s="55" t="str">
        <f>VLOOKUP($A208,'WO Detail'!$A$2:$BJ$304,14,FALSE)</f>
        <v>YES</v>
      </c>
      <c r="DT208" s="19" t="s">
        <v>317</v>
      </c>
      <c r="DU208" s="59" t="str">
        <f>VLOOKUP($A208,'WO Detail'!$A$2:$BJ$304,15,FALSE)</f>
        <v>BERNADETTE McNEAR</v>
      </c>
      <c r="DV208" s="77"/>
      <c r="DW208" s="79" t="s">
        <v>267</v>
      </c>
      <c r="DX208" s="55">
        <f>VLOOKUP($A208,'WO Detail'!$A$2:$BJ$304,26,FALSE)</f>
        <v>984</v>
      </c>
      <c r="DY208" s="55">
        <f>VLOOKUP($A208,'WO Detail'!$A$2:$BJ$304,27,FALSE)</f>
        <v>970</v>
      </c>
      <c r="DZ208" s="55">
        <f>VLOOKUP($A208,'WO Detail'!$A$2:$BJ$304,28,FALSE)</f>
        <v>13</v>
      </c>
      <c r="EA208" s="55">
        <f>VLOOKUP($A208,'WO Detail'!$A$2:$BJ$304,29,FALSE)</f>
        <v>1</v>
      </c>
      <c r="EB208" s="55">
        <f>VLOOKUP($A208,'WO Detail'!$A$2:$BJ$304,30,FALSE)</f>
        <v>0</v>
      </c>
      <c r="EC208" s="55">
        <f>VLOOKUP($A208,'WO Detail'!$A$2:$BJ$304,31,FALSE)</f>
        <v>95</v>
      </c>
      <c r="ED208" s="55">
        <f>VLOOKUP($A208,'WO Detail'!$A$2:$BJ$304,32,FALSE)</f>
        <v>699</v>
      </c>
      <c r="EE208" s="55">
        <f>VLOOKUP($A208,'WO Detail'!$A$2:$BJ$304,33,FALSE)</f>
        <v>190</v>
      </c>
      <c r="EF208" s="55">
        <f>VLOOKUP($A208,'WO Detail'!$A$2:$BJ$304,34,FALSE)</f>
        <v>0</v>
      </c>
      <c r="EG208" s="55">
        <f>VLOOKUP($A208,'WO Detail'!$A$2:$BJ$304,35,FALSE)</f>
        <v>0</v>
      </c>
      <c r="EH208" s="55">
        <f>VLOOKUP($A208,'WO Detail'!$A$2:$BJ$304,36,FALSE)</f>
        <v>0</v>
      </c>
      <c r="EI208" s="55">
        <f>VLOOKUP($A208,'WO Detail'!$A$2:$BJ$304,37,FALSE)</f>
        <v>0</v>
      </c>
      <c r="EJ208" s="78">
        <v>8</v>
      </c>
      <c r="EK208" s="78">
        <v>0</v>
      </c>
      <c r="EL208" s="19" t="s">
        <v>268</v>
      </c>
      <c r="EM208" s="19" t="s">
        <v>269</v>
      </c>
      <c r="EN208" s="81">
        <v>18909</v>
      </c>
      <c r="EO208" s="78">
        <v>69</v>
      </c>
      <c r="EP208" s="78" t="s">
        <v>404</v>
      </c>
      <c r="EQ208" s="84">
        <v>71671</v>
      </c>
      <c r="ER208" s="78">
        <v>10.92</v>
      </c>
      <c r="ES208" s="13"/>
      <c r="ET208" s="55">
        <f>VLOOKUP($A208,'WO Detail'!$A$2:$BJ$304,25,FALSE)</f>
        <v>4</v>
      </c>
      <c r="EU208" s="55">
        <f>VLOOKUP($A208,'WO Detail'!$A$2:$BJ$304,24,FALSE)</f>
        <v>18</v>
      </c>
      <c r="EV208" s="55">
        <f>VLOOKUP($A208,'WO Detail'!$A$2:$BJ$304,23,FALSE)</f>
        <v>0</v>
      </c>
      <c r="EW208" s="78" t="s">
        <v>371</v>
      </c>
      <c r="EX208" s="13" t="s">
        <v>372</v>
      </c>
      <c r="EY208" s="13"/>
      <c r="EZ208" s="19" t="s">
        <v>267</v>
      </c>
      <c r="FA208" s="55" t="str">
        <f>VLOOKUP($A208,'WO Detail'!$A$2:$BJ$304,11,FALSE)</f>
        <v>Other</v>
      </c>
      <c r="FB208" s="55" t="str">
        <f>VLOOKUP($A208,'WO Detail'!$A$2:$BJ$304,12,FALSE)</f>
        <v>Yes</v>
      </c>
      <c r="FC208" s="13"/>
      <c r="FD208" s="55" t="str">
        <f>VLOOKUP($A208,'WO Detail'!$A$2:$BJ$304,13,FALSE)</f>
        <v>NGEM</v>
      </c>
      <c r="FE208" s="19" t="s">
        <v>267</v>
      </c>
      <c r="FF208" s="13"/>
      <c r="FG208" s="19" t="s">
        <v>1321</v>
      </c>
      <c r="FH208" s="19" t="s">
        <v>826</v>
      </c>
      <c r="FI208" s="13">
        <v>3803</v>
      </c>
      <c r="FJ208" s="13">
        <v>5</v>
      </c>
      <c r="FK208" s="19" t="s">
        <v>827</v>
      </c>
      <c r="FL208" s="13"/>
      <c r="FM208" s="55">
        <f>VLOOKUP($A208,'WO Detail'!$A$2:$BJ$304,16,FALSE)</f>
        <v>0</v>
      </c>
      <c r="FN208" s="13"/>
      <c r="FO208" s="13"/>
      <c r="FP208" s="13"/>
      <c r="FQ208" s="13"/>
      <c r="FR208" s="13"/>
      <c r="FS208" s="13"/>
      <c r="FT208" s="13"/>
      <c r="FU208" s="13"/>
      <c r="FV208" s="13"/>
      <c r="FW208" s="13"/>
      <c r="FX208" s="13"/>
      <c r="FY208" s="13"/>
      <c r="FZ208" s="13"/>
      <c r="GA208" s="13"/>
      <c r="GB208" s="13"/>
      <c r="GC208" s="13"/>
      <c r="GD208" s="13"/>
      <c r="GE208" s="13"/>
      <c r="GF208" s="13"/>
      <c r="GG208" s="13"/>
      <c r="GH208" s="55">
        <f>VLOOKUP($A208,'WO Detail'!$A$2:$BJ$304,39,FALSE)</f>
        <v>92.1</v>
      </c>
      <c r="GI208" s="55">
        <f>VLOOKUP($A208,'WO Detail'!$A$2:$BJ$304,40,FALSE)</f>
        <v>41.86</v>
      </c>
      <c r="GJ208" s="13"/>
      <c r="GK208" s="13"/>
      <c r="GL208" s="13"/>
      <c r="GM208" s="13"/>
      <c r="GN208" s="55" t="str">
        <f>VLOOKUP($A208,'WO Detail'!$A$2:$BJ$304,17,FALSE)</f>
        <v>6482.0</v>
      </c>
      <c r="GO208" s="55">
        <f>VLOOKUP($A208,'WO Detail'!$A$2:$BJ$304,18,FALSE)</f>
        <v>0</v>
      </c>
      <c r="GP208" s="55">
        <f>VLOOKUP($A208,'WO Detail'!$A$2:$BJ$304,19,FALSE)</f>
        <v>0</v>
      </c>
      <c r="GQ208" s="55" t="str">
        <f>VLOOKUP($A208,'WO Detail'!$A$2:$BJ$304,21,FALSE)</f>
        <v>Yes</v>
      </c>
      <c r="GR208" s="89">
        <f>VLOOKUP($A208,'WO Detail'!$A$2:$BJ$304,22,FALSE)</f>
        <v>0.65492317450445303</v>
      </c>
      <c r="GS208" s="95">
        <f>VLOOKUP($A208,'WO Detail'!$A$2:$BJ$304,41,FALSE)</f>
        <v>1947</v>
      </c>
      <c r="GT208" s="95">
        <f t="shared" si="73"/>
        <v>0.66907216494845356</v>
      </c>
      <c r="GU208" s="95">
        <f>VLOOKUP($A208,'WO Detail'!$A$2:$BJ$304,42,FALSE)</f>
        <v>239</v>
      </c>
      <c r="GV208" s="95">
        <f t="shared" si="74"/>
        <v>0.2463917525773196</v>
      </c>
      <c r="GW208" s="95">
        <f>VLOOKUP($A208,'WO Detail'!$A$2:$BJ$304,43,FALSE)</f>
        <v>4357</v>
      </c>
      <c r="GX208" s="95">
        <f t="shared" si="79"/>
        <v>1.4972508591065292</v>
      </c>
      <c r="GY208" s="95">
        <f>VLOOKUP($A208,'WO Detail'!$A$2:$BJ$304,44,FALSE)</f>
        <v>4403</v>
      </c>
      <c r="GZ208" s="95">
        <f t="shared" si="80"/>
        <v>4.5391752577319586</v>
      </c>
      <c r="HA208" s="95">
        <f>VLOOKUP($A208,'WO Detail'!$A$2:$BJ$304,45,FALSE)</f>
        <v>2280</v>
      </c>
      <c r="HB208" s="95">
        <f t="shared" si="81"/>
        <v>0.78350515463917525</v>
      </c>
      <c r="HC208" s="95">
        <f>VLOOKUP($A208,'WO Detail'!$A$2:$BJ$304,46,FALSE)</f>
        <v>1698</v>
      </c>
      <c r="HD208" s="95">
        <f t="shared" si="82"/>
        <v>1.7505154639175258</v>
      </c>
      <c r="HE208" s="95">
        <f>VLOOKUP($A208,'WO Detail'!$A$2:$BJ$304,47,FALSE)</f>
        <v>2699</v>
      </c>
      <c r="HF208" s="95">
        <f t="shared" si="83"/>
        <v>0.92749140893470783</v>
      </c>
      <c r="HG208" s="95">
        <f>VLOOKUP($A208,'WO Detail'!$A$2:$BJ$304,49,FALSE)</f>
        <v>3757</v>
      </c>
      <c r="HH208" s="95">
        <f t="shared" si="84"/>
        <v>1.2910652920962198</v>
      </c>
      <c r="HI208" s="95">
        <f>VLOOKUP($A208,'WO Detail'!$A$2:$BJ$304,51,FALSE)</f>
        <v>13</v>
      </c>
      <c r="HJ208" s="95">
        <f t="shared" si="85"/>
        <v>6.5</v>
      </c>
      <c r="HK208" s="95">
        <f>VLOOKUP($A208,'WO Detail'!$A$2:$BJ$304,53,FALSE)</f>
        <v>31</v>
      </c>
      <c r="HL208" s="95">
        <f t="shared" si="86"/>
        <v>15.5</v>
      </c>
      <c r="HM208" s="95">
        <f>VLOOKUP($A208,'WO Detail'!$A$2:$BJ$304,55,FALSE)</f>
        <v>851</v>
      </c>
      <c r="HN208" s="95">
        <f t="shared" si="94"/>
        <v>47.277777777777779</v>
      </c>
      <c r="HO208" s="95">
        <f>VLOOKUP($A208,'WO Detail'!$A$2:$BJ$304,56,FALSE)</f>
        <v>25302</v>
      </c>
      <c r="HP208" s="95">
        <f t="shared" si="87"/>
        <v>8.6948453608247416</v>
      </c>
      <c r="HQ208" s="95">
        <f>VLOOKUP($A208,'WO Detail'!$A$2:$BJ$304,57,FALSE)</f>
        <v>6161</v>
      </c>
      <c r="HR208" s="95">
        <f t="shared" si="88"/>
        <v>6.351546391752577</v>
      </c>
      <c r="HS208" s="95">
        <f>VLOOKUP($A208,'WO Detail'!$A$2:$BJ$304,58,FALSE)</f>
        <v>15045</v>
      </c>
      <c r="HT208" s="95">
        <f t="shared" si="89"/>
        <v>5.1701030927835054</v>
      </c>
      <c r="HU208" s="95">
        <f>VLOOKUP($A208,'WO Detail'!$A$2:$BJ$304,59,FALSE)</f>
        <v>57674</v>
      </c>
      <c r="HV208" s="95">
        <f t="shared" si="90"/>
        <v>59.457731958762885</v>
      </c>
      <c r="HW208" s="95">
        <f>VLOOKUP($A208,'WO Detail'!$A$2:$BJ$304,60,FALSE)</f>
        <v>1318</v>
      </c>
      <c r="HX208" s="95">
        <f t="shared" si="91"/>
        <v>0.45292096219931272</v>
      </c>
      <c r="HY208" s="95">
        <f>VLOOKUP($A208,'WO Detail'!$A$2:$BJ$304,61,FALSE)</f>
        <v>42072</v>
      </c>
      <c r="HZ208" s="95">
        <f t="shared" si="92"/>
        <v>43.373195876288662</v>
      </c>
      <c r="IA208" s="95"/>
      <c r="IB208" s="95"/>
      <c r="IC208" s="95"/>
      <c r="ID208" s="113">
        <f>VLOOKUP($A208,'PHAS Score'!$C$1:$D$303,2,FALSE)</f>
        <v>66</v>
      </c>
      <c r="IE208" s="95">
        <f>VLOOKUP($A208,'WO Detail'!$A$2:$BJ$304,62,FALSE)</f>
        <v>247</v>
      </c>
      <c r="IF208" s="95">
        <f t="shared" si="93"/>
        <v>0.25463917525773194</v>
      </c>
      <c r="IG208" s="96"/>
      <c r="IH208" s="96"/>
      <c r="II208" s="96"/>
      <c r="IJ208" s="96"/>
    </row>
    <row r="209" spans="1:244" s="18" customFormat="1" ht="20.100000000000001" customHeight="1">
      <c r="A209" s="55" t="s">
        <v>1350</v>
      </c>
      <c r="B209" s="13" t="s">
        <v>452</v>
      </c>
      <c r="C209" s="13" t="str">
        <f>VLOOKUP($A209,'WO Detail'!$A$2:$BJ$304,4,FALSE)</f>
        <v>Queens-Staten Island</v>
      </c>
      <c r="D209" s="13" t="str">
        <f>VLOOKUP($A209,'WO Detail'!$A$2:$BJ$304,6,FALSE)</f>
        <v>Ravenswood</v>
      </c>
      <c r="E209" s="55">
        <f>VLOOKUP($A209,'WO Detail'!$A$2:$BJ$304,7,FALSE)</f>
        <v>48</v>
      </c>
      <c r="F209" s="13" t="s">
        <v>1351</v>
      </c>
      <c r="G209" s="53">
        <v>48</v>
      </c>
      <c r="H209" s="55" t="str">
        <f>VLOOKUP($A209,'WO Detail'!$A$2:$BJ$304,9,FALSE)</f>
        <v>NY005000480</v>
      </c>
      <c r="I209" s="14">
        <v>2123</v>
      </c>
      <c r="J209" s="14">
        <v>4182</v>
      </c>
      <c r="K209" s="15">
        <v>1.969854</v>
      </c>
      <c r="L209" s="15">
        <v>21.2741404</v>
      </c>
      <c r="M209" s="14">
        <v>1504</v>
      </c>
      <c r="N209" s="14">
        <v>2678</v>
      </c>
      <c r="O209" s="14">
        <v>187</v>
      </c>
      <c r="P209" s="14">
        <v>301</v>
      </c>
      <c r="Q209" s="14">
        <v>307</v>
      </c>
      <c r="R209" s="14">
        <v>309</v>
      </c>
      <c r="S209" s="14">
        <v>265</v>
      </c>
      <c r="T209" s="14">
        <v>532</v>
      </c>
      <c r="U209" s="14">
        <v>398</v>
      </c>
      <c r="V209" s="14">
        <v>454</v>
      </c>
      <c r="W209" s="14">
        <v>281</v>
      </c>
      <c r="X209" s="14">
        <v>308</v>
      </c>
      <c r="Y209" s="14">
        <v>465</v>
      </c>
      <c r="Z209" s="14">
        <v>267</v>
      </c>
      <c r="AA209" s="14">
        <v>108</v>
      </c>
      <c r="AB209" s="14">
        <v>984</v>
      </c>
      <c r="AC209" s="14">
        <v>1020</v>
      </c>
      <c r="AD209" s="14">
        <v>840</v>
      </c>
      <c r="AE209" s="14">
        <v>367</v>
      </c>
      <c r="AF209" s="14">
        <v>1967</v>
      </c>
      <c r="AG209" s="14">
        <v>1571</v>
      </c>
      <c r="AH209" s="14">
        <v>256</v>
      </c>
      <c r="AI209" s="14">
        <v>21</v>
      </c>
      <c r="AJ209" s="14">
        <v>945</v>
      </c>
      <c r="AK209" s="14">
        <v>321</v>
      </c>
      <c r="AL209" s="14">
        <v>62</v>
      </c>
      <c r="AM209" s="14">
        <v>42</v>
      </c>
      <c r="AN209" s="14">
        <v>196</v>
      </c>
      <c r="AO209" s="16">
        <v>594.74846914743284</v>
      </c>
      <c r="AP209" s="16">
        <v>428</v>
      </c>
      <c r="AQ209" s="14">
        <v>27</v>
      </c>
      <c r="AR209" s="14">
        <v>92</v>
      </c>
      <c r="AS209" s="14">
        <v>597</v>
      </c>
      <c r="AT209" s="14">
        <v>253</v>
      </c>
      <c r="AU209" s="14">
        <v>228</v>
      </c>
      <c r="AV209" s="14">
        <v>148</v>
      </c>
      <c r="AW209" s="14">
        <v>102</v>
      </c>
      <c r="AX209" s="14">
        <v>120</v>
      </c>
      <c r="AY209" s="14">
        <v>79</v>
      </c>
      <c r="AZ209" s="14">
        <v>72</v>
      </c>
      <c r="BA209" s="14">
        <v>405</v>
      </c>
      <c r="BB209" s="16">
        <v>28438.031279620853</v>
      </c>
      <c r="BC209" s="16">
        <v>19056</v>
      </c>
      <c r="BD209" s="14">
        <v>93</v>
      </c>
      <c r="BE209" s="14">
        <v>268</v>
      </c>
      <c r="BF209" s="14">
        <v>471</v>
      </c>
      <c r="BG209" s="14">
        <v>262</v>
      </c>
      <c r="BH209" s="14">
        <v>174</v>
      </c>
      <c r="BI209" s="14">
        <v>142</v>
      </c>
      <c r="BJ209" s="14">
        <v>129</v>
      </c>
      <c r="BK209" s="14">
        <v>103</v>
      </c>
      <c r="BL209" s="14">
        <v>89</v>
      </c>
      <c r="BM209" s="14">
        <v>64</v>
      </c>
      <c r="BN209" s="14">
        <v>54</v>
      </c>
      <c r="BO209" s="14">
        <v>41</v>
      </c>
      <c r="BP209" s="14">
        <v>38</v>
      </c>
      <c r="BQ209" s="14">
        <v>35</v>
      </c>
      <c r="BR209" s="14">
        <v>30</v>
      </c>
      <c r="BS209" s="14">
        <v>21</v>
      </c>
      <c r="BT209" s="14">
        <v>16</v>
      </c>
      <c r="BU209" s="14">
        <v>7</v>
      </c>
      <c r="BV209" s="14">
        <v>10</v>
      </c>
      <c r="BW209" s="14">
        <v>15</v>
      </c>
      <c r="BX209" s="14">
        <v>48</v>
      </c>
      <c r="BY209" s="14">
        <v>976</v>
      </c>
      <c r="BZ209" s="16">
        <v>42901.602459016394</v>
      </c>
      <c r="CA209" s="16">
        <v>35186.5</v>
      </c>
      <c r="CB209" s="14">
        <v>261</v>
      </c>
      <c r="CC209" s="16">
        <v>15345.835249042146</v>
      </c>
      <c r="CD209" s="16">
        <v>9468</v>
      </c>
      <c r="CE209" s="14">
        <v>899</v>
      </c>
      <c r="CF209" s="16">
        <v>17412.819799777531</v>
      </c>
      <c r="CG209" s="16">
        <v>12985</v>
      </c>
      <c r="CH209" s="14">
        <v>1299</v>
      </c>
      <c r="CI209" s="14">
        <v>403</v>
      </c>
      <c r="CJ209" s="14">
        <v>255</v>
      </c>
      <c r="CK209" s="14">
        <v>118</v>
      </c>
      <c r="CL209" s="14">
        <v>25</v>
      </c>
      <c r="CM209" s="14">
        <v>35</v>
      </c>
      <c r="CN209" s="17">
        <f t="shared" si="76"/>
        <v>1.6486104569006125E-2</v>
      </c>
      <c r="CO209" s="14">
        <v>206</v>
      </c>
      <c r="CP209" s="17">
        <f t="shared" si="77"/>
        <v>9.7032501177578903E-2</v>
      </c>
      <c r="CQ209" s="14">
        <v>902</v>
      </c>
      <c r="CR209" s="14">
        <v>244</v>
      </c>
      <c r="CS209" s="17">
        <f t="shared" si="78"/>
        <v>5.8345289335246291E-2</v>
      </c>
      <c r="CT209" s="13"/>
      <c r="CU209" s="17"/>
      <c r="CV209" s="13"/>
      <c r="CW209" s="13"/>
      <c r="CX209" s="13"/>
      <c r="CY209" s="13"/>
      <c r="CZ209" s="13"/>
      <c r="DA209" s="13"/>
      <c r="DB209" s="13" t="str">
        <f>VLOOKUP($A209,'WO Detail'!$A$2:$BJ$304,5,FALSE)</f>
        <v>Neche Coriolan</v>
      </c>
      <c r="DC209" s="13"/>
      <c r="DD209" s="13"/>
      <c r="DE209" s="55">
        <f>VLOOKUP($A209,'WO Detail'!$A$2:$BJ$304,38,FALSE)</f>
        <v>32</v>
      </c>
      <c r="DF209" s="19" t="s">
        <v>378</v>
      </c>
      <c r="DG209" s="19" t="s">
        <v>379</v>
      </c>
      <c r="DH209" s="19" t="s">
        <v>454</v>
      </c>
      <c r="DI209" s="19" t="s">
        <v>455</v>
      </c>
      <c r="DJ209" s="19" t="s">
        <v>378</v>
      </c>
      <c r="DK209" s="19" t="s">
        <v>456</v>
      </c>
      <c r="DL209" s="19" t="s">
        <v>389</v>
      </c>
      <c r="DM209" s="19" t="s">
        <v>1337</v>
      </c>
      <c r="DN209" s="19" t="s">
        <v>459</v>
      </c>
      <c r="DO209" s="55"/>
      <c r="DP209" s="55"/>
      <c r="DQ209" s="68">
        <v>9.8176718092566624</v>
      </c>
      <c r="DR209" s="55" t="str">
        <f>VLOOKUP($A209,'WO Detail'!$A$2:$BJ$304,10,FALSE)</f>
        <v>No</v>
      </c>
      <c r="DS209" s="55" t="str">
        <f>VLOOKUP($A209,'WO Detail'!$A$2:$BJ$304,14,FALSE)</f>
        <v>YES</v>
      </c>
      <c r="DT209" s="19" t="s">
        <v>460</v>
      </c>
      <c r="DU209" s="59" t="str">
        <f>VLOOKUP($A209,'WO Detail'!$A$2:$BJ$304,15,FALSE)</f>
        <v>CAROL WILKINS</v>
      </c>
      <c r="DV209" s="77"/>
      <c r="DW209" s="79" t="s">
        <v>267</v>
      </c>
      <c r="DX209" s="55">
        <f>VLOOKUP($A209,'WO Detail'!$A$2:$BJ$304,26,FALSE)</f>
        <v>2166</v>
      </c>
      <c r="DY209" s="55">
        <f>VLOOKUP($A209,'WO Detail'!$A$2:$BJ$304,27,FALSE)</f>
        <v>2129</v>
      </c>
      <c r="DZ209" s="55">
        <f>VLOOKUP($A209,'WO Detail'!$A$2:$BJ$304,28,FALSE)</f>
        <v>34</v>
      </c>
      <c r="EA209" s="55">
        <f>VLOOKUP($A209,'WO Detail'!$A$2:$BJ$304,29,FALSE)</f>
        <v>3</v>
      </c>
      <c r="EB209" s="55">
        <f>VLOOKUP($A209,'WO Detail'!$A$2:$BJ$304,30,FALSE)</f>
        <v>0</v>
      </c>
      <c r="EC209" s="55">
        <f>VLOOKUP($A209,'WO Detail'!$A$2:$BJ$304,31,FALSE)</f>
        <v>760</v>
      </c>
      <c r="ED209" s="55">
        <f>VLOOKUP($A209,'WO Detail'!$A$2:$BJ$304,32,FALSE)</f>
        <v>1252</v>
      </c>
      <c r="EE209" s="55">
        <f>VLOOKUP($A209,'WO Detail'!$A$2:$BJ$304,33,FALSE)</f>
        <v>154</v>
      </c>
      <c r="EF209" s="55">
        <f>VLOOKUP($A209,'WO Detail'!$A$2:$BJ$304,34,FALSE)</f>
        <v>0</v>
      </c>
      <c r="EG209" s="55">
        <f>VLOOKUP($A209,'WO Detail'!$A$2:$BJ$304,35,FALSE)</f>
        <v>0</v>
      </c>
      <c r="EH209" s="55">
        <f>VLOOKUP($A209,'WO Detail'!$A$2:$BJ$304,36,FALSE)</f>
        <v>0</v>
      </c>
      <c r="EI209" s="55">
        <f>VLOOKUP($A209,'WO Detail'!$A$2:$BJ$304,37,FALSE)</f>
        <v>0</v>
      </c>
      <c r="EJ209" s="78">
        <v>31</v>
      </c>
      <c r="EK209" s="78">
        <v>0</v>
      </c>
      <c r="EL209" s="19" t="s">
        <v>268</v>
      </c>
      <c r="EM209" s="19" t="s">
        <v>269</v>
      </c>
      <c r="EN209" s="81">
        <v>18828</v>
      </c>
      <c r="EO209" s="78">
        <v>69</v>
      </c>
      <c r="EP209" s="78" t="s">
        <v>461</v>
      </c>
      <c r="EQ209" s="84">
        <v>346053</v>
      </c>
      <c r="ER209" s="78">
        <v>38.29</v>
      </c>
      <c r="ES209" s="13"/>
      <c r="ET209" s="55">
        <f>VLOOKUP($A209,'WO Detail'!$A$2:$BJ$304,25,FALSE)</f>
        <v>7</v>
      </c>
      <c r="EU209" s="55">
        <f>VLOOKUP($A209,'WO Detail'!$A$2:$BJ$304,24,FALSE)</f>
        <v>45</v>
      </c>
      <c r="EV209" s="55">
        <f>VLOOKUP($A209,'WO Detail'!$A$2:$BJ$304,23,FALSE)</f>
        <v>0</v>
      </c>
      <c r="EW209" s="78" t="s">
        <v>291</v>
      </c>
      <c r="EX209" s="13"/>
      <c r="EY209" s="13"/>
      <c r="EZ209" s="19" t="s">
        <v>267</v>
      </c>
      <c r="FA209" s="55" t="str">
        <f>VLOOKUP($A209,'WO Detail'!$A$2:$BJ$304,11,FALSE)</f>
        <v>Other</v>
      </c>
      <c r="FB209" s="55" t="str">
        <f>VLOOKUP($A209,'WO Detail'!$A$2:$BJ$304,12,FALSE)</f>
        <v>No</v>
      </c>
      <c r="FC209" s="13"/>
      <c r="FD209" s="55">
        <f>VLOOKUP($A209,'WO Detail'!$A$2:$BJ$304,13,FALSE)</f>
        <v>0</v>
      </c>
      <c r="FE209" s="19" t="s">
        <v>267</v>
      </c>
      <c r="FF209" s="13"/>
      <c r="FG209" s="19" t="s">
        <v>1352</v>
      </c>
      <c r="FH209" s="19" t="s">
        <v>1353</v>
      </c>
      <c r="FI209" s="13">
        <v>4101</v>
      </c>
      <c r="FJ209" s="13">
        <v>30</v>
      </c>
      <c r="FK209" s="19" t="s">
        <v>465</v>
      </c>
      <c r="FL209" s="13"/>
      <c r="FM209" s="55">
        <f>VLOOKUP($A209,'WO Detail'!$A$2:$BJ$304,16,FALSE)</f>
        <v>0</v>
      </c>
      <c r="FN209" s="13"/>
      <c r="FO209" s="13"/>
      <c r="FP209" s="13"/>
      <c r="FQ209" s="13"/>
      <c r="FR209" s="13"/>
      <c r="FS209" s="13"/>
      <c r="FT209" s="13"/>
      <c r="FU209" s="13"/>
      <c r="FV209" s="13"/>
      <c r="FW209" s="13"/>
      <c r="FX209" s="13"/>
      <c r="FY209" s="13"/>
      <c r="FZ209" s="13"/>
      <c r="GA209" s="13"/>
      <c r="GB209" s="13"/>
      <c r="GC209" s="13"/>
      <c r="GD209" s="13"/>
      <c r="GE209" s="13"/>
      <c r="GF209" s="13"/>
      <c r="GG209" s="13"/>
      <c r="GH209" s="55">
        <f>VLOOKUP($A209,'WO Detail'!$A$2:$BJ$304,39,FALSE)</f>
        <v>94.41</v>
      </c>
      <c r="GI209" s="55">
        <f>VLOOKUP($A209,'WO Detail'!$A$2:$BJ$304,40,FALSE)</f>
        <v>32.880000000000003</v>
      </c>
      <c r="GJ209" s="13"/>
      <c r="GK209" s="13"/>
      <c r="GL209" s="13"/>
      <c r="GM209" s="13"/>
      <c r="GN209" s="55" t="str">
        <f>VLOOKUP($A209,'WO Detail'!$A$2:$BJ$304,17,FALSE)</f>
        <v>9532.0</v>
      </c>
      <c r="GO209" s="55">
        <f>VLOOKUP($A209,'WO Detail'!$A$2:$BJ$304,18,FALSE)</f>
        <v>0</v>
      </c>
      <c r="GP209" s="55">
        <f>VLOOKUP($A209,'WO Detail'!$A$2:$BJ$304,19,FALSE)</f>
        <v>0</v>
      </c>
      <c r="GQ209" s="55" t="str">
        <f>VLOOKUP($A209,'WO Detail'!$A$2:$BJ$304,21,FALSE)</f>
        <v>Yes</v>
      </c>
      <c r="GR209" s="89">
        <f>VLOOKUP($A209,'WO Detail'!$A$2:$BJ$304,22,FALSE)</f>
        <v>0.71038510839161728</v>
      </c>
      <c r="GS209" s="95">
        <f>VLOOKUP($A209,'WO Detail'!$A$2:$BJ$304,41,FALSE)</f>
        <v>3911</v>
      </c>
      <c r="GT209" s="95">
        <f t="shared" si="73"/>
        <v>0.61233756067011125</v>
      </c>
      <c r="GU209" s="95">
        <f>VLOOKUP($A209,'WO Detail'!$A$2:$BJ$304,42,FALSE)</f>
        <v>717</v>
      </c>
      <c r="GV209" s="95">
        <f t="shared" si="74"/>
        <v>0.33677782996712069</v>
      </c>
      <c r="GW209" s="95">
        <f>VLOOKUP($A209,'WO Detail'!$A$2:$BJ$304,43,FALSE)</f>
        <v>8474</v>
      </c>
      <c r="GX209" s="95">
        <f t="shared" si="79"/>
        <v>1.3267574761233756</v>
      </c>
      <c r="GY209" s="95">
        <f>VLOOKUP($A209,'WO Detail'!$A$2:$BJ$304,44,FALSE)</f>
        <v>5638</v>
      </c>
      <c r="GZ209" s="95">
        <f t="shared" si="80"/>
        <v>2.6481916392672615</v>
      </c>
      <c r="HA209" s="95">
        <f>VLOOKUP($A209,'WO Detail'!$A$2:$BJ$304,45,FALSE)</f>
        <v>3553</v>
      </c>
      <c r="HB209" s="95">
        <f t="shared" si="81"/>
        <v>0.55628620635666193</v>
      </c>
      <c r="HC209" s="95">
        <f>VLOOKUP($A209,'WO Detail'!$A$2:$BJ$304,46,FALSE)</f>
        <v>4921</v>
      </c>
      <c r="HD209" s="95">
        <f t="shared" si="82"/>
        <v>2.3114138093001411</v>
      </c>
      <c r="HE209" s="95">
        <f>VLOOKUP($A209,'WO Detail'!$A$2:$BJ$304,47,FALSE)</f>
        <v>5041</v>
      </c>
      <c r="HF209" s="95">
        <f t="shared" si="83"/>
        <v>0.78925943322373571</v>
      </c>
      <c r="HG209" s="95">
        <f>VLOOKUP($A209,'WO Detail'!$A$2:$BJ$304,49,FALSE)</f>
        <v>5383</v>
      </c>
      <c r="HH209" s="95">
        <f t="shared" si="84"/>
        <v>0.84280569907624858</v>
      </c>
      <c r="HI209" s="95">
        <f>VLOOKUP($A209,'WO Detail'!$A$2:$BJ$304,51,FALSE)</f>
        <v>15</v>
      </c>
      <c r="HJ209" s="95">
        <f t="shared" si="85"/>
        <v>7.5</v>
      </c>
      <c r="HK209" s="95">
        <f>VLOOKUP($A209,'WO Detail'!$A$2:$BJ$304,53,FALSE)</f>
        <v>84</v>
      </c>
      <c r="HL209" s="95">
        <f t="shared" si="86"/>
        <v>42</v>
      </c>
      <c r="HM209" s="95">
        <f>VLOOKUP($A209,'WO Detail'!$A$2:$BJ$304,55,FALSE)</f>
        <v>1406</v>
      </c>
      <c r="HN209" s="95">
        <f t="shared" si="94"/>
        <v>31.244444444444444</v>
      </c>
      <c r="HO209" s="95">
        <f>VLOOKUP($A209,'WO Detail'!$A$2:$BJ$304,56,FALSE)</f>
        <v>53644</v>
      </c>
      <c r="HP209" s="95">
        <f t="shared" si="87"/>
        <v>8.3989353374041009</v>
      </c>
      <c r="HQ209" s="95">
        <f>VLOOKUP($A209,'WO Detail'!$A$2:$BJ$304,57,FALSE)</f>
        <v>10866</v>
      </c>
      <c r="HR209" s="95">
        <f t="shared" si="88"/>
        <v>5.1038046031000466</v>
      </c>
      <c r="HS209" s="95">
        <f>VLOOKUP($A209,'WO Detail'!$A$2:$BJ$304,58,FALSE)</f>
        <v>36163</v>
      </c>
      <c r="HT209" s="95">
        <f t="shared" si="89"/>
        <v>5.6619696258024117</v>
      </c>
      <c r="HU209" s="95">
        <f>VLOOKUP($A209,'WO Detail'!$A$2:$BJ$304,59,FALSE)</f>
        <v>86032</v>
      </c>
      <c r="HV209" s="95">
        <f t="shared" si="90"/>
        <v>40.409581963363081</v>
      </c>
      <c r="HW209" s="95">
        <f>VLOOKUP($A209,'WO Detail'!$A$2:$BJ$304,60,FALSE)</f>
        <v>3790</v>
      </c>
      <c r="HX209" s="95">
        <f t="shared" si="91"/>
        <v>0.59339282918428049</v>
      </c>
      <c r="HY209" s="95">
        <f>VLOOKUP($A209,'WO Detail'!$A$2:$BJ$304,61,FALSE)</f>
        <v>103387</v>
      </c>
      <c r="HZ209" s="95">
        <f t="shared" si="92"/>
        <v>48.561296383278531</v>
      </c>
      <c r="IA209" s="95"/>
      <c r="IB209" s="95"/>
      <c r="IC209" s="95"/>
      <c r="ID209" s="113">
        <f>VLOOKUP($A209,'PHAS Score'!$C$1:$D$303,2,FALSE)</f>
        <v>20</v>
      </c>
      <c r="IE209" s="95">
        <f>VLOOKUP($A209,'WO Detail'!$A$2:$BJ$304,62,FALSE)</f>
        <v>577</v>
      </c>
      <c r="IF209" s="95">
        <f t="shared" si="93"/>
        <v>0.27101925786754344</v>
      </c>
      <c r="IG209" s="96"/>
      <c r="IH209" s="96"/>
      <c r="II209" s="96"/>
      <c r="IJ209" s="96"/>
    </row>
    <row r="210" spans="1:244" s="18" customFormat="1" ht="20.100000000000001" customHeight="1">
      <c r="A210" s="55" t="s">
        <v>1354</v>
      </c>
      <c r="B210" s="13" t="s">
        <v>278</v>
      </c>
      <c r="C210" s="13" t="str">
        <f>VLOOKUP($A210,'WO Detail'!$A$2:$BJ$304,4,FALSE)</f>
        <v>Brooklyn</v>
      </c>
      <c r="D210" s="13" t="str">
        <f>VLOOKUP($A210,'WO Detail'!$A$2:$BJ$304,6,FALSE)</f>
        <v>Red Hook East</v>
      </c>
      <c r="E210" s="55">
        <f>VLOOKUP($A210,'WO Detail'!$A$2:$BJ$304,7,FALSE)</f>
        <v>4</v>
      </c>
      <c r="F210" s="13" t="s">
        <v>1355</v>
      </c>
      <c r="G210" s="53">
        <v>4</v>
      </c>
      <c r="H210" s="55" t="str">
        <f>VLOOKUP($A210,'WO Detail'!$A$2:$BJ$304,9,FALSE)</f>
        <v>NY005000040</v>
      </c>
      <c r="I210" s="14">
        <v>1381</v>
      </c>
      <c r="J210" s="14">
        <v>2812</v>
      </c>
      <c r="K210" s="15">
        <v>2.0362056000000002</v>
      </c>
      <c r="L210" s="15">
        <v>22.7258508</v>
      </c>
      <c r="M210" s="14">
        <v>995</v>
      </c>
      <c r="N210" s="14">
        <v>1817</v>
      </c>
      <c r="O210" s="14">
        <v>125</v>
      </c>
      <c r="P210" s="14">
        <v>224</v>
      </c>
      <c r="Q210" s="14">
        <v>225</v>
      </c>
      <c r="R210" s="14">
        <v>220</v>
      </c>
      <c r="S210" s="14">
        <v>220</v>
      </c>
      <c r="T210" s="14">
        <v>381</v>
      </c>
      <c r="U210" s="14">
        <v>259</v>
      </c>
      <c r="V210" s="14">
        <v>299</v>
      </c>
      <c r="W210" s="14">
        <v>180</v>
      </c>
      <c r="X210" s="14">
        <v>162</v>
      </c>
      <c r="Y210" s="14">
        <v>295</v>
      </c>
      <c r="Z210" s="14">
        <v>167</v>
      </c>
      <c r="AA210" s="14">
        <v>55</v>
      </c>
      <c r="AB210" s="14">
        <v>699</v>
      </c>
      <c r="AC210" s="14">
        <v>609</v>
      </c>
      <c r="AD210" s="14">
        <v>517</v>
      </c>
      <c r="AE210" s="14">
        <v>102</v>
      </c>
      <c r="AF210" s="14">
        <v>1291</v>
      </c>
      <c r="AG210" s="14">
        <v>1248</v>
      </c>
      <c r="AH210" s="14">
        <v>165</v>
      </c>
      <c r="AI210" s="14">
        <v>6</v>
      </c>
      <c r="AJ210" s="14">
        <v>657</v>
      </c>
      <c r="AK210" s="14">
        <v>175</v>
      </c>
      <c r="AL210" s="14">
        <v>34</v>
      </c>
      <c r="AM210" s="14">
        <v>18</v>
      </c>
      <c r="AN210" s="14">
        <v>157</v>
      </c>
      <c r="AO210" s="16">
        <v>540.07530774800864</v>
      </c>
      <c r="AP210" s="16">
        <v>372</v>
      </c>
      <c r="AQ210" s="14">
        <v>30</v>
      </c>
      <c r="AR210" s="14">
        <v>76</v>
      </c>
      <c r="AS210" s="14">
        <v>453</v>
      </c>
      <c r="AT210" s="14">
        <v>164</v>
      </c>
      <c r="AU210" s="14">
        <v>120</v>
      </c>
      <c r="AV210" s="14">
        <v>85</v>
      </c>
      <c r="AW210" s="14">
        <v>55</v>
      </c>
      <c r="AX210" s="14">
        <v>74</v>
      </c>
      <c r="AY210" s="14">
        <v>63</v>
      </c>
      <c r="AZ210" s="14">
        <v>43</v>
      </c>
      <c r="BA210" s="14">
        <v>218</v>
      </c>
      <c r="BB210" s="16">
        <v>25410.316717791411</v>
      </c>
      <c r="BC210" s="16">
        <v>16106</v>
      </c>
      <c r="BD210" s="14">
        <v>62</v>
      </c>
      <c r="BE210" s="14">
        <v>241</v>
      </c>
      <c r="BF210" s="14">
        <v>309</v>
      </c>
      <c r="BG210" s="14">
        <v>141</v>
      </c>
      <c r="BH210" s="14">
        <v>97</v>
      </c>
      <c r="BI210" s="14">
        <v>77</v>
      </c>
      <c r="BJ210" s="14">
        <v>87</v>
      </c>
      <c r="BK210" s="14">
        <v>52</v>
      </c>
      <c r="BL210" s="14">
        <v>46</v>
      </c>
      <c r="BM210" s="14">
        <v>41</v>
      </c>
      <c r="BN210" s="14">
        <v>43</v>
      </c>
      <c r="BO210" s="14">
        <v>17</v>
      </c>
      <c r="BP210" s="14">
        <v>16</v>
      </c>
      <c r="BQ210" s="14">
        <v>16</v>
      </c>
      <c r="BR210" s="14">
        <v>12</v>
      </c>
      <c r="BS210" s="14">
        <v>9</v>
      </c>
      <c r="BT210" s="14">
        <v>5</v>
      </c>
      <c r="BU210" s="14">
        <v>6</v>
      </c>
      <c r="BV210" s="14">
        <v>5</v>
      </c>
      <c r="BW210" s="14">
        <v>2</v>
      </c>
      <c r="BX210" s="14">
        <v>20</v>
      </c>
      <c r="BY210" s="14">
        <v>604</v>
      </c>
      <c r="BZ210" s="16">
        <v>39629.71688741722</v>
      </c>
      <c r="CA210" s="16">
        <v>32529.5</v>
      </c>
      <c r="CB210" s="14">
        <v>159</v>
      </c>
      <c r="CC210" s="16">
        <v>12603.698113207547</v>
      </c>
      <c r="CD210" s="16">
        <v>9336</v>
      </c>
      <c r="CE210" s="14">
        <v>544</v>
      </c>
      <c r="CF210" s="16">
        <v>13870.130514705883</v>
      </c>
      <c r="CG210" s="16">
        <v>10413</v>
      </c>
      <c r="CH210" s="14">
        <v>867</v>
      </c>
      <c r="CI210" s="14">
        <v>250</v>
      </c>
      <c r="CJ210" s="14">
        <v>133</v>
      </c>
      <c r="CK210" s="14">
        <v>42</v>
      </c>
      <c r="CL210" s="14">
        <v>11</v>
      </c>
      <c r="CM210" s="14">
        <v>12</v>
      </c>
      <c r="CN210" s="17">
        <f t="shared" si="76"/>
        <v>8.6893555394641567E-3</v>
      </c>
      <c r="CO210" s="14">
        <v>91</v>
      </c>
      <c r="CP210" s="17">
        <f t="shared" si="77"/>
        <v>6.5894279507603182E-2</v>
      </c>
      <c r="CQ210" s="14">
        <v>659</v>
      </c>
      <c r="CR210" s="14">
        <v>168</v>
      </c>
      <c r="CS210" s="17">
        <f t="shared" si="78"/>
        <v>5.9743954480796585E-2</v>
      </c>
      <c r="CT210" s="13"/>
      <c r="CU210" s="17"/>
      <c r="CV210" s="13"/>
      <c r="CW210" s="13"/>
      <c r="CX210" s="13"/>
      <c r="CY210" s="13"/>
      <c r="CZ210" s="13"/>
      <c r="DA210" s="13"/>
      <c r="DB210" s="13" t="str">
        <f>VLOOKUP($A210,'WO Detail'!$A$2:$BJ$304,5,FALSE)</f>
        <v>Alverista Hall</v>
      </c>
      <c r="DC210" s="13"/>
      <c r="DD210" s="13"/>
      <c r="DE210" s="55">
        <f>VLOOKUP($A210,'WO Detail'!$A$2:$BJ$304,38,FALSE)</f>
        <v>15</v>
      </c>
      <c r="DF210" s="19" t="s">
        <v>396</v>
      </c>
      <c r="DG210" s="19" t="s">
        <v>397</v>
      </c>
      <c r="DH210" s="19" t="s">
        <v>1356</v>
      </c>
      <c r="DI210" s="19" t="s">
        <v>1357</v>
      </c>
      <c r="DJ210" s="19" t="s">
        <v>428</v>
      </c>
      <c r="DK210" s="19" t="s">
        <v>429</v>
      </c>
      <c r="DL210" s="19" t="s">
        <v>1358</v>
      </c>
      <c r="DM210" s="19" t="s">
        <v>1359</v>
      </c>
      <c r="DN210" s="19" t="s">
        <v>988</v>
      </c>
      <c r="DO210" s="55"/>
      <c r="DP210" s="55"/>
      <c r="DQ210" s="68">
        <v>7.6705019176254803</v>
      </c>
      <c r="DR210" s="55" t="str">
        <f>VLOOKUP($A210,'WO Detail'!$A$2:$BJ$304,10,FALSE)</f>
        <v>Yes</v>
      </c>
      <c r="DS210" s="55" t="str">
        <f>VLOOKUP($A210,'WO Detail'!$A$2:$BJ$304,14,FALSE)</f>
        <v>YES</v>
      </c>
      <c r="DT210" s="19" t="s">
        <v>431</v>
      </c>
      <c r="DU210" s="59" t="str">
        <f>VLOOKUP($A210,'WO Detail'!$A$2:$BJ$304,15,FALSE)</f>
        <v>FRANCES BROWN</v>
      </c>
      <c r="DV210" s="78">
        <v>2024</v>
      </c>
      <c r="DW210" s="79" t="s">
        <v>267</v>
      </c>
      <c r="DX210" s="55">
        <f>VLOOKUP($A210,'WO Detail'!$A$2:$BJ$304,26,FALSE)</f>
        <v>1411</v>
      </c>
      <c r="DY210" s="55">
        <f>VLOOKUP($A210,'WO Detail'!$A$2:$BJ$304,27,FALSE)</f>
        <v>1384</v>
      </c>
      <c r="DZ210" s="55">
        <f>VLOOKUP($A210,'WO Detail'!$A$2:$BJ$304,28,FALSE)</f>
        <v>15</v>
      </c>
      <c r="EA210" s="55">
        <f>VLOOKUP($A210,'WO Detail'!$A$2:$BJ$304,29,FALSE)</f>
        <v>12</v>
      </c>
      <c r="EB210" s="55">
        <f>VLOOKUP($A210,'WO Detail'!$A$2:$BJ$304,30,FALSE)</f>
        <v>90</v>
      </c>
      <c r="EC210" s="55">
        <f>VLOOKUP($A210,'WO Detail'!$A$2:$BJ$304,31,FALSE)</f>
        <v>468</v>
      </c>
      <c r="ED210" s="55">
        <f>VLOOKUP($A210,'WO Detail'!$A$2:$BJ$304,32,FALSE)</f>
        <v>659</v>
      </c>
      <c r="EE210" s="55">
        <f>VLOOKUP($A210,'WO Detail'!$A$2:$BJ$304,33,FALSE)</f>
        <v>170</v>
      </c>
      <c r="EF210" s="55">
        <f>VLOOKUP($A210,'WO Detail'!$A$2:$BJ$304,34,FALSE)</f>
        <v>24</v>
      </c>
      <c r="EG210" s="55">
        <f>VLOOKUP($A210,'WO Detail'!$A$2:$BJ$304,35,FALSE)</f>
        <v>0</v>
      </c>
      <c r="EH210" s="55">
        <f>VLOOKUP($A210,'WO Detail'!$A$2:$BJ$304,36,FALSE)</f>
        <v>0</v>
      </c>
      <c r="EI210" s="55">
        <f>VLOOKUP($A210,'WO Detail'!$A$2:$BJ$304,37,FALSE)</f>
        <v>0</v>
      </c>
      <c r="EJ210" s="78">
        <v>16</v>
      </c>
      <c r="EK210" s="78">
        <v>3</v>
      </c>
      <c r="EL210" s="19" t="s">
        <v>268</v>
      </c>
      <c r="EM210" s="19" t="s">
        <v>269</v>
      </c>
      <c r="EN210" s="82"/>
      <c r="EO210" s="77"/>
      <c r="EP210" s="78" t="s">
        <v>1360</v>
      </c>
      <c r="EQ210" s="84">
        <v>192198</v>
      </c>
      <c r="ER210" s="78">
        <v>19.650000000000002</v>
      </c>
      <c r="ES210" s="13"/>
      <c r="ET210" s="55">
        <f>VLOOKUP($A210,'WO Detail'!$A$2:$BJ$304,25,FALSE)</f>
        <v>9</v>
      </c>
      <c r="EU210" s="55">
        <f>VLOOKUP($A210,'WO Detail'!$A$2:$BJ$304,24,FALSE)</f>
        <v>48</v>
      </c>
      <c r="EV210" s="55">
        <f>VLOOKUP($A210,'WO Detail'!$A$2:$BJ$304,23,FALSE)</f>
        <v>0</v>
      </c>
      <c r="EW210" s="78" t="s">
        <v>513</v>
      </c>
      <c r="EX210" s="13" t="s">
        <v>372</v>
      </c>
      <c r="EY210" s="13"/>
      <c r="EZ210" s="19" t="s">
        <v>267</v>
      </c>
      <c r="FA210" s="55" t="str">
        <f>VLOOKUP($A210,'WO Detail'!$A$2:$BJ$304,11,FALSE)</f>
        <v>Other</v>
      </c>
      <c r="FB210" s="55" t="str">
        <f>VLOOKUP($A210,'WO Detail'!$A$2:$BJ$304,12,FALSE)</f>
        <v>Yes</v>
      </c>
      <c r="FC210" s="13"/>
      <c r="FD210" s="55">
        <f>VLOOKUP($A210,'WO Detail'!$A$2:$BJ$304,13,FALSE)</f>
        <v>0</v>
      </c>
      <c r="FE210" s="19" t="s">
        <v>267</v>
      </c>
      <c r="FF210" s="13" t="s">
        <v>273</v>
      </c>
      <c r="FG210" s="19" t="s">
        <v>1361</v>
      </c>
      <c r="FH210" s="19" t="s">
        <v>1362</v>
      </c>
      <c r="FI210" s="13">
        <v>4005</v>
      </c>
      <c r="FJ210" s="13">
        <v>15</v>
      </c>
      <c r="FK210" s="19" t="s">
        <v>991</v>
      </c>
      <c r="FL210" s="13"/>
      <c r="FM210" s="55">
        <f>VLOOKUP($A210,'WO Detail'!$A$2:$BJ$304,16,FALSE)</f>
        <v>0</v>
      </c>
      <c r="FN210" s="13"/>
      <c r="FO210" s="13"/>
      <c r="FP210" s="13"/>
      <c r="FQ210" s="13"/>
      <c r="FR210" s="13"/>
      <c r="FS210" s="13"/>
      <c r="FT210" s="13"/>
      <c r="FU210" s="13"/>
      <c r="FV210" s="13"/>
      <c r="FW210" s="13"/>
      <c r="FX210" s="13"/>
      <c r="FY210" s="13"/>
      <c r="FZ210" s="13"/>
      <c r="GA210" s="13"/>
      <c r="GB210" s="13"/>
      <c r="GC210" s="13"/>
      <c r="GD210" s="13"/>
      <c r="GE210" s="13"/>
      <c r="GF210" s="13"/>
      <c r="GG210" s="13"/>
      <c r="GH210" s="55">
        <f>VLOOKUP($A210,'WO Detail'!$A$2:$BJ$304,39,FALSE)</f>
        <v>80.239999999999995</v>
      </c>
      <c r="GI210" s="55">
        <f>VLOOKUP($A210,'WO Detail'!$A$2:$BJ$304,40,FALSE)</f>
        <v>46.75</v>
      </c>
      <c r="GJ210" s="13"/>
      <c r="GK210" s="13"/>
      <c r="GL210" s="13"/>
      <c r="GM210" s="13"/>
      <c r="GN210" s="55" t="str">
        <f>VLOOKUP($A210,'WO Detail'!$A$2:$BJ$304,17,FALSE)</f>
        <v>2623.0</v>
      </c>
      <c r="GO210" s="55">
        <f>VLOOKUP($A210,'WO Detail'!$A$2:$BJ$304,18,FALSE)</f>
        <v>0</v>
      </c>
      <c r="GP210" s="55">
        <f>VLOOKUP($A210,'WO Detail'!$A$2:$BJ$304,19,FALSE)</f>
        <v>0</v>
      </c>
      <c r="GQ210" s="55" t="str">
        <f>VLOOKUP($A210,'WO Detail'!$A$2:$BJ$304,21,FALSE)</f>
        <v>Yes</v>
      </c>
      <c r="GR210" s="89">
        <f>VLOOKUP($A210,'WO Detail'!$A$2:$BJ$304,22,FALSE)</f>
        <v>0.77313977439179327</v>
      </c>
      <c r="GS210" s="95">
        <f>VLOOKUP($A210,'WO Detail'!$A$2:$BJ$304,41,FALSE)</f>
        <v>4581</v>
      </c>
      <c r="GT210" s="95">
        <f t="shared" si="73"/>
        <v>1.1033236994219653</v>
      </c>
      <c r="GU210" s="95">
        <f>VLOOKUP($A210,'WO Detail'!$A$2:$BJ$304,42,FALSE)</f>
        <v>390</v>
      </c>
      <c r="GV210" s="95">
        <f t="shared" si="74"/>
        <v>0.28179190751445088</v>
      </c>
      <c r="GW210" s="95">
        <f>VLOOKUP($A210,'WO Detail'!$A$2:$BJ$304,43,FALSE)</f>
        <v>8629</v>
      </c>
      <c r="GX210" s="95">
        <f t="shared" si="79"/>
        <v>2.0782755298651252</v>
      </c>
      <c r="GY210" s="95">
        <f>VLOOKUP($A210,'WO Detail'!$A$2:$BJ$304,44,FALSE)</f>
        <v>12568</v>
      </c>
      <c r="GZ210" s="95">
        <f t="shared" si="80"/>
        <v>9.0809248554913289</v>
      </c>
      <c r="HA210" s="95">
        <f>VLOOKUP($A210,'WO Detail'!$A$2:$BJ$304,45,FALSE)</f>
        <v>2011</v>
      </c>
      <c r="HB210" s="95">
        <f t="shared" si="81"/>
        <v>0.484344894026975</v>
      </c>
      <c r="HC210" s="95">
        <f>VLOOKUP($A210,'WO Detail'!$A$2:$BJ$304,46,FALSE)</f>
        <v>831</v>
      </c>
      <c r="HD210" s="95">
        <f t="shared" si="82"/>
        <v>0.60043352601156075</v>
      </c>
      <c r="HE210" s="95">
        <f>VLOOKUP($A210,'WO Detail'!$A$2:$BJ$304,47,FALSE)</f>
        <v>5944</v>
      </c>
      <c r="HF210" s="95">
        <f t="shared" si="83"/>
        <v>1.4315992292870905</v>
      </c>
      <c r="HG210" s="95">
        <f>VLOOKUP($A210,'WO Detail'!$A$2:$BJ$304,49,FALSE)</f>
        <v>4776</v>
      </c>
      <c r="HH210" s="95">
        <f t="shared" si="84"/>
        <v>1.1502890173410405</v>
      </c>
      <c r="HI210" s="95">
        <f>VLOOKUP($A210,'WO Detail'!$A$2:$BJ$304,51,FALSE)</f>
        <v>29</v>
      </c>
      <c r="HJ210" s="95">
        <f t="shared" si="85"/>
        <v>14.5</v>
      </c>
      <c r="HK210" s="95">
        <f>VLOOKUP($A210,'WO Detail'!$A$2:$BJ$304,53,FALSE)</f>
        <v>72</v>
      </c>
      <c r="HL210" s="95">
        <f t="shared" si="86"/>
        <v>36</v>
      </c>
      <c r="HM210" s="95">
        <f>VLOOKUP($A210,'WO Detail'!$A$2:$BJ$304,55,FALSE)</f>
        <v>850</v>
      </c>
      <c r="HN210" s="95">
        <f t="shared" si="94"/>
        <v>17.708333333333332</v>
      </c>
      <c r="HO210" s="95">
        <f>VLOOKUP($A210,'WO Detail'!$A$2:$BJ$304,56,FALSE)</f>
        <v>35874</v>
      </c>
      <c r="HP210" s="95">
        <f t="shared" si="87"/>
        <v>8.6401734104046248</v>
      </c>
      <c r="HQ210" s="95">
        <f>VLOOKUP($A210,'WO Detail'!$A$2:$BJ$304,57,FALSE)</f>
        <v>13723</v>
      </c>
      <c r="HR210" s="95">
        <f t="shared" si="88"/>
        <v>9.9154624277456644</v>
      </c>
      <c r="HS210" s="95">
        <f>VLOOKUP($A210,'WO Detail'!$A$2:$BJ$304,58,FALSE)</f>
        <v>28376</v>
      </c>
      <c r="HT210" s="95">
        <f t="shared" si="89"/>
        <v>6.8342967244701347</v>
      </c>
      <c r="HU210" s="95">
        <f>VLOOKUP($A210,'WO Detail'!$A$2:$BJ$304,59,FALSE)</f>
        <v>92955</v>
      </c>
      <c r="HV210" s="95">
        <f t="shared" si="90"/>
        <v>67.164017341040463</v>
      </c>
      <c r="HW210" s="95">
        <f>VLOOKUP($A210,'WO Detail'!$A$2:$BJ$304,60,FALSE)</f>
        <v>2062</v>
      </c>
      <c r="HX210" s="95">
        <f t="shared" si="91"/>
        <v>0.49662813102119463</v>
      </c>
      <c r="HY210" s="95">
        <f>VLOOKUP($A210,'WO Detail'!$A$2:$BJ$304,61,FALSE)</f>
        <v>69242</v>
      </c>
      <c r="HZ210" s="95">
        <f t="shared" si="92"/>
        <v>50.03034682080925</v>
      </c>
      <c r="IA210" s="95"/>
      <c r="IB210" s="95"/>
      <c r="IC210" s="95"/>
      <c r="ID210" s="113">
        <f>VLOOKUP($A210,'PHAS Score'!$C$1:$D$303,2,FALSE)</f>
        <v>76.02</v>
      </c>
      <c r="IE210" s="95">
        <f>VLOOKUP($A210,'WO Detail'!$A$2:$BJ$304,62,FALSE)</f>
        <v>2298</v>
      </c>
      <c r="IF210" s="95">
        <f t="shared" si="93"/>
        <v>1.6604046242774566</v>
      </c>
      <c r="IG210" s="96"/>
      <c r="IH210" s="96"/>
      <c r="II210" s="96"/>
      <c r="IJ210" s="96"/>
    </row>
    <row r="211" spans="1:244" s="18" customFormat="1" ht="20.100000000000001" customHeight="1">
      <c r="A211" s="55" t="s">
        <v>1363</v>
      </c>
      <c r="B211" s="13" t="s">
        <v>278</v>
      </c>
      <c r="C211" s="13" t="str">
        <f>VLOOKUP($A211,'WO Detail'!$A$2:$BJ$304,4,FALSE)</f>
        <v>Brooklyn</v>
      </c>
      <c r="D211" s="13" t="str">
        <f>VLOOKUP($A211,'WO Detail'!$A$2:$BJ$304,6,FALSE)</f>
        <v>Red Hook West</v>
      </c>
      <c r="E211" s="55">
        <f>VLOOKUP($A211,'WO Detail'!$A$2:$BJ$304,7,FALSE)</f>
        <v>79</v>
      </c>
      <c r="F211" s="13" t="s">
        <v>1364</v>
      </c>
      <c r="G211" s="53">
        <v>79</v>
      </c>
      <c r="H211" s="55" t="str">
        <f>VLOOKUP($A211,'WO Detail'!$A$2:$BJ$304,9,FALSE)</f>
        <v>NY005000790</v>
      </c>
      <c r="I211" s="14">
        <v>1429</v>
      </c>
      <c r="J211" s="14">
        <v>3100</v>
      </c>
      <c r="K211" s="15">
        <v>2.1693492000000001</v>
      </c>
      <c r="L211" s="15">
        <v>22.936624599999998</v>
      </c>
      <c r="M211" s="14">
        <v>1156</v>
      </c>
      <c r="N211" s="14">
        <v>1944</v>
      </c>
      <c r="O211" s="14">
        <v>168</v>
      </c>
      <c r="P211" s="14">
        <v>246</v>
      </c>
      <c r="Q211" s="14">
        <v>290</v>
      </c>
      <c r="R211" s="14">
        <v>289</v>
      </c>
      <c r="S211" s="14">
        <v>243</v>
      </c>
      <c r="T211" s="14">
        <v>384</v>
      </c>
      <c r="U211" s="14">
        <v>309</v>
      </c>
      <c r="V211" s="14">
        <v>325</v>
      </c>
      <c r="W211" s="14">
        <v>188</v>
      </c>
      <c r="X211" s="14">
        <v>183</v>
      </c>
      <c r="Y211" s="14">
        <v>282</v>
      </c>
      <c r="Z211" s="14">
        <v>154</v>
      </c>
      <c r="AA211" s="14">
        <v>39</v>
      </c>
      <c r="AB211" s="14">
        <v>868</v>
      </c>
      <c r="AC211" s="14">
        <v>578</v>
      </c>
      <c r="AD211" s="14">
        <v>475</v>
      </c>
      <c r="AE211" s="14">
        <v>117</v>
      </c>
      <c r="AF211" s="14">
        <v>1454</v>
      </c>
      <c r="AG211" s="14">
        <v>1373</v>
      </c>
      <c r="AH211" s="14">
        <v>150</v>
      </c>
      <c r="AI211" s="14">
        <v>6</v>
      </c>
      <c r="AJ211" s="14">
        <v>677</v>
      </c>
      <c r="AK211" s="14">
        <v>181</v>
      </c>
      <c r="AL211" s="14">
        <v>33</v>
      </c>
      <c r="AM211" s="14">
        <v>31</v>
      </c>
      <c r="AN211" s="14">
        <v>149</v>
      </c>
      <c r="AO211" s="16">
        <v>552.73687893631916</v>
      </c>
      <c r="AP211" s="16">
        <v>409</v>
      </c>
      <c r="AQ211" s="14">
        <v>33</v>
      </c>
      <c r="AR211" s="14">
        <v>82</v>
      </c>
      <c r="AS211" s="14">
        <v>398</v>
      </c>
      <c r="AT211" s="14">
        <v>165</v>
      </c>
      <c r="AU211" s="14">
        <v>165</v>
      </c>
      <c r="AV211" s="14">
        <v>115</v>
      </c>
      <c r="AW211" s="14">
        <v>71</v>
      </c>
      <c r="AX211" s="14">
        <v>66</v>
      </c>
      <c r="AY211" s="14">
        <v>61</v>
      </c>
      <c r="AZ211" s="14">
        <v>57</v>
      </c>
      <c r="BA211" s="14">
        <v>215</v>
      </c>
      <c r="BB211" s="16">
        <v>25834.908959537574</v>
      </c>
      <c r="BC211" s="16">
        <v>18940</v>
      </c>
      <c r="BD211" s="14">
        <v>59</v>
      </c>
      <c r="BE211" s="14">
        <v>216</v>
      </c>
      <c r="BF211" s="14">
        <v>279</v>
      </c>
      <c r="BG211" s="14">
        <v>182</v>
      </c>
      <c r="BH211" s="14">
        <v>134</v>
      </c>
      <c r="BI211" s="14">
        <v>93</v>
      </c>
      <c r="BJ211" s="14">
        <v>87</v>
      </c>
      <c r="BK211" s="14">
        <v>70</v>
      </c>
      <c r="BL211" s="14">
        <v>62</v>
      </c>
      <c r="BM211" s="14">
        <v>42</v>
      </c>
      <c r="BN211" s="14">
        <v>31</v>
      </c>
      <c r="BO211" s="14">
        <v>32</v>
      </c>
      <c r="BP211" s="14">
        <v>17</v>
      </c>
      <c r="BQ211" s="14">
        <v>15</v>
      </c>
      <c r="BR211" s="14">
        <v>16</v>
      </c>
      <c r="BS211" s="14">
        <v>8</v>
      </c>
      <c r="BT211" s="14">
        <v>8</v>
      </c>
      <c r="BU211" s="14">
        <v>5</v>
      </c>
      <c r="BV211" s="14">
        <v>5</v>
      </c>
      <c r="BW211" s="14">
        <v>5</v>
      </c>
      <c r="BX211" s="14">
        <v>18</v>
      </c>
      <c r="BY211" s="14">
        <v>718</v>
      </c>
      <c r="BZ211" s="16">
        <v>37070.760445682448</v>
      </c>
      <c r="CA211" s="16">
        <v>32249</v>
      </c>
      <c r="CB211" s="14">
        <v>171</v>
      </c>
      <c r="CC211" s="16">
        <v>14627.555555555555</v>
      </c>
      <c r="CD211" s="16">
        <v>8736</v>
      </c>
      <c r="CE211" s="14">
        <v>509</v>
      </c>
      <c r="CF211" s="16">
        <v>14910.141453831042</v>
      </c>
      <c r="CG211" s="16">
        <v>11424</v>
      </c>
      <c r="CH211" s="14">
        <v>910</v>
      </c>
      <c r="CI211" s="14">
        <v>268</v>
      </c>
      <c r="CJ211" s="14">
        <v>150</v>
      </c>
      <c r="CK211" s="14">
        <v>45</v>
      </c>
      <c r="CL211" s="14">
        <v>10</v>
      </c>
      <c r="CM211" s="14">
        <v>11</v>
      </c>
      <c r="CN211" s="17">
        <f t="shared" si="76"/>
        <v>7.6976906927921623E-3</v>
      </c>
      <c r="CO211" s="14">
        <v>80</v>
      </c>
      <c r="CP211" s="17">
        <f t="shared" si="77"/>
        <v>5.5983205038488457E-2</v>
      </c>
      <c r="CQ211" s="14">
        <v>631</v>
      </c>
      <c r="CR211" s="14">
        <v>216</v>
      </c>
      <c r="CS211" s="17">
        <f t="shared" si="78"/>
        <v>6.9677419354838704E-2</v>
      </c>
      <c r="CT211" s="13"/>
      <c r="CU211" s="17"/>
      <c r="CV211" s="13"/>
      <c r="CW211" s="13"/>
      <c r="CX211" s="13"/>
      <c r="CY211" s="13"/>
      <c r="CZ211" s="13"/>
      <c r="DA211" s="13"/>
      <c r="DB211" s="13" t="str">
        <f>VLOOKUP($A211,'WO Detail'!$A$2:$BJ$304,5,FALSE)</f>
        <v>Alverista Hall</v>
      </c>
      <c r="DC211" s="13"/>
      <c r="DD211" s="13"/>
      <c r="DE211" s="55">
        <f>VLOOKUP($A211,'WO Detail'!$A$2:$BJ$304,38,FALSE)</f>
        <v>8</v>
      </c>
      <c r="DF211" s="19" t="s">
        <v>396</v>
      </c>
      <c r="DG211" s="19" t="s">
        <v>397</v>
      </c>
      <c r="DH211" s="19" t="s">
        <v>1356</v>
      </c>
      <c r="DI211" s="19" t="s">
        <v>1357</v>
      </c>
      <c r="DJ211" s="19" t="s">
        <v>428</v>
      </c>
      <c r="DK211" s="19" t="s">
        <v>429</v>
      </c>
      <c r="DL211" s="19" t="s">
        <v>1358</v>
      </c>
      <c r="DM211" s="19" t="s">
        <v>1359</v>
      </c>
      <c r="DN211" s="19" t="s">
        <v>988</v>
      </c>
      <c r="DO211" s="55"/>
      <c r="DP211" s="55"/>
      <c r="DQ211" s="68">
        <v>7.6705019176254803</v>
      </c>
      <c r="DR211" s="55" t="str">
        <f>VLOOKUP($A211,'WO Detail'!$A$2:$BJ$304,10,FALSE)</f>
        <v>Yes</v>
      </c>
      <c r="DS211" s="55" t="str">
        <f>VLOOKUP($A211,'WO Detail'!$A$2:$BJ$304,14,FALSE)</f>
        <v>YES</v>
      </c>
      <c r="DT211" s="19" t="s">
        <v>431</v>
      </c>
      <c r="DU211" s="59" t="str">
        <f>VLOOKUP($A211,'WO Detail'!$A$2:$BJ$304,15,FALSE)</f>
        <v>LILLIE MARSHALL</v>
      </c>
      <c r="DV211" s="78">
        <v>2025</v>
      </c>
      <c r="DW211" s="79" t="s">
        <v>267</v>
      </c>
      <c r="DX211" s="55">
        <f>VLOOKUP($A211,'WO Detail'!$A$2:$BJ$304,26,FALSE)</f>
        <v>1480</v>
      </c>
      <c r="DY211" s="55">
        <f>VLOOKUP($A211,'WO Detail'!$A$2:$BJ$304,27,FALSE)</f>
        <v>1432</v>
      </c>
      <c r="DZ211" s="55">
        <f>VLOOKUP($A211,'WO Detail'!$A$2:$BJ$304,28,FALSE)</f>
        <v>23</v>
      </c>
      <c r="EA211" s="55">
        <f>VLOOKUP($A211,'WO Detail'!$A$2:$BJ$304,29,FALSE)</f>
        <v>25</v>
      </c>
      <c r="EB211" s="55">
        <f>VLOOKUP($A211,'WO Detail'!$A$2:$BJ$304,30,FALSE)</f>
        <v>96</v>
      </c>
      <c r="EC211" s="55">
        <f>VLOOKUP($A211,'WO Detail'!$A$2:$BJ$304,31,FALSE)</f>
        <v>414</v>
      </c>
      <c r="ED211" s="55">
        <f>VLOOKUP($A211,'WO Detail'!$A$2:$BJ$304,32,FALSE)</f>
        <v>690</v>
      </c>
      <c r="EE211" s="55">
        <f>VLOOKUP($A211,'WO Detail'!$A$2:$BJ$304,33,FALSE)</f>
        <v>256</v>
      </c>
      <c r="EF211" s="55">
        <f>VLOOKUP($A211,'WO Detail'!$A$2:$BJ$304,34,FALSE)</f>
        <v>24</v>
      </c>
      <c r="EG211" s="55">
        <f>VLOOKUP($A211,'WO Detail'!$A$2:$BJ$304,35,FALSE)</f>
        <v>0</v>
      </c>
      <c r="EH211" s="55">
        <f>VLOOKUP($A211,'WO Detail'!$A$2:$BJ$304,36,FALSE)</f>
        <v>0</v>
      </c>
      <c r="EI211" s="55">
        <f>VLOOKUP($A211,'WO Detail'!$A$2:$BJ$304,37,FALSE)</f>
        <v>0</v>
      </c>
      <c r="EJ211" s="78">
        <v>14</v>
      </c>
      <c r="EK211" s="78">
        <v>1</v>
      </c>
      <c r="EL211" s="19" t="s">
        <v>268</v>
      </c>
      <c r="EM211" s="19" t="s">
        <v>269</v>
      </c>
      <c r="EN211" s="82"/>
      <c r="EO211" s="77"/>
      <c r="EP211" s="78" t="s">
        <v>1365</v>
      </c>
      <c r="EQ211" s="84">
        <v>169260</v>
      </c>
      <c r="ER211" s="78">
        <v>19.32</v>
      </c>
      <c r="ES211" s="13"/>
      <c r="ET211" s="55">
        <f>VLOOKUP($A211,'WO Detail'!$A$2:$BJ$304,25,FALSE)</f>
        <v>9</v>
      </c>
      <c r="EU211" s="55">
        <f>VLOOKUP($A211,'WO Detail'!$A$2:$BJ$304,24,FALSE)</f>
        <v>44</v>
      </c>
      <c r="EV211" s="55">
        <f>VLOOKUP($A211,'WO Detail'!$A$2:$BJ$304,23,FALSE)</f>
        <v>0</v>
      </c>
      <c r="EW211" s="78" t="s">
        <v>513</v>
      </c>
      <c r="EX211" s="13" t="s">
        <v>372</v>
      </c>
      <c r="EY211" s="13"/>
      <c r="EZ211" s="19" t="s">
        <v>267</v>
      </c>
      <c r="FA211" s="55" t="str">
        <f>VLOOKUP($A211,'WO Detail'!$A$2:$BJ$304,11,FALSE)</f>
        <v>Other</v>
      </c>
      <c r="FB211" s="55" t="str">
        <f>VLOOKUP($A211,'WO Detail'!$A$2:$BJ$304,12,FALSE)</f>
        <v>Yes</v>
      </c>
      <c r="FC211" s="13"/>
      <c r="FD211" s="55">
        <f>VLOOKUP($A211,'WO Detail'!$A$2:$BJ$304,13,FALSE)</f>
        <v>0</v>
      </c>
      <c r="FE211" s="19" t="s">
        <v>267</v>
      </c>
      <c r="FF211" s="13" t="s">
        <v>273</v>
      </c>
      <c r="FG211" s="19" t="s">
        <v>1361</v>
      </c>
      <c r="FH211" s="19" t="s">
        <v>1362</v>
      </c>
      <c r="FI211" s="13">
        <v>4005</v>
      </c>
      <c r="FJ211" s="13">
        <v>15</v>
      </c>
      <c r="FK211" s="19" t="s">
        <v>991</v>
      </c>
      <c r="FL211" s="13"/>
      <c r="FM211" s="55" t="str">
        <f>VLOOKUP($A211,'WO Detail'!$A$2:$BJ$304,16,FALSE)</f>
        <v>Yes</v>
      </c>
      <c r="FN211" s="13"/>
      <c r="FO211" s="13"/>
      <c r="FP211" s="13"/>
      <c r="FQ211" s="13"/>
      <c r="FR211" s="13"/>
      <c r="FS211" s="13"/>
      <c r="FT211" s="13"/>
      <c r="FU211" s="13"/>
      <c r="FV211" s="13"/>
      <c r="FW211" s="13"/>
      <c r="FX211" s="13"/>
      <c r="FY211" s="13"/>
      <c r="FZ211" s="13"/>
      <c r="GA211" s="13"/>
      <c r="GB211" s="13"/>
      <c r="GC211" s="13"/>
      <c r="GD211" s="13"/>
      <c r="GE211" s="13"/>
      <c r="GF211" s="13"/>
      <c r="GG211" s="13"/>
      <c r="GH211" s="55">
        <f>VLOOKUP($A211,'WO Detail'!$A$2:$BJ$304,39,FALSE)</f>
        <v>82</v>
      </c>
      <c r="GI211" s="55">
        <f>VLOOKUP($A211,'WO Detail'!$A$2:$BJ$304,40,FALSE)</f>
        <v>46.65</v>
      </c>
      <c r="GJ211" s="13"/>
      <c r="GK211" s="13"/>
      <c r="GL211" s="13"/>
      <c r="GM211" s="13"/>
      <c r="GN211" s="55">
        <f>VLOOKUP($A211,'WO Detail'!$A$2:$BJ$304,17,FALSE)</f>
        <v>0</v>
      </c>
      <c r="GO211" s="55">
        <f>VLOOKUP($A211,'WO Detail'!$A$2:$BJ$304,18,FALSE)</f>
        <v>0</v>
      </c>
      <c r="GP211" s="55">
        <f>VLOOKUP($A211,'WO Detail'!$A$2:$BJ$304,19,FALSE)</f>
        <v>0</v>
      </c>
      <c r="GQ211" s="55" t="str">
        <f>VLOOKUP($A211,'WO Detail'!$A$2:$BJ$304,21,FALSE)</f>
        <v>Yes</v>
      </c>
      <c r="GR211" s="89">
        <f>VLOOKUP($A211,'WO Detail'!$A$2:$BJ$304,22,FALSE)</f>
        <v>0.67105988845474429</v>
      </c>
      <c r="GS211" s="95">
        <f>VLOOKUP($A211,'WO Detail'!$A$2:$BJ$304,41,FALSE)</f>
        <v>4444</v>
      </c>
      <c r="GT211" s="95">
        <f t="shared" si="73"/>
        <v>1.0344506517690875</v>
      </c>
      <c r="GU211" s="95">
        <f>VLOOKUP($A211,'WO Detail'!$A$2:$BJ$304,42,FALSE)</f>
        <v>405</v>
      </c>
      <c r="GV211" s="95">
        <f t="shared" si="74"/>
        <v>0.28282122905027934</v>
      </c>
      <c r="GW211" s="95">
        <f>VLOOKUP($A211,'WO Detail'!$A$2:$BJ$304,43,FALSE)</f>
        <v>10357</v>
      </c>
      <c r="GX211" s="95">
        <f t="shared" si="79"/>
        <v>2.4108472998137804</v>
      </c>
      <c r="GY211" s="95">
        <f>VLOOKUP($A211,'WO Detail'!$A$2:$BJ$304,44,FALSE)</f>
        <v>20047</v>
      </c>
      <c r="GZ211" s="95">
        <f t="shared" si="80"/>
        <v>13.999301675977653</v>
      </c>
      <c r="HA211" s="95">
        <f>VLOOKUP($A211,'WO Detail'!$A$2:$BJ$304,45,FALSE)</f>
        <v>2668</v>
      </c>
      <c r="HB211" s="95">
        <f t="shared" si="81"/>
        <v>0.62104283054003728</v>
      </c>
      <c r="HC211" s="95">
        <f>VLOOKUP($A211,'WO Detail'!$A$2:$BJ$304,46,FALSE)</f>
        <v>983</v>
      </c>
      <c r="HD211" s="95">
        <f t="shared" si="82"/>
        <v>0.68645251396648044</v>
      </c>
      <c r="HE211" s="95">
        <f>VLOOKUP($A211,'WO Detail'!$A$2:$BJ$304,47,FALSE)</f>
        <v>5495</v>
      </c>
      <c r="HF211" s="95">
        <f t="shared" si="83"/>
        <v>1.279096834264432</v>
      </c>
      <c r="HG211" s="95">
        <f>VLOOKUP($A211,'WO Detail'!$A$2:$BJ$304,49,FALSE)</f>
        <v>4286</v>
      </c>
      <c r="HH211" s="95">
        <f t="shared" si="84"/>
        <v>0.99767225325884545</v>
      </c>
      <c r="HI211" s="95">
        <f>VLOOKUP($A211,'WO Detail'!$A$2:$BJ$304,51,FALSE)</f>
        <v>15</v>
      </c>
      <c r="HJ211" s="95">
        <f t="shared" si="85"/>
        <v>7.5</v>
      </c>
      <c r="HK211" s="95">
        <f>VLOOKUP($A211,'WO Detail'!$A$2:$BJ$304,53,FALSE)</f>
        <v>22</v>
      </c>
      <c r="HL211" s="95">
        <f t="shared" si="86"/>
        <v>11</v>
      </c>
      <c r="HM211" s="95">
        <f>VLOOKUP($A211,'WO Detail'!$A$2:$BJ$304,55,FALSE)</f>
        <v>1151</v>
      </c>
      <c r="HN211" s="95">
        <f t="shared" si="94"/>
        <v>26.15909090909091</v>
      </c>
      <c r="HO211" s="95">
        <f>VLOOKUP($A211,'WO Detail'!$A$2:$BJ$304,56,FALSE)</f>
        <v>44088</v>
      </c>
      <c r="HP211" s="95">
        <f t="shared" si="87"/>
        <v>10.262569832402235</v>
      </c>
      <c r="HQ211" s="95">
        <f>VLOOKUP($A211,'WO Detail'!$A$2:$BJ$304,57,FALSE)</f>
        <v>17792</v>
      </c>
      <c r="HR211" s="95">
        <f t="shared" si="88"/>
        <v>12.424581005586592</v>
      </c>
      <c r="HS211" s="95">
        <f>VLOOKUP($A211,'WO Detail'!$A$2:$BJ$304,58,FALSE)</f>
        <v>30965</v>
      </c>
      <c r="HT211" s="95">
        <f t="shared" si="89"/>
        <v>7.207867783985102</v>
      </c>
      <c r="HU211" s="95">
        <f>VLOOKUP($A211,'WO Detail'!$A$2:$BJ$304,59,FALSE)</f>
        <v>122135</v>
      </c>
      <c r="HV211" s="95">
        <f t="shared" si="90"/>
        <v>85.289804469273747</v>
      </c>
      <c r="HW211" s="95">
        <f>VLOOKUP($A211,'WO Detail'!$A$2:$BJ$304,60,FALSE)</f>
        <v>1982</v>
      </c>
      <c r="HX211" s="95">
        <f t="shared" si="91"/>
        <v>0.46135940409683424</v>
      </c>
      <c r="HY211" s="95">
        <f>VLOOKUP($A211,'WO Detail'!$A$2:$BJ$304,61,FALSE)</f>
        <v>90662</v>
      </c>
      <c r="HZ211" s="95">
        <f t="shared" si="92"/>
        <v>63.311452513966479</v>
      </c>
      <c r="IA211" s="95"/>
      <c r="IB211" s="95"/>
      <c r="IC211" s="95"/>
      <c r="ID211" s="113">
        <f>VLOOKUP($A211,'PHAS Score'!$C$1:$D$303,2,FALSE)</f>
        <v>47</v>
      </c>
      <c r="IE211" s="95">
        <f>VLOOKUP($A211,'WO Detail'!$A$2:$BJ$304,62,FALSE)</f>
        <v>2089</v>
      </c>
      <c r="IF211" s="95">
        <f t="shared" si="93"/>
        <v>1.4587988826815643</v>
      </c>
      <c r="IG211" s="96"/>
      <c r="IH211" s="96"/>
      <c r="II211" s="96"/>
      <c r="IJ211" s="96"/>
    </row>
    <row r="212" spans="1:244" s="18" customFormat="1" ht="20.100000000000001" customHeight="1">
      <c r="A212" s="55" t="s">
        <v>1366</v>
      </c>
      <c r="B212" s="13" t="s">
        <v>452</v>
      </c>
      <c r="C212" s="13" t="str">
        <f>VLOOKUP($A212,'WO Detail'!$A$2:$BJ$304,4,FALSE)</f>
        <v>Queens-Staten Island</v>
      </c>
      <c r="D212" s="13" t="str">
        <f>VLOOKUP($A212,'WO Detail'!$A$2:$BJ$304,6,FALSE)</f>
        <v>Redfern</v>
      </c>
      <c r="E212" s="55">
        <f>VLOOKUP($A212,'WO Detail'!$A$2:$BJ$304,7,FALSE)</f>
        <v>55</v>
      </c>
      <c r="F212" s="13" t="s">
        <v>1367</v>
      </c>
      <c r="G212" s="53">
        <v>55</v>
      </c>
      <c r="H212" s="55" t="str">
        <f>VLOOKUP($A212,'WO Detail'!$A$2:$BJ$304,9,FALSE)</f>
        <v>NY005000550</v>
      </c>
      <c r="I212" s="14">
        <v>591</v>
      </c>
      <c r="J212" s="14">
        <v>1567</v>
      </c>
      <c r="K212" s="15">
        <v>2.6514381999999999</v>
      </c>
      <c r="L212" s="15">
        <v>21.7908629</v>
      </c>
      <c r="M212" s="14">
        <v>597</v>
      </c>
      <c r="N212" s="14">
        <v>970</v>
      </c>
      <c r="O212" s="14">
        <v>110</v>
      </c>
      <c r="P212" s="14">
        <v>153</v>
      </c>
      <c r="Q212" s="14">
        <v>182</v>
      </c>
      <c r="R212" s="14">
        <v>200</v>
      </c>
      <c r="S212" s="14">
        <v>121</v>
      </c>
      <c r="T212" s="14">
        <v>210</v>
      </c>
      <c r="U212" s="14">
        <v>143</v>
      </c>
      <c r="V212" s="14">
        <v>179</v>
      </c>
      <c r="W212" s="14">
        <v>81</v>
      </c>
      <c r="X212" s="14">
        <v>61</v>
      </c>
      <c r="Y212" s="14">
        <v>68</v>
      </c>
      <c r="Z212" s="14">
        <v>40</v>
      </c>
      <c r="AA212" s="14">
        <v>19</v>
      </c>
      <c r="AB212" s="14">
        <v>558</v>
      </c>
      <c r="AC212" s="14">
        <v>159</v>
      </c>
      <c r="AD212" s="14">
        <v>127</v>
      </c>
      <c r="AE212" s="14">
        <v>47</v>
      </c>
      <c r="AF212" s="14">
        <v>994</v>
      </c>
      <c r="AG212" s="14">
        <v>483</v>
      </c>
      <c r="AH212" s="14">
        <v>36</v>
      </c>
      <c r="AI212" s="14">
        <v>7</v>
      </c>
      <c r="AJ212" s="14">
        <v>273</v>
      </c>
      <c r="AK212" s="14">
        <v>63</v>
      </c>
      <c r="AL212" s="14">
        <v>20</v>
      </c>
      <c r="AM212" s="14">
        <v>12</v>
      </c>
      <c r="AN212" s="14">
        <v>59</v>
      </c>
      <c r="AO212" s="16">
        <v>516.75465313028769</v>
      </c>
      <c r="AP212" s="16">
        <v>399</v>
      </c>
      <c r="AQ212" s="14">
        <v>19</v>
      </c>
      <c r="AR212" s="14">
        <v>39</v>
      </c>
      <c r="AS212" s="14">
        <v>166</v>
      </c>
      <c r="AT212" s="14">
        <v>73</v>
      </c>
      <c r="AU212" s="14">
        <v>70</v>
      </c>
      <c r="AV212" s="14">
        <v>50</v>
      </c>
      <c r="AW212" s="14">
        <v>30</v>
      </c>
      <c r="AX212" s="14">
        <v>39</v>
      </c>
      <c r="AY212" s="14">
        <v>24</v>
      </c>
      <c r="AZ212" s="14">
        <v>16</v>
      </c>
      <c r="BA212" s="14">
        <v>65</v>
      </c>
      <c r="BB212" s="16">
        <v>23482.342465753423</v>
      </c>
      <c r="BC212" s="16">
        <v>17783</v>
      </c>
      <c r="BD212" s="14">
        <v>26</v>
      </c>
      <c r="BE212" s="14">
        <v>124</v>
      </c>
      <c r="BF212" s="14">
        <v>97</v>
      </c>
      <c r="BG212" s="14">
        <v>82</v>
      </c>
      <c r="BH212" s="14">
        <v>58</v>
      </c>
      <c r="BI212" s="14">
        <v>44</v>
      </c>
      <c r="BJ212" s="14">
        <v>36</v>
      </c>
      <c r="BK212" s="14">
        <v>34</v>
      </c>
      <c r="BL212" s="14">
        <v>17</v>
      </c>
      <c r="BM212" s="14">
        <v>12</v>
      </c>
      <c r="BN212" s="14">
        <v>13</v>
      </c>
      <c r="BO212" s="14">
        <v>5</v>
      </c>
      <c r="BP212" s="14">
        <v>9</v>
      </c>
      <c r="BQ212" s="14">
        <v>10</v>
      </c>
      <c r="BR212" s="14">
        <v>3</v>
      </c>
      <c r="BS212" s="14">
        <v>1</v>
      </c>
      <c r="BT212" s="14">
        <v>6</v>
      </c>
      <c r="BU212" s="14">
        <v>1</v>
      </c>
      <c r="BV212" s="14">
        <v>1</v>
      </c>
      <c r="BW212" s="14">
        <v>2</v>
      </c>
      <c r="BX212" s="14">
        <v>3</v>
      </c>
      <c r="BY212" s="14">
        <v>308</v>
      </c>
      <c r="BZ212" s="16">
        <v>32497.698051948053</v>
      </c>
      <c r="CA212" s="16">
        <v>28156.5</v>
      </c>
      <c r="CB212" s="14">
        <v>107</v>
      </c>
      <c r="CC212" s="16">
        <v>15801.626168224298</v>
      </c>
      <c r="CD212" s="16">
        <v>11412</v>
      </c>
      <c r="CE212" s="14">
        <v>188</v>
      </c>
      <c r="CF212" s="16">
        <v>13781.031914893618</v>
      </c>
      <c r="CG212" s="16">
        <v>10296</v>
      </c>
      <c r="CH212" s="14">
        <v>419</v>
      </c>
      <c r="CI212" s="14">
        <v>103</v>
      </c>
      <c r="CJ212" s="14">
        <v>50</v>
      </c>
      <c r="CK212" s="14">
        <v>10</v>
      </c>
      <c r="CL212" s="14">
        <v>2</v>
      </c>
      <c r="CM212" s="14">
        <v>2</v>
      </c>
      <c r="CN212" s="17">
        <f t="shared" si="76"/>
        <v>3.3840947546531302E-3</v>
      </c>
      <c r="CO212" s="14">
        <v>20</v>
      </c>
      <c r="CP212" s="17">
        <f t="shared" si="77"/>
        <v>3.3840947546531303E-2</v>
      </c>
      <c r="CQ212" s="14">
        <v>329</v>
      </c>
      <c r="CR212" s="14">
        <v>141</v>
      </c>
      <c r="CS212" s="17">
        <f t="shared" si="78"/>
        <v>8.9980855137204843E-2</v>
      </c>
      <c r="CT212" s="13"/>
      <c r="CU212" s="17"/>
      <c r="CV212" s="13"/>
      <c r="CW212" s="13"/>
      <c r="CX212" s="13"/>
      <c r="CY212" s="13"/>
      <c r="CZ212" s="13"/>
      <c r="DA212" s="13"/>
      <c r="DB212" s="13" t="str">
        <f>VLOOKUP($A212,'WO Detail'!$A$2:$BJ$304,5,FALSE)</f>
        <v>Neagia Drew</v>
      </c>
      <c r="DC212" s="13"/>
      <c r="DD212" s="13"/>
      <c r="DE212" s="55">
        <f>VLOOKUP($A212,'WO Detail'!$A$2:$BJ$304,38,FALSE)</f>
        <v>10</v>
      </c>
      <c r="DF212" s="19" t="s">
        <v>497</v>
      </c>
      <c r="DG212" s="19" t="s">
        <v>498</v>
      </c>
      <c r="DH212" s="19" t="s">
        <v>443</v>
      </c>
      <c r="DI212" s="19" t="s">
        <v>536</v>
      </c>
      <c r="DJ212" s="19" t="s">
        <v>334</v>
      </c>
      <c r="DK212" s="19" t="s">
        <v>537</v>
      </c>
      <c r="DL212" s="19" t="s">
        <v>443</v>
      </c>
      <c r="DM212" s="19" t="s">
        <v>538</v>
      </c>
      <c r="DN212" s="19" t="s">
        <v>539</v>
      </c>
      <c r="DO212" s="55"/>
      <c r="DP212" s="55"/>
      <c r="DQ212" s="68">
        <v>17.800381436745074</v>
      </c>
      <c r="DR212" s="55" t="str">
        <f>VLOOKUP($A212,'WO Detail'!$A$2:$BJ$304,10,FALSE)</f>
        <v>No</v>
      </c>
      <c r="DS212" s="55" t="str">
        <f>VLOOKUP($A212,'WO Detail'!$A$2:$BJ$304,14,FALSE)</f>
        <v>YES</v>
      </c>
      <c r="DT212" s="19" t="s">
        <v>505</v>
      </c>
      <c r="DU212" s="59" t="str">
        <f>VLOOKUP($A212,'WO Detail'!$A$2:$BJ$304,15,FALSE)</f>
        <v>MAGGIE LARKINS</v>
      </c>
      <c r="DV212" s="78">
        <v>2022</v>
      </c>
      <c r="DW212" s="79" t="s">
        <v>267</v>
      </c>
      <c r="DX212" s="55">
        <f>VLOOKUP($A212,'WO Detail'!$A$2:$BJ$304,26,FALSE)</f>
        <v>604</v>
      </c>
      <c r="DY212" s="55">
        <f>VLOOKUP($A212,'WO Detail'!$A$2:$BJ$304,27,FALSE)</f>
        <v>593</v>
      </c>
      <c r="DZ212" s="55">
        <f>VLOOKUP($A212,'WO Detail'!$A$2:$BJ$304,28,FALSE)</f>
        <v>3</v>
      </c>
      <c r="EA212" s="55">
        <f>VLOOKUP($A212,'WO Detail'!$A$2:$BJ$304,29,FALSE)</f>
        <v>8</v>
      </c>
      <c r="EB212" s="55">
        <f>VLOOKUP($A212,'WO Detail'!$A$2:$BJ$304,30,FALSE)</f>
        <v>0</v>
      </c>
      <c r="EC212" s="55">
        <f>VLOOKUP($A212,'WO Detail'!$A$2:$BJ$304,31,FALSE)</f>
        <v>61</v>
      </c>
      <c r="ED212" s="55">
        <f>VLOOKUP($A212,'WO Detail'!$A$2:$BJ$304,32,FALSE)</f>
        <v>301</v>
      </c>
      <c r="EE212" s="55">
        <f>VLOOKUP($A212,'WO Detail'!$A$2:$BJ$304,33,FALSE)</f>
        <v>214</v>
      </c>
      <c r="EF212" s="55">
        <f>VLOOKUP($A212,'WO Detail'!$A$2:$BJ$304,34,FALSE)</f>
        <v>25</v>
      </c>
      <c r="EG212" s="55">
        <f>VLOOKUP($A212,'WO Detail'!$A$2:$BJ$304,35,FALSE)</f>
        <v>3</v>
      </c>
      <c r="EH212" s="55">
        <f>VLOOKUP($A212,'WO Detail'!$A$2:$BJ$304,36,FALSE)</f>
        <v>0</v>
      </c>
      <c r="EI212" s="55">
        <f>VLOOKUP($A212,'WO Detail'!$A$2:$BJ$304,37,FALSE)</f>
        <v>0</v>
      </c>
      <c r="EJ212" s="78">
        <v>9</v>
      </c>
      <c r="EK212" s="78">
        <v>0</v>
      </c>
      <c r="EL212" s="19" t="s">
        <v>268</v>
      </c>
      <c r="EM212" s="19" t="s">
        <v>269</v>
      </c>
      <c r="EN212" s="81">
        <v>21790</v>
      </c>
      <c r="EO212" s="78">
        <v>61</v>
      </c>
      <c r="EP212" s="78" t="s">
        <v>461</v>
      </c>
      <c r="EQ212" s="84">
        <v>95461</v>
      </c>
      <c r="ER212" s="78">
        <v>18.78</v>
      </c>
      <c r="ES212" s="13"/>
      <c r="ET212" s="55">
        <f>VLOOKUP($A212,'WO Detail'!$A$2:$BJ$304,25,FALSE)</f>
        <v>4</v>
      </c>
      <c r="EU212" s="55">
        <f>VLOOKUP($A212,'WO Detail'!$A$2:$BJ$304,24,FALSE)</f>
        <v>16</v>
      </c>
      <c r="EV212" s="55">
        <f>VLOOKUP($A212,'WO Detail'!$A$2:$BJ$304,23,FALSE)</f>
        <v>0</v>
      </c>
      <c r="EW212" s="78" t="s">
        <v>513</v>
      </c>
      <c r="EX212" s="13" t="s">
        <v>372</v>
      </c>
      <c r="EY212" s="13"/>
      <c r="EZ212" s="19" t="s">
        <v>267</v>
      </c>
      <c r="FA212" s="55" t="str">
        <f>VLOOKUP($A212,'WO Detail'!$A$2:$BJ$304,11,FALSE)</f>
        <v>Other</v>
      </c>
      <c r="FB212" s="55" t="str">
        <f>VLOOKUP($A212,'WO Detail'!$A$2:$BJ$304,12,FALSE)</f>
        <v>Yes</v>
      </c>
      <c r="FC212" s="13"/>
      <c r="FD212" s="55">
        <f>VLOOKUP($A212,'WO Detail'!$A$2:$BJ$304,13,FALSE)</f>
        <v>0</v>
      </c>
      <c r="FE212" s="19" t="s">
        <v>267</v>
      </c>
      <c r="FF212" s="13" t="s">
        <v>273</v>
      </c>
      <c r="FG212" s="19" t="s">
        <v>1368</v>
      </c>
      <c r="FH212" s="19" t="s">
        <v>1369</v>
      </c>
      <c r="FI212" s="13">
        <v>4114</v>
      </c>
      <c r="FJ212" s="13">
        <v>27</v>
      </c>
      <c r="FK212" s="19" t="s">
        <v>542</v>
      </c>
      <c r="FL212" s="13"/>
      <c r="FM212" s="55">
        <f>VLOOKUP($A212,'WO Detail'!$A$2:$BJ$304,16,FALSE)</f>
        <v>0</v>
      </c>
      <c r="FN212" s="13"/>
      <c r="FO212" s="13"/>
      <c r="FP212" s="13"/>
      <c r="FQ212" s="13"/>
      <c r="FR212" s="13"/>
      <c r="FS212" s="13"/>
      <c r="FT212" s="13"/>
      <c r="FU212" s="13"/>
      <c r="FV212" s="13"/>
      <c r="FW212" s="13"/>
      <c r="FX212" s="13"/>
      <c r="FY212" s="13"/>
      <c r="FZ212" s="13"/>
      <c r="GA212" s="13"/>
      <c r="GB212" s="13"/>
      <c r="GC212" s="13"/>
      <c r="GD212" s="13"/>
      <c r="GE212" s="13"/>
      <c r="GF212" s="13"/>
      <c r="GG212" s="13"/>
      <c r="GH212" s="55">
        <f>VLOOKUP($A212,'WO Detail'!$A$2:$BJ$304,39,FALSE)</f>
        <v>82.03</v>
      </c>
      <c r="GI212" s="55">
        <f>VLOOKUP($A212,'WO Detail'!$A$2:$BJ$304,40,FALSE)</f>
        <v>47.72</v>
      </c>
      <c r="GJ212" s="13"/>
      <c r="GK212" s="13"/>
      <c r="GL212" s="13"/>
      <c r="GM212" s="13"/>
      <c r="GN212" s="55">
        <f>VLOOKUP($A212,'WO Detail'!$A$2:$BJ$304,17,FALSE)</f>
        <v>0</v>
      </c>
      <c r="GO212" s="55">
        <f>VLOOKUP($A212,'WO Detail'!$A$2:$BJ$304,18,FALSE)</f>
        <v>0</v>
      </c>
      <c r="GP212" s="55">
        <f>VLOOKUP($A212,'WO Detail'!$A$2:$BJ$304,19,FALSE)</f>
        <v>0</v>
      </c>
      <c r="GQ212" s="55" t="str">
        <f>VLOOKUP($A212,'WO Detail'!$A$2:$BJ$304,21,FALSE)</f>
        <v>Yes</v>
      </c>
      <c r="GR212" s="89">
        <f>VLOOKUP($A212,'WO Detail'!$A$2:$BJ$304,22,FALSE)</f>
        <v>0.80843589492715429</v>
      </c>
      <c r="GS212" s="95">
        <f>VLOOKUP($A212,'WO Detail'!$A$2:$BJ$304,41,FALSE)</f>
        <v>3149</v>
      </c>
      <c r="GT212" s="95">
        <f t="shared" si="73"/>
        <v>1.7700955593029792</v>
      </c>
      <c r="GU212" s="95">
        <f>VLOOKUP($A212,'WO Detail'!$A$2:$BJ$304,42,FALSE)</f>
        <v>90</v>
      </c>
      <c r="GV212" s="95">
        <f t="shared" si="74"/>
        <v>0.15177065767284992</v>
      </c>
      <c r="GW212" s="95">
        <f>VLOOKUP($A212,'WO Detail'!$A$2:$BJ$304,43,FALSE)</f>
        <v>4159</v>
      </c>
      <c r="GX212" s="95">
        <f t="shared" si="79"/>
        <v>2.3378302417088253</v>
      </c>
      <c r="GY212" s="95">
        <f>VLOOKUP($A212,'WO Detail'!$A$2:$BJ$304,44,FALSE)</f>
        <v>2597</v>
      </c>
      <c r="GZ212" s="95">
        <f t="shared" si="80"/>
        <v>4.379426644182125</v>
      </c>
      <c r="HA212" s="95">
        <f>VLOOKUP($A212,'WO Detail'!$A$2:$BJ$304,45,FALSE)</f>
        <v>1377</v>
      </c>
      <c r="HB212" s="95">
        <f t="shared" si="81"/>
        <v>0.77403035413153454</v>
      </c>
      <c r="HC212" s="95">
        <f>VLOOKUP($A212,'WO Detail'!$A$2:$BJ$304,46,FALSE)</f>
        <v>2188</v>
      </c>
      <c r="HD212" s="95">
        <f t="shared" si="82"/>
        <v>3.6897133220910625</v>
      </c>
      <c r="HE212" s="95">
        <f>VLOOKUP($A212,'WO Detail'!$A$2:$BJ$304,47,FALSE)</f>
        <v>927</v>
      </c>
      <c r="HF212" s="95">
        <f t="shared" si="83"/>
        <v>0.52107925801011801</v>
      </c>
      <c r="HG212" s="95">
        <f>VLOOKUP($A212,'WO Detail'!$A$2:$BJ$304,49,FALSE)</f>
        <v>1270</v>
      </c>
      <c r="HH212" s="95">
        <f t="shared" si="84"/>
        <v>0.71388420460933111</v>
      </c>
      <c r="HI212" s="95">
        <f>VLOOKUP($A212,'WO Detail'!$A$2:$BJ$304,51,FALSE)</f>
        <v>9</v>
      </c>
      <c r="HJ212" s="95">
        <f t="shared" si="85"/>
        <v>4.5</v>
      </c>
      <c r="HK212" s="95">
        <f>VLOOKUP($A212,'WO Detail'!$A$2:$BJ$304,53,FALSE)</f>
        <v>16</v>
      </c>
      <c r="HL212" s="95">
        <f t="shared" si="86"/>
        <v>8</v>
      </c>
      <c r="HM212" s="95">
        <f>VLOOKUP($A212,'WO Detail'!$A$2:$BJ$304,55,FALSE)</f>
        <v>678</v>
      </c>
      <c r="HN212" s="95">
        <f t="shared" si="94"/>
        <v>42.375</v>
      </c>
      <c r="HO212" s="95">
        <f>VLOOKUP($A212,'WO Detail'!$A$2:$BJ$304,56,FALSE)</f>
        <v>20520</v>
      </c>
      <c r="HP212" s="95">
        <f t="shared" si="87"/>
        <v>11.534569983136594</v>
      </c>
      <c r="HQ212" s="95">
        <f>VLOOKUP($A212,'WO Detail'!$A$2:$BJ$304,57,FALSE)</f>
        <v>4757</v>
      </c>
      <c r="HR212" s="95">
        <f t="shared" si="88"/>
        <v>8.021922428330523</v>
      </c>
      <c r="HS212" s="95">
        <f>VLOOKUP($A212,'WO Detail'!$A$2:$BJ$304,58,FALSE)</f>
        <v>12278</v>
      </c>
      <c r="HT212" s="95">
        <f t="shared" si="89"/>
        <v>6.901630129286116</v>
      </c>
      <c r="HU212" s="95">
        <f>VLOOKUP($A212,'WO Detail'!$A$2:$BJ$304,59,FALSE)</f>
        <v>35018</v>
      </c>
      <c r="HV212" s="95">
        <f t="shared" si="90"/>
        <v>59.052276559865092</v>
      </c>
      <c r="HW212" s="95">
        <f>VLOOKUP($A212,'WO Detail'!$A$2:$BJ$304,60,FALSE)</f>
        <v>897</v>
      </c>
      <c r="HX212" s="95">
        <f t="shared" si="91"/>
        <v>0.50421585160202365</v>
      </c>
      <c r="HY212" s="95">
        <f>VLOOKUP($A212,'WO Detail'!$A$2:$BJ$304,61,FALSE)</f>
        <v>13676</v>
      </c>
      <c r="HZ212" s="95">
        <f t="shared" si="92"/>
        <v>23.062394603709951</v>
      </c>
      <c r="IA212" s="95"/>
      <c r="IB212" s="95"/>
      <c r="IC212" s="95"/>
      <c r="ID212" s="113">
        <f>VLOOKUP($A212,'PHAS Score'!$C$1:$D$303,2,FALSE)</f>
        <v>17</v>
      </c>
      <c r="IE212" s="95">
        <f>VLOOKUP($A212,'WO Detail'!$A$2:$BJ$304,62,FALSE)</f>
        <v>546</v>
      </c>
      <c r="IF212" s="95">
        <f t="shared" si="93"/>
        <v>0.9207419898819561</v>
      </c>
      <c r="IG212" s="96"/>
      <c r="IH212" s="96"/>
      <c r="II212" s="96"/>
      <c r="IJ212" s="96"/>
    </row>
    <row r="213" spans="1:244" s="18" customFormat="1" ht="20.100000000000001" customHeight="1">
      <c r="A213" s="55" t="s">
        <v>1370</v>
      </c>
      <c r="B213" s="13" t="s">
        <v>452</v>
      </c>
      <c r="C213" s="13" t="str">
        <f>VLOOKUP($A213,'WO Detail'!$A$2:$BJ$304,4,FALSE)</f>
        <v>Queens-Staten Island</v>
      </c>
      <c r="D213" s="13" t="str">
        <f>VLOOKUP($A213,'WO Detail'!$A$2:$BJ$304,6,FALSE)</f>
        <v>Latimer Gardens</v>
      </c>
      <c r="E213" s="55">
        <f>VLOOKUP($A213,'WO Detail'!$A$2:$BJ$304,7,FALSE)</f>
        <v>186</v>
      </c>
      <c r="F213" s="13" t="s">
        <v>1371</v>
      </c>
      <c r="G213" s="53">
        <v>143</v>
      </c>
      <c r="H213" s="55" t="str">
        <f>VLOOKUP($A213,'WO Detail'!$A$2:$BJ$304,9,FALSE)</f>
        <v>NY005011860</v>
      </c>
      <c r="I213" s="14">
        <v>13</v>
      </c>
      <c r="J213" s="14">
        <v>13</v>
      </c>
      <c r="K213" s="15">
        <v>1</v>
      </c>
      <c r="L213" s="15">
        <v>11.584615400000001</v>
      </c>
      <c r="M213" s="14">
        <v>4</v>
      </c>
      <c r="N213" s="14">
        <v>9</v>
      </c>
      <c r="O213" s="14">
        <v>0</v>
      </c>
      <c r="P213" s="14">
        <v>0</v>
      </c>
      <c r="Q213" s="14">
        <v>0</v>
      </c>
      <c r="R213" s="14">
        <v>0</v>
      </c>
      <c r="S213" s="14">
        <v>0</v>
      </c>
      <c r="T213" s="14">
        <v>0</v>
      </c>
      <c r="U213" s="14">
        <v>0</v>
      </c>
      <c r="V213" s="14">
        <v>0</v>
      </c>
      <c r="W213" s="14">
        <v>0</v>
      </c>
      <c r="X213" s="14">
        <v>0</v>
      </c>
      <c r="Y213" s="14">
        <v>3</v>
      </c>
      <c r="Z213" s="14">
        <v>9</v>
      </c>
      <c r="AA213" s="14">
        <v>1</v>
      </c>
      <c r="AB213" s="14">
        <v>0</v>
      </c>
      <c r="AC213" s="14">
        <v>13</v>
      </c>
      <c r="AD213" s="14">
        <v>13</v>
      </c>
      <c r="AE213" s="14">
        <v>2</v>
      </c>
      <c r="AF213" s="14">
        <v>3</v>
      </c>
      <c r="AG213" s="14">
        <v>4</v>
      </c>
      <c r="AH213" s="14">
        <v>4</v>
      </c>
      <c r="AI213" s="14">
        <v>0</v>
      </c>
      <c r="AJ213" s="14">
        <v>10</v>
      </c>
      <c r="AK213" s="14">
        <v>3</v>
      </c>
      <c r="AL213" s="14">
        <v>1</v>
      </c>
      <c r="AM213" s="14">
        <v>0</v>
      </c>
      <c r="AN213" s="14">
        <v>1</v>
      </c>
      <c r="AO213" s="16">
        <v>245</v>
      </c>
      <c r="AP213" s="16">
        <v>248</v>
      </c>
      <c r="AQ213" s="14">
        <v>0</v>
      </c>
      <c r="AR213" s="14">
        <v>1</v>
      </c>
      <c r="AS213" s="14">
        <v>11</v>
      </c>
      <c r="AT213" s="14">
        <v>1</v>
      </c>
      <c r="AU213" s="14">
        <v>0</v>
      </c>
      <c r="AV213" s="14">
        <v>0</v>
      </c>
      <c r="AW213" s="14">
        <v>0</v>
      </c>
      <c r="AX213" s="14">
        <v>0</v>
      </c>
      <c r="AY213" s="14">
        <v>0</v>
      </c>
      <c r="AZ213" s="14">
        <v>0</v>
      </c>
      <c r="BA213" s="14">
        <v>0</v>
      </c>
      <c r="BB213" s="16">
        <v>10535.153846153846</v>
      </c>
      <c r="BC213" s="16">
        <v>10536</v>
      </c>
      <c r="BD213" s="14">
        <v>0</v>
      </c>
      <c r="BE213" s="14">
        <v>3</v>
      </c>
      <c r="BF213" s="14">
        <v>9</v>
      </c>
      <c r="BG213" s="14">
        <v>1</v>
      </c>
      <c r="BH213" s="14">
        <v>0</v>
      </c>
      <c r="BI213" s="14">
        <v>0</v>
      </c>
      <c r="BJ213" s="14">
        <v>0</v>
      </c>
      <c r="BK213" s="14">
        <v>0</v>
      </c>
      <c r="BL213" s="14">
        <v>0</v>
      </c>
      <c r="BM213" s="14">
        <v>0</v>
      </c>
      <c r="BN213" s="14">
        <v>0</v>
      </c>
      <c r="BO213" s="14">
        <v>0</v>
      </c>
      <c r="BP213" s="14">
        <v>0</v>
      </c>
      <c r="BQ213" s="14">
        <v>0</v>
      </c>
      <c r="BR213" s="14">
        <v>0</v>
      </c>
      <c r="BS213" s="14">
        <v>0</v>
      </c>
      <c r="BT213" s="14">
        <v>0</v>
      </c>
      <c r="BU213" s="14">
        <v>0</v>
      </c>
      <c r="BV213" s="14">
        <v>0</v>
      </c>
      <c r="BW213" s="14">
        <v>0</v>
      </c>
      <c r="BX213" s="14">
        <v>0</v>
      </c>
      <c r="BY213" s="14">
        <v>0</v>
      </c>
      <c r="BZ213" s="16"/>
      <c r="CA213" s="16"/>
      <c r="CB213" s="14">
        <v>0</v>
      </c>
      <c r="CC213" s="16"/>
      <c r="CD213" s="16"/>
      <c r="CE213" s="14">
        <v>13</v>
      </c>
      <c r="CF213" s="16">
        <v>10535.153846153846</v>
      </c>
      <c r="CG213" s="16">
        <v>10536</v>
      </c>
      <c r="CH213" s="14">
        <v>13</v>
      </c>
      <c r="CI213" s="14">
        <v>0</v>
      </c>
      <c r="CJ213" s="14">
        <v>0</v>
      </c>
      <c r="CK213" s="14">
        <v>0</v>
      </c>
      <c r="CL213" s="14">
        <v>0</v>
      </c>
      <c r="CM213" s="14">
        <v>0</v>
      </c>
      <c r="CN213" s="17">
        <f t="shared" si="76"/>
        <v>0</v>
      </c>
      <c r="CO213" s="14">
        <v>0</v>
      </c>
      <c r="CP213" s="17">
        <f t="shared" si="77"/>
        <v>0</v>
      </c>
      <c r="CQ213" s="14">
        <v>12</v>
      </c>
      <c r="CR213" s="14">
        <v>0</v>
      </c>
      <c r="CS213" s="17">
        <f t="shared" si="78"/>
        <v>0</v>
      </c>
      <c r="CT213" s="13"/>
      <c r="CU213" s="17"/>
      <c r="CV213" s="13"/>
      <c r="CW213" s="13"/>
      <c r="CX213" s="13"/>
      <c r="CY213" s="13"/>
      <c r="CZ213" s="13"/>
      <c r="DA213" s="13"/>
      <c r="DB213" s="13" t="str">
        <f>VLOOKUP($A213,'WO Detail'!$A$2:$BJ$304,5,FALSE)</f>
        <v>Neagia Drew</v>
      </c>
      <c r="DC213" s="13"/>
      <c r="DD213" s="13"/>
      <c r="DE213" s="55">
        <f>VLOOKUP($A213,'WO Detail'!$A$2:$BJ$304,38,FALSE)</f>
        <v>0</v>
      </c>
      <c r="DF213" s="19" t="s">
        <v>404</v>
      </c>
      <c r="DG213" s="19" t="s">
        <v>606</v>
      </c>
      <c r="DH213" s="19" t="s">
        <v>382</v>
      </c>
      <c r="DI213" s="19" t="s">
        <v>1324</v>
      </c>
      <c r="DJ213" s="19" t="s">
        <v>559</v>
      </c>
      <c r="DK213" s="19" t="s">
        <v>582</v>
      </c>
      <c r="DL213" s="19" t="s">
        <v>525</v>
      </c>
      <c r="DM213" s="19" t="s">
        <v>1372</v>
      </c>
      <c r="DN213" s="19" t="s">
        <v>584</v>
      </c>
      <c r="DO213" s="55"/>
      <c r="DP213" s="55"/>
      <c r="DQ213" s="68">
        <v>0</v>
      </c>
      <c r="DR213" s="55" t="str">
        <f>VLOOKUP($A213,'WO Detail'!$A$2:$BJ$304,10,FALSE)</f>
        <v>No</v>
      </c>
      <c r="DS213" s="55" t="str">
        <f>VLOOKUP($A213,'WO Detail'!$A$2:$BJ$304,14,FALSE)</f>
        <v>NO</v>
      </c>
      <c r="DT213" s="19" t="s">
        <v>460</v>
      </c>
      <c r="DU213" s="59">
        <f>VLOOKUP($A213,'WO Detail'!$A$2:$BJ$304,15,FALSE)</f>
        <v>0</v>
      </c>
      <c r="DV213" s="77"/>
      <c r="DW213" s="79" t="s">
        <v>519</v>
      </c>
      <c r="DX213" s="55">
        <f>VLOOKUP($A213,'WO Detail'!$A$2:$BJ$304,26,FALSE)</f>
        <v>13</v>
      </c>
      <c r="DY213" s="55">
        <f>VLOOKUP($A213,'WO Detail'!$A$2:$BJ$304,27,FALSE)</f>
        <v>13</v>
      </c>
      <c r="DZ213" s="55">
        <f>VLOOKUP($A213,'WO Detail'!$A$2:$BJ$304,28,FALSE)</f>
        <v>0</v>
      </c>
      <c r="EA213" s="55">
        <f>VLOOKUP($A213,'WO Detail'!$A$2:$BJ$304,29,FALSE)</f>
        <v>0</v>
      </c>
      <c r="EB213" s="55">
        <f>VLOOKUP($A213,'WO Detail'!$A$2:$BJ$304,30,FALSE)</f>
        <v>13</v>
      </c>
      <c r="EC213" s="55">
        <f>VLOOKUP($A213,'WO Detail'!$A$2:$BJ$304,31,FALSE)</f>
        <v>0</v>
      </c>
      <c r="ED213" s="55">
        <f>VLOOKUP($A213,'WO Detail'!$A$2:$BJ$304,32,FALSE)</f>
        <v>0</v>
      </c>
      <c r="EE213" s="55">
        <f>VLOOKUP($A213,'WO Detail'!$A$2:$BJ$304,33,FALSE)</f>
        <v>0</v>
      </c>
      <c r="EF213" s="55">
        <f>VLOOKUP($A213,'WO Detail'!$A$2:$BJ$304,34,FALSE)</f>
        <v>0</v>
      </c>
      <c r="EG213" s="55">
        <f>VLOOKUP($A213,'WO Detail'!$A$2:$BJ$304,35,FALSE)</f>
        <v>0</v>
      </c>
      <c r="EH213" s="55">
        <f>VLOOKUP($A213,'WO Detail'!$A$2:$BJ$304,36,FALSE)</f>
        <v>0</v>
      </c>
      <c r="EI213" s="55">
        <f>VLOOKUP($A213,'WO Detail'!$A$2:$BJ$304,37,FALSE)</f>
        <v>0</v>
      </c>
      <c r="EJ213" s="78">
        <v>1</v>
      </c>
      <c r="EK213" s="78">
        <v>0</v>
      </c>
      <c r="EL213" s="19" t="s">
        <v>268</v>
      </c>
      <c r="EM213" s="19" t="s">
        <v>269</v>
      </c>
      <c r="EN213" s="81">
        <v>23407</v>
      </c>
      <c r="EO213" s="78">
        <v>56</v>
      </c>
      <c r="EP213" s="78" t="s">
        <v>513</v>
      </c>
      <c r="EQ213" s="84">
        <v>9320</v>
      </c>
      <c r="ER213" s="78">
        <v>0.34</v>
      </c>
      <c r="ES213" s="13"/>
      <c r="ET213" s="55">
        <f>VLOOKUP($A213,'WO Detail'!$A$2:$BJ$304,25,FALSE)</f>
        <v>4</v>
      </c>
      <c r="EU213" s="55">
        <f>VLOOKUP($A213,'WO Detail'!$A$2:$BJ$304,24,FALSE)</f>
        <v>0</v>
      </c>
      <c r="EV213" s="55" t="str">
        <f>VLOOKUP($A213,'WO Detail'!$A$2:$BJ$304,23,FALSE)</f>
        <v>OPERATING</v>
      </c>
      <c r="EW213" s="78" t="s">
        <v>267</v>
      </c>
      <c r="EX213" s="13"/>
      <c r="EY213" s="13"/>
      <c r="EZ213" s="19" t="s">
        <v>267</v>
      </c>
      <c r="FA213" s="55" t="str">
        <f>VLOOKUP($A213,'WO Detail'!$A$2:$BJ$304,11,FALSE)</f>
        <v>Other</v>
      </c>
      <c r="FB213" s="55" t="str">
        <f>VLOOKUP($A213,'WO Detail'!$A$2:$BJ$304,12,FALSE)</f>
        <v>No</v>
      </c>
      <c r="FC213" s="13"/>
      <c r="FD213" s="55">
        <f>VLOOKUP($A213,'WO Detail'!$A$2:$BJ$304,13,FALSE)</f>
        <v>0</v>
      </c>
      <c r="FE213" s="19" t="s">
        <v>267</v>
      </c>
      <c r="FF213" s="13" t="s">
        <v>273</v>
      </c>
      <c r="FG213" s="19" t="s">
        <v>1373</v>
      </c>
      <c r="FH213" s="19" t="s">
        <v>1374</v>
      </c>
      <c r="FI213" s="13">
        <v>4103</v>
      </c>
      <c r="FJ213" s="13">
        <v>25</v>
      </c>
      <c r="FK213" s="19" t="s">
        <v>587</v>
      </c>
      <c r="FL213" s="13"/>
      <c r="FM213" s="55">
        <f>VLOOKUP($A213,'WO Detail'!$A$2:$BJ$304,16,FALSE)</f>
        <v>0</v>
      </c>
      <c r="FN213" s="13"/>
      <c r="FO213" s="13"/>
      <c r="FP213" s="13"/>
      <c r="FQ213" s="13"/>
      <c r="FR213" s="13"/>
      <c r="FS213" s="13"/>
      <c r="FT213" s="13"/>
      <c r="FU213" s="13"/>
      <c r="FV213" s="13"/>
      <c r="FW213" s="13"/>
      <c r="FX213" s="13"/>
      <c r="FY213" s="13"/>
      <c r="FZ213" s="13"/>
      <c r="GA213" s="13"/>
      <c r="GB213" s="13"/>
      <c r="GC213" s="13"/>
      <c r="GD213" s="13"/>
      <c r="GE213" s="13"/>
      <c r="GF213" s="13"/>
      <c r="GG213" s="13"/>
      <c r="GH213" s="55">
        <f>VLOOKUP($A213,'WO Detail'!$A$2:$BJ$304,39,FALSE)</f>
        <v>102.9</v>
      </c>
      <c r="GI213" s="55">
        <f>VLOOKUP($A213,'WO Detail'!$A$2:$BJ$304,40,FALSE)</f>
        <v>7.69</v>
      </c>
      <c r="GJ213" s="13"/>
      <c r="GK213" s="13"/>
      <c r="GL213" s="13"/>
      <c r="GM213" s="13"/>
      <c r="GN213" s="55">
        <f>VLOOKUP($A213,'WO Detail'!$A$2:$BJ$304,17,FALSE)</f>
        <v>0</v>
      </c>
      <c r="GO213" s="55">
        <f>VLOOKUP($A213,'WO Detail'!$A$2:$BJ$304,18,FALSE)</f>
        <v>0</v>
      </c>
      <c r="GP213" s="55">
        <f>VLOOKUP($A213,'WO Detail'!$A$2:$BJ$304,19,FALSE)</f>
        <v>0</v>
      </c>
      <c r="GQ213" s="55" t="str">
        <f>VLOOKUP($A213,'WO Detail'!$A$2:$BJ$304,21,FALSE)</f>
        <v>Yes</v>
      </c>
      <c r="GR213" s="89">
        <f>VLOOKUP($A213,'WO Detail'!$A$2:$BJ$304,22,FALSE)</f>
        <v>2.8417165260875525</v>
      </c>
      <c r="GS213" s="95">
        <f>VLOOKUP($A213,'WO Detail'!$A$2:$BJ$304,41,FALSE)</f>
        <v>10</v>
      </c>
      <c r="GT213" s="95">
        <f t="shared" si="73"/>
        <v>0.25641025641025644</v>
      </c>
      <c r="GU213" s="95">
        <f>VLOOKUP($A213,'WO Detail'!$A$2:$BJ$304,42,FALSE)</f>
        <v>0</v>
      </c>
      <c r="GV213" s="95">
        <f t="shared" si="74"/>
        <v>0</v>
      </c>
      <c r="GW213" s="95">
        <f>VLOOKUP($A213,'WO Detail'!$A$2:$BJ$304,43,FALSE)</f>
        <v>34</v>
      </c>
      <c r="GX213" s="95">
        <f t="shared" si="79"/>
        <v>0.87179487179487181</v>
      </c>
      <c r="GY213" s="95">
        <f>VLOOKUP($A213,'WO Detail'!$A$2:$BJ$304,44,FALSE)</f>
        <v>18</v>
      </c>
      <c r="GZ213" s="95">
        <f t="shared" si="80"/>
        <v>1.3846153846153846</v>
      </c>
      <c r="HA213" s="95">
        <f>VLOOKUP($A213,'WO Detail'!$A$2:$BJ$304,45,FALSE)</f>
        <v>29</v>
      </c>
      <c r="HB213" s="95">
        <f t="shared" si="81"/>
        <v>0.7435897435897435</v>
      </c>
      <c r="HC213" s="95">
        <f>VLOOKUP($A213,'WO Detail'!$A$2:$BJ$304,46,FALSE)</f>
        <v>38</v>
      </c>
      <c r="HD213" s="95">
        <f t="shared" si="82"/>
        <v>2.9230769230769229</v>
      </c>
      <c r="HE213" s="95">
        <f>VLOOKUP($A213,'WO Detail'!$A$2:$BJ$304,47,FALSE)</f>
        <v>37</v>
      </c>
      <c r="HF213" s="95">
        <f t="shared" si="83"/>
        <v>0.94871794871794879</v>
      </c>
      <c r="HG213" s="95">
        <f>VLOOKUP($A213,'WO Detail'!$A$2:$BJ$304,49,FALSE)</f>
        <v>1</v>
      </c>
      <c r="HH213" s="95">
        <f t="shared" si="84"/>
        <v>2.564102564102564E-2</v>
      </c>
      <c r="HI213" s="95">
        <f>VLOOKUP($A213,'WO Detail'!$A$2:$BJ$304,51,FALSE)</f>
        <v>0</v>
      </c>
      <c r="HJ213" s="95">
        <f t="shared" si="85"/>
        <v>0</v>
      </c>
      <c r="HK213" s="95">
        <f>VLOOKUP($A213,'WO Detail'!$A$2:$BJ$304,53,FALSE)</f>
        <v>1</v>
      </c>
      <c r="HL213" s="95">
        <f t="shared" si="86"/>
        <v>0.5</v>
      </c>
      <c r="HM213" s="95"/>
      <c r="HN213" s="95"/>
      <c r="HO213" s="95">
        <f>VLOOKUP($A213,'WO Detail'!$A$2:$BJ$304,56,FALSE)</f>
        <v>316</v>
      </c>
      <c r="HP213" s="95">
        <f t="shared" si="87"/>
        <v>8.1025641025641022</v>
      </c>
      <c r="HQ213" s="95">
        <f>VLOOKUP($A213,'WO Detail'!$A$2:$BJ$304,57,FALSE)</f>
        <v>103</v>
      </c>
      <c r="HR213" s="95">
        <f t="shared" si="88"/>
        <v>7.9230769230769234</v>
      </c>
      <c r="HS213" s="95">
        <f>VLOOKUP($A213,'WO Detail'!$A$2:$BJ$304,58,FALSE)</f>
        <v>181</v>
      </c>
      <c r="HT213" s="95">
        <f t="shared" si="89"/>
        <v>4.6410256410256414</v>
      </c>
      <c r="HU213" s="95">
        <f>VLOOKUP($A213,'WO Detail'!$A$2:$BJ$304,59,FALSE)</f>
        <v>683</v>
      </c>
      <c r="HV213" s="95">
        <f t="shared" si="90"/>
        <v>52.53846153846154</v>
      </c>
      <c r="HW213" s="95">
        <f>VLOOKUP($A213,'WO Detail'!$A$2:$BJ$304,60,FALSE)</f>
        <v>24</v>
      </c>
      <c r="HX213" s="95">
        <f t="shared" si="91"/>
        <v>0.61538461538461542</v>
      </c>
      <c r="HY213" s="95">
        <f>VLOOKUP($A213,'WO Detail'!$A$2:$BJ$304,61,FALSE)</f>
        <v>354</v>
      </c>
      <c r="HZ213" s="95">
        <f t="shared" si="92"/>
        <v>27.23076923076923</v>
      </c>
      <c r="IA213" s="95"/>
      <c r="IB213" s="95"/>
      <c r="IC213" s="95"/>
      <c r="ID213" s="113">
        <f>VLOOKUP($A213,'PHAS Score'!$C$1:$D$303,2,FALSE)</f>
        <v>59</v>
      </c>
      <c r="IE213" s="95">
        <f>VLOOKUP($A213,'WO Detail'!$A$2:$BJ$304,62,FALSE)</f>
        <v>0</v>
      </c>
      <c r="IF213" s="95">
        <f t="shared" si="93"/>
        <v>0</v>
      </c>
      <c r="IG213" s="96"/>
      <c r="IH213" s="96"/>
      <c r="II213" s="96"/>
      <c r="IJ213" s="96"/>
    </row>
    <row r="214" spans="1:244" s="18" customFormat="1" ht="20.100000000000001" customHeight="1">
      <c r="A214" s="55" t="s">
        <v>1375</v>
      </c>
      <c r="B214" s="13" t="s">
        <v>307</v>
      </c>
      <c r="C214" s="13" t="str">
        <f>VLOOKUP($A214,'WO Detail'!$A$2:$BJ$304,4,FALSE)</f>
        <v>Private Mgmt</v>
      </c>
      <c r="D214" s="13" t="str">
        <f>VLOOKUP($A214,'WO Detail'!$A$2:$BJ$304,6,FALSE)</f>
        <v>Kraus Management (MB 1)</v>
      </c>
      <c r="E214" s="55">
        <f>VLOOKUP($A214,'WO Detail'!$A$2:$BJ$304,7,FALSE)</f>
        <v>359</v>
      </c>
      <c r="F214" s="13" t="s">
        <v>1376</v>
      </c>
      <c r="G214" s="53">
        <v>515</v>
      </c>
      <c r="H214" s="55" t="str">
        <f>VLOOKUP($A214,'WO Detail'!$A$2:$BJ$304,9,FALSE)</f>
        <v>NY005013170</v>
      </c>
      <c r="I214" s="14">
        <v>112</v>
      </c>
      <c r="J214" s="14">
        <v>176</v>
      </c>
      <c r="K214" s="15">
        <v>1.5714286</v>
      </c>
      <c r="L214" s="15">
        <v>25.786607100000001</v>
      </c>
      <c r="M214" s="14">
        <v>69</v>
      </c>
      <c r="N214" s="14">
        <v>107</v>
      </c>
      <c r="O214" s="14">
        <v>11</v>
      </c>
      <c r="P214" s="14">
        <v>9</v>
      </c>
      <c r="Q214" s="14">
        <v>10</v>
      </c>
      <c r="R214" s="14">
        <v>9</v>
      </c>
      <c r="S214" s="14">
        <v>14</v>
      </c>
      <c r="T214" s="14">
        <v>21</v>
      </c>
      <c r="U214" s="14">
        <v>19</v>
      </c>
      <c r="V214" s="14">
        <v>18</v>
      </c>
      <c r="W214" s="14">
        <v>11</v>
      </c>
      <c r="X214" s="14">
        <v>13</v>
      </c>
      <c r="Y214" s="14">
        <v>20</v>
      </c>
      <c r="Z214" s="14">
        <v>17</v>
      </c>
      <c r="AA214" s="14">
        <v>4</v>
      </c>
      <c r="AB214" s="14">
        <v>35</v>
      </c>
      <c r="AC214" s="14">
        <v>51</v>
      </c>
      <c r="AD214" s="14">
        <v>41</v>
      </c>
      <c r="AE214" s="14">
        <v>14</v>
      </c>
      <c r="AF214" s="14">
        <v>69</v>
      </c>
      <c r="AG214" s="14">
        <v>87</v>
      </c>
      <c r="AH214" s="14">
        <v>6</v>
      </c>
      <c r="AI214" s="14">
        <v>0</v>
      </c>
      <c r="AJ214" s="14">
        <v>35</v>
      </c>
      <c r="AK214" s="14">
        <v>14</v>
      </c>
      <c r="AL214" s="14">
        <v>2</v>
      </c>
      <c r="AM214" s="14">
        <v>3</v>
      </c>
      <c r="AN214" s="14">
        <v>5</v>
      </c>
      <c r="AO214" s="16">
        <v>546.75</v>
      </c>
      <c r="AP214" s="16">
        <v>367.5</v>
      </c>
      <c r="AQ214" s="14">
        <v>9</v>
      </c>
      <c r="AR214" s="14">
        <v>1</v>
      </c>
      <c r="AS214" s="14">
        <v>36</v>
      </c>
      <c r="AT214" s="14">
        <v>13</v>
      </c>
      <c r="AU214" s="14">
        <v>8</v>
      </c>
      <c r="AV214" s="14">
        <v>0</v>
      </c>
      <c r="AW214" s="14">
        <v>12</v>
      </c>
      <c r="AX214" s="14">
        <v>6</v>
      </c>
      <c r="AY214" s="14">
        <v>2</v>
      </c>
      <c r="AZ214" s="14">
        <v>4</v>
      </c>
      <c r="BA214" s="14">
        <v>21</v>
      </c>
      <c r="BB214" s="16">
        <v>27268.527272727271</v>
      </c>
      <c r="BC214" s="16">
        <v>16332</v>
      </c>
      <c r="BD214" s="14">
        <v>13</v>
      </c>
      <c r="BE214" s="14">
        <v>14</v>
      </c>
      <c r="BF214" s="14">
        <v>23</v>
      </c>
      <c r="BG214" s="14">
        <v>14</v>
      </c>
      <c r="BH214" s="14">
        <v>1</v>
      </c>
      <c r="BI214" s="14">
        <v>12</v>
      </c>
      <c r="BJ214" s="14">
        <v>6</v>
      </c>
      <c r="BK214" s="14">
        <v>3</v>
      </c>
      <c r="BL214" s="14">
        <v>3</v>
      </c>
      <c r="BM214" s="14">
        <v>8</v>
      </c>
      <c r="BN214" s="14">
        <v>2</v>
      </c>
      <c r="BO214" s="14">
        <v>2</v>
      </c>
      <c r="BP214" s="14">
        <v>1</v>
      </c>
      <c r="BQ214" s="14">
        <v>0</v>
      </c>
      <c r="BR214" s="14">
        <v>1</v>
      </c>
      <c r="BS214" s="14">
        <v>1</v>
      </c>
      <c r="BT214" s="14">
        <v>0</v>
      </c>
      <c r="BU214" s="14">
        <v>0</v>
      </c>
      <c r="BV214" s="14">
        <v>2</v>
      </c>
      <c r="BW214" s="14">
        <v>0</v>
      </c>
      <c r="BX214" s="14">
        <v>4</v>
      </c>
      <c r="BY214" s="14">
        <v>46</v>
      </c>
      <c r="BZ214" s="16">
        <v>44925.391304347824</v>
      </c>
      <c r="CA214" s="16">
        <v>33245</v>
      </c>
      <c r="CB214" s="14">
        <v>16</v>
      </c>
      <c r="CC214" s="16">
        <v>8548.625</v>
      </c>
      <c r="CD214" s="16">
        <v>6540</v>
      </c>
      <c r="CE214" s="14">
        <v>47</v>
      </c>
      <c r="CF214" s="16">
        <v>16994.489361702126</v>
      </c>
      <c r="CG214" s="16">
        <v>13872</v>
      </c>
      <c r="CH214" s="14">
        <v>66</v>
      </c>
      <c r="CI214" s="14">
        <v>19</v>
      </c>
      <c r="CJ214" s="14">
        <v>18</v>
      </c>
      <c r="CK214" s="14">
        <v>2</v>
      </c>
      <c r="CL214" s="14">
        <v>4</v>
      </c>
      <c r="CM214" s="14">
        <v>5</v>
      </c>
      <c r="CN214" s="17">
        <f t="shared" si="76"/>
        <v>4.4642857142857144E-2</v>
      </c>
      <c r="CO214" s="14">
        <v>11</v>
      </c>
      <c r="CP214" s="17">
        <f t="shared" si="77"/>
        <v>9.8214285714285712E-2</v>
      </c>
      <c r="CQ214" s="14">
        <v>51</v>
      </c>
      <c r="CR214" s="14">
        <v>13</v>
      </c>
      <c r="CS214" s="17">
        <f t="shared" si="78"/>
        <v>7.3863636363636367E-2</v>
      </c>
      <c r="CT214" s="13"/>
      <c r="CU214" s="17"/>
      <c r="CV214" s="13"/>
      <c r="CW214" s="13"/>
      <c r="CX214" s="13"/>
      <c r="CY214" s="13"/>
      <c r="CZ214" s="13"/>
      <c r="DA214" s="13"/>
      <c r="DB214" s="13" t="str">
        <f>VLOOKUP($A214,'WO Detail'!$A$2:$BJ$304,5,FALSE)</f>
        <v>Tracey Williams</v>
      </c>
      <c r="DC214" s="13" t="s">
        <v>272</v>
      </c>
      <c r="DD214" s="13"/>
      <c r="DE214" s="55">
        <f>VLOOKUP($A214,'WO Detail'!$A$2:$BJ$304,38,FALSE)</f>
        <v>0</v>
      </c>
      <c r="DF214" s="19" t="s">
        <v>334</v>
      </c>
      <c r="DG214" s="19" t="s">
        <v>335</v>
      </c>
      <c r="DH214" s="19" t="s">
        <v>336</v>
      </c>
      <c r="DI214" s="19" t="s">
        <v>337</v>
      </c>
      <c r="DJ214" s="19" t="s">
        <v>443</v>
      </c>
      <c r="DK214" s="19" t="s">
        <v>444</v>
      </c>
      <c r="DL214" s="19" t="s">
        <v>340</v>
      </c>
      <c r="DM214" s="19" t="s">
        <v>341</v>
      </c>
      <c r="DN214" s="19" t="s">
        <v>342</v>
      </c>
      <c r="DO214" s="55"/>
      <c r="DP214" s="55"/>
      <c r="DQ214" s="68">
        <v>0</v>
      </c>
      <c r="DR214" s="55" t="str">
        <f>VLOOKUP($A214,'WO Detail'!$A$2:$BJ$304,10,FALSE)</f>
        <v>No</v>
      </c>
      <c r="DS214" s="55" t="str">
        <f>VLOOKUP($A214,'WO Detail'!$A$2:$BJ$304,14,FALSE)</f>
        <v>YES</v>
      </c>
      <c r="DT214" s="19" t="s">
        <v>343</v>
      </c>
      <c r="DU214" s="59" t="str">
        <f>VLOOKUP($A214,'WO Detail'!$A$2:$BJ$304,15,FALSE)</f>
        <v>AIMEE BOOKMAN</v>
      </c>
      <c r="DV214" s="77"/>
      <c r="DW214" s="79" t="s">
        <v>267</v>
      </c>
      <c r="DX214" s="55">
        <f>VLOOKUP($A214,'WO Detail'!$A$2:$BJ$304,26,FALSE)</f>
        <v>112</v>
      </c>
      <c r="DY214" s="55">
        <f>VLOOKUP($A214,'WO Detail'!$A$2:$BJ$304,27,FALSE)</f>
        <v>112</v>
      </c>
      <c r="DZ214" s="55">
        <f>VLOOKUP($A214,'WO Detail'!$A$2:$BJ$304,28,FALSE)</f>
        <v>0</v>
      </c>
      <c r="EA214" s="55">
        <f>VLOOKUP($A214,'WO Detail'!$A$2:$BJ$304,29,FALSE)</f>
        <v>0</v>
      </c>
      <c r="EB214" s="55">
        <f>VLOOKUP($A214,'WO Detail'!$A$2:$BJ$304,30,FALSE)</f>
        <v>13</v>
      </c>
      <c r="EC214" s="55">
        <f>VLOOKUP($A214,'WO Detail'!$A$2:$BJ$304,31,FALSE)</f>
        <v>65</v>
      </c>
      <c r="ED214" s="55">
        <f>VLOOKUP($A214,'WO Detail'!$A$2:$BJ$304,32,FALSE)</f>
        <v>34</v>
      </c>
      <c r="EE214" s="55">
        <f>VLOOKUP($A214,'WO Detail'!$A$2:$BJ$304,33,FALSE)</f>
        <v>0</v>
      </c>
      <c r="EF214" s="55">
        <f>VLOOKUP($A214,'WO Detail'!$A$2:$BJ$304,34,FALSE)</f>
        <v>0</v>
      </c>
      <c r="EG214" s="55">
        <f>VLOOKUP($A214,'WO Detail'!$A$2:$BJ$304,35,FALSE)</f>
        <v>0</v>
      </c>
      <c r="EH214" s="55">
        <f>VLOOKUP($A214,'WO Detail'!$A$2:$BJ$304,36,FALSE)</f>
        <v>0</v>
      </c>
      <c r="EI214" s="55">
        <f>VLOOKUP($A214,'WO Detail'!$A$2:$BJ$304,37,FALSE)</f>
        <v>0</v>
      </c>
      <c r="EJ214" s="78">
        <v>4</v>
      </c>
      <c r="EK214" s="78">
        <v>0</v>
      </c>
      <c r="EL214" s="19" t="s">
        <v>268</v>
      </c>
      <c r="EM214" s="19" t="s">
        <v>269</v>
      </c>
      <c r="EN214" s="81">
        <v>23407</v>
      </c>
      <c r="EO214" s="78">
        <v>56</v>
      </c>
      <c r="EP214" s="78" t="s">
        <v>665</v>
      </c>
      <c r="EQ214" s="84">
        <v>16326</v>
      </c>
      <c r="ER214" s="78">
        <v>0.56000000000000005</v>
      </c>
      <c r="ES214" s="13"/>
      <c r="ET214" s="55">
        <f>VLOOKUP($A214,'WO Detail'!$A$2:$BJ$304,25,FALSE)</f>
        <v>0</v>
      </c>
      <c r="EU214" s="55">
        <f>VLOOKUP($A214,'WO Detail'!$A$2:$BJ$304,24,FALSE)</f>
        <v>3</v>
      </c>
      <c r="EV214" s="55">
        <f>VLOOKUP($A214,'WO Detail'!$A$2:$BJ$304,23,FALSE)</f>
        <v>0</v>
      </c>
      <c r="EW214" s="78" t="s">
        <v>267</v>
      </c>
      <c r="EX214" s="13"/>
      <c r="EY214" s="13"/>
      <c r="EZ214" s="19" t="s">
        <v>272</v>
      </c>
      <c r="FA214" s="55" t="str">
        <f>VLOOKUP($A214,'WO Detail'!$A$2:$BJ$304,11,FALSE)</f>
        <v>Other</v>
      </c>
      <c r="FB214" s="55" t="str">
        <f>VLOOKUP($A214,'WO Detail'!$A$2:$BJ$304,12,FALSE)</f>
        <v>No</v>
      </c>
      <c r="FC214" s="13"/>
      <c r="FD214" s="55">
        <f>VLOOKUP($A214,'WO Detail'!$A$2:$BJ$304,13,FALSE)</f>
        <v>0</v>
      </c>
      <c r="FE214" s="19" t="s">
        <v>267</v>
      </c>
      <c r="FF214" s="13"/>
      <c r="FG214" s="19" t="s">
        <v>1377</v>
      </c>
      <c r="FH214" s="19" t="s">
        <v>346</v>
      </c>
      <c r="FI214" s="13">
        <v>3806</v>
      </c>
      <c r="FJ214" s="13">
        <v>3</v>
      </c>
      <c r="FK214" s="19" t="s">
        <v>412</v>
      </c>
      <c r="FL214" s="13"/>
      <c r="FM214" s="55">
        <f>VLOOKUP($A214,'WO Detail'!$A$2:$BJ$304,16,FALSE)</f>
        <v>0</v>
      </c>
      <c r="FN214" s="13"/>
      <c r="FO214" s="13"/>
      <c r="FP214" s="13"/>
      <c r="FQ214" s="13"/>
      <c r="FR214" s="13"/>
      <c r="FS214" s="13"/>
      <c r="FT214" s="13"/>
      <c r="FU214" s="13"/>
      <c r="FV214" s="13"/>
      <c r="FW214" s="13"/>
      <c r="FX214" s="13"/>
      <c r="FY214" s="13"/>
      <c r="FZ214" s="13"/>
      <c r="GA214" s="13"/>
      <c r="GB214" s="13"/>
      <c r="GC214" s="13"/>
      <c r="GD214" s="13"/>
      <c r="GE214" s="13"/>
      <c r="GF214" s="13"/>
      <c r="GG214" s="13"/>
      <c r="GH214" s="55">
        <f>VLOOKUP($A214,'WO Detail'!$A$2:$BJ$304,39,FALSE)</f>
        <v>91.1</v>
      </c>
      <c r="GI214" s="55">
        <f>VLOOKUP($A214,'WO Detail'!$A$2:$BJ$304,40,FALSE)</f>
        <v>38.39</v>
      </c>
      <c r="GJ214" s="13"/>
      <c r="GK214" s="13"/>
      <c r="GL214" s="13"/>
      <c r="GM214" s="13"/>
      <c r="GN214" s="55">
        <f>VLOOKUP($A214,'WO Detail'!$A$2:$BJ$304,17,FALSE)</f>
        <v>0</v>
      </c>
      <c r="GO214" s="55">
        <f>VLOOKUP($A214,'WO Detail'!$A$2:$BJ$304,18,FALSE)</f>
        <v>0</v>
      </c>
      <c r="GP214" s="55">
        <f>VLOOKUP($A214,'WO Detail'!$A$2:$BJ$304,19,FALSE)</f>
        <v>0</v>
      </c>
      <c r="GQ214" s="55" t="str">
        <f>VLOOKUP($A214,'WO Detail'!$A$2:$BJ$304,21,FALSE)</f>
        <v>Yes</v>
      </c>
      <c r="GR214" s="89">
        <f>VLOOKUP($A214,'WO Detail'!$A$2:$BJ$304,22,FALSE)</f>
        <v>0.74016087195904645</v>
      </c>
      <c r="GS214" s="95">
        <f>VLOOKUP($A214,'WO Detail'!$A$2:$BJ$304,41,FALSE)</f>
        <v>3</v>
      </c>
      <c r="GT214" s="95">
        <f t="shared" si="73"/>
        <v>8.9285714285714281E-3</v>
      </c>
      <c r="GU214" s="95">
        <f>VLOOKUP($A214,'WO Detail'!$A$2:$BJ$304,42,FALSE)</f>
        <v>0</v>
      </c>
      <c r="GV214" s="95">
        <f t="shared" si="74"/>
        <v>0</v>
      </c>
      <c r="GW214" s="95">
        <f>VLOOKUP($A214,'WO Detail'!$A$2:$BJ$304,43,FALSE)</f>
        <v>139</v>
      </c>
      <c r="GX214" s="95">
        <f t="shared" si="79"/>
        <v>0.41369047619047622</v>
      </c>
      <c r="GY214" s="95">
        <f>VLOOKUP($A214,'WO Detail'!$A$2:$BJ$304,44,FALSE)</f>
        <v>26</v>
      </c>
      <c r="GZ214" s="95">
        <f t="shared" si="80"/>
        <v>0.23214285714285715</v>
      </c>
      <c r="HA214" s="95">
        <f>VLOOKUP($A214,'WO Detail'!$A$2:$BJ$304,45,FALSE)</f>
        <v>40</v>
      </c>
      <c r="HB214" s="95">
        <f t="shared" si="81"/>
        <v>0.11904761904761905</v>
      </c>
      <c r="HC214" s="95">
        <f>VLOOKUP($A214,'WO Detail'!$A$2:$BJ$304,46,FALSE)</f>
        <v>4</v>
      </c>
      <c r="HD214" s="95">
        <f t="shared" si="82"/>
        <v>3.5714285714285712E-2</v>
      </c>
      <c r="HE214" s="95">
        <f>VLOOKUP($A214,'WO Detail'!$A$2:$BJ$304,47,FALSE)</f>
        <v>15</v>
      </c>
      <c r="HF214" s="95">
        <f t="shared" si="83"/>
        <v>4.4642857142857144E-2</v>
      </c>
      <c r="HG214" s="95">
        <f>VLOOKUP($A214,'WO Detail'!$A$2:$BJ$304,49,FALSE)</f>
        <v>6</v>
      </c>
      <c r="HH214" s="95">
        <f t="shared" si="84"/>
        <v>1.7857142857142856E-2</v>
      </c>
      <c r="HI214" s="95">
        <f>VLOOKUP($A214,'WO Detail'!$A$2:$BJ$304,51,FALSE)</f>
        <v>0</v>
      </c>
      <c r="HJ214" s="95">
        <f t="shared" si="85"/>
        <v>0</v>
      </c>
      <c r="HK214" s="95">
        <f>VLOOKUP($A214,'WO Detail'!$A$2:$BJ$304,53,FALSE)</f>
        <v>0</v>
      </c>
      <c r="HL214" s="95">
        <f t="shared" si="86"/>
        <v>0</v>
      </c>
      <c r="HM214" s="95">
        <f>VLOOKUP($A214,'WO Detail'!$A$2:$BJ$304,55,FALSE)</f>
        <v>6</v>
      </c>
      <c r="HN214" s="95">
        <f t="shared" ref="HN214:HN230" si="95">HM214/EU214</f>
        <v>2</v>
      </c>
      <c r="HO214" s="95">
        <f>VLOOKUP($A214,'WO Detail'!$A$2:$BJ$304,56,FALSE)</f>
        <v>1585</v>
      </c>
      <c r="HP214" s="95">
        <f t="shared" si="87"/>
        <v>4.7172619047619051</v>
      </c>
      <c r="HQ214" s="95">
        <f>VLOOKUP($A214,'WO Detail'!$A$2:$BJ$304,57,FALSE)</f>
        <v>659</v>
      </c>
      <c r="HR214" s="95">
        <f t="shared" si="88"/>
        <v>5.8839285714285712</v>
      </c>
      <c r="HS214" s="95">
        <f>VLOOKUP($A214,'WO Detail'!$A$2:$BJ$304,58,FALSE)</f>
        <v>182</v>
      </c>
      <c r="HT214" s="95">
        <f t="shared" si="89"/>
        <v>0.54166666666666663</v>
      </c>
      <c r="HU214" s="95">
        <f>VLOOKUP($A214,'WO Detail'!$A$2:$BJ$304,59,FALSE)</f>
        <v>276</v>
      </c>
      <c r="HV214" s="95">
        <f t="shared" si="90"/>
        <v>2.4642857142857144</v>
      </c>
      <c r="HW214" s="95">
        <f>VLOOKUP($A214,'WO Detail'!$A$2:$BJ$304,60,FALSE)</f>
        <v>8</v>
      </c>
      <c r="HX214" s="95">
        <f t="shared" si="91"/>
        <v>2.3809523809523808E-2</v>
      </c>
      <c r="HY214" s="95">
        <f>VLOOKUP($A214,'WO Detail'!$A$2:$BJ$304,61,FALSE)</f>
        <v>630</v>
      </c>
      <c r="HZ214" s="95">
        <f t="shared" si="92"/>
        <v>5.625</v>
      </c>
      <c r="IA214" s="95"/>
      <c r="IB214" s="95"/>
      <c r="IC214" s="95"/>
      <c r="ID214" s="113">
        <f>VLOOKUP($A214,'PHAS Score'!$C$1:$D$303,2,FALSE)</f>
        <v>48</v>
      </c>
      <c r="IE214" s="95">
        <f>VLOOKUP($A214,'WO Detail'!$A$2:$BJ$304,62,FALSE)</f>
        <v>1170</v>
      </c>
      <c r="IF214" s="95">
        <f t="shared" si="93"/>
        <v>10.446428571428571</v>
      </c>
      <c r="IG214" s="96"/>
      <c r="IH214" s="96"/>
      <c r="II214" s="96"/>
      <c r="IJ214" s="96"/>
    </row>
    <row r="215" spans="1:244" s="18" customFormat="1" ht="20.100000000000001" customHeight="1">
      <c r="A215" s="55" t="s">
        <v>1378</v>
      </c>
      <c r="B215" s="13" t="s">
        <v>307</v>
      </c>
      <c r="C215" s="13" t="str">
        <f>VLOOKUP($A215,'WO Detail'!$A$2:$BJ$304,4,FALSE)</f>
        <v>Private Mgmt</v>
      </c>
      <c r="D215" s="13" t="str">
        <f>VLOOKUP($A215,'WO Detail'!$A$2:$BJ$304,6,FALSE)</f>
        <v>Kraus Management (MB 1)</v>
      </c>
      <c r="E215" s="55">
        <f>VLOOKUP($A215,'WO Detail'!$A$2:$BJ$304,7,FALSE)</f>
        <v>359</v>
      </c>
      <c r="F215" s="13" t="s">
        <v>1379</v>
      </c>
      <c r="G215" s="53">
        <v>516</v>
      </c>
      <c r="H215" s="55" t="str">
        <f>VLOOKUP($A215,'WO Detail'!$A$2:$BJ$304,9,FALSE)</f>
        <v>NY005013170</v>
      </c>
      <c r="I215" s="14">
        <v>151</v>
      </c>
      <c r="J215" s="14">
        <v>276</v>
      </c>
      <c r="K215" s="15">
        <v>1.8278146</v>
      </c>
      <c r="L215" s="15">
        <v>23.066887399999999</v>
      </c>
      <c r="M215" s="14">
        <v>97</v>
      </c>
      <c r="N215" s="14">
        <v>179</v>
      </c>
      <c r="O215" s="14">
        <v>15</v>
      </c>
      <c r="P215" s="14">
        <v>19</v>
      </c>
      <c r="Q215" s="14">
        <v>13</v>
      </c>
      <c r="R215" s="14">
        <v>23</v>
      </c>
      <c r="S215" s="14">
        <v>24</v>
      </c>
      <c r="T215" s="14">
        <v>33</v>
      </c>
      <c r="U215" s="14">
        <v>26</v>
      </c>
      <c r="V215" s="14">
        <v>34</v>
      </c>
      <c r="W215" s="14">
        <v>24</v>
      </c>
      <c r="X215" s="14">
        <v>18</v>
      </c>
      <c r="Y215" s="14">
        <v>23</v>
      </c>
      <c r="Z215" s="14">
        <v>17</v>
      </c>
      <c r="AA215" s="14">
        <v>7</v>
      </c>
      <c r="AB215" s="14">
        <v>58</v>
      </c>
      <c r="AC215" s="14">
        <v>57</v>
      </c>
      <c r="AD215" s="14">
        <v>47</v>
      </c>
      <c r="AE215" s="14">
        <v>42</v>
      </c>
      <c r="AF215" s="14">
        <v>138</v>
      </c>
      <c r="AG215" s="14">
        <v>88</v>
      </c>
      <c r="AH215" s="14">
        <v>8</v>
      </c>
      <c r="AI215" s="14">
        <v>0</v>
      </c>
      <c r="AJ215" s="14">
        <v>43</v>
      </c>
      <c r="AK215" s="14">
        <v>11</v>
      </c>
      <c r="AL215" s="14">
        <v>2</v>
      </c>
      <c r="AM215" s="14">
        <v>0</v>
      </c>
      <c r="AN215" s="14">
        <v>11</v>
      </c>
      <c r="AO215" s="16">
        <v>548.68874172185429</v>
      </c>
      <c r="AP215" s="16">
        <v>449</v>
      </c>
      <c r="AQ215" s="14">
        <v>7</v>
      </c>
      <c r="AR215" s="14">
        <v>10</v>
      </c>
      <c r="AS215" s="14">
        <v>37</v>
      </c>
      <c r="AT215" s="14">
        <v>14</v>
      </c>
      <c r="AU215" s="14">
        <v>14</v>
      </c>
      <c r="AV215" s="14">
        <v>18</v>
      </c>
      <c r="AW215" s="14">
        <v>9</v>
      </c>
      <c r="AX215" s="14">
        <v>9</v>
      </c>
      <c r="AY215" s="14">
        <v>6</v>
      </c>
      <c r="AZ215" s="14">
        <v>5</v>
      </c>
      <c r="BA215" s="14">
        <v>22</v>
      </c>
      <c r="BB215" s="16">
        <v>26958.54109589041</v>
      </c>
      <c r="BC215" s="16">
        <v>20279</v>
      </c>
      <c r="BD215" s="14">
        <v>10</v>
      </c>
      <c r="BE215" s="14">
        <v>18</v>
      </c>
      <c r="BF215" s="14">
        <v>30</v>
      </c>
      <c r="BG215" s="14">
        <v>13</v>
      </c>
      <c r="BH215" s="14">
        <v>16</v>
      </c>
      <c r="BI215" s="14">
        <v>12</v>
      </c>
      <c r="BJ215" s="14">
        <v>12</v>
      </c>
      <c r="BK215" s="14">
        <v>6</v>
      </c>
      <c r="BL215" s="14">
        <v>4</v>
      </c>
      <c r="BM215" s="14">
        <v>2</v>
      </c>
      <c r="BN215" s="14">
        <v>5</v>
      </c>
      <c r="BO215" s="14">
        <v>6</v>
      </c>
      <c r="BP215" s="14">
        <v>3</v>
      </c>
      <c r="BQ215" s="14">
        <v>3</v>
      </c>
      <c r="BR215" s="14">
        <v>1</v>
      </c>
      <c r="BS215" s="14">
        <v>0</v>
      </c>
      <c r="BT215" s="14">
        <v>2</v>
      </c>
      <c r="BU215" s="14">
        <v>0</v>
      </c>
      <c r="BV215" s="14">
        <v>0</v>
      </c>
      <c r="BW215" s="14">
        <v>1</v>
      </c>
      <c r="BX215" s="14">
        <v>2</v>
      </c>
      <c r="BY215" s="14">
        <v>80</v>
      </c>
      <c r="BZ215" s="16">
        <v>37174.275000000001</v>
      </c>
      <c r="CA215" s="16">
        <v>29413.5</v>
      </c>
      <c r="CB215" s="14">
        <v>22</v>
      </c>
      <c r="CC215" s="16">
        <v>13599.045454545454</v>
      </c>
      <c r="CD215" s="16">
        <v>7392</v>
      </c>
      <c r="CE215" s="14">
        <v>46</v>
      </c>
      <c r="CF215" s="16">
        <v>15820.804347826086</v>
      </c>
      <c r="CG215" s="16">
        <v>11402</v>
      </c>
      <c r="CH215" s="14">
        <v>86</v>
      </c>
      <c r="CI215" s="14">
        <v>34</v>
      </c>
      <c r="CJ215" s="14">
        <v>18</v>
      </c>
      <c r="CK215" s="14">
        <v>7</v>
      </c>
      <c r="CL215" s="14">
        <v>0</v>
      </c>
      <c r="CM215" s="14">
        <v>1</v>
      </c>
      <c r="CN215" s="17">
        <f t="shared" si="76"/>
        <v>6.6225165562913907E-3</v>
      </c>
      <c r="CO215" s="14">
        <v>15</v>
      </c>
      <c r="CP215" s="17">
        <f t="shared" si="77"/>
        <v>9.9337748344370855E-2</v>
      </c>
      <c r="CQ215" s="14">
        <v>56</v>
      </c>
      <c r="CR215" s="14">
        <v>20</v>
      </c>
      <c r="CS215" s="17">
        <f t="shared" si="78"/>
        <v>7.2463768115942032E-2</v>
      </c>
      <c r="CT215" s="13"/>
      <c r="CU215" s="17"/>
      <c r="CV215" s="13"/>
      <c r="CW215" s="13"/>
      <c r="CX215" s="13"/>
      <c r="CY215" s="13"/>
      <c r="CZ215" s="13"/>
      <c r="DA215" s="13"/>
      <c r="DB215" s="13" t="str">
        <f>VLOOKUP($A215,'WO Detail'!$A$2:$BJ$304,5,FALSE)</f>
        <v>Tracey Williams</v>
      </c>
      <c r="DC215" s="13" t="s">
        <v>272</v>
      </c>
      <c r="DD215" s="13"/>
      <c r="DE215" s="55">
        <f>VLOOKUP($A215,'WO Detail'!$A$2:$BJ$304,38,FALSE)</f>
        <v>1</v>
      </c>
      <c r="DF215" s="19" t="s">
        <v>309</v>
      </c>
      <c r="DG215" s="19" t="s">
        <v>310</v>
      </c>
      <c r="DH215" s="19" t="s">
        <v>311</v>
      </c>
      <c r="DI215" s="19" t="s">
        <v>312</v>
      </c>
      <c r="DJ215" s="19" t="s">
        <v>313</v>
      </c>
      <c r="DK215" s="19" t="s">
        <v>314</v>
      </c>
      <c r="DL215" s="19" t="s">
        <v>280</v>
      </c>
      <c r="DM215" s="19" t="s">
        <v>315</v>
      </c>
      <c r="DN215" s="19" t="s">
        <v>316</v>
      </c>
      <c r="DO215" s="55"/>
      <c r="DP215" s="55"/>
      <c r="DQ215" s="68">
        <v>17.241379310344826</v>
      </c>
      <c r="DR215" s="55" t="str">
        <f>VLOOKUP($A215,'WO Detail'!$A$2:$BJ$304,10,FALSE)</f>
        <v>No</v>
      </c>
      <c r="DS215" s="55" t="str">
        <f>VLOOKUP($A215,'WO Detail'!$A$2:$BJ$304,14,FALSE)</f>
        <v>YES</v>
      </c>
      <c r="DT215" s="19" t="s">
        <v>317</v>
      </c>
      <c r="DU215" s="59" t="str">
        <f>VLOOKUP($A215,'WO Detail'!$A$2:$BJ$304,15,FALSE)</f>
        <v>CHARLENE FULLER</v>
      </c>
      <c r="DV215" s="77"/>
      <c r="DW215" s="79" t="s">
        <v>267</v>
      </c>
      <c r="DX215" s="55">
        <f>VLOOKUP($A215,'WO Detail'!$A$2:$BJ$304,26,FALSE)</f>
        <v>156</v>
      </c>
      <c r="DY215" s="55">
        <f>VLOOKUP($A215,'WO Detail'!$A$2:$BJ$304,27,FALSE)</f>
        <v>152</v>
      </c>
      <c r="DZ215" s="55">
        <f>VLOOKUP($A215,'WO Detail'!$A$2:$BJ$304,28,FALSE)</f>
        <v>4</v>
      </c>
      <c r="EA215" s="55">
        <f>VLOOKUP($A215,'WO Detail'!$A$2:$BJ$304,29,FALSE)</f>
        <v>0</v>
      </c>
      <c r="EB215" s="55">
        <f>VLOOKUP($A215,'WO Detail'!$A$2:$BJ$304,30,FALSE)</f>
        <v>13</v>
      </c>
      <c r="EC215" s="55">
        <f>VLOOKUP($A215,'WO Detail'!$A$2:$BJ$304,31,FALSE)</f>
        <v>74</v>
      </c>
      <c r="ED215" s="55">
        <f>VLOOKUP($A215,'WO Detail'!$A$2:$BJ$304,32,FALSE)</f>
        <v>69</v>
      </c>
      <c r="EE215" s="55">
        <f>VLOOKUP($A215,'WO Detail'!$A$2:$BJ$304,33,FALSE)</f>
        <v>0</v>
      </c>
      <c r="EF215" s="55">
        <f>VLOOKUP($A215,'WO Detail'!$A$2:$BJ$304,34,FALSE)</f>
        <v>0</v>
      </c>
      <c r="EG215" s="55">
        <f>VLOOKUP($A215,'WO Detail'!$A$2:$BJ$304,35,FALSE)</f>
        <v>0</v>
      </c>
      <c r="EH215" s="55">
        <f>VLOOKUP($A215,'WO Detail'!$A$2:$BJ$304,36,FALSE)</f>
        <v>0</v>
      </c>
      <c r="EI215" s="55">
        <f>VLOOKUP($A215,'WO Detail'!$A$2:$BJ$304,37,FALSE)</f>
        <v>0</v>
      </c>
      <c r="EJ215" s="78">
        <v>4</v>
      </c>
      <c r="EK215" s="78">
        <v>0</v>
      </c>
      <c r="EL215" s="19" t="s">
        <v>268</v>
      </c>
      <c r="EM215" s="19" t="s">
        <v>269</v>
      </c>
      <c r="EN215" s="81">
        <v>23407</v>
      </c>
      <c r="EO215" s="78">
        <v>56</v>
      </c>
      <c r="EP215" s="78" t="s">
        <v>344</v>
      </c>
      <c r="EQ215" s="84">
        <v>22914</v>
      </c>
      <c r="ER215" s="78">
        <v>0.62</v>
      </c>
      <c r="ES215" s="13"/>
      <c r="ET215" s="55">
        <f>VLOOKUP($A215,'WO Detail'!$A$2:$BJ$304,25,FALSE)</f>
        <v>0</v>
      </c>
      <c r="EU215" s="55">
        <f>VLOOKUP($A215,'WO Detail'!$A$2:$BJ$304,24,FALSE)</f>
        <v>4</v>
      </c>
      <c r="EV215" s="55">
        <f>VLOOKUP($A215,'WO Detail'!$A$2:$BJ$304,23,FALSE)</f>
        <v>0</v>
      </c>
      <c r="EW215" s="78" t="s">
        <v>1380</v>
      </c>
      <c r="EX215" s="13"/>
      <c r="EY215" s="13"/>
      <c r="EZ215" s="19" t="s">
        <v>267</v>
      </c>
      <c r="FA215" s="55" t="str">
        <f>VLOOKUP($A215,'WO Detail'!$A$2:$BJ$304,11,FALSE)</f>
        <v>Other</v>
      </c>
      <c r="FB215" s="55" t="str">
        <f>VLOOKUP($A215,'WO Detail'!$A$2:$BJ$304,12,FALSE)</f>
        <v>No</v>
      </c>
      <c r="FC215" s="13"/>
      <c r="FD215" s="55">
        <f>VLOOKUP($A215,'WO Detail'!$A$2:$BJ$304,13,FALSE)</f>
        <v>0</v>
      </c>
      <c r="FE215" s="19" t="s">
        <v>267</v>
      </c>
      <c r="FF215" s="13" t="s">
        <v>273</v>
      </c>
      <c r="FG215" s="19" t="s">
        <v>1381</v>
      </c>
      <c r="FH215" s="19" t="s">
        <v>320</v>
      </c>
      <c r="FI215" s="13">
        <v>3803</v>
      </c>
      <c r="FJ215" s="13">
        <v>3</v>
      </c>
      <c r="FK215" s="19" t="s">
        <v>321</v>
      </c>
      <c r="FL215" s="13"/>
      <c r="FM215" s="55">
        <f>VLOOKUP($A215,'WO Detail'!$A$2:$BJ$304,16,FALSE)</f>
        <v>0</v>
      </c>
      <c r="FN215" s="13"/>
      <c r="FO215" s="13"/>
      <c r="FP215" s="13"/>
      <c r="FQ215" s="13"/>
      <c r="FR215" s="13"/>
      <c r="FS215" s="13"/>
      <c r="FT215" s="13"/>
      <c r="FU215" s="13"/>
      <c r="FV215" s="13"/>
      <c r="FW215" s="13"/>
      <c r="FX215" s="13"/>
      <c r="FY215" s="13"/>
      <c r="FZ215" s="13"/>
      <c r="GA215" s="13"/>
      <c r="GB215" s="13"/>
      <c r="GC215" s="13"/>
      <c r="GD215" s="13"/>
      <c r="GE215" s="13"/>
      <c r="GF215" s="13"/>
      <c r="GG215" s="13"/>
      <c r="GH215" s="55">
        <f>VLOOKUP($A215,'WO Detail'!$A$2:$BJ$304,39,FALSE)</f>
        <v>89.84</v>
      </c>
      <c r="GI215" s="55">
        <f>VLOOKUP($A215,'WO Detail'!$A$2:$BJ$304,40,FALSE)</f>
        <v>40.130000000000003</v>
      </c>
      <c r="GJ215" s="13"/>
      <c r="GK215" s="13"/>
      <c r="GL215" s="13"/>
      <c r="GM215" s="13"/>
      <c r="GN215" s="55" t="str">
        <f>VLOOKUP($A215,'WO Detail'!$A$2:$BJ$304,17,FALSE)</f>
        <v>4692.0</v>
      </c>
      <c r="GO215" s="55">
        <f>VLOOKUP($A215,'WO Detail'!$A$2:$BJ$304,18,FALSE)</f>
        <v>0</v>
      </c>
      <c r="GP215" s="55">
        <f>VLOOKUP($A215,'WO Detail'!$A$2:$BJ$304,19,FALSE)</f>
        <v>0</v>
      </c>
      <c r="GQ215" s="55" t="str">
        <f>VLOOKUP($A215,'WO Detail'!$A$2:$BJ$304,21,FALSE)</f>
        <v>Yes</v>
      </c>
      <c r="GR215" s="89">
        <f>VLOOKUP($A215,'WO Detail'!$A$2:$BJ$304,22,FALSE)</f>
        <v>1.0024947515376266</v>
      </c>
      <c r="GS215" s="95">
        <f>VLOOKUP($A215,'WO Detail'!$A$2:$BJ$304,41,FALSE)</f>
        <v>11</v>
      </c>
      <c r="GT215" s="95">
        <f t="shared" si="73"/>
        <v>2.4122807017543858E-2</v>
      </c>
      <c r="GU215" s="95">
        <f>VLOOKUP($A215,'WO Detail'!$A$2:$BJ$304,42,FALSE)</f>
        <v>14</v>
      </c>
      <c r="GV215" s="95">
        <f t="shared" si="74"/>
        <v>9.2105263157894732E-2</v>
      </c>
      <c r="GW215" s="95">
        <f>VLOOKUP($A215,'WO Detail'!$A$2:$BJ$304,43,FALSE)</f>
        <v>477</v>
      </c>
      <c r="GX215" s="95">
        <f t="shared" si="79"/>
        <v>1.0460526315789473</v>
      </c>
      <c r="GY215" s="95">
        <f>VLOOKUP($A215,'WO Detail'!$A$2:$BJ$304,44,FALSE)</f>
        <v>63</v>
      </c>
      <c r="GZ215" s="95">
        <f t="shared" si="80"/>
        <v>0.41447368421052633</v>
      </c>
      <c r="HA215" s="95">
        <f>VLOOKUP($A215,'WO Detail'!$A$2:$BJ$304,45,FALSE)</f>
        <v>90</v>
      </c>
      <c r="HB215" s="95">
        <f t="shared" si="81"/>
        <v>0.19736842105263158</v>
      </c>
      <c r="HC215" s="95">
        <f>VLOOKUP($A215,'WO Detail'!$A$2:$BJ$304,46,FALSE)</f>
        <v>40</v>
      </c>
      <c r="HD215" s="95">
        <f t="shared" si="82"/>
        <v>0.26315789473684209</v>
      </c>
      <c r="HE215" s="95">
        <f>VLOOKUP($A215,'WO Detail'!$A$2:$BJ$304,47,FALSE)</f>
        <v>25</v>
      </c>
      <c r="HF215" s="95">
        <f t="shared" si="83"/>
        <v>5.4824561403508776E-2</v>
      </c>
      <c r="HG215" s="95">
        <f>VLOOKUP($A215,'WO Detail'!$A$2:$BJ$304,49,FALSE)</f>
        <v>8</v>
      </c>
      <c r="HH215" s="95">
        <f t="shared" si="84"/>
        <v>1.7543859649122806E-2</v>
      </c>
      <c r="HI215" s="95">
        <f>VLOOKUP($A215,'WO Detail'!$A$2:$BJ$304,51,FALSE)</f>
        <v>0</v>
      </c>
      <c r="HJ215" s="95">
        <f t="shared" si="85"/>
        <v>0</v>
      </c>
      <c r="HK215" s="95">
        <f>VLOOKUP($A215,'WO Detail'!$A$2:$BJ$304,53,FALSE)</f>
        <v>0</v>
      </c>
      <c r="HL215" s="95">
        <f t="shared" si="86"/>
        <v>0</v>
      </c>
      <c r="HM215" s="95">
        <f>VLOOKUP($A215,'WO Detail'!$A$2:$BJ$304,55,FALSE)</f>
        <v>9</v>
      </c>
      <c r="HN215" s="95">
        <f t="shared" si="95"/>
        <v>2.25</v>
      </c>
      <c r="HO215" s="95">
        <f>VLOOKUP($A215,'WO Detail'!$A$2:$BJ$304,56,FALSE)</f>
        <v>3871</v>
      </c>
      <c r="HP215" s="95">
        <f t="shared" si="87"/>
        <v>8.4890350877192979</v>
      </c>
      <c r="HQ215" s="95">
        <f>VLOOKUP($A215,'WO Detail'!$A$2:$BJ$304,57,FALSE)</f>
        <v>940</v>
      </c>
      <c r="HR215" s="95">
        <f t="shared" si="88"/>
        <v>6.1842105263157894</v>
      </c>
      <c r="HS215" s="95">
        <f>VLOOKUP($A215,'WO Detail'!$A$2:$BJ$304,58,FALSE)</f>
        <v>316</v>
      </c>
      <c r="HT215" s="95">
        <f t="shared" si="89"/>
        <v>0.69298245614035081</v>
      </c>
      <c r="HU215" s="95">
        <f>VLOOKUP($A215,'WO Detail'!$A$2:$BJ$304,59,FALSE)</f>
        <v>1223</v>
      </c>
      <c r="HV215" s="95">
        <f t="shared" si="90"/>
        <v>8.0460526315789469</v>
      </c>
      <c r="HW215" s="95">
        <f>VLOOKUP($A215,'WO Detail'!$A$2:$BJ$304,60,FALSE)</f>
        <v>6</v>
      </c>
      <c r="HX215" s="95">
        <f t="shared" si="91"/>
        <v>1.3157894736842105E-2</v>
      </c>
      <c r="HY215" s="95">
        <f>VLOOKUP($A215,'WO Detail'!$A$2:$BJ$304,61,FALSE)</f>
        <v>150</v>
      </c>
      <c r="HZ215" s="95">
        <f t="shared" si="92"/>
        <v>0.98684210526315785</v>
      </c>
      <c r="IA215" s="95"/>
      <c r="IB215" s="95"/>
      <c r="IC215" s="95"/>
      <c r="ID215" s="113">
        <f>VLOOKUP($A215,'PHAS Score'!$C$1:$D$303,2,FALSE)</f>
        <v>48</v>
      </c>
      <c r="IE215" s="95">
        <f>VLOOKUP($A215,'WO Detail'!$A$2:$BJ$304,62,FALSE)</f>
        <v>759</v>
      </c>
      <c r="IF215" s="95">
        <f t="shared" si="93"/>
        <v>4.9934210526315788</v>
      </c>
      <c r="IG215" s="96"/>
      <c r="IH215" s="96"/>
      <c r="II215" s="96"/>
      <c r="IJ215" s="96"/>
    </row>
    <row r="216" spans="1:244" s="18" customFormat="1" ht="20.100000000000001" customHeight="1">
      <c r="A216" s="55" t="s">
        <v>1382</v>
      </c>
      <c r="B216" s="13" t="s">
        <v>307</v>
      </c>
      <c r="C216" s="13" t="str">
        <f>VLOOKUP($A216,'WO Detail'!$A$2:$BJ$304,4,FALSE)</f>
        <v>Mixed Finance</v>
      </c>
      <c r="D216" s="13" t="str">
        <f>VLOOKUP($A216,'WO Detail'!$A$2:$BJ$304,6,FALSE)</f>
        <v>Wise Towers</v>
      </c>
      <c r="E216" s="55">
        <f>VLOOKUP($A216,'WO Detail'!$A$2:$BJ$304,7,FALSE)</f>
        <v>127</v>
      </c>
      <c r="F216" s="13" t="s">
        <v>1383</v>
      </c>
      <c r="G216" s="53">
        <v>517</v>
      </c>
      <c r="H216" s="55" t="str">
        <f>VLOOKUP($A216,'WO Detail'!$A$2:$BJ$304,9,FALSE)</f>
        <v>NY005011270</v>
      </c>
      <c r="I216" s="14">
        <v>40</v>
      </c>
      <c r="J216" s="14">
        <v>69</v>
      </c>
      <c r="K216" s="15">
        <v>1.7250000000000001</v>
      </c>
      <c r="L216" s="15">
        <v>34.417499999999997</v>
      </c>
      <c r="M216" s="14">
        <v>24</v>
      </c>
      <c r="N216" s="14">
        <v>45</v>
      </c>
      <c r="O216" s="14">
        <v>2</v>
      </c>
      <c r="P216" s="14">
        <v>8</v>
      </c>
      <c r="Q216" s="14">
        <v>6</v>
      </c>
      <c r="R216" s="14">
        <v>1</v>
      </c>
      <c r="S216" s="14">
        <v>3</v>
      </c>
      <c r="T216" s="14">
        <v>7</v>
      </c>
      <c r="U216" s="14">
        <v>10</v>
      </c>
      <c r="V216" s="14">
        <v>6</v>
      </c>
      <c r="W216" s="14">
        <v>4</v>
      </c>
      <c r="X216" s="14">
        <v>6</v>
      </c>
      <c r="Y216" s="14">
        <v>7</v>
      </c>
      <c r="Z216" s="14">
        <v>7</v>
      </c>
      <c r="AA216" s="14">
        <v>2</v>
      </c>
      <c r="AB216" s="14">
        <v>16</v>
      </c>
      <c r="AC216" s="14">
        <v>18</v>
      </c>
      <c r="AD216" s="14">
        <v>16</v>
      </c>
      <c r="AE216" s="14">
        <v>4</v>
      </c>
      <c r="AF216" s="14">
        <v>34</v>
      </c>
      <c r="AG216" s="14">
        <v>29</v>
      </c>
      <c r="AH216" s="14">
        <v>2</v>
      </c>
      <c r="AI216" s="14">
        <v>0</v>
      </c>
      <c r="AJ216" s="14">
        <v>19</v>
      </c>
      <c r="AK216" s="14">
        <v>3</v>
      </c>
      <c r="AL216" s="14">
        <v>0</v>
      </c>
      <c r="AM216" s="14">
        <v>0</v>
      </c>
      <c r="AN216" s="14">
        <v>1</v>
      </c>
      <c r="AO216" s="16">
        <v>660.97500000000002</v>
      </c>
      <c r="AP216" s="16">
        <v>576.5</v>
      </c>
      <c r="AQ216" s="14">
        <v>0</v>
      </c>
      <c r="AR216" s="14">
        <v>1</v>
      </c>
      <c r="AS216" s="14">
        <v>14</v>
      </c>
      <c r="AT216" s="14">
        <v>1</v>
      </c>
      <c r="AU216" s="14">
        <v>1</v>
      </c>
      <c r="AV216" s="14">
        <v>4</v>
      </c>
      <c r="AW216" s="14">
        <v>5</v>
      </c>
      <c r="AX216" s="14">
        <v>1</v>
      </c>
      <c r="AY216" s="14">
        <v>0</v>
      </c>
      <c r="AZ216" s="14">
        <v>2</v>
      </c>
      <c r="BA216" s="14">
        <v>11</v>
      </c>
      <c r="BB216" s="16">
        <v>29588.777777777777</v>
      </c>
      <c r="BC216" s="16">
        <v>23821.5</v>
      </c>
      <c r="BD216" s="14">
        <v>0</v>
      </c>
      <c r="BE216" s="14">
        <v>5</v>
      </c>
      <c r="BF216" s="14">
        <v>9</v>
      </c>
      <c r="BG216" s="14">
        <v>1</v>
      </c>
      <c r="BH216" s="14">
        <v>4</v>
      </c>
      <c r="BI216" s="14">
        <v>5</v>
      </c>
      <c r="BJ216" s="14">
        <v>1</v>
      </c>
      <c r="BK216" s="14">
        <v>1</v>
      </c>
      <c r="BL216" s="14">
        <v>2</v>
      </c>
      <c r="BM216" s="14">
        <v>3</v>
      </c>
      <c r="BN216" s="14">
        <v>0</v>
      </c>
      <c r="BO216" s="14">
        <v>0</v>
      </c>
      <c r="BP216" s="14">
        <v>2</v>
      </c>
      <c r="BQ216" s="14">
        <v>0</v>
      </c>
      <c r="BR216" s="14">
        <v>1</v>
      </c>
      <c r="BS216" s="14">
        <v>0</v>
      </c>
      <c r="BT216" s="14">
        <v>0</v>
      </c>
      <c r="BU216" s="14">
        <v>0</v>
      </c>
      <c r="BV216" s="14">
        <v>1</v>
      </c>
      <c r="BW216" s="14">
        <v>1</v>
      </c>
      <c r="BX216" s="14">
        <v>0</v>
      </c>
      <c r="BY216" s="14">
        <v>19</v>
      </c>
      <c r="BZ216" s="16">
        <v>43588.789473684214</v>
      </c>
      <c r="CA216" s="16">
        <v>43079</v>
      </c>
      <c r="CB216" s="14">
        <v>2</v>
      </c>
      <c r="CC216" s="16">
        <v>5292</v>
      </c>
      <c r="CD216" s="16">
        <v>5292</v>
      </c>
      <c r="CE216" s="14">
        <v>14</v>
      </c>
      <c r="CF216" s="16">
        <v>15753.5</v>
      </c>
      <c r="CG216" s="16">
        <v>11850</v>
      </c>
      <c r="CH216" s="14">
        <v>18</v>
      </c>
      <c r="CI216" s="14">
        <v>8</v>
      </c>
      <c r="CJ216" s="14">
        <v>8</v>
      </c>
      <c r="CK216" s="14">
        <v>2</v>
      </c>
      <c r="CL216" s="14">
        <v>0</v>
      </c>
      <c r="CM216" s="14">
        <v>0</v>
      </c>
      <c r="CN216" s="17">
        <f t="shared" si="76"/>
        <v>0</v>
      </c>
      <c r="CO216" s="14">
        <v>6</v>
      </c>
      <c r="CP216" s="17">
        <f t="shared" si="77"/>
        <v>0.15</v>
      </c>
      <c r="CQ216" s="14">
        <v>13</v>
      </c>
      <c r="CR216" s="14">
        <v>3</v>
      </c>
      <c r="CS216" s="17">
        <f t="shared" si="78"/>
        <v>4.3478260869565216E-2</v>
      </c>
      <c r="CT216" s="13"/>
      <c r="CU216" s="17"/>
      <c r="CV216" s="13"/>
      <c r="CW216" s="13"/>
      <c r="CX216" s="13"/>
      <c r="CY216" s="13"/>
      <c r="CZ216" s="13"/>
      <c r="DA216" s="13"/>
      <c r="DB216" s="13" t="str">
        <f>VLOOKUP($A216,'WO Detail'!$A$2:$BJ$304,5,FALSE)</f>
        <v>Carl Walton</v>
      </c>
      <c r="DC216" s="13"/>
      <c r="DD216" s="13"/>
      <c r="DE216" s="55">
        <f>VLOOKUP($A216,'WO Detail'!$A$2:$BJ$304,38,FALSE)</f>
        <v>0</v>
      </c>
      <c r="DF216" s="19" t="s">
        <v>334</v>
      </c>
      <c r="DG216" s="19" t="s">
        <v>335</v>
      </c>
      <c r="DH216" s="19" t="s">
        <v>336</v>
      </c>
      <c r="DI216" s="19" t="s">
        <v>337</v>
      </c>
      <c r="DJ216" s="19" t="s">
        <v>313</v>
      </c>
      <c r="DK216" s="19" t="s">
        <v>314</v>
      </c>
      <c r="DL216" s="19" t="s">
        <v>340</v>
      </c>
      <c r="DM216" s="19" t="s">
        <v>341</v>
      </c>
      <c r="DN216" s="19" t="s">
        <v>342</v>
      </c>
      <c r="DO216" s="55"/>
      <c r="DP216" s="55"/>
      <c r="DQ216" s="69" t="s">
        <v>897</v>
      </c>
      <c r="DR216" s="55" t="str">
        <f>VLOOKUP($A216,'WO Detail'!$A$2:$BJ$304,10,FALSE)</f>
        <v>No</v>
      </c>
      <c r="DS216" s="55" t="str">
        <f>VLOOKUP($A216,'WO Detail'!$A$2:$BJ$304,14,FALSE)</f>
        <v>YES</v>
      </c>
      <c r="DT216" s="19" t="s">
        <v>343</v>
      </c>
      <c r="DU216" s="59" t="str">
        <f>VLOOKUP($A216,'WO Detail'!$A$2:$BJ$304,15,FALSE)</f>
        <v>VENUS PERELES</v>
      </c>
      <c r="DV216" s="77"/>
      <c r="DW216" s="79" t="s">
        <v>267</v>
      </c>
      <c r="DX216" s="55">
        <f>VLOOKUP($A216,'WO Detail'!$A$2:$BJ$304,26,FALSE)</f>
        <v>40</v>
      </c>
      <c r="DY216" s="55">
        <f>VLOOKUP($A216,'WO Detail'!$A$2:$BJ$304,27,FALSE)</f>
        <v>40</v>
      </c>
      <c r="DZ216" s="55">
        <f>VLOOKUP($A216,'WO Detail'!$A$2:$BJ$304,28,FALSE)</f>
        <v>0</v>
      </c>
      <c r="EA216" s="55">
        <f>VLOOKUP($A216,'WO Detail'!$A$2:$BJ$304,29,FALSE)</f>
        <v>0</v>
      </c>
      <c r="EB216" s="55">
        <f>VLOOKUP($A216,'WO Detail'!$A$2:$BJ$304,30,FALSE)</f>
        <v>0</v>
      </c>
      <c r="EC216" s="55">
        <f>VLOOKUP($A216,'WO Detail'!$A$2:$BJ$304,31,FALSE)</f>
        <v>21</v>
      </c>
      <c r="ED216" s="55">
        <f>VLOOKUP($A216,'WO Detail'!$A$2:$BJ$304,32,FALSE)</f>
        <v>19</v>
      </c>
      <c r="EE216" s="55">
        <f>VLOOKUP($A216,'WO Detail'!$A$2:$BJ$304,33,FALSE)</f>
        <v>0</v>
      </c>
      <c r="EF216" s="55">
        <f>VLOOKUP($A216,'WO Detail'!$A$2:$BJ$304,34,FALSE)</f>
        <v>0</v>
      </c>
      <c r="EG216" s="55">
        <f>VLOOKUP($A216,'WO Detail'!$A$2:$BJ$304,35,FALSE)</f>
        <v>0</v>
      </c>
      <c r="EH216" s="55">
        <f>VLOOKUP($A216,'WO Detail'!$A$2:$BJ$304,36,FALSE)</f>
        <v>0</v>
      </c>
      <c r="EI216" s="55">
        <f>VLOOKUP($A216,'WO Detail'!$A$2:$BJ$304,37,FALSE)</f>
        <v>0</v>
      </c>
      <c r="EJ216" s="78">
        <v>1</v>
      </c>
      <c r="EK216" s="78">
        <v>0</v>
      </c>
      <c r="EL216" s="19" t="s">
        <v>268</v>
      </c>
      <c r="EM216" s="19" t="s">
        <v>269</v>
      </c>
      <c r="EN216" s="81">
        <v>23407</v>
      </c>
      <c r="EO216" s="78">
        <v>56</v>
      </c>
      <c r="EP216" s="78" t="s">
        <v>390</v>
      </c>
      <c r="EQ216" s="84">
        <v>7367</v>
      </c>
      <c r="ER216" s="78">
        <v>0.23</v>
      </c>
      <c r="ES216" s="13"/>
      <c r="ET216" s="55">
        <f>VLOOKUP($A216,'WO Detail'!$A$2:$BJ$304,25,FALSE)</f>
        <v>1</v>
      </c>
      <c r="EU216" s="55">
        <f>VLOOKUP($A216,'WO Detail'!$A$2:$BJ$304,24,FALSE)</f>
        <v>1</v>
      </c>
      <c r="EV216" s="55">
        <f>VLOOKUP($A216,'WO Detail'!$A$2:$BJ$304,23,FALSE)</f>
        <v>0</v>
      </c>
      <c r="EW216" s="78" t="s">
        <v>267</v>
      </c>
      <c r="EX216" s="13"/>
      <c r="EY216" s="13"/>
      <c r="EZ216" s="19" t="s">
        <v>267</v>
      </c>
      <c r="FA216" s="55" t="str">
        <f>VLOOKUP($A216,'WO Detail'!$A$2:$BJ$304,11,FALSE)</f>
        <v>Other</v>
      </c>
      <c r="FB216" s="55" t="str">
        <f>VLOOKUP($A216,'WO Detail'!$A$2:$BJ$304,12,FALSE)</f>
        <v>No</v>
      </c>
      <c r="FC216" s="13"/>
      <c r="FD216" s="55">
        <f>VLOOKUP($A216,'WO Detail'!$A$2:$BJ$304,13,FALSE)</f>
        <v>0</v>
      </c>
      <c r="FE216" s="19" t="s">
        <v>267</v>
      </c>
      <c r="FF216" s="13"/>
      <c r="FG216" s="19" t="s">
        <v>1384</v>
      </c>
      <c r="FH216" s="19" t="s">
        <v>346</v>
      </c>
      <c r="FI216" s="13">
        <v>3806</v>
      </c>
      <c r="FJ216" s="13">
        <v>3</v>
      </c>
      <c r="FK216" s="19" t="s">
        <v>412</v>
      </c>
      <c r="FL216" s="13"/>
      <c r="FM216" s="55">
        <f>VLOOKUP($A216,'WO Detail'!$A$2:$BJ$304,16,FALSE)</f>
        <v>0</v>
      </c>
      <c r="FN216" s="13"/>
      <c r="FO216" s="13"/>
      <c r="FP216" s="13"/>
      <c r="FQ216" s="13"/>
      <c r="FR216" s="13"/>
      <c r="FS216" s="13"/>
      <c r="FT216" s="13"/>
      <c r="FU216" s="13"/>
      <c r="FV216" s="13"/>
      <c r="FW216" s="13"/>
      <c r="FX216" s="13"/>
      <c r="FY216" s="13"/>
      <c r="FZ216" s="13"/>
      <c r="GA216" s="13"/>
      <c r="GB216" s="13"/>
      <c r="GC216" s="13"/>
      <c r="GD216" s="13"/>
      <c r="GE216" s="13"/>
      <c r="GF216" s="13"/>
      <c r="GG216" s="13"/>
      <c r="GH216" s="55">
        <f>VLOOKUP($A216,'WO Detail'!$A$2:$BJ$304,39,FALSE)</f>
        <v>84.63</v>
      </c>
      <c r="GI216" s="55">
        <f>VLOOKUP($A216,'WO Detail'!$A$2:$BJ$304,40,FALSE)</f>
        <v>47.5</v>
      </c>
      <c r="GJ216" s="13"/>
      <c r="GK216" s="13"/>
      <c r="GL216" s="13"/>
      <c r="GM216" s="13"/>
      <c r="GN216" s="55">
        <f>VLOOKUP($A216,'WO Detail'!$A$2:$BJ$304,17,FALSE)</f>
        <v>0</v>
      </c>
      <c r="GO216" s="55">
        <f>VLOOKUP($A216,'WO Detail'!$A$2:$BJ$304,18,FALSE)</f>
        <v>0</v>
      </c>
      <c r="GP216" s="55">
        <f>VLOOKUP($A216,'WO Detail'!$A$2:$BJ$304,19,FALSE)</f>
        <v>0</v>
      </c>
      <c r="GQ216" s="55" t="str">
        <f>VLOOKUP($A216,'WO Detail'!$A$2:$BJ$304,21,FALSE)</f>
        <v>Yes</v>
      </c>
      <c r="GR216" s="89">
        <f>VLOOKUP($A216,'WO Detail'!$A$2:$BJ$304,22,FALSE)</f>
        <v>0.79698848326674609</v>
      </c>
      <c r="GS216" s="95">
        <f>VLOOKUP($A216,'WO Detail'!$A$2:$BJ$304,41,FALSE)</f>
        <v>88</v>
      </c>
      <c r="GT216" s="95">
        <f t="shared" si="73"/>
        <v>0.73333333333333328</v>
      </c>
      <c r="GU216" s="95">
        <f>VLOOKUP($A216,'WO Detail'!$A$2:$BJ$304,42,FALSE)</f>
        <v>3</v>
      </c>
      <c r="GV216" s="95">
        <f t="shared" si="74"/>
        <v>7.4999999999999997E-2</v>
      </c>
      <c r="GW216" s="95">
        <f>VLOOKUP($A216,'WO Detail'!$A$2:$BJ$304,43,FALSE)</f>
        <v>260</v>
      </c>
      <c r="GX216" s="95">
        <f t="shared" si="79"/>
        <v>2.166666666666667</v>
      </c>
      <c r="GY216" s="95">
        <f>VLOOKUP($A216,'WO Detail'!$A$2:$BJ$304,44,FALSE)</f>
        <v>492</v>
      </c>
      <c r="GZ216" s="95">
        <f t="shared" si="80"/>
        <v>12.3</v>
      </c>
      <c r="HA216" s="95">
        <f>VLOOKUP($A216,'WO Detail'!$A$2:$BJ$304,45,FALSE)</f>
        <v>118</v>
      </c>
      <c r="HB216" s="95">
        <f t="shared" si="81"/>
        <v>0.98333333333333339</v>
      </c>
      <c r="HC216" s="95">
        <f>VLOOKUP($A216,'WO Detail'!$A$2:$BJ$304,46,FALSE)</f>
        <v>80</v>
      </c>
      <c r="HD216" s="95">
        <f t="shared" si="82"/>
        <v>2</v>
      </c>
      <c r="HE216" s="95">
        <f>VLOOKUP($A216,'WO Detail'!$A$2:$BJ$304,47,FALSE)</f>
        <v>291</v>
      </c>
      <c r="HF216" s="95">
        <f t="shared" si="83"/>
        <v>2.4249999999999998</v>
      </c>
      <c r="HG216" s="95">
        <f>VLOOKUP($A216,'WO Detail'!$A$2:$BJ$304,49,FALSE)</f>
        <v>544</v>
      </c>
      <c r="HH216" s="95">
        <f t="shared" si="84"/>
        <v>4.5333333333333332</v>
      </c>
      <c r="HI216" s="95">
        <f>VLOOKUP($A216,'WO Detail'!$A$2:$BJ$304,51,FALSE)</f>
        <v>2</v>
      </c>
      <c r="HJ216" s="95">
        <f t="shared" si="85"/>
        <v>1</v>
      </c>
      <c r="HK216" s="95">
        <f>VLOOKUP($A216,'WO Detail'!$A$2:$BJ$304,53,FALSE)</f>
        <v>5</v>
      </c>
      <c r="HL216" s="95">
        <f t="shared" si="86"/>
        <v>2.5</v>
      </c>
      <c r="HM216" s="95">
        <f>VLOOKUP($A216,'WO Detail'!$A$2:$BJ$304,55,FALSE)</f>
        <v>14</v>
      </c>
      <c r="HN216" s="95">
        <f t="shared" si="95"/>
        <v>14</v>
      </c>
      <c r="HO216" s="95">
        <f>VLOOKUP($A216,'WO Detail'!$A$2:$BJ$304,56,FALSE)</f>
        <v>1145</v>
      </c>
      <c r="HP216" s="95">
        <f t="shared" si="87"/>
        <v>9.5416666666666679</v>
      </c>
      <c r="HQ216" s="95">
        <f>VLOOKUP($A216,'WO Detail'!$A$2:$BJ$304,57,FALSE)</f>
        <v>666</v>
      </c>
      <c r="HR216" s="95">
        <f t="shared" si="88"/>
        <v>16.649999999999999</v>
      </c>
      <c r="HS216" s="95">
        <f>VLOOKUP($A216,'WO Detail'!$A$2:$BJ$304,58,FALSE)</f>
        <v>1439</v>
      </c>
      <c r="HT216" s="95">
        <f t="shared" si="89"/>
        <v>11.991666666666667</v>
      </c>
      <c r="HU216" s="95">
        <f>VLOOKUP($A216,'WO Detail'!$A$2:$BJ$304,59,FALSE)</f>
        <v>3408</v>
      </c>
      <c r="HV216" s="95">
        <f t="shared" si="90"/>
        <v>85.2</v>
      </c>
      <c r="HW216" s="95">
        <f>VLOOKUP($A216,'WO Detail'!$A$2:$BJ$304,60,FALSE)</f>
        <v>75</v>
      </c>
      <c r="HX216" s="95">
        <f t="shared" si="91"/>
        <v>0.625</v>
      </c>
      <c r="HY216" s="95">
        <f>VLOOKUP($A216,'WO Detail'!$A$2:$BJ$304,61,FALSE)</f>
        <v>2023</v>
      </c>
      <c r="HZ216" s="95">
        <f t="shared" si="92"/>
        <v>50.575000000000003</v>
      </c>
      <c r="IA216" s="95"/>
      <c r="IB216" s="95"/>
      <c r="IC216" s="95"/>
      <c r="ID216" s="113">
        <f>VLOOKUP($A216,'PHAS Score'!$C$1:$D$303,2,FALSE)</f>
        <v>5</v>
      </c>
      <c r="IE216" s="95">
        <f>VLOOKUP($A216,'WO Detail'!$A$2:$BJ$304,62,FALSE)</f>
        <v>128</v>
      </c>
      <c r="IF216" s="95">
        <f t="shared" si="93"/>
        <v>3.2</v>
      </c>
      <c r="IG216" s="96"/>
      <c r="IH216" s="96"/>
      <c r="II216" s="96"/>
      <c r="IJ216" s="96"/>
    </row>
    <row r="217" spans="1:244" s="18" customFormat="1" ht="20.100000000000001" customHeight="1">
      <c r="A217" s="55" t="s">
        <v>1385</v>
      </c>
      <c r="B217" s="13" t="s">
        <v>278</v>
      </c>
      <c r="C217" s="13" t="str">
        <f>VLOOKUP($A217,'WO Detail'!$A$2:$BJ$304,4,FALSE)</f>
        <v>Brooklyn</v>
      </c>
      <c r="D217" s="13" t="str">
        <f>VLOOKUP($A217,'WO Detail'!$A$2:$BJ$304,6,FALSE)</f>
        <v>Reid Apartments</v>
      </c>
      <c r="E217" s="55">
        <f>VLOOKUP($A217,'WO Detail'!$A$2:$BJ$304,7,FALSE)</f>
        <v>167</v>
      </c>
      <c r="F217" s="13" t="s">
        <v>1386</v>
      </c>
      <c r="G217" s="53">
        <v>167</v>
      </c>
      <c r="H217" s="55" t="str">
        <f>VLOOKUP($A217,'WO Detail'!$A$2:$BJ$304,9,FALSE)</f>
        <v>NY005011670</v>
      </c>
      <c r="I217" s="14">
        <v>218</v>
      </c>
      <c r="J217" s="14">
        <v>233</v>
      </c>
      <c r="K217" s="15">
        <v>1.0688073</v>
      </c>
      <c r="L217" s="15">
        <v>12.544495400000001</v>
      </c>
      <c r="M217" s="14">
        <v>81</v>
      </c>
      <c r="N217" s="14">
        <v>152</v>
      </c>
      <c r="O217" s="14">
        <v>0</v>
      </c>
      <c r="P217" s="14">
        <v>1</v>
      </c>
      <c r="Q217" s="14">
        <v>1</v>
      </c>
      <c r="R217" s="14">
        <v>0</v>
      </c>
      <c r="S217" s="14">
        <v>0</v>
      </c>
      <c r="T217" s="14">
        <v>1</v>
      </c>
      <c r="U217" s="14">
        <v>1</v>
      </c>
      <c r="V217" s="14">
        <v>1</v>
      </c>
      <c r="W217" s="14">
        <v>1</v>
      </c>
      <c r="X217" s="14">
        <v>1</v>
      </c>
      <c r="Y217" s="14">
        <v>74</v>
      </c>
      <c r="Z217" s="14">
        <v>106</v>
      </c>
      <c r="AA217" s="14">
        <v>46</v>
      </c>
      <c r="AB217" s="14">
        <v>2</v>
      </c>
      <c r="AC217" s="14">
        <v>227</v>
      </c>
      <c r="AD217" s="14">
        <v>226</v>
      </c>
      <c r="AE217" s="14">
        <v>8</v>
      </c>
      <c r="AF217" s="14">
        <v>192</v>
      </c>
      <c r="AG217" s="14">
        <v>32</v>
      </c>
      <c r="AH217" s="14">
        <v>1</v>
      </c>
      <c r="AI217" s="14">
        <v>0</v>
      </c>
      <c r="AJ217" s="14">
        <v>163</v>
      </c>
      <c r="AK217" s="14">
        <v>39</v>
      </c>
      <c r="AL217" s="14">
        <v>9</v>
      </c>
      <c r="AM217" s="14">
        <v>5</v>
      </c>
      <c r="AN217" s="14">
        <v>3</v>
      </c>
      <c r="AO217" s="16">
        <v>330.4633027522936</v>
      </c>
      <c r="AP217" s="16">
        <v>240</v>
      </c>
      <c r="AQ217" s="14">
        <v>0</v>
      </c>
      <c r="AR217" s="14">
        <v>16</v>
      </c>
      <c r="AS217" s="14">
        <v>136</v>
      </c>
      <c r="AT217" s="14">
        <v>26</v>
      </c>
      <c r="AU217" s="14">
        <v>11</v>
      </c>
      <c r="AV217" s="14">
        <v>7</v>
      </c>
      <c r="AW217" s="14">
        <v>4</v>
      </c>
      <c r="AX217" s="14">
        <v>4</v>
      </c>
      <c r="AY217" s="14">
        <v>8</v>
      </c>
      <c r="AZ217" s="14">
        <v>1</v>
      </c>
      <c r="BA217" s="14">
        <v>5</v>
      </c>
      <c r="BB217" s="16">
        <v>13915.376146788991</v>
      </c>
      <c r="BC217" s="16">
        <v>10296</v>
      </c>
      <c r="BD217" s="14">
        <v>3</v>
      </c>
      <c r="BE217" s="14">
        <v>98</v>
      </c>
      <c r="BF217" s="14">
        <v>62</v>
      </c>
      <c r="BG217" s="14">
        <v>24</v>
      </c>
      <c r="BH217" s="14">
        <v>6</v>
      </c>
      <c r="BI217" s="14">
        <v>8</v>
      </c>
      <c r="BJ217" s="14">
        <v>7</v>
      </c>
      <c r="BK217" s="14">
        <v>5</v>
      </c>
      <c r="BL217" s="14">
        <v>0</v>
      </c>
      <c r="BM217" s="14">
        <v>3</v>
      </c>
      <c r="BN217" s="14">
        <v>2</v>
      </c>
      <c r="BO217" s="14">
        <v>0</v>
      </c>
      <c r="BP217" s="14">
        <v>0</v>
      </c>
      <c r="BQ217" s="14">
        <v>0</v>
      </c>
      <c r="BR217" s="14">
        <v>0</v>
      </c>
      <c r="BS217" s="14">
        <v>0</v>
      </c>
      <c r="BT217" s="14">
        <v>0</v>
      </c>
      <c r="BU217" s="14">
        <v>0</v>
      </c>
      <c r="BV217" s="14">
        <v>0</v>
      </c>
      <c r="BW217" s="14">
        <v>0</v>
      </c>
      <c r="BX217" s="14">
        <v>0</v>
      </c>
      <c r="BY217" s="14">
        <v>16</v>
      </c>
      <c r="BZ217" s="16">
        <v>33743.5</v>
      </c>
      <c r="CA217" s="16">
        <v>33986</v>
      </c>
      <c r="CB217" s="14">
        <v>3</v>
      </c>
      <c r="CC217" s="16">
        <v>4776</v>
      </c>
      <c r="CD217" s="16">
        <v>4776</v>
      </c>
      <c r="CE217" s="14">
        <v>197</v>
      </c>
      <c r="CF217" s="16">
        <v>12480.131979695432</v>
      </c>
      <c r="CG217" s="16">
        <v>10080</v>
      </c>
      <c r="CH217" s="14">
        <v>191</v>
      </c>
      <c r="CI217" s="14">
        <v>21</v>
      </c>
      <c r="CJ217" s="14">
        <v>6</v>
      </c>
      <c r="CK217" s="14">
        <v>0</v>
      </c>
      <c r="CL217" s="14">
        <v>0</v>
      </c>
      <c r="CM217" s="14">
        <v>0</v>
      </c>
      <c r="CN217" s="17">
        <f t="shared" si="76"/>
        <v>0</v>
      </c>
      <c r="CO217" s="14">
        <v>2</v>
      </c>
      <c r="CP217" s="17">
        <f t="shared" si="77"/>
        <v>9.1743119266055051E-3</v>
      </c>
      <c r="CQ217" s="14">
        <v>146</v>
      </c>
      <c r="CR217" s="14">
        <v>0</v>
      </c>
      <c r="CS217" s="17">
        <f t="shared" si="78"/>
        <v>0</v>
      </c>
      <c r="CT217" s="13"/>
      <c r="CU217" s="17"/>
      <c r="CV217" s="13"/>
      <c r="CW217" s="13"/>
      <c r="CX217" s="13"/>
      <c r="CY217" s="13"/>
      <c r="CZ217" s="13"/>
      <c r="DA217" s="13"/>
      <c r="DB217" s="13" t="str">
        <f>VLOOKUP($A217,'WO Detail'!$A$2:$BJ$304,5,FALSE)</f>
        <v>Gerard Middleton</v>
      </c>
      <c r="DC217" s="13"/>
      <c r="DD217" s="13"/>
      <c r="DE217" s="55">
        <f>VLOOKUP($A217,'WO Detail'!$A$2:$BJ$304,38,FALSE)</f>
        <v>1</v>
      </c>
      <c r="DF217" s="19" t="s">
        <v>280</v>
      </c>
      <c r="DG217" s="19" t="s">
        <v>281</v>
      </c>
      <c r="DH217" s="19" t="s">
        <v>887</v>
      </c>
      <c r="DI217" s="19" t="s">
        <v>888</v>
      </c>
      <c r="DJ217" s="19" t="s">
        <v>284</v>
      </c>
      <c r="DK217" s="19" t="s">
        <v>285</v>
      </c>
      <c r="DL217" s="19" t="s">
        <v>286</v>
      </c>
      <c r="DM217" s="19" t="s">
        <v>287</v>
      </c>
      <c r="DN217" s="19" t="s">
        <v>891</v>
      </c>
      <c r="DO217" s="55"/>
      <c r="DP217" s="55"/>
      <c r="DQ217" s="68">
        <v>8.5106382978723403</v>
      </c>
      <c r="DR217" s="55" t="str">
        <f>VLOOKUP($A217,'WO Detail'!$A$2:$BJ$304,10,FALSE)</f>
        <v>No</v>
      </c>
      <c r="DS217" s="55" t="str">
        <f>VLOOKUP($A217,'WO Detail'!$A$2:$BJ$304,14,FALSE)</f>
        <v>YES</v>
      </c>
      <c r="DT217" s="19" t="s">
        <v>289</v>
      </c>
      <c r="DU217" s="59" t="str">
        <f>VLOOKUP($A217,'WO Detail'!$A$2:$BJ$304,15,FALSE)</f>
        <v>SERINA LEZAMA</v>
      </c>
      <c r="DV217" s="78">
        <v>2021</v>
      </c>
      <c r="DW217" s="79" t="s">
        <v>519</v>
      </c>
      <c r="DX217" s="55">
        <f>VLOOKUP($A217,'WO Detail'!$A$2:$BJ$304,26,FALSE)</f>
        <v>230</v>
      </c>
      <c r="DY217" s="55">
        <f>VLOOKUP($A217,'WO Detail'!$A$2:$BJ$304,27,FALSE)</f>
        <v>218</v>
      </c>
      <c r="DZ217" s="55">
        <f>VLOOKUP($A217,'WO Detail'!$A$2:$BJ$304,28,FALSE)</f>
        <v>9</v>
      </c>
      <c r="EA217" s="55">
        <f>VLOOKUP($A217,'WO Detail'!$A$2:$BJ$304,29,FALSE)</f>
        <v>3</v>
      </c>
      <c r="EB217" s="55">
        <f>VLOOKUP($A217,'WO Detail'!$A$2:$BJ$304,30,FALSE)</f>
        <v>114</v>
      </c>
      <c r="EC217" s="55">
        <f>VLOOKUP($A217,'WO Detail'!$A$2:$BJ$304,31,FALSE)</f>
        <v>116</v>
      </c>
      <c r="ED217" s="55">
        <f>VLOOKUP($A217,'WO Detail'!$A$2:$BJ$304,32,FALSE)</f>
        <v>0</v>
      </c>
      <c r="EE217" s="55">
        <f>VLOOKUP($A217,'WO Detail'!$A$2:$BJ$304,33,FALSE)</f>
        <v>0</v>
      </c>
      <c r="EF217" s="55">
        <f>VLOOKUP($A217,'WO Detail'!$A$2:$BJ$304,34,FALSE)</f>
        <v>0</v>
      </c>
      <c r="EG217" s="55">
        <f>VLOOKUP($A217,'WO Detail'!$A$2:$BJ$304,35,FALSE)</f>
        <v>0</v>
      </c>
      <c r="EH217" s="55">
        <f>VLOOKUP($A217,'WO Detail'!$A$2:$BJ$304,36,FALSE)</f>
        <v>0</v>
      </c>
      <c r="EI217" s="55">
        <f>VLOOKUP($A217,'WO Detail'!$A$2:$BJ$304,37,FALSE)</f>
        <v>0</v>
      </c>
      <c r="EJ217" s="78">
        <v>1</v>
      </c>
      <c r="EK217" s="78">
        <v>0</v>
      </c>
      <c r="EL217" s="19" t="s">
        <v>268</v>
      </c>
      <c r="EM217" s="19" t="s">
        <v>269</v>
      </c>
      <c r="EN217" s="81">
        <v>25537</v>
      </c>
      <c r="EO217" s="78">
        <v>51</v>
      </c>
      <c r="EP217" s="78" t="s">
        <v>284</v>
      </c>
      <c r="EQ217" s="84">
        <v>13285</v>
      </c>
      <c r="ER217" s="78">
        <v>1.58</v>
      </c>
      <c r="ES217" s="13"/>
      <c r="ET217" s="55">
        <f>VLOOKUP($A217,'WO Detail'!$A$2:$BJ$304,25,FALSE)</f>
        <v>4</v>
      </c>
      <c r="EU217" s="55">
        <f>VLOOKUP($A217,'WO Detail'!$A$2:$BJ$304,24,FALSE)</f>
        <v>2</v>
      </c>
      <c r="EV217" s="55">
        <f>VLOOKUP($A217,'WO Detail'!$A$2:$BJ$304,23,FALSE)</f>
        <v>0</v>
      </c>
      <c r="EW217" s="78" t="s">
        <v>267</v>
      </c>
      <c r="EX217" s="13"/>
      <c r="EY217" s="13"/>
      <c r="EZ217" s="19" t="s">
        <v>272</v>
      </c>
      <c r="FA217" s="55" t="str">
        <f>VLOOKUP($A217,'WO Detail'!$A$2:$BJ$304,11,FALSE)</f>
        <v>Other</v>
      </c>
      <c r="FB217" s="55" t="str">
        <f>VLOOKUP($A217,'WO Detail'!$A$2:$BJ$304,12,FALSE)</f>
        <v>No</v>
      </c>
      <c r="FC217" s="13"/>
      <c r="FD217" s="55">
        <f>VLOOKUP($A217,'WO Detail'!$A$2:$BJ$304,13,FALSE)</f>
        <v>0</v>
      </c>
      <c r="FE217" s="19" t="s">
        <v>267</v>
      </c>
      <c r="FF217" s="13" t="s">
        <v>273</v>
      </c>
      <c r="FG217" s="19" t="s">
        <v>1387</v>
      </c>
      <c r="FH217" s="19" t="s">
        <v>893</v>
      </c>
      <c r="FI217" s="13">
        <v>4011</v>
      </c>
      <c r="FJ217" s="13">
        <v>17</v>
      </c>
      <c r="FK217" s="19" t="s">
        <v>894</v>
      </c>
      <c r="FL217" s="13"/>
      <c r="FM217" s="55">
        <f>VLOOKUP($A217,'WO Detail'!$A$2:$BJ$304,16,FALSE)</f>
        <v>0</v>
      </c>
      <c r="FN217" s="13"/>
      <c r="FO217" s="13"/>
      <c r="FP217" s="13"/>
      <c r="FQ217" s="13"/>
      <c r="FR217" s="13"/>
      <c r="FS217" s="13"/>
      <c r="FT217" s="13"/>
      <c r="FU217" s="13"/>
      <c r="FV217" s="13"/>
      <c r="FW217" s="13"/>
      <c r="FX217" s="13"/>
      <c r="FY217" s="13"/>
      <c r="FZ217" s="13"/>
      <c r="GA217" s="13"/>
      <c r="GB217" s="13"/>
      <c r="GC217" s="13"/>
      <c r="GD217" s="13"/>
      <c r="GE217" s="13"/>
      <c r="GF217" s="13"/>
      <c r="GG217" s="13"/>
      <c r="GH217" s="55">
        <f>VLOOKUP($A217,'WO Detail'!$A$2:$BJ$304,39,FALSE)</f>
        <v>94.85</v>
      </c>
      <c r="GI217" s="55">
        <f>VLOOKUP($A217,'WO Detail'!$A$2:$BJ$304,40,FALSE)</f>
        <v>16.059999999999999</v>
      </c>
      <c r="GJ217" s="13"/>
      <c r="GK217" s="13"/>
      <c r="GL217" s="13"/>
      <c r="GM217" s="13"/>
      <c r="GN217" s="55">
        <f>VLOOKUP($A217,'WO Detail'!$A$2:$BJ$304,17,FALSE)</f>
        <v>0</v>
      </c>
      <c r="GO217" s="55">
        <f>VLOOKUP($A217,'WO Detail'!$A$2:$BJ$304,18,FALSE)</f>
        <v>0</v>
      </c>
      <c r="GP217" s="55">
        <f>VLOOKUP($A217,'WO Detail'!$A$2:$BJ$304,19,FALSE)</f>
        <v>0</v>
      </c>
      <c r="GQ217" s="55" t="str">
        <f>VLOOKUP($A217,'WO Detail'!$A$2:$BJ$304,21,FALSE)</f>
        <v>Yes</v>
      </c>
      <c r="GR217" s="89">
        <f>VLOOKUP($A217,'WO Detail'!$A$2:$BJ$304,22,FALSE)</f>
        <v>0.66277251737724008</v>
      </c>
      <c r="GS217" s="95">
        <f>VLOOKUP($A217,'WO Detail'!$A$2:$BJ$304,41,FALSE)</f>
        <v>329</v>
      </c>
      <c r="GT217" s="95">
        <f t="shared" si="73"/>
        <v>0.50305810397553519</v>
      </c>
      <c r="GU217" s="95">
        <f>VLOOKUP($A217,'WO Detail'!$A$2:$BJ$304,42,FALSE)</f>
        <v>9</v>
      </c>
      <c r="GV217" s="95">
        <f t="shared" si="74"/>
        <v>4.1284403669724773E-2</v>
      </c>
      <c r="GW217" s="95">
        <f>VLOOKUP($A217,'WO Detail'!$A$2:$BJ$304,43,FALSE)</f>
        <v>958</v>
      </c>
      <c r="GX217" s="95">
        <f t="shared" si="79"/>
        <v>1.4648318042813455</v>
      </c>
      <c r="GY217" s="95">
        <f>VLOOKUP($A217,'WO Detail'!$A$2:$BJ$304,44,FALSE)</f>
        <v>881</v>
      </c>
      <c r="GZ217" s="95">
        <f t="shared" si="80"/>
        <v>4.0412844036697244</v>
      </c>
      <c r="HA217" s="95">
        <f>VLOOKUP($A217,'WO Detail'!$A$2:$BJ$304,45,FALSE)</f>
        <v>502</v>
      </c>
      <c r="HB217" s="95">
        <f t="shared" si="81"/>
        <v>0.76758409785932724</v>
      </c>
      <c r="HC217" s="95">
        <f>VLOOKUP($A217,'WO Detail'!$A$2:$BJ$304,46,FALSE)</f>
        <v>468</v>
      </c>
      <c r="HD217" s="95">
        <f t="shared" si="82"/>
        <v>2.1467889908256881</v>
      </c>
      <c r="HE217" s="95">
        <f>VLOOKUP($A217,'WO Detail'!$A$2:$BJ$304,47,FALSE)</f>
        <v>460</v>
      </c>
      <c r="HF217" s="95">
        <f t="shared" si="83"/>
        <v>0.70336391437308876</v>
      </c>
      <c r="HG217" s="95">
        <f>VLOOKUP($A217,'WO Detail'!$A$2:$BJ$304,49,FALSE)</f>
        <v>274</v>
      </c>
      <c r="HH217" s="95">
        <f t="shared" si="84"/>
        <v>0.41896024464831805</v>
      </c>
      <c r="HI217" s="95">
        <f>VLOOKUP($A217,'WO Detail'!$A$2:$BJ$304,51,FALSE)</f>
        <v>5</v>
      </c>
      <c r="HJ217" s="95">
        <f t="shared" si="85"/>
        <v>2.5</v>
      </c>
      <c r="HK217" s="95">
        <f>VLOOKUP($A217,'WO Detail'!$A$2:$BJ$304,53,FALSE)</f>
        <v>0</v>
      </c>
      <c r="HL217" s="95">
        <f t="shared" si="86"/>
        <v>0</v>
      </c>
      <c r="HM217" s="95">
        <f>VLOOKUP($A217,'WO Detail'!$A$2:$BJ$304,55,FALSE)</f>
        <v>48</v>
      </c>
      <c r="HN217" s="95">
        <f t="shared" si="95"/>
        <v>24</v>
      </c>
      <c r="HO217" s="95">
        <f>VLOOKUP($A217,'WO Detail'!$A$2:$BJ$304,56,FALSE)</f>
        <v>4578</v>
      </c>
      <c r="HP217" s="95">
        <f t="shared" si="87"/>
        <v>7</v>
      </c>
      <c r="HQ217" s="95">
        <f>VLOOKUP($A217,'WO Detail'!$A$2:$BJ$304,57,FALSE)</f>
        <v>822</v>
      </c>
      <c r="HR217" s="95">
        <f t="shared" si="88"/>
        <v>3.7706422018348622</v>
      </c>
      <c r="HS217" s="95">
        <f>VLOOKUP($A217,'WO Detail'!$A$2:$BJ$304,58,FALSE)</f>
        <v>2896</v>
      </c>
      <c r="HT217" s="95">
        <f t="shared" si="89"/>
        <v>4.4281345565749239</v>
      </c>
      <c r="HU217" s="95">
        <f>VLOOKUP($A217,'WO Detail'!$A$2:$BJ$304,59,FALSE)</f>
        <v>11755</v>
      </c>
      <c r="HV217" s="95">
        <f t="shared" si="90"/>
        <v>53.922018348623851</v>
      </c>
      <c r="HW217" s="95">
        <f>VLOOKUP($A217,'WO Detail'!$A$2:$BJ$304,60,FALSE)</f>
        <v>295</v>
      </c>
      <c r="HX217" s="95">
        <f t="shared" si="91"/>
        <v>0.45107033639143729</v>
      </c>
      <c r="HY217" s="95">
        <f>VLOOKUP($A217,'WO Detail'!$A$2:$BJ$304,61,FALSE)</f>
        <v>5920</v>
      </c>
      <c r="HZ217" s="95">
        <f t="shared" si="92"/>
        <v>27.155963302752294</v>
      </c>
      <c r="IA217" s="95"/>
      <c r="IB217" s="95"/>
      <c r="IC217" s="95"/>
      <c r="ID217" s="113">
        <f>VLOOKUP($A217,'PHAS Score'!$C$1:$D$303,2,FALSE)</f>
        <v>3</v>
      </c>
      <c r="IE217" s="95">
        <f>VLOOKUP($A217,'WO Detail'!$A$2:$BJ$304,62,FALSE)</f>
        <v>438</v>
      </c>
      <c r="IF217" s="95">
        <f t="shared" si="93"/>
        <v>2.0091743119266057</v>
      </c>
      <c r="IG217" s="96"/>
      <c r="IH217" s="96"/>
      <c r="II217" s="96"/>
      <c r="IJ217" s="96"/>
    </row>
    <row r="218" spans="1:244" s="18" customFormat="1" ht="20.100000000000001" customHeight="1">
      <c r="A218" s="55" t="s">
        <v>1388</v>
      </c>
      <c r="B218" s="13" t="s">
        <v>557</v>
      </c>
      <c r="C218" s="13" t="str">
        <f>VLOOKUP($A218,'WO Detail'!$A$2:$BJ$304,4,FALSE)</f>
        <v>Queens-Staten Island</v>
      </c>
      <c r="D218" s="13" t="str">
        <f>VLOOKUP($A218,'WO Detail'!$A$2:$BJ$304,6,FALSE)</f>
        <v>Richmond Terrace</v>
      </c>
      <c r="E218" s="55">
        <f>VLOOKUP($A218,'WO Detail'!$A$2:$BJ$304,7,FALSE)</f>
        <v>117</v>
      </c>
      <c r="F218" s="13" t="s">
        <v>1389</v>
      </c>
      <c r="G218" s="53">
        <v>117</v>
      </c>
      <c r="H218" s="55" t="str">
        <f>VLOOKUP($A218,'WO Detail'!$A$2:$BJ$304,9,FALSE)</f>
        <v>NY005011170</v>
      </c>
      <c r="I218" s="14">
        <v>466</v>
      </c>
      <c r="J218" s="14">
        <v>1228</v>
      </c>
      <c r="K218" s="15">
        <v>2.6351931</v>
      </c>
      <c r="L218" s="15">
        <v>18.367811199999998</v>
      </c>
      <c r="M218" s="14">
        <v>467</v>
      </c>
      <c r="N218" s="14">
        <v>761</v>
      </c>
      <c r="O218" s="14">
        <v>82</v>
      </c>
      <c r="P218" s="14">
        <v>129</v>
      </c>
      <c r="Q218" s="14">
        <v>151</v>
      </c>
      <c r="R218" s="14">
        <v>162</v>
      </c>
      <c r="S218" s="14">
        <v>117</v>
      </c>
      <c r="T218" s="14">
        <v>168</v>
      </c>
      <c r="U218" s="14">
        <v>117</v>
      </c>
      <c r="V218" s="14">
        <v>114</v>
      </c>
      <c r="W218" s="14">
        <v>54</v>
      </c>
      <c r="X218" s="14">
        <v>50</v>
      </c>
      <c r="Y218" s="14">
        <v>65</v>
      </c>
      <c r="Z218" s="14">
        <v>16</v>
      </c>
      <c r="AA218" s="14">
        <v>3</v>
      </c>
      <c r="AB218" s="14">
        <v>462</v>
      </c>
      <c r="AC218" s="14">
        <v>113</v>
      </c>
      <c r="AD218" s="14">
        <v>84</v>
      </c>
      <c r="AE218" s="14">
        <v>95</v>
      </c>
      <c r="AF218" s="14">
        <v>775</v>
      </c>
      <c r="AG218" s="14">
        <v>348</v>
      </c>
      <c r="AH218" s="14">
        <v>4</v>
      </c>
      <c r="AI218" s="14">
        <v>6</v>
      </c>
      <c r="AJ218" s="14">
        <v>218</v>
      </c>
      <c r="AK218" s="14">
        <v>57</v>
      </c>
      <c r="AL218" s="14">
        <v>5</v>
      </c>
      <c r="AM218" s="14">
        <v>3</v>
      </c>
      <c r="AN218" s="14">
        <v>55</v>
      </c>
      <c r="AO218" s="16">
        <v>538.57510729613739</v>
      </c>
      <c r="AP218" s="16">
        <v>418</v>
      </c>
      <c r="AQ218" s="14">
        <v>15</v>
      </c>
      <c r="AR218" s="14">
        <v>38</v>
      </c>
      <c r="AS218" s="14">
        <v>123</v>
      </c>
      <c r="AT218" s="14">
        <v>39</v>
      </c>
      <c r="AU218" s="14">
        <v>63</v>
      </c>
      <c r="AV218" s="14">
        <v>34</v>
      </c>
      <c r="AW218" s="14">
        <v>22</v>
      </c>
      <c r="AX218" s="14">
        <v>24</v>
      </c>
      <c r="AY218" s="14">
        <v>26</v>
      </c>
      <c r="AZ218" s="14">
        <v>20</v>
      </c>
      <c r="BA218" s="14">
        <v>62</v>
      </c>
      <c r="BB218" s="16">
        <v>24251.252155172413</v>
      </c>
      <c r="BC218" s="16">
        <v>18472</v>
      </c>
      <c r="BD218" s="14">
        <v>21</v>
      </c>
      <c r="BE218" s="14">
        <v>91</v>
      </c>
      <c r="BF218" s="14">
        <v>88</v>
      </c>
      <c r="BG218" s="14">
        <v>52</v>
      </c>
      <c r="BH218" s="14">
        <v>33</v>
      </c>
      <c r="BI218" s="14">
        <v>38</v>
      </c>
      <c r="BJ218" s="14">
        <v>32</v>
      </c>
      <c r="BK218" s="14">
        <v>30</v>
      </c>
      <c r="BL218" s="14">
        <v>17</v>
      </c>
      <c r="BM218" s="14">
        <v>14</v>
      </c>
      <c r="BN218" s="14">
        <v>11</v>
      </c>
      <c r="BO218" s="14">
        <v>10</v>
      </c>
      <c r="BP218" s="14">
        <v>8</v>
      </c>
      <c r="BQ218" s="14">
        <v>5</v>
      </c>
      <c r="BR218" s="14">
        <v>2</v>
      </c>
      <c r="BS218" s="14">
        <v>4</v>
      </c>
      <c r="BT218" s="14">
        <v>2</v>
      </c>
      <c r="BU218" s="14">
        <v>2</v>
      </c>
      <c r="BV218" s="14">
        <v>1</v>
      </c>
      <c r="BW218" s="14">
        <v>1</v>
      </c>
      <c r="BX218" s="14">
        <v>2</v>
      </c>
      <c r="BY218" s="14">
        <v>231</v>
      </c>
      <c r="BZ218" s="16">
        <v>34932.679653679654</v>
      </c>
      <c r="CA218" s="16">
        <v>32254</v>
      </c>
      <c r="CB218" s="14">
        <v>90</v>
      </c>
      <c r="CC218" s="16">
        <v>14905.933333333332</v>
      </c>
      <c r="CD218" s="16">
        <v>11406</v>
      </c>
      <c r="CE218" s="14">
        <v>148</v>
      </c>
      <c r="CF218" s="16">
        <v>14735.378378378378</v>
      </c>
      <c r="CG218" s="16">
        <v>10536</v>
      </c>
      <c r="CH218" s="14">
        <v>307</v>
      </c>
      <c r="CI218" s="14">
        <v>101</v>
      </c>
      <c r="CJ218" s="14">
        <v>46</v>
      </c>
      <c r="CK218" s="14">
        <v>10</v>
      </c>
      <c r="CL218" s="14">
        <v>0</v>
      </c>
      <c r="CM218" s="14">
        <v>0</v>
      </c>
      <c r="CN218" s="17">
        <f t="shared" si="76"/>
        <v>0</v>
      </c>
      <c r="CO218" s="14">
        <v>13</v>
      </c>
      <c r="CP218" s="17">
        <f t="shared" si="77"/>
        <v>2.7896995708154508E-2</v>
      </c>
      <c r="CQ218" s="14">
        <v>250</v>
      </c>
      <c r="CR218" s="14">
        <v>109</v>
      </c>
      <c r="CS218" s="17">
        <f t="shared" si="78"/>
        <v>8.8762214983713353E-2</v>
      </c>
      <c r="CT218" s="13"/>
      <c r="CU218" s="17"/>
      <c r="CV218" s="13"/>
      <c r="CW218" s="13"/>
      <c r="CX218" s="13"/>
      <c r="CY218" s="13"/>
      <c r="CZ218" s="13"/>
      <c r="DA218" s="13"/>
      <c r="DB218" s="13" t="str">
        <f>VLOOKUP($A218,'WO Detail'!$A$2:$BJ$304,5,FALSE)</f>
        <v>Carlos Falu</v>
      </c>
      <c r="DC218" s="13"/>
      <c r="DD218" s="13"/>
      <c r="DE218" s="55">
        <f>VLOOKUP($A218,'WO Detail'!$A$2:$BJ$304,38,FALSE)</f>
        <v>8</v>
      </c>
      <c r="DF218" s="19" t="s">
        <v>559</v>
      </c>
      <c r="DG218" s="19" t="s">
        <v>560</v>
      </c>
      <c r="DH218" s="19" t="s">
        <v>707</v>
      </c>
      <c r="DI218" s="19" t="s">
        <v>708</v>
      </c>
      <c r="DJ218" s="19" t="s">
        <v>520</v>
      </c>
      <c r="DK218" s="19" t="s">
        <v>686</v>
      </c>
      <c r="DL218" s="19" t="s">
        <v>709</v>
      </c>
      <c r="DM218" s="19" t="s">
        <v>710</v>
      </c>
      <c r="DN218" s="19" t="s">
        <v>711</v>
      </c>
      <c r="DO218" s="55"/>
      <c r="DP218" s="55"/>
      <c r="DQ218" s="68">
        <v>9.456264775413711</v>
      </c>
      <c r="DR218" s="55" t="str">
        <f>VLOOKUP($A218,'WO Detail'!$A$2:$BJ$304,10,FALSE)</f>
        <v>No</v>
      </c>
      <c r="DS218" s="55" t="str">
        <f>VLOOKUP($A218,'WO Detail'!$A$2:$BJ$304,14,FALSE)</f>
        <v>YES</v>
      </c>
      <c r="DT218" s="19" t="s">
        <v>567</v>
      </c>
      <c r="DU218" s="59" t="str">
        <f>VLOOKUP($A218,'WO Detail'!$A$2:$BJ$304,15,FALSE)</f>
        <v>BARBARA SHIEL</v>
      </c>
      <c r="DV218" s="77"/>
      <c r="DW218" s="79" t="s">
        <v>267</v>
      </c>
      <c r="DX218" s="55">
        <f>VLOOKUP($A218,'WO Detail'!$A$2:$BJ$304,26,FALSE)</f>
        <v>489</v>
      </c>
      <c r="DY218" s="55">
        <f>VLOOKUP($A218,'WO Detail'!$A$2:$BJ$304,27,FALSE)</f>
        <v>467</v>
      </c>
      <c r="DZ218" s="55">
        <f>VLOOKUP($A218,'WO Detail'!$A$2:$BJ$304,28,FALSE)</f>
        <v>12</v>
      </c>
      <c r="EA218" s="55">
        <f>VLOOKUP($A218,'WO Detail'!$A$2:$BJ$304,29,FALSE)</f>
        <v>10</v>
      </c>
      <c r="EB218" s="55">
        <f>VLOOKUP($A218,'WO Detail'!$A$2:$BJ$304,30,FALSE)</f>
        <v>0</v>
      </c>
      <c r="EC218" s="55">
        <f>VLOOKUP($A218,'WO Detail'!$A$2:$BJ$304,31,FALSE)</f>
        <v>133</v>
      </c>
      <c r="ED218" s="55">
        <f>VLOOKUP($A218,'WO Detail'!$A$2:$BJ$304,32,FALSE)</f>
        <v>164</v>
      </c>
      <c r="EE218" s="55">
        <f>VLOOKUP($A218,'WO Detail'!$A$2:$BJ$304,33,FALSE)</f>
        <v>142</v>
      </c>
      <c r="EF218" s="55">
        <f>VLOOKUP($A218,'WO Detail'!$A$2:$BJ$304,34,FALSE)</f>
        <v>46</v>
      </c>
      <c r="EG218" s="55">
        <f>VLOOKUP($A218,'WO Detail'!$A$2:$BJ$304,35,FALSE)</f>
        <v>4</v>
      </c>
      <c r="EH218" s="55">
        <f>VLOOKUP($A218,'WO Detail'!$A$2:$BJ$304,36,FALSE)</f>
        <v>0</v>
      </c>
      <c r="EI218" s="55">
        <f>VLOOKUP($A218,'WO Detail'!$A$2:$BJ$304,37,FALSE)</f>
        <v>0</v>
      </c>
      <c r="EJ218" s="78">
        <v>6</v>
      </c>
      <c r="EK218" s="78">
        <v>1</v>
      </c>
      <c r="EL218" s="19" t="s">
        <v>268</v>
      </c>
      <c r="EM218" s="19" t="s">
        <v>269</v>
      </c>
      <c r="EN218" s="81">
        <v>23497</v>
      </c>
      <c r="EO218" s="78">
        <v>56</v>
      </c>
      <c r="EP218" s="78" t="s">
        <v>506</v>
      </c>
      <c r="EQ218" s="84">
        <v>57285</v>
      </c>
      <c r="ER218" s="78">
        <v>10.66</v>
      </c>
      <c r="ES218" s="13"/>
      <c r="ET218" s="55">
        <f>VLOOKUP($A218,'WO Detail'!$A$2:$BJ$304,25,FALSE)</f>
        <v>3</v>
      </c>
      <c r="EU218" s="55">
        <f>VLOOKUP($A218,'WO Detail'!$A$2:$BJ$304,24,FALSE)</f>
        <v>12</v>
      </c>
      <c r="EV218" s="55">
        <f>VLOOKUP($A218,'WO Detail'!$A$2:$BJ$304,23,FALSE)</f>
        <v>0</v>
      </c>
      <c r="EW218" s="78" t="s">
        <v>271</v>
      </c>
      <c r="EX218" s="13"/>
      <c r="EY218" s="13"/>
      <c r="EZ218" s="19" t="s">
        <v>267</v>
      </c>
      <c r="FA218" s="55" t="str">
        <f>VLOOKUP($A218,'WO Detail'!$A$2:$BJ$304,11,FALSE)</f>
        <v>Other</v>
      </c>
      <c r="FB218" s="55" t="str">
        <f>VLOOKUP($A218,'WO Detail'!$A$2:$BJ$304,12,FALSE)</f>
        <v>No</v>
      </c>
      <c r="FC218" s="13"/>
      <c r="FD218" s="55">
        <f>VLOOKUP($A218,'WO Detail'!$A$2:$BJ$304,13,FALSE)</f>
        <v>0</v>
      </c>
      <c r="FE218" s="19" t="s">
        <v>267</v>
      </c>
      <c r="FF218" s="13" t="s">
        <v>273</v>
      </c>
      <c r="FG218" s="19" t="s">
        <v>1390</v>
      </c>
      <c r="FH218" s="19" t="s">
        <v>713</v>
      </c>
      <c r="FI218" s="13">
        <v>3903</v>
      </c>
      <c r="FJ218" s="13">
        <v>31</v>
      </c>
      <c r="FK218" s="19" t="s">
        <v>714</v>
      </c>
      <c r="FL218" s="13"/>
      <c r="FM218" s="55">
        <f>VLOOKUP($A218,'WO Detail'!$A$2:$BJ$304,16,FALSE)</f>
        <v>0</v>
      </c>
      <c r="FN218" s="13"/>
      <c r="FO218" s="13"/>
      <c r="FP218" s="13"/>
      <c r="FQ218" s="13"/>
      <c r="FR218" s="13"/>
      <c r="FS218" s="13"/>
      <c r="FT218" s="13"/>
      <c r="FU218" s="13"/>
      <c r="FV218" s="13"/>
      <c r="FW218" s="13"/>
      <c r="FX218" s="13"/>
      <c r="FY218" s="13"/>
      <c r="FZ218" s="13"/>
      <c r="GA218" s="13"/>
      <c r="GB218" s="13"/>
      <c r="GC218" s="13"/>
      <c r="GD218" s="13"/>
      <c r="GE218" s="13"/>
      <c r="GF218" s="13"/>
      <c r="GG218" s="13"/>
      <c r="GH218" s="55">
        <f>VLOOKUP($A218,'WO Detail'!$A$2:$BJ$304,39,FALSE)</f>
        <v>88.82</v>
      </c>
      <c r="GI218" s="55">
        <f>VLOOKUP($A218,'WO Detail'!$A$2:$BJ$304,40,FALSE)</f>
        <v>47.97</v>
      </c>
      <c r="GJ218" s="13"/>
      <c r="GK218" s="13"/>
      <c r="GL218" s="13"/>
      <c r="GM218" s="13"/>
      <c r="GN218" s="55">
        <f>VLOOKUP($A218,'WO Detail'!$A$2:$BJ$304,17,FALSE)</f>
        <v>0</v>
      </c>
      <c r="GO218" s="55">
        <f>VLOOKUP($A218,'WO Detail'!$A$2:$BJ$304,18,FALSE)</f>
        <v>0</v>
      </c>
      <c r="GP218" s="55">
        <f>VLOOKUP($A218,'WO Detail'!$A$2:$BJ$304,19,FALSE)</f>
        <v>0</v>
      </c>
      <c r="GQ218" s="55" t="str">
        <f>VLOOKUP($A218,'WO Detail'!$A$2:$BJ$304,21,FALSE)</f>
        <v>No</v>
      </c>
      <c r="GR218" s="89">
        <f>VLOOKUP($A218,'WO Detail'!$A$2:$BJ$304,22,FALSE)</f>
        <v>0.57318092760034089</v>
      </c>
      <c r="GS218" s="95">
        <f>VLOOKUP($A218,'WO Detail'!$A$2:$BJ$304,41,FALSE)</f>
        <v>1777</v>
      </c>
      <c r="GT218" s="95">
        <f t="shared" si="73"/>
        <v>1.2683797287651679</v>
      </c>
      <c r="GU218" s="95">
        <f>VLOOKUP($A218,'WO Detail'!$A$2:$BJ$304,42,FALSE)</f>
        <v>188</v>
      </c>
      <c r="GV218" s="95">
        <f t="shared" si="74"/>
        <v>0.40256959314775159</v>
      </c>
      <c r="GW218" s="95">
        <f>VLOOKUP($A218,'WO Detail'!$A$2:$BJ$304,43,FALSE)</f>
        <v>2354</v>
      </c>
      <c r="GX218" s="95">
        <f t="shared" si="79"/>
        <v>1.6802284082798</v>
      </c>
      <c r="GY218" s="95">
        <f>VLOOKUP($A218,'WO Detail'!$A$2:$BJ$304,44,FALSE)</f>
        <v>1926</v>
      </c>
      <c r="GZ218" s="95">
        <f t="shared" si="80"/>
        <v>4.1241970021413277</v>
      </c>
      <c r="HA218" s="95">
        <f>VLOOKUP($A218,'WO Detail'!$A$2:$BJ$304,45,FALSE)</f>
        <v>1104</v>
      </c>
      <c r="HB218" s="95">
        <f t="shared" si="81"/>
        <v>0.78800856531049246</v>
      </c>
      <c r="HC218" s="95">
        <f>VLOOKUP($A218,'WO Detail'!$A$2:$BJ$304,46,FALSE)</f>
        <v>2045</v>
      </c>
      <c r="HD218" s="95">
        <f t="shared" si="82"/>
        <v>4.3790149892933616</v>
      </c>
      <c r="HE218" s="95">
        <f>VLOOKUP($A218,'WO Detail'!$A$2:$BJ$304,47,FALSE)</f>
        <v>316</v>
      </c>
      <c r="HF218" s="95">
        <f t="shared" si="83"/>
        <v>0.22555317630264096</v>
      </c>
      <c r="HG218" s="95">
        <f>VLOOKUP($A218,'WO Detail'!$A$2:$BJ$304,49,FALSE)</f>
        <v>445</v>
      </c>
      <c r="HH218" s="95">
        <f t="shared" si="84"/>
        <v>0.31763026409707357</v>
      </c>
      <c r="HI218" s="95">
        <f>VLOOKUP($A218,'WO Detail'!$A$2:$BJ$304,51,FALSE)</f>
        <v>1</v>
      </c>
      <c r="HJ218" s="95">
        <f t="shared" si="85"/>
        <v>0.5</v>
      </c>
      <c r="HK218" s="95">
        <f>VLOOKUP($A218,'WO Detail'!$A$2:$BJ$304,53,FALSE)</f>
        <v>16</v>
      </c>
      <c r="HL218" s="95">
        <f t="shared" si="86"/>
        <v>8</v>
      </c>
      <c r="HM218" s="95">
        <f>VLOOKUP($A218,'WO Detail'!$A$2:$BJ$304,55,FALSE)</f>
        <v>367</v>
      </c>
      <c r="HN218" s="95">
        <f t="shared" si="95"/>
        <v>30.583333333333332</v>
      </c>
      <c r="HO218" s="95">
        <f>VLOOKUP($A218,'WO Detail'!$A$2:$BJ$304,56,FALSE)</f>
        <v>13665</v>
      </c>
      <c r="HP218" s="95">
        <f t="shared" si="87"/>
        <v>9.7537473233404715</v>
      </c>
      <c r="HQ218" s="95">
        <f>VLOOKUP($A218,'WO Detail'!$A$2:$BJ$304,57,FALSE)</f>
        <v>1410</v>
      </c>
      <c r="HR218" s="95">
        <f t="shared" si="88"/>
        <v>3.0192719486081372</v>
      </c>
      <c r="HS218" s="95">
        <f>VLOOKUP($A218,'WO Detail'!$A$2:$BJ$304,58,FALSE)</f>
        <v>6709</v>
      </c>
      <c r="HT218" s="95">
        <f t="shared" si="89"/>
        <v>4.7887223411848678</v>
      </c>
      <c r="HU218" s="95">
        <f>VLOOKUP($A218,'WO Detail'!$A$2:$BJ$304,59,FALSE)</f>
        <v>21532</v>
      </c>
      <c r="HV218" s="95">
        <f t="shared" si="90"/>
        <v>46.107066381156315</v>
      </c>
      <c r="HW218" s="95">
        <f>VLOOKUP($A218,'WO Detail'!$A$2:$BJ$304,60,FALSE)</f>
        <v>747</v>
      </c>
      <c r="HX218" s="95">
        <f t="shared" si="91"/>
        <v>0.53319057815845827</v>
      </c>
      <c r="HY218" s="95">
        <f>VLOOKUP($A218,'WO Detail'!$A$2:$BJ$304,61,FALSE)</f>
        <v>18241</v>
      </c>
      <c r="HZ218" s="95">
        <f t="shared" si="92"/>
        <v>39.059957173447536</v>
      </c>
      <c r="IA218" s="95"/>
      <c r="IB218" s="95"/>
      <c r="IC218" s="95"/>
      <c r="ID218" s="113">
        <f>VLOOKUP($A218,'PHAS Score'!$C$1:$D$303,2,FALSE)</f>
        <v>14</v>
      </c>
      <c r="IE218" s="95">
        <f>VLOOKUP($A218,'WO Detail'!$A$2:$BJ$304,62,FALSE)</f>
        <v>617</v>
      </c>
      <c r="IF218" s="95">
        <f t="shared" si="93"/>
        <v>1.3211991434689507</v>
      </c>
      <c r="IG218" s="96"/>
      <c r="IH218" s="96"/>
      <c r="II218" s="96"/>
      <c r="IJ218" s="96"/>
    </row>
    <row r="219" spans="1:244" s="18" customFormat="1" ht="20.100000000000001" customHeight="1">
      <c r="A219" s="55" t="s">
        <v>1391</v>
      </c>
      <c r="B219" s="13" t="s">
        <v>307</v>
      </c>
      <c r="C219" s="13" t="str">
        <f>VLOOKUP($A219,'WO Detail'!$A$2:$BJ$304,4,FALSE)</f>
        <v>Manhattan</v>
      </c>
      <c r="D219" s="13" t="str">
        <f>VLOOKUP($A219,'WO Detail'!$A$2:$BJ$304,6,FALSE)</f>
        <v>Riis</v>
      </c>
      <c r="E219" s="55">
        <f>VLOOKUP($A219,'WO Detail'!$A$2:$BJ$304,7,FALSE)</f>
        <v>18</v>
      </c>
      <c r="F219" s="13" t="s">
        <v>1392</v>
      </c>
      <c r="G219" s="53">
        <v>18</v>
      </c>
      <c r="H219" s="55" t="str">
        <f>VLOOKUP($A219,'WO Detail'!$A$2:$BJ$304,9,FALSE)</f>
        <v>NY005010180</v>
      </c>
      <c r="I219" s="14">
        <v>1172</v>
      </c>
      <c r="J219" s="14">
        <v>2685</v>
      </c>
      <c r="K219" s="15">
        <v>2.2909556000000002</v>
      </c>
      <c r="L219" s="15">
        <v>29.027986299999998</v>
      </c>
      <c r="M219" s="14">
        <v>1035</v>
      </c>
      <c r="N219" s="14">
        <v>1650</v>
      </c>
      <c r="O219" s="14">
        <v>109</v>
      </c>
      <c r="P219" s="14">
        <v>165</v>
      </c>
      <c r="Q219" s="14">
        <v>199</v>
      </c>
      <c r="R219" s="14">
        <v>240</v>
      </c>
      <c r="S219" s="14">
        <v>218</v>
      </c>
      <c r="T219" s="14">
        <v>323</v>
      </c>
      <c r="U219" s="14">
        <v>271</v>
      </c>
      <c r="V219" s="14">
        <v>280</v>
      </c>
      <c r="W219" s="14">
        <v>172</v>
      </c>
      <c r="X219" s="14">
        <v>159</v>
      </c>
      <c r="Y219" s="14">
        <v>305</v>
      </c>
      <c r="Z219" s="14">
        <v>165</v>
      </c>
      <c r="AA219" s="14">
        <v>79</v>
      </c>
      <c r="AB219" s="14">
        <v>627</v>
      </c>
      <c r="AC219" s="14">
        <v>646</v>
      </c>
      <c r="AD219" s="14">
        <v>549</v>
      </c>
      <c r="AE219" s="14">
        <v>104</v>
      </c>
      <c r="AF219" s="14">
        <v>662</v>
      </c>
      <c r="AG219" s="14">
        <v>1517</v>
      </c>
      <c r="AH219" s="14">
        <v>388</v>
      </c>
      <c r="AI219" s="14">
        <v>14</v>
      </c>
      <c r="AJ219" s="14">
        <v>552</v>
      </c>
      <c r="AK219" s="14">
        <v>114</v>
      </c>
      <c r="AL219" s="14">
        <v>22</v>
      </c>
      <c r="AM219" s="14">
        <v>16</v>
      </c>
      <c r="AN219" s="14">
        <v>145</v>
      </c>
      <c r="AO219" s="16">
        <v>609.70904436860064</v>
      </c>
      <c r="AP219" s="16">
        <v>450</v>
      </c>
      <c r="AQ219" s="14">
        <v>14</v>
      </c>
      <c r="AR219" s="14">
        <v>53</v>
      </c>
      <c r="AS219" s="14">
        <v>312</v>
      </c>
      <c r="AT219" s="14">
        <v>123</v>
      </c>
      <c r="AU219" s="14">
        <v>145</v>
      </c>
      <c r="AV219" s="14">
        <v>84</v>
      </c>
      <c r="AW219" s="14">
        <v>84</v>
      </c>
      <c r="AX219" s="14">
        <v>49</v>
      </c>
      <c r="AY219" s="14">
        <v>46</v>
      </c>
      <c r="AZ219" s="14">
        <v>36</v>
      </c>
      <c r="BA219" s="14">
        <v>226</v>
      </c>
      <c r="BB219" s="16">
        <v>34616.612736660929</v>
      </c>
      <c r="BC219" s="16">
        <v>19523</v>
      </c>
      <c r="BD219" s="14">
        <v>31</v>
      </c>
      <c r="BE219" s="14">
        <v>182</v>
      </c>
      <c r="BF219" s="14">
        <v>228</v>
      </c>
      <c r="BG219" s="14">
        <v>149</v>
      </c>
      <c r="BH219" s="14">
        <v>85</v>
      </c>
      <c r="BI219" s="14">
        <v>97</v>
      </c>
      <c r="BJ219" s="14">
        <v>59</v>
      </c>
      <c r="BK219" s="14">
        <v>57</v>
      </c>
      <c r="BL219" s="14">
        <v>60</v>
      </c>
      <c r="BM219" s="14">
        <v>33</v>
      </c>
      <c r="BN219" s="14">
        <v>27</v>
      </c>
      <c r="BO219" s="14">
        <v>22</v>
      </c>
      <c r="BP219" s="14">
        <v>25</v>
      </c>
      <c r="BQ219" s="14">
        <v>18</v>
      </c>
      <c r="BR219" s="14">
        <v>12</v>
      </c>
      <c r="BS219" s="14">
        <v>9</v>
      </c>
      <c r="BT219" s="14">
        <v>9</v>
      </c>
      <c r="BU219" s="14">
        <v>10</v>
      </c>
      <c r="BV219" s="14">
        <v>4</v>
      </c>
      <c r="BW219" s="14">
        <v>8</v>
      </c>
      <c r="BX219" s="14">
        <v>37</v>
      </c>
      <c r="BY219" s="14">
        <v>576</v>
      </c>
      <c r="BZ219" s="16">
        <v>54078.5625</v>
      </c>
      <c r="CA219" s="16">
        <v>35839</v>
      </c>
      <c r="CB219" s="14">
        <v>139</v>
      </c>
      <c r="CC219" s="16">
        <v>17686.98561151079</v>
      </c>
      <c r="CD219" s="16">
        <v>13212</v>
      </c>
      <c r="CE219" s="14">
        <v>468</v>
      </c>
      <c r="CF219" s="16">
        <v>16035.967948717949</v>
      </c>
      <c r="CG219" s="16">
        <v>11664</v>
      </c>
      <c r="CH219" s="14">
        <v>716</v>
      </c>
      <c r="CI219" s="14">
        <v>234</v>
      </c>
      <c r="CJ219" s="14">
        <v>133</v>
      </c>
      <c r="CK219" s="14">
        <v>55</v>
      </c>
      <c r="CL219" s="14">
        <v>16</v>
      </c>
      <c r="CM219" s="14">
        <v>24</v>
      </c>
      <c r="CN219" s="17">
        <f t="shared" si="76"/>
        <v>2.0477815699658702E-2</v>
      </c>
      <c r="CO219" s="14">
        <v>91</v>
      </c>
      <c r="CP219" s="17">
        <f t="shared" si="77"/>
        <v>7.7645051194539252E-2</v>
      </c>
      <c r="CQ219" s="14">
        <v>507</v>
      </c>
      <c r="CR219" s="14">
        <v>138</v>
      </c>
      <c r="CS219" s="17">
        <f t="shared" si="78"/>
        <v>5.1396648044692739E-2</v>
      </c>
      <c r="CT219" s="13"/>
      <c r="CU219" s="17"/>
      <c r="CV219" s="13"/>
      <c r="CW219" s="13"/>
      <c r="CX219" s="13"/>
      <c r="CY219" s="13"/>
      <c r="CZ219" s="13"/>
      <c r="DA219" s="13"/>
      <c r="DB219" s="13" t="str">
        <f>VLOOKUP($A219,'WO Detail'!$A$2:$BJ$304,5,FALSE)</f>
        <v>Albert Suggs</v>
      </c>
      <c r="DC219" s="13"/>
      <c r="DD219" s="13"/>
      <c r="DE219" s="55">
        <f>VLOOKUP($A219,'WO Detail'!$A$2:$BJ$304,38,FALSE)</f>
        <v>16</v>
      </c>
      <c r="DF219" s="19" t="s">
        <v>396</v>
      </c>
      <c r="DG219" s="19" t="s">
        <v>397</v>
      </c>
      <c r="DH219" s="19" t="s">
        <v>380</v>
      </c>
      <c r="DI219" s="19" t="s">
        <v>381</v>
      </c>
      <c r="DJ219" s="19" t="s">
        <v>382</v>
      </c>
      <c r="DK219" s="19" t="s">
        <v>383</v>
      </c>
      <c r="DL219" s="19" t="s">
        <v>384</v>
      </c>
      <c r="DM219" s="19" t="s">
        <v>385</v>
      </c>
      <c r="DN219" s="19" t="s">
        <v>403</v>
      </c>
      <c r="DO219" s="55"/>
      <c r="DP219" s="55"/>
      <c r="DQ219" s="68">
        <v>9.2824887104866995</v>
      </c>
      <c r="DR219" s="55" t="str">
        <f>VLOOKUP($A219,'WO Detail'!$A$2:$BJ$304,10,FALSE)</f>
        <v>No</v>
      </c>
      <c r="DS219" s="55" t="str">
        <f>VLOOKUP($A219,'WO Detail'!$A$2:$BJ$304,14,FALSE)</f>
        <v>YES</v>
      </c>
      <c r="DT219" s="19" t="s">
        <v>387</v>
      </c>
      <c r="DU219" s="59" t="str">
        <f>VLOOKUP($A219,'WO Detail'!$A$2:$BJ$304,15,FALSE)</f>
        <v>MERCEDES HARVELL</v>
      </c>
      <c r="DV219" s="77"/>
      <c r="DW219" s="79" t="s">
        <v>267</v>
      </c>
      <c r="DX219" s="55">
        <f>VLOOKUP($A219,'WO Detail'!$A$2:$BJ$304,26,FALSE)</f>
        <v>1191</v>
      </c>
      <c r="DY219" s="55">
        <f>VLOOKUP($A219,'WO Detail'!$A$2:$BJ$304,27,FALSE)</f>
        <v>1174</v>
      </c>
      <c r="DZ219" s="55">
        <f>VLOOKUP($A219,'WO Detail'!$A$2:$BJ$304,28,FALSE)</f>
        <v>12</v>
      </c>
      <c r="EA219" s="55">
        <f>VLOOKUP($A219,'WO Detail'!$A$2:$BJ$304,29,FALSE)</f>
        <v>5</v>
      </c>
      <c r="EB219" s="55">
        <f>VLOOKUP($A219,'WO Detail'!$A$2:$BJ$304,30,FALSE)</f>
        <v>8</v>
      </c>
      <c r="EC219" s="55">
        <f>VLOOKUP($A219,'WO Detail'!$A$2:$BJ$304,31,FALSE)</f>
        <v>62</v>
      </c>
      <c r="ED219" s="55">
        <f>VLOOKUP($A219,'WO Detail'!$A$2:$BJ$304,32,FALSE)</f>
        <v>742</v>
      </c>
      <c r="EE219" s="55">
        <f>VLOOKUP($A219,'WO Detail'!$A$2:$BJ$304,33,FALSE)</f>
        <v>373</v>
      </c>
      <c r="EF219" s="55">
        <f>VLOOKUP($A219,'WO Detail'!$A$2:$BJ$304,34,FALSE)</f>
        <v>6</v>
      </c>
      <c r="EG219" s="55">
        <f>VLOOKUP($A219,'WO Detail'!$A$2:$BJ$304,35,FALSE)</f>
        <v>0</v>
      </c>
      <c r="EH219" s="55">
        <f>VLOOKUP($A219,'WO Detail'!$A$2:$BJ$304,36,FALSE)</f>
        <v>0</v>
      </c>
      <c r="EI219" s="55">
        <f>VLOOKUP($A219,'WO Detail'!$A$2:$BJ$304,37,FALSE)</f>
        <v>0</v>
      </c>
      <c r="EJ219" s="78">
        <v>13</v>
      </c>
      <c r="EK219" s="78">
        <v>0</v>
      </c>
      <c r="EL219" s="19" t="s">
        <v>268</v>
      </c>
      <c r="EM219" s="19" t="s">
        <v>269</v>
      </c>
      <c r="EN219" s="81">
        <v>17915</v>
      </c>
      <c r="EO219" s="78">
        <v>71</v>
      </c>
      <c r="EP219" s="78" t="s">
        <v>1393</v>
      </c>
      <c r="EQ219" s="84">
        <v>103446</v>
      </c>
      <c r="ER219" s="78">
        <v>11.73</v>
      </c>
      <c r="ES219" s="13"/>
      <c r="ET219" s="55">
        <f>VLOOKUP($A219,'WO Detail'!$A$2:$BJ$304,25,FALSE)</f>
        <v>6</v>
      </c>
      <c r="EU219" s="55">
        <f>VLOOKUP($A219,'WO Detail'!$A$2:$BJ$304,24,FALSE)</f>
        <v>26</v>
      </c>
      <c r="EV219" s="55">
        <f>VLOOKUP($A219,'WO Detail'!$A$2:$BJ$304,23,FALSE)</f>
        <v>0</v>
      </c>
      <c r="EW219" s="78" t="s">
        <v>513</v>
      </c>
      <c r="EX219" s="13" t="s">
        <v>372</v>
      </c>
      <c r="EY219" s="13"/>
      <c r="EZ219" s="19" t="s">
        <v>267</v>
      </c>
      <c r="FA219" s="55" t="str">
        <f>VLOOKUP($A219,'WO Detail'!$A$2:$BJ$304,11,FALSE)</f>
        <v>Other</v>
      </c>
      <c r="FB219" s="55" t="str">
        <f>VLOOKUP($A219,'WO Detail'!$A$2:$BJ$304,12,FALSE)</f>
        <v>Yes</v>
      </c>
      <c r="FC219" s="13"/>
      <c r="FD219" s="55">
        <f>VLOOKUP($A219,'WO Detail'!$A$2:$BJ$304,13,FALSE)</f>
        <v>0</v>
      </c>
      <c r="FE219" s="19" t="s">
        <v>267</v>
      </c>
      <c r="FF219" s="13"/>
      <c r="FG219" s="19" t="s">
        <v>1394</v>
      </c>
      <c r="FH219" s="19" t="s">
        <v>515</v>
      </c>
      <c r="FI219" s="13">
        <v>3809</v>
      </c>
      <c r="FJ219" s="13">
        <v>1</v>
      </c>
      <c r="FK219" s="19" t="s">
        <v>638</v>
      </c>
      <c r="FL219" s="13"/>
      <c r="FM219" s="55">
        <f>VLOOKUP($A219,'WO Detail'!$A$2:$BJ$304,16,FALSE)</f>
        <v>0</v>
      </c>
      <c r="FN219" s="13"/>
      <c r="FO219" s="13"/>
      <c r="FP219" s="13"/>
      <c r="FQ219" s="13"/>
      <c r="FR219" s="13"/>
      <c r="FS219" s="13"/>
      <c r="FT219" s="13"/>
      <c r="FU219" s="13"/>
      <c r="FV219" s="13"/>
      <c r="FW219" s="13"/>
      <c r="FX219" s="13"/>
      <c r="FY219" s="13"/>
      <c r="FZ219" s="13"/>
      <c r="GA219" s="13"/>
      <c r="GB219" s="13"/>
      <c r="GC219" s="13"/>
      <c r="GD219" s="13"/>
      <c r="GE219" s="13"/>
      <c r="GF219" s="13"/>
      <c r="GG219" s="13"/>
      <c r="GH219" s="55">
        <f>VLOOKUP($A219,'WO Detail'!$A$2:$BJ$304,39,FALSE)</f>
        <v>93.34</v>
      </c>
      <c r="GI219" s="55">
        <f>VLOOKUP($A219,'WO Detail'!$A$2:$BJ$304,40,FALSE)</f>
        <v>30.58</v>
      </c>
      <c r="GJ219" s="13"/>
      <c r="GK219" s="13"/>
      <c r="GL219" s="13"/>
      <c r="GM219" s="13"/>
      <c r="GN219" s="55">
        <f>VLOOKUP($A219,'WO Detail'!$A$2:$BJ$304,17,FALSE)</f>
        <v>0</v>
      </c>
      <c r="GO219" s="55">
        <f>VLOOKUP($A219,'WO Detail'!$A$2:$BJ$304,18,FALSE)</f>
        <v>0</v>
      </c>
      <c r="GP219" s="55">
        <f>VLOOKUP($A219,'WO Detail'!$A$2:$BJ$304,19,FALSE)</f>
        <v>0</v>
      </c>
      <c r="GQ219" s="55" t="str">
        <f>VLOOKUP($A219,'WO Detail'!$A$2:$BJ$304,21,FALSE)</f>
        <v>Yes</v>
      </c>
      <c r="GR219" s="89">
        <f>VLOOKUP($A219,'WO Detail'!$A$2:$BJ$304,22,FALSE)</f>
        <v>0.63341954790916322</v>
      </c>
      <c r="GS219" s="95">
        <f>VLOOKUP($A219,'WO Detail'!$A$2:$BJ$304,41,FALSE)</f>
        <v>2050</v>
      </c>
      <c r="GT219" s="95">
        <f t="shared" si="73"/>
        <v>0.58205565019875072</v>
      </c>
      <c r="GU219" s="95">
        <f>VLOOKUP($A219,'WO Detail'!$A$2:$BJ$304,42,FALSE)</f>
        <v>176</v>
      </c>
      <c r="GV219" s="95">
        <f t="shared" si="74"/>
        <v>0.14991482112436116</v>
      </c>
      <c r="GW219" s="95">
        <f>VLOOKUP($A219,'WO Detail'!$A$2:$BJ$304,43,FALSE)</f>
        <v>6890</v>
      </c>
      <c r="GX219" s="95">
        <f t="shared" si="79"/>
        <v>1.9562748438387279</v>
      </c>
      <c r="GY219" s="95">
        <f>VLOOKUP($A219,'WO Detail'!$A$2:$BJ$304,44,FALSE)</f>
        <v>13437</v>
      </c>
      <c r="GZ219" s="95">
        <f t="shared" si="80"/>
        <v>11.445485519591141</v>
      </c>
      <c r="HA219" s="95">
        <f>VLOOKUP($A219,'WO Detail'!$A$2:$BJ$304,45,FALSE)</f>
        <v>2473</v>
      </c>
      <c r="HB219" s="95">
        <f t="shared" si="81"/>
        <v>0.70215786484951737</v>
      </c>
      <c r="HC219" s="95">
        <f>VLOOKUP($A219,'WO Detail'!$A$2:$BJ$304,46,FALSE)</f>
        <v>1498</v>
      </c>
      <c r="HD219" s="95">
        <f t="shared" si="82"/>
        <v>1.2759795570698467</v>
      </c>
      <c r="HE219" s="95">
        <f>VLOOKUP($A219,'WO Detail'!$A$2:$BJ$304,47,FALSE)</f>
        <v>3152</v>
      </c>
      <c r="HF219" s="95">
        <f t="shared" si="83"/>
        <v>0.8949460533787621</v>
      </c>
      <c r="HG219" s="95">
        <f>VLOOKUP($A219,'WO Detail'!$A$2:$BJ$304,49,FALSE)</f>
        <v>2488</v>
      </c>
      <c r="HH219" s="95">
        <f t="shared" si="84"/>
        <v>0.70641680863145939</v>
      </c>
      <c r="HI219" s="95">
        <f>VLOOKUP($A219,'WO Detail'!$A$2:$BJ$304,51,FALSE)</f>
        <v>27</v>
      </c>
      <c r="HJ219" s="95">
        <f t="shared" si="85"/>
        <v>13.5</v>
      </c>
      <c r="HK219" s="95">
        <f>VLOOKUP($A219,'WO Detail'!$A$2:$BJ$304,53,FALSE)</f>
        <v>44</v>
      </c>
      <c r="HL219" s="95">
        <f t="shared" si="86"/>
        <v>22</v>
      </c>
      <c r="HM219" s="95">
        <f>VLOOKUP($A219,'WO Detail'!$A$2:$BJ$304,55,FALSE)</f>
        <v>930</v>
      </c>
      <c r="HN219" s="95">
        <f t="shared" si="95"/>
        <v>35.769230769230766</v>
      </c>
      <c r="HO219" s="95">
        <f>VLOOKUP($A219,'WO Detail'!$A$2:$BJ$304,56,FALSE)</f>
        <v>27914</v>
      </c>
      <c r="HP219" s="95">
        <f t="shared" si="87"/>
        <v>7.9256104486087446</v>
      </c>
      <c r="HQ219" s="95">
        <f>VLOOKUP($A219,'WO Detail'!$A$2:$BJ$304,57,FALSE)</f>
        <v>6440</v>
      </c>
      <c r="HR219" s="95">
        <f t="shared" si="88"/>
        <v>5.4855195911413972</v>
      </c>
      <c r="HS219" s="95">
        <f>VLOOKUP($A219,'WO Detail'!$A$2:$BJ$304,58,FALSE)</f>
        <v>21470</v>
      </c>
      <c r="HT219" s="95">
        <f t="shared" si="89"/>
        <v>6.0959681998864284</v>
      </c>
      <c r="HU219" s="95">
        <f>VLOOKUP($A219,'WO Detail'!$A$2:$BJ$304,59,FALSE)</f>
        <v>75240</v>
      </c>
      <c r="HV219" s="95">
        <f t="shared" si="90"/>
        <v>64.088586030664402</v>
      </c>
      <c r="HW219" s="95">
        <f>VLOOKUP($A219,'WO Detail'!$A$2:$BJ$304,60,FALSE)</f>
        <v>1696</v>
      </c>
      <c r="HX219" s="95">
        <f t="shared" si="91"/>
        <v>0.4815445769449177</v>
      </c>
      <c r="HY219" s="95">
        <f>VLOOKUP($A219,'WO Detail'!$A$2:$BJ$304,61,FALSE)</f>
        <v>75863</v>
      </c>
      <c r="HZ219" s="95">
        <f t="shared" si="92"/>
        <v>64.619250425894379</v>
      </c>
      <c r="IA219" s="95"/>
      <c r="IB219" s="95"/>
      <c r="IC219" s="95"/>
      <c r="ID219" s="113">
        <f>VLOOKUP($A219,'PHAS Score'!$C$1:$D$303,2,FALSE)</f>
        <v>45.26</v>
      </c>
      <c r="IE219" s="95">
        <f>VLOOKUP($A219,'WO Detail'!$A$2:$BJ$304,62,FALSE)</f>
        <v>1536</v>
      </c>
      <c r="IF219" s="95">
        <f t="shared" si="93"/>
        <v>1.3083475298126064</v>
      </c>
      <c r="IG219" s="96"/>
      <c r="IH219" s="96"/>
      <c r="II219" s="96"/>
      <c r="IJ219" s="96"/>
    </row>
    <row r="220" spans="1:244" s="18" customFormat="1" ht="20.100000000000001" customHeight="1">
      <c r="A220" s="55" t="s">
        <v>1395</v>
      </c>
      <c r="B220" s="13" t="s">
        <v>307</v>
      </c>
      <c r="C220" s="13" t="str">
        <f>VLOOKUP($A220,'WO Detail'!$A$2:$BJ$304,4,FALSE)</f>
        <v>Manhattan</v>
      </c>
      <c r="D220" s="13" t="str">
        <f>VLOOKUP($A220,'WO Detail'!$A$2:$BJ$304,6,FALSE)</f>
        <v>Riis</v>
      </c>
      <c r="E220" s="55">
        <f>VLOOKUP($A220,'WO Detail'!$A$2:$BJ$304,7,FALSE)</f>
        <v>18</v>
      </c>
      <c r="F220" s="13" t="s">
        <v>1396</v>
      </c>
      <c r="G220" s="53">
        <v>19</v>
      </c>
      <c r="H220" s="55" t="str">
        <f>VLOOKUP($A220,'WO Detail'!$A$2:$BJ$304,9,FALSE)</f>
        <v>NY005010180</v>
      </c>
      <c r="I220" s="14">
        <v>573</v>
      </c>
      <c r="J220" s="14">
        <v>1259</v>
      </c>
      <c r="K220" s="15">
        <v>2.1972076999999999</v>
      </c>
      <c r="L220" s="15">
        <v>29.726701599999998</v>
      </c>
      <c r="M220" s="14">
        <v>463</v>
      </c>
      <c r="N220" s="14">
        <v>796</v>
      </c>
      <c r="O220" s="14">
        <v>40</v>
      </c>
      <c r="P220" s="14">
        <v>69</v>
      </c>
      <c r="Q220" s="14">
        <v>79</v>
      </c>
      <c r="R220" s="14">
        <v>114</v>
      </c>
      <c r="S220" s="14">
        <v>106</v>
      </c>
      <c r="T220" s="14">
        <v>142</v>
      </c>
      <c r="U220" s="14">
        <v>116</v>
      </c>
      <c r="V220" s="14">
        <v>135</v>
      </c>
      <c r="W220" s="14">
        <v>77</v>
      </c>
      <c r="X220" s="14">
        <v>98</v>
      </c>
      <c r="Y220" s="14">
        <v>141</v>
      </c>
      <c r="Z220" s="14">
        <v>103</v>
      </c>
      <c r="AA220" s="14">
        <v>39</v>
      </c>
      <c r="AB220" s="14">
        <v>255</v>
      </c>
      <c r="AC220" s="14">
        <v>345</v>
      </c>
      <c r="AD220" s="14">
        <v>283</v>
      </c>
      <c r="AE220" s="14">
        <v>43</v>
      </c>
      <c r="AF220" s="14">
        <v>293</v>
      </c>
      <c r="AG220" s="14">
        <v>724</v>
      </c>
      <c r="AH220" s="14">
        <v>189</v>
      </c>
      <c r="AI220" s="14">
        <v>10</v>
      </c>
      <c r="AJ220" s="14">
        <v>261</v>
      </c>
      <c r="AK220" s="14">
        <v>54</v>
      </c>
      <c r="AL220" s="14">
        <v>17</v>
      </c>
      <c r="AM220" s="14">
        <v>3</v>
      </c>
      <c r="AN220" s="14">
        <v>79</v>
      </c>
      <c r="AO220" s="16">
        <v>592.67364746945896</v>
      </c>
      <c r="AP220" s="16">
        <v>432</v>
      </c>
      <c r="AQ220" s="14">
        <v>3</v>
      </c>
      <c r="AR220" s="14">
        <v>20</v>
      </c>
      <c r="AS220" s="14">
        <v>166</v>
      </c>
      <c r="AT220" s="14">
        <v>67</v>
      </c>
      <c r="AU220" s="14">
        <v>74</v>
      </c>
      <c r="AV220" s="14">
        <v>29</v>
      </c>
      <c r="AW220" s="14">
        <v>37</v>
      </c>
      <c r="AX220" s="14">
        <v>28</v>
      </c>
      <c r="AY220" s="14">
        <v>27</v>
      </c>
      <c r="AZ220" s="14">
        <v>25</v>
      </c>
      <c r="BA220" s="14">
        <v>97</v>
      </c>
      <c r="BB220" s="16">
        <v>28400.918727915196</v>
      </c>
      <c r="BC220" s="16">
        <v>19297</v>
      </c>
      <c r="BD220" s="14">
        <v>20</v>
      </c>
      <c r="BE220" s="14">
        <v>90</v>
      </c>
      <c r="BF220" s="14">
        <v>109</v>
      </c>
      <c r="BG220" s="14">
        <v>72</v>
      </c>
      <c r="BH220" s="14">
        <v>45</v>
      </c>
      <c r="BI220" s="14">
        <v>46</v>
      </c>
      <c r="BJ220" s="14">
        <v>36</v>
      </c>
      <c r="BK220" s="14">
        <v>36</v>
      </c>
      <c r="BL220" s="14">
        <v>19</v>
      </c>
      <c r="BM220" s="14">
        <v>21</v>
      </c>
      <c r="BN220" s="14">
        <v>10</v>
      </c>
      <c r="BO220" s="14">
        <v>11</v>
      </c>
      <c r="BP220" s="14">
        <v>11</v>
      </c>
      <c r="BQ220" s="14">
        <v>8</v>
      </c>
      <c r="BR220" s="14">
        <v>2</v>
      </c>
      <c r="BS220" s="14">
        <v>6</v>
      </c>
      <c r="BT220" s="14">
        <v>4</v>
      </c>
      <c r="BU220" s="14">
        <v>0</v>
      </c>
      <c r="BV220" s="14">
        <v>3</v>
      </c>
      <c r="BW220" s="14">
        <v>2</v>
      </c>
      <c r="BX220" s="14">
        <v>15</v>
      </c>
      <c r="BY220" s="14">
        <v>274</v>
      </c>
      <c r="BZ220" s="16">
        <v>42216.259124087592</v>
      </c>
      <c r="CA220" s="16">
        <v>32966</v>
      </c>
      <c r="CB220" s="14">
        <v>64</v>
      </c>
      <c r="CC220" s="16">
        <v>16639.265625</v>
      </c>
      <c r="CD220" s="16">
        <v>11112</v>
      </c>
      <c r="CE220" s="14">
        <v>243</v>
      </c>
      <c r="CF220" s="16">
        <v>16541.567901234568</v>
      </c>
      <c r="CG220" s="16">
        <v>12924</v>
      </c>
      <c r="CH220" s="14">
        <v>356</v>
      </c>
      <c r="CI220" s="14">
        <v>121</v>
      </c>
      <c r="CJ220" s="14">
        <v>60</v>
      </c>
      <c r="CK220" s="14">
        <v>20</v>
      </c>
      <c r="CL220" s="14">
        <v>7</v>
      </c>
      <c r="CM220" s="14">
        <v>9</v>
      </c>
      <c r="CN220" s="17">
        <f t="shared" si="76"/>
        <v>1.5706806282722512E-2</v>
      </c>
      <c r="CO220" s="14">
        <v>38</v>
      </c>
      <c r="CP220" s="17">
        <f t="shared" si="77"/>
        <v>6.6317626527050616E-2</v>
      </c>
      <c r="CQ220" s="14">
        <v>243</v>
      </c>
      <c r="CR220" s="14">
        <v>54</v>
      </c>
      <c r="CS220" s="17">
        <f t="shared" si="78"/>
        <v>4.2891183478951551E-2</v>
      </c>
      <c r="CT220" s="13"/>
      <c r="CU220" s="17"/>
      <c r="CV220" s="13"/>
      <c r="CW220" s="13"/>
      <c r="CX220" s="13"/>
      <c r="CY220" s="13"/>
      <c r="CZ220" s="13"/>
      <c r="DA220" s="13"/>
      <c r="DB220" s="13" t="str">
        <f>VLOOKUP($A220,'WO Detail'!$A$2:$BJ$304,5,FALSE)</f>
        <v>Albert Suggs</v>
      </c>
      <c r="DC220" s="13"/>
      <c r="DD220" s="13"/>
      <c r="DE220" s="55">
        <f>VLOOKUP($A220,'WO Detail'!$A$2:$BJ$304,38,FALSE)</f>
        <v>5</v>
      </c>
      <c r="DF220" s="19" t="s">
        <v>396</v>
      </c>
      <c r="DG220" s="19" t="s">
        <v>397</v>
      </c>
      <c r="DH220" s="19" t="s">
        <v>380</v>
      </c>
      <c r="DI220" s="19" t="s">
        <v>381</v>
      </c>
      <c r="DJ220" s="19" t="s">
        <v>382</v>
      </c>
      <c r="DK220" s="19" t="s">
        <v>383</v>
      </c>
      <c r="DL220" s="19" t="s">
        <v>384</v>
      </c>
      <c r="DM220" s="19" t="s">
        <v>385</v>
      </c>
      <c r="DN220" s="19" t="s">
        <v>403</v>
      </c>
      <c r="DO220" s="55"/>
      <c r="DP220" s="55"/>
      <c r="DQ220" s="68">
        <v>9.2824887104866995</v>
      </c>
      <c r="DR220" s="55" t="str">
        <f>VLOOKUP($A220,'WO Detail'!$A$2:$BJ$304,10,FALSE)</f>
        <v>No</v>
      </c>
      <c r="DS220" s="55" t="str">
        <f>VLOOKUP($A220,'WO Detail'!$A$2:$BJ$304,14,FALSE)</f>
        <v>YES</v>
      </c>
      <c r="DT220" s="19" t="s">
        <v>387</v>
      </c>
      <c r="DU220" s="59" t="str">
        <f>VLOOKUP($A220,'WO Detail'!$A$2:$BJ$304,15,FALSE)</f>
        <v>MERCEDES HARVELL</v>
      </c>
      <c r="DV220" s="77"/>
      <c r="DW220" s="79" t="s">
        <v>267</v>
      </c>
      <c r="DX220" s="55">
        <f>VLOOKUP($A220,'WO Detail'!$A$2:$BJ$304,26,FALSE)</f>
        <v>578</v>
      </c>
      <c r="DY220" s="55">
        <f>VLOOKUP($A220,'WO Detail'!$A$2:$BJ$304,27,FALSE)</f>
        <v>575</v>
      </c>
      <c r="DZ220" s="55">
        <f>VLOOKUP($A220,'WO Detail'!$A$2:$BJ$304,28,FALSE)</f>
        <v>2</v>
      </c>
      <c r="EA220" s="55">
        <f>VLOOKUP($A220,'WO Detail'!$A$2:$BJ$304,29,FALSE)</f>
        <v>1</v>
      </c>
      <c r="EB220" s="55">
        <f>VLOOKUP($A220,'WO Detail'!$A$2:$BJ$304,30,FALSE)</f>
        <v>11</v>
      </c>
      <c r="EC220" s="55">
        <f>VLOOKUP($A220,'WO Detail'!$A$2:$BJ$304,31,FALSE)</f>
        <v>18</v>
      </c>
      <c r="ED220" s="55">
        <f>VLOOKUP($A220,'WO Detail'!$A$2:$BJ$304,32,FALSE)</f>
        <v>391</v>
      </c>
      <c r="EE220" s="55">
        <f>VLOOKUP($A220,'WO Detail'!$A$2:$BJ$304,33,FALSE)</f>
        <v>152</v>
      </c>
      <c r="EF220" s="55">
        <f>VLOOKUP($A220,'WO Detail'!$A$2:$BJ$304,34,FALSE)</f>
        <v>6</v>
      </c>
      <c r="EG220" s="55">
        <f>VLOOKUP($A220,'WO Detail'!$A$2:$BJ$304,35,FALSE)</f>
        <v>0</v>
      </c>
      <c r="EH220" s="55">
        <f>VLOOKUP($A220,'WO Detail'!$A$2:$BJ$304,36,FALSE)</f>
        <v>0</v>
      </c>
      <c r="EI220" s="55">
        <f>VLOOKUP($A220,'WO Detail'!$A$2:$BJ$304,37,FALSE)</f>
        <v>0</v>
      </c>
      <c r="EJ220" s="78">
        <v>6</v>
      </c>
      <c r="EK220" s="78">
        <v>0</v>
      </c>
      <c r="EL220" s="19" t="s">
        <v>268</v>
      </c>
      <c r="EM220" s="19" t="s">
        <v>269</v>
      </c>
      <c r="EN220" s="81">
        <v>17929</v>
      </c>
      <c r="EO220" s="78">
        <v>71</v>
      </c>
      <c r="EP220" s="78" t="s">
        <v>1393</v>
      </c>
      <c r="EQ220" s="84">
        <v>43916</v>
      </c>
      <c r="ER220" s="78">
        <v>5.94</v>
      </c>
      <c r="ES220" s="13"/>
      <c r="ET220" s="55">
        <f>VLOOKUP($A220,'WO Detail'!$A$2:$BJ$304,25,FALSE)</f>
        <v>0</v>
      </c>
      <c r="EU220" s="55">
        <f>VLOOKUP($A220,'WO Detail'!$A$2:$BJ$304,24,FALSE)</f>
        <v>12</v>
      </c>
      <c r="EV220" s="55">
        <f>VLOOKUP($A220,'WO Detail'!$A$2:$BJ$304,23,FALSE)</f>
        <v>0</v>
      </c>
      <c r="EW220" s="78" t="s">
        <v>513</v>
      </c>
      <c r="EX220" s="13" t="s">
        <v>372</v>
      </c>
      <c r="EY220" s="13"/>
      <c r="EZ220" s="19" t="s">
        <v>267</v>
      </c>
      <c r="FA220" s="55" t="str">
        <f>VLOOKUP($A220,'WO Detail'!$A$2:$BJ$304,11,FALSE)</f>
        <v>Other</v>
      </c>
      <c r="FB220" s="55" t="str">
        <f>VLOOKUP($A220,'WO Detail'!$A$2:$BJ$304,12,FALSE)</f>
        <v>Yes</v>
      </c>
      <c r="FC220" s="13"/>
      <c r="FD220" s="55">
        <f>VLOOKUP($A220,'WO Detail'!$A$2:$BJ$304,13,FALSE)</f>
        <v>0</v>
      </c>
      <c r="FE220" s="19" t="s">
        <v>267</v>
      </c>
      <c r="FF220" s="13"/>
      <c r="FG220" s="19" t="s">
        <v>1394</v>
      </c>
      <c r="FH220" s="19" t="s">
        <v>515</v>
      </c>
      <c r="FI220" s="13">
        <v>3809</v>
      </c>
      <c r="FJ220" s="13">
        <v>1</v>
      </c>
      <c r="FK220" s="19" t="s">
        <v>638</v>
      </c>
      <c r="FL220" s="13"/>
      <c r="FM220" s="55">
        <f>VLOOKUP($A220,'WO Detail'!$A$2:$BJ$304,16,FALSE)</f>
        <v>0</v>
      </c>
      <c r="FN220" s="13"/>
      <c r="FO220" s="13"/>
      <c r="FP220" s="13"/>
      <c r="FQ220" s="13"/>
      <c r="FR220" s="13"/>
      <c r="FS220" s="13"/>
      <c r="FT220" s="13"/>
      <c r="FU220" s="13"/>
      <c r="FV220" s="13"/>
      <c r="FW220" s="13"/>
      <c r="FX220" s="13"/>
      <c r="FY220" s="13"/>
      <c r="FZ220" s="13"/>
      <c r="GA220" s="13"/>
      <c r="GB220" s="13"/>
      <c r="GC220" s="13"/>
      <c r="GD220" s="13"/>
      <c r="GE220" s="13"/>
      <c r="GF220" s="13"/>
      <c r="GG220" s="13"/>
      <c r="GH220" s="55">
        <f>VLOOKUP($A220,'WO Detail'!$A$2:$BJ$304,39,FALSE)</f>
        <v>94.03</v>
      </c>
      <c r="GI220" s="55">
        <f>VLOOKUP($A220,'WO Detail'!$A$2:$BJ$304,40,FALSE)</f>
        <v>29.39</v>
      </c>
      <c r="GJ220" s="13"/>
      <c r="GK220" s="13"/>
      <c r="GL220" s="13"/>
      <c r="GM220" s="13"/>
      <c r="GN220" s="55">
        <f>VLOOKUP($A220,'WO Detail'!$A$2:$BJ$304,17,FALSE)</f>
        <v>0</v>
      </c>
      <c r="GO220" s="55">
        <f>VLOOKUP($A220,'WO Detail'!$A$2:$BJ$304,18,FALSE)</f>
        <v>0</v>
      </c>
      <c r="GP220" s="55">
        <f>VLOOKUP($A220,'WO Detail'!$A$2:$BJ$304,19,FALSE)</f>
        <v>0</v>
      </c>
      <c r="GQ220" s="55" t="str">
        <f>VLOOKUP($A220,'WO Detail'!$A$2:$BJ$304,21,FALSE)</f>
        <v>Yes</v>
      </c>
      <c r="GR220" s="89">
        <f>VLOOKUP($A220,'WO Detail'!$A$2:$BJ$304,22,FALSE)</f>
        <v>0.66722916847911007</v>
      </c>
      <c r="GS220" s="95">
        <f>VLOOKUP($A220,'WO Detail'!$A$2:$BJ$304,41,FALSE)</f>
        <v>1057</v>
      </c>
      <c r="GT220" s="95">
        <f t="shared" si="73"/>
        <v>0.61275362318840576</v>
      </c>
      <c r="GU220" s="95">
        <f>VLOOKUP($A220,'WO Detail'!$A$2:$BJ$304,42,FALSE)</f>
        <v>186</v>
      </c>
      <c r="GV220" s="95">
        <f t="shared" si="74"/>
        <v>0.32347826086956522</v>
      </c>
      <c r="GW220" s="95">
        <f>VLOOKUP($A220,'WO Detail'!$A$2:$BJ$304,43,FALSE)</f>
        <v>3335</v>
      </c>
      <c r="GX220" s="95">
        <f t="shared" si="79"/>
        <v>1.9333333333333336</v>
      </c>
      <c r="GY220" s="95">
        <f>VLOOKUP($A220,'WO Detail'!$A$2:$BJ$304,44,FALSE)</f>
        <v>5811</v>
      </c>
      <c r="GZ220" s="95">
        <f t="shared" si="80"/>
        <v>10.106086956521739</v>
      </c>
      <c r="HA220" s="95">
        <f>VLOOKUP($A220,'WO Detail'!$A$2:$BJ$304,45,FALSE)</f>
        <v>1198</v>
      </c>
      <c r="HB220" s="95">
        <f t="shared" si="81"/>
        <v>0.69449275362318841</v>
      </c>
      <c r="HC220" s="95">
        <f>VLOOKUP($A220,'WO Detail'!$A$2:$BJ$304,46,FALSE)</f>
        <v>772</v>
      </c>
      <c r="HD220" s="95">
        <f t="shared" si="82"/>
        <v>1.3426086956521739</v>
      </c>
      <c r="HE220" s="95">
        <f>VLOOKUP($A220,'WO Detail'!$A$2:$BJ$304,47,FALSE)</f>
        <v>1423</v>
      </c>
      <c r="HF220" s="95">
        <f t="shared" si="83"/>
        <v>0.82492753623188397</v>
      </c>
      <c r="HG220" s="95">
        <f>VLOOKUP($A220,'WO Detail'!$A$2:$BJ$304,49,FALSE)</f>
        <v>1630</v>
      </c>
      <c r="HH220" s="95">
        <f t="shared" si="84"/>
        <v>0.94492753623188408</v>
      </c>
      <c r="HI220" s="95">
        <f>VLOOKUP($A220,'WO Detail'!$A$2:$BJ$304,51,FALSE)</f>
        <v>10</v>
      </c>
      <c r="HJ220" s="95">
        <f t="shared" si="85"/>
        <v>5</v>
      </c>
      <c r="HK220" s="95">
        <f>VLOOKUP($A220,'WO Detail'!$A$2:$BJ$304,53,FALSE)</f>
        <v>18</v>
      </c>
      <c r="HL220" s="95">
        <f t="shared" si="86"/>
        <v>9</v>
      </c>
      <c r="HM220" s="95">
        <f>VLOOKUP($A220,'WO Detail'!$A$2:$BJ$304,55,FALSE)</f>
        <v>423</v>
      </c>
      <c r="HN220" s="95">
        <f t="shared" si="95"/>
        <v>35.25</v>
      </c>
      <c r="HO220" s="95">
        <f>VLOOKUP($A220,'WO Detail'!$A$2:$BJ$304,56,FALSE)</f>
        <v>14033</v>
      </c>
      <c r="HP220" s="95">
        <f t="shared" si="87"/>
        <v>8.1350724637681164</v>
      </c>
      <c r="HQ220" s="95">
        <f>VLOOKUP($A220,'WO Detail'!$A$2:$BJ$304,57,FALSE)</f>
        <v>3677</v>
      </c>
      <c r="HR220" s="95">
        <f t="shared" si="88"/>
        <v>6.3947826086956523</v>
      </c>
      <c r="HS220" s="95">
        <f>VLOOKUP($A220,'WO Detail'!$A$2:$BJ$304,58,FALSE)</f>
        <v>11334</v>
      </c>
      <c r="HT220" s="95">
        <f t="shared" si="89"/>
        <v>6.5704347826086957</v>
      </c>
      <c r="HU220" s="95">
        <f>VLOOKUP($A220,'WO Detail'!$A$2:$BJ$304,59,FALSE)</f>
        <v>37745</v>
      </c>
      <c r="HV220" s="95">
        <f t="shared" si="90"/>
        <v>65.643478260869571</v>
      </c>
      <c r="HW220" s="95">
        <f>VLOOKUP($A220,'WO Detail'!$A$2:$BJ$304,60,FALSE)</f>
        <v>690</v>
      </c>
      <c r="HX220" s="95">
        <f t="shared" si="91"/>
        <v>0.4</v>
      </c>
      <c r="HY220" s="95">
        <f>VLOOKUP($A220,'WO Detail'!$A$2:$BJ$304,61,FALSE)</f>
        <v>34676</v>
      </c>
      <c r="HZ220" s="95">
        <f t="shared" si="92"/>
        <v>60.306086956521739</v>
      </c>
      <c r="IA220" s="95"/>
      <c r="IB220" s="95"/>
      <c r="IC220" s="95"/>
      <c r="ID220" s="113">
        <f>VLOOKUP($A220,'PHAS Score'!$C$1:$D$303,2,FALSE)</f>
        <v>45.26</v>
      </c>
      <c r="IE220" s="95">
        <f>VLOOKUP($A220,'WO Detail'!$A$2:$BJ$304,62,FALSE)</f>
        <v>604</v>
      </c>
      <c r="IF220" s="95">
        <f t="shared" si="93"/>
        <v>1.0504347826086957</v>
      </c>
      <c r="IG220" s="96"/>
      <c r="IH220" s="96"/>
      <c r="II220" s="96"/>
      <c r="IJ220" s="96"/>
    </row>
    <row r="221" spans="1:244" s="18" customFormat="1" ht="20.100000000000001" customHeight="1">
      <c r="A221" s="55" t="s">
        <v>1397</v>
      </c>
      <c r="B221" s="13" t="s">
        <v>307</v>
      </c>
      <c r="C221" s="13" t="str">
        <f>VLOOKUP($A221,'WO Detail'!$A$2:$BJ$304,4,FALSE)</f>
        <v>Manhattan</v>
      </c>
      <c r="D221" s="13" t="str">
        <f>VLOOKUP($A221,'WO Detail'!$A$2:$BJ$304,6,FALSE)</f>
        <v>Isaacs</v>
      </c>
      <c r="E221" s="55">
        <f>VLOOKUP($A221,'WO Detail'!$A$2:$BJ$304,7,FALSE)</f>
        <v>139</v>
      </c>
      <c r="F221" s="13" t="s">
        <v>1398</v>
      </c>
      <c r="G221" s="53">
        <v>218</v>
      </c>
      <c r="H221" s="55" t="str">
        <f>VLOOKUP($A221,'WO Detail'!$A$2:$BJ$304,9,FALSE)</f>
        <v>NY005011390</v>
      </c>
      <c r="I221" s="14">
        <v>150</v>
      </c>
      <c r="J221" s="14">
        <v>163</v>
      </c>
      <c r="K221" s="15">
        <v>1.0866667000000001</v>
      </c>
      <c r="L221" s="15">
        <v>16.742000000000001</v>
      </c>
      <c r="M221" s="14">
        <v>61</v>
      </c>
      <c r="N221" s="14">
        <v>102</v>
      </c>
      <c r="O221" s="14">
        <v>0</v>
      </c>
      <c r="P221" s="14">
        <v>0</v>
      </c>
      <c r="Q221" s="14">
        <v>0</v>
      </c>
      <c r="R221" s="14">
        <v>0</v>
      </c>
      <c r="S221" s="14">
        <v>0</v>
      </c>
      <c r="T221" s="14">
        <v>0</v>
      </c>
      <c r="U221" s="14">
        <v>0</v>
      </c>
      <c r="V221" s="14">
        <v>0</v>
      </c>
      <c r="W221" s="14">
        <v>1</v>
      </c>
      <c r="X221" s="14">
        <v>3</v>
      </c>
      <c r="Y221" s="14">
        <v>56</v>
      </c>
      <c r="Z221" s="14">
        <v>62</v>
      </c>
      <c r="AA221" s="14">
        <v>41</v>
      </c>
      <c r="AB221" s="14">
        <v>0</v>
      </c>
      <c r="AC221" s="14">
        <v>162</v>
      </c>
      <c r="AD221" s="14">
        <v>159</v>
      </c>
      <c r="AE221" s="14">
        <v>51</v>
      </c>
      <c r="AF221" s="14">
        <v>26</v>
      </c>
      <c r="AG221" s="14">
        <v>56</v>
      </c>
      <c r="AH221" s="14">
        <v>28</v>
      </c>
      <c r="AI221" s="14">
        <v>2</v>
      </c>
      <c r="AJ221" s="14">
        <v>111</v>
      </c>
      <c r="AK221" s="14">
        <v>33</v>
      </c>
      <c r="AL221" s="14">
        <v>7</v>
      </c>
      <c r="AM221" s="14">
        <v>6</v>
      </c>
      <c r="AN221" s="14">
        <v>8</v>
      </c>
      <c r="AO221" s="16">
        <v>354.52666666666664</v>
      </c>
      <c r="AP221" s="16">
        <v>254</v>
      </c>
      <c r="AQ221" s="14">
        <v>1</v>
      </c>
      <c r="AR221" s="14">
        <v>6</v>
      </c>
      <c r="AS221" s="14">
        <v>89</v>
      </c>
      <c r="AT221" s="14">
        <v>20</v>
      </c>
      <c r="AU221" s="14">
        <v>8</v>
      </c>
      <c r="AV221" s="14">
        <v>10</v>
      </c>
      <c r="AW221" s="14">
        <v>6</v>
      </c>
      <c r="AX221" s="14">
        <v>2</v>
      </c>
      <c r="AY221" s="14">
        <v>1</v>
      </c>
      <c r="AZ221" s="14">
        <v>2</v>
      </c>
      <c r="BA221" s="14">
        <v>5</v>
      </c>
      <c r="BB221" s="16">
        <v>15077.966216216217</v>
      </c>
      <c r="BC221" s="16">
        <v>10536</v>
      </c>
      <c r="BD221" s="14">
        <v>1</v>
      </c>
      <c r="BE221" s="14">
        <v>19</v>
      </c>
      <c r="BF221" s="14">
        <v>86</v>
      </c>
      <c r="BG221" s="14">
        <v>15</v>
      </c>
      <c r="BH221" s="14">
        <v>11</v>
      </c>
      <c r="BI221" s="14">
        <v>6</v>
      </c>
      <c r="BJ221" s="14">
        <v>2</v>
      </c>
      <c r="BK221" s="14">
        <v>1</v>
      </c>
      <c r="BL221" s="14">
        <v>2</v>
      </c>
      <c r="BM221" s="14">
        <v>3</v>
      </c>
      <c r="BN221" s="14">
        <v>2</v>
      </c>
      <c r="BO221" s="14">
        <v>0</v>
      </c>
      <c r="BP221" s="14">
        <v>0</v>
      </c>
      <c r="BQ221" s="14">
        <v>0</v>
      </c>
      <c r="BR221" s="14">
        <v>0</v>
      </c>
      <c r="BS221" s="14">
        <v>0</v>
      </c>
      <c r="BT221" s="14">
        <v>0</v>
      </c>
      <c r="BU221" s="14">
        <v>0</v>
      </c>
      <c r="BV221" s="14">
        <v>0</v>
      </c>
      <c r="BW221" s="14">
        <v>0</v>
      </c>
      <c r="BX221" s="14">
        <v>0</v>
      </c>
      <c r="BY221" s="14">
        <v>10</v>
      </c>
      <c r="BZ221" s="16">
        <v>28087.7</v>
      </c>
      <c r="CA221" s="16">
        <v>24406</v>
      </c>
      <c r="CB221" s="14">
        <v>2</v>
      </c>
      <c r="CC221" s="16">
        <v>23825</v>
      </c>
      <c r="CD221" s="16">
        <v>23825</v>
      </c>
      <c r="CE221" s="14">
        <v>137</v>
      </c>
      <c r="CF221" s="16">
        <v>14191.021897810218</v>
      </c>
      <c r="CG221" s="16">
        <v>10536</v>
      </c>
      <c r="CH221" s="14">
        <v>127</v>
      </c>
      <c r="CI221" s="14">
        <v>14</v>
      </c>
      <c r="CJ221" s="14">
        <v>7</v>
      </c>
      <c r="CK221" s="14">
        <v>0</v>
      </c>
      <c r="CL221" s="14">
        <v>0</v>
      </c>
      <c r="CM221" s="14">
        <v>0</v>
      </c>
      <c r="CN221" s="17">
        <f t="shared" si="76"/>
        <v>0</v>
      </c>
      <c r="CO221" s="14">
        <v>1</v>
      </c>
      <c r="CP221" s="17">
        <f t="shared" si="77"/>
        <v>6.6666666666666671E-3</v>
      </c>
      <c r="CQ221" s="14">
        <v>95</v>
      </c>
      <c r="CR221" s="14">
        <v>0</v>
      </c>
      <c r="CS221" s="17">
        <f t="shared" si="78"/>
        <v>0</v>
      </c>
      <c r="CT221" s="13"/>
      <c r="CU221" s="17"/>
      <c r="CV221" s="13"/>
      <c r="CW221" s="13"/>
      <c r="CX221" s="13"/>
      <c r="CY221" s="13"/>
      <c r="CZ221" s="13"/>
      <c r="DA221" s="13"/>
      <c r="DB221" s="13" t="str">
        <f>VLOOKUP($A221,'WO Detail'!$A$2:$BJ$304,5,FALSE)</f>
        <v>Miguel Molina</v>
      </c>
      <c r="DC221" s="13"/>
      <c r="DD221" s="13"/>
      <c r="DE221" s="55">
        <f>VLOOKUP($A221,'WO Detail'!$A$2:$BJ$304,38,FALSE)</f>
        <v>2</v>
      </c>
      <c r="DF221" s="19" t="s">
        <v>378</v>
      </c>
      <c r="DG221" s="19" t="s">
        <v>379</v>
      </c>
      <c r="DH221" s="19" t="s">
        <v>1399</v>
      </c>
      <c r="DI221" s="19" t="s">
        <v>1400</v>
      </c>
      <c r="DJ221" s="19" t="s">
        <v>502</v>
      </c>
      <c r="DK221" s="19" t="s">
        <v>1043</v>
      </c>
      <c r="DL221" s="19" t="s">
        <v>497</v>
      </c>
      <c r="DM221" s="19" t="s">
        <v>1044</v>
      </c>
      <c r="DN221" s="19" t="s">
        <v>1045</v>
      </c>
      <c r="DO221" s="55"/>
      <c r="DP221" s="55"/>
      <c r="DQ221" s="68">
        <v>6.25</v>
      </c>
      <c r="DR221" s="55" t="str">
        <f>VLOOKUP($A221,'WO Detail'!$A$2:$BJ$304,10,FALSE)</f>
        <v>No</v>
      </c>
      <c r="DS221" s="55" t="str">
        <f>VLOOKUP($A221,'WO Detail'!$A$2:$BJ$304,14,FALSE)</f>
        <v>NO</v>
      </c>
      <c r="DT221" s="19" t="s">
        <v>370</v>
      </c>
      <c r="DU221" s="59">
        <f>VLOOKUP($A221,'WO Detail'!$A$2:$BJ$304,15,FALSE)</f>
        <v>0</v>
      </c>
      <c r="DV221" s="77"/>
      <c r="DW221" s="79" t="s">
        <v>519</v>
      </c>
      <c r="DX221" s="55">
        <f>VLOOKUP($A221,'WO Detail'!$A$2:$BJ$304,26,FALSE)</f>
        <v>150</v>
      </c>
      <c r="DY221" s="55">
        <f>VLOOKUP($A221,'WO Detail'!$A$2:$BJ$304,27,FALSE)</f>
        <v>150</v>
      </c>
      <c r="DZ221" s="55">
        <f>VLOOKUP($A221,'WO Detail'!$A$2:$BJ$304,28,FALSE)</f>
        <v>0</v>
      </c>
      <c r="EA221" s="55">
        <f>VLOOKUP($A221,'WO Detail'!$A$2:$BJ$304,29,FALSE)</f>
        <v>0</v>
      </c>
      <c r="EB221" s="55">
        <f>VLOOKUP($A221,'WO Detail'!$A$2:$BJ$304,30,FALSE)</f>
        <v>75</v>
      </c>
      <c r="EC221" s="55">
        <f>VLOOKUP($A221,'WO Detail'!$A$2:$BJ$304,31,FALSE)</f>
        <v>55</v>
      </c>
      <c r="ED221" s="55">
        <f>VLOOKUP($A221,'WO Detail'!$A$2:$BJ$304,32,FALSE)</f>
        <v>20</v>
      </c>
      <c r="EE221" s="55">
        <f>VLOOKUP($A221,'WO Detail'!$A$2:$BJ$304,33,FALSE)</f>
        <v>0</v>
      </c>
      <c r="EF221" s="55">
        <f>VLOOKUP($A221,'WO Detail'!$A$2:$BJ$304,34,FALSE)</f>
        <v>0</v>
      </c>
      <c r="EG221" s="55">
        <f>VLOOKUP($A221,'WO Detail'!$A$2:$BJ$304,35,FALSE)</f>
        <v>0</v>
      </c>
      <c r="EH221" s="55">
        <f>VLOOKUP($A221,'WO Detail'!$A$2:$BJ$304,36,FALSE)</f>
        <v>0</v>
      </c>
      <c r="EI221" s="55">
        <f>VLOOKUP($A221,'WO Detail'!$A$2:$BJ$304,37,FALSE)</f>
        <v>0</v>
      </c>
      <c r="EJ221" s="78">
        <v>1</v>
      </c>
      <c r="EK221" s="78">
        <v>0</v>
      </c>
      <c r="EL221" s="19" t="s">
        <v>268</v>
      </c>
      <c r="EM221" s="19" t="s">
        <v>269</v>
      </c>
      <c r="EN221" s="81">
        <v>27453</v>
      </c>
      <c r="EO221" s="78">
        <v>45</v>
      </c>
      <c r="EP221" s="78" t="s">
        <v>284</v>
      </c>
      <c r="EQ221" s="84">
        <v>6773</v>
      </c>
      <c r="ER221" s="78">
        <v>0.28999999999999998</v>
      </c>
      <c r="ES221" s="13"/>
      <c r="ET221" s="55">
        <f>VLOOKUP($A221,'WO Detail'!$A$2:$BJ$304,25,FALSE)</f>
        <v>0</v>
      </c>
      <c r="EU221" s="55">
        <f>VLOOKUP($A221,'WO Detail'!$A$2:$BJ$304,24,FALSE)</f>
        <v>2</v>
      </c>
      <c r="EV221" s="55" t="str">
        <f>VLOOKUP($A221,'WO Detail'!$A$2:$BJ$304,23,FALSE)</f>
        <v>OPERATING</v>
      </c>
      <c r="EW221" s="78" t="s">
        <v>267</v>
      </c>
      <c r="EX221" s="13"/>
      <c r="EY221" s="13"/>
      <c r="EZ221" s="19" t="s">
        <v>267</v>
      </c>
      <c r="FA221" s="55" t="str">
        <f>VLOOKUP($A221,'WO Detail'!$A$2:$BJ$304,11,FALSE)</f>
        <v>Other</v>
      </c>
      <c r="FB221" s="55" t="str">
        <f>VLOOKUP($A221,'WO Detail'!$A$2:$BJ$304,12,FALSE)</f>
        <v>No</v>
      </c>
      <c r="FC221" s="13"/>
      <c r="FD221" s="55">
        <f>VLOOKUP($A221,'WO Detail'!$A$2:$BJ$304,13,FALSE)</f>
        <v>0</v>
      </c>
      <c r="FE221" s="19" t="s">
        <v>267</v>
      </c>
      <c r="FF221" s="13"/>
      <c r="FG221" s="19" t="s">
        <v>1401</v>
      </c>
      <c r="FH221" s="19" t="s">
        <v>1402</v>
      </c>
      <c r="FI221" s="13">
        <v>3805</v>
      </c>
      <c r="FJ221" s="13">
        <v>2</v>
      </c>
      <c r="FK221" s="19" t="s">
        <v>1048</v>
      </c>
      <c r="FL221" s="13"/>
      <c r="FM221" s="55">
        <f>VLOOKUP($A221,'WO Detail'!$A$2:$BJ$304,16,FALSE)</f>
        <v>0</v>
      </c>
      <c r="FN221" s="13"/>
      <c r="FO221" s="13"/>
      <c r="FP221" s="13"/>
      <c r="FQ221" s="13"/>
      <c r="FR221" s="13"/>
      <c r="FS221" s="13"/>
      <c r="FT221" s="13"/>
      <c r="FU221" s="13"/>
      <c r="FV221" s="13"/>
      <c r="FW221" s="13"/>
      <c r="FX221" s="13"/>
      <c r="FY221" s="13"/>
      <c r="FZ221" s="13"/>
      <c r="GA221" s="13"/>
      <c r="GB221" s="13"/>
      <c r="GC221" s="13"/>
      <c r="GD221" s="13"/>
      <c r="GE221" s="13"/>
      <c r="GF221" s="13"/>
      <c r="GG221" s="13"/>
      <c r="GH221" s="55">
        <f>VLOOKUP($A221,'WO Detail'!$A$2:$BJ$304,39,FALSE)</f>
        <v>90.25</v>
      </c>
      <c r="GI221" s="55">
        <f>VLOOKUP($A221,'WO Detail'!$A$2:$BJ$304,40,FALSE)</f>
        <v>14.67</v>
      </c>
      <c r="GJ221" s="13"/>
      <c r="GK221" s="13"/>
      <c r="GL221" s="13"/>
      <c r="GM221" s="13"/>
      <c r="GN221" s="55">
        <f>VLOOKUP($A221,'WO Detail'!$A$2:$BJ$304,17,FALSE)</f>
        <v>0</v>
      </c>
      <c r="GO221" s="55">
        <f>VLOOKUP($A221,'WO Detail'!$A$2:$BJ$304,18,FALSE)</f>
        <v>0</v>
      </c>
      <c r="GP221" s="55">
        <f>VLOOKUP($A221,'WO Detail'!$A$2:$BJ$304,19,FALSE)</f>
        <v>0</v>
      </c>
      <c r="GQ221" s="55" t="str">
        <f>VLOOKUP($A221,'WO Detail'!$A$2:$BJ$304,21,FALSE)</f>
        <v>No</v>
      </c>
      <c r="GR221" s="89">
        <f>VLOOKUP($A221,'WO Detail'!$A$2:$BJ$304,22,FALSE)</f>
        <v>0.5626045927519292</v>
      </c>
      <c r="GS221" s="95">
        <f>VLOOKUP($A221,'WO Detail'!$A$2:$BJ$304,41,FALSE)</f>
        <v>20</v>
      </c>
      <c r="GT221" s="95">
        <f t="shared" si="73"/>
        <v>4.4444444444444446E-2</v>
      </c>
      <c r="GU221" s="95">
        <f>VLOOKUP($A221,'WO Detail'!$A$2:$BJ$304,42,FALSE)</f>
        <v>10</v>
      </c>
      <c r="GV221" s="95">
        <f t="shared" si="74"/>
        <v>6.6666666666666666E-2</v>
      </c>
      <c r="GW221" s="95">
        <f>VLOOKUP($A221,'WO Detail'!$A$2:$BJ$304,43,FALSE)</f>
        <v>595</v>
      </c>
      <c r="GX221" s="95">
        <f t="shared" si="79"/>
        <v>1.3222222222222222</v>
      </c>
      <c r="GY221" s="95">
        <f>VLOOKUP($A221,'WO Detail'!$A$2:$BJ$304,44,FALSE)</f>
        <v>278</v>
      </c>
      <c r="GZ221" s="95">
        <f t="shared" si="80"/>
        <v>1.8533333333333333</v>
      </c>
      <c r="HA221" s="95">
        <f>VLOOKUP($A221,'WO Detail'!$A$2:$BJ$304,45,FALSE)</f>
        <v>375</v>
      </c>
      <c r="HB221" s="95">
        <f t="shared" si="81"/>
        <v>0.83333333333333337</v>
      </c>
      <c r="HC221" s="95">
        <f>VLOOKUP($A221,'WO Detail'!$A$2:$BJ$304,46,FALSE)</f>
        <v>302</v>
      </c>
      <c r="HD221" s="95">
        <f t="shared" si="82"/>
        <v>2.0133333333333332</v>
      </c>
      <c r="HE221" s="95">
        <f>VLOOKUP($A221,'WO Detail'!$A$2:$BJ$304,47,FALSE)</f>
        <v>123</v>
      </c>
      <c r="HF221" s="95">
        <f t="shared" si="83"/>
        <v>0.27333333333333332</v>
      </c>
      <c r="HG221" s="95">
        <f>VLOOKUP($A221,'WO Detail'!$A$2:$BJ$304,49,FALSE)</f>
        <v>228</v>
      </c>
      <c r="HH221" s="95">
        <f t="shared" si="84"/>
        <v>0.50666666666666671</v>
      </c>
      <c r="HI221" s="95">
        <f>VLOOKUP($A221,'WO Detail'!$A$2:$BJ$304,51,FALSE)</f>
        <v>0</v>
      </c>
      <c r="HJ221" s="95">
        <f t="shared" si="85"/>
        <v>0</v>
      </c>
      <c r="HK221" s="95">
        <f>VLOOKUP($A221,'WO Detail'!$A$2:$BJ$304,53,FALSE)</f>
        <v>5</v>
      </c>
      <c r="HL221" s="95">
        <f t="shared" si="86"/>
        <v>2.5</v>
      </c>
      <c r="HM221" s="95">
        <f>VLOOKUP($A221,'WO Detail'!$A$2:$BJ$304,55,FALSE)</f>
        <v>38</v>
      </c>
      <c r="HN221" s="95">
        <f t="shared" si="95"/>
        <v>19</v>
      </c>
      <c r="HO221" s="95">
        <f>VLOOKUP($A221,'WO Detail'!$A$2:$BJ$304,56,FALSE)</f>
        <v>2695</v>
      </c>
      <c r="HP221" s="95">
        <f t="shared" si="87"/>
        <v>5.9888888888888889</v>
      </c>
      <c r="HQ221" s="95">
        <f>VLOOKUP($A221,'WO Detail'!$A$2:$BJ$304,57,FALSE)</f>
        <v>488</v>
      </c>
      <c r="HR221" s="95">
        <f t="shared" si="88"/>
        <v>3.2533333333333334</v>
      </c>
      <c r="HS221" s="95">
        <f>VLOOKUP($A221,'WO Detail'!$A$2:$BJ$304,58,FALSE)</f>
        <v>1792</v>
      </c>
      <c r="HT221" s="95">
        <f t="shared" si="89"/>
        <v>3.9822222222222226</v>
      </c>
      <c r="HU221" s="95">
        <f>VLOOKUP($A221,'WO Detail'!$A$2:$BJ$304,59,FALSE)</f>
        <v>5364</v>
      </c>
      <c r="HV221" s="95">
        <f t="shared" si="90"/>
        <v>35.76</v>
      </c>
      <c r="HW221" s="95">
        <f>VLOOKUP($A221,'WO Detail'!$A$2:$BJ$304,60,FALSE)</f>
        <v>140</v>
      </c>
      <c r="HX221" s="95">
        <f t="shared" si="91"/>
        <v>0.31111111111111112</v>
      </c>
      <c r="HY221" s="95">
        <f>VLOOKUP($A221,'WO Detail'!$A$2:$BJ$304,61,FALSE)</f>
        <v>706</v>
      </c>
      <c r="HZ221" s="95">
        <f t="shared" si="92"/>
        <v>4.706666666666667</v>
      </c>
      <c r="IA221" s="95"/>
      <c r="IB221" s="95"/>
      <c r="IC221" s="95"/>
      <c r="ID221" s="113">
        <f>VLOOKUP($A221,'PHAS Score'!$C$1:$D$303,2,FALSE)</f>
        <v>78.88</v>
      </c>
      <c r="IE221" s="95">
        <f>VLOOKUP($A221,'WO Detail'!$A$2:$BJ$304,62,FALSE)</f>
        <v>90</v>
      </c>
      <c r="IF221" s="95">
        <f t="shared" si="93"/>
        <v>0.6</v>
      </c>
      <c r="IG221" s="96"/>
      <c r="IH221" s="96"/>
      <c r="II221" s="96"/>
      <c r="IJ221" s="96"/>
    </row>
    <row r="222" spans="1:244" s="18" customFormat="1" ht="20.100000000000001" customHeight="1">
      <c r="A222" s="55" t="s">
        <v>1403</v>
      </c>
      <c r="B222" s="13" t="s">
        <v>307</v>
      </c>
      <c r="C222" s="13" t="str">
        <f>VLOOKUP($A222,'WO Detail'!$A$2:$BJ$304,4,FALSE)</f>
        <v>Manhattan</v>
      </c>
      <c r="D222" s="13" t="str">
        <f>VLOOKUP($A222,'WO Detail'!$A$2:$BJ$304,6,FALSE)</f>
        <v>Jackie Robinson</v>
      </c>
      <c r="E222" s="55">
        <f>VLOOKUP($A222,'WO Detail'!$A$2:$BJ$304,7,FALSE)</f>
        <v>241</v>
      </c>
      <c r="F222" s="13" t="s">
        <v>1404</v>
      </c>
      <c r="G222" s="53">
        <v>241</v>
      </c>
      <c r="H222" s="55" t="str">
        <f>VLOOKUP($A222,'WO Detail'!$A$2:$BJ$304,9,FALSE)</f>
        <v>NY005012410</v>
      </c>
      <c r="I222" s="14">
        <v>186</v>
      </c>
      <c r="J222" s="14">
        <v>415</v>
      </c>
      <c r="K222" s="15">
        <v>2.2311828</v>
      </c>
      <c r="L222" s="15">
        <v>23.9849462</v>
      </c>
      <c r="M222" s="14">
        <v>152</v>
      </c>
      <c r="N222" s="14">
        <v>263</v>
      </c>
      <c r="O222" s="14">
        <v>21</v>
      </c>
      <c r="P222" s="14">
        <v>32</v>
      </c>
      <c r="Q222" s="14">
        <v>41</v>
      </c>
      <c r="R222" s="14">
        <v>30</v>
      </c>
      <c r="S222" s="14">
        <v>44</v>
      </c>
      <c r="T222" s="14">
        <v>41</v>
      </c>
      <c r="U222" s="14">
        <v>41</v>
      </c>
      <c r="V222" s="14">
        <v>54</v>
      </c>
      <c r="W222" s="14">
        <v>23</v>
      </c>
      <c r="X222" s="14">
        <v>31</v>
      </c>
      <c r="Y222" s="14">
        <v>25</v>
      </c>
      <c r="Z222" s="14">
        <v>25</v>
      </c>
      <c r="AA222" s="14">
        <v>7</v>
      </c>
      <c r="AB222" s="14">
        <v>111</v>
      </c>
      <c r="AC222" s="14">
        <v>75</v>
      </c>
      <c r="AD222" s="14">
        <v>57</v>
      </c>
      <c r="AE222" s="14">
        <v>38</v>
      </c>
      <c r="AF222" s="14">
        <v>208</v>
      </c>
      <c r="AG222" s="14">
        <v>145</v>
      </c>
      <c r="AH222" s="14">
        <v>12</v>
      </c>
      <c r="AI222" s="14">
        <v>12</v>
      </c>
      <c r="AJ222" s="14">
        <v>100</v>
      </c>
      <c r="AK222" s="14">
        <v>31</v>
      </c>
      <c r="AL222" s="14">
        <v>12</v>
      </c>
      <c r="AM222" s="14">
        <v>3</v>
      </c>
      <c r="AN222" s="14">
        <v>24</v>
      </c>
      <c r="AO222" s="16">
        <v>499.25268817204301</v>
      </c>
      <c r="AP222" s="16">
        <v>373.5</v>
      </c>
      <c r="AQ222" s="14">
        <v>5</v>
      </c>
      <c r="AR222" s="14">
        <v>15</v>
      </c>
      <c r="AS222" s="14">
        <v>56</v>
      </c>
      <c r="AT222" s="14">
        <v>21</v>
      </c>
      <c r="AU222" s="14">
        <v>16</v>
      </c>
      <c r="AV222" s="14">
        <v>19</v>
      </c>
      <c r="AW222" s="14">
        <v>12</v>
      </c>
      <c r="AX222" s="14">
        <v>7</v>
      </c>
      <c r="AY222" s="14">
        <v>6</v>
      </c>
      <c r="AZ222" s="14">
        <v>8</v>
      </c>
      <c r="BA222" s="14">
        <v>21</v>
      </c>
      <c r="BB222" s="16">
        <v>27539.951351351352</v>
      </c>
      <c r="BC222" s="16">
        <v>18578</v>
      </c>
      <c r="BD222" s="14">
        <v>8</v>
      </c>
      <c r="BE222" s="14">
        <v>37</v>
      </c>
      <c r="BF222" s="14">
        <v>33</v>
      </c>
      <c r="BG222" s="14">
        <v>19</v>
      </c>
      <c r="BH222" s="14">
        <v>16</v>
      </c>
      <c r="BI222" s="14">
        <v>10</v>
      </c>
      <c r="BJ222" s="14">
        <v>9</v>
      </c>
      <c r="BK222" s="14">
        <v>8</v>
      </c>
      <c r="BL222" s="14">
        <v>6</v>
      </c>
      <c r="BM222" s="14">
        <v>14</v>
      </c>
      <c r="BN222" s="14">
        <v>4</v>
      </c>
      <c r="BO222" s="14">
        <v>3</v>
      </c>
      <c r="BP222" s="14">
        <v>3</v>
      </c>
      <c r="BQ222" s="14">
        <v>3</v>
      </c>
      <c r="BR222" s="14">
        <v>1</v>
      </c>
      <c r="BS222" s="14">
        <v>3</v>
      </c>
      <c r="BT222" s="14">
        <v>2</v>
      </c>
      <c r="BU222" s="14">
        <v>2</v>
      </c>
      <c r="BV222" s="14">
        <v>2</v>
      </c>
      <c r="BW222" s="14">
        <v>0</v>
      </c>
      <c r="BX222" s="14">
        <v>2</v>
      </c>
      <c r="BY222" s="14">
        <v>87</v>
      </c>
      <c r="BZ222" s="16">
        <v>40069.287356321838</v>
      </c>
      <c r="CA222" s="16">
        <v>36240</v>
      </c>
      <c r="CB222" s="14">
        <v>25</v>
      </c>
      <c r="CC222" s="16">
        <v>16375.76</v>
      </c>
      <c r="CD222" s="16">
        <v>13428</v>
      </c>
      <c r="CE222" s="14">
        <v>74</v>
      </c>
      <c r="CF222" s="16">
        <v>16748.945945945947</v>
      </c>
      <c r="CG222" s="16">
        <v>11664</v>
      </c>
      <c r="CH222" s="14">
        <v>117</v>
      </c>
      <c r="CI222" s="14">
        <v>34</v>
      </c>
      <c r="CJ222" s="14">
        <v>27</v>
      </c>
      <c r="CK222" s="14">
        <v>5</v>
      </c>
      <c r="CL222" s="14">
        <v>1</v>
      </c>
      <c r="CM222" s="14">
        <v>2</v>
      </c>
      <c r="CN222" s="17">
        <f t="shared" si="76"/>
        <v>1.0752688172043012E-2</v>
      </c>
      <c r="CO222" s="14">
        <v>5</v>
      </c>
      <c r="CP222" s="17">
        <f t="shared" si="77"/>
        <v>2.6881720430107527E-2</v>
      </c>
      <c r="CQ222" s="14">
        <v>86</v>
      </c>
      <c r="CR222" s="14">
        <v>28</v>
      </c>
      <c r="CS222" s="17">
        <f t="shared" si="78"/>
        <v>6.746987951807229E-2</v>
      </c>
      <c r="CT222" s="13"/>
      <c r="CU222" s="17"/>
      <c r="CV222" s="13"/>
      <c r="CW222" s="13"/>
      <c r="CX222" s="13"/>
      <c r="CY222" s="13"/>
      <c r="CZ222" s="13"/>
      <c r="DA222" s="13"/>
      <c r="DB222" s="13" t="str">
        <f>VLOOKUP($A222,'WO Detail'!$A$2:$BJ$304,5,FALSE)</f>
        <v>Demetrice Gadson</v>
      </c>
      <c r="DC222" s="13"/>
      <c r="DD222" s="13"/>
      <c r="DE222" s="55">
        <f>VLOOKUP($A222,'WO Detail'!$A$2:$BJ$304,38,FALSE)</f>
        <v>0</v>
      </c>
      <c r="DF222" s="19" t="s">
        <v>309</v>
      </c>
      <c r="DG222" s="19" t="s">
        <v>310</v>
      </c>
      <c r="DH222" s="19" t="s">
        <v>366</v>
      </c>
      <c r="DI222" s="19" t="s">
        <v>367</v>
      </c>
      <c r="DJ222" s="19" t="s">
        <v>313</v>
      </c>
      <c r="DK222" s="19" t="s">
        <v>314</v>
      </c>
      <c r="DL222" s="19" t="s">
        <v>280</v>
      </c>
      <c r="DM222" s="19" t="s">
        <v>315</v>
      </c>
      <c r="DN222" s="19" t="s">
        <v>369</v>
      </c>
      <c r="DO222" s="55"/>
      <c r="DP222" s="55"/>
      <c r="DQ222" s="68">
        <v>21.377672209026127</v>
      </c>
      <c r="DR222" s="55" t="str">
        <f>VLOOKUP($A222,'WO Detail'!$A$2:$BJ$304,10,FALSE)</f>
        <v>No</v>
      </c>
      <c r="DS222" s="55" t="str">
        <f>VLOOKUP($A222,'WO Detail'!$A$2:$BJ$304,14,FALSE)</f>
        <v>YES</v>
      </c>
      <c r="DT222" s="19" t="s">
        <v>370</v>
      </c>
      <c r="DU222" s="59" t="str">
        <f>VLOOKUP($A222,'WO Detail'!$A$2:$BJ$304,15,FALSE)</f>
        <v>BIRDIE GLENN</v>
      </c>
      <c r="DV222" s="77"/>
      <c r="DW222" s="79" t="s">
        <v>267</v>
      </c>
      <c r="DX222" s="55">
        <f>VLOOKUP($A222,'WO Detail'!$A$2:$BJ$304,26,FALSE)</f>
        <v>189</v>
      </c>
      <c r="DY222" s="55">
        <f>VLOOKUP($A222,'WO Detail'!$A$2:$BJ$304,27,FALSE)</f>
        <v>186</v>
      </c>
      <c r="DZ222" s="55">
        <f>VLOOKUP($A222,'WO Detail'!$A$2:$BJ$304,28,FALSE)</f>
        <v>2</v>
      </c>
      <c r="EA222" s="55">
        <f>VLOOKUP($A222,'WO Detail'!$A$2:$BJ$304,29,FALSE)</f>
        <v>1</v>
      </c>
      <c r="EB222" s="55">
        <f>VLOOKUP($A222,'WO Detail'!$A$2:$BJ$304,30,FALSE)</f>
        <v>18</v>
      </c>
      <c r="EC222" s="55">
        <f>VLOOKUP($A222,'WO Detail'!$A$2:$BJ$304,31,FALSE)</f>
        <v>56</v>
      </c>
      <c r="ED222" s="55">
        <f>VLOOKUP($A222,'WO Detail'!$A$2:$BJ$304,32,FALSE)</f>
        <v>55</v>
      </c>
      <c r="EE222" s="55">
        <f>VLOOKUP($A222,'WO Detail'!$A$2:$BJ$304,33,FALSE)</f>
        <v>42</v>
      </c>
      <c r="EF222" s="55">
        <f>VLOOKUP($A222,'WO Detail'!$A$2:$BJ$304,34,FALSE)</f>
        <v>16</v>
      </c>
      <c r="EG222" s="55">
        <f>VLOOKUP($A222,'WO Detail'!$A$2:$BJ$304,35,FALSE)</f>
        <v>2</v>
      </c>
      <c r="EH222" s="55">
        <f>VLOOKUP($A222,'WO Detail'!$A$2:$BJ$304,36,FALSE)</f>
        <v>0</v>
      </c>
      <c r="EI222" s="55">
        <f>VLOOKUP($A222,'WO Detail'!$A$2:$BJ$304,37,FALSE)</f>
        <v>0</v>
      </c>
      <c r="EJ222" s="78">
        <v>1</v>
      </c>
      <c r="EK222" s="78">
        <v>0</v>
      </c>
      <c r="EL222" s="19" t="s">
        <v>268</v>
      </c>
      <c r="EM222" s="19" t="s">
        <v>290</v>
      </c>
      <c r="EN222" s="81">
        <v>26815</v>
      </c>
      <c r="EO222" s="78">
        <v>47</v>
      </c>
      <c r="EP222" s="78" t="s">
        <v>506</v>
      </c>
      <c r="EQ222" s="84">
        <v>22776</v>
      </c>
      <c r="ER222" s="78">
        <v>1.49</v>
      </c>
      <c r="ES222" s="13"/>
      <c r="ET222" s="55">
        <f>VLOOKUP($A222,'WO Detail'!$A$2:$BJ$304,25,FALSE)</f>
        <v>2</v>
      </c>
      <c r="EU222" s="55">
        <f>VLOOKUP($A222,'WO Detail'!$A$2:$BJ$304,24,FALSE)</f>
        <v>4</v>
      </c>
      <c r="EV222" s="55">
        <f>VLOOKUP($A222,'WO Detail'!$A$2:$BJ$304,23,FALSE)</f>
        <v>0</v>
      </c>
      <c r="EW222" s="78" t="s">
        <v>291</v>
      </c>
      <c r="EX222" s="13"/>
      <c r="EY222" s="13"/>
      <c r="EZ222" s="19" t="s">
        <v>267</v>
      </c>
      <c r="FA222" s="55" t="str">
        <f>VLOOKUP($A222,'WO Detail'!$A$2:$BJ$304,11,FALSE)</f>
        <v>Other</v>
      </c>
      <c r="FB222" s="55" t="str">
        <f>VLOOKUP($A222,'WO Detail'!$A$2:$BJ$304,12,FALSE)</f>
        <v>No</v>
      </c>
      <c r="FC222" s="13"/>
      <c r="FD222" s="55">
        <f>VLOOKUP($A222,'WO Detail'!$A$2:$BJ$304,13,FALSE)</f>
        <v>0</v>
      </c>
      <c r="FE222" s="19" t="s">
        <v>267</v>
      </c>
      <c r="FF222" s="13" t="s">
        <v>273</v>
      </c>
      <c r="FG222" s="19" t="s">
        <v>1405</v>
      </c>
      <c r="FH222" s="19" t="s">
        <v>374</v>
      </c>
      <c r="FI222" s="13">
        <v>3804</v>
      </c>
      <c r="FJ222" s="13">
        <v>5</v>
      </c>
      <c r="FK222" s="19" t="s">
        <v>792</v>
      </c>
      <c r="FL222" s="13"/>
      <c r="FM222" s="55">
        <f>VLOOKUP($A222,'WO Detail'!$A$2:$BJ$304,16,FALSE)</f>
        <v>0</v>
      </c>
      <c r="FN222" s="13"/>
      <c r="FO222" s="13"/>
      <c r="FP222" s="13"/>
      <c r="FQ222" s="13"/>
      <c r="FR222" s="13"/>
      <c r="FS222" s="13"/>
      <c r="FT222" s="13"/>
      <c r="FU222" s="13"/>
      <c r="FV222" s="13"/>
      <c r="FW222" s="13"/>
      <c r="FX222" s="13"/>
      <c r="FY222" s="13"/>
      <c r="FZ222" s="13"/>
      <c r="GA222" s="13"/>
      <c r="GB222" s="13"/>
      <c r="GC222" s="13"/>
      <c r="GD222" s="13"/>
      <c r="GE222" s="13"/>
      <c r="GF222" s="13"/>
      <c r="GG222" s="13"/>
      <c r="GH222" s="55">
        <f>VLOOKUP($A222,'WO Detail'!$A$2:$BJ$304,39,FALSE)</f>
        <v>95.16</v>
      </c>
      <c r="GI222" s="55">
        <f>VLOOKUP($A222,'WO Detail'!$A$2:$BJ$304,40,FALSE)</f>
        <v>41.94</v>
      </c>
      <c r="GJ222" s="13"/>
      <c r="GK222" s="13"/>
      <c r="GL222" s="13"/>
      <c r="GM222" s="13"/>
      <c r="GN222" s="55">
        <f>VLOOKUP($A222,'WO Detail'!$A$2:$BJ$304,17,FALSE)</f>
        <v>0</v>
      </c>
      <c r="GO222" s="55">
        <f>VLOOKUP($A222,'WO Detail'!$A$2:$BJ$304,18,FALSE)</f>
        <v>0</v>
      </c>
      <c r="GP222" s="55">
        <f>VLOOKUP($A222,'WO Detail'!$A$2:$BJ$304,19,FALSE)</f>
        <v>0</v>
      </c>
      <c r="GQ222" s="55" t="str">
        <f>VLOOKUP($A222,'WO Detail'!$A$2:$BJ$304,21,FALSE)</f>
        <v>Yes</v>
      </c>
      <c r="GR222" s="89">
        <f>VLOOKUP($A222,'WO Detail'!$A$2:$BJ$304,22,FALSE)</f>
        <v>0.67215272049930896</v>
      </c>
      <c r="GS222" s="95">
        <f>VLOOKUP($A222,'WO Detail'!$A$2:$BJ$304,41,FALSE)</f>
        <v>248</v>
      </c>
      <c r="GT222" s="95">
        <f t="shared" si="73"/>
        <v>0.44444444444444448</v>
      </c>
      <c r="GU222" s="95">
        <f>VLOOKUP($A222,'WO Detail'!$A$2:$BJ$304,42,FALSE)</f>
        <v>31</v>
      </c>
      <c r="GV222" s="95">
        <f t="shared" si="74"/>
        <v>0.16666666666666666</v>
      </c>
      <c r="GW222" s="95">
        <f>VLOOKUP($A222,'WO Detail'!$A$2:$BJ$304,43,FALSE)</f>
        <v>1657</v>
      </c>
      <c r="GX222" s="95">
        <f t="shared" si="79"/>
        <v>2.9695340501792118</v>
      </c>
      <c r="GY222" s="95">
        <f>VLOOKUP($A222,'WO Detail'!$A$2:$BJ$304,44,FALSE)</f>
        <v>1254</v>
      </c>
      <c r="GZ222" s="95">
        <f t="shared" si="80"/>
        <v>6.741935483870968</v>
      </c>
      <c r="HA222" s="95">
        <f>VLOOKUP($A222,'WO Detail'!$A$2:$BJ$304,45,FALSE)</f>
        <v>768</v>
      </c>
      <c r="HB222" s="95">
        <f t="shared" si="81"/>
        <v>1.3763440860215055</v>
      </c>
      <c r="HC222" s="95">
        <f>VLOOKUP($A222,'WO Detail'!$A$2:$BJ$304,46,FALSE)</f>
        <v>685</v>
      </c>
      <c r="HD222" s="95">
        <f t="shared" si="82"/>
        <v>3.682795698924731</v>
      </c>
      <c r="HE222" s="95">
        <f>VLOOKUP($A222,'WO Detail'!$A$2:$BJ$304,47,FALSE)</f>
        <v>748</v>
      </c>
      <c r="HF222" s="95">
        <f t="shared" si="83"/>
        <v>1.3405017921146953</v>
      </c>
      <c r="HG222" s="95">
        <f>VLOOKUP($A222,'WO Detail'!$A$2:$BJ$304,49,FALSE)</f>
        <v>2088</v>
      </c>
      <c r="HH222" s="95">
        <f t="shared" si="84"/>
        <v>3.7419354838709675</v>
      </c>
      <c r="HI222" s="95">
        <f>VLOOKUP($A222,'WO Detail'!$A$2:$BJ$304,51,FALSE)</f>
        <v>19</v>
      </c>
      <c r="HJ222" s="95">
        <f t="shared" si="85"/>
        <v>9.5</v>
      </c>
      <c r="HK222" s="95">
        <f>VLOOKUP($A222,'WO Detail'!$A$2:$BJ$304,53,FALSE)</f>
        <v>15</v>
      </c>
      <c r="HL222" s="95">
        <f t="shared" si="86"/>
        <v>7.5</v>
      </c>
      <c r="HM222" s="95">
        <f>VLOOKUP($A222,'WO Detail'!$A$2:$BJ$304,55,FALSE)</f>
        <v>198</v>
      </c>
      <c r="HN222" s="95">
        <f t="shared" si="95"/>
        <v>49.5</v>
      </c>
      <c r="HO222" s="95">
        <f>VLOOKUP($A222,'WO Detail'!$A$2:$BJ$304,56,FALSE)</f>
        <v>6222</v>
      </c>
      <c r="HP222" s="95">
        <f t="shared" si="87"/>
        <v>11.150537634408602</v>
      </c>
      <c r="HQ222" s="95">
        <f>VLOOKUP($A222,'WO Detail'!$A$2:$BJ$304,57,FALSE)</f>
        <v>1187</v>
      </c>
      <c r="HR222" s="95">
        <f t="shared" si="88"/>
        <v>6.381720430107527</v>
      </c>
      <c r="HS222" s="95">
        <f>VLOOKUP($A222,'WO Detail'!$A$2:$BJ$304,58,FALSE)</f>
        <v>6641</v>
      </c>
      <c r="HT222" s="95">
        <f t="shared" si="89"/>
        <v>11.901433691756271</v>
      </c>
      <c r="HU222" s="95">
        <f>VLOOKUP($A222,'WO Detail'!$A$2:$BJ$304,59,FALSE)</f>
        <v>17449</v>
      </c>
      <c r="HV222" s="95">
        <f t="shared" si="90"/>
        <v>93.811827956989248</v>
      </c>
      <c r="HW222" s="95">
        <f>VLOOKUP($A222,'WO Detail'!$A$2:$BJ$304,60,FALSE)</f>
        <v>348</v>
      </c>
      <c r="HX222" s="95">
        <f t="shared" si="91"/>
        <v>0.62365591397849462</v>
      </c>
      <c r="HY222" s="95">
        <f>VLOOKUP($A222,'WO Detail'!$A$2:$BJ$304,61,FALSE)</f>
        <v>4703</v>
      </c>
      <c r="HZ222" s="95">
        <f t="shared" si="92"/>
        <v>25.28494623655914</v>
      </c>
      <c r="IA222" s="95"/>
      <c r="IB222" s="95"/>
      <c r="IC222" s="95"/>
      <c r="ID222" s="113">
        <f>VLOOKUP($A222,'PHAS Score'!$C$1:$D$303,2,FALSE)</f>
        <v>15</v>
      </c>
      <c r="IE222" s="95">
        <f>VLOOKUP($A222,'WO Detail'!$A$2:$BJ$304,62,FALSE)</f>
        <v>654</v>
      </c>
      <c r="IF222" s="95">
        <f t="shared" si="93"/>
        <v>3.5161290322580645</v>
      </c>
      <c r="IG222" s="96"/>
      <c r="IH222" s="96"/>
      <c r="II222" s="96"/>
      <c r="IJ222" s="96"/>
    </row>
    <row r="223" spans="1:244" s="18" customFormat="1" ht="20.100000000000001" customHeight="1">
      <c r="A223" s="55" t="s">
        <v>1406</v>
      </c>
      <c r="B223" s="13" t="s">
        <v>278</v>
      </c>
      <c r="C223" s="13" t="str">
        <f>VLOOKUP($A223,'WO Detail'!$A$2:$BJ$304,4,FALSE)</f>
        <v>Brooklyn</v>
      </c>
      <c r="D223" s="13" t="str">
        <f>VLOOKUP($A223,'WO Detail'!$A$2:$BJ$304,6,FALSE)</f>
        <v>Roosevelt</v>
      </c>
      <c r="E223" s="55">
        <f>VLOOKUP($A223,'WO Detail'!$A$2:$BJ$304,7,FALSE)</f>
        <v>135</v>
      </c>
      <c r="F223" s="13" t="s">
        <v>1407</v>
      </c>
      <c r="G223" s="53">
        <v>135</v>
      </c>
      <c r="H223" s="55" t="str">
        <f>VLOOKUP($A223,'WO Detail'!$A$2:$BJ$304,9,FALSE)</f>
        <v>NY005011350</v>
      </c>
      <c r="I223" s="14">
        <v>756</v>
      </c>
      <c r="J223" s="14">
        <v>1790</v>
      </c>
      <c r="K223" s="15">
        <v>2.3677248999999998</v>
      </c>
      <c r="L223" s="15">
        <v>22.086772499999999</v>
      </c>
      <c r="M223" s="14">
        <v>663</v>
      </c>
      <c r="N223" s="14">
        <v>1127</v>
      </c>
      <c r="O223" s="14">
        <v>76</v>
      </c>
      <c r="P223" s="14">
        <v>145</v>
      </c>
      <c r="Q223" s="14">
        <v>175</v>
      </c>
      <c r="R223" s="14">
        <v>170</v>
      </c>
      <c r="S223" s="14">
        <v>171</v>
      </c>
      <c r="T223" s="14">
        <v>195</v>
      </c>
      <c r="U223" s="14">
        <v>162</v>
      </c>
      <c r="V223" s="14">
        <v>181</v>
      </c>
      <c r="W223" s="14">
        <v>90</v>
      </c>
      <c r="X223" s="14">
        <v>70</v>
      </c>
      <c r="Y223" s="14">
        <v>173</v>
      </c>
      <c r="Z223" s="14">
        <v>121</v>
      </c>
      <c r="AA223" s="14">
        <v>61</v>
      </c>
      <c r="AB223" s="14">
        <v>494</v>
      </c>
      <c r="AC223" s="14">
        <v>390</v>
      </c>
      <c r="AD223" s="14">
        <v>355</v>
      </c>
      <c r="AE223" s="14">
        <v>48</v>
      </c>
      <c r="AF223" s="14">
        <v>867</v>
      </c>
      <c r="AG223" s="14">
        <v>804</v>
      </c>
      <c r="AH223" s="14">
        <v>69</v>
      </c>
      <c r="AI223" s="14">
        <v>2</v>
      </c>
      <c r="AJ223" s="14">
        <v>393</v>
      </c>
      <c r="AK223" s="14">
        <v>142</v>
      </c>
      <c r="AL223" s="14">
        <v>14</v>
      </c>
      <c r="AM223" s="14">
        <v>14</v>
      </c>
      <c r="AN223" s="14">
        <v>70</v>
      </c>
      <c r="AO223" s="16">
        <v>541.44444444444446</v>
      </c>
      <c r="AP223" s="16">
        <v>400</v>
      </c>
      <c r="AQ223" s="14">
        <v>18</v>
      </c>
      <c r="AR223" s="14">
        <v>39</v>
      </c>
      <c r="AS223" s="14">
        <v>233</v>
      </c>
      <c r="AT223" s="14">
        <v>82</v>
      </c>
      <c r="AU223" s="14">
        <v>85</v>
      </c>
      <c r="AV223" s="14">
        <v>45</v>
      </c>
      <c r="AW223" s="14">
        <v>48</v>
      </c>
      <c r="AX223" s="14">
        <v>48</v>
      </c>
      <c r="AY223" s="14">
        <v>24</v>
      </c>
      <c r="AZ223" s="14">
        <v>39</v>
      </c>
      <c r="BA223" s="14">
        <v>95</v>
      </c>
      <c r="BB223" s="16">
        <v>25138.237903225807</v>
      </c>
      <c r="BC223" s="16">
        <v>18149</v>
      </c>
      <c r="BD223" s="14">
        <v>34</v>
      </c>
      <c r="BE223" s="14">
        <v>133</v>
      </c>
      <c r="BF223" s="14">
        <v>150</v>
      </c>
      <c r="BG223" s="14">
        <v>91</v>
      </c>
      <c r="BH223" s="14">
        <v>55</v>
      </c>
      <c r="BI223" s="14">
        <v>64</v>
      </c>
      <c r="BJ223" s="14">
        <v>47</v>
      </c>
      <c r="BK223" s="14">
        <v>49</v>
      </c>
      <c r="BL223" s="14">
        <v>21</v>
      </c>
      <c r="BM223" s="14">
        <v>19</v>
      </c>
      <c r="BN223" s="14">
        <v>24</v>
      </c>
      <c r="BO223" s="14">
        <v>11</v>
      </c>
      <c r="BP223" s="14">
        <v>12</v>
      </c>
      <c r="BQ223" s="14">
        <v>7</v>
      </c>
      <c r="BR223" s="14">
        <v>2</v>
      </c>
      <c r="BS223" s="14">
        <v>3</v>
      </c>
      <c r="BT223" s="14">
        <v>3</v>
      </c>
      <c r="BU223" s="14">
        <v>2</v>
      </c>
      <c r="BV223" s="14">
        <v>3</v>
      </c>
      <c r="BW223" s="14">
        <v>2</v>
      </c>
      <c r="BX223" s="14">
        <v>12</v>
      </c>
      <c r="BY223" s="14">
        <v>345</v>
      </c>
      <c r="BZ223" s="16">
        <v>37691.321739130435</v>
      </c>
      <c r="CA223" s="16">
        <v>32240</v>
      </c>
      <c r="CB223" s="14">
        <v>90</v>
      </c>
      <c r="CC223" s="16">
        <v>20121.62222222222</v>
      </c>
      <c r="CD223" s="16">
        <v>14253</v>
      </c>
      <c r="CE223" s="14">
        <v>330</v>
      </c>
      <c r="CF223" s="16">
        <v>14528.330303030303</v>
      </c>
      <c r="CG223" s="16">
        <v>10692</v>
      </c>
      <c r="CH223" s="14">
        <v>503</v>
      </c>
      <c r="CI223" s="14">
        <v>152</v>
      </c>
      <c r="CJ223" s="14">
        <v>69</v>
      </c>
      <c r="CK223" s="14">
        <v>15</v>
      </c>
      <c r="CL223" s="14">
        <v>2</v>
      </c>
      <c r="CM223" s="14">
        <v>5</v>
      </c>
      <c r="CN223" s="17">
        <f t="shared" si="76"/>
        <v>6.6137566137566134E-3</v>
      </c>
      <c r="CO223" s="14">
        <v>24</v>
      </c>
      <c r="CP223" s="17">
        <f t="shared" si="77"/>
        <v>3.1746031746031744E-2</v>
      </c>
      <c r="CQ223" s="14">
        <v>367</v>
      </c>
      <c r="CR223" s="14">
        <v>100</v>
      </c>
      <c r="CS223" s="17">
        <f t="shared" si="78"/>
        <v>5.5865921787709494E-2</v>
      </c>
      <c r="CT223" s="13"/>
      <c r="CU223" s="17"/>
      <c r="CV223" s="13"/>
      <c r="CW223" s="13"/>
      <c r="CX223" s="13"/>
      <c r="CY223" s="13"/>
      <c r="CZ223" s="13"/>
      <c r="DA223" s="13"/>
      <c r="DB223" s="13" t="str">
        <f>VLOOKUP($A223,'WO Detail'!$A$2:$BJ$304,5,FALSE)</f>
        <v>Alicia Maynard</v>
      </c>
      <c r="DC223" s="13"/>
      <c r="DD223" s="13"/>
      <c r="DE223" s="55">
        <f>VLOOKUP($A223,'WO Detail'!$A$2:$BJ$304,38,FALSE)</f>
        <v>0</v>
      </c>
      <c r="DF223" s="19" t="s">
        <v>350</v>
      </c>
      <c r="DG223" s="19" t="s">
        <v>351</v>
      </c>
      <c r="DH223" s="19" t="s">
        <v>1408</v>
      </c>
      <c r="DI223" s="19" t="s">
        <v>1409</v>
      </c>
      <c r="DJ223" s="19" t="s">
        <v>354</v>
      </c>
      <c r="DK223" s="19" t="s">
        <v>355</v>
      </c>
      <c r="DL223" s="19" t="s">
        <v>356</v>
      </c>
      <c r="DM223" s="19" t="s">
        <v>357</v>
      </c>
      <c r="DN223" s="19" t="s">
        <v>358</v>
      </c>
      <c r="DO223" s="55"/>
      <c r="DP223" s="55"/>
      <c r="DQ223" s="68">
        <v>13.774104683195601</v>
      </c>
      <c r="DR223" s="55" t="str">
        <f>VLOOKUP($A223,'WO Detail'!$A$2:$BJ$304,10,FALSE)</f>
        <v>No</v>
      </c>
      <c r="DS223" s="55" t="str">
        <f>VLOOKUP($A223,'WO Detail'!$A$2:$BJ$304,14,FALSE)</f>
        <v>YES</v>
      </c>
      <c r="DT223" s="19" t="s">
        <v>359</v>
      </c>
      <c r="DU223" s="59" t="str">
        <f>VLOOKUP($A223,'WO Detail'!$A$2:$BJ$304,15,FALSE)</f>
        <v>VERNONA BRADHAM</v>
      </c>
      <c r="DV223" s="77"/>
      <c r="DW223" s="79" t="s">
        <v>735</v>
      </c>
      <c r="DX223" s="55">
        <f>VLOOKUP($A223,'WO Detail'!$A$2:$BJ$304,26,FALSE)</f>
        <v>763</v>
      </c>
      <c r="DY223" s="55">
        <f>VLOOKUP($A223,'WO Detail'!$A$2:$BJ$304,27,FALSE)</f>
        <v>758</v>
      </c>
      <c r="DZ223" s="55">
        <f>VLOOKUP($A223,'WO Detail'!$A$2:$BJ$304,28,FALSE)</f>
        <v>2</v>
      </c>
      <c r="EA223" s="55">
        <f>VLOOKUP($A223,'WO Detail'!$A$2:$BJ$304,29,FALSE)</f>
        <v>3</v>
      </c>
      <c r="EB223" s="55">
        <f>VLOOKUP($A223,'WO Detail'!$A$2:$BJ$304,30,FALSE)</f>
        <v>6</v>
      </c>
      <c r="EC223" s="55">
        <f>VLOOKUP($A223,'WO Detail'!$A$2:$BJ$304,31,FALSE)</f>
        <v>233</v>
      </c>
      <c r="ED223" s="55">
        <f>VLOOKUP($A223,'WO Detail'!$A$2:$BJ$304,32,FALSE)</f>
        <v>220</v>
      </c>
      <c r="EE223" s="55">
        <f>VLOOKUP($A223,'WO Detail'!$A$2:$BJ$304,33,FALSE)</f>
        <v>225</v>
      </c>
      <c r="EF223" s="55">
        <f>VLOOKUP($A223,'WO Detail'!$A$2:$BJ$304,34,FALSE)</f>
        <v>70</v>
      </c>
      <c r="EG223" s="55">
        <f>VLOOKUP($A223,'WO Detail'!$A$2:$BJ$304,35,FALSE)</f>
        <v>8</v>
      </c>
      <c r="EH223" s="55">
        <f>VLOOKUP($A223,'WO Detail'!$A$2:$BJ$304,36,FALSE)</f>
        <v>0</v>
      </c>
      <c r="EI223" s="55">
        <f>VLOOKUP($A223,'WO Detail'!$A$2:$BJ$304,37,FALSE)</f>
        <v>1</v>
      </c>
      <c r="EJ223" s="78">
        <v>6</v>
      </c>
      <c r="EK223" s="78">
        <v>0</v>
      </c>
      <c r="EL223" s="19" t="s">
        <v>268</v>
      </c>
      <c r="EM223" s="19" t="s">
        <v>269</v>
      </c>
      <c r="EN223" s="81">
        <v>23650</v>
      </c>
      <c r="EO223" s="78">
        <v>56</v>
      </c>
      <c r="EP223" s="78" t="s">
        <v>1410</v>
      </c>
      <c r="EQ223" s="84">
        <v>52168</v>
      </c>
      <c r="ER223" s="78">
        <v>7.8100000000000005</v>
      </c>
      <c r="ES223" s="13"/>
      <c r="ET223" s="55">
        <f>VLOOKUP($A223,'WO Detail'!$A$2:$BJ$304,25,FALSE)</f>
        <v>4</v>
      </c>
      <c r="EU223" s="55">
        <f>VLOOKUP($A223,'WO Detail'!$A$2:$BJ$304,24,FALSE)</f>
        <v>12</v>
      </c>
      <c r="EV223" s="55">
        <f>VLOOKUP($A223,'WO Detail'!$A$2:$BJ$304,23,FALSE)</f>
        <v>0</v>
      </c>
      <c r="EW223" s="78" t="s">
        <v>267</v>
      </c>
      <c r="EX223" s="13"/>
      <c r="EY223" s="13"/>
      <c r="EZ223" s="19" t="s">
        <v>267</v>
      </c>
      <c r="FA223" s="55" t="str">
        <f>VLOOKUP($A223,'WO Detail'!$A$2:$BJ$304,11,FALSE)</f>
        <v>Other</v>
      </c>
      <c r="FB223" s="55" t="str">
        <f>VLOOKUP($A223,'WO Detail'!$A$2:$BJ$304,12,FALSE)</f>
        <v>No</v>
      </c>
      <c r="FC223" s="13"/>
      <c r="FD223" s="55" t="str">
        <f>VLOOKUP($A223,'WO Detail'!$A$2:$BJ$304,13,FALSE)</f>
        <v>NGEM</v>
      </c>
      <c r="FE223" s="19" t="s">
        <v>267</v>
      </c>
      <c r="FF223" s="13" t="s">
        <v>273</v>
      </c>
      <c r="FG223" s="19" t="s">
        <v>1411</v>
      </c>
      <c r="FH223" s="19" t="s">
        <v>362</v>
      </c>
      <c r="FI223" s="13">
        <v>4003</v>
      </c>
      <c r="FJ223" s="13">
        <v>16</v>
      </c>
      <c r="FK223" s="19" t="s">
        <v>650</v>
      </c>
      <c r="FL223" s="13"/>
      <c r="FM223" s="55">
        <f>VLOOKUP($A223,'WO Detail'!$A$2:$BJ$304,16,FALSE)</f>
        <v>0</v>
      </c>
      <c r="FN223" s="13"/>
      <c r="FO223" s="13"/>
      <c r="FP223" s="13"/>
      <c r="FQ223" s="13"/>
      <c r="FR223" s="13"/>
      <c r="FS223" s="13"/>
      <c r="FT223" s="13"/>
      <c r="FU223" s="13"/>
      <c r="FV223" s="13"/>
      <c r="FW223" s="13"/>
      <c r="FX223" s="13"/>
      <c r="FY223" s="13"/>
      <c r="FZ223" s="13"/>
      <c r="GA223" s="13"/>
      <c r="GB223" s="13"/>
      <c r="GC223" s="13"/>
      <c r="GD223" s="13"/>
      <c r="GE223" s="13"/>
      <c r="GF223" s="13"/>
      <c r="GG223" s="13"/>
      <c r="GH223" s="55">
        <f>VLOOKUP($A223,'WO Detail'!$A$2:$BJ$304,39,FALSE)</f>
        <v>86.27</v>
      </c>
      <c r="GI223" s="55">
        <f>VLOOKUP($A223,'WO Detail'!$A$2:$BJ$304,40,FALSE)</f>
        <v>35.75</v>
      </c>
      <c r="GJ223" s="13"/>
      <c r="GK223" s="13"/>
      <c r="GL223" s="13"/>
      <c r="GM223" s="13"/>
      <c r="GN223" s="55">
        <f>VLOOKUP($A223,'WO Detail'!$A$2:$BJ$304,17,FALSE)</f>
        <v>0</v>
      </c>
      <c r="GO223" s="55">
        <f>VLOOKUP($A223,'WO Detail'!$A$2:$BJ$304,18,FALSE)</f>
        <v>0</v>
      </c>
      <c r="GP223" s="55">
        <f>VLOOKUP($A223,'WO Detail'!$A$2:$BJ$304,19,FALSE)</f>
        <v>0</v>
      </c>
      <c r="GQ223" s="55" t="str">
        <f>VLOOKUP($A223,'WO Detail'!$A$2:$BJ$304,21,FALSE)</f>
        <v>No</v>
      </c>
      <c r="GR223" s="89">
        <f>VLOOKUP($A223,'WO Detail'!$A$2:$BJ$304,22,FALSE)</f>
        <v>0.48592241633650679</v>
      </c>
      <c r="GS223" s="95">
        <f>VLOOKUP($A223,'WO Detail'!$A$2:$BJ$304,41,FALSE)</f>
        <v>1813</v>
      </c>
      <c r="GT223" s="95">
        <f t="shared" ref="GT223:GT230" si="96">(GS223/3)/DY223</f>
        <v>0.7972735268249781</v>
      </c>
      <c r="GU223" s="95">
        <f>VLOOKUP($A223,'WO Detail'!$A$2:$BJ$304,42,FALSE)</f>
        <v>204</v>
      </c>
      <c r="GV223" s="95">
        <f t="shared" ref="GV223:GV230" si="97">GU223/DY223</f>
        <v>0.26912928759894461</v>
      </c>
      <c r="GW223" s="95">
        <f>VLOOKUP($A223,'WO Detail'!$A$2:$BJ$304,43,FALSE)</f>
        <v>4386</v>
      </c>
      <c r="GX223" s="95">
        <f t="shared" si="79"/>
        <v>1.9287598944591029</v>
      </c>
      <c r="GY223" s="95">
        <f>VLOOKUP($A223,'WO Detail'!$A$2:$BJ$304,44,FALSE)</f>
        <v>4198</v>
      </c>
      <c r="GZ223" s="95">
        <f t="shared" si="80"/>
        <v>5.5382585751978892</v>
      </c>
      <c r="HA223" s="95">
        <f>VLOOKUP($A223,'WO Detail'!$A$2:$BJ$304,45,FALSE)</f>
        <v>1325</v>
      </c>
      <c r="HB223" s="95">
        <f t="shared" si="81"/>
        <v>0.58267370272647323</v>
      </c>
      <c r="HC223" s="95">
        <f>VLOOKUP($A223,'WO Detail'!$A$2:$BJ$304,46,FALSE)</f>
        <v>524</v>
      </c>
      <c r="HD223" s="95">
        <f t="shared" si="82"/>
        <v>0.69129287598944589</v>
      </c>
      <c r="HE223" s="95">
        <f>VLOOKUP($A223,'WO Detail'!$A$2:$BJ$304,47,FALSE)</f>
        <v>1013</v>
      </c>
      <c r="HF223" s="95">
        <f t="shared" si="83"/>
        <v>0.44547053649956025</v>
      </c>
      <c r="HG223" s="95">
        <f>VLOOKUP($A223,'WO Detail'!$A$2:$BJ$304,49,FALSE)</f>
        <v>1207</v>
      </c>
      <c r="HH223" s="95">
        <f t="shared" si="84"/>
        <v>0.53078276165347404</v>
      </c>
      <c r="HI223" s="95">
        <f>VLOOKUP($A223,'WO Detail'!$A$2:$BJ$304,51,FALSE)</f>
        <v>5</v>
      </c>
      <c r="HJ223" s="95">
        <f t="shared" si="85"/>
        <v>2.5</v>
      </c>
      <c r="HK223" s="95">
        <f>VLOOKUP($A223,'WO Detail'!$A$2:$BJ$304,53,FALSE)</f>
        <v>7</v>
      </c>
      <c r="HL223" s="95">
        <f t="shared" si="86"/>
        <v>3.5</v>
      </c>
      <c r="HM223" s="95">
        <f>VLOOKUP($A223,'WO Detail'!$A$2:$BJ$304,55,FALSE)</f>
        <v>515</v>
      </c>
      <c r="HN223" s="95">
        <f t="shared" si="95"/>
        <v>42.916666666666664</v>
      </c>
      <c r="HO223" s="95">
        <f>VLOOKUP($A223,'WO Detail'!$A$2:$BJ$304,56,FALSE)</f>
        <v>22548</v>
      </c>
      <c r="HP223" s="95">
        <f t="shared" si="87"/>
        <v>9.9155672823219003</v>
      </c>
      <c r="HQ223" s="95">
        <f>VLOOKUP($A223,'WO Detail'!$A$2:$BJ$304,57,FALSE)</f>
        <v>2819</v>
      </c>
      <c r="HR223" s="95">
        <f t="shared" si="88"/>
        <v>3.7189973614775726</v>
      </c>
      <c r="HS223" s="95">
        <f>VLOOKUP($A223,'WO Detail'!$A$2:$BJ$304,58,FALSE)</f>
        <v>9903</v>
      </c>
      <c r="HT223" s="95">
        <f t="shared" si="89"/>
        <v>4.3548812664907652</v>
      </c>
      <c r="HU223" s="95">
        <f>VLOOKUP($A223,'WO Detail'!$A$2:$BJ$304,59,FALSE)</f>
        <v>64462</v>
      </c>
      <c r="HV223" s="95">
        <f t="shared" si="90"/>
        <v>85.042216358839056</v>
      </c>
      <c r="HW223" s="95">
        <f>VLOOKUP($A223,'WO Detail'!$A$2:$BJ$304,60,FALSE)</f>
        <v>1018</v>
      </c>
      <c r="HX223" s="95">
        <f t="shared" si="91"/>
        <v>0.44766930518909409</v>
      </c>
      <c r="HY223" s="95">
        <f>VLOOKUP($A223,'WO Detail'!$A$2:$BJ$304,61,FALSE)</f>
        <v>15097</v>
      </c>
      <c r="HZ223" s="95">
        <f t="shared" si="92"/>
        <v>19.916886543535622</v>
      </c>
      <c r="IA223" s="95"/>
      <c r="IB223" s="95"/>
      <c r="IC223" s="95"/>
      <c r="ID223" s="113">
        <f>VLOOKUP($A223,'PHAS Score'!$C$1:$D$303,2,FALSE)</f>
        <v>51</v>
      </c>
      <c r="IE223" s="95">
        <f>VLOOKUP($A223,'WO Detail'!$A$2:$BJ$304,62,FALSE)</f>
        <v>1671</v>
      </c>
      <c r="IF223" s="95">
        <f t="shared" si="93"/>
        <v>2.2044854881266489</v>
      </c>
      <c r="IG223" s="96"/>
      <c r="IH223" s="96"/>
      <c r="II223" s="96"/>
      <c r="IJ223" s="96"/>
    </row>
    <row r="224" spans="1:244" s="18" customFormat="1" ht="20.100000000000001" customHeight="1">
      <c r="A224" s="55" t="s">
        <v>1412</v>
      </c>
      <c r="B224" s="13" t="s">
        <v>278</v>
      </c>
      <c r="C224" s="13" t="str">
        <f>VLOOKUP($A224,'WO Detail'!$A$2:$BJ$304,4,FALSE)</f>
        <v>Brooklyn</v>
      </c>
      <c r="D224" s="13" t="str">
        <f>VLOOKUP($A224,'WO Detail'!$A$2:$BJ$304,6,FALSE)</f>
        <v>Roosevelt</v>
      </c>
      <c r="E224" s="55">
        <f>VLOOKUP($A224,'WO Detail'!$A$2:$BJ$304,7,FALSE)</f>
        <v>135</v>
      </c>
      <c r="F224" s="13" t="s">
        <v>1413</v>
      </c>
      <c r="G224" s="53">
        <v>177</v>
      </c>
      <c r="H224" s="55" t="str">
        <f>VLOOKUP($A224,'WO Detail'!$A$2:$BJ$304,9,FALSE)</f>
        <v>NY005011350</v>
      </c>
      <c r="I224" s="14">
        <v>341</v>
      </c>
      <c r="J224" s="14">
        <v>716</v>
      </c>
      <c r="K224" s="15">
        <v>2.0997067</v>
      </c>
      <c r="L224" s="15">
        <v>24.490322599999999</v>
      </c>
      <c r="M224" s="14">
        <v>257</v>
      </c>
      <c r="N224" s="14">
        <v>459</v>
      </c>
      <c r="O224" s="14">
        <v>37</v>
      </c>
      <c r="P224" s="14">
        <v>60</v>
      </c>
      <c r="Q224" s="14">
        <v>66</v>
      </c>
      <c r="R224" s="14">
        <v>57</v>
      </c>
      <c r="S224" s="14">
        <v>47</v>
      </c>
      <c r="T224" s="14">
        <v>84</v>
      </c>
      <c r="U224" s="14">
        <v>78</v>
      </c>
      <c r="V224" s="14">
        <v>61</v>
      </c>
      <c r="W224" s="14">
        <v>39</v>
      </c>
      <c r="X224" s="14">
        <v>47</v>
      </c>
      <c r="Y224" s="14">
        <v>73</v>
      </c>
      <c r="Z224" s="14">
        <v>53</v>
      </c>
      <c r="AA224" s="14">
        <v>14</v>
      </c>
      <c r="AB224" s="14">
        <v>200</v>
      </c>
      <c r="AC224" s="14">
        <v>167</v>
      </c>
      <c r="AD224" s="14">
        <v>140</v>
      </c>
      <c r="AE224" s="14">
        <v>8</v>
      </c>
      <c r="AF224" s="14">
        <v>379</v>
      </c>
      <c r="AG224" s="14">
        <v>320</v>
      </c>
      <c r="AH224" s="14">
        <v>9</v>
      </c>
      <c r="AI224" s="14">
        <v>0</v>
      </c>
      <c r="AJ224" s="14">
        <v>161</v>
      </c>
      <c r="AK224" s="14">
        <v>68</v>
      </c>
      <c r="AL224" s="14">
        <v>6</v>
      </c>
      <c r="AM224" s="14">
        <v>8</v>
      </c>
      <c r="AN224" s="14">
        <v>37</v>
      </c>
      <c r="AO224" s="16">
        <v>548.94134897360709</v>
      </c>
      <c r="AP224" s="16">
        <v>400</v>
      </c>
      <c r="AQ224" s="14">
        <v>4</v>
      </c>
      <c r="AR224" s="14">
        <v>25</v>
      </c>
      <c r="AS224" s="14">
        <v>98</v>
      </c>
      <c r="AT224" s="14">
        <v>38</v>
      </c>
      <c r="AU224" s="14">
        <v>37</v>
      </c>
      <c r="AV224" s="14">
        <v>23</v>
      </c>
      <c r="AW224" s="14">
        <v>21</v>
      </c>
      <c r="AX224" s="14">
        <v>19</v>
      </c>
      <c r="AY224" s="14">
        <v>9</v>
      </c>
      <c r="AZ224" s="14">
        <v>14</v>
      </c>
      <c r="BA224" s="14">
        <v>53</v>
      </c>
      <c r="BB224" s="16">
        <v>25384.534954407296</v>
      </c>
      <c r="BC224" s="16">
        <v>18000</v>
      </c>
      <c r="BD224" s="14">
        <v>16</v>
      </c>
      <c r="BE224" s="14">
        <v>56</v>
      </c>
      <c r="BF224" s="14">
        <v>64</v>
      </c>
      <c r="BG224" s="14">
        <v>42</v>
      </c>
      <c r="BH224" s="14">
        <v>28</v>
      </c>
      <c r="BI224" s="14">
        <v>17</v>
      </c>
      <c r="BJ224" s="14">
        <v>22</v>
      </c>
      <c r="BK224" s="14">
        <v>15</v>
      </c>
      <c r="BL224" s="14">
        <v>15</v>
      </c>
      <c r="BM224" s="14">
        <v>13</v>
      </c>
      <c r="BN224" s="14">
        <v>9</v>
      </c>
      <c r="BO224" s="14">
        <v>9</v>
      </c>
      <c r="BP224" s="14">
        <v>8</v>
      </c>
      <c r="BQ224" s="14">
        <v>5</v>
      </c>
      <c r="BR224" s="14">
        <v>2</v>
      </c>
      <c r="BS224" s="14">
        <v>0</v>
      </c>
      <c r="BT224" s="14">
        <v>4</v>
      </c>
      <c r="BU224" s="14">
        <v>1</v>
      </c>
      <c r="BV224" s="14">
        <v>1</v>
      </c>
      <c r="BW224" s="14">
        <v>0</v>
      </c>
      <c r="BX224" s="14">
        <v>2</v>
      </c>
      <c r="BY224" s="14">
        <v>146</v>
      </c>
      <c r="BZ224" s="16">
        <v>38839.034246575342</v>
      </c>
      <c r="CA224" s="16">
        <v>35460</v>
      </c>
      <c r="CB224" s="14">
        <v>46</v>
      </c>
      <c r="CC224" s="16">
        <v>13138.717391304348</v>
      </c>
      <c r="CD224" s="16">
        <v>11807</v>
      </c>
      <c r="CE224" s="14">
        <v>137</v>
      </c>
      <c r="CF224" s="16">
        <v>16022.963503649635</v>
      </c>
      <c r="CG224" s="16">
        <v>10536</v>
      </c>
      <c r="CH224" s="14">
        <v>208</v>
      </c>
      <c r="CI224" s="14">
        <v>64</v>
      </c>
      <c r="CJ224" s="14">
        <v>49</v>
      </c>
      <c r="CK224" s="14">
        <v>7</v>
      </c>
      <c r="CL224" s="14">
        <v>1</v>
      </c>
      <c r="CM224" s="14">
        <v>1</v>
      </c>
      <c r="CN224" s="17">
        <f t="shared" si="76"/>
        <v>2.9325513196480938E-3</v>
      </c>
      <c r="CO224" s="14">
        <v>14</v>
      </c>
      <c r="CP224" s="17">
        <f t="shared" si="77"/>
        <v>4.1055718475073312E-2</v>
      </c>
      <c r="CQ224" s="14">
        <v>153</v>
      </c>
      <c r="CR224" s="14">
        <v>44</v>
      </c>
      <c r="CS224" s="17">
        <f t="shared" si="78"/>
        <v>6.1452513966480445E-2</v>
      </c>
      <c r="CT224" s="13"/>
      <c r="CU224" s="17"/>
      <c r="CV224" s="13"/>
      <c r="CW224" s="13"/>
      <c r="CX224" s="13"/>
      <c r="CY224" s="13"/>
      <c r="CZ224" s="13"/>
      <c r="DA224" s="13"/>
      <c r="DB224" s="13" t="str">
        <f>VLOOKUP($A224,'WO Detail'!$A$2:$BJ$304,5,FALSE)</f>
        <v>Alicia Maynard</v>
      </c>
      <c r="DC224" s="13"/>
      <c r="DD224" s="13"/>
      <c r="DE224" s="55">
        <f>VLOOKUP($A224,'WO Detail'!$A$2:$BJ$304,38,FALSE)</f>
        <v>0</v>
      </c>
      <c r="DF224" s="19" t="s">
        <v>350</v>
      </c>
      <c r="DG224" s="19" t="s">
        <v>351</v>
      </c>
      <c r="DH224" s="19" t="s">
        <v>352</v>
      </c>
      <c r="DI224" s="19" t="s">
        <v>353</v>
      </c>
      <c r="DJ224" s="19" t="s">
        <v>354</v>
      </c>
      <c r="DK224" s="19" t="s">
        <v>355</v>
      </c>
      <c r="DL224" s="19" t="s">
        <v>356</v>
      </c>
      <c r="DM224" s="19" t="s">
        <v>357</v>
      </c>
      <c r="DN224" s="19" t="s">
        <v>358</v>
      </c>
      <c r="DO224" s="55"/>
      <c r="DP224" s="55"/>
      <c r="DQ224" s="68">
        <v>13.774104683195601</v>
      </c>
      <c r="DR224" s="55" t="str">
        <f>VLOOKUP($A224,'WO Detail'!$A$2:$BJ$304,10,FALSE)</f>
        <v>No</v>
      </c>
      <c r="DS224" s="55" t="str">
        <f>VLOOKUP($A224,'WO Detail'!$A$2:$BJ$304,14,FALSE)</f>
        <v>YES</v>
      </c>
      <c r="DT224" s="19" t="s">
        <v>359</v>
      </c>
      <c r="DU224" s="59" t="str">
        <f>VLOOKUP($A224,'WO Detail'!$A$2:$BJ$304,15,FALSE)</f>
        <v>VERNONA BRADHAM</v>
      </c>
      <c r="DV224" s="77"/>
      <c r="DW224" s="79" t="s">
        <v>267</v>
      </c>
      <c r="DX224" s="55">
        <f>VLOOKUP($A224,'WO Detail'!$A$2:$BJ$304,26,FALSE)</f>
        <v>342</v>
      </c>
      <c r="DY224" s="55">
        <f>VLOOKUP($A224,'WO Detail'!$A$2:$BJ$304,27,FALSE)</f>
        <v>341</v>
      </c>
      <c r="DZ224" s="55">
        <f>VLOOKUP($A224,'WO Detail'!$A$2:$BJ$304,28,FALSE)</f>
        <v>1</v>
      </c>
      <c r="EA224" s="55">
        <f>VLOOKUP($A224,'WO Detail'!$A$2:$BJ$304,29,FALSE)</f>
        <v>0</v>
      </c>
      <c r="EB224" s="55">
        <f>VLOOKUP($A224,'WO Detail'!$A$2:$BJ$304,30,FALSE)</f>
        <v>0</v>
      </c>
      <c r="EC224" s="55">
        <f>VLOOKUP($A224,'WO Detail'!$A$2:$BJ$304,31,FALSE)</f>
        <v>129</v>
      </c>
      <c r="ED224" s="55">
        <f>VLOOKUP($A224,'WO Detail'!$A$2:$BJ$304,32,FALSE)</f>
        <v>127</v>
      </c>
      <c r="EE224" s="55">
        <f>VLOOKUP($A224,'WO Detail'!$A$2:$BJ$304,33,FALSE)</f>
        <v>86</v>
      </c>
      <c r="EF224" s="55">
        <f>VLOOKUP($A224,'WO Detail'!$A$2:$BJ$304,34,FALSE)</f>
        <v>0</v>
      </c>
      <c r="EG224" s="55">
        <f>VLOOKUP($A224,'WO Detail'!$A$2:$BJ$304,35,FALSE)</f>
        <v>0</v>
      </c>
      <c r="EH224" s="55">
        <f>VLOOKUP($A224,'WO Detail'!$A$2:$BJ$304,36,FALSE)</f>
        <v>0</v>
      </c>
      <c r="EI224" s="55">
        <f>VLOOKUP($A224,'WO Detail'!$A$2:$BJ$304,37,FALSE)</f>
        <v>0</v>
      </c>
      <c r="EJ224" s="78">
        <v>3</v>
      </c>
      <c r="EK224" s="78">
        <v>0</v>
      </c>
      <c r="EL224" s="19" t="s">
        <v>268</v>
      </c>
      <c r="EM224" s="19" t="s">
        <v>269</v>
      </c>
      <c r="EN224" s="81">
        <v>24472</v>
      </c>
      <c r="EO224" s="78">
        <v>54</v>
      </c>
      <c r="EP224" s="78" t="s">
        <v>1015</v>
      </c>
      <c r="EQ224" s="84">
        <v>24067</v>
      </c>
      <c r="ER224" s="78">
        <v>3.36</v>
      </c>
      <c r="ES224" s="13"/>
      <c r="ET224" s="55">
        <f>VLOOKUP($A224,'WO Detail'!$A$2:$BJ$304,25,FALSE)</f>
        <v>0</v>
      </c>
      <c r="EU224" s="55">
        <f>VLOOKUP($A224,'WO Detail'!$A$2:$BJ$304,24,FALSE)</f>
        <v>6</v>
      </c>
      <c r="EV224" s="55">
        <f>VLOOKUP($A224,'WO Detail'!$A$2:$BJ$304,23,FALSE)</f>
        <v>0</v>
      </c>
      <c r="EW224" s="78" t="s">
        <v>267</v>
      </c>
      <c r="EX224" s="13"/>
      <c r="EY224" s="13"/>
      <c r="EZ224" s="19" t="s">
        <v>267</v>
      </c>
      <c r="FA224" s="55" t="str">
        <f>VLOOKUP($A224,'WO Detail'!$A$2:$BJ$304,11,FALSE)</f>
        <v>Other</v>
      </c>
      <c r="FB224" s="55" t="str">
        <f>VLOOKUP($A224,'WO Detail'!$A$2:$BJ$304,12,FALSE)</f>
        <v>No</v>
      </c>
      <c r="FC224" s="13"/>
      <c r="FD224" s="55" t="str">
        <f>VLOOKUP($A224,'WO Detail'!$A$2:$BJ$304,13,FALSE)</f>
        <v>NGEM</v>
      </c>
      <c r="FE224" s="19" t="s">
        <v>267</v>
      </c>
      <c r="FF224" s="13"/>
      <c r="FG224" s="19" t="s">
        <v>1414</v>
      </c>
      <c r="FH224" s="19" t="s">
        <v>362</v>
      </c>
      <c r="FI224" s="13">
        <v>4003</v>
      </c>
      <c r="FJ224" s="13">
        <v>16</v>
      </c>
      <c r="FK224" s="19" t="s">
        <v>650</v>
      </c>
      <c r="FL224" s="13"/>
      <c r="FM224" s="55">
        <f>VLOOKUP($A224,'WO Detail'!$A$2:$BJ$304,16,FALSE)</f>
        <v>0</v>
      </c>
      <c r="FN224" s="13"/>
      <c r="FO224" s="13"/>
      <c r="FP224" s="13"/>
      <c r="FQ224" s="13"/>
      <c r="FR224" s="13"/>
      <c r="FS224" s="13"/>
      <c r="FT224" s="13"/>
      <c r="FU224" s="13"/>
      <c r="FV224" s="13"/>
      <c r="FW224" s="13"/>
      <c r="FX224" s="13"/>
      <c r="FY224" s="13"/>
      <c r="FZ224" s="13"/>
      <c r="GA224" s="13"/>
      <c r="GB224" s="13"/>
      <c r="GC224" s="13"/>
      <c r="GD224" s="13"/>
      <c r="GE224" s="13"/>
      <c r="GF224" s="13"/>
      <c r="GG224" s="13"/>
      <c r="GH224" s="55">
        <f>VLOOKUP($A224,'WO Detail'!$A$2:$BJ$304,39,FALSE)</f>
        <v>80.05</v>
      </c>
      <c r="GI224" s="55">
        <f>VLOOKUP($A224,'WO Detail'!$A$2:$BJ$304,40,FALSE)</f>
        <v>48.09</v>
      </c>
      <c r="GJ224" s="13"/>
      <c r="GK224" s="13"/>
      <c r="GL224" s="13"/>
      <c r="GM224" s="13"/>
      <c r="GN224" s="55">
        <f>VLOOKUP($A224,'WO Detail'!$A$2:$BJ$304,17,FALSE)</f>
        <v>0</v>
      </c>
      <c r="GO224" s="55">
        <f>VLOOKUP($A224,'WO Detail'!$A$2:$BJ$304,18,FALSE)</f>
        <v>0</v>
      </c>
      <c r="GP224" s="55">
        <f>VLOOKUP($A224,'WO Detail'!$A$2:$BJ$304,19,FALSE)</f>
        <v>0</v>
      </c>
      <c r="GQ224" s="55" t="str">
        <f>VLOOKUP($A224,'WO Detail'!$A$2:$BJ$304,21,FALSE)</f>
        <v>No</v>
      </c>
      <c r="GR224" s="89">
        <f>VLOOKUP($A224,'WO Detail'!$A$2:$BJ$304,22,FALSE)</f>
        <v>0.48612574055639862</v>
      </c>
      <c r="GS224" s="95">
        <f>VLOOKUP($A224,'WO Detail'!$A$2:$BJ$304,41,FALSE)</f>
        <v>918</v>
      </c>
      <c r="GT224" s="95">
        <f t="shared" si="96"/>
        <v>0.8973607038123167</v>
      </c>
      <c r="GU224" s="95">
        <f>VLOOKUP($A224,'WO Detail'!$A$2:$BJ$304,42,FALSE)</f>
        <v>70</v>
      </c>
      <c r="GV224" s="95">
        <f t="shared" si="97"/>
        <v>0.20527859237536658</v>
      </c>
      <c r="GW224" s="95">
        <f>VLOOKUP($A224,'WO Detail'!$A$2:$BJ$304,43,FALSE)</f>
        <v>1757</v>
      </c>
      <c r="GX224" s="95">
        <f t="shared" si="79"/>
        <v>1.7174975562072334</v>
      </c>
      <c r="GY224" s="95">
        <f>VLOOKUP($A224,'WO Detail'!$A$2:$BJ$304,44,FALSE)</f>
        <v>1848</v>
      </c>
      <c r="GZ224" s="95">
        <f t="shared" si="80"/>
        <v>5.419354838709677</v>
      </c>
      <c r="HA224" s="95">
        <f>VLOOKUP($A224,'WO Detail'!$A$2:$BJ$304,45,FALSE)</f>
        <v>820</v>
      </c>
      <c r="HB224" s="95">
        <f t="shared" si="81"/>
        <v>0.80156402737047894</v>
      </c>
      <c r="HC224" s="95">
        <f>VLOOKUP($A224,'WO Detail'!$A$2:$BJ$304,46,FALSE)</f>
        <v>777</v>
      </c>
      <c r="HD224" s="95">
        <f t="shared" si="82"/>
        <v>2.2785923753665691</v>
      </c>
      <c r="HE224" s="95">
        <f>VLOOKUP($A224,'WO Detail'!$A$2:$BJ$304,47,FALSE)</f>
        <v>355</v>
      </c>
      <c r="HF224" s="95">
        <f t="shared" si="83"/>
        <v>0.34701857282502441</v>
      </c>
      <c r="HG224" s="95">
        <f>VLOOKUP($A224,'WO Detail'!$A$2:$BJ$304,49,FALSE)</f>
        <v>716</v>
      </c>
      <c r="HH224" s="95">
        <f t="shared" si="84"/>
        <v>0.699902248289345</v>
      </c>
      <c r="HI224" s="95">
        <f>VLOOKUP($A224,'WO Detail'!$A$2:$BJ$304,51,FALSE)</f>
        <v>7</v>
      </c>
      <c r="HJ224" s="95">
        <f t="shared" si="85"/>
        <v>3.5</v>
      </c>
      <c r="HK224" s="95">
        <f>VLOOKUP($A224,'WO Detail'!$A$2:$BJ$304,53,FALSE)</f>
        <v>7</v>
      </c>
      <c r="HL224" s="95">
        <f t="shared" si="86"/>
        <v>3.5</v>
      </c>
      <c r="HM224" s="95">
        <f>VLOOKUP($A224,'WO Detail'!$A$2:$BJ$304,55,FALSE)</f>
        <v>228</v>
      </c>
      <c r="HN224" s="95">
        <f t="shared" si="95"/>
        <v>38</v>
      </c>
      <c r="HO224" s="95">
        <f>VLOOKUP($A224,'WO Detail'!$A$2:$BJ$304,56,FALSE)</f>
        <v>8801</v>
      </c>
      <c r="HP224" s="95">
        <f t="shared" si="87"/>
        <v>8.6031280547409583</v>
      </c>
      <c r="HQ224" s="95">
        <f>VLOOKUP($A224,'WO Detail'!$A$2:$BJ$304,57,FALSE)</f>
        <v>2005</v>
      </c>
      <c r="HR224" s="95">
        <f t="shared" si="88"/>
        <v>5.8797653958944283</v>
      </c>
      <c r="HS224" s="95">
        <f>VLOOKUP($A224,'WO Detail'!$A$2:$BJ$304,58,FALSE)</f>
        <v>4324</v>
      </c>
      <c r="HT224" s="95">
        <f t="shared" si="89"/>
        <v>4.2267839687194524</v>
      </c>
      <c r="HU224" s="95">
        <f>VLOOKUP($A224,'WO Detail'!$A$2:$BJ$304,59,FALSE)</f>
        <v>25656</v>
      </c>
      <c r="HV224" s="95">
        <f t="shared" si="90"/>
        <v>75.237536656891493</v>
      </c>
      <c r="HW224" s="95">
        <f>VLOOKUP($A224,'WO Detail'!$A$2:$BJ$304,60,FALSE)</f>
        <v>395</v>
      </c>
      <c r="HX224" s="95">
        <f t="shared" si="91"/>
        <v>0.38611925708699901</v>
      </c>
      <c r="HY224" s="95">
        <f>VLOOKUP($A224,'WO Detail'!$A$2:$BJ$304,61,FALSE)</f>
        <v>5222</v>
      </c>
      <c r="HZ224" s="95">
        <f t="shared" si="92"/>
        <v>15.313782991202347</v>
      </c>
      <c r="IA224" s="95"/>
      <c r="IB224" s="95"/>
      <c r="IC224" s="95"/>
      <c r="ID224" s="113">
        <f>VLOOKUP($A224,'PHAS Score'!$C$1:$D$303,2,FALSE)</f>
        <v>51</v>
      </c>
      <c r="IE224" s="95">
        <f>VLOOKUP($A224,'WO Detail'!$A$2:$BJ$304,62,FALSE)</f>
        <v>548</v>
      </c>
      <c r="IF224" s="95">
        <f t="shared" si="93"/>
        <v>1.6070381231671553</v>
      </c>
      <c r="IG224" s="96"/>
      <c r="IH224" s="96"/>
      <c r="II224" s="96"/>
      <c r="IJ224" s="96"/>
    </row>
    <row r="225" spans="1:244" s="18" customFormat="1" ht="20.100000000000001" customHeight="1">
      <c r="A225" s="55" t="s">
        <v>1415</v>
      </c>
      <c r="B225" s="13" t="s">
        <v>307</v>
      </c>
      <c r="C225" s="13" t="str">
        <f>VLOOKUP($A225,'WO Detail'!$A$2:$BJ$304,4,FALSE)</f>
        <v>Mixed Finance</v>
      </c>
      <c r="D225" s="13" t="str">
        <f>VLOOKUP($A225,'WO Detail'!$A$2:$BJ$304,6,FALSE)</f>
        <v>Rutgers</v>
      </c>
      <c r="E225" s="55">
        <f>VLOOKUP($A225,'WO Detail'!$A$2:$BJ$304,7,FALSE)</f>
        <v>99</v>
      </c>
      <c r="F225" s="13" t="s">
        <v>1416</v>
      </c>
      <c r="G225" s="53">
        <v>99</v>
      </c>
      <c r="H225" s="55" t="str">
        <f>VLOOKUP($A225,'WO Detail'!$A$2:$BJ$304,9,FALSE)</f>
        <v>NY005020990</v>
      </c>
      <c r="I225" s="14">
        <v>720</v>
      </c>
      <c r="J225" s="14">
        <v>1577</v>
      </c>
      <c r="K225" s="15">
        <v>2.1902778000000001</v>
      </c>
      <c r="L225" s="15">
        <v>27.685694399999999</v>
      </c>
      <c r="M225" s="14">
        <v>696</v>
      </c>
      <c r="N225" s="14">
        <v>881</v>
      </c>
      <c r="O225" s="14">
        <v>53</v>
      </c>
      <c r="P225" s="14">
        <v>100</v>
      </c>
      <c r="Q225" s="14">
        <v>93</v>
      </c>
      <c r="R225" s="14">
        <v>93</v>
      </c>
      <c r="S225" s="14">
        <v>108</v>
      </c>
      <c r="T225" s="14">
        <v>149</v>
      </c>
      <c r="U225" s="14">
        <v>129</v>
      </c>
      <c r="V225" s="14">
        <v>146</v>
      </c>
      <c r="W225" s="14">
        <v>94</v>
      </c>
      <c r="X225" s="14">
        <v>121</v>
      </c>
      <c r="Y225" s="14">
        <v>222</v>
      </c>
      <c r="Z225" s="14">
        <v>150</v>
      </c>
      <c r="AA225" s="14">
        <v>119</v>
      </c>
      <c r="AB225" s="14">
        <v>299</v>
      </c>
      <c r="AC225" s="14">
        <v>558</v>
      </c>
      <c r="AD225" s="14">
        <v>491</v>
      </c>
      <c r="AE225" s="14">
        <v>66</v>
      </c>
      <c r="AF225" s="14">
        <v>319</v>
      </c>
      <c r="AG225" s="14">
        <v>484</v>
      </c>
      <c r="AH225" s="14">
        <v>706</v>
      </c>
      <c r="AI225" s="14">
        <v>2</v>
      </c>
      <c r="AJ225" s="14">
        <v>375</v>
      </c>
      <c r="AK225" s="14">
        <v>115</v>
      </c>
      <c r="AL225" s="14">
        <v>29</v>
      </c>
      <c r="AM225" s="14">
        <v>27</v>
      </c>
      <c r="AN225" s="14">
        <v>60</v>
      </c>
      <c r="AO225" s="16">
        <v>565.03611111111115</v>
      </c>
      <c r="AP225" s="16">
        <v>377</v>
      </c>
      <c r="AQ225" s="14">
        <v>9</v>
      </c>
      <c r="AR225" s="14">
        <v>49</v>
      </c>
      <c r="AS225" s="14">
        <v>220</v>
      </c>
      <c r="AT225" s="14">
        <v>103</v>
      </c>
      <c r="AU225" s="14">
        <v>67</v>
      </c>
      <c r="AV225" s="14">
        <v>40</v>
      </c>
      <c r="AW225" s="14">
        <v>46</v>
      </c>
      <c r="AX225" s="14">
        <v>31</v>
      </c>
      <c r="AY225" s="14">
        <v>22</v>
      </c>
      <c r="AZ225" s="14">
        <v>18</v>
      </c>
      <c r="BA225" s="14">
        <v>115</v>
      </c>
      <c r="BB225" s="16">
        <v>29221.993016759778</v>
      </c>
      <c r="BC225" s="16">
        <v>16415</v>
      </c>
      <c r="BD225" s="14">
        <v>26</v>
      </c>
      <c r="BE225" s="14">
        <v>111</v>
      </c>
      <c r="BF225" s="14">
        <v>188</v>
      </c>
      <c r="BG225" s="14">
        <v>86</v>
      </c>
      <c r="BH225" s="14">
        <v>54</v>
      </c>
      <c r="BI225" s="14">
        <v>47</v>
      </c>
      <c r="BJ225" s="14">
        <v>27</v>
      </c>
      <c r="BK225" s="14">
        <v>31</v>
      </c>
      <c r="BL225" s="14">
        <v>20</v>
      </c>
      <c r="BM225" s="14">
        <v>14</v>
      </c>
      <c r="BN225" s="14">
        <v>21</v>
      </c>
      <c r="BO225" s="14">
        <v>11</v>
      </c>
      <c r="BP225" s="14">
        <v>11</v>
      </c>
      <c r="BQ225" s="14">
        <v>13</v>
      </c>
      <c r="BR225" s="14">
        <v>7</v>
      </c>
      <c r="BS225" s="14">
        <v>5</v>
      </c>
      <c r="BT225" s="14">
        <v>8</v>
      </c>
      <c r="BU225" s="14">
        <v>4</v>
      </c>
      <c r="BV225" s="14">
        <v>1</v>
      </c>
      <c r="BW225" s="14">
        <v>3</v>
      </c>
      <c r="BX225" s="14">
        <v>28</v>
      </c>
      <c r="BY225" s="14">
        <v>314</v>
      </c>
      <c r="BZ225" s="16">
        <v>48265.582802547768</v>
      </c>
      <c r="CA225" s="16">
        <v>35374.5</v>
      </c>
      <c r="CB225" s="14">
        <v>69</v>
      </c>
      <c r="CC225" s="16">
        <v>14981.536231884058</v>
      </c>
      <c r="CD225" s="16">
        <v>9554</v>
      </c>
      <c r="CE225" s="14">
        <v>345</v>
      </c>
      <c r="CF225" s="16">
        <v>14713.263768115941</v>
      </c>
      <c r="CG225" s="16">
        <v>11299</v>
      </c>
      <c r="CH225" s="14">
        <v>494</v>
      </c>
      <c r="CI225" s="14">
        <v>110</v>
      </c>
      <c r="CJ225" s="14">
        <v>57</v>
      </c>
      <c r="CK225" s="14">
        <v>32</v>
      </c>
      <c r="CL225" s="14">
        <v>13</v>
      </c>
      <c r="CM225" s="14">
        <v>23</v>
      </c>
      <c r="CN225" s="17">
        <f t="shared" si="76"/>
        <v>3.1944444444444442E-2</v>
      </c>
      <c r="CO225" s="14">
        <v>51</v>
      </c>
      <c r="CP225" s="17">
        <f t="shared" si="77"/>
        <v>7.0833333333333331E-2</v>
      </c>
      <c r="CQ225" s="14">
        <v>348</v>
      </c>
      <c r="CR225" s="14">
        <v>75</v>
      </c>
      <c r="CS225" s="17">
        <f t="shared" si="78"/>
        <v>4.7558655675332913E-2</v>
      </c>
      <c r="CT225" s="13"/>
      <c r="CU225" s="17"/>
      <c r="CV225" s="13"/>
      <c r="CW225" s="13"/>
      <c r="CX225" s="13"/>
      <c r="CY225" s="13"/>
      <c r="CZ225" s="13"/>
      <c r="DA225" s="13"/>
      <c r="DB225" s="13" t="str">
        <f>VLOOKUP($A225,'WO Detail'!$A$2:$BJ$304,5,FALSE)</f>
        <v>Jacqueline Hipps</v>
      </c>
      <c r="DC225" s="13"/>
      <c r="DD225" s="13"/>
      <c r="DE225" s="55">
        <f>VLOOKUP($A225,'WO Detail'!$A$2:$BJ$304,38,FALSE)</f>
        <v>4</v>
      </c>
      <c r="DF225" s="19" t="s">
        <v>396</v>
      </c>
      <c r="DG225" s="19" t="s">
        <v>397</v>
      </c>
      <c r="DH225" s="19" t="s">
        <v>398</v>
      </c>
      <c r="DI225" s="19" t="s">
        <v>399</v>
      </c>
      <c r="DJ225" s="19" t="s">
        <v>389</v>
      </c>
      <c r="DK225" s="19" t="s">
        <v>400</v>
      </c>
      <c r="DL225" s="19" t="s">
        <v>401</v>
      </c>
      <c r="DM225" s="19" t="s">
        <v>402</v>
      </c>
      <c r="DN225" s="19" t="s">
        <v>403</v>
      </c>
      <c r="DO225" s="55"/>
      <c r="DP225" s="55"/>
      <c r="DQ225" s="68">
        <v>12.618296529968454</v>
      </c>
      <c r="DR225" s="55" t="str">
        <f>VLOOKUP($A225,'WO Detail'!$A$2:$BJ$304,10,FALSE)</f>
        <v>No</v>
      </c>
      <c r="DS225" s="55" t="str">
        <f>VLOOKUP($A225,'WO Detail'!$A$2:$BJ$304,14,FALSE)</f>
        <v>YES</v>
      </c>
      <c r="DT225" s="19" t="s">
        <v>387</v>
      </c>
      <c r="DU225" s="59" t="str">
        <f>VLOOKUP($A225,'WO Detail'!$A$2:$BJ$304,15,FALSE)</f>
        <v>MICHAEL STEELE</v>
      </c>
      <c r="DV225" s="77"/>
      <c r="DW225" s="79" t="s">
        <v>267</v>
      </c>
      <c r="DX225" s="55">
        <f>VLOOKUP($A225,'WO Detail'!$A$2:$BJ$304,26,FALSE)</f>
        <v>721</v>
      </c>
      <c r="DY225" s="55">
        <f>VLOOKUP($A225,'WO Detail'!$A$2:$BJ$304,27,FALSE)</f>
        <v>720</v>
      </c>
      <c r="DZ225" s="55">
        <f>VLOOKUP($A225,'WO Detail'!$A$2:$BJ$304,28,FALSE)</f>
        <v>1</v>
      </c>
      <c r="EA225" s="55">
        <f>VLOOKUP($A225,'WO Detail'!$A$2:$BJ$304,29,FALSE)</f>
        <v>0</v>
      </c>
      <c r="EB225" s="55">
        <f>VLOOKUP($A225,'WO Detail'!$A$2:$BJ$304,30,FALSE)</f>
        <v>14</v>
      </c>
      <c r="EC225" s="55">
        <f>VLOOKUP($A225,'WO Detail'!$A$2:$BJ$304,31,FALSE)</f>
        <v>255</v>
      </c>
      <c r="ED225" s="55">
        <f>VLOOKUP($A225,'WO Detail'!$A$2:$BJ$304,32,FALSE)</f>
        <v>137</v>
      </c>
      <c r="EE225" s="55">
        <f>VLOOKUP($A225,'WO Detail'!$A$2:$BJ$304,33,FALSE)</f>
        <v>248</v>
      </c>
      <c r="EF225" s="55">
        <f>VLOOKUP($A225,'WO Detail'!$A$2:$BJ$304,34,FALSE)</f>
        <v>52</v>
      </c>
      <c r="EG225" s="55">
        <f>VLOOKUP($A225,'WO Detail'!$A$2:$BJ$304,35,FALSE)</f>
        <v>15</v>
      </c>
      <c r="EH225" s="55">
        <f>VLOOKUP($A225,'WO Detail'!$A$2:$BJ$304,36,FALSE)</f>
        <v>0</v>
      </c>
      <c r="EI225" s="55">
        <f>VLOOKUP($A225,'WO Detail'!$A$2:$BJ$304,37,FALSE)</f>
        <v>0</v>
      </c>
      <c r="EJ225" s="78">
        <v>5</v>
      </c>
      <c r="EK225" s="78">
        <v>0</v>
      </c>
      <c r="EL225" s="19" t="s">
        <v>450</v>
      </c>
      <c r="EM225" s="19" t="s">
        <v>269</v>
      </c>
      <c r="EN225" s="81">
        <v>23832</v>
      </c>
      <c r="EO225" s="78">
        <v>55</v>
      </c>
      <c r="EP225" s="78" t="s">
        <v>284</v>
      </c>
      <c r="EQ225" s="84">
        <v>39355</v>
      </c>
      <c r="ER225" s="78">
        <v>5.22</v>
      </c>
      <c r="ES225" s="13"/>
      <c r="ET225" s="55">
        <f>VLOOKUP($A225,'WO Detail'!$A$2:$BJ$304,25,FALSE)</f>
        <v>11</v>
      </c>
      <c r="EU225" s="55">
        <f>VLOOKUP($A225,'WO Detail'!$A$2:$BJ$304,24,FALSE)</f>
        <v>10</v>
      </c>
      <c r="EV225" s="55">
        <f>VLOOKUP($A225,'WO Detail'!$A$2:$BJ$304,23,FALSE)</f>
        <v>0</v>
      </c>
      <c r="EW225" s="78" t="s">
        <v>371</v>
      </c>
      <c r="EX225" s="13"/>
      <c r="EY225" s="13"/>
      <c r="EZ225" s="19" t="s">
        <v>267</v>
      </c>
      <c r="FA225" s="55" t="str">
        <f>VLOOKUP($A225,'WO Detail'!$A$2:$BJ$304,11,FALSE)</f>
        <v>LLC1</v>
      </c>
      <c r="FB225" s="55" t="str">
        <f>VLOOKUP($A225,'WO Detail'!$A$2:$BJ$304,12,FALSE)</f>
        <v>No</v>
      </c>
      <c r="FC225" s="13"/>
      <c r="FD225" s="55">
        <f>VLOOKUP($A225,'WO Detail'!$A$2:$BJ$304,13,FALSE)</f>
        <v>0</v>
      </c>
      <c r="FE225" s="19" t="s">
        <v>267</v>
      </c>
      <c r="FF225" s="13"/>
      <c r="FG225" s="19" t="s">
        <v>1105</v>
      </c>
      <c r="FH225" s="19" t="s">
        <v>515</v>
      </c>
      <c r="FI225" s="13">
        <v>3809</v>
      </c>
      <c r="FJ225" s="13">
        <v>2</v>
      </c>
      <c r="FK225" s="19" t="s">
        <v>516</v>
      </c>
      <c r="FL225" s="13"/>
      <c r="FM225" s="55">
        <f>VLOOKUP($A225,'WO Detail'!$A$2:$BJ$304,16,FALSE)</f>
        <v>0</v>
      </c>
      <c r="FN225" s="13"/>
      <c r="FO225" s="13"/>
      <c r="FP225" s="13"/>
      <c r="FQ225" s="13"/>
      <c r="FR225" s="13"/>
      <c r="FS225" s="13"/>
      <c r="FT225" s="13"/>
      <c r="FU225" s="13"/>
      <c r="FV225" s="13"/>
      <c r="FW225" s="13"/>
      <c r="FX225" s="13"/>
      <c r="FY225" s="13"/>
      <c r="FZ225" s="13"/>
      <c r="GA225" s="13"/>
      <c r="GB225" s="13"/>
      <c r="GC225" s="13"/>
      <c r="GD225" s="13"/>
      <c r="GE225" s="13"/>
      <c r="GF225" s="13"/>
      <c r="GG225" s="13"/>
      <c r="GH225" s="55">
        <f>VLOOKUP($A225,'WO Detail'!$A$2:$BJ$304,39,FALSE)</f>
        <v>98.1</v>
      </c>
      <c r="GI225" s="55">
        <f>VLOOKUP($A225,'WO Detail'!$A$2:$BJ$304,40,FALSE)</f>
        <v>20.97</v>
      </c>
      <c r="GJ225" s="13"/>
      <c r="GK225" s="13"/>
      <c r="GL225" s="13"/>
      <c r="GM225" s="13"/>
      <c r="GN225" s="55">
        <f>VLOOKUP($A225,'WO Detail'!$A$2:$BJ$304,17,FALSE)</f>
        <v>0</v>
      </c>
      <c r="GO225" s="55">
        <f>VLOOKUP($A225,'WO Detail'!$A$2:$BJ$304,18,FALSE)</f>
        <v>0</v>
      </c>
      <c r="GP225" s="55">
        <f>VLOOKUP($A225,'WO Detail'!$A$2:$BJ$304,19,FALSE)</f>
        <v>0</v>
      </c>
      <c r="GQ225" s="55" t="str">
        <f>VLOOKUP($A225,'WO Detail'!$A$2:$BJ$304,21,FALSE)</f>
        <v>No</v>
      </c>
      <c r="GR225" s="89">
        <f>VLOOKUP($A225,'WO Detail'!$A$2:$BJ$304,22,FALSE)</f>
        <v>0.44834963487040169</v>
      </c>
      <c r="GS225" s="95">
        <f>VLOOKUP($A225,'WO Detail'!$A$2:$BJ$304,41,FALSE)</f>
        <v>690</v>
      </c>
      <c r="GT225" s="95">
        <f t="shared" si="96"/>
        <v>0.31944444444444442</v>
      </c>
      <c r="GU225" s="95">
        <f>VLOOKUP($A225,'WO Detail'!$A$2:$BJ$304,42,FALSE)</f>
        <v>34</v>
      </c>
      <c r="GV225" s="95">
        <f t="shared" si="97"/>
        <v>4.7222222222222221E-2</v>
      </c>
      <c r="GW225" s="95">
        <f>VLOOKUP($A225,'WO Detail'!$A$2:$BJ$304,43,FALSE)</f>
        <v>3354</v>
      </c>
      <c r="GX225" s="95">
        <f t="shared" si="79"/>
        <v>1.5527777777777778</v>
      </c>
      <c r="GY225" s="95">
        <f>VLOOKUP($A225,'WO Detail'!$A$2:$BJ$304,44,FALSE)</f>
        <v>2899</v>
      </c>
      <c r="GZ225" s="95">
        <f t="shared" si="80"/>
        <v>4.0263888888888886</v>
      </c>
      <c r="HA225" s="95">
        <f>VLOOKUP($A225,'WO Detail'!$A$2:$BJ$304,45,FALSE)</f>
        <v>1023</v>
      </c>
      <c r="HB225" s="95">
        <f t="shared" si="81"/>
        <v>0.47361111111111109</v>
      </c>
      <c r="HC225" s="95">
        <f>VLOOKUP($A225,'WO Detail'!$A$2:$BJ$304,46,FALSE)</f>
        <v>514</v>
      </c>
      <c r="HD225" s="95">
        <f t="shared" si="82"/>
        <v>0.71388888888888891</v>
      </c>
      <c r="HE225" s="95">
        <f>VLOOKUP($A225,'WO Detail'!$A$2:$BJ$304,47,FALSE)</f>
        <v>900</v>
      </c>
      <c r="HF225" s="95">
        <f t="shared" si="83"/>
        <v>0.41666666666666669</v>
      </c>
      <c r="HG225" s="95">
        <f>VLOOKUP($A225,'WO Detail'!$A$2:$BJ$304,49,FALSE)</f>
        <v>2872</v>
      </c>
      <c r="HH225" s="95">
        <f t="shared" si="84"/>
        <v>1.3296296296296297</v>
      </c>
      <c r="HI225" s="95">
        <f>VLOOKUP($A225,'WO Detail'!$A$2:$BJ$304,51,FALSE)</f>
        <v>6</v>
      </c>
      <c r="HJ225" s="95">
        <f t="shared" si="85"/>
        <v>3</v>
      </c>
      <c r="HK225" s="95">
        <f>VLOOKUP($A225,'WO Detail'!$A$2:$BJ$304,53,FALSE)</f>
        <v>18</v>
      </c>
      <c r="HL225" s="95">
        <f t="shared" si="86"/>
        <v>9</v>
      </c>
      <c r="HM225" s="95">
        <f>VLOOKUP($A225,'WO Detail'!$A$2:$BJ$304,55,FALSE)</f>
        <v>482</v>
      </c>
      <c r="HN225" s="95">
        <f t="shared" si="95"/>
        <v>48.2</v>
      </c>
      <c r="HO225" s="95">
        <f>VLOOKUP($A225,'WO Detail'!$A$2:$BJ$304,56,FALSE)</f>
        <v>15593</v>
      </c>
      <c r="HP225" s="95">
        <f t="shared" si="87"/>
        <v>7.2189814814814817</v>
      </c>
      <c r="HQ225" s="95">
        <f>VLOOKUP($A225,'WO Detail'!$A$2:$BJ$304,57,FALSE)</f>
        <v>2578</v>
      </c>
      <c r="HR225" s="95">
        <f t="shared" si="88"/>
        <v>3.5805555555555557</v>
      </c>
      <c r="HS225" s="95">
        <f>VLOOKUP($A225,'WO Detail'!$A$2:$BJ$304,58,FALSE)</f>
        <v>10529</v>
      </c>
      <c r="HT225" s="95">
        <f t="shared" si="89"/>
        <v>4.8745370370370367</v>
      </c>
      <c r="HU225" s="95">
        <f>VLOOKUP($A225,'WO Detail'!$A$2:$BJ$304,59,FALSE)</f>
        <v>22594</v>
      </c>
      <c r="HV225" s="95">
        <f t="shared" si="90"/>
        <v>31.380555555555556</v>
      </c>
      <c r="HW225" s="95">
        <f>VLOOKUP($A225,'WO Detail'!$A$2:$BJ$304,60,FALSE)</f>
        <v>573</v>
      </c>
      <c r="HX225" s="95">
        <f t="shared" si="91"/>
        <v>0.26527777777777778</v>
      </c>
      <c r="HY225" s="95">
        <f>VLOOKUP($A225,'WO Detail'!$A$2:$BJ$304,61,FALSE)</f>
        <v>7536</v>
      </c>
      <c r="HZ225" s="95">
        <f t="shared" si="92"/>
        <v>10.466666666666667</v>
      </c>
      <c r="IA225" s="95"/>
      <c r="IB225" s="95"/>
      <c r="IC225" s="95"/>
      <c r="ID225" s="113">
        <f>VLOOKUP($A225,'PHAS Score'!$C$1:$D$303,2,FALSE)</f>
        <v>71</v>
      </c>
      <c r="IE225" s="95">
        <f>VLOOKUP($A225,'WO Detail'!$A$2:$BJ$304,62,FALSE)</f>
        <v>429</v>
      </c>
      <c r="IF225" s="95">
        <f t="shared" si="93"/>
        <v>0.59583333333333333</v>
      </c>
      <c r="IG225" s="96"/>
      <c r="IH225" s="96"/>
      <c r="II225" s="96"/>
      <c r="IJ225" s="96"/>
    </row>
    <row r="226" spans="1:244" s="18" customFormat="1" ht="20.100000000000001" customHeight="1">
      <c r="A226" s="55" t="s">
        <v>1417</v>
      </c>
      <c r="B226" s="13" t="s">
        <v>278</v>
      </c>
      <c r="C226" s="13" t="str">
        <f>VLOOKUP($A226,'WO Detail'!$A$2:$BJ$304,4,FALSE)</f>
        <v>Brooklyn</v>
      </c>
      <c r="D226" s="13" t="str">
        <f>VLOOKUP($A226,'WO Detail'!$A$2:$BJ$304,6,FALSE)</f>
        <v>Reid Apartments</v>
      </c>
      <c r="E226" s="55">
        <f>VLOOKUP($A226,'WO Detail'!$A$2:$BJ$304,7,FALSE)</f>
        <v>167</v>
      </c>
      <c r="F226" s="13" t="s">
        <v>1418</v>
      </c>
      <c r="G226" s="53">
        <v>282</v>
      </c>
      <c r="H226" s="55" t="str">
        <f>VLOOKUP($A226,'WO Detail'!$A$2:$BJ$304,9,FALSE)</f>
        <v>NY005011670</v>
      </c>
      <c r="I226" s="14">
        <v>59</v>
      </c>
      <c r="J226" s="14">
        <v>98</v>
      </c>
      <c r="K226" s="15">
        <v>1.6610168999999999</v>
      </c>
      <c r="L226" s="15">
        <v>22.637288099999999</v>
      </c>
      <c r="M226" s="14">
        <v>33</v>
      </c>
      <c r="N226" s="14">
        <v>65</v>
      </c>
      <c r="O226" s="14">
        <v>5</v>
      </c>
      <c r="P226" s="14">
        <v>9</v>
      </c>
      <c r="Q226" s="14">
        <v>8</v>
      </c>
      <c r="R226" s="14">
        <v>4</v>
      </c>
      <c r="S226" s="14">
        <v>2</v>
      </c>
      <c r="T226" s="14">
        <v>14</v>
      </c>
      <c r="U226" s="14">
        <v>8</v>
      </c>
      <c r="V226" s="14">
        <v>12</v>
      </c>
      <c r="W226" s="14">
        <v>5</v>
      </c>
      <c r="X226" s="14">
        <v>4</v>
      </c>
      <c r="Y226" s="14">
        <v>14</v>
      </c>
      <c r="Z226" s="14">
        <v>7</v>
      </c>
      <c r="AA226" s="14">
        <v>6</v>
      </c>
      <c r="AB226" s="14">
        <v>24</v>
      </c>
      <c r="AC226" s="14">
        <v>29</v>
      </c>
      <c r="AD226" s="14">
        <v>27</v>
      </c>
      <c r="AE226" s="14">
        <v>2</v>
      </c>
      <c r="AF226" s="14">
        <v>92</v>
      </c>
      <c r="AG226" s="14">
        <v>4</v>
      </c>
      <c r="AH226" s="14">
        <v>0</v>
      </c>
      <c r="AI226" s="14">
        <v>0</v>
      </c>
      <c r="AJ226" s="14">
        <v>35</v>
      </c>
      <c r="AK226" s="14">
        <v>7</v>
      </c>
      <c r="AL226" s="14">
        <v>1</v>
      </c>
      <c r="AM226" s="14">
        <v>1</v>
      </c>
      <c r="AN226" s="14">
        <v>1</v>
      </c>
      <c r="AO226" s="16">
        <v>523.18644067796606</v>
      </c>
      <c r="AP226" s="16">
        <v>400</v>
      </c>
      <c r="AQ226" s="14">
        <v>1</v>
      </c>
      <c r="AR226" s="14">
        <v>3</v>
      </c>
      <c r="AS226" s="14">
        <v>19</v>
      </c>
      <c r="AT226" s="14">
        <v>6</v>
      </c>
      <c r="AU226" s="14">
        <v>10</v>
      </c>
      <c r="AV226" s="14">
        <v>2</v>
      </c>
      <c r="AW226" s="14">
        <v>4</v>
      </c>
      <c r="AX226" s="14">
        <v>2</v>
      </c>
      <c r="AY226" s="14">
        <v>3</v>
      </c>
      <c r="AZ226" s="14">
        <v>1</v>
      </c>
      <c r="BA226" s="14">
        <v>8</v>
      </c>
      <c r="BB226" s="16">
        <v>25179.813559322032</v>
      </c>
      <c r="BC226" s="16">
        <v>17899</v>
      </c>
      <c r="BD226" s="14">
        <v>3</v>
      </c>
      <c r="BE226" s="14">
        <v>10</v>
      </c>
      <c r="BF226" s="14">
        <v>11</v>
      </c>
      <c r="BG226" s="14">
        <v>10</v>
      </c>
      <c r="BH226" s="14">
        <v>7</v>
      </c>
      <c r="BI226" s="14">
        <v>3</v>
      </c>
      <c r="BJ226" s="14">
        <v>3</v>
      </c>
      <c r="BK226" s="14">
        <v>2</v>
      </c>
      <c r="BL226" s="14">
        <v>3</v>
      </c>
      <c r="BM226" s="14">
        <v>1</v>
      </c>
      <c r="BN226" s="14">
        <v>0</v>
      </c>
      <c r="BO226" s="14">
        <v>2</v>
      </c>
      <c r="BP226" s="14">
        <v>2</v>
      </c>
      <c r="BQ226" s="14">
        <v>0</v>
      </c>
      <c r="BR226" s="14">
        <v>0</v>
      </c>
      <c r="BS226" s="14">
        <v>1</v>
      </c>
      <c r="BT226" s="14">
        <v>0</v>
      </c>
      <c r="BU226" s="14">
        <v>0</v>
      </c>
      <c r="BV226" s="14">
        <v>0</v>
      </c>
      <c r="BW226" s="14">
        <v>0</v>
      </c>
      <c r="BX226" s="14">
        <v>1</v>
      </c>
      <c r="BY226" s="14">
        <v>24</v>
      </c>
      <c r="BZ226" s="16">
        <v>36297.5</v>
      </c>
      <c r="CA226" s="16">
        <v>27104</v>
      </c>
      <c r="CB226" s="14">
        <v>6</v>
      </c>
      <c r="CC226" s="16">
        <v>8572</v>
      </c>
      <c r="CD226" s="16">
        <v>6888</v>
      </c>
      <c r="CE226" s="14">
        <v>29</v>
      </c>
      <c r="CF226" s="16">
        <v>19415.068965517243</v>
      </c>
      <c r="CG226" s="16">
        <v>10908</v>
      </c>
      <c r="CH226" s="14">
        <v>39</v>
      </c>
      <c r="CI226" s="14">
        <v>10</v>
      </c>
      <c r="CJ226" s="14">
        <v>8</v>
      </c>
      <c r="CK226" s="14">
        <v>1</v>
      </c>
      <c r="CL226" s="14">
        <v>0</v>
      </c>
      <c r="CM226" s="14">
        <v>1</v>
      </c>
      <c r="CN226" s="17">
        <f t="shared" si="76"/>
        <v>1.6949152542372881E-2</v>
      </c>
      <c r="CO226" s="14">
        <v>5</v>
      </c>
      <c r="CP226" s="17">
        <f t="shared" si="77"/>
        <v>8.4745762711864403E-2</v>
      </c>
      <c r="CQ226" s="14">
        <v>24</v>
      </c>
      <c r="CR226" s="14">
        <v>7</v>
      </c>
      <c r="CS226" s="17">
        <f t="shared" si="78"/>
        <v>7.1428571428571425E-2</v>
      </c>
      <c r="CT226" s="13"/>
      <c r="CU226" s="17"/>
      <c r="CV226" s="13"/>
      <c r="CW226" s="13"/>
      <c r="CX226" s="13"/>
      <c r="CY226" s="13"/>
      <c r="CZ226" s="13"/>
      <c r="DA226" s="13"/>
      <c r="DB226" s="13" t="str">
        <f>VLOOKUP($A226,'WO Detail'!$A$2:$BJ$304,5,FALSE)</f>
        <v>Gerard Middleton</v>
      </c>
      <c r="DC226" s="13"/>
      <c r="DD226" s="13"/>
      <c r="DE226" s="55">
        <f>VLOOKUP($A226,'WO Detail'!$A$2:$BJ$304,38,FALSE)</f>
        <v>0</v>
      </c>
      <c r="DF226" s="19" t="s">
        <v>280</v>
      </c>
      <c r="DG226" s="19" t="s">
        <v>281</v>
      </c>
      <c r="DH226" s="19" t="s">
        <v>1419</v>
      </c>
      <c r="DI226" s="19" t="s">
        <v>1420</v>
      </c>
      <c r="DJ226" s="19" t="s">
        <v>284</v>
      </c>
      <c r="DK226" s="19" t="s">
        <v>285</v>
      </c>
      <c r="DL226" s="19" t="s">
        <v>286</v>
      </c>
      <c r="DM226" s="19" t="s">
        <v>287</v>
      </c>
      <c r="DN226" s="19" t="s">
        <v>1124</v>
      </c>
      <c r="DO226" s="55"/>
      <c r="DP226" s="55"/>
      <c r="DQ226" s="68">
        <v>10</v>
      </c>
      <c r="DR226" s="55" t="str">
        <f>VLOOKUP($A226,'WO Detail'!$A$2:$BJ$304,10,FALSE)</f>
        <v>No</v>
      </c>
      <c r="DS226" s="55" t="str">
        <f>VLOOKUP($A226,'WO Detail'!$A$2:$BJ$304,14,FALSE)</f>
        <v>YES</v>
      </c>
      <c r="DT226" s="19" t="s">
        <v>530</v>
      </c>
      <c r="DU226" s="59" t="str">
        <f>VLOOKUP($A226,'WO Detail'!$A$2:$BJ$304,15,FALSE)</f>
        <v>JENNIFER BARBOUR</v>
      </c>
      <c r="DV226" s="78">
        <v>2021</v>
      </c>
      <c r="DW226" s="79" t="s">
        <v>267</v>
      </c>
      <c r="DX226" s="55">
        <f>VLOOKUP($A226,'WO Detail'!$A$2:$BJ$304,26,FALSE)</f>
        <v>61</v>
      </c>
      <c r="DY226" s="55">
        <f>VLOOKUP($A226,'WO Detail'!$A$2:$BJ$304,27,FALSE)</f>
        <v>58</v>
      </c>
      <c r="DZ226" s="55">
        <f>VLOOKUP($A226,'WO Detail'!$A$2:$BJ$304,28,FALSE)</f>
        <v>2</v>
      </c>
      <c r="EA226" s="55">
        <f>VLOOKUP($A226,'WO Detail'!$A$2:$BJ$304,29,FALSE)</f>
        <v>1</v>
      </c>
      <c r="EB226" s="55">
        <f>VLOOKUP($A226,'WO Detail'!$A$2:$BJ$304,30,FALSE)</f>
        <v>5</v>
      </c>
      <c r="EC226" s="55">
        <f>VLOOKUP($A226,'WO Detail'!$A$2:$BJ$304,31,FALSE)</f>
        <v>43</v>
      </c>
      <c r="ED226" s="55">
        <f>VLOOKUP($A226,'WO Detail'!$A$2:$BJ$304,32,FALSE)</f>
        <v>13</v>
      </c>
      <c r="EE226" s="55">
        <f>VLOOKUP($A226,'WO Detail'!$A$2:$BJ$304,33,FALSE)</f>
        <v>0</v>
      </c>
      <c r="EF226" s="55">
        <f>VLOOKUP($A226,'WO Detail'!$A$2:$BJ$304,34,FALSE)</f>
        <v>0</v>
      </c>
      <c r="EG226" s="55">
        <f>VLOOKUP($A226,'WO Detail'!$A$2:$BJ$304,35,FALSE)</f>
        <v>0</v>
      </c>
      <c r="EH226" s="55">
        <f>VLOOKUP($A226,'WO Detail'!$A$2:$BJ$304,36,FALSE)</f>
        <v>0</v>
      </c>
      <c r="EI226" s="55">
        <f>VLOOKUP($A226,'WO Detail'!$A$2:$BJ$304,37,FALSE)</f>
        <v>0</v>
      </c>
      <c r="EJ226" s="78">
        <v>1</v>
      </c>
      <c r="EK226" s="78">
        <v>0</v>
      </c>
      <c r="EL226" s="19" t="s">
        <v>268</v>
      </c>
      <c r="EM226" s="19" t="s">
        <v>269</v>
      </c>
      <c r="EN226" s="81">
        <v>28262</v>
      </c>
      <c r="EO226" s="78">
        <v>43</v>
      </c>
      <c r="EP226" s="78" t="s">
        <v>271</v>
      </c>
      <c r="EQ226" s="84">
        <v>13470</v>
      </c>
      <c r="ER226" s="78">
        <v>0.45</v>
      </c>
      <c r="ES226" s="13"/>
      <c r="ET226" s="55">
        <f>VLOOKUP($A226,'WO Detail'!$A$2:$BJ$304,25,FALSE)</f>
        <v>2</v>
      </c>
      <c r="EU226" s="55">
        <f>VLOOKUP($A226,'WO Detail'!$A$2:$BJ$304,24,FALSE)</f>
        <v>1</v>
      </c>
      <c r="EV226" s="55">
        <f>VLOOKUP($A226,'WO Detail'!$A$2:$BJ$304,23,FALSE)</f>
        <v>0</v>
      </c>
      <c r="EW226" s="78" t="s">
        <v>267</v>
      </c>
      <c r="EX226" s="13"/>
      <c r="EY226" s="13"/>
      <c r="EZ226" s="19" t="s">
        <v>272</v>
      </c>
      <c r="FA226" s="55" t="str">
        <f>VLOOKUP($A226,'WO Detail'!$A$2:$BJ$304,11,FALSE)</f>
        <v>Other</v>
      </c>
      <c r="FB226" s="55" t="str">
        <f>VLOOKUP($A226,'WO Detail'!$A$2:$BJ$304,12,FALSE)</f>
        <v>No</v>
      </c>
      <c r="FC226" s="13"/>
      <c r="FD226" s="55">
        <f>VLOOKUP($A226,'WO Detail'!$A$2:$BJ$304,13,FALSE)</f>
        <v>0</v>
      </c>
      <c r="FE226" s="19" t="s">
        <v>267</v>
      </c>
      <c r="FF226" s="13" t="s">
        <v>273</v>
      </c>
      <c r="FG226" s="19" t="s">
        <v>1421</v>
      </c>
      <c r="FH226" s="19" t="s">
        <v>1126</v>
      </c>
      <c r="FI226" s="13">
        <v>4010</v>
      </c>
      <c r="FJ226" s="13">
        <v>17</v>
      </c>
      <c r="FK226" s="19" t="s">
        <v>1128</v>
      </c>
      <c r="FL226" s="13"/>
      <c r="FM226" s="55">
        <f>VLOOKUP($A226,'WO Detail'!$A$2:$BJ$304,16,FALSE)</f>
        <v>0</v>
      </c>
      <c r="FN226" s="13"/>
      <c r="FO226" s="13"/>
      <c r="FP226" s="13"/>
      <c r="FQ226" s="13"/>
      <c r="FR226" s="13"/>
      <c r="FS226" s="13"/>
      <c r="FT226" s="13"/>
      <c r="FU226" s="13"/>
      <c r="FV226" s="13"/>
      <c r="FW226" s="13"/>
      <c r="FX226" s="13"/>
      <c r="FY226" s="13"/>
      <c r="FZ226" s="13"/>
      <c r="GA226" s="13"/>
      <c r="GB226" s="13"/>
      <c r="GC226" s="13"/>
      <c r="GD226" s="13"/>
      <c r="GE226" s="13"/>
      <c r="GF226" s="13"/>
      <c r="GG226" s="13"/>
      <c r="GH226" s="55">
        <f>VLOOKUP($A226,'WO Detail'!$A$2:$BJ$304,39,FALSE)</f>
        <v>94.81</v>
      </c>
      <c r="GI226" s="55">
        <f>VLOOKUP($A226,'WO Detail'!$A$2:$BJ$304,40,FALSE)</f>
        <v>44.83</v>
      </c>
      <c r="GJ226" s="13"/>
      <c r="GK226" s="13"/>
      <c r="GL226" s="13"/>
      <c r="GM226" s="13"/>
      <c r="GN226" s="55">
        <f>VLOOKUP($A226,'WO Detail'!$A$2:$BJ$304,17,FALSE)</f>
        <v>0</v>
      </c>
      <c r="GO226" s="55">
        <f>VLOOKUP($A226,'WO Detail'!$A$2:$BJ$304,18,FALSE)</f>
        <v>0</v>
      </c>
      <c r="GP226" s="55">
        <f>VLOOKUP($A226,'WO Detail'!$A$2:$BJ$304,19,FALSE)</f>
        <v>0</v>
      </c>
      <c r="GQ226" s="55" t="str">
        <f>VLOOKUP($A226,'WO Detail'!$A$2:$BJ$304,21,FALSE)</f>
        <v>Yes</v>
      </c>
      <c r="GR226" s="89">
        <f>VLOOKUP($A226,'WO Detail'!$A$2:$BJ$304,22,FALSE)</f>
        <v>0.90704014326338145</v>
      </c>
      <c r="GS226" s="95">
        <f>VLOOKUP($A226,'WO Detail'!$A$2:$BJ$304,41,FALSE)</f>
        <v>203</v>
      </c>
      <c r="GT226" s="95">
        <f t="shared" si="96"/>
        <v>1.1666666666666667</v>
      </c>
      <c r="GU226" s="95">
        <f>VLOOKUP($A226,'WO Detail'!$A$2:$BJ$304,42,FALSE)</f>
        <v>75</v>
      </c>
      <c r="GV226" s="95">
        <f t="shared" si="97"/>
        <v>1.2931034482758621</v>
      </c>
      <c r="GW226" s="95">
        <f>VLOOKUP($A226,'WO Detail'!$A$2:$BJ$304,43,FALSE)</f>
        <v>770</v>
      </c>
      <c r="GX226" s="95">
        <f t="shared" si="79"/>
        <v>4.4252873563218396</v>
      </c>
      <c r="GY226" s="95">
        <f>VLOOKUP($A226,'WO Detail'!$A$2:$BJ$304,44,FALSE)</f>
        <v>1010</v>
      </c>
      <c r="GZ226" s="95">
        <f t="shared" si="80"/>
        <v>17.413793103448278</v>
      </c>
      <c r="HA226" s="95">
        <f>VLOOKUP($A226,'WO Detail'!$A$2:$BJ$304,45,FALSE)</f>
        <v>263</v>
      </c>
      <c r="HB226" s="95">
        <f t="shared" si="81"/>
        <v>1.5114942528735633</v>
      </c>
      <c r="HC226" s="95">
        <f>VLOOKUP($A226,'WO Detail'!$A$2:$BJ$304,46,FALSE)</f>
        <v>186</v>
      </c>
      <c r="HD226" s="95">
        <f t="shared" si="82"/>
        <v>3.2068965517241379</v>
      </c>
      <c r="HE226" s="95">
        <f>VLOOKUP($A226,'WO Detail'!$A$2:$BJ$304,47,FALSE)</f>
        <v>707</v>
      </c>
      <c r="HF226" s="95">
        <f t="shared" si="83"/>
        <v>4.0632183908045976</v>
      </c>
      <c r="HG226" s="95">
        <f>VLOOKUP($A226,'WO Detail'!$A$2:$BJ$304,49,FALSE)</f>
        <v>461</v>
      </c>
      <c r="HH226" s="95">
        <f t="shared" si="84"/>
        <v>2.6494252873563218</v>
      </c>
      <c r="HI226" s="95">
        <f>VLOOKUP($A226,'WO Detail'!$A$2:$BJ$304,51,FALSE)</f>
        <v>20</v>
      </c>
      <c r="HJ226" s="95">
        <f t="shared" si="85"/>
        <v>10</v>
      </c>
      <c r="HK226" s="95">
        <f>VLOOKUP($A226,'WO Detail'!$A$2:$BJ$304,53,FALSE)</f>
        <v>6</v>
      </c>
      <c r="HL226" s="95">
        <f t="shared" si="86"/>
        <v>3</v>
      </c>
      <c r="HM226" s="95">
        <f>VLOOKUP($A226,'WO Detail'!$A$2:$BJ$304,55,FALSE)</f>
        <v>66</v>
      </c>
      <c r="HN226" s="95">
        <f t="shared" si="95"/>
        <v>66</v>
      </c>
      <c r="HO226" s="95">
        <f>VLOOKUP($A226,'WO Detail'!$A$2:$BJ$304,56,FALSE)</f>
        <v>2372</v>
      </c>
      <c r="HP226" s="95">
        <f t="shared" si="87"/>
        <v>13.632183908045976</v>
      </c>
      <c r="HQ226" s="95">
        <f>VLOOKUP($A226,'WO Detail'!$A$2:$BJ$304,57,FALSE)</f>
        <v>568</v>
      </c>
      <c r="HR226" s="95">
        <f t="shared" si="88"/>
        <v>9.7931034482758612</v>
      </c>
      <c r="HS226" s="95">
        <f>VLOOKUP($A226,'WO Detail'!$A$2:$BJ$304,58,FALSE)</f>
        <v>2662</v>
      </c>
      <c r="HT226" s="95">
        <f t="shared" si="89"/>
        <v>15.298850574712644</v>
      </c>
      <c r="HU226" s="95">
        <f>VLOOKUP($A226,'WO Detail'!$A$2:$BJ$304,59,FALSE)</f>
        <v>9104</v>
      </c>
      <c r="HV226" s="95">
        <f t="shared" si="90"/>
        <v>156.9655172413793</v>
      </c>
      <c r="HW226" s="95">
        <f>VLOOKUP($A226,'WO Detail'!$A$2:$BJ$304,60,FALSE)</f>
        <v>110</v>
      </c>
      <c r="HX226" s="95">
        <f t="shared" si="91"/>
        <v>0.63218390804597702</v>
      </c>
      <c r="HY226" s="95">
        <f>VLOOKUP($A226,'WO Detail'!$A$2:$BJ$304,61,FALSE)</f>
        <v>3827</v>
      </c>
      <c r="HZ226" s="95">
        <f t="shared" si="92"/>
        <v>65.982758620689651</v>
      </c>
      <c r="IA226" s="95"/>
      <c r="IB226" s="95"/>
      <c r="IC226" s="95"/>
      <c r="ID226" s="113">
        <f>VLOOKUP($A226,'PHAS Score'!$C$1:$D$303,2,FALSE)</f>
        <v>3</v>
      </c>
      <c r="IE226" s="95">
        <f>VLOOKUP($A226,'WO Detail'!$A$2:$BJ$304,62,FALSE)</f>
        <v>196</v>
      </c>
      <c r="IF226" s="95">
        <f t="shared" si="93"/>
        <v>3.3793103448275863</v>
      </c>
      <c r="IG226" s="96"/>
      <c r="IH226" s="96"/>
      <c r="II226" s="96"/>
      <c r="IJ226" s="96"/>
    </row>
    <row r="227" spans="1:244" s="18" customFormat="1" ht="20.100000000000001" customHeight="1">
      <c r="A227" s="55" t="s">
        <v>1422</v>
      </c>
      <c r="B227" s="13" t="s">
        <v>256</v>
      </c>
      <c r="C227" s="13" t="str">
        <f>VLOOKUP($A227,'WO Detail'!$A$2:$BJ$304,4,FALSE)</f>
        <v>Bronx</v>
      </c>
      <c r="D227" s="13" t="str">
        <f>VLOOKUP($A227,'WO Detail'!$A$2:$BJ$304,6,FALSE)</f>
        <v>Sack Wern</v>
      </c>
      <c r="E227" s="55">
        <f>VLOOKUP($A227,'WO Detail'!$A$2:$BJ$304,7,FALSE)</f>
        <v>280</v>
      </c>
      <c r="F227" s="13" t="s">
        <v>1423</v>
      </c>
      <c r="G227" s="53">
        <v>280</v>
      </c>
      <c r="H227" s="55" t="str">
        <f>VLOOKUP($A227,'WO Detail'!$A$2:$BJ$304,9,FALSE)</f>
        <v>NY005012800</v>
      </c>
      <c r="I227" s="14">
        <v>409</v>
      </c>
      <c r="J227" s="14">
        <v>849</v>
      </c>
      <c r="K227" s="15">
        <v>2.0757946</v>
      </c>
      <c r="L227" s="15">
        <v>22.375794599999999</v>
      </c>
      <c r="M227" s="14">
        <v>331</v>
      </c>
      <c r="N227" s="14">
        <v>518</v>
      </c>
      <c r="O227" s="14">
        <v>27</v>
      </c>
      <c r="P227" s="14">
        <v>56</v>
      </c>
      <c r="Q227" s="14">
        <v>85</v>
      </c>
      <c r="R227" s="14">
        <v>83</v>
      </c>
      <c r="S227" s="14">
        <v>70</v>
      </c>
      <c r="T227" s="14">
        <v>99</v>
      </c>
      <c r="U227" s="14">
        <v>72</v>
      </c>
      <c r="V227" s="14">
        <v>109</v>
      </c>
      <c r="W227" s="14">
        <v>59</v>
      </c>
      <c r="X227" s="14">
        <v>42</v>
      </c>
      <c r="Y227" s="14">
        <v>76</v>
      </c>
      <c r="Z227" s="14">
        <v>55</v>
      </c>
      <c r="AA227" s="14">
        <v>16</v>
      </c>
      <c r="AB227" s="14">
        <v>223</v>
      </c>
      <c r="AC227" s="14">
        <v>169</v>
      </c>
      <c r="AD227" s="14">
        <v>147</v>
      </c>
      <c r="AE227" s="14">
        <v>37</v>
      </c>
      <c r="AF227" s="14">
        <v>372</v>
      </c>
      <c r="AG227" s="14">
        <v>440</v>
      </c>
      <c r="AH227" s="14">
        <v>0</v>
      </c>
      <c r="AI227" s="14">
        <v>0</v>
      </c>
      <c r="AJ227" s="14">
        <v>211</v>
      </c>
      <c r="AK227" s="14">
        <v>36</v>
      </c>
      <c r="AL227" s="14">
        <v>11</v>
      </c>
      <c r="AM227" s="14">
        <v>7</v>
      </c>
      <c r="AN227" s="14">
        <v>32</v>
      </c>
      <c r="AO227" s="16">
        <v>577.99266503667479</v>
      </c>
      <c r="AP227" s="16">
        <v>429</v>
      </c>
      <c r="AQ227" s="14">
        <v>1</v>
      </c>
      <c r="AR227" s="14">
        <v>26</v>
      </c>
      <c r="AS227" s="14">
        <v>115</v>
      </c>
      <c r="AT227" s="14">
        <v>43</v>
      </c>
      <c r="AU227" s="14">
        <v>49</v>
      </c>
      <c r="AV227" s="14">
        <v>25</v>
      </c>
      <c r="AW227" s="14">
        <v>26</v>
      </c>
      <c r="AX227" s="14">
        <v>19</v>
      </c>
      <c r="AY227" s="14">
        <v>27</v>
      </c>
      <c r="AZ227" s="14">
        <v>10</v>
      </c>
      <c r="BA227" s="14">
        <v>68</v>
      </c>
      <c r="BB227" s="16">
        <v>26464.742014742016</v>
      </c>
      <c r="BC227" s="16">
        <v>19322</v>
      </c>
      <c r="BD227" s="14">
        <v>12</v>
      </c>
      <c r="BE227" s="14">
        <v>57</v>
      </c>
      <c r="BF227" s="14">
        <v>93</v>
      </c>
      <c r="BG227" s="14">
        <v>47</v>
      </c>
      <c r="BH227" s="14">
        <v>39</v>
      </c>
      <c r="BI227" s="14">
        <v>26</v>
      </c>
      <c r="BJ227" s="14">
        <v>30</v>
      </c>
      <c r="BK227" s="14">
        <v>20</v>
      </c>
      <c r="BL227" s="14">
        <v>20</v>
      </c>
      <c r="BM227" s="14">
        <v>12</v>
      </c>
      <c r="BN227" s="14">
        <v>8</v>
      </c>
      <c r="BO227" s="14">
        <v>13</v>
      </c>
      <c r="BP227" s="14">
        <v>9</v>
      </c>
      <c r="BQ227" s="14">
        <v>4</v>
      </c>
      <c r="BR227" s="14">
        <v>2</v>
      </c>
      <c r="BS227" s="14">
        <v>3</v>
      </c>
      <c r="BT227" s="14">
        <v>1</v>
      </c>
      <c r="BU227" s="14">
        <v>6</v>
      </c>
      <c r="BV227" s="14">
        <v>1</v>
      </c>
      <c r="BW227" s="14">
        <v>0</v>
      </c>
      <c r="BX227" s="14">
        <v>4</v>
      </c>
      <c r="BY227" s="14">
        <v>188</v>
      </c>
      <c r="BZ227" s="16">
        <v>38513.393617021276</v>
      </c>
      <c r="CA227" s="16">
        <v>33255.5</v>
      </c>
      <c r="CB227" s="14">
        <v>56</v>
      </c>
      <c r="CC227" s="16">
        <v>17619.785714285714</v>
      </c>
      <c r="CD227" s="16">
        <v>14197</v>
      </c>
      <c r="CE227" s="14">
        <v>172</v>
      </c>
      <c r="CF227" s="16">
        <v>16922.877906976744</v>
      </c>
      <c r="CG227" s="16">
        <v>12228</v>
      </c>
      <c r="CH227" s="14">
        <v>263</v>
      </c>
      <c r="CI227" s="14">
        <v>77</v>
      </c>
      <c r="CJ227" s="14">
        <v>47</v>
      </c>
      <c r="CK227" s="14">
        <v>18</v>
      </c>
      <c r="CL227" s="14">
        <v>1</v>
      </c>
      <c r="CM227" s="14">
        <v>2</v>
      </c>
      <c r="CN227" s="17">
        <f t="shared" si="76"/>
        <v>4.8899755501222494E-3</v>
      </c>
      <c r="CO227" s="14">
        <v>27</v>
      </c>
      <c r="CP227" s="17">
        <f t="shared" si="77"/>
        <v>6.6014669926650366E-2</v>
      </c>
      <c r="CQ227" s="14">
        <v>174</v>
      </c>
      <c r="CR227" s="14">
        <v>33</v>
      </c>
      <c r="CS227" s="17">
        <f t="shared" si="78"/>
        <v>3.8869257950530034E-2</v>
      </c>
      <c r="CT227" s="13"/>
      <c r="CU227" s="17"/>
      <c r="CV227" s="13"/>
      <c r="CW227" s="13"/>
      <c r="CX227" s="13"/>
      <c r="CY227" s="13"/>
      <c r="CZ227" s="13"/>
      <c r="DA227" s="13"/>
      <c r="DB227" s="13" t="str">
        <f>VLOOKUP($A227,'WO Detail'!$A$2:$BJ$304,5,FALSE)</f>
        <v>Alex Tolozano</v>
      </c>
      <c r="DC227" s="13"/>
      <c r="DD227" s="13"/>
      <c r="DE227" s="55">
        <f>VLOOKUP($A227,'WO Detail'!$A$2:$BJ$304,38,FALSE)</f>
        <v>4</v>
      </c>
      <c r="DF227" s="19" t="s">
        <v>258</v>
      </c>
      <c r="DG227" s="19" t="s">
        <v>259</v>
      </c>
      <c r="DH227" s="19" t="s">
        <v>324</v>
      </c>
      <c r="DI227" s="19" t="s">
        <v>325</v>
      </c>
      <c r="DJ227" s="19" t="s">
        <v>592</v>
      </c>
      <c r="DK227" s="19" t="s">
        <v>609</v>
      </c>
      <c r="DL227" s="19" t="s">
        <v>354</v>
      </c>
      <c r="DM227" s="19" t="s">
        <v>633</v>
      </c>
      <c r="DN227" s="19" t="s">
        <v>327</v>
      </c>
      <c r="DO227" s="55"/>
      <c r="DP227" s="55"/>
      <c r="DQ227" s="68">
        <v>15.046296296296296</v>
      </c>
      <c r="DR227" s="55" t="str">
        <f>VLOOKUP($A227,'WO Detail'!$A$2:$BJ$304,10,FALSE)</f>
        <v>No</v>
      </c>
      <c r="DS227" s="55" t="str">
        <f>VLOOKUP($A227,'WO Detail'!$A$2:$BJ$304,14,FALSE)</f>
        <v>YES</v>
      </c>
      <c r="DT227" s="19" t="s">
        <v>328</v>
      </c>
      <c r="DU227" s="59" t="str">
        <f>VLOOKUP($A227,'WO Detail'!$A$2:$BJ$304,15,FALSE)</f>
        <v>LORETTA MASTERSON</v>
      </c>
      <c r="DV227" s="78">
        <v>2024</v>
      </c>
      <c r="DW227" s="79" t="s">
        <v>267</v>
      </c>
      <c r="DX227" s="55">
        <f>VLOOKUP($A227,'WO Detail'!$A$2:$BJ$304,26,FALSE)</f>
        <v>413</v>
      </c>
      <c r="DY227" s="55">
        <f>VLOOKUP($A227,'WO Detail'!$A$2:$BJ$304,27,FALSE)</f>
        <v>408</v>
      </c>
      <c r="DZ227" s="55">
        <f>VLOOKUP($A227,'WO Detail'!$A$2:$BJ$304,28,FALSE)</f>
        <v>3</v>
      </c>
      <c r="EA227" s="55">
        <f>VLOOKUP($A227,'WO Detail'!$A$2:$BJ$304,29,FALSE)</f>
        <v>2</v>
      </c>
      <c r="EB227" s="55">
        <f>VLOOKUP($A227,'WO Detail'!$A$2:$BJ$304,30,FALSE)</f>
        <v>42</v>
      </c>
      <c r="EC227" s="55">
        <f>VLOOKUP($A227,'WO Detail'!$A$2:$BJ$304,31,FALSE)</f>
        <v>42</v>
      </c>
      <c r="ED227" s="55">
        <f>VLOOKUP($A227,'WO Detail'!$A$2:$BJ$304,32,FALSE)</f>
        <v>160</v>
      </c>
      <c r="EE227" s="55">
        <f>VLOOKUP($A227,'WO Detail'!$A$2:$BJ$304,33,FALSE)</f>
        <v>169</v>
      </c>
      <c r="EF227" s="55">
        <f>VLOOKUP($A227,'WO Detail'!$A$2:$BJ$304,34,FALSE)</f>
        <v>0</v>
      </c>
      <c r="EG227" s="55">
        <f>VLOOKUP($A227,'WO Detail'!$A$2:$BJ$304,35,FALSE)</f>
        <v>0</v>
      </c>
      <c r="EH227" s="55">
        <f>VLOOKUP($A227,'WO Detail'!$A$2:$BJ$304,36,FALSE)</f>
        <v>0</v>
      </c>
      <c r="EI227" s="55">
        <f>VLOOKUP($A227,'WO Detail'!$A$2:$BJ$304,37,FALSE)</f>
        <v>0</v>
      </c>
      <c r="EJ227" s="78">
        <v>7</v>
      </c>
      <c r="EK227" s="78">
        <v>1</v>
      </c>
      <c r="EL227" s="19" t="s">
        <v>268</v>
      </c>
      <c r="EM227" s="19" t="s">
        <v>269</v>
      </c>
      <c r="EN227" s="81">
        <v>28257</v>
      </c>
      <c r="EO227" s="78">
        <v>43</v>
      </c>
      <c r="EP227" s="78" t="s">
        <v>271</v>
      </c>
      <c r="EQ227" s="84">
        <v>63056</v>
      </c>
      <c r="ER227" s="78">
        <v>5.21</v>
      </c>
      <c r="ES227" s="13"/>
      <c r="ET227" s="55">
        <f>VLOOKUP($A227,'WO Detail'!$A$2:$BJ$304,25,FALSE)</f>
        <v>14</v>
      </c>
      <c r="EU227" s="55">
        <f>VLOOKUP($A227,'WO Detail'!$A$2:$BJ$304,24,FALSE)</f>
        <v>7</v>
      </c>
      <c r="EV227" s="55">
        <f>VLOOKUP($A227,'WO Detail'!$A$2:$BJ$304,23,FALSE)</f>
        <v>0</v>
      </c>
      <c r="EW227" s="78" t="s">
        <v>390</v>
      </c>
      <c r="EX227" s="13"/>
      <c r="EY227" s="13"/>
      <c r="EZ227" s="19" t="s">
        <v>267</v>
      </c>
      <c r="FA227" s="55" t="str">
        <f>VLOOKUP($A227,'WO Detail'!$A$2:$BJ$304,11,FALSE)</f>
        <v>Other</v>
      </c>
      <c r="FB227" s="55" t="str">
        <f>VLOOKUP($A227,'WO Detail'!$A$2:$BJ$304,12,FALSE)</f>
        <v>No</v>
      </c>
      <c r="FC227" s="13"/>
      <c r="FD227" s="55">
        <f>VLOOKUP($A227,'WO Detail'!$A$2:$BJ$304,13,FALSE)</f>
        <v>0</v>
      </c>
      <c r="FE227" s="19" t="s">
        <v>267</v>
      </c>
      <c r="FF227" s="13"/>
      <c r="FG227" s="19" t="s">
        <v>1424</v>
      </c>
      <c r="FH227" s="19" t="s">
        <v>719</v>
      </c>
      <c r="FI227" s="13">
        <v>3709</v>
      </c>
      <c r="FJ227" s="13">
        <v>8</v>
      </c>
      <c r="FK227" s="19" t="s">
        <v>331</v>
      </c>
      <c r="FL227" s="13"/>
      <c r="FM227" s="55">
        <f>VLOOKUP($A227,'WO Detail'!$A$2:$BJ$304,16,FALSE)</f>
        <v>0</v>
      </c>
      <c r="FN227" s="13"/>
      <c r="FO227" s="13"/>
      <c r="FP227" s="13"/>
      <c r="FQ227" s="13"/>
      <c r="FR227" s="13"/>
      <c r="FS227" s="13"/>
      <c r="FT227" s="13"/>
      <c r="FU227" s="13"/>
      <c r="FV227" s="13"/>
      <c r="FW227" s="13"/>
      <c r="FX227" s="13"/>
      <c r="FY227" s="13"/>
      <c r="FZ227" s="13"/>
      <c r="GA227" s="13"/>
      <c r="GB227" s="13"/>
      <c r="GC227" s="13"/>
      <c r="GD227" s="13"/>
      <c r="GE227" s="13"/>
      <c r="GF227" s="13"/>
      <c r="GG227" s="13"/>
      <c r="GH227" s="55">
        <f>VLOOKUP($A227,'WO Detail'!$A$2:$BJ$304,39,FALSE)</f>
        <v>91.78</v>
      </c>
      <c r="GI227" s="55">
        <f>VLOOKUP($A227,'WO Detail'!$A$2:$BJ$304,40,FALSE)</f>
        <v>39.46</v>
      </c>
      <c r="GJ227" s="13"/>
      <c r="GK227" s="13"/>
      <c r="GL227" s="13"/>
      <c r="GM227" s="13"/>
      <c r="GN227" s="55">
        <f>VLOOKUP($A227,'WO Detail'!$A$2:$BJ$304,17,FALSE)</f>
        <v>0</v>
      </c>
      <c r="GO227" s="55">
        <f>VLOOKUP($A227,'WO Detail'!$A$2:$BJ$304,18,FALSE)</f>
        <v>0</v>
      </c>
      <c r="GP227" s="55">
        <f>VLOOKUP($A227,'WO Detail'!$A$2:$BJ$304,19,FALSE)</f>
        <v>0</v>
      </c>
      <c r="GQ227" s="55" t="str">
        <f>VLOOKUP($A227,'WO Detail'!$A$2:$BJ$304,21,FALSE)</f>
        <v>No</v>
      </c>
      <c r="GR227" s="89">
        <f>VLOOKUP($A227,'WO Detail'!$A$2:$BJ$304,22,FALSE)</f>
        <v>0.53945985130718932</v>
      </c>
      <c r="GS227" s="95">
        <f>VLOOKUP($A227,'WO Detail'!$A$2:$BJ$304,41,FALSE)</f>
        <v>817</v>
      </c>
      <c r="GT227" s="95">
        <f t="shared" si="96"/>
        <v>0.66748366013071891</v>
      </c>
      <c r="GU227" s="95">
        <f>VLOOKUP($A227,'WO Detail'!$A$2:$BJ$304,42,FALSE)</f>
        <v>69</v>
      </c>
      <c r="GV227" s="95">
        <f t="shared" si="97"/>
        <v>0.16911764705882354</v>
      </c>
      <c r="GW227" s="95">
        <f>VLOOKUP($A227,'WO Detail'!$A$2:$BJ$304,43,FALSE)</f>
        <v>3359</v>
      </c>
      <c r="GX227" s="95">
        <f t="shared" si="79"/>
        <v>2.744281045751634</v>
      </c>
      <c r="GY227" s="95">
        <f>VLOOKUP($A227,'WO Detail'!$A$2:$BJ$304,44,FALSE)</f>
        <v>3284</v>
      </c>
      <c r="GZ227" s="95">
        <f t="shared" si="80"/>
        <v>8.0490196078431371</v>
      </c>
      <c r="HA227" s="95">
        <f>VLOOKUP($A227,'WO Detail'!$A$2:$BJ$304,45,FALSE)</f>
        <v>1045</v>
      </c>
      <c r="HB227" s="95">
        <f t="shared" si="81"/>
        <v>0.85375816993464049</v>
      </c>
      <c r="HC227" s="95">
        <f>VLOOKUP($A227,'WO Detail'!$A$2:$BJ$304,46,FALSE)</f>
        <v>987</v>
      </c>
      <c r="HD227" s="95">
        <f t="shared" si="82"/>
        <v>2.4191176470588234</v>
      </c>
      <c r="HE227" s="95">
        <f>VLOOKUP($A227,'WO Detail'!$A$2:$BJ$304,47,FALSE)</f>
        <v>1158</v>
      </c>
      <c r="HF227" s="95">
        <f t="shared" si="83"/>
        <v>0.94607843137254899</v>
      </c>
      <c r="HG227" s="95">
        <f>VLOOKUP($A227,'WO Detail'!$A$2:$BJ$304,49,FALSE)</f>
        <v>1689</v>
      </c>
      <c r="HH227" s="95">
        <f t="shared" si="84"/>
        <v>1.3799019607843137</v>
      </c>
      <c r="HI227" s="95">
        <f>VLOOKUP($A227,'WO Detail'!$A$2:$BJ$304,51,FALSE)</f>
        <v>17</v>
      </c>
      <c r="HJ227" s="95">
        <f t="shared" si="85"/>
        <v>8.5</v>
      </c>
      <c r="HK227" s="95">
        <f>VLOOKUP($A227,'WO Detail'!$A$2:$BJ$304,53,FALSE)</f>
        <v>20</v>
      </c>
      <c r="HL227" s="95">
        <f t="shared" si="86"/>
        <v>10</v>
      </c>
      <c r="HM227" s="95">
        <f>VLOOKUP($A227,'WO Detail'!$A$2:$BJ$304,55,FALSE)</f>
        <v>202</v>
      </c>
      <c r="HN227" s="95">
        <f t="shared" si="95"/>
        <v>28.857142857142858</v>
      </c>
      <c r="HO227" s="95">
        <f>VLOOKUP($A227,'WO Detail'!$A$2:$BJ$304,56,FALSE)</f>
        <v>12311</v>
      </c>
      <c r="HP227" s="95">
        <f t="shared" si="87"/>
        <v>10.058006535947714</v>
      </c>
      <c r="HQ227" s="95">
        <f>VLOOKUP($A227,'WO Detail'!$A$2:$BJ$304,57,FALSE)</f>
        <v>4083</v>
      </c>
      <c r="HR227" s="95">
        <f t="shared" si="88"/>
        <v>10.007352941176471</v>
      </c>
      <c r="HS227" s="95">
        <f>VLOOKUP($A227,'WO Detail'!$A$2:$BJ$304,58,FALSE)</f>
        <v>8479</v>
      </c>
      <c r="HT227" s="95">
        <f t="shared" si="89"/>
        <v>6.9272875816993471</v>
      </c>
      <c r="HU227" s="95">
        <f>VLOOKUP($A227,'WO Detail'!$A$2:$BJ$304,59,FALSE)</f>
        <v>40932</v>
      </c>
      <c r="HV227" s="95">
        <f t="shared" si="90"/>
        <v>100.32352941176471</v>
      </c>
      <c r="HW227" s="95">
        <f>VLOOKUP($A227,'WO Detail'!$A$2:$BJ$304,60,FALSE)</f>
        <v>706</v>
      </c>
      <c r="HX227" s="95">
        <f t="shared" si="91"/>
        <v>0.57679738562091509</v>
      </c>
      <c r="HY227" s="95">
        <f>VLOOKUP($A227,'WO Detail'!$A$2:$BJ$304,61,FALSE)</f>
        <v>11778</v>
      </c>
      <c r="HZ227" s="95">
        <f t="shared" si="92"/>
        <v>28.867647058823529</v>
      </c>
      <c r="IA227" s="95"/>
      <c r="IB227" s="95"/>
      <c r="IC227" s="95"/>
      <c r="ID227" s="113">
        <f>VLOOKUP($A227,'PHAS Score'!$C$1:$D$303,2,FALSE)</f>
        <v>28</v>
      </c>
      <c r="IE227" s="95">
        <f>VLOOKUP($A227,'WO Detail'!$A$2:$BJ$304,62,FALSE)</f>
        <v>1156</v>
      </c>
      <c r="IF227" s="95">
        <f t="shared" si="93"/>
        <v>2.8333333333333335</v>
      </c>
      <c r="IG227" s="96"/>
      <c r="IH227" s="96"/>
      <c r="II227" s="96"/>
      <c r="IJ227" s="96"/>
    </row>
    <row r="228" spans="1:244" s="18" customFormat="1" ht="20.100000000000001" customHeight="1">
      <c r="A228" s="55" t="s">
        <v>1425</v>
      </c>
      <c r="B228" s="13" t="s">
        <v>256</v>
      </c>
      <c r="C228" s="13" t="str">
        <f>VLOOKUP($A228,'WO Detail'!$A$2:$BJ$304,4,FALSE)</f>
        <v>Mixed Finance</v>
      </c>
      <c r="D228" s="13" t="str">
        <f>VLOOKUP($A228,'WO Detail'!$A$2:$BJ$304,6,FALSE)</f>
        <v>Saint Mary's Park</v>
      </c>
      <c r="E228" s="55">
        <f>VLOOKUP($A228,'WO Detail'!$A$2:$BJ$304,7,FALSE)</f>
        <v>93</v>
      </c>
      <c r="F228" s="13" t="s">
        <v>1426</v>
      </c>
      <c r="G228" s="53">
        <v>93</v>
      </c>
      <c r="H228" s="55" t="str">
        <f>VLOOKUP($A228,'WO Detail'!$A$2:$BJ$304,9,FALSE)</f>
        <v>NY005020930</v>
      </c>
      <c r="I228" s="14">
        <v>992</v>
      </c>
      <c r="J228" s="14">
        <v>2261</v>
      </c>
      <c r="K228" s="15">
        <v>2.2792338999999999</v>
      </c>
      <c r="L228" s="15">
        <v>21.329032300000001</v>
      </c>
      <c r="M228" s="14">
        <v>807</v>
      </c>
      <c r="N228" s="14">
        <v>1454</v>
      </c>
      <c r="O228" s="14">
        <v>111</v>
      </c>
      <c r="P228" s="14">
        <v>181</v>
      </c>
      <c r="Q228" s="14">
        <v>240</v>
      </c>
      <c r="R228" s="14">
        <v>257</v>
      </c>
      <c r="S228" s="14">
        <v>197</v>
      </c>
      <c r="T228" s="14">
        <v>254</v>
      </c>
      <c r="U228" s="14">
        <v>265</v>
      </c>
      <c r="V228" s="14">
        <v>236</v>
      </c>
      <c r="W228" s="14">
        <v>106</v>
      </c>
      <c r="X228" s="14">
        <v>117</v>
      </c>
      <c r="Y228" s="14">
        <v>145</v>
      </c>
      <c r="Z228" s="14">
        <v>109</v>
      </c>
      <c r="AA228" s="14">
        <v>43</v>
      </c>
      <c r="AB228" s="14">
        <v>678</v>
      </c>
      <c r="AC228" s="14">
        <v>363</v>
      </c>
      <c r="AD228" s="14">
        <v>297</v>
      </c>
      <c r="AE228" s="14">
        <v>60</v>
      </c>
      <c r="AF228" s="14">
        <v>926</v>
      </c>
      <c r="AG228" s="14">
        <v>1270</v>
      </c>
      <c r="AH228" s="14">
        <v>3</v>
      </c>
      <c r="AI228" s="14">
        <v>2</v>
      </c>
      <c r="AJ228" s="14">
        <v>421</v>
      </c>
      <c r="AK228" s="14">
        <v>86</v>
      </c>
      <c r="AL228" s="14">
        <v>10</v>
      </c>
      <c r="AM228" s="14">
        <v>9</v>
      </c>
      <c r="AN228" s="14">
        <v>82</v>
      </c>
      <c r="AO228" s="16">
        <v>529.38407258064512</v>
      </c>
      <c r="AP228" s="16">
        <v>424.5</v>
      </c>
      <c r="AQ228" s="14">
        <v>16</v>
      </c>
      <c r="AR228" s="14">
        <v>82</v>
      </c>
      <c r="AS228" s="14">
        <v>257</v>
      </c>
      <c r="AT228" s="14">
        <v>98</v>
      </c>
      <c r="AU228" s="14">
        <v>123</v>
      </c>
      <c r="AV228" s="14">
        <v>93</v>
      </c>
      <c r="AW228" s="14">
        <v>76</v>
      </c>
      <c r="AX228" s="14">
        <v>49</v>
      </c>
      <c r="AY228" s="14">
        <v>42</v>
      </c>
      <c r="AZ228" s="14">
        <v>35</v>
      </c>
      <c r="BA228" s="14">
        <v>121</v>
      </c>
      <c r="BB228" s="16">
        <v>24543.712025316454</v>
      </c>
      <c r="BC228" s="16">
        <v>18618</v>
      </c>
      <c r="BD228" s="14">
        <v>35</v>
      </c>
      <c r="BE228" s="14">
        <v>169</v>
      </c>
      <c r="BF228" s="14">
        <v>175</v>
      </c>
      <c r="BG228" s="14">
        <v>132</v>
      </c>
      <c r="BH228" s="14">
        <v>91</v>
      </c>
      <c r="BI228" s="14">
        <v>90</v>
      </c>
      <c r="BJ228" s="14">
        <v>51</v>
      </c>
      <c r="BK228" s="14">
        <v>58</v>
      </c>
      <c r="BL228" s="14">
        <v>43</v>
      </c>
      <c r="BM228" s="14">
        <v>20</v>
      </c>
      <c r="BN228" s="14">
        <v>23</v>
      </c>
      <c r="BO228" s="14">
        <v>10</v>
      </c>
      <c r="BP228" s="14">
        <v>5</v>
      </c>
      <c r="BQ228" s="14">
        <v>11</v>
      </c>
      <c r="BR228" s="14">
        <v>8</v>
      </c>
      <c r="BS228" s="14">
        <v>6</v>
      </c>
      <c r="BT228" s="14">
        <v>3</v>
      </c>
      <c r="BU228" s="14">
        <v>5</v>
      </c>
      <c r="BV228" s="14">
        <v>1</v>
      </c>
      <c r="BW228" s="14">
        <v>5</v>
      </c>
      <c r="BX228" s="14">
        <v>7</v>
      </c>
      <c r="BY228" s="14">
        <v>456</v>
      </c>
      <c r="BZ228" s="16">
        <v>34015.072368421053</v>
      </c>
      <c r="CA228" s="16">
        <v>28780</v>
      </c>
      <c r="CB228" s="14">
        <v>140</v>
      </c>
      <c r="CC228" s="16">
        <v>17363.42142857143</v>
      </c>
      <c r="CD228" s="16">
        <v>11844</v>
      </c>
      <c r="CE228" s="14">
        <v>362</v>
      </c>
      <c r="CF228" s="16">
        <v>17259.541436464089</v>
      </c>
      <c r="CG228" s="16">
        <v>11904</v>
      </c>
      <c r="CH228" s="14">
        <v>632</v>
      </c>
      <c r="CI228" s="14">
        <v>201</v>
      </c>
      <c r="CJ228" s="14">
        <v>82</v>
      </c>
      <c r="CK228" s="14">
        <v>27</v>
      </c>
      <c r="CL228" s="14">
        <v>5</v>
      </c>
      <c r="CM228" s="14">
        <v>6</v>
      </c>
      <c r="CN228" s="17">
        <f t="shared" si="76"/>
        <v>6.0483870967741934E-3</v>
      </c>
      <c r="CO228" s="14">
        <v>45</v>
      </c>
      <c r="CP228" s="17">
        <f t="shared" si="77"/>
        <v>4.5362903225806453E-2</v>
      </c>
      <c r="CQ228" s="14">
        <v>462</v>
      </c>
      <c r="CR228" s="14">
        <v>153</v>
      </c>
      <c r="CS228" s="17">
        <f t="shared" si="78"/>
        <v>6.7669172932330823E-2</v>
      </c>
      <c r="CT228" s="13"/>
      <c r="CU228" s="17"/>
      <c r="CV228" s="13"/>
      <c r="CW228" s="13"/>
      <c r="CX228" s="13"/>
      <c r="CY228" s="13"/>
      <c r="CZ228" s="13"/>
      <c r="DA228" s="13"/>
      <c r="DB228" s="13" t="str">
        <f>VLOOKUP($A228,'WO Detail'!$A$2:$BJ$304,5,FALSE)</f>
        <v>Carl Walton</v>
      </c>
      <c r="DC228" s="13"/>
      <c r="DD228" s="13"/>
      <c r="DE228" s="55">
        <f>VLOOKUP($A228,'WO Detail'!$A$2:$BJ$304,38,FALSE)</f>
        <v>8</v>
      </c>
      <c r="DF228" s="19" t="s">
        <v>258</v>
      </c>
      <c r="DG228" s="19" t="s">
        <v>259</v>
      </c>
      <c r="DH228" s="19" t="s">
        <v>1212</v>
      </c>
      <c r="DI228" s="19" t="s">
        <v>1213</v>
      </c>
      <c r="DJ228" s="19" t="s">
        <v>1427</v>
      </c>
      <c r="DK228" s="19" t="s">
        <v>1428</v>
      </c>
      <c r="DL228" s="19" t="s">
        <v>318</v>
      </c>
      <c r="DM228" s="19" t="s">
        <v>326</v>
      </c>
      <c r="DN228" s="19" t="s">
        <v>417</v>
      </c>
      <c r="DO228" s="55"/>
      <c r="DP228" s="55"/>
      <c r="DQ228" s="68">
        <v>11.309264897781643</v>
      </c>
      <c r="DR228" s="55" t="str">
        <f>VLOOKUP($A228,'WO Detail'!$A$2:$BJ$304,10,FALSE)</f>
        <v>No</v>
      </c>
      <c r="DS228" s="55" t="str">
        <f>VLOOKUP($A228,'WO Detail'!$A$2:$BJ$304,14,FALSE)</f>
        <v>YES</v>
      </c>
      <c r="DT228" s="19" t="s">
        <v>418</v>
      </c>
      <c r="DU228" s="59" t="str">
        <f>VLOOKUP($A228,'WO Detail'!$A$2:$BJ$304,15,FALSE)</f>
        <v>DANA ELDEN</v>
      </c>
      <c r="DV228" s="77"/>
      <c r="DW228" s="79" t="s">
        <v>267</v>
      </c>
      <c r="DX228" s="55">
        <f>VLOOKUP($A228,'WO Detail'!$A$2:$BJ$304,26,FALSE)</f>
        <v>1007</v>
      </c>
      <c r="DY228" s="55">
        <f>VLOOKUP($A228,'WO Detail'!$A$2:$BJ$304,27,FALSE)</f>
        <v>992</v>
      </c>
      <c r="DZ228" s="55">
        <f>VLOOKUP($A228,'WO Detail'!$A$2:$BJ$304,28,FALSE)</f>
        <v>13</v>
      </c>
      <c r="EA228" s="55">
        <f>VLOOKUP($A228,'WO Detail'!$A$2:$BJ$304,29,FALSE)</f>
        <v>2</v>
      </c>
      <c r="EB228" s="55">
        <f>VLOOKUP($A228,'WO Detail'!$A$2:$BJ$304,30,FALSE)</f>
        <v>0</v>
      </c>
      <c r="EC228" s="55">
        <f>VLOOKUP($A228,'WO Detail'!$A$2:$BJ$304,31,FALSE)</f>
        <v>125</v>
      </c>
      <c r="ED228" s="55">
        <f>VLOOKUP($A228,'WO Detail'!$A$2:$BJ$304,32,FALSE)</f>
        <v>755</v>
      </c>
      <c r="EE228" s="55">
        <f>VLOOKUP($A228,'WO Detail'!$A$2:$BJ$304,33,FALSE)</f>
        <v>127</v>
      </c>
      <c r="EF228" s="55">
        <f>VLOOKUP($A228,'WO Detail'!$A$2:$BJ$304,34,FALSE)</f>
        <v>0</v>
      </c>
      <c r="EG228" s="55">
        <f>VLOOKUP($A228,'WO Detail'!$A$2:$BJ$304,35,FALSE)</f>
        <v>0</v>
      </c>
      <c r="EH228" s="55">
        <f>VLOOKUP($A228,'WO Detail'!$A$2:$BJ$304,36,FALSE)</f>
        <v>0</v>
      </c>
      <c r="EI228" s="55">
        <f>VLOOKUP($A228,'WO Detail'!$A$2:$BJ$304,37,FALSE)</f>
        <v>0</v>
      </c>
      <c r="EJ228" s="78">
        <v>6</v>
      </c>
      <c r="EK228" s="78">
        <v>0</v>
      </c>
      <c r="EL228" s="19" t="s">
        <v>450</v>
      </c>
      <c r="EM228" s="19" t="s">
        <v>269</v>
      </c>
      <c r="EN228" s="81">
        <v>21670</v>
      </c>
      <c r="EO228" s="78">
        <v>61</v>
      </c>
      <c r="EP228" s="78" t="s">
        <v>270</v>
      </c>
      <c r="EQ228" s="84">
        <v>57006</v>
      </c>
      <c r="ER228" s="78">
        <v>13.52</v>
      </c>
      <c r="ES228" s="13"/>
      <c r="ET228" s="55">
        <f>VLOOKUP($A228,'WO Detail'!$A$2:$BJ$304,25,FALSE)</f>
        <v>4</v>
      </c>
      <c r="EU228" s="55">
        <f>VLOOKUP($A228,'WO Detail'!$A$2:$BJ$304,24,FALSE)</f>
        <v>12</v>
      </c>
      <c r="EV228" s="55">
        <f>VLOOKUP($A228,'WO Detail'!$A$2:$BJ$304,23,FALSE)</f>
        <v>0</v>
      </c>
      <c r="EW228" s="78" t="s">
        <v>267</v>
      </c>
      <c r="EX228" s="13"/>
      <c r="EY228" s="13"/>
      <c r="EZ228" s="19" t="s">
        <v>267</v>
      </c>
      <c r="FA228" s="55" t="str">
        <f>VLOOKUP($A228,'WO Detail'!$A$2:$BJ$304,11,FALSE)</f>
        <v>LLC1</v>
      </c>
      <c r="FB228" s="55" t="str">
        <f>VLOOKUP($A228,'WO Detail'!$A$2:$BJ$304,12,FALSE)</f>
        <v>No</v>
      </c>
      <c r="FC228" s="13"/>
      <c r="FD228" s="55">
        <f>VLOOKUP($A228,'WO Detail'!$A$2:$BJ$304,13,FALSE)</f>
        <v>0</v>
      </c>
      <c r="FE228" s="19" t="s">
        <v>267</v>
      </c>
      <c r="FF228" s="13" t="s">
        <v>273</v>
      </c>
      <c r="FG228" s="19" t="s">
        <v>1429</v>
      </c>
      <c r="FH228" s="19" t="s">
        <v>421</v>
      </c>
      <c r="FI228" s="13">
        <v>3710</v>
      </c>
      <c r="FJ228" s="13">
        <v>7</v>
      </c>
      <c r="FK228" s="19" t="s">
        <v>423</v>
      </c>
      <c r="FL228" s="13"/>
      <c r="FM228" s="55">
        <f>VLOOKUP($A228,'WO Detail'!$A$2:$BJ$304,16,FALSE)</f>
        <v>0</v>
      </c>
      <c r="FN228" s="13"/>
      <c r="FO228" s="13"/>
      <c r="FP228" s="13"/>
      <c r="FQ228" s="13"/>
      <c r="FR228" s="13"/>
      <c r="FS228" s="13"/>
      <c r="FT228" s="13"/>
      <c r="FU228" s="13"/>
      <c r="FV228" s="13"/>
      <c r="FW228" s="13"/>
      <c r="FX228" s="13"/>
      <c r="FY228" s="13"/>
      <c r="FZ228" s="13"/>
      <c r="GA228" s="13"/>
      <c r="GB228" s="13"/>
      <c r="GC228" s="13"/>
      <c r="GD228" s="13"/>
      <c r="GE228" s="13"/>
      <c r="GF228" s="13"/>
      <c r="GG228" s="13"/>
      <c r="GH228" s="55">
        <f>VLOOKUP($A228,'WO Detail'!$A$2:$BJ$304,39,FALSE)</f>
        <v>82.51</v>
      </c>
      <c r="GI228" s="55">
        <f>VLOOKUP($A228,'WO Detail'!$A$2:$BJ$304,40,FALSE)</f>
        <v>47.68</v>
      </c>
      <c r="GJ228" s="13"/>
      <c r="GK228" s="13"/>
      <c r="GL228" s="13"/>
      <c r="GM228" s="13"/>
      <c r="GN228" s="55">
        <f>VLOOKUP($A228,'WO Detail'!$A$2:$BJ$304,17,FALSE)</f>
        <v>0</v>
      </c>
      <c r="GO228" s="55">
        <f>VLOOKUP($A228,'WO Detail'!$A$2:$BJ$304,18,FALSE)</f>
        <v>0</v>
      </c>
      <c r="GP228" s="55">
        <f>VLOOKUP($A228,'WO Detail'!$A$2:$BJ$304,19,FALSE)</f>
        <v>0</v>
      </c>
      <c r="GQ228" s="55" t="str">
        <f>VLOOKUP($A228,'WO Detail'!$A$2:$BJ$304,21,FALSE)</f>
        <v>No</v>
      </c>
      <c r="GR228" s="89">
        <f>VLOOKUP($A228,'WO Detail'!$A$2:$BJ$304,22,FALSE)</f>
        <v>0.59402445335402854</v>
      </c>
      <c r="GS228" s="95">
        <f>VLOOKUP($A228,'WO Detail'!$A$2:$BJ$304,41,FALSE)</f>
        <v>2700</v>
      </c>
      <c r="GT228" s="95">
        <f t="shared" si="96"/>
        <v>0.907258064516129</v>
      </c>
      <c r="GU228" s="95">
        <f>VLOOKUP($A228,'WO Detail'!$A$2:$BJ$304,42,FALSE)</f>
        <v>283</v>
      </c>
      <c r="GV228" s="95">
        <f t="shared" si="97"/>
        <v>0.28528225806451613</v>
      </c>
      <c r="GW228" s="95">
        <f>VLOOKUP($A228,'WO Detail'!$A$2:$BJ$304,43,FALSE)</f>
        <v>5651</v>
      </c>
      <c r="GX228" s="95">
        <f t="shared" si="79"/>
        <v>1.8988575268817205</v>
      </c>
      <c r="GY228" s="95">
        <f>VLOOKUP($A228,'WO Detail'!$A$2:$BJ$304,44,FALSE)</f>
        <v>5661</v>
      </c>
      <c r="GZ228" s="95">
        <f t="shared" si="80"/>
        <v>5.706653225806452</v>
      </c>
      <c r="HA228" s="95">
        <f>VLOOKUP($A228,'WO Detail'!$A$2:$BJ$304,45,FALSE)</f>
        <v>2741</v>
      </c>
      <c r="HB228" s="95">
        <f t="shared" si="81"/>
        <v>0.92103494623655913</v>
      </c>
      <c r="HC228" s="95">
        <f>VLOOKUP($A228,'WO Detail'!$A$2:$BJ$304,46,FALSE)</f>
        <v>1418</v>
      </c>
      <c r="HD228" s="95">
        <f t="shared" si="82"/>
        <v>1.4294354838709677</v>
      </c>
      <c r="HE228" s="95">
        <f>VLOOKUP($A228,'WO Detail'!$A$2:$BJ$304,47,FALSE)</f>
        <v>2553</v>
      </c>
      <c r="HF228" s="95">
        <f t="shared" si="83"/>
        <v>0.85786290322580649</v>
      </c>
      <c r="HG228" s="95">
        <f>VLOOKUP($A228,'WO Detail'!$A$2:$BJ$304,49,FALSE)</f>
        <v>3513</v>
      </c>
      <c r="HH228" s="95">
        <f t="shared" si="84"/>
        <v>1.1804435483870968</v>
      </c>
      <c r="HI228" s="95">
        <f>VLOOKUP($A228,'WO Detail'!$A$2:$BJ$304,51,FALSE)</f>
        <v>26</v>
      </c>
      <c r="HJ228" s="95">
        <f t="shared" si="85"/>
        <v>13</v>
      </c>
      <c r="HK228" s="95">
        <f>VLOOKUP($A228,'WO Detail'!$A$2:$BJ$304,53,FALSE)</f>
        <v>29</v>
      </c>
      <c r="HL228" s="95">
        <f t="shared" si="86"/>
        <v>14.5</v>
      </c>
      <c r="HM228" s="95">
        <f>VLOOKUP($A228,'WO Detail'!$A$2:$BJ$304,55,FALSE)</f>
        <v>1231</v>
      </c>
      <c r="HN228" s="95">
        <f t="shared" si="95"/>
        <v>102.58333333333333</v>
      </c>
      <c r="HO228" s="95">
        <f>VLOOKUP($A228,'WO Detail'!$A$2:$BJ$304,56,FALSE)</f>
        <v>28403</v>
      </c>
      <c r="HP228" s="95">
        <f t="shared" si="87"/>
        <v>9.5440188172043001</v>
      </c>
      <c r="HQ228" s="95">
        <f>VLOOKUP($A228,'WO Detail'!$A$2:$BJ$304,57,FALSE)</f>
        <v>9529</v>
      </c>
      <c r="HR228" s="95">
        <f t="shared" si="88"/>
        <v>9.605846774193548</v>
      </c>
      <c r="HS228" s="95">
        <f>VLOOKUP($A228,'WO Detail'!$A$2:$BJ$304,58,FALSE)</f>
        <v>18390</v>
      </c>
      <c r="HT228" s="95">
        <f t="shared" si="89"/>
        <v>6.179435483870968</v>
      </c>
      <c r="HU228" s="95">
        <f>VLOOKUP($A228,'WO Detail'!$A$2:$BJ$304,59,FALSE)</f>
        <v>75815</v>
      </c>
      <c r="HV228" s="95">
        <f t="shared" si="90"/>
        <v>76.426411290322577</v>
      </c>
      <c r="HW228" s="95">
        <f>VLOOKUP($A228,'WO Detail'!$A$2:$BJ$304,60,FALSE)</f>
        <v>1139</v>
      </c>
      <c r="HX228" s="95">
        <f t="shared" si="91"/>
        <v>0.38272849462365593</v>
      </c>
      <c r="HY228" s="95">
        <f>VLOOKUP($A228,'WO Detail'!$A$2:$BJ$304,61,FALSE)</f>
        <v>29333</v>
      </c>
      <c r="HZ228" s="95">
        <f t="shared" si="92"/>
        <v>29.569556451612904</v>
      </c>
      <c r="IA228" s="95"/>
      <c r="IB228" s="95"/>
      <c r="IC228" s="95"/>
      <c r="ID228" s="113">
        <f>VLOOKUP($A228,'PHAS Score'!$C$1:$D$303,2,FALSE)</f>
        <v>76</v>
      </c>
      <c r="IE228" s="95">
        <f>VLOOKUP($A228,'WO Detail'!$A$2:$BJ$304,62,FALSE)</f>
        <v>895</v>
      </c>
      <c r="IF228" s="95">
        <f t="shared" si="93"/>
        <v>0.90221774193548387</v>
      </c>
      <c r="IG228" s="96"/>
      <c r="IH228" s="96"/>
      <c r="II228" s="96"/>
      <c r="IJ228" s="96"/>
    </row>
    <row r="229" spans="1:244" s="18" customFormat="1" ht="20.100000000000001" customHeight="1">
      <c r="A229" s="55" t="s">
        <v>1430</v>
      </c>
      <c r="B229" s="13" t="s">
        <v>307</v>
      </c>
      <c r="C229" s="13" t="str">
        <f>VLOOKUP($A229,'WO Detail'!$A$2:$BJ$304,4,FALSE)</f>
        <v>Manhattan</v>
      </c>
      <c r="D229" s="13" t="str">
        <f>VLOOKUP($A229,'WO Detail'!$A$2:$BJ$304,6,FALSE)</f>
        <v>Saint Nicholas</v>
      </c>
      <c r="E229" s="55">
        <f>VLOOKUP($A229,'WO Detail'!$A$2:$BJ$304,7,FALSE)</f>
        <v>38</v>
      </c>
      <c r="F229" s="13" t="s">
        <v>1431</v>
      </c>
      <c r="G229" s="53">
        <v>38</v>
      </c>
      <c r="H229" s="55" t="str">
        <f>VLOOKUP($A229,'WO Detail'!$A$2:$BJ$304,9,FALSE)</f>
        <v>NY005000380</v>
      </c>
      <c r="I229" s="14">
        <v>1491</v>
      </c>
      <c r="J229" s="14">
        <v>3421</v>
      </c>
      <c r="K229" s="15">
        <v>2.2944333000000001</v>
      </c>
      <c r="L229" s="15">
        <v>26.8771965</v>
      </c>
      <c r="M229" s="14">
        <v>1274</v>
      </c>
      <c r="N229" s="14">
        <v>2147</v>
      </c>
      <c r="O229" s="14">
        <v>136</v>
      </c>
      <c r="P229" s="14">
        <v>277</v>
      </c>
      <c r="Q229" s="14">
        <v>309</v>
      </c>
      <c r="R229" s="14">
        <v>322</v>
      </c>
      <c r="S229" s="14">
        <v>301</v>
      </c>
      <c r="T229" s="14">
        <v>481</v>
      </c>
      <c r="U229" s="14">
        <v>323</v>
      </c>
      <c r="V229" s="14">
        <v>381</v>
      </c>
      <c r="W229" s="14">
        <v>219</v>
      </c>
      <c r="X229" s="14">
        <v>183</v>
      </c>
      <c r="Y229" s="14">
        <v>287</v>
      </c>
      <c r="Z229" s="14">
        <v>146</v>
      </c>
      <c r="AA229" s="14">
        <v>56</v>
      </c>
      <c r="AB229" s="14">
        <v>906</v>
      </c>
      <c r="AC229" s="14">
        <v>597</v>
      </c>
      <c r="AD229" s="14">
        <v>489</v>
      </c>
      <c r="AE229" s="14">
        <v>186</v>
      </c>
      <c r="AF229" s="14">
        <v>1924</v>
      </c>
      <c r="AG229" s="14">
        <v>1263</v>
      </c>
      <c r="AH229" s="14">
        <v>42</v>
      </c>
      <c r="AI229" s="14">
        <v>6</v>
      </c>
      <c r="AJ229" s="14">
        <v>651</v>
      </c>
      <c r="AK229" s="14">
        <v>247</v>
      </c>
      <c r="AL229" s="14">
        <v>35</v>
      </c>
      <c r="AM229" s="14">
        <v>11</v>
      </c>
      <c r="AN229" s="14">
        <v>142</v>
      </c>
      <c r="AO229" s="16">
        <v>558.9336016096579</v>
      </c>
      <c r="AP229" s="16">
        <v>415</v>
      </c>
      <c r="AQ229" s="14">
        <v>35</v>
      </c>
      <c r="AR229" s="14">
        <v>88</v>
      </c>
      <c r="AS229" s="14">
        <v>427</v>
      </c>
      <c r="AT229" s="14">
        <v>151</v>
      </c>
      <c r="AU229" s="14">
        <v>178</v>
      </c>
      <c r="AV229" s="14">
        <v>119</v>
      </c>
      <c r="AW229" s="14">
        <v>78</v>
      </c>
      <c r="AX229" s="14">
        <v>68</v>
      </c>
      <c r="AY229" s="14">
        <v>67</v>
      </c>
      <c r="AZ229" s="14">
        <v>50</v>
      </c>
      <c r="BA229" s="14">
        <v>230</v>
      </c>
      <c r="BB229" s="16">
        <v>26109.409459459461</v>
      </c>
      <c r="BC229" s="16">
        <v>19008</v>
      </c>
      <c r="BD229" s="14">
        <v>66</v>
      </c>
      <c r="BE229" s="14">
        <v>250</v>
      </c>
      <c r="BF229" s="14">
        <v>290</v>
      </c>
      <c r="BG229" s="14">
        <v>169</v>
      </c>
      <c r="BH229" s="14">
        <v>134</v>
      </c>
      <c r="BI229" s="14">
        <v>108</v>
      </c>
      <c r="BJ229" s="14">
        <v>90</v>
      </c>
      <c r="BK229" s="14">
        <v>85</v>
      </c>
      <c r="BL229" s="14">
        <v>56</v>
      </c>
      <c r="BM229" s="14">
        <v>44</v>
      </c>
      <c r="BN229" s="14">
        <v>35</v>
      </c>
      <c r="BO229" s="14">
        <v>32</v>
      </c>
      <c r="BP229" s="14">
        <v>30</v>
      </c>
      <c r="BQ229" s="14">
        <v>21</v>
      </c>
      <c r="BR229" s="14">
        <v>17</v>
      </c>
      <c r="BS229" s="14">
        <v>9</v>
      </c>
      <c r="BT229" s="14">
        <v>9</v>
      </c>
      <c r="BU229" s="14">
        <v>4</v>
      </c>
      <c r="BV229" s="14">
        <v>10</v>
      </c>
      <c r="BW229" s="14">
        <v>4</v>
      </c>
      <c r="BX229" s="14">
        <v>17</v>
      </c>
      <c r="BY229" s="14">
        <v>749</v>
      </c>
      <c r="BZ229" s="16">
        <v>38001.106809078774</v>
      </c>
      <c r="CA229" s="16">
        <v>32936</v>
      </c>
      <c r="CB229" s="14">
        <v>200</v>
      </c>
      <c r="CC229" s="16">
        <v>14280.645</v>
      </c>
      <c r="CD229" s="16">
        <v>11490</v>
      </c>
      <c r="CE229" s="14">
        <v>542</v>
      </c>
      <c r="CF229" s="16">
        <v>14694.787822878228</v>
      </c>
      <c r="CG229" s="16">
        <v>10578</v>
      </c>
      <c r="CH229" s="14">
        <v>956</v>
      </c>
      <c r="CI229" s="14">
        <v>295</v>
      </c>
      <c r="CJ229" s="14">
        <v>162</v>
      </c>
      <c r="CK229" s="14">
        <v>56</v>
      </c>
      <c r="CL229" s="14">
        <v>11</v>
      </c>
      <c r="CM229" s="14">
        <v>11</v>
      </c>
      <c r="CN229" s="17">
        <f t="shared" si="76"/>
        <v>7.3775989268947016E-3</v>
      </c>
      <c r="CO229" s="14">
        <v>86</v>
      </c>
      <c r="CP229" s="17">
        <f t="shared" si="77"/>
        <v>5.7679409792085849E-2</v>
      </c>
      <c r="CQ229" s="14">
        <v>705</v>
      </c>
      <c r="CR229" s="14">
        <v>186</v>
      </c>
      <c r="CS229" s="17">
        <f t="shared" si="78"/>
        <v>5.4370067231803564E-2</v>
      </c>
      <c r="CT229" s="13"/>
      <c r="CU229" s="17"/>
      <c r="CV229" s="13"/>
      <c r="CW229" s="13"/>
      <c r="CX229" s="13"/>
      <c r="CY229" s="13"/>
      <c r="CZ229" s="13"/>
      <c r="DA229" s="13"/>
      <c r="DB229" s="13" t="str">
        <f>VLOOKUP($A229,'WO Detail'!$A$2:$BJ$304,5,FALSE)</f>
        <v>Albert Suggs</v>
      </c>
      <c r="DC229" s="13"/>
      <c r="DD229" s="13"/>
      <c r="DE229" s="55">
        <f>VLOOKUP($A229,'WO Detail'!$A$2:$BJ$304,38,FALSE)</f>
        <v>15</v>
      </c>
      <c r="DF229" s="19" t="s">
        <v>309</v>
      </c>
      <c r="DG229" s="19" t="s">
        <v>310</v>
      </c>
      <c r="DH229" s="19" t="s">
        <v>311</v>
      </c>
      <c r="DI229" s="19" t="s">
        <v>312</v>
      </c>
      <c r="DJ229" s="19" t="s">
        <v>313</v>
      </c>
      <c r="DK229" s="19" t="s">
        <v>314</v>
      </c>
      <c r="DL229" s="19" t="s">
        <v>280</v>
      </c>
      <c r="DM229" s="19" t="s">
        <v>315</v>
      </c>
      <c r="DN229" s="19" t="s">
        <v>316</v>
      </c>
      <c r="DO229" s="55"/>
      <c r="DP229" s="55"/>
      <c r="DQ229" s="68">
        <v>13.426736719206071</v>
      </c>
      <c r="DR229" s="55" t="str">
        <f>VLOOKUP($A229,'WO Detail'!$A$2:$BJ$304,10,FALSE)</f>
        <v>Yes</v>
      </c>
      <c r="DS229" s="55" t="str">
        <f>VLOOKUP($A229,'WO Detail'!$A$2:$BJ$304,14,FALSE)</f>
        <v>YES</v>
      </c>
      <c r="DT229" s="19" t="s">
        <v>317</v>
      </c>
      <c r="DU229" s="59" t="str">
        <f>VLOOKUP($A229,'WO Detail'!$A$2:$BJ$304,15,FALSE)</f>
        <v>TYRONE BALL</v>
      </c>
      <c r="DV229" s="77"/>
      <c r="DW229" s="79" t="s">
        <v>267</v>
      </c>
      <c r="DX229" s="55">
        <f>VLOOKUP($A229,'WO Detail'!$A$2:$BJ$304,26,FALSE)</f>
        <v>1526</v>
      </c>
      <c r="DY229" s="55">
        <f>VLOOKUP($A229,'WO Detail'!$A$2:$BJ$304,27,FALSE)</f>
        <v>1498</v>
      </c>
      <c r="DZ229" s="55">
        <f>VLOOKUP($A229,'WO Detail'!$A$2:$BJ$304,28,FALSE)</f>
        <v>22</v>
      </c>
      <c r="EA229" s="55">
        <f>VLOOKUP($A229,'WO Detail'!$A$2:$BJ$304,29,FALSE)</f>
        <v>6</v>
      </c>
      <c r="EB229" s="55">
        <f>VLOOKUP($A229,'WO Detail'!$A$2:$BJ$304,30,FALSE)</f>
        <v>0</v>
      </c>
      <c r="EC229" s="55">
        <f>VLOOKUP($A229,'WO Detail'!$A$2:$BJ$304,31,FALSE)</f>
        <v>151</v>
      </c>
      <c r="ED229" s="55">
        <f>VLOOKUP($A229,'WO Detail'!$A$2:$BJ$304,32,FALSE)</f>
        <v>992</v>
      </c>
      <c r="EE229" s="55">
        <f>VLOOKUP($A229,'WO Detail'!$A$2:$BJ$304,33,FALSE)</f>
        <v>369</v>
      </c>
      <c r="EF229" s="55">
        <f>VLOOKUP($A229,'WO Detail'!$A$2:$BJ$304,34,FALSE)</f>
        <v>13</v>
      </c>
      <c r="EG229" s="55">
        <f>VLOOKUP($A229,'WO Detail'!$A$2:$BJ$304,35,FALSE)</f>
        <v>0</v>
      </c>
      <c r="EH229" s="55">
        <f>VLOOKUP($A229,'WO Detail'!$A$2:$BJ$304,36,FALSE)</f>
        <v>1</v>
      </c>
      <c r="EI229" s="55">
        <f>VLOOKUP($A229,'WO Detail'!$A$2:$BJ$304,37,FALSE)</f>
        <v>0</v>
      </c>
      <c r="EJ229" s="78">
        <v>13</v>
      </c>
      <c r="EK229" s="78">
        <v>0</v>
      </c>
      <c r="EL229" s="19" t="s">
        <v>268</v>
      </c>
      <c r="EM229" s="19" t="s">
        <v>269</v>
      </c>
      <c r="EN229" s="81">
        <v>19997</v>
      </c>
      <c r="EO229" s="78">
        <v>66</v>
      </c>
      <c r="EP229" s="78" t="s">
        <v>404</v>
      </c>
      <c r="EQ229" s="84">
        <v>105458</v>
      </c>
      <c r="ER229" s="78">
        <v>15.63</v>
      </c>
      <c r="ES229" s="13"/>
      <c r="ET229" s="55">
        <f>VLOOKUP($A229,'WO Detail'!$A$2:$BJ$304,25,FALSE)</f>
        <v>6</v>
      </c>
      <c r="EU229" s="55">
        <f>VLOOKUP($A229,'WO Detail'!$A$2:$BJ$304,24,FALSE)</f>
        <v>28</v>
      </c>
      <c r="EV229" s="55">
        <f>VLOOKUP($A229,'WO Detail'!$A$2:$BJ$304,23,FALSE)</f>
        <v>0</v>
      </c>
      <c r="EW229" s="78" t="s">
        <v>271</v>
      </c>
      <c r="EX229" s="13"/>
      <c r="EY229" s="13"/>
      <c r="EZ229" s="19" t="s">
        <v>267</v>
      </c>
      <c r="FA229" s="55" t="str">
        <f>VLOOKUP($A229,'WO Detail'!$A$2:$BJ$304,11,FALSE)</f>
        <v>Other</v>
      </c>
      <c r="FB229" s="55" t="str">
        <f>VLOOKUP($A229,'WO Detail'!$A$2:$BJ$304,12,FALSE)</f>
        <v>No</v>
      </c>
      <c r="FC229" s="13"/>
      <c r="FD229" s="55">
        <f>VLOOKUP($A229,'WO Detail'!$A$2:$BJ$304,13,FALSE)</f>
        <v>0</v>
      </c>
      <c r="FE229" s="19" t="s">
        <v>267</v>
      </c>
      <c r="FF229" s="13" t="s">
        <v>273</v>
      </c>
      <c r="FG229" s="19" t="s">
        <v>1432</v>
      </c>
      <c r="FH229" s="19" t="s">
        <v>826</v>
      </c>
      <c r="FI229" s="13">
        <v>3803</v>
      </c>
      <c r="FJ229" s="13">
        <v>5</v>
      </c>
      <c r="FK229" s="19" t="s">
        <v>827</v>
      </c>
      <c r="FL229" s="13"/>
      <c r="FM229" s="55">
        <f>VLOOKUP($A229,'WO Detail'!$A$2:$BJ$304,16,FALSE)</f>
        <v>0</v>
      </c>
      <c r="FN229" s="13"/>
      <c r="FO229" s="13"/>
      <c r="FP229" s="13"/>
      <c r="FQ229" s="13"/>
      <c r="FR229" s="13"/>
      <c r="FS229" s="13"/>
      <c r="FT229" s="13"/>
      <c r="FU229" s="13"/>
      <c r="FV229" s="13"/>
      <c r="FW229" s="13"/>
      <c r="FX229" s="13"/>
      <c r="FY229" s="13"/>
      <c r="FZ229" s="13"/>
      <c r="GA229" s="13"/>
      <c r="GB229" s="13"/>
      <c r="GC229" s="13"/>
      <c r="GD229" s="13"/>
      <c r="GE229" s="13"/>
      <c r="GF229" s="13"/>
      <c r="GG229" s="13"/>
      <c r="GH229" s="55">
        <f>VLOOKUP($A229,'WO Detail'!$A$2:$BJ$304,39,FALSE)</f>
        <v>90.39</v>
      </c>
      <c r="GI229" s="55">
        <f>VLOOKUP($A229,'WO Detail'!$A$2:$BJ$304,40,FALSE)</f>
        <v>41.86</v>
      </c>
      <c r="GJ229" s="13"/>
      <c r="GK229" s="13"/>
      <c r="GL229" s="13"/>
      <c r="GM229" s="13"/>
      <c r="GN229" s="55">
        <f>VLOOKUP($A229,'WO Detail'!$A$2:$BJ$304,17,FALSE)</f>
        <v>0</v>
      </c>
      <c r="GO229" s="55">
        <f>VLOOKUP($A229,'WO Detail'!$A$2:$BJ$304,18,FALSE)</f>
        <v>0</v>
      </c>
      <c r="GP229" s="55">
        <f>VLOOKUP($A229,'WO Detail'!$A$2:$BJ$304,19,FALSE)</f>
        <v>0</v>
      </c>
      <c r="GQ229" s="55" t="str">
        <f>VLOOKUP($A229,'WO Detail'!$A$2:$BJ$304,21,FALSE)</f>
        <v>Yes</v>
      </c>
      <c r="GR229" s="89">
        <f>VLOOKUP($A229,'WO Detail'!$A$2:$BJ$304,22,FALSE)</f>
        <v>0.66163636229377421</v>
      </c>
      <c r="GS229" s="95">
        <f>VLOOKUP($A229,'WO Detail'!$A$2:$BJ$304,41,FALSE)</f>
        <v>4109</v>
      </c>
      <c r="GT229" s="95">
        <f t="shared" si="96"/>
        <v>0.91433021806853587</v>
      </c>
      <c r="GU229" s="95">
        <f>VLOOKUP($A229,'WO Detail'!$A$2:$BJ$304,42,FALSE)</f>
        <v>1113</v>
      </c>
      <c r="GV229" s="95">
        <f t="shared" si="97"/>
        <v>0.7429906542056075</v>
      </c>
      <c r="GW229" s="95">
        <f>VLOOKUP($A229,'WO Detail'!$A$2:$BJ$304,43,FALSE)</f>
        <v>11297</v>
      </c>
      <c r="GX229" s="95">
        <f t="shared" si="79"/>
        <v>2.5137961726746774</v>
      </c>
      <c r="GY229" s="95">
        <f>VLOOKUP($A229,'WO Detail'!$A$2:$BJ$304,44,FALSE)</f>
        <v>13225</v>
      </c>
      <c r="GZ229" s="95">
        <f t="shared" si="80"/>
        <v>8.8284379172229634</v>
      </c>
      <c r="HA229" s="95">
        <f>VLOOKUP($A229,'WO Detail'!$A$2:$BJ$304,45,FALSE)</f>
        <v>3614</v>
      </c>
      <c r="HB229" s="95">
        <f t="shared" si="81"/>
        <v>0.8041833555852248</v>
      </c>
      <c r="HC229" s="95">
        <f>VLOOKUP($A229,'WO Detail'!$A$2:$BJ$304,46,FALSE)</f>
        <v>2298</v>
      </c>
      <c r="HD229" s="95">
        <f t="shared" si="82"/>
        <v>1.5340453938584779</v>
      </c>
      <c r="HE229" s="95">
        <f>VLOOKUP($A229,'WO Detail'!$A$2:$BJ$304,47,FALSE)</f>
        <v>3506</v>
      </c>
      <c r="HF229" s="95">
        <f t="shared" si="83"/>
        <v>0.78015131286159334</v>
      </c>
      <c r="HG229" s="95">
        <f>VLOOKUP($A229,'WO Detail'!$A$2:$BJ$304,49,FALSE)</f>
        <v>2385</v>
      </c>
      <c r="HH229" s="95">
        <f t="shared" si="84"/>
        <v>0.53070761014686252</v>
      </c>
      <c r="HI229" s="95">
        <f>VLOOKUP($A229,'WO Detail'!$A$2:$BJ$304,51,FALSE)</f>
        <v>9</v>
      </c>
      <c r="HJ229" s="95">
        <f t="shared" si="85"/>
        <v>4.5</v>
      </c>
      <c r="HK229" s="95">
        <f>VLOOKUP($A229,'WO Detail'!$A$2:$BJ$304,53,FALSE)</f>
        <v>42</v>
      </c>
      <c r="HL229" s="95">
        <f t="shared" si="86"/>
        <v>21</v>
      </c>
      <c r="HM229" s="95">
        <f>VLOOKUP($A229,'WO Detail'!$A$2:$BJ$304,55,FALSE)</f>
        <v>1832</v>
      </c>
      <c r="HN229" s="95">
        <f t="shared" si="95"/>
        <v>65.428571428571431</v>
      </c>
      <c r="HO229" s="95">
        <f>VLOOKUP($A229,'WO Detail'!$A$2:$BJ$304,56,FALSE)</f>
        <v>48857</v>
      </c>
      <c r="HP229" s="95">
        <f t="shared" si="87"/>
        <v>10.871606586559857</v>
      </c>
      <c r="HQ229" s="95">
        <f>VLOOKUP($A229,'WO Detail'!$A$2:$BJ$304,57,FALSE)</f>
        <v>12090</v>
      </c>
      <c r="HR229" s="95">
        <f t="shared" si="88"/>
        <v>8.0707610146862478</v>
      </c>
      <c r="HS229" s="95">
        <f>VLOOKUP($A229,'WO Detail'!$A$2:$BJ$304,58,FALSE)</f>
        <v>29333</v>
      </c>
      <c r="HT229" s="95">
        <f t="shared" si="89"/>
        <v>6.5271473075211386</v>
      </c>
      <c r="HU229" s="95">
        <f>VLOOKUP($A229,'WO Detail'!$A$2:$BJ$304,59,FALSE)</f>
        <v>114216</v>
      </c>
      <c r="HV229" s="95">
        <f t="shared" si="90"/>
        <v>76.245660881174899</v>
      </c>
      <c r="HW229" s="95">
        <f>VLOOKUP($A229,'WO Detail'!$A$2:$BJ$304,60,FALSE)</f>
        <v>2058</v>
      </c>
      <c r="HX229" s="95">
        <f t="shared" si="91"/>
        <v>0.45794392523364486</v>
      </c>
      <c r="HY229" s="95">
        <f>VLOOKUP($A229,'WO Detail'!$A$2:$BJ$304,61,FALSE)</f>
        <v>110970</v>
      </c>
      <c r="HZ229" s="95">
        <f t="shared" si="92"/>
        <v>74.078771695594128</v>
      </c>
      <c r="IA229" s="95"/>
      <c r="IB229" s="95"/>
      <c r="IC229" s="95"/>
      <c r="ID229" s="113">
        <f>VLOOKUP($A229,'PHAS Score'!$C$1:$D$303,2,FALSE)</f>
        <v>64</v>
      </c>
      <c r="IE229" s="95">
        <f>VLOOKUP($A229,'WO Detail'!$A$2:$BJ$304,62,FALSE)</f>
        <v>869</v>
      </c>
      <c r="IF229" s="95">
        <f t="shared" si="93"/>
        <v>0.58010680907877166</v>
      </c>
      <c r="IG229" s="96"/>
      <c r="IH229" s="96"/>
      <c r="II229" s="96"/>
      <c r="IJ229" s="96"/>
    </row>
    <row r="230" spans="1:244" s="18" customFormat="1" ht="20.100000000000001" customHeight="1">
      <c r="A230" s="55" t="s">
        <v>1433</v>
      </c>
      <c r="B230" s="13" t="s">
        <v>307</v>
      </c>
      <c r="C230" s="13" t="str">
        <f>VLOOKUP($A230,'WO Detail'!$A$2:$BJ$304,4,FALSE)</f>
        <v>Mixed Finance</v>
      </c>
      <c r="D230" s="13" t="str">
        <f>VLOOKUP($A230,'WO Detail'!$A$2:$BJ$304,6,FALSE)</f>
        <v>Frederick Samuel Apartments</v>
      </c>
      <c r="E230" s="55">
        <f>VLOOKUP($A230,'WO Detail'!$A$2:$BJ$304,7,FALSE)</f>
        <v>377</v>
      </c>
      <c r="F230" s="13" t="s">
        <v>1434</v>
      </c>
      <c r="G230" s="53">
        <v>377</v>
      </c>
      <c r="H230" s="55" t="str">
        <f>VLOOKUP($A230,'WO Detail'!$A$2:$BJ$304,9,FALSE)</f>
        <v>NY005023770</v>
      </c>
      <c r="I230" s="14">
        <v>648</v>
      </c>
      <c r="J230" s="14">
        <v>1379</v>
      </c>
      <c r="K230" s="15">
        <v>2.1280863999999999</v>
      </c>
      <c r="L230" s="15">
        <v>17.4912037</v>
      </c>
      <c r="M230" s="14">
        <v>522</v>
      </c>
      <c r="N230" s="14">
        <v>857</v>
      </c>
      <c r="O230" s="14">
        <v>76</v>
      </c>
      <c r="P230" s="14">
        <v>115</v>
      </c>
      <c r="Q230" s="14">
        <v>126</v>
      </c>
      <c r="R230" s="14">
        <v>109</v>
      </c>
      <c r="S230" s="14">
        <v>111</v>
      </c>
      <c r="T230" s="14">
        <v>189</v>
      </c>
      <c r="U230" s="14">
        <v>140</v>
      </c>
      <c r="V230" s="14">
        <v>157</v>
      </c>
      <c r="W230" s="14">
        <v>101</v>
      </c>
      <c r="X230" s="14">
        <v>91</v>
      </c>
      <c r="Y230" s="14">
        <v>122</v>
      </c>
      <c r="Z230" s="14">
        <v>32</v>
      </c>
      <c r="AA230" s="14">
        <v>10</v>
      </c>
      <c r="AB230" s="14">
        <v>379</v>
      </c>
      <c r="AC230" s="14">
        <v>213</v>
      </c>
      <c r="AD230" s="14">
        <v>164</v>
      </c>
      <c r="AE230" s="14">
        <v>23</v>
      </c>
      <c r="AF230" s="14">
        <v>922</v>
      </c>
      <c r="AG230" s="14">
        <v>407</v>
      </c>
      <c r="AH230" s="14">
        <v>25</v>
      </c>
      <c r="AI230" s="14">
        <v>2</v>
      </c>
      <c r="AJ230" s="14">
        <v>189</v>
      </c>
      <c r="AK230" s="14">
        <v>37</v>
      </c>
      <c r="AL230" s="14">
        <v>5</v>
      </c>
      <c r="AM230" s="14">
        <v>2</v>
      </c>
      <c r="AN230" s="14">
        <v>18</v>
      </c>
      <c r="AO230" s="16">
        <v>714.13888888888891</v>
      </c>
      <c r="AP230" s="16">
        <v>593</v>
      </c>
      <c r="AQ230" s="14">
        <v>14</v>
      </c>
      <c r="AR230" s="14">
        <v>45</v>
      </c>
      <c r="AS230" s="14">
        <v>115</v>
      </c>
      <c r="AT230" s="14">
        <v>72</v>
      </c>
      <c r="AU230" s="14">
        <v>42</v>
      </c>
      <c r="AV230" s="14">
        <v>38</v>
      </c>
      <c r="AW230" s="14">
        <v>30</v>
      </c>
      <c r="AX230" s="14">
        <v>35</v>
      </c>
      <c r="AY230" s="14">
        <v>34</v>
      </c>
      <c r="AZ230" s="14">
        <v>34</v>
      </c>
      <c r="BA230" s="14">
        <v>189</v>
      </c>
      <c r="BB230" s="16">
        <v>37549.844236760124</v>
      </c>
      <c r="BC230" s="16">
        <v>27594.5</v>
      </c>
      <c r="BD230" s="14">
        <v>24</v>
      </c>
      <c r="BE230" s="14">
        <v>76</v>
      </c>
      <c r="BF230" s="14">
        <v>104</v>
      </c>
      <c r="BG230" s="14">
        <v>48</v>
      </c>
      <c r="BH230" s="14">
        <v>50</v>
      </c>
      <c r="BI230" s="14">
        <v>38</v>
      </c>
      <c r="BJ230" s="14">
        <v>38</v>
      </c>
      <c r="BK230" s="14">
        <v>49</v>
      </c>
      <c r="BL230" s="14">
        <v>43</v>
      </c>
      <c r="BM230" s="14">
        <v>27</v>
      </c>
      <c r="BN230" s="14">
        <v>20</v>
      </c>
      <c r="BO230" s="14">
        <v>17</v>
      </c>
      <c r="BP230" s="14">
        <v>21</v>
      </c>
      <c r="BQ230" s="14">
        <v>13</v>
      </c>
      <c r="BR230" s="14">
        <v>15</v>
      </c>
      <c r="BS230" s="14">
        <v>6</v>
      </c>
      <c r="BT230" s="14">
        <v>7</v>
      </c>
      <c r="BU230" s="14">
        <v>2</v>
      </c>
      <c r="BV230" s="14">
        <v>3</v>
      </c>
      <c r="BW230" s="14">
        <v>6</v>
      </c>
      <c r="BX230" s="14">
        <v>35</v>
      </c>
      <c r="BY230" s="14">
        <v>389</v>
      </c>
      <c r="BZ230" s="16">
        <v>52073.208226221082</v>
      </c>
      <c r="CA230" s="16">
        <v>41380</v>
      </c>
      <c r="CB230" s="14">
        <v>76</v>
      </c>
      <c r="CC230" s="16">
        <v>12907.592105263158</v>
      </c>
      <c r="CD230" s="16">
        <v>8292</v>
      </c>
      <c r="CE230" s="14">
        <v>184</v>
      </c>
      <c r="CF230" s="16">
        <v>17055.29891304348</v>
      </c>
      <c r="CG230" s="16">
        <v>13286</v>
      </c>
      <c r="CH230" s="14">
        <v>308</v>
      </c>
      <c r="CI230" s="14">
        <v>152</v>
      </c>
      <c r="CJ230" s="14">
        <v>112</v>
      </c>
      <c r="CK230" s="14">
        <v>42</v>
      </c>
      <c r="CL230" s="14">
        <v>14</v>
      </c>
      <c r="CM230" s="14">
        <v>28</v>
      </c>
      <c r="CN230" s="17">
        <f t="shared" si="76"/>
        <v>4.3209876543209874E-2</v>
      </c>
      <c r="CO230" s="14">
        <v>93</v>
      </c>
      <c r="CP230" s="17">
        <f t="shared" si="77"/>
        <v>0.14351851851851852</v>
      </c>
      <c r="CQ230" s="14">
        <v>206</v>
      </c>
      <c r="CR230" s="14">
        <v>103</v>
      </c>
      <c r="CS230" s="17">
        <f t="shared" si="78"/>
        <v>7.4691805656272661E-2</v>
      </c>
      <c r="CT230" s="13"/>
      <c r="CU230" s="17"/>
      <c r="CV230" s="13"/>
      <c r="CW230" s="13"/>
      <c r="CX230" s="13"/>
      <c r="CY230" s="13"/>
      <c r="CZ230" s="13"/>
      <c r="DA230" s="13"/>
      <c r="DB230" s="13" t="str">
        <f>VLOOKUP($A230,'WO Detail'!$A$2:$BJ$304,5,FALSE)</f>
        <v>Anthony Dingle</v>
      </c>
      <c r="DC230" s="13"/>
      <c r="DD230" s="13"/>
      <c r="DE230" s="55">
        <f>VLOOKUP($A230,'WO Detail'!$A$2:$BJ$304,38,FALSE)</f>
        <v>10</v>
      </c>
      <c r="DF230" s="19" t="s">
        <v>309</v>
      </c>
      <c r="DG230" s="19" t="s">
        <v>310</v>
      </c>
      <c r="DH230" s="19" t="s">
        <v>1435</v>
      </c>
      <c r="DI230" s="19" t="s">
        <v>1436</v>
      </c>
      <c r="DJ230" s="19" t="s">
        <v>313</v>
      </c>
      <c r="DK230" s="19" t="s">
        <v>314</v>
      </c>
      <c r="DL230" s="19" t="s">
        <v>280</v>
      </c>
      <c r="DM230" s="19" t="s">
        <v>315</v>
      </c>
      <c r="DN230" s="19" t="s">
        <v>316</v>
      </c>
      <c r="DO230" s="55"/>
      <c r="DP230" s="55"/>
      <c r="DQ230" s="68">
        <v>8.8737201365187701</v>
      </c>
      <c r="DR230" s="55" t="str">
        <f>VLOOKUP($A230,'WO Detail'!$A$2:$BJ$304,10,FALSE)</f>
        <v>No</v>
      </c>
      <c r="DS230" s="55" t="str">
        <f>VLOOKUP($A230,'WO Detail'!$A$2:$BJ$304,14,FALSE)</f>
        <v>YES</v>
      </c>
      <c r="DT230" s="19" t="s">
        <v>317</v>
      </c>
      <c r="DU230" s="59" t="str">
        <f>VLOOKUP($A230,'WO Detail'!$A$2:$BJ$304,15,FALSE)</f>
        <v>DIANE BLACKWELL</v>
      </c>
      <c r="DV230" s="78">
        <v>2026</v>
      </c>
      <c r="DW230" s="79" t="s">
        <v>267</v>
      </c>
      <c r="DX230" s="55">
        <f>VLOOKUP($A230,'WO Detail'!$A$2:$BJ$304,26,FALSE)</f>
        <v>664</v>
      </c>
      <c r="DY230" s="55">
        <f>VLOOKUP($A230,'WO Detail'!$A$2:$BJ$304,27,FALSE)</f>
        <v>648</v>
      </c>
      <c r="DZ230" s="55">
        <f>VLOOKUP($A230,'WO Detail'!$A$2:$BJ$304,28,FALSE)</f>
        <v>14</v>
      </c>
      <c r="EA230" s="55">
        <f>VLOOKUP($A230,'WO Detail'!$A$2:$BJ$304,29,FALSE)</f>
        <v>2</v>
      </c>
      <c r="EB230" s="55">
        <f>VLOOKUP($A230,'WO Detail'!$A$2:$BJ$304,30,FALSE)</f>
        <v>13</v>
      </c>
      <c r="EC230" s="55">
        <f>VLOOKUP($A230,'WO Detail'!$A$2:$BJ$304,31,FALSE)</f>
        <v>226</v>
      </c>
      <c r="ED230" s="55">
        <f>VLOOKUP($A230,'WO Detail'!$A$2:$BJ$304,32,FALSE)</f>
        <v>339</v>
      </c>
      <c r="EE230" s="55">
        <f>VLOOKUP($A230,'WO Detail'!$A$2:$BJ$304,33,FALSE)</f>
        <v>84</v>
      </c>
      <c r="EF230" s="55">
        <f>VLOOKUP($A230,'WO Detail'!$A$2:$BJ$304,34,FALSE)</f>
        <v>2</v>
      </c>
      <c r="EG230" s="55">
        <f>VLOOKUP($A230,'WO Detail'!$A$2:$BJ$304,35,FALSE)</f>
        <v>0</v>
      </c>
      <c r="EH230" s="55">
        <f>VLOOKUP($A230,'WO Detail'!$A$2:$BJ$304,36,FALSE)</f>
        <v>0</v>
      </c>
      <c r="EI230" s="55">
        <f>VLOOKUP($A230,'WO Detail'!$A$2:$BJ$304,37,FALSE)</f>
        <v>0</v>
      </c>
      <c r="EJ230" s="78">
        <v>40</v>
      </c>
      <c r="EK230" s="78">
        <v>2</v>
      </c>
      <c r="EL230" s="19" t="s">
        <v>450</v>
      </c>
      <c r="EM230" s="19" t="s">
        <v>269</v>
      </c>
      <c r="EN230" s="81">
        <v>34577</v>
      </c>
      <c r="EO230" s="78">
        <v>26</v>
      </c>
      <c r="EP230" s="78" t="s">
        <v>1437</v>
      </c>
      <c r="EQ230" s="84">
        <v>116528</v>
      </c>
      <c r="ER230" s="78">
        <v>4.63</v>
      </c>
      <c r="ES230" s="13"/>
      <c r="ET230" s="55">
        <f>VLOOKUP($A230,'WO Detail'!$A$2:$BJ$304,25,FALSE)</f>
        <v>80</v>
      </c>
      <c r="EU230" s="55">
        <f>VLOOKUP($A230,'WO Detail'!$A$2:$BJ$304,24,FALSE)</f>
        <v>3</v>
      </c>
      <c r="EV230" s="55">
        <f>VLOOKUP($A230,'WO Detail'!$A$2:$BJ$304,23,FALSE)</f>
        <v>0</v>
      </c>
      <c r="EW230" s="78" t="s">
        <v>1438</v>
      </c>
      <c r="EX230" s="13"/>
      <c r="EY230" s="13"/>
      <c r="EZ230" s="19" t="s">
        <v>272</v>
      </c>
      <c r="FA230" s="55" t="str">
        <f>VLOOKUP($A230,'WO Detail'!$A$2:$BJ$304,11,FALSE)</f>
        <v>LLC1</v>
      </c>
      <c r="FB230" s="55" t="str">
        <f>VLOOKUP($A230,'WO Detail'!$A$2:$BJ$304,12,FALSE)</f>
        <v>No</v>
      </c>
      <c r="FC230" s="13"/>
      <c r="FD230" s="55">
        <f>VLOOKUP($A230,'WO Detail'!$A$2:$BJ$304,13,FALSE)</f>
        <v>0</v>
      </c>
      <c r="FE230" s="19" t="s">
        <v>272</v>
      </c>
      <c r="FF230" s="13" t="s">
        <v>273</v>
      </c>
      <c r="FG230" s="19" t="s">
        <v>1439</v>
      </c>
      <c r="FH230" s="19" t="s">
        <v>826</v>
      </c>
      <c r="FI230" s="13">
        <v>3803</v>
      </c>
      <c r="FJ230" s="13">
        <v>5</v>
      </c>
      <c r="FK230" s="19" t="s">
        <v>827</v>
      </c>
      <c r="FL230" s="13"/>
      <c r="FM230" s="55">
        <f>VLOOKUP($A230,'WO Detail'!$A$2:$BJ$304,16,FALSE)</f>
        <v>0</v>
      </c>
      <c r="FN230" s="13"/>
      <c r="FO230" s="13"/>
      <c r="FP230" s="13"/>
      <c r="FQ230" s="13"/>
      <c r="FR230" s="13"/>
      <c r="FS230" s="13"/>
      <c r="FT230" s="13"/>
      <c r="FU230" s="13"/>
      <c r="FV230" s="13"/>
      <c r="FW230" s="13"/>
      <c r="FX230" s="13"/>
      <c r="FY230" s="13"/>
      <c r="FZ230" s="13"/>
      <c r="GA230" s="13"/>
      <c r="GB230" s="13"/>
      <c r="GC230" s="13"/>
      <c r="GD230" s="13"/>
      <c r="GE230" s="13"/>
      <c r="GF230" s="13"/>
      <c r="GG230" s="13"/>
      <c r="GH230" s="55">
        <f>VLOOKUP($A230,'WO Detail'!$A$2:$BJ$304,39,FALSE)</f>
        <v>84.68</v>
      </c>
      <c r="GI230" s="55">
        <f>VLOOKUP($A230,'WO Detail'!$A$2:$BJ$304,40,FALSE)</f>
        <v>44.44</v>
      </c>
      <c r="GJ230" s="13"/>
      <c r="GK230" s="13"/>
      <c r="GL230" s="13"/>
      <c r="GM230" s="13"/>
      <c r="GN230" s="55" t="str">
        <f>VLOOKUP($A230,'WO Detail'!$A$2:$BJ$304,17,FALSE)</f>
        <v>19390.0</v>
      </c>
      <c r="GO230" s="55">
        <f>VLOOKUP($A230,'WO Detail'!$A$2:$BJ$304,18,FALSE)</f>
        <v>0</v>
      </c>
      <c r="GP230" s="55">
        <f>VLOOKUP($A230,'WO Detail'!$A$2:$BJ$304,19,FALSE)</f>
        <v>0</v>
      </c>
      <c r="GQ230" s="55" t="str">
        <f>VLOOKUP($A230,'WO Detail'!$A$2:$BJ$304,21,FALSE)</f>
        <v>Yes</v>
      </c>
      <c r="GR230" s="89">
        <f>VLOOKUP($A230,'WO Detail'!$A$2:$BJ$304,22,FALSE)</f>
        <v>1.599342521509465</v>
      </c>
      <c r="GS230" s="95">
        <f>VLOOKUP($A230,'WO Detail'!$A$2:$BJ$304,41,FALSE)</f>
        <v>1227</v>
      </c>
      <c r="GT230" s="95">
        <f t="shared" si="96"/>
        <v>0.63117283950617287</v>
      </c>
      <c r="GU230" s="95">
        <f>VLOOKUP($A230,'WO Detail'!$A$2:$BJ$304,42,FALSE)</f>
        <v>116</v>
      </c>
      <c r="GV230" s="95">
        <f t="shared" si="97"/>
        <v>0.17901234567901234</v>
      </c>
      <c r="GW230" s="95">
        <f>VLOOKUP($A230,'WO Detail'!$A$2:$BJ$304,43,FALSE)</f>
        <v>3521</v>
      </c>
      <c r="GX230" s="95">
        <f t="shared" si="79"/>
        <v>1.8112139917695473</v>
      </c>
      <c r="GY230" s="95">
        <f>VLOOKUP($A230,'WO Detail'!$A$2:$BJ$304,44,FALSE)</f>
        <v>3438</v>
      </c>
      <c r="GZ230" s="95">
        <f t="shared" si="80"/>
        <v>5.3055555555555554</v>
      </c>
      <c r="HA230" s="95">
        <f>VLOOKUP($A230,'WO Detail'!$A$2:$BJ$304,45,FALSE)</f>
        <v>2349</v>
      </c>
      <c r="HB230" s="95">
        <f t="shared" si="81"/>
        <v>1.2083333333333333</v>
      </c>
      <c r="HC230" s="95">
        <f>VLOOKUP($A230,'WO Detail'!$A$2:$BJ$304,46,FALSE)</f>
        <v>1528</v>
      </c>
      <c r="HD230" s="95">
        <f t="shared" si="82"/>
        <v>2.3580246913580245</v>
      </c>
      <c r="HE230" s="95">
        <f>VLOOKUP($A230,'WO Detail'!$A$2:$BJ$304,47,FALSE)</f>
        <v>3417</v>
      </c>
      <c r="HF230" s="95">
        <f t="shared" si="83"/>
        <v>1.757716049382716</v>
      </c>
      <c r="HG230" s="95">
        <f>VLOOKUP($A230,'WO Detail'!$A$2:$BJ$304,49,FALSE)</f>
        <v>1579</v>
      </c>
      <c r="HH230" s="95">
        <f t="shared" si="84"/>
        <v>0.81224279835390956</v>
      </c>
      <c r="HI230" s="95">
        <f>VLOOKUP($A230,'WO Detail'!$A$2:$BJ$304,51,FALSE)</f>
        <v>14</v>
      </c>
      <c r="HJ230" s="95">
        <f t="shared" si="85"/>
        <v>7</v>
      </c>
      <c r="HK230" s="95">
        <f>VLOOKUP($A230,'WO Detail'!$A$2:$BJ$304,53,FALSE)</f>
        <v>16</v>
      </c>
      <c r="HL230" s="95">
        <f t="shared" si="86"/>
        <v>8</v>
      </c>
      <c r="HM230" s="95">
        <f>VLOOKUP($A230,'WO Detail'!$A$2:$BJ$304,55,FALSE)</f>
        <v>74</v>
      </c>
      <c r="HN230" s="95">
        <f t="shared" si="95"/>
        <v>24.666666666666668</v>
      </c>
      <c r="HO230" s="95">
        <f>VLOOKUP($A230,'WO Detail'!$A$2:$BJ$304,56,FALSE)</f>
        <v>21394</v>
      </c>
      <c r="HP230" s="95">
        <f t="shared" si="87"/>
        <v>11.005144032921811</v>
      </c>
      <c r="HQ230" s="95">
        <f>VLOOKUP($A230,'WO Detail'!$A$2:$BJ$304,57,FALSE)</f>
        <v>3970</v>
      </c>
      <c r="HR230" s="95">
        <f t="shared" si="88"/>
        <v>6.1265432098765435</v>
      </c>
      <c r="HS230" s="95">
        <f>VLOOKUP($A230,'WO Detail'!$A$2:$BJ$304,58,FALSE)</f>
        <v>15003</v>
      </c>
      <c r="HT230" s="95">
        <f t="shared" si="89"/>
        <v>7.7175925925925926</v>
      </c>
      <c r="HU230" s="95">
        <f>VLOOKUP($A230,'WO Detail'!$A$2:$BJ$304,59,FALSE)</f>
        <v>46291</v>
      </c>
      <c r="HV230" s="95">
        <f t="shared" si="90"/>
        <v>71.436728395061735</v>
      </c>
      <c r="HW230" s="95">
        <f>VLOOKUP($A230,'WO Detail'!$A$2:$BJ$304,60,FALSE)</f>
        <v>1126</v>
      </c>
      <c r="HX230" s="95">
        <f t="shared" si="91"/>
        <v>0.57921810699588472</v>
      </c>
      <c r="HY230" s="95">
        <f>VLOOKUP($A230,'WO Detail'!$A$2:$BJ$304,61,FALSE)</f>
        <v>12947</v>
      </c>
      <c r="HZ230" s="95">
        <f t="shared" si="92"/>
        <v>19.979938271604937</v>
      </c>
      <c r="IA230" s="95"/>
      <c r="IB230" s="95"/>
      <c r="IC230" s="95"/>
      <c r="ID230" s="113">
        <f>VLOOKUP($A230,'PHAS Score'!$C$1:$D$303,2,FALSE)</f>
        <v>4</v>
      </c>
      <c r="IE230" s="95">
        <f>VLOOKUP($A230,'WO Detail'!$A$2:$BJ$304,62,FALSE)</f>
        <v>3280</v>
      </c>
      <c r="IF230" s="95">
        <f t="shared" si="93"/>
        <v>5.0617283950617287</v>
      </c>
      <c r="IG230" s="96"/>
      <c r="IH230" s="96"/>
      <c r="II230" s="96"/>
      <c r="IJ230" s="96"/>
    </row>
    <row r="231" spans="1:244" s="18" customFormat="1" ht="20.100000000000001" customHeight="1">
      <c r="A231" s="55" t="s">
        <v>1440</v>
      </c>
      <c r="B231" s="13" t="s">
        <v>307</v>
      </c>
      <c r="C231" s="13" t="str">
        <f>VLOOKUP($A231,'WO Detail'!$A$2:$BJ$304,4,FALSE)</f>
        <v>Private Mgmt</v>
      </c>
      <c r="D231" s="13" t="str">
        <f>VLOOKUP($A231,'WO Detail'!$A$2:$BJ$304,6,FALSE)</f>
        <v>Kraus Management (MB 1)</v>
      </c>
      <c r="E231" s="55">
        <f>VLOOKUP($A231,'WO Detail'!$A$2:$BJ$304,7,FALSE)</f>
        <v>359</v>
      </c>
      <c r="F231" s="13" t="s">
        <v>1441</v>
      </c>
      <c r="G231" s="53">
        <v>389</v>
      </c>
      <c r="H231" s="55" t="str">
        <f>VLOOKUP($A231,'WO Detail'!$A$2:$BJ$304,9,FALSE)</f>
        <v>NY005013170</v>
      </c>
      <c r="I231" s="14">
        <v>28</v>
      </c>
      <c r="J231" s="14">
        <v>49</v>
      </c>
      <c r="K231" s="15">
        <v>1.75</v>
      </c>
      <c r="L231" s="15">
        <v>24.792857099999999</v>
      </c>
      <c r="M231" s="14">
        <v>18</v>
      </c>
      <c r="N231" s="14">
        <v>31</v>
      </c>
      <c r="O231" s="14">
        <v>3</v>
      </c>
      <c r="P231" s="14">
        <v>4</v>
      </c>
      <c r="Q231" s="14">
        <v>2</v>
      </c>
      <c r="R231" s="14">
        <v>5</v>
      </c>
      <c r="S231" s="14">
        <v>3</v>
      </c>
      <c r="T231" s="14">
        <v>6</v>
      </c>
      <c r="U231" s="14">
        <v>3</v>
      </c>
      <c r="V231" s="14">
        <v>3</v>
      </c>
      <c r="W231" s="14">
        <v>5</v>
      </c>
      <c r="X231" s="14">
        <v>5</v>
      </c>
      <c r="Y231" s="14">
        <v>6</v>
      </c>
      <c r="Z231" s="14">
        <v>4</v>
      </c>
      <c r="AA231" s="14">
        <v>0</v>
      </c>
      <c r="AB231" s="14">
        <v>10</v>
      </c>
      <c r="AC231" s="14">
        <v>12</v>
      </c>
      <c r="AD231" s="14">
        <v>10</v>
      </c>
      <c r="AE231" s="14">
        <v>4</v>
      </c>
      <c r="AF231" s="14">
        <v>31</v>
      </c>
      <c r="AG231" s="14">
        <v>14</v>
      </c>
      <c r="AH231" s="14">
        <v>0</v>
      </c>
      <c r="AI231" s="14">
        <v>0</v>
      </c>
      <c r="AJ231" s="14">
        <v>8</v>
      </c>
      <c r="AK231" s="14">
        <v>5</v>
      </c>
      <c r="AL231" s="14">
        <v>1</v>
      </c>
      <c r="AM231" s="14">
        <v>0</v>
      </c>
      <c r="AN231" s="14">
        <v>0</v>
      </c>
      <c r="AO231" s="16">
        <v>795.32142857142856</v>
      </c>
      <c r="AP231" s="16">
        <v>704.5</v>
      </c>
      <c r="AQ231" s="14">
        <v>1</v>
      </c>
      <c r="AR231" s="14">
        <v>0</v>
      </c>
      <c r="AS231" s="14">
        <v>3</v>
      </c>
      <c r="AT231" s="14">
        <v>2</v>
      </c>
      <c r="AU231" s="14">
        <v>4</v>
      </c>
      <c r="AV231" s="14">
        <v>2</v>
      </c>
      <c r="AW231" s="14">
        <v>2</v>
      </c>
      <c r="AX231" s="14">
        <v>1</v>
      </c>
      <c r="AY231" s="14">
        <v>2</v>
      </c>
      <c r="AZ231" s="14">
        <v>0</v>
      </c>
      <c r="BA231" s="14">
        <v>11</v>
      </c>
      <c r="BB231" s="16">
        <v>37255.857142857145</v>
      </c>
      <c r="BC231" s="16">
        <v>35048.5</v>
      </c>
      <c r="BD231" s="14">
        <v>2</v>
      </c>
      <c r="BE231" s="14">
        <v>1</v>
      </c>
      <c r="BF231" s="14">
        <v>1</v>
      </c>
      <c r="BG231" s="14">
        <v>4</v>
      </c>
      <c r="BH231" s="14">
        <v>3</v>
      </c>
      <c r="BI231" s="14">
        <v>2</v>
      </c>
      <c r="BJ231" s="14">
        <v>1</v>
      </c>
      <c r="BK231" s="14">
        <v>2</v>
      </c>
      <c r="BL231" s="14">
        <v>0</v>
      </c>
      <c r="BM231" s="14">
        <v>4</v>
      </c>
      <c r="BN231" s="14">
        <v>3</v>
      </c>
      <c r="BO231" s="14">
        <v>0</v>
      </c>
      <c r="BP231" s="14">
        <v>2</v>
      </c>
      <c r="BQ231" s="14">
        <v>1</v>
      </c>
      <c r="BR231" s="14">
        <v>0</v>
      </c>
      <c r="BS231" s="14">
        <v>0</v>
      </c>
      <c r="BT231" s="14">
        <v>1</v>
      </c>
      <c r="BU231" s="14">
        <v>0</v>
      </c>
      <c r="BV231" s="14">
        <v>1</v>
      </c>
      <c r="BW231" s="14">
        <v>0</v>
      </c>
      <c r="BX231" s="14">
        <v>0</v>
      </c>
      <c r="BY231" s="14">
        <v>16</v>
      </c>
      <c r="BZ231" s="16">
        <v>49325.375</v>
      </c>
      <c r="CA231" s="16">
        <v>49965</v>
      </c>
      <c r="CB231" s="14">
        <v>3</v>
      </c>
      <c r="CC231" s="16">
        <v>15108</v>
      </c>
      <c r="CD231" s="16">
        <v>6492</v>
      </c>
      <c r="CE231" s="14">
        <v>10</v>
      </c>
      <c r="CF231" s="16">
        <v>24324.1</v>
      </c>
      <c r="CG231" s="16">
        <v>20502.5</v>
      </c>
      <c r="CH231" s="14">
        <v>10</v>
      </c>
      <c r="CI231" s="14">
        <v>8</v>
      </c>
      <c r="CJ231" s="14">
        <v>6</v>
      </c>
      <c r="CK231" s="14">
        <v>3</v>
      </c>
      <c r="CL231" s="14">
        <v>1</v>
      </c>
      <c r="CM231" s="14">
        <v>1</v>
      </c>
      <c r="CN231" s="17">
        <f t="shared" si="76"/>
        <v>3.5714285714285712E-2</v>
      </c>
      <c r="CO231" s="14">
        <v>4</v>
      </c>
      <c r="CP231" s="17">
        <f t="shared" si="77"/>
        <v>0.14285714285714285</v>
      </c>
      <c r="CQ231" s="14">
        <v>4</v>
      </c>
      <c r="CR231" s="14">
        <v>3</v>
      </c>
      <c r="CS231" s="17">
        <f t="shared" si="78"/>
        <v>6.1224489795918366E-2</v>
      </c>
      <c r="CT231" s="13"/>
      <c r="CU231" s="17"/>
      <c r="CV231" s="13"/>
      <c r="CW231" s="13"/>
      <c r="CX231" s="13"/>
      <c r="CY231" s="13"/>
      <c r="CZ231" s="13"/>
      <c r="DA231" s="13"/>
      <c r="DB231" s="13" t="str">
        <f>VLOOKUP($A231,'WO Detail'!$A$2:$BJ$304,5,FALSE)</f>
        <v>Tracey Williams</v>
      </c>
      <c r="DC231" s="13" t="s">
        <v>272</v>
      </c>
      <c r="DD231" s="13"/>
      <c r="DE231" s="55">
        <f>VLOOKUP($A231,'WO Detail'!$A$2:$BJ$304,38,FALSE)</f>
        <v>0</v>
      </c>
      <c r="DF231" s="19" t="s">
        <v>309</v>
      </c>
      <c r="DG231" s="19" t="s">
        <v>310</v>
      </c>
      <c r="DH231" s="19" t="s">
        <v>311</v>
      </c>
      <c r="DI231" s="19" t="s">
        <v>312</v>
      </c>
      <c r="DJ231" s="19" t="s">
        <v>313</v>
      </c>
      <c r="DK231" s="19" t="s">
        <v>314</v>
      </c>
      <c r="DL231" s="19" t="s">
        <v>280</v>
      </c>
      <c r="DM231" s="19" t="s">
        <v>315</v>
      </c>
      <c r="DN231" s="19" t="s">
        <v>316</v>
      </c>
      <c r="DO231" s="55"/>
      <c r="DP231" s="55"/>
      <c r="DQ231" s="68">
        <v>8.8737201365187701</v>
      </c>
      <c r="DR231" s="55" t="str">
        <f>VLOOKUP($A231,'WO Detail'!$A$2:$BJ$304,10,FALSE)</f>
        <v>No</v>
      </c>
      <c r="DS231" s="55" t="str">
        <f>VLOOKUP($A231,'WO Detail'!$A$2:$BJ$304,14,FALSE)</f>
        <v>YES</v>
      </c>
      <c r="DT231" s="19" t="s">
        <v>317</v>
      </c>
      <c r="DU231" s="59" t="str">
        <f>VLOOKUP($A231,'WO Detail'!$A$2:$BJ$304,15,FALSE)</f>
        <v>CARNETTA CLARK</v>
      </c>
      <c r="DV231" s="78">
        <v>2020</v>
      </c>
      <c r="DW231" s="79" t="s">
        <v>267</v>
      </c>
      <c r="DX231" s="55">
        <f>VLOOKUP($A231,'WO Detail'!$A$2:$BJ$304,26,FALSE)</f>
        <v>53</v>
      </c>
      <c r="DY231" s="55">
        <f>VLOOKUP($A231,'WO Detail'!$A$2:$BJ$304,27,FALSE)</f>
        <v>28</v>
      </c>
      <c r="DZ231" s="55">
        <f>VLOOKUP($A231,'WO Detail'!$A$2:$BJ$304,28,FALSE)</f>
        <v>0</v>
      </c>
      <c r="EA231" s="55">
        <f>VLOOKUP($A231,'WO Detail'!$A$2:$BJ$304,29,FALSE)</f>
        <v>25</v>
      </c>
      <c r="EB231" s="55">
        <f>VLOOKUP($A231,'WO Detail'!$A$2:$BJ$304,30,FALSE)</f>
        <v>0</v>
      </c>
      <c r="EC231" s="55">
        <f>VLOOKUP($A231,'WO Detail'!$A$2:$BJ$304,31,FALSE)</f>
        <v>4</v>
      </c>
      <c r="ED231" s="55">
        <f>VLOOKUP($A231,'WO Detail'!$A$2:$BJ$304,32,FALSE)</f>
        <v>48</v>
      </c>
      <c r="EE231" s="55">
        <f>VLOOKUP($A231,'WO Detail'!$A$2:$BJ$304,33,FALSE)</f>
        <v>1</v>
      </c>
      <c r="EF231" s="55">
        <f>VLOOKUP($A231,'WO Detail'!$A$2:$BJ$304,34,FALSE)</f>
        <v>0</v>
      </c>
      <c r="EG231" s="55">
        <f>VLOOKUP($A231,'WO Detail'!$A$2:$BJ$304,35,FALSE)</f>
        <v>0</v>
      </c>
      <c r="EH231" s="55">
        <f>VLOOKUP($A231,'WO Detail'!$A$2:$BJ$304,36,FALSE)</f>
        <v>0</v>
      </c>
      <c r="EI231" s="55">
        <f>VLOOKUP($A231,'WO Detail'!$A$2:$BJ$304,37,FALSE)</f>
        <v>0</v>
      </c>
      <c r="EJ231" s="78">
        <v>5</v>
      </c>
      <c r="EK231" s="78">
        <v>0</v>
      </c>
      <c r="EL231" s="19" t="s">
        <v>1442</v>
      </c>
      <c r="EM231" s="19" t="s">
        <v>269</v>
      </c>
      <c r="EN231" s="81">
        <v>34365</v>
      </c>
      <c r="EO231" s="78">
        <v>26</v>
      </c>
      <c r="EP231" s="78" t="s">
        <v>390</v>
      </c>
      <c r="EQ231" s="84">
        <v>11274</v>
      </c>
      <c r="ER231" s="78">
        <v>0.32</v>
      </c>
      <c r="ES231" s="13"/>
      <c r="ET231" s="55">
        <f>VLOOKUP($A231,'WO Detail'!$A$2:$BJ$304,25,FALSE)</f>
        <v>0</v>
      </c>
      <c r="EU231" s="55">
        <f>VLOOKUP($A231,'WO Detail'!$A$2:$BJ$304,24,FALSE)</f>
        <v>0</v>
      </c>
      <c r="EV231" s="55">
        <f>VLOOKUP($A231,'WO Detail'!$A$2:$BJ$304,23,FALSE)</f>
        <v>0</v>
      </c>
      <c r="EW231" s="78" t="s">
        <v>757</v>
      </c>
      <c r="EX231" s="13"/>
      <c r="EY231" s="13"/>
      <c r="EZ231" s="19" t="s">
        <v>272</v>
      </c>
      <c r="FA231" s="55" t="str">
        <f>VLOOKUP($A231,'WO Detail'!$A$2:$BJ$304,11,FALSE)</f>
        <v>Other</v>
      </c>
      <c r="FB231" s="55" t="str">
        <f>VLOOKUP($A231,'WO Detail'!$A$2:$BJ$304,12,FALSE)</f>
        <v>No</v>
      </c>
      <c r="FC231" s="13"/>
      <c r="FD231" s="55">
        <f>VLOOKUP($A231,'WO Detail'!$A$2:$BJ$304,13,FALSE)</f>
        <v>0</v>
      </c>
      <c r="FE231" s="19" t="s">
        <v>272</v>
      </c>
      <c r="FF231" s="13" t="s">
        <v>273</v>
      </c>
      <c r="FG231" s="19" t="s">
        <v>1334</v>
      </c>
      <c r="FH231" s="19" t="s">
        <v>826</v>
      </c>
      <c r="FI231" s="13">
        <v>3803</v>
      </c>
      <c r="FJ231" s="13">
        <v>5</v>
      </c>
      <c r="FK231" s="19" t="s">
        <v>827</v>
      </c>
      <c r="FL231" s="13"/>
      <c r="FM231" s="55">
        <f>VLOOKUP($A231,'WO Detail'!$A$2:$BJ$304,16,FALSE)</f>
        <v>0</v>
      </c>
      <c r="FN231" s="13"/>
      <c r="FO231" s="13"/>
      <c r="FP231" s="13"/>
      <c r="FQ231" s="13"/>
      <c r="FR231" s="13"/>
      <c r="FS231" s="13"/>
      <c r="FT231" s="13"/>
      <c r="FU231" s="13"/>
      <c r="FV231" s="13"/>
      <c r="FW231" s="13"/>
      <c r="FX231" s="13"/>
      <c r="FY231" s="13"/>
      <c r="FZ231" s="13"/>
      <c r="GA231" s="13"/>
      <c r="GB231" s="13"/>
      <c r="GC231" s="13"/>
      <c r="GD231" s="13"/>
      <c r="GE231" s="13"/>
      <c r="GF231" s="13"/>
      <c r="GG231" s="13"/>
      <c r="GH231" s="55">
        <f>VLOOKUP($A231,'WO Detail'!$A$2:$BJ$304,39,FALSE)</f>
        <v>98.91</v>
      </c>
      <c r="GI231" s="55">
        <f>VLOOKUP($A231,'WO Detail'!$A$2:$BJ$304,40,FALSE)</f>
        <v>28.57</v>
      </c>
      <c r="GJ231" s="13"/>
      <c r="GK231" s="13"/>
      <c r="GL231" s="13"/>
      <c r="GM231" s="13"/>
      <c r="GN231" s="55">
        <f>VLOOKUP($A231,'WO Detail'!$A$2:$BJ$304,17,FALSE)</f>
        <v>0</v>
      </c>
      <c r="GO231" s="55">
        <f>VLOOKUP($A231,'WO Detail'!$A$2:$BJ$304,18,FALSE)</f>
        <v>0</v>
      </c>
      <c r="GP231" s="55">
        <f>VLOOKUP($A231,'WO Detail'!$A$2:$BJ$304,19,FALSE)</f>
        <v>0</v>
      </c>
      <c r="GQ231" s="55" t="str">
        <f>VLOOKUP($A231,'WO Detail'!$A$2:$BJ$304,21,FALSE)</f>
        <v>Yes</v>
      </c>
      <c r="GR231" s="89">
        <f>VLOOKUP($A231,'WO Detail'!$A$2:$BJ$304,22,FALSE)</f>
        <v>2.0186181811898032</v>
      </c>
      <c r="GS231" s="95" t="str">
        <f>VLOOKUP($A231,'WO Detail'!$A$2:$BJ$304,41,FALSE)</f>
        <v/>
      </c>
      <c r="GT231" s="95"/>
      <c r="GU231" s="95" t="str">
        <f>VLOOKUP($A231,'WO Detail'!$A$2:$BJ$304,42,FALSE)</f>
        <v/>
      </c>
      <c r="GV231" s="95"/>
      <c r="GW231" s="95">
        <f>VLOOKUP($A231,'WO Detail'!$A$2:$BJ$304,43,FALSE)</f>
        <v>66</v>
      </c>
      <c r="GX231" s="95">
        <f t="shared" si="79"/>
        <v>0.7857142857142857</v>
      </c>
      <c r="GY231" s="95">
        <f>VLOOKUP($A231,'WO Detail'!$A$2:$BJ$304,44,FALSE)</f>
        <v>19</v>
      </c>
      <c r="GZ231" s="95">
        <f t="shared" si="80"/>
        <v>0.6785714285714286</v>
      </c>
      <c r="HA231" s="95">
        <f>VLOOKUP($A231,'WO Detail'!$A$2:$BJ$304,45,FALSE)</f>
        <v>20</v>
      </c>
      <c r="HB231" s="95">
        <f t="shared" si="81"/>
        <v>0.23809523809523811</v>
      </c>
      <c r="HC231" s="95">
        <f>VLOOKUP($A231,'WO Detail'!$A$2:$BJ$304,46,FALSE)</f>
        <v>10</v>
      </c>
      <c r="HD231" s="95">
        <f t="shared" si="82"/>
        <v>0.35714285714285715</v>
      </c>
      <c r="HE231" s="95">
        <f>VLOOKUP($A231,'WO Detail'!$A$2:$BJ$304,47,FALSE)</f>
        <v>17</v>
      </c>
      <c r="HF231" s="95">
        <f t="shared" si="83"/>
        <v>0.20238095238095238</v>
      </c>
      <c r="HG231" s="95">
        <f>VLOOKUP($A231,'WO Detail'!$A$2:$BJ$304,49,FALSE)</f>
        <v>1</v>
      </c>
      <c r="HH231" s="95">
        <f t="shared" si="84"/>
        <v>1.1904761904761904E-2</v>
      </c>
      <c r="HI231" s="95">
        <f>VLOOKUP($A231,'WO Detail'!$A$2:$BJ$304,51,FALSE)</f>
        <v>0</v>
      </c>
      <c r="HJ231" s="95">
        <f t="shared" si="85"/>
        <v>0</v>
      </c>
      <c r="HK231" s="95">
        <f>VLOOKUP($A231,'WO Detail'!$A$2:$BJ$304,53,FALSE)</f>
        <v>0</v>
      </c>
      <c r="HL231" s="95">
        <f t="shared" si="86"/>
        <v>0</v>
      </c>
      <c r="HM231" s="95"/>
      <c r="HN231" s="95"/>
      <c r="HO231" s="95">
        <f>VLOOKUP($A231,'WO Detail'!$A$2:$BJ$304,56,FALSE)</f>
        <v>565</v>
      </c>
      <c r="HP231" s="95">
        <f t="shared" si="87"/>
        <v>6.7261904761904763</v>
      </c>
      <c r="HQ231" s="95">
        <f>VLOOKUP($A231,'WO Detail'!$A$2:$BJ$304,57,FALSE)</f>
        <v>189</v>
      </c>
      <c r="HR231" s="95">
        <f t="shared" si="88"/>
        <v>6.75</v>
      </c>
      <c r="HS231" s="95">
        <f>VLOOKUP($A231,'WO Detail'!$A$2:$BJ$304,58,FALSE)</f>
        <v>66</v>
      </c>
      <c r="HT231" s="95">
        <f t="shared" si="89"/>
        <v>0.7857142857142857</v>
      </c>
      <c r="HU231" s="95">
        <f>VLOOKUP($A231,'WO Detail'!$A$2:$BJ$304,59,FALSE)</f>
        <v>56</v>
      </c>
      <c r="HV231" s="95">
        <f t="shared" si="90"/>
        <v>2</v>
      </c>
      <c r="HW231" s="95">
        <f>VLOOKUP($A231,'WO Detail'!$A$2:$BJ$304,60,FALSE)</f>
        <v>0</v>
      </c>
      <c r="HX231" s="95">
        <f t="shared" si="91"/>
        <v>0</v>
      </c>
      <c r="HY231" s="95">
        <f>VLOOKUP($A231,'WO Detail'!$A$2:$BJ$304,61,FALSE)</f>
        <v>74</v>
      </c>
      <c r="HZ231" s="95">
        <f t="shared" si="92"/>
        <v>2.6428571428571428</v>
      </c>
      <c r="IA231" s="95"/>
      <c r="IB231" s="95"/>
      <c r="IC231" s="95"/>
      <c r="ID231" s="113">
        <f>VLOOKUP($A231,'PHAS Score'!$C$1:$D$303,2,FALSE)</f>
        <v>48</v>
      </c>
      <c r="IE231" s="95">
        <f>VLOOKUP($A231,'WO Detail'!$A$2:$BJ$304,62,FALSE)</f>
        <v>51</v>
      </c>
      <c r="IF231" s="95">
        <f t="shared" si="93"/>
        <v>1.8214285714285714</v>
      </c>
      <c r="IG231" s="96"/>
      <c r="IH231" s="96"/>
      <c r="II231" s="96"/>
      <c r="IJ231" s="96"/>
    </row>
    <row r="232" spans="1:244" s="18" customFormat="1" ht="20.100000000000001" customHeight="1">
      <c r="A232" s="55" t="s">
        <v>1443</v>
      </c>
      <c r="B232" s="13" t="s">
        <v>307</v>
      </c>
      <c r="C232" s="13" t="str">
        <f>VLOOKUP($A232,'WO Detail'!$A$2:$BJ$304,4,FALSE)</f>
        <v>Private Mgmt</v>
      </c>
      <c r="D232" s="13" t="str">
        <f>VLOOKUP($A232,'WO Detail'!$A$2:$BJ$304,6,FALSE)</f>
        <v>Kraus Management (MB 1)</v>
      </c>
      <c r="E232" s="55">
        <f>VLOOKUP($A232,'WO Detail'!$A$2:$BJ$304,7,FALSE)</f>
        <v>359</v>
      </c>
      <c r="F232" s="13" t="s">
        <v>1444</v>
      </c>
      <c r="G232" s="53">
        <v>398</v>
      </c>
      <c r="H232" s="55" t="str">
        <f>VLOOKUP($A232,'WO Detail'!$A$2:$BJ$304,9,FALSE)</f>
        <v>NY005013170</v>
      </c>
      <c r="I232" s="14">
        <v>4</v>
      </c>
      <c r="J232" s="14">
        <v>12</v>
      </c>
      <c r="K232" s="15">
        <v>3</v>
      </c>
      <c r="L232" s="15">
        <v>26.3</v>
      </c>
      <c r="M232" s="14">
        <v>4</v>
      </c>
      <c r="N232" s="14">
        <v>8</v>
      </c>
      <c r="O232" s="14">
        <v>0</v>
      </c>
      <c r="P232" s="14">
        <v>3</v>
      </c>
      <c r="Q232" s="14">
        <v>0</v>
      </c>
      <c r="R232" s="14">
        <v>0</v>
      </c>
      <c r="S232" s="14">
        <v>0</v>
      </c>
      <c r="T232" s="14">
        <v>2</v>
      </c>
      <c r="U232" s="14">
        <v>1</v>
      </c>
      <c r="V232" s="14">
        <v>1</v>
      </c>
      <c r="W232" s="14">
        <v>0</v>
      </c>
      <c r="X232" s="14">
        <v>2</v>
      </c>
      <c r="Y232" s="14">
        <v>2</v>
      </c>
      <c r="Z232" s="14">
        <v>1</v>
      </c>
      <c r="AA232" s="14">
        <v>0</v>
      </c>
      <c r="AB232" s="14">
        <v>3</v>
      </c>
      <c r="AC232" s="14">
        <v>3</v>
      </c>
      <c r="AD232" s="14">
        <v>3</v>
      </c>
      <c r="AE232" s="14">
        <v>0</v>
      </c>
      <c r="AF232" s="14">
        <v>4</v>
      </c>
      <c r="AG232" s="14">
        <v>8</v>
      </c>
      <c r="AH232" s="14">
        <v>0</v>
      </c>
      <c r="AI232" s="14">
        <v>0</v>
      </c>
      <c r="AJ232" s="14">
        <v>1</v>
      </c>
      <c r="AK232" s="14">
        <v>0</v>
      </c>
      <c r="AL232" s="14">
        <v>0</v>
      </c>
      <c r="AM232" s="14">
        <v>0</v>
      </c>
      <c r="AN232" s="14">
        <v>0</v>
      </c>
      <c r="AO232" s="16">
        <v>1061.25</v>
      </c>
      <c r="AP232" s="16">
        <v>1020.5</v>
      </c>
      <c r="AQ232" s="14">
        <v>0</v>
      </c>
      <c r="AR232" s="14">
        <v>0</v>
      </c>
      <c r="AS232" s="14">
        <v>0</v>
      </c>
      <c r="AT232" s="14">
        <v>0</v>
      </c>
      <c r="AU232" s="14">
        <v>0</v>
      </c>
      <c r="AV232" s="14">
        <v>0</v>
      </c>
      <c r="AW232" s="14">
        <v>0</v>
      </c>
      <c r="AX232" s="14">
        <v>1</v>
      </c>
      <c r="AY232" s="14">
        <v>1</v>
      </c>
      <c r="AZ232" s="14">
        <v>0</v>
      </c>
      <c r="BA232" s="14">
        <v>2</v>
      </c>
      <c r="BB232" s="16">
        <v>56755.25</v>
      </c>
      <c r="BC232" s="16">
        <v>44359.5</v>
      </c>
      <c r="BD232" s="14">
        <v>0</v>
      </c>
      <c r="BE232" s="14">
        <v>0</v>
      </c>
      <c r="BF232" s="14">
        <v>0</v>
      </c>
      <c r="BG232" s="14">
        <v>0</v>
      </c>
      <c r="BH232" s="14">
        <v>0</v>
      </c>
      <c r="BI232" s="14">
        <v>0</v>
      </c>
      <c r="BJ232" s="14">
        <v>0</v>
      </c>
      <c r="BK232" s="14">
        <v>1</v>
      </c>
      <c r="BL232" s="14">
        <v>1</v>
      </c>
      <c r="BM232" s="14">
        <v>1</v>
      </c>
      <c r="BN232" s="14">
        <v>0</v>
      </c>
      <c r="BO232" s="14">
        <v>0</v>
      </c>
      <c r="BP232" s="14">
        <v>0</v>
      </c>
      <c r="BQ232" s="14">
        <v>0</v>
      </c>
      <c r="BR232" s="14">
        <v>0</v>
      </c>
      <c r="BS232" s="14">
        <v>0</v>
      </c>
      <c r="BT232" s="14">
        <v>0</v>
      </c>
      <c r="BU232" s="14">
        <v>0</v>
      </c>
      <c r="BV232" s="14">
        <v>0</v>
      </c>
      <c r="BW232" s="14">
        <v>0</v>
      </c>
      <c r="BX232" s="14">
        <v>1</v>
      </c>
      <c r="BY232" s="14">
        <v>3</v>
      </c>
      <c r="BZ232" s="16">
        <v>63573.666666666664</v>
      </c>
      <c r="CA232" s="16">
        <v>47092</v>
      </c>
      <c r="CB232" s="14">
        <v>0</v>
      </c>
      <c r="CC232" s="16"/>
      <c r="CD232" s="16"/>
      <c r="CE232" s="14">
        <v>1</v>
      </c>
      <c r="CF232" s="16">
        <v>36300</v>
      </c>
      <c r="CG232" s="16">
        <v>36300</v>
      </c>
      <c r="CH232" s="14">
        <v>0</v>
      </c>
      <c r="CI232" s="14">
        <v>2</v>
      </c>
      <c r="CJ232" s="14">
        <v>1</v>
      </c>
      <c r="CK232" s="14">
        <v>1</v>
      </c>
      <c r="CL232" s="14">
        <v>0</v>
      </c>
      <c r="CM232" s="14">
        <v>0</v>
      </c>
      <c r="CN232" s="17">
        <f t="shared" si="76"/>
        <v>0</v>
      </c>
      <c r="CO232" s="14">
        <v>1</v>
      </c>
      <c r="CP232" s="17">
        <f t="shared" si="77"/>
        <v>0.25</v>
      </c>
      <c r="CQ232" s="14">
        <v>0</v>
      </c>
      <c r="CR232" s="14">
        <v>0</v>
      </c>
      <c r="CS232" s="17">
        <f t="shared" si="78"/>
        <v>0</v>
      </c>
      <c r="CT232" s="13"/>
      <c r="CU232" s="17"/>
      <c r="CV232" s="13"/>
      <c r="CW232" s="13"/>
      <c r="CX232" s="13"/>
      <c r="CY232" s="13"/>
      <c r="CZ232" s="13"/>
      <c r="DA232" s="13"/>
      <c r="DB232" s="13" t="str">
        <f>VLOOKUP($A232,'WO Detail'!$A$2:$BJ$304,5,FALSE)</f>
        <v>Tracey Williams</v>
      </c>
      <c r="DC232" s="13" t="s">
        <v>272</v>
      </c>
      <c r="DD232" s="13"/>
      <c r="DE232" s="55">
        <f>VLOOKUP($A232,'WO Detail'!$A$2:$BJ$304,38,FALSE)</f>
        <v>0</v>
      </c>
      <c r="DF232" s="19" t="s">
        <v>309</v>
      </c>
      <c r="DG232" s="19" t="s">
        <v>310</v>
      </c>
      <c r="DH232" s="19" t="s">
        <v>311</v>
      </c>
      <c r="DI232" s="19" t="s">
        <v>312</v>
      </c>
      <c r="DJ232" s="19" t="s">
        <v>313</v>
      </c>
      <c r="DK232" s="19" t="s">
        <v>314</v>
      </c>
      <c r="DL232" s="19" t="s">
        <v>280</v>
      </c>
      <c r="DM232" s="19" t="s">
        <v>315</v>
      </c>
      <c r="DN232" s="19" t="s">
        <v>316</v>
      </c>
      <c r="DO232" s="55"/>
      <c r="DP232" s="55"/>
      <c r="DQ232" s="68">
        <v>8.8737201365187701</v>
      </c>
      <c r="DR232" s="55" t="str">
        <f>VLOOKUP($A232,'WO Detail'!$A$2:$BJ$304,10,FALSE)</f>
        <v>No</v>
      </c>
      <c r="DS232" s="55" t="str">
        <f>VLOOKUP($A232,'WO Detail'!$A$2:$BJ$304,14,FALSE)</f>
        <v>YES</v>
      </c>
      <c r="DT232" s="19" t="s">
        <v>317</v>
      </c>
      <c r="DU232" s="59" t="str">
        <f>VLOOKUP($A232,'WO Detail'!$A$2:$BJ$304,15,FALSE)</f>
        <v>CARNETTA CLARK</v>
      </c>
      <c r="DV232" s="78">
        <v>2020</v>
      </c>
      <c r="DW232" s="79" t="s">
        <v>267</v>
      </c>
      <c r="DX232" s="55">
        <f>VLOOKUP($A232,'WO Detail'!$A$2:$BJ$304,26,FALSE)</f>
        <v>10</v>
      </c>
      <c r="DY232" s="55">
        <f>VLOOKUP($A232,'WO Detail'!$A$2:$BJ$304,27,FALSE)</f>
        <v>4</v>
      </c>
      <c r="DZ232" s="55">
        <f>VLOOKUP($A232,'WO Detail'!$A$2:$BJ$304,28,FALSE)</f>
        <v>0</v>
      </c>
      <c r="EA232" s="55">
        <f>VLOOKUP($A232,'WO Detail'!$A$2:$BJ$304,29,FALSE)</f>
        <v>6</v>
      </c>
      <c r="EB232" s="55">
        <f>VLOOKUP($A232,'WO Detail'!$A$2:$BJ$304,30,FALSE)</f>
        <v>0</v>
      </c>
      <c r="EC232" s="55">
        <f>VLOOKUP($A232,'WO Detail'!$A$2:$BJ$304,31,FALSE)</f>
        <v>1</v>
      </c>
      <c r="ED232" s="55">
        <f>VLOOKUP($A232,'WO Detail'!$A$2:$BJ$304,32,FALSE)</f>
        <v>5</v>
      </c>
      <c r="EE232" s="55">
        <f>VLOOKUP($A232,'WO Detail'!$A$2:$BJ$304,33,FALSE)</f>
        <v>4</v>
      </c>
      <c r="EF232" s="55">
        <f>VLOOKUP($A232,'WO Detail'!$A$2:$BJ$304,34,FALSE)</f>
        <v>0</v>
      </c>
      <c r="EG232" s="55">
        <f>VLOOKUP($A232,'WO Detail'!$A$2:$BJ$304,35,FALSE)</f>
        <v>0</v>
      </c>
      <c r="EH232" s="55">
        <f>VLOOKUP($A232,'WO Detail'!$A$2:$BJ$304,36,FALSE)</f>
        <v>0</v>
      </c>
      <c r="EI232" s="55">
        <f>VLOOKUP($A232,'WO Detail'!$A$2:$BJ$304,37,FALSE)</f>
        <v>0</v>
      </c>
      <c r="EJ232" s="78">
        <v>1</v>
      </c>
      <c r="EK232" s="78">
        <v>0</v>
      </c>
      <c r="EL232" s="19" t="s">
        <v>1442</v>
      </c>
      <c r="EM232" s="19" t="s">
        <v>269</v>
      </c>
      <c r="EN232" s="81">
        <v>34181</v>
      </c>
      <c r="EO232" s="78">
        <v>27</v>
      </c>
      <c r="EP232" s="78" t="s">
        <v>390</v>
      </c>
      <c r="EQ232" s="84">
        <v>2326</v>
      </c>
      <c r="ER232" s="78">
        <v>7.0000000000000007E-2</v>
      </c>
      <c r="ES232" s="13"/>
      <c r="ET232" s="55">
        <f>VLOOKUP($A232,'WO Detail'!$A$2:$BJ$304,25,FALSE)</f>
        <v>0</v>
      </c>
      <c r="EU232" s="55">
        <f>VLOOKUP($A232,'WO Detail'!$A$2:$BJ$304,24,FALSE)</f>
        <v>0</v>
      </c>
      <c r="EV232" s="55">
        <f>VLOOKUP($A232,'WO Detail'!$A$2:$BJ$304,23,FALSE)</f>
        <v>0</v>
      </c>
      <c r="EW232" s="78" t="s">
        <v>390</v>
      </c>
      <c r="EX232" s="13"/>
      <c r="EY232" s="13"/>
      <c r="EZ232" s="19" t="s">
        <v>272</v>
      </c>
      <c r="FA232" s="55" t="str">
        <f>VLOOKUP($A232,'WO Detail'!$A$2:$BJ$304,11,FALSE)</f>
        <v>Other</v>
      </c>
      <c r="FB232" s="55" t="str">
        <f>VLOOKUP($A232,'WO Detail'!$A$2:$BJ$304,12,FALSE)</f>
        <v>No</v>
      </c>
      <c r="FC232" s="13"/>
      <c r="FD232" s="55">
        <f>VLOOKUP($A232,'WO Detail'!$A$2:$BJ$304,13,FALSE)</f>
        <v>0</v>
      </c>
      <c r="FE232" s="19" t="s">
        <v>272</v>
      </c>
      <c r="FF232" s="13" t="s">
        <v>273</v>
      </c>
      <c r="FG232" s="19" t="s">
        <v>1334</v>
      </c>
      <c r="FH232" s="19" t="s">
        <v>826</v>
      </c>
      <c r="FI232" s="13">
        <v>3803</v>
      </c>
      <c r="FJ232" s="13">
        <v>5</v>
      </c>
      <c r="FK232" s="19" t="s">
        <v>827</v>
      </c>
      <c r="FL232" s="13"/>
      <c r="FM232" s="55">
        <f>VLOOKUP($A232,'WO Detail'!$A$2:$BJ$304,16,FALSE)</f>
        <v>0</v>
      </c>
      <c r="FN232" s="13"/>
      <c r="FO232" s="13"/>
      <c r="FP232" s="13"/>
      <c r="FQ232" s="13"/>
      <c r="FR232" s="13"/>
      <c r="FS232" s="13"/>
      <c r="FT232" s="13"/>
      <c r="FU232" s="13"/>
      <c r="FV232" s="13"/>
      <c r="FW232" s="13"/>
      <c r="FX232" s="13"/>
      <c r="FY232" s="13"/>
      <c r="FZ232" s="13"/>
      <c r="GA232" s="13"/>
      <c r="GB232" s="13"/>
      <c r="GC232" s="13"/>
      <c r="GD232" s="13"/>
      <c r="GE232" s="13"/>
      <c r="GF232" s="13"/>
      <c r="GG232" s="13"/>
      <c r="GH232" s="55">
        <f>VLOOKUP($A232,'WO Detail'!$A$2:$BJ$304,39,FALSE)</f>
        <v>98.84</v>
      </c>
      <c r="GI232" s="55">
        <f>VLOOKUP($A232,'WO Detail'!$A$2:$BJ$304,40,FALSE)</f>
        <v>0</v>
      </c>
      <c r="GJ232" s="13"/>
      <c r="GK232" s="13"/>
      <c r="GL232" s="13"/>
      <c r="GM232" s="13"/>
      <c r="GN232" s="55">
        <f>VLOOKUP($A232,'WO Detail'!$A$2:$BJ$304,17,FALSE)</f>
        <v>0</v>
      </c>
      <c r="GO232" s="55">
        <f>VLOOKUP($A232,'WO Detail'!$A$2:$BJ$304,18,FALSE)</f>
        <v>0</v>
      </c>
      <c r="GP232" s="55">
        <f>VLOOKUP($A232,'WO Detail'!$A$2:$BJ$304,19,FALSE)</f>
        <v>0</v>
      </c>
      <c r="GQ232" s="55" t="str">
        <f>VLOOKUP($A232,'WO Detail'!$A$2:$BJ$304,21,FALSE)</f>
        <v>Yes</v>
      </c>
      <c r="GR232" s="89">
        <f>VLOOKUP($A232,'WO Detail'!$A$2:$BJ$304,22,FALSE)</f>
        <v>1.2516673701112793</v>
      </c>
      <c r="GS232" s="95" t="str">
        <f>VLOOKUP($A232,'WO Detail'!$A$2:$BJ$304,41,FALSE)</f>
        <v/>
      </c>
      <c r="GT232" s="95"/>
      <c r="GU232" s="95" t="str">
        <f>VLOOKUP($A232,'WO Detail'!$A$2:$BJ$304,42,FALSE)</f>
        <v/>
      </c>
      <c r="GV232" s="95"/>
      <c r="GW232" s="95">
        <f>VLOOKUP($A232,'WO Detail'!$A$2:$BJ$304,43,FALSE)</f>
        <v>10</v>
      </c>
      <c r="GX232" s="95">
        <f t="shared" si="79"/>
        <v>0.83333333333333337</v>
      </c>
      <c r="GY232" s="95">
        <f>VLOOKUP($A232,'WO Detail'!$A$2:$BJ$304,44,FALSE)</f>
        <v>6</v>
      </c>
      <c r="GZ232" s="95">
        <f t="shared" si="80"/>
        <v>1.5</v>
      </c>
      <c r="HA232" s="95">
        <f>VLOOKUP($A232,'WO Detail'!$A$2:$BJ$304,45,FALSE)</f>
        <v>0</v>
      </c>
      <c r="HB232" s="95">
        <f t="shared" si="81"/>
        <v>0</v>
      </c>
      <c r="HC232" s="95">
        <f>VLOOKUP($A232,'WO Detail'!$A$2:$BJ$304,46,FALSE)</f>
        <v>0</v>
      </c>
      <c r="HD232" s="95">
        <f t="shared" si="82"/>
        <v>0</v>
      </c>
      <c r="HE232" s="95">
        <f>VLOOKUP($A232,'WO Detail'!$A$2:$BJ$304,47,FALSE)</f>
        <v>1</v>
      </c>
      <c r="HF232" s="95">
        <f t="shared" si="83"/>
        <v>8.3333333333333329E-2</v>
      </c>
      <c r="HG232" s="95">
        <f>VLOOKUP($A232,'WO Detail'!$A$2:$BJ$304,49,FALSE)</f>
        <v>1</v>
      </c>
      <c r="HH232" s="95">
        <f t="shared" si="84"/>
        <v>8.3333333333333329E-2</v>
      </c>
      <c r="HI232" s="95">
        <f>VLOOKUP($A232,'WO Detail'!$A$2:$BJ$304,51,FALSE)</f>
        <v>0</v>
      </c>
      <c r="HJ232" s="95">
        <f t="shared" si="85"/>
        <v>0</v>
      </c>
      <c r="HK232" s="95">
        <f>VLOOKUP($A232,'WO Detail'!$A$2:$BJ$304,53,FALSE)</f>
        <v>0</v>
      </c>
      <c r="HL232" s="95">
        <f t="shared" si="86"/>
        <v>0</v>
      </c>
      <c r="HM232" s="95"/>
      <c r="HN232" s="95"/>
      <c r="HO232" s="95">
        <f>VLOOKUP($A232,'WO Detail'!$A$2:$BJ$304,56,FALSE)</f>
        <v>106</v>
      </c>
      <c r="HP232" s="95">
        <f t="shared" si="87"/>
        <v>8.8333333333333339</v>
      </c>
      <c r="HQ232" s="95">
        <f>VLOOKUP($A232,'WO Detail'!$A$2:$BJ$304,57,FALSE)</f>
        <v>30</v>
      </c>
      <c r="HR232" s="95">
        <f t="shared" si="88"/>
        <v>7.5</v>
      </c>
      <c r="HS232" s="95">
        <f>VLOOKUP($A232,'WO Detail'!$A$2:$BJ$304,58,FALSE)</f>
        <v>6</v>
      </c>
      <c r="HT232" s="95">
        <f t="shared" si="89"/>
        <v>0.5</v>
      </c>
      <c r="HU232" s="95">
        <f>VLOOKUP($A232,'WO Detail'!$A$2:$BJ$304,59,FALSE)</f>
        <v>8</v>
      </c>
      <c r="HV232" s="95">
        <f t="shared" si="90"/>
        <v>2</v>
      </c>
      <c r="HW232" s="95">
        <f>VLOOKUP($A232,'WO Detail'!$A$2:$BJ$304,60,FALSE)</f>
        <v>0</v>
      </c>
      <c r="HX232" s="95">
        <f t="shared" si="91"/>
        <v>0</v>
      </c>
      <c r="HY232" s="95">
        <f>VLOOKUP($A232,'WO Detail'!$A$2:$BJ$304,61,FALSE)</f>
        <v>0</v>
      </c>
      <c r="HZ232" s="95">
        <f t="shared" si="92"/>
        <v>0</v>
      </c>
      <c r="IA232" s="95"/>
      <c r="IB232" s="95"/>
      <c r="IC232" s="95"/>
      <c r="ID232" s="113">
        <f>VLOOKUP($A232,'PHAS Score'!$C$1:$D$303,2,FALSE)</f>
        <v>48</v>
      </c>
      <c r="IE232" s="95">
        <f>VLOOKUP($A232,'WO Detail'!$A$2:$BJ$304,62,FALSE)</f>
        <v>0</v>
      </c>
      <c r="IF232" s="95">
        <f t="shared" si="93"/>
        <v>0</v>
      </c>
      <c r="IG232" s="96"/>
      <c r="IH232" s="96"/>
      <c r="II232" s="96"/>
      <c r="IJ232" s="96"/>
    </row>
    <row r="233" spans="1:244" s="18" customFormat="1" ht="20.100000000000001" customHeight="1">
      <c r="A233" s="55" t="s">
        <v>1445</v>
      </c>
      <c r="B233" s="13" t="s">
        <v>307</v>
      </c>
      <c r="C233" s="13" t="str">
        <f>VLOOKUP($A233,'WO Detail'!$A$2:$BJ$304,4,FALSE)</f>
        <v>Private Mgmt</v>
      </c>
      <c r="D233" s="13" t="str">
        <f>VLOOKUP($A233,'WO Detail'!$A$2:$BJ$304,6,FALSE)</f>
        <v>Kraus Management (MB 1)</v>
      </c>
      <c r="E233" s="55">
        <f>VLOOKUP($A233,'WO Detail'!$A$2:$BJ$304,7,FALSE)</f>
        <v>359</v>
      </c>
      <c r="F233" s="13" t="s">
        <v>1446</v>
      </c>
      <c r="G233" s="53">
        <v>399</v>
      </c>
      <c r="H233" s="55" t="str">
        <f>VLOOKUP($A233,'WO Detail'!$A$2:$BJ$304,9,FALSE)</f>
        <v>NY005013170</v>
      </c>
      <c r="I233" s="14">
        <v>2</v>
      </c>
      <c r="J233" s="14">
        <v>3</v>
      </c>
      <c r="K233" s="15">
        <v>1.5</v>
      </c>
      <c r="L233" s="15">
        <v>17.05</v>
      </c>
      <c r="M233" s="14">
        <v>2</v>
      </c>
      <c r="N233" s="14">
        <v>1</v>
      </c>
      <c r="O233" s="14">
        <v>0</v>
      </c>
      <c r="P233" s="14">
        <v>0</v>
      </c>
      <c r="Q233" s="14">
        <v>1</v>
      </c>
      <c r="R233" s="14">
        <v>0</v>
      </c>
      <c r="S233" s="14">
        <v>0</v>
      </c>
      <c r="T233" s="14">
        <v>1</v>
      </c>
      <c r="U233" s="14">
        <v>0</v>
      </c>
      <c r="V233" s="14">
        <v>1</v>
      </c>
      <c r="W233" s="14">
        <v>0</v>
      </c>
      <c r="X233" s="14">
        <v>0</v>
      </c>
      <c r="Y233" s="14">
        <v>0</v>
      </c>
      <c r="Z233" s="14">
        <v>0</v>
      </c>
      <c r="AA233" s="14">
        <v>0</v>
      </c>
      <c r="AB233" s="14">
        <v>1</v>
      </c>
      <c r="AC233" s="14">
        <v>0</v>
      </c>
      <c r="AD233" s="14">
        <v>0</v>
      </c>
      <c r="AE233" s="14">
        <v>2</v>
      </c>
      <c r="AF233" s="14">
        <v>1</v>
      </c>
      <c r="AG233" s="14">
        <v>0</v>
      </c>
      <c r="AH233" s="14">
        <v>0</v>
      </c>
      <c r="AI233" s="14">
        <v>0</v>
      </c>
      <c r="AJ233" s="14">
        <v>0</v>
      </c>
      <c r="AK233" s="14">
        <v>0</v>
      </c>
      <c r="AL233" s="14">
        <v>0</v>
      </c>
      <c r="AM233" s="14">
        <v>0</v>
      </c>
      <c r="AN233" s="14">
        <v>0</v>
      </c>
      <c r="AO233" s="16">
        <v>822.5</v>
      </c>
      <c r="AP233" s="16">
        <v>822.5</v>
      </c>
      <c r="AQ233" s="14">
        <v>0</v>
      </c>
      <c r="AR233" s="14">
        <v>0</v>
      </c>
      <c r="AS233" s="14">
        <v>1</v>
      </c>
      <c r="AT233" s="14">
        <v>0</v>
      </c>
      <c r="AU233" s="14">
        <v>0</v>
      </c>
      <c r="AV233" s="14">
        <v>0</v>
      </c>
      <c r="AW233" s="14">
        <v>0</v>
      </c>
      <c r="AX233" s="14">
        <v>0</v>
      </c>
      <c r="AY233" s="14">
        <v>0</v>
      </c>
      <c r="AZ233" s="14">
        <v>0</v>
      </c>
      <c r="BA233" s="14">
        <v>1</v>
      </c>
      <c r="BB233" s="16">
        <v>48135</v>
      </c>
      <c r="BC233" s="16">
        <v>48135</v>
      </c>
      <c r="BD233" s="14">
        <v>0</v>
      </c>
      <c r="BE233" s="14">
        <v>1</v>
      </c>
      <c r="BF233" s="14">
        <v>0</v>
      </c>
      <c r="BG233" s="14">
        <v>0</v>
      </c>
      <c r="BH233" s="14">
        <v>0</v>
      </c>
      <c r="BI233" s="14">
        <v>0</v>
      </c>
      <c r="BJ233" s="14">
        <v>0</v>
      </c>
      <c r="BK233" s="14">
        <v>0</v>
      </c>
      <c r="BL233" s="14">
        <v>0</v>
      </c>
      <c r="BM233" s="14">
        <v>0</v>
      </c>
      <c r="BN233" s="14">
        <v>0</v>
      </c>
      <c r="BO233" s="14">
        <v>0</v>
      </c>
      <c r="BP233" s="14">
        <v>0</v>
      </c>
      <c r="BQ233" s="14">
        <v>0</v>
      </c>
      <c r="BR233" s="14">
        <v>0</v>
      </c>
      <c r="BS233" s="14">
        <v>0</v>
      </c>
      <c r="BT233" s="14">
        <v>0</v>
      </c>
      <c r="BU233" s="14">
        <v>1</v>
      </c>
      <c r="BV233" s="14">
        <v>0</v>
      </c>
      <c r="BW233" s="14">
        <v>0</v>
      </c>
      <c r="BX233" s="14">
        <v>0</v>
      </c>
      <c r="BY233" s="14">
        <v>2</v>
      </c>
      <c r="BZ233" s="16">
        <v>48135</v>
      </c>
      <c r="CA233" s="16">
        <v>48135</v>
      </c>
      <c r="CB233" s="14">
        <v>0</v>
      </c>
      <c r="CC233" s="16"/>
      <c r="CD233" s="16"/>
      <c r="CE233" s="14">
        <v>0</v>
      </c>
      <c r="CF233" s="16"/>
      <c r="CG233" s="16"/>
      <c r="CH233" s="14">
        <v>1</v>
      </c>
      <c r="CI233" s="14">
        <v>0</v>
      </c>
      <c r="CJ233" s="14">
        <v>0</v>
      </c>
      <c r="CK233" s="14">
        <v>1</v>
      </c>
      <c r="CL233" s="14">
        <v>0</v>
      </c>
      <c r="CM233" s="14">
        <v>0</v>
      </c>
      <c r="CN233" s="17">
        <f t="shared" si="76"/>
        <v>0</v>
      </c>
      <c r="CO233" s="14">
        <v>1</v>
      </c>
      <c r="CP233" s="17">
        <f t="shared" si="77"/>
        <v>0.5</v>
      </c>
      <c r="CQ233" s="14">
        <v>1</v>
      </c>
      <c r="CR233" s="14">
        <v>0</v>
      </c>
      <c r="CS233" s="17">
        <f t="shared" si="78"/>
        <v>0</v>
      </c>
      <c r="CT233" s="13"/>
      <c r="CU233" s="17"/>
      <c r="CV233" s="13"/>
      <c r="CW233" s="13"/>
      <c r="CX233" s="13"/>
      <c r="CY233" s="13"/>
      <c r="CZ233" s="13"/>
      <c r="DA233" s="13"/>
      <c r="DB233" s="13" t="str">
        <f>VLOOKUP($A233,'WO Detail'!$A$2:$BJ$304,5,FALSE)</f>
        <v>Tracey Williams</v>
      </c>
      <c r="DC233" s="13" t="s">
        <v>272</v>
      </c>
      <c r="DD233" s="13"/>
      <c r="DE233" s="55">
        <f>VLOOKUP($A233,'WO Detail'!$A$2:$BJ$304,38,FALSE)</f>
        <v>0</v>
      </c>
      <c r="DF233" s="19" t="s">
        <v>309</v>
      </c>
      <c r="DG233" s="19" t="s">
        <v>310</v>
      </c>
      <c r="DH233" s="19" t="s">
        <v>478</v>
      </c>
      <c r="DI233" s="19" t="s">
        <v>479</v>
      </c>
      <c r="DJ233" s="19" t="s">
        <v>313</v>
      </c>
      <c r="DK233" s="19" t="s">
        <v>314</v>
      </c>
      <c r="DL233" s="19" t="s">
        <v>280</v>
      </c>
      <c r="DM233" s="19" t="s">
        <v>315</v>
      </c>
      <c r="DN233" s="19" t="s">
        <v>316</v>
      </c>
      <c r="DO233" s="55"/>
      <c r="DP233" s="55"/>
      <c r="DQ233" s="68">
        <v>8.8737201365187701</v>
      </c>
      <c r="DR233" s="55" t="str">
        <f>VLOOKUP($A233,'WO Detail'!$A$2:$BJ$304,10,FALSE)</f>
        <v>No</v>
      </c>
      <c r="DS233" s="55" t="str">
        <f>VLOOKUP($A233,'WO Detail'!$A$2:$BJ$304,14,FALSE)</f>
        <v>YES</v>
      </c>
      <c r="DT233" s="19" t="s">
        <v>317</v>
      </c>
      <c r="DU233" s="59" t="str">
        <f>VLOOKUP($A233,'WO Detail'!$A$2:$BJ$304,15,FALSE)</f>
        <v>CARNETTA CLARK</v>
      </c>
      <c r="DV233" s="78">
        <v>2020</v>
      </c>
      <c r="DW233" s="79" t="s">
        <v>267</v>
      </c>
      <c r="DX233" s="55">
        <f>VLOOKUP($A233,'WO Detail'!$A$2:$BJ$304,26,FALSE)</f>
        <v>10</v>
      </c>
      <c r="DY233" s="55">
        <f>VLOOKUP($A233,'WO Detail'!$A$2:$BJ$304,27,FALSE)</f>
        <v>2</v>
      </c>
      <c r="DZ233" s="55">
        <f>VLOOKUP($A233,'WO Detail'!$A$2:$BJ$304,28,FALSE)</f>
        <v>0</v>
      </c>
      <c r="EA233" s="55">
        <f>VLOOKUP($A233,'WO Detail'!$A$2:$BJ$304,29,FALSE)</f>
        <v>8</v>
      </c>
      <c r="EB233" s="55">
        <f>VLOOKUP($A233,'WO Detail'!$A$2:$BJ$304,30,FALSE)</f>
        <v>0</v>
      </c>
      <c r="EC233" s="55">
        <f>VLOOKUP($A233,'WO Detail'!$A$2:$BJ$304,31,FALSE)</f>
        <v>1</v>
      </c>
      <c r="ED233" s="55">
        <f>VLOOKUP($A233,'WO Detail'!$A$2:$BJ$304,32,FALSE)</f>
        <v>9</v>
      </c>
      <c r="EE233" s="55">
        <f>VLOOKUP($A233,'WO Detail'!$A$2:$BJ$304,33,FALSE)</f>
        <v>0</v>
      </c>
      <c r="EF233" s="55">
        <f>VLOOKUP($A233,'WO Detail'!$A$2:$BJ$304,34,FALSE)</f>
        <v>0</v>
      </c>
      <c r="EG233" s="55">
        <f>VLOOKUP($A233,'WO Detail'!$A$2:$BJ$304,35,FALSE)</f>
        <v>0</v>
      </c>
      <c r="EH233" s="55">
        <f>VLOOKUP($A233,'WO Detail'!$A$2:$BJ$304,36,FALSE)</f>
        <v>0</v>
      </c>
      <c r="EI233" s="55">
        <f>VLOOKUP($A233,'WO Detail'!$A$2:$BJ$304,37,FALSE)</f>
        <v>0</v>
      </c>
      <c r="EJ233" s="78">
        <v>1</v>
      </c>
      <c r="EK233" s="78">
        <v>0</v>
      </c>
      <c r="EL233" s="19" t="s">
        <v>1442</v>
      </c>
      <c r="EM233" s="19" t="s">
        <v>269</v>
      </c>
      <c r="EN233" s="81">
        <v>34880</v>
      </c>
      <c r="EO233" s="78">
        <v>25</v>
      </c>
      <c r="EP233" s="78" t="s">
        <v>390</v>
      </c>
      <c r="EQ233" s="84">
        <v>1599</v>
      </c>
      <c r="ER233" s="78">
        <v>0.12</v>
      </c>
      <c r="ES233" s="13"/>
      <c r="ET233" s="55">
        <f>VLOOKUP($A233,'WO Detail'!$A$2:$BJ$304,25,FALSE)</f>
        <v>0</v>
      </c>
      <c r="EU233" s="55">
        <f>VLOOKUP($A233,'WO Detail'!$A$2:$BJ$304,24,FALSE)</f>
        <v>0</v>
      </c>
      <c r="EV233" s="55">
        <f>VLOOKUP($A233,'WO Detail'!$A$2:$BJ$304,23,FALSE)</f>
        <v>0</v>
      </c>
      <c r="EW233" s="78" t="s">
        <v>291</v>
      </c>
      <c r="EX233" s="13"/>
      <c r="EY233" s="13"/>
      <c r="EZ233" s="19" t="s">
        <v>272</v>
      </c>
      <c r="FA233" s="55" t="str">
        <f>VLOOKUP($A233,'WO Detail'!$A$2:$BJ$304,11,FALSE)</f>
        <v>Other</v>
      </c>
      <c r="FB233" s="55" t="str">
        <f>VLOOKUP($A233,'WO Detail'!$A$2:$BJ$304,12,FALSE)</f>
        <v>No</v>
      </c>
      <c r="FC233" s="13"/>
      <c r="FD233" s="55">
        <f>VLOOKUP($A233,'WO Detail'!$A$2:$BJ$304,13,FALSE)</f>
        <v>0</v>
      </c>
      <c r="FE233" s="19" t="s">
        <v>272</v>
      </c>
      <c r="FF233" s="13" t="s">
        <v>273</v>
      </c>
      <c r="FG233" s="19" t="s">
        <v>1447</v>
      </c>
      <c r="FH233" s="19" t="s">
        <v>826</v>
      </c>
      <c r="FI233" s="13">
        <v>3803</v>
      </c>
      <c r="FJ233" s="13">
        <v>5</v>
      </c>
      <c r="FK233" s="19" t="s">
        <v>827</v>
      </c>
      <c r="FL233" s="13"/>
      <c r="FM233" s="55">
        <f>VLOOKUP($A233,'WO Detail'!$A$2:$BJ$304,16,FALSE)</f>
        <v>0</v>
      </c>
      <c r="FN233" s="13"/>
      <c r="FO233" s="13"/>
      <c r="FP233" s="13"/>
      <c r="FQ233" s="13"/>
      <c r="FR233" s="13"/>
      <c r="FS233" s="13"/>
      <c r="FT233" s="13"/>
      <c r="FU233" s="13"/>
      <c r="FV233" s="13"/>
      <c r="FW233" s="13"/>
      <c r="FX233" s="13"/>
      <c r="FY233" s="13"/>
      <c r="FZ233" s="13"/>
      <c r="GA233" s="13"/>
      <c r="GB233" s="13"/>
      <c r="GC233" s="13"/>
      <c r="GD233" s="13"/>
      <c r="GE233" s="13"/>
      <c r="GF233" s="13"/>
      <c r="GG233" s="13"/>
      <c r="GH233" s="55">
        <f>VLOOKUP($A233,'WO Detail'!$A$2:$BJ$304,39,FALSE)</f>
        <v>69.89</v>
      </c>
      <c r="GI233" s="55">
        <f>VLOOKUP($A233,'WO Detail'!$A$2:$BJ$304,40,FALSE)</f>
        <v>100</v>
      </c>
      <c r="GJ233" s="13"/>
      <c r="GK233" s="13"/>
      <c r="GL233" s="13"/>
      <c r="GM233" s="13"/>
      <c r="GN233" s="55">
        <f>VLOOKUP($A233,'WO Detail'!$A$2:$BJ$304,17,FALSE)</f>
        <v>0</v>
      </c>
      <c r="GO233" s="55">
        <f>VLOOKUP($A233,'WO Detail'!$A$2:$BJ$304,18,FALSE)</f>
        <v>0</v>
      </c>
      <c r="GP233" s="55">
        <f>VLOOKUP($A233,'WO Detail'!$A$2:$BJ$304,19,FALSE)</f>
        <v>0</v>
      </c>
      <c r="GQ233" s="55" t="str">
        <f>VLOOKUP($A233,'WO Detail'!$A$2:$BJ$304,21,FALSE)</f>
        <v>Yes</v>
      </c>
      <c r="GR233" s="89">
        <f>VLOOKUP($A233,'WO Detail'!$A$2:$BJ$304,22,FALSE)</f>
        <v>0.61513099053106646</v>
      </c>
      <c r="GS233" s="95">
        <f>VLOOKUP($A233,'WO Detail'!$A$2:$BJ$304,41,FALSE)</f>
        <v>0</v>
      </c>
      <c r="GT233" s="95">
        <f t="shared" ref="GT233:GT264" si="98">(GS233/3)/DY233</f>
        <v>0</v>
      </c>
      <c r="GU233" s="95">
        <f>VLOOKUP($A233,'WO Detail'!$A$2:$BJ$304,42,FALSE)</f>
        <v>0</v>
      </c>
      <c r="GV233" s="95">
        <f t="shared" ref="GV233:GV264" si="99">GU233/DY233</f>
        <v>0</v>
      </c>
      <c r="GW233" s="95">
        <f>VLOOKUP($A233,'WO Detail'!$A$2:$BJ$304,43,FALSE)</f>
        <v>3</v>
      </c>
      <c r="GX233" s="95">
        <f t="shared" si="79"/>
        <v>0.5</v>
      </c>
      <c r="GY233" s="95">
        <f>VLOOKUP($A233,'WO Detail'!$A$2:$BJ$304,44,FALSE)</f>
        <v>31</v>
      </c>
      <c r="GZ233" s="95">
        <f t="shared" si="80"/>
        <v>15.5</v>
      </c>
      <c r="HA233" s="95">
        <f>VLOOKUP($A233,'WO Detail'!$A$2:$BJ$304,45,FALSE)</f>
        <v>1</v>
      </c>
      <c r="HB233" s="95">
        <f t="shared" si="81"/>
        <v>0.16666666666666666</v>
      </c>
      <c r="HC233" s="95">
        <f>VLOOKUP($A233,'WO Detail'!$A$2:$BJ$304,46,FALSE)</f>
        <v>1</v>
      </c>
      <c r="HD233" s="95">
        <f t="shared" si="82"/>
        <v>0.5</v>
      </c>
      <c r="HE233" s="95">
        <f>VLOOKUP($A233,'WO Detail'!$A$2:$BJ$304,47,FALSE)</f>
        <v>0</v>
      </c>
      <c r="HF233" s="95">
        <f t="shared" si="83"/>
        <v>0</v>
      </c>
      <c r="HG233" s="95">
        <f>VLOOKUP($A233,'WO Detail'!$A$2:$BJ$304,49,FALSE)</f>
        <v>0</v>
      </c>
      <c r="HH233" s="95">
        <f t="shared" si="84"/>
        <v>0</v>
      </c>
      <c r="HI233" s="95">
        <f>VLOOKUP($A233,'WO Detail'!$A$2:$BJ$304,51,FALSE)</f>
        <v>0</v>
      </c>
      <c r="HJ233" s="95">
        <f t="shared" si="85"/>
        <v>0</v>
      </c>
      <c r="HK233" s="95">
        <f>VLOOKUP($A233,'WO Detail'!$A$2:$BJ$304,53,FALSE)</f>
        <v>0</v>
      </c>
      <c r="HL233" s="95">
        <f t="shared" si="86"/>
        <v>0</v>
      </c>
      <c r="HM233" s="95"/>
      <c r="HN233" s="95"/>
      <c r="HO233" s="95">
        <f>VLOOKUP($A233,'WO Detail'!$A$2:$BJ$304,56,FALSE)</f>
        <v>50</v>
      </c>
      <c r="HP233" s="95">
        <f t="shared" si="87"/>
        <v>8.3333333333333339</v>
      </c>
      <c r="HQ233" s="95">
        <f>VLOOKUP($A233,'WO Detail'!$A$2:$BJ$304,57,FALSE)</f>
        <v>19</v>
      </c>
      <c r="HR233" s="95">
        <f t="shared" si="88"/>
        <v>9.5</v>
      </c>
      <c r="HS233" s="95">
        <f>VLOOKUP($A233,'WO Detail'!$A$2:$BJ$304,58,FALSE)</f>
        <v>5</v>
      </c>
      <c r="HT233" s="95">
        <f t="shared" si="89"/>
        <v>0.83333333333333337</v>
      </c>
      <c r="HU233" s="95">
        <f>VLOOKUP($A233,'WO Detail'!$A$2:$BJ$304,59,FALSE)</f>
        <v>32</v>
      </c>
      <c r="HV233" s="95">
        <f t="shared" si="90"/>
        <v>16</v>
      </c>
      <c r="HW233" s="95">
        <f>VLOOKUP($A233,'WO Detail'!$A$2:$BJ$304,60,FALSE)</f>
        <v>0</v>
      </c>
      <c r="HX233" s="95">
        <f t="shared" si="91"/>
        <v>0</v>
      </c>
      <c r="HY233" s="95">
        <f>VLOOKUP($A233,'WO Detail'!$A$2:$BJ$304,61,FALSE)</f>
        <v>0</v>
      </c>
      <c r="HZ233" s="95">
        <f t="shared" si="92"/>
        <v>0</v>
      </c>
      <c r="IA233" s="95"/>
      <c r="IB233" s="95"/>
      <c r="IC233" s="95"/>
      <c r="ID233" s="113">
        <f>VLOOKUP($A233,'PHAS Score'!$C$1:$D$303,2,FALSE)</f>
        <v>48</v>
      </c>
      <c r="IE233" s="95">
        <f>VLOOKUP($A233,'WO Detail'!$A$2:$BJ$304,62,FALSE)</f>
        <v>0</v>
      </c>
      <c r="IF233" s="95">
        <f t="shared" si="93"/>
        <v>0</v>
      </c>
      <c r="IG233" s="96"/>
      <c r="IH233" s="96"/>
      <c r="II233" s="96"/>
      <c r="IJ233" s="96"/>
    </row>
    <row r="234" spans="1:244" s="18" customFormat="1" ht="20.100000000000001" customHeight="1">
      <c r="A234" s="55" t="s">
        <v>1448</v>
      </c>
      <c r="B234" s="13" t="s">
        <v>278</v>
      </c>
      <c r="C234" s="13" t="str">
        <f>VLOOKUP($A234,'WO Detail'!$A$2:$BJ$304,4,FALSE)</f>
        <v>Brooklyn</v>
      </c>
      <c r="D234" s="13" t="str">
        <f>VLOOKUP($A234,'WO Detail'!$A$2:$BJ$304,6,FALSE)</f>
        <v>Ocean Hill</v>
      </c>
      <c r="E234" s="55">
        <f>VLOOKUP($A234,'WO Detail'!$A$2:$BJ$304,7,FALSE)</f>
        <v>162</v>
      </c>
      <c r="F234" s="13" t="s">
        <v>1449</v>
      </c>
      <c r="G234" s="53">
        <v>158</v>
      </c>
      <c r="H234" s="55" t="str">
        <f>VLOOKUP($A234,'WO Detail'!$A$2:$BJ$304,9,FALSE)</f>
        <v>NY005011620</v>
      </c>
      <c r="I234" s="14">
        <v>125</v>
      </c>
      <c r="J234" s="14">
        <v>297</v>
      </c>
      <c r="K234" s="15">
        <v>2.3759999999999999</v>
      </c>
      <c r="L234" s="15">
        <v>20.7224</v>
      </c>
      <c r="M234" s="14">
        <v>105</v>
      </c>
      <c r="N234" s="14">
        <v>192</v>
      </c>
      <c r="O234" s="14">
        <v>19</v>
      </c>
      <c r="P234" s="14">
        <v>20</v>
      </c>
      <c r="Q234" s="14">
        <v>17</v>
      </c>
      <c r="R234" s="14">
        <v>31</v>
      </c>
      <c r="S234" s="14">
        <v>26</v>
      </c>
      <c r="T234" s="14">
        <v>43</v>
      </c>
      <c r="U234" s="14">
        <v>32</v>
      </c>
      <c r="V234" s="14">
        <v>37</v>
      </c>
      <c r="W234" s="14">
        <v>19</v>
      </c>
      <c r="X234" s="14">
        <v>13</v>
      </c>
      <c r="Y234" s="14">
        <v>15</v>
      </c>
      <c r="Z234" s="14">
        <v>16</v>
      </c>
      <c r="AA234" s="14">
        <v>9</v>
      </c>
      <c r="AB234" s="14">
        <v>75</v>
      </c>
      <c r="AC234" s="14">
        <v>45</v>
      </c>
      <c r="AD234" s="14">
        <v>40</v>
      </c>
      <c r="AE234" s="14">
        <v>10</v>
      </c>
      <c r="AF234" s="14">
        <v>183</v>
      </c>
      <c r="AG234" s="14">
        <v>103</v>
      </c>
      <c r="AH234" s="14">
        <v>1</v>
      </c>
      <c r="AI234" s="14">
        <v>0</v>
      </c>
      <c r="AJ234" s="14">
        <v>51</v>
      </c>
      <c r="AK234" s="14">
        <v>23</v>
      </c>
      <c r="AL234" s="14">
        <v>4</v>
      </c>
      <c r="AM234" s="14">
        <v>2</v>
      </c>
      <c r="AN234" s="14">
        <v>11</v>
      </c>
      <c r="AO234" s="16">
        <v>650.28</v>
      </c>
      <c r="AP234" s="16">
        <v>536</v>
      </c>
      <c r="AQ234" s="14">
        <v>1</v>
      </c>
      <c r="AR234" s="14">
        <v>2</v>
      </c>
      <c r="AS234" s="14">
        <v>27</v>
      </c>
      <c r="AT234" s="14">
        <v>13</v>
      </c>
      <c r="AU234" s="14">
        <v>14</v>
      </c>
      <c r="AV234" s="14">
        <v>17</v>
      </c>
      <c r="AW234" s="14">
        <v>8</v>
      </c>
      <c r="AX234" s="14">
        <v>7</v>
      </c>
      <c r="AY234" s="14">
        <v>4</v>
      </c>
      <c r="AZ234" s="14">
        <v>5</v>
      </c>
      <c r="BA234" s="14">
        <v>27</v>
      </c>
      <c r="BB234" s="16">
        <v>31449.383999999998</v>
      </c>
      <c r="BC234" s="16">
        <v>25319</v>
      </c>
      <c r="BD234" s="14">
        <v>2</v>
      </c>
      <c r="BE234" s="14">
        <v>14</v>
      </c>
      <c r="BF234" s="14">
        <v>23</v>
      </c>
      <c r="BG234" s="14">
        <v>8</v>
      </c>
      <c r="BH234" s="14">
        <v>15</v>
      </c>
      <c r="BI234" s="14">
        <v>14</v>
      </c>
      <c r="BJ234" s="14">
        <v>9</v>
      </c>
      <c r="BK234" s="14">
        <v>7</v>
      </c>
      <c r="BL234" s="14">
        <v>8</v>
      </c>
      <c r="BM234" s="14">
        <v>3</v>
      </c>
      <c r="BN234" s="14">
        <v>10</v>
      </c>
      <c r="BO234" s="14">
        <v>2</v>
      </c>
      <c r="BP234" s="14">
        <v>1</v>
      </c>
      <c r="BQ234" s="14">
        <v>1</v>
      </c>
      <c r="BR234" s="14">
        <v>1</v>
      </c>
      <c r="BS234" s="14">
        <v>1</v>
      </c>
      <c r="BT234" s="14">
        <v>0</v>
      </c>
      <c r="BU234" s="14">
        <v>0</v>
      </c>
      <c r="BV234" s="14">
        <v>1</v>
      </c>
      <c r="BW234" s="14">
        <v>0</v>
      </c>
      <c r="BX234" s="14">
        <v>5</v>
      </c>
      <c r="BY234" s="14">
        <v>69</v>
      </c>
      <c r="BZ234" s="16">
        <v>44335.34782608696</v>
      </c>
      <c r="CA234" s="16">
        <v>37920</v>
      </c>
      <c r="CB234" s="14">
        <v>18</v>
      </c>
      <c r="CC234" s="16">
        <v>21368.277777777777</v>
      </c>
      <c r="CD234" s="16">
        <v>16159</v>
      </c>
      <c r="CE234" s="14">
        <v>40</v>
      </c>
      <c r="CF234" s="16">
        <v>16191.375</v>
      </c>
      <c r="CG234" s="16">
        <v>11160</v>
      </c>
      <c r="CH234" s="14">
        <v>66</v>
      </c>
      <c r="CI234" s="14">
        <v>38</v>
      </c>
      <c r="CJ234" s="14">
        <v>12</v>
      </c>
      <c r="CK234" s="14">
        <v>7</v>
      </c>
      <c r="CL234" s="14">
        <v>1</v>
      </c>
      <c r="CM234" s="14">
        <v>2</v>
      </c>
      <c r="CN234" s="17">
        <f t="shared" si="76"/>
        <v>1.6E-2</v>
      </c>
      <c r="CO234" s="14">
        <v>10</v>
      </c>
      <c r="CP234" s="17">
        <f t="shared" si="77"/>
        <v>0.08</v>
      </c>
      <c r="CQ234" s="14">
        <v>45</v>
      </c>
      <c r="CR234" s="14">
        <v>23</v>
      </c>
      <c r="CS234" s="17">
        <f t="shared" si="78"/>
        <v>7.7441077441077436E-2</v>
      </c>
      <c r="CT234" s="13"/>
      <c r="CU234" s="17"/>
      <c r="CV234" s="13"/>
      <c r="CW234" s="13"/>
      <c r="CX234" s="13"/>
      <c r="CY234" s="13"/>
      <c r="CZ234" s="13"/>
      <c r="DA234" s="13"/>
      <c r="DB234" s="13" t="str">
        <f>VLOOKUP($A234,'WO Detail'!$A$2:$BJ$304,5,FALSE)</f>
        <v>Gerard Middleton</v>
      </c>
      <c r="DC234" s="13"/>
      <c r="DD234" s="13"/>
      <c r="DE234" s="55">
        <f>VLOOKUP($A234,'WO Detail'!$A$2:$BJ$304,38,FALSE)</f>
        <v>0</v>
      </c>
      <c r="DF234" s="19" t="s">
        <v>350</v>
      </c>
      <c r="DG234" s="19" t="s">
        <v>351</v>
      </c>
      <c r="DH234" s="19" t="s">
        <v>282</v>
      </c>
      <c r="DI234" s="19" t="s">
        <v>283</v>
      </c>
      <c r="DJ234" s="19" t="s">
        <v>354</v>
      </c>
      <c r="DK234" s="19" t="s">
        <v>355</v>
      </c>
      <c r="DL234" s="19" t="s">
        <v>286</v>
      </c>
      <c r="DM234" s="19" t="s">
        <v>287</v>
      </c>
      <c r="DN234" s="19" t="s">
        <v>288</v>
      </c>
      <c r="DO234" s="55"/>
      <c r="DP234" s="55"/>
      <c r="DQ234" s="68">
        <v>10.067114093959731</v>
      </c>
      <c r="DR234" s="55" t="str">
        <f>VLOOKUP($A234,'WO Detail'!$A$2:$BJ$304,10,FALSE)</f>
        <v>No</v>
      </c>
      <c r="DS234" s="55" t="str">
        <f>VLOOKUP($A234,'WO Detail'!$A$2:$BJ$304,14,FALSE)</f>
        <v>YES</v>
      </c>
      <c r="DT234" s="19" t="s">
        <v>289</v>
      </c>
      <c r="DU234" s="59" t="str">
        <f>VLOOKUP($A234,'WO Detail'!$A$2:$BJ$304,15,FALSE)</f>
        <v>CONRAD COX</v>
      </c>
      <c r="DV234" s="77"/>
      <c r="DW234" s="79" t="s">
        <v>267</v>
      </c>
      <c r="DX234" s="55">
        <f>VLOOKUP($A234,'WO Detail'!$A$2:$BJ$304,26,FALSE)</f>
        <v>125</v>
      </c>
      <c r="DY234" s="55">
        <f>VLOOKUP($A234,'WO Detail'!$A$2:$BJ$304,27,FALSE)</f>
        <v>125</v>
      </c>
      <c r="DZ234" s="55">
        <f>VLOOKUP($A234,'WO Detail'!$A$2:$BJ$304,28,FALSE)</f>
        <v>0</v>
      </c>
      <c r="EA234" s="55">
        <f>VLOOKUP($A234,'WO Detail'!$A$2:$BJ$304,29,FALSE)</f>
        <v>0</v>
      </c>
      <c r="EB234" s="55">
        <f>VLOOKUP($A234,'WO Detail'!$A$2:$BJ$304,30,FALSE)</f>
        <v>1</v>
      </c>
      <c r="EC234" s="55">
        <f>VLOOKUP($A234,'WO Detail'!$A$2:$BJ$304,31,FALSE)</f>
        <v>31</v>
      </c>
      <c r="ED234" s="55">
        <f>VLOOKUP($A234,'WO Detail'!$A$2:$BJ$304,32,FALSE)</f>
        <v>62</v>
      </c>
      <c r="EE234" s="55">
        <f>VLOOKUP($A234,'WO Detail'!$A$2:$BJ$304,33,FALSE)</f>
        <v>30</v>
      </c>
      <c r="EF234" s="55">
        <f>VLOOKUP($A234,'WO Detail'!$A$2:$BJ$304,34,FALSE)</f>
        <v>0</v>
      </c>
      <c r="EG234" s="55">
        <f>VLOOKUP($A234,'WO Detail'!$A$2:$BJ$304,35,FALSE)</f>
        <v>1</v>
      </c>
      <c r="EH234" s="55">
        <f>VLOOKUP($A234,'WO Detail'!$A$2:$BJ$304,36,FALSE)</f>
        <v>0</v>
      </c>
      <c r="EI234" s="55">
        <f>VLOOKUP($A234,'WO Detail'!$A$2:$BJ$304,37,FALSE)</f>
        <v>0</v>
      </c>
      <c r="EJ234" s="78">
        <v>1</v>
      </c>
      <c r="EK234" s="78">
        <v>0</v>
      </c>
      <c r="EL234" s="19" t="s">
        <v>268</v>
      </c>
      <c r="EM234" s="19" t="s">
        <v>269</v>
      </c>
      <c r="EN234" s="81">
        <v>24472</v>
      </c>
      <c r="EO234" s="78">
        <v>54</v>
      </c>
      <c r="EP234" s="78" t="s">
        <v>299</v>
      </c>
      <c r="EQ234" s="84">
        <v>6911</v>
      </c>
      <c r="ER234" s="78">
        <v>1.26</v>
      </c>
      <c r="ES234" s="13"/>
      <c r="ET234" s="55">
        <f>VLOOKUP($A234,'WO Detail'!$A$2:$BJ$304,25,FALSE)</f>
        <v>2</v>
      </c>
      <c r="EU234" s="55">
        <f>VLOOKUP($A234,'WO Detail'!$A$2:$BJ$304,24,FALSE)</f>
        <v>2</v>
      </c>
      <c r="EV234" s="55">
        <f>VLOOKUP($A234,'WO Detail'!$A$2:$BJ$304,23,FALSE)</f>
        <v>0</v>
      </c>
      <c r="EW234" s="78" t="s">
        <v>267</v>
      </c>
      <c r="EX234" s="13"/>
      <c r="EY234" s="13"/>
      <c r="EZ234" s="19" t="s">
        <v>267</v>
      </c>
      <c r="FA234" s="55" t="str">
        <f>VLOOKUP($A234,'WO Detail'!$A$2:$BJ$304,11,FALSE)</f>
        <v>Other</v>
      </c>
      <c r="FB234" s="55" t="str">
        <f>VLOOKUP($A234,'WO Detail'!$A$2:$BJ$304,12,FALSE)</f>
        <v>No</v>
      </c>
      <c r="FC234" s="13"/>
      <c r="FD234" s="55">
        <f>VLOOKUP($A234,'WO Detail'!$A$2:$BJ$304,13,FALSE)</f>
        <v>0</v>
      </c>
      <c r="FE234" s="19" t="s">
        <v>267</v>
      </c>
      <c r="FF234" s="13" t="s">
        <v>273</v>
      </c>
      <c r="FG234" s="19" t="s">
        <v>1450</v>
      </c>
      <c r="FH234" s="19" t="s">
        <v>662</v>
      </c>
      <c r="FI234" s="13">
        <v>4007</v>
      </c>
      <c r="FJ234" s="13">
        <v>23</v>
      </c>
      <c r="FK234" s="19" t="s">
        <v>294</v>
      </c>
      <c r="FL234" s="13"/>
      <c r="FM234" s="55">
        <f>VLOOKUP($A234,'WO Detail'!$A$2:$BJ$304,16,FALSE)</f>
        <v>0</v>
      </c>
      <c r="FN234" s="13"/>
      <c r="FO234" s="13"/>
      <c r="FP234" s="13"/>
      <c r="FQ234" s="13"/>
      <c r="FR234" s="13"/>
      <c r="FS234" s="13"/>
      <c r="FT234" s="13"/>
      <c r="FU234" s="13"/>
      <c r="FV234" s="13"/>
      <c r="FW234" s="13"/>
      <c r="FX234" s="13"/>
      <c r="FY234" s="13"/>
      <c r="FZ234" s="13"/>
      <c r="GA234" s="13"/>
      <c r="GB234" s="13"/>
      <c r="GC234" s="13"/>
      <c r="GD234" s="13"/>
      <c r="GE234" s="13"/>
      <c r="GF234" s="13"/>
      <c r="GG234" s="13"/>
      <c r="GH234" s="55">
        <f>VLOOKUP($A234,'WO Detail'!$A$2:$BJ$304,39,FALSE)</f>
        <v>95.51</v>
      </c>
      <c r="GI234" s="55">
        <f>VLOOKUP($A234,'WO Detail'!$A$2:$BJ$304,40,FALSE)</f>
        <v>28</v>
      </c>
      <c r="GJ234" s="13"/>
      <c r="GK234" s="13"/>
      <c r="GL234" s="13"/>
      <c r="GM234" s="13"/>
      <c r="GN234" s="55">
        <f>VLOOKUP($A234,'WO Detail'!$A$2:$BJ$304,17,FALSE)</f>
        <v>0</v>
      </c>
      <c r="GO234" s="55">
        <f>VLOOKUP($A234,'WO Detail'!$A$2:$BJ$304,18,FALSE)</f>
        <v>0</v>
      </c>
      <c r="GP234" s="55">
        <f>VLOOKUP($A234,'WO Detail'!$A$2:$BJ$304,19,FALSE)</f>
        <v>0</v>
      </c>
      <c r="GQ234" s="55" t="str">
        <f>VLOOKUP($A234,'WO Detail'!$A$2:$BJ$304,21,FALSE)</f>
        <v>No</v>
      </c>
      <c r="GR234" s="89">
        <f>VLOOKUP($A234,'WO Detail'!$A$2:$BJ$304,22,FALSE)</f>
        <v>0.61735729796904426</v>
      </c>
      <c r="GS234" s="95">
        <f>VLOOKUP($A234,'WO Detail'!$A$2:$BJ$304,41,FALSE)</f>
        <v>216</v>
      </c>
      <c r="GT234" s="95">
        <f t="shared" si="98"/>
        <v>0.57599999999999996</v>
      </c>
      <c r="GU234" s="95">
        <f>VLOOKUP($A234,'WO Detail'!$A$2:$BJ$304,42,FALSE)</f>
        <v>15</v>
      </c>
      <c r="GV234" s="95">
        <f t="shared" si="99"/>
        <v>0.12</v>
      </c>
      <c r="GW234" s="95">
        <f>VLOOKUP($A234,'WO Detail'!$A$2:$BJ$304,43,FALSE)</f>
        <v>774</v>
      </c>
      <c r="GX234" s="95">
        <f t="shared" si="79"/>
        <v>2.0640000000000001</v>
      </c>
      <c r="GY234" s="95">
        <f>VLOOKUP($A234,'WO Detail'!$A$2:$BJ$304,44,FALSE)</f>
        <v>376</v>
      </c>
      <c r="GZ234" s="95">
        <f t="shared" si="80"/>
        <v>3.008</v>
      </c>
      <c r="HA234" s="95">
        <f>VLOOKUP($A234,'WO Detail'!$A$2:$BJ$304,45,FALSE)</f>
        <v>213</v>
      </c>
      <c r="HB234" s="95">
        <f t="shared" si="81"/>
        <v>0.56799999999999995</v>
      </c>
      <c r="HC234" s="95">
        <f>VLOOKUP($A234,'WO Detail'!$A$2:$BJ$304,46,FALSE)</f>
        <v>220</v>
      </c>
      <c r="HD234" s="95">
        <f t="shared" si="82"/>
        <v>1.76</v>
      </c>
      <c r="HE234" s="95">
        <f>VLOOKUP($A234,'WO Detail'!$A$2:$BJ$304,47,FALSE)</f>
        <v>244</v>
      </c>
      <c r="HF234" s="95">
        <f t="shared" si="83"/>
        <v>0.65066666666666662</v>
      </c>
      <c r="HG234" s="95">
        <f>VLOOKUP($A234,'WO Detail'!$A$2:$BJ$304,49,FALSE)</f>
        <v>357</v>
      </c>
      <c r="HH234" s="95">
        <f t="shared" si="84"/>
        <v>0.95199999999999996</v>
      </c>
      <c r="HI234" s="95">
        <f>VLOOKUP($A234,'WO Detail'!$A$2:$BJ$304,51,FALSE)</f>
        <v>2</v>
      </c>
      <c r="HJ234" s="95">
        <f t="shared" si="85"/>
        <v>1</v>
      </c>
      <c r="HK234" s="95">
        <f>VLOOKUP($A234,'WO Detail'!$A$2:$BJ$304,53,FALSE)</f>
        <v>6</v>
      </c>
      <c r="HL234" s="95">
        <f t="shared" si="86"/>
        <v>3</v>
      </c>
      <c r="HM234" s="95">
        <f>VLOOKUP($A234,'WO Detail'!$A$2:$BJ$304,55,FALSE)</f>
        <v>106</v>
      </c>
      <c r="HN234" s="95">
        <f t="shared" ref="HN234:HN242" si="100">HM234/EU234</f>
        <v>53</v>
      </c>
      <c r="HO234" s="95">
        <f>VLOOKUP($A234,'WO Detail'!$A$2:$BJ$304,56,FALSE)</f>
        <v>7462</v>
      </c>
      <c r="HP234" s="95">
        <f t="shared" si="87"/>
        <v>19.898666666666667</v>
      </c>
      <c r="HQ234" s="95">
        <f>VLOOKUP($A234,'WO Detail'!$A$2:$BJ$304,57,FALSE)</f>
        <v>400</v>
      </c>
      <c r="HR234" s="95">
        <f t="shared" si="88"/>
        <v>3.2</v>
      </c>
      <c r="HS234" s="95">
        <f>VLOOKUP($A234,'WO Detail'!$A$2:$BJ$304,58,FALSE)</f>
        <v>2204</v>
      </c>
      <c r="HT234" s="95">
        <f t="shared" si="89"/>
        <v>5.8773333333333326</v>
      </c>
      <c r="HU234" s="95">
        <f>VLOOKUP($A234,'WO Detail'!$A$2:$BJ$304,59,FALSE)</f>
        <v>9909</v>
      </c>
      <c r="HV234" s="95">
        <f t="shared" si="90"/>
        <v>79.272000000000006</v>
      </c>
      <c r="HW234" s="95">
        <f>VLOOKUP($A234,'WO Detail'!$A$2:$BJ$304,60,FALSE)</f>
        <v>282</v>
      </c>
      <c r="HX234" s="95">
        <f t="shared" si="91"/>
        <v>0.752</v>
      </c>
      <c r="HY234" s="95">
        <f>VLOOKUP($A234,'WO Detail'!$A$2:$BJ$304,61,FALSE)</f>
        <v>2851</v>
      </c>
      <c r="HZ234" s="95">
        <f t="shared" si="92"/>
        <v>22.808</v>
      </c>
      <c r="IA234" s="95"/>
      <c r="IB234" s="95"/>
      <c r="IC234" s="95"/>
      <c r="ID234" s="113">
        <f>VLOOKUP($A234,'PHAS Score'!$C$1:$D$303,2,FALSE)</f>
        <v>69.72</v>
      </c>
      <c r="IE234" s="95">
        <f>VLOOKUP($A234,'WO Detail'!$A$2:$BJ$304,62,FALSE)</f>
        <v>70</v>
      </c>
      <c r="IF234" s="95">
        <f t="shared" si="93"/>
        <v>0.56000000000000005</v>
      </c>
      <c r="IG234" s="96"/>
      <c r="IH234" s="96"/>
      <c r="II234" s="96"/>
      <c r="IJ234" s="96"/>
    </row>
    <row r="235" spans="1:244" s="18" customFormat="1" ht="20.100000000000001" customHeight="1">
      <c r="A235" s="55" t="s">
        <v>1451</v>
      </c>
      <c r="B235" s="13" t="s">
        <v>256</v>
      </c>
      <c r="C235" s="13" t="str">
        <f>VLOOKUP($A235,'WO Detail'!$A$2:$BJ$304,4,FALSE)</f>
        <v>Bronx</v>
      </c>
      <c r="D235" s="13" t="str">
        <f>VLOOKUP($A235,'WO Detail'!$A$2:$BJ$304,6,FALSE)</f>
        <v>Sedgwick</v>
      </c>
      <c r="E235" s="55">
        <f>VLOOKUP($A235,'WO Detail'!$A$2:$BJ$304,7,FALSE)</f>
        <v>45</v>
      </c>
      <c r="F235" s="13" t="s">
        <v>1452</v>
      </c>
      <c r="G235" s="53">
        <v>45</v>
      </c>
      <c r="H235" s="55" t="str">
        <f>VLOOKUP($A235,'WO Detail'!$A$2:$BJ$304,9,FALSE)</f>
        <v>NY005010450</v>
      </c>
      <c r="I235" s="14">
        <v>779</v>
      </c>
      <c r="J235" s="14">
        <v>1455</v>
      </c>
      <c r="K235" s="15">
        <v>1.8677792</v>
      </c>
      <c r="L235" s="15">
        <v>23.189602099999998</v>
      </c>
      <c r="M235" s="14">
        <v>499</v>
      </c>
      <c r="N235" s="14">
        <v>956</v>
      </c>
      <c r="O235" s="14">
        <v>65</v>
      </c>
      <c r="P235" s="14">
        <v>94</v>
      </c>
      <c r="Q235" s="14">
        <v>99</v>
      </c>
      <c r="R235" s="14">
        <v>110</v>
      </c>
      <c r="S235" s="14">
        <v>98</v>
      </c>
      <c r="T235" s="14">
        <v>180</v>
      </c>
      <c r="U235" s="14">
        <v>136</v>
      </c>
      <c r="V235" s="14">
        <v>145</v>
      </c>
      <c r="W235" s="14">
        <v>98</v>
      </c>
      <c r="X235" s="14">
        <v>87</v>
      </c>
      <c r="Y235" s="14">
        <v>200</v>
      </c>
      <c r="Z235" s="14">
        <v>112</v>
      </c>
      <c r="AA235" s="14">
        <v>31</v>
      </c>
      <c r="AB235" s="14">
        <v>325</v>
      </c>
      <c r="AC235" s="14">
        <v>396</v>
      </c>
      <c r="AD235" s="14">
        <v>343</v>
      </c>
      <c r="AE235" s="14">
        <v>46</v>
      </c>
      <c r="AF235" s="14">
        <v>544</v>
      </c>
      <c r="AG235" s="14">
        <v>830</v>
      </c>
      <c r="AH235" s="14">
        <v>32</v>
      </c>
      <c r="AI235" s="14">
        <v>3</v>
      </c>
      <c r="AJ235" s="14">
        <v>347</v>
      </c>
      <c r="AK235" s="14">
        <v>82</v>
      </c>
      <c r="AL235" s="14">
        <v>19</v>
      </c>
      <c r="AM235" s="14">
        <v>7</v>
      </c>
      <c r="AN235" s="14">
        <v>71</v>
      </c>
      <c r="AO235" s="16">
        <v>506.18228498074456</v>
      </c>
      <c r="AP235" s="16">
        <v>386</v>
      </c>
      <c r="AQ235" s="14">
        <v>1</v>
      </c>
      <c r="AR235" s="14">
        <v>38</v>
      </c>
      <c r="AS235" s="14">
        <v>268</v>
      </c>
      <c r="AT235" s="14">
        <v>97</v>
      </c>
      <c r="AU235" s="14">
        <v>87</v>
      </c>
      <c r="AV235" s="14">
        <v>67</v>
      </c>
      <c r="AW235" s="14">
        <v>36</v>
      </c>
      <c r="AX235" s="14">
        <v>43</v>
      </c>
      <c r="AY235" s="14">
        <v>28</v>
      </c>
      <c r="AZ235" s="14">
        <v>23</v>
      </c>
      <c r="BA235" s="14">
        <v>91</v>
      </c>
      <c r="BB235" s="16">
        <v>22148.361508452537</v>
      </c>
      <c r="BC235" s="16">
        <v>15840</v>
      </c>
      <c r="BD235" s="14">
        <v>13</v>
      </c>
      <c r="BE235" s="14">
        <v>188</v>
      </c>
      <c r="BF235" s="14">
        <v>162</v>
      </c>
      <c r="BG235" s="14">
        <v>99</v>
      </c>
      <c r="BH235" s="14">
        <v>81</v>
      </c>
      <c r="BI235" s="14">
        <v>43</v>
      </c>
      <c r="BJ235" s="14">
        <v>53</v>
      </c>
      <c r="BK235" s="14">
        <v>28</v>
      </c>
      <c r="BL235" s="14">
        <v>32</v>
      </c>
      <c r="BM235" s="14">
        <v>17</v>
      </c>
      <c r="BN235" s="14">
        <v>11</v>
      </c>
      <c r="BO235" s="14">
        <v>8</v>
      </c>
      <c r="BP235" s="14">
        <v>10</v>
      </c>
      <c r="BQ235" s="14">
        <v>3</v>
      </c>
      <c r="BR235" s="14">
        <v>3</v>
      </c>
      <c r="BS235" s="14">
        <v>5</v>
      </c>
      <c r="BT235" s="14">
        <v>1</v>
      </c>
      <c r="BU235" s="14">
        <v>1</v>
      </c>
      <c r="BV235" s="14">
        <v>3</v>
      </c>
      <c r="BW235" s="14">
        <v>2</v>
      </c>
      <c r="BX235" s="14">
        <v>6</v>
      </c>
      <c r="BY235" s="14">
        <v>329</v>
      </c>
      <c r="BZ235" s="16">
        <v>32755.465045592704</v>
      </c>
      <c r="CA235" s="16">
        <v>27040</v>
      </c>
      <c r="CB235" s="14">
        <v>93</v>
      </c>
      <c r="CC235" s="16">
        <v>11062.634408602151</v>
      </c>
      <c r="CD235" s="16">
        <v>8892</v>
      </c>
      <c r="CE235" s="14">
        <v>342</v>
      </c>
      <c r="CF235" s="16">
        <v>15296.125730994152</v>
      </c>
      <c r="CG235" s="16">
        <v>10482</v>
      </c>
      <c r="CH235" s="14">
        <v>545</v>
      </c>
      <c r="CI235" s="14">
        <v>141</v>
      </c>
      <c r="CJ235" s="14">
        <v>61</v>
      </c>
      <c r="CK235" s="14">
        <v>18</v>
      </c>
      <c r="CL235" s="14">
        <v>4</v>
      </c>
      <c r="CM235" s="14">
        <v>4</v>
      </c>
      <c r="CN235" s="17">
        <f t="shared" si="76"/>
        <v>5.1347881899871627E-3</v>
      </c>
      <c r="CO235" s="14">
        <v>31</v>
      </c>
      <c r="CP235" s="17">
        <f t="shared" si="77"/>
        <v>3.9794608472400517E-2</v>
      </c>
      <c r="CQ235" s="14">
        <v>394</v>
      </c>
      <c r="CR235" s="14">
        <v>80</v>
      </c>
      <c r="CS235" s="17">
        <f t="shared" si="78"/>
        <v>5.4982817869415807E-2</v>
      </c>
      <c r="CT235" s="13"/>
      <c r="CU235" s="17"/>
      <c r="CV235" s="13"/>
      <c r="CW235" s="13"/>
      <c r="CX235" s="13"/>
      <c r="CY235" s="13"/>
      <c r="CZ235" s="13"/>
      <c r="DA235" s="13"/>
      <c r="DB235" s="13" t="str">
        <f>VLOOKUP($A235,'WO Detail'!$A$2:$BJ$304,5,FALSE)</f>
        <v>Theresa Bethea</v>
      </c>
      <c r="DC235" s="13"/>
      <c r="DD235" s="13"/>
      <c r="DE235" s="55">
        <f>VLOOKUP($A235,'WO Detail'!$A$2:$BJ$304,38,FALSE)</f>
        <v>6</v>
      </c>
      <c r="DF235" s="19" t="s">
        <v>309</v>
      </c>
      <c r="DG235" s="19" t="s">
        <v>310</v>
      </c>
      <c r="DH235" s="19" t="s">
        <v>740</v>
      </c>
      <c r="DI235" s="19" t="s">
        <v>741</v>
      </c>
      <c r="DJ235" s="19" t="s">
        <v>338</v>
      </c>
      <c r="DK235" s="19" t="s">
        <v>339</v>
      </c>
      <c r="DL235" s="19" t="s">
        <v>299</v>
      </c>
      <c r="DM235" s="19" t="s">
        <v>300</v>
      </c>
      <c r="DN235" s="19" t="s">
        <v>1026</v>
      </c>
      <c r="DO235" s="55"/>
      <c r="DP235" s="55"/>
      <c r="DQ235" s="68">
        <v>4.9504950495049496</v>
      </c>
      <c r="DR235" s="55" t="str">
        <f>VLOOKUP($A235,'WO Detail'!$A$2:$BJ$304,10,FALSE)</f>
        <v>No</v>
      </c>
      <c r="DS235" s="55" t="str">
        <f>VLOOKUP($A235,'WO Detail'!$A$2:$BJ$304,14,FALSE)</f>
        <v>YES</v>
      </c>
      <c r="DT235" s="19" t="s">
        <v>266</v>
      </c>
      <c r="DU235" s="59" t="str">
        <f>VLOOKUP($A235,'WO Detail'!$A$2:$BJ$304,15,FALSE)</f>
        <v>LUCILLE WHITE</v>
      </c>
      <c r="DV235" s="77"/>
      <c r="DW235" s="79" t="s">
        <v>267</v>
      </c>
      <c r="DX235" s="55">
        <f>VLOOKUP($A235,'WO Detail'!$A$2:$BJ$304,26,FALSE)</f>
        <v>786</v>
      </c>
      <c r="DY235" s="55">
        <f>VLOOKUP($A235,'WO Detail'!$A$2:$BJ$304,27,FALSE)</f>
        <v>781</v>
      </c>
      <c r="DZ235" s="55">
        <f>VLOOKUP($A235,'WO Detail'!$A$2:$BJ$304,28,FALSE)</f>
        <v>1</v>
      </c>
      <c r="EA235" s="55">
        <f>VLOOKUP($A235,'WO Detail'!$A$2:$BJ$304,29,FALSE)</f>
        <v>4</v>
      </c>
      <c r="EB235" s="55">
        <f>VLOOKUP($A235,'WO Detail'!$A$2:$BJ$304,30,FALSE)</f>
        <v>1</v>
      </c>
      <c r="EC235" s="55">
        <f>VLOOKUP($A235,'WO Detail'!$A$2:$BJ$304,31,FALSE)</f>
        <v>208</v>
      </c>
      <c r="ED235" s="55">
        <f>VLOOKUP($A235,'WO Detail'!$A$2:$BJ$304,32,FALSE)</f>
        <v>577</v>
      </c>
      <c r="EE235" s="55">
        <f>VLOOKUP($A235,'WO Detail'!$A$2:$BJ$304,33,FALSE)</f>
        <v>0</v>
      </c>
      <c r="EF235" s="55">
        <f>VLOOKUP($A235,'WO Detail'!$A$2:$BJ$304,34,FALSE)</f>
        <v>0</v>
      </c>
      <c r="EG235" s="55">
        <f>VLOOKUP($A235,'WO Detail'!$A$2:$BJ$304,35,FALSE)</f>
        <v>0</v>
      </c>
      <c r="EH235" s="55">
        <f>VLOOKUP($A235,'WO Detail'!$A$2:$BJ$304,36,FALSE)</f>
        <v>0</v>
      </c>
      <c r="EI235" s="55">
        <f>VLOOKUP($A235,'WO Detail'!$A$2:$BJ$304,37,FALSE)</f>
        <v>0</v>
      </c>
      <c r="EJ235" s="78">
        <v>7</v>
      </c>
      <c r="EK235" s="78">
        <v>0</v>
      </c>
      <c r="EL235" s="19" t="s">
        <v>268</v>
      </c>
      <c r="EM235" s="19" t="s">
        <v>269</v>
      </c>
      <c r="EN235" s="81">
        <v>18710</v>
      </c>
      <c r="EO235" s="78">
        <v>69</v>
      </c>
      <c r="EP235" s="78" t="s">
        <v>1015</v>
      </c>
      <c r="EQ235" s="84">
        <v>59598</v>
      </c>
      <c r="ER235" s="78">
        <v>7.32</v>
      </c>
      <c r="ES235" s="13"/>
      <c r="ET235" s="55">
        <f>VLOOKUP($A235,'WO Detail'!$A$2:$BJ$304,25,FALSE)</f>
        <v>4</v>
      </c>
      <c r="EU235" s="55">
        <f>VLOOKUP($A235,'WO Detail'!$A$2:$BJ$304,24,FALSE)</f>
        <v>14</v>
      </c>
      <c r="EV235" s="55">
        <f>VLOOKUP($A235,'WO Detail'!$A$2:$BJ$304,23,FALSE)</f>
        <v>0</v>
      </c>
      <c r="EW235" s="78" t="s">
        <v>267</v>
      </c>
      <c r="EX235" s="13"/>
      <c r="EY235" s="13"/>
      <c r="EZ235" s="19" t="s">
        <v>267</v>
      </c>
      <c r="FA235" s="55" t="str">
        <f>VLOOKUP($A235,'WO Detail'!$A$2:$BJ$304,11,FALSE)</f>
        <v>Other</v>
      </c>
      <c r="FB235" s="55" t="str">
        <f>VLOOKUP($A235,'WO Detail'!$A$2:$BJ$304,12,FALSE)</f>
        <v>No</v>
      </c>
      <c r="FC235" s="13"/>
      <c r="FD235" s="55">
        <f>VLOOKUP($A235,'WO Detail'!$A$2:$BJ$304,13,FALSE)</f>
        <v>0</v>
      </c>
      <c r="FE235" s="19" t="s">
        <v>267</v>
      </c>
      <c r="FF235" s="13" t="s">
        <v>273</v>
      </c>
      <c r="FG235" s="19" t="s">
        <v>1453</v>
      </c>
      <c r="FH235" s="19" t="s">
        <v>1028</v>
      </c>
      <c r="FI235" s="13">
        <v>3707</v>
      </c>
      <c r="FJ235" s="13">
        <v>9</v>
      </c>
      <c r="FK235" s="19" t="s">
        <v>1029</v>
      </c>
      <c r="FL235" s="13"/>
      <c r="FM235" s="55">
        <f>VLOOKUP($A235,'WO Detail'!$A$2:$BJ$304,16,FALSE)</f>
        <v>0</v>
      </c>
      <c r="FN235" s="13"/>
      <c r="FO235" s="13"/>
      <c r="FP235" s="13"/>
      <c r="FQ235" s="13"/>
      <c r="FR235" s="13"/>
      <c r="FS235" s="13"/>
      <c r="FT235" s="13"/>
      <c r="FU235" s="13"/>
      <c r="FV235" s="13"/>
      <c r="FW235" s="13"/>
      <c r="FX235" s="13"/>
      <c r="FY235" s="13"/>
      <c r="FZ235" s="13"/>
      <c r="GA235" s="13"/>
      <c r="GB235" s="13"/>
      <c r="GC235" s="13"/>
      <c r="GD235" s="13"/>
      <c r="GE235" s="13"/>
      <c r="GF235" s="13"/>
      <c r="GG235" s="13"/>
      <c r="GH235" s="55">
        <f>VLOOKUP($A235,'WO Detail'!$A$2:$BJ$304,39,FALSE)</f>
        <v>90.79</v>
      </c>
      <c r="GI235" s="55">
        <f>VLOOKUP($A235,'WO Detail'!$A$2:$BJ$304,40,FALSE)</f>
        <v>39.950000000000003</v>
      </c>
      <c r="GJ235" s="13"/>
      <c r="GK235" s="13"/>
      <c r="GL235" s="13"/>
      <c r="GM235" s="13"/>
      <c r="GN235" s="55">
        <f>VLOOKUP($A235,'WO Detail'!$A$2:$BJ$304,17,FALSE)</f>
        <v>0</v>
      </c>
      <c r="GO235" s="55">
        <f>VLOOKUP($A235,'WO Detail'!$A$2:$BJ$304,18,FALSE)</f>
        <v>0</v>
      </c>
      <c r="GP235" s="55">
        <f>VLOOKUP($A235,'WO Detail'!$A$2:$BJ$304,19,FALSE)</f>
        <v>0</v>
      </c>
      <c r="GQ235" s="55" t="str">
        <f>VLOOKUP($A235,'WO Detail'!$A$2:$BJ$304,21,FALSE)</f>
        <v>Yes</v>
      </c>
      <c r="GR235" s="89">
        <f>VLOOKUP($A235,'WO Detail'!$A$2:$BJ$304,22,FALSE)</f>
        <v>0.70445242682215037</v>
      </c>
      <c r="GS235" s="95">
        <f>VLOOKUP($A235,'WO Detail'!$A$2:$BJ$304,41,FALSE)</f>
        <v>1083</v>
      </c>
      <c r="GT235" s="95">
        <f t="shared" si="98"/>
        <v>0.46222791293213827</v>
      </c>
      <c r="GU235" s="95">
        <f>VLOOKUP($A235,'WO Detail'!$A$2:$BJ$304,42,FALSE)</f>
        <v>138</v>
      </c>
      <c r="GV235" s="95">
        <f t="shared" si="99"/>
        <v>0.17669654289372599</v>
      </c>
      <c r="GW235" s="95">
        <f>VLOOKUP($A235,'WO Detail'!$A$2:$BJ$304,43,FALSE)</f>
        <v>4057</v>
      </c>
      <c r="GX235" s="95">
        <f t="shared" si="79"/>
        <v>1.7315407597097736</v>
      </c>
      <c r="GY235" s="95">
        <f>VLOOKUP($A235,'WO Detail'!$A$2:$BJ$304,44,FALSE)</f>
        <v>3998</v>
      </c>
      <c r="GZ235" s="95">
        <f t="shared" si="80"/>
        <v>5.1190781049935978</v>
      </c>
      <c r="HA235" s="95">
        <f>VLOOKUP($A235,'WO Detail'!$A$2:$BJ$304,45,FALSE)</f>
        <v>1585</v>
      </c>
      <c r="HB235" s="95">
        <f t="shared" si="81"/>
        <v>0.6764831412718737</v>
      </c>
      <c r="HC235" s="95">
        <f>VLOOKUP($A235,'WO Detail'!$A$2:$BJ$304,46,FALSE)</f>
        <v>764</v>
      </c>
      <c r="HD235" s="95">
        <f t="shared" si="82"/>
        <v>0.9782330345710627</v>
      </c>
      <c r="HE235" s="95">
        <f>VLOOKUP($A235,'WO Detail'!$A$2:$BJ$304,47,FALSE)</f>
        <v>4050</v>
      </c>
      <c r="HF235" s="95">
        <f t="shared" si="83"/>
        <v>1.7285531370038412</v>
      </c>
      <c r="HG235" s="95">
        <f>VLOOKUP($A235,'WO Detail'!$A$2:$BJ$304,49,FALSE)</f>
        <v>3804</v>
      </c>
      <c r="HH235" s="95">
        <f t="shared" si="84"/>
        <v>1.6235595390524968</v>
      </c>
      <c r="HI235" s="95">
        <f>VLOOKUP($A235,'WO Detail'!$A$2:$BJ$304,51,FALSE)</f>
        <v>13</v>
      </c>
      <c r="HJ235" s="95">
        <f t="shared" si="85"/>
        <v>6.5</v>
      </c>
      <c r="HK235" s="95">
        <f>VLOOKUP($A235,'WO Detail'!$A$2:$BJ$304,53,FALSE)</f>
        <v>29</v>
      </c>
      <c r="HL235" s="95">
        <f t="shared" si="86"/>
        <v>14.5</v>
      </c>
      <c r="HM235" s="95">
        <f>VLOOKUP($A235,'WO Detail'!$A$2:$BJ$304,55,FALSE)</f>
        <v>530</v>
      </c>
      <c r="HN235" s="95">
        <f t="shared" si="100"/>
        <v>37.857142857142854</v>
      </c>
      <c r="HO235" s="95">
        <f>VLOOKUP($A235,'WO Detail'!$A$2:$BJ$304,56,FALSE)</f>
        <v>22429</v>
      </c>
      <c r="HP235" s="95">
        <f t="shared" si="87"/>
        <v>9.5727699530516421</v>
      </c>
      <c r="HQ235" s="95">
        <f>VLOOKUP($A235,'WO Detail'!$A$2:$BJ$304,57,FALSE)</f>
        <v>4903</v>
      </c>
      <c r="HR235" s="95">
        <f t="shared" si="88"/>
        <v>6.2778489116517289</v>
      </c>
      <c r="HS235" s="95">
        <f>VLOOKUP($A235,'WO Detail'!$A$2:$BJ$304,58,FALSE)</f>
        <v>16860</v>
      </c>
      <c r="HT235" s="95">
        <f t="shared" si="89"/>
        <v>7.1959026888604356</v>
      </c>
      <c r="HU235" s="95">
        <f>VLOOKUP($A235,'WO Detail'!$A$2:$BJ$304,59,FALSE)</f>
        <v>53247</v>
      </c>
      <c r="HV235" s="95">
        <f t="shared" si="90"/>
        <v>68.177976952624846</v>
      </c>
      <c r="HW235" s="95">
        <f>VLOOKUP($A235,'WO Detail'!$A$2:$BJ$304,60,FALSE)</f>
        <v>1386</v>
      </c>
      <c r="HX235" s="95">
        <f t="shared" si="91"/>
        <v>0.59154929577464788</v>
      </c>
      <c r="HY235" s="95">
        <f>VLOOKUP($A235,'WO Detail'!$A$2:$BJ$304,61,FALSE)</f>
        <v>39254</v>
      </c>
      <c r="HZ235" s="95">
        <f t="shared" si="92"/>
        <v>50.26120358514725</v>
      </c>
      <c r="IA235" s="95"/>
      <c r="IB235" s="95"/>
      <c r="IC235" s="95"/>
      <c r="ID235" s="113">
        <f>VLOOKUP($A235,'PHAS Score'!$C$1:$D$303,2,FALSE)</f>
        <v>74</v>
      </c>
      <c r="IE235" s="95">
        <f>VLOOKUP($A235,'WO Detail'!$A$2:$BJ$304,62,FALSE)</f>
        <v>1324</v>
      </c>
      <c r="IF235" s="95">
        <f t="shared" si="93"/>
        <v>1.6952624839948784</v>
      </c>
      <c r="IG235" s="96"/>
      <c r="IH235" s="96"/>
      <c r="II235" s="96"/>
      <c r="IJ235" s="96"/>
    </row>
    <row r="236" spans="1:244" s="18" customFormat="1" ht="20.100000000000001" customHeight="1">
      <c r="A236" s="55" t="s">
        <v>1454</v>
      </c>
      <c r="B236" s="13" t="s">
        <v>307</v>
      </c>
      <c r="C236" s="13" t="str">
        <f>VLOOKUP($A236,'WO Detail'!$A$2:$BJ$304,4,FALSE)</f>
        <v>Manhattan</v>
      </c>
      <c r="D236" s="13" t="str">
        <f>VLOOKUP($A236,'WO Detail'!$A$2:$BJ$304,6,FALSE)</f>
        <v>Gompers</v>
      </c>
      <c r="E236" s="55">
        <f>VLOOKUP($A236,'WO Detail'!$A$2:$BJ$304,7,FALSE)</f>
        <v>100</v>
      </c>
      <c r="F236" s="13" t="s">
        <v>1455</v>
      </c>
      <c r="G236" s="53">
        <v>192</v>
      </c>
      <c r="H236" s="55" t="str">
        <f>VLOOKUP($A236,'WO Detail'!$A$2:$BJ$304,9,FALSE)</f>
        <v>NY005011000</v>
      </c>
      <c r="I236" s="14">
        <v>354</v>
      </c>
      <c r="J236" s="14">
        <v>796</v>
      </c>
      <c r="K236" s="15">
        <v>2.2485876</v>
      </c>
      <c r="L236" s="15">
        <v>24.741807900000001</v>
      </c>
      <c r="M236" s="14">
        <v>326</v>
      </c>
      <c r="N236" s="14">
        <v>470</v>
      </c>
      <c r="O236" s="14">
        <v>28</v>
      </c>
      <c r="P236" s="14">
        <v>36</v>
      </c>
      <c r="Q236" s="14">
        <v>47</v>
      </c>
      <c r="R236" s="14">
        <v>42</v>
      </c>
      <c r="S236" s="14">
        <v>79</v>
      </c>
      <c r="T236" s="14">
        <v>86</v>
      </c>
      <c r="U236" s="14">
        <v>67</v>
      </c>
      <c r="V236" s="14">
        <v>77</v>
      </c>
      <c r="W236" s="14">
        <v>55</v>
      </c>
      <c r="X236" s="14">
        <v>72</v>
      </c>
      <c r="Y236" s="14">
        <v>103</v>
      </c>
      <c r="Z236" s="14">
        <v>65</v>
      </c>
      <c r="AA236" s="14">
        <v>39</v>
      </c>
      <c r="AB236" s="14">
        <v>135</v>
      </c>
      <c r="AC236" s="14">
        <v>251</v>
      </c>
      <c r="AD236" s="14">
        <v>207</v>
      </c>
      <c r="AE236" s="14">
        <v>65</v>
      </c>
      <c r="AF236" s="14">
        <v>184</v>
      </c>
      <c r="AG236" s="14">
        <v>304</v>
      </c>
      <c r="AH236" s="14">
        <v>242</v>
      </c>
      <c r="AI236" s="14">
        <v>1</v>
      </c>
      <c r="AJ236" s="14">
        <v>158</v>
      </c>
      <c r="AK236" s="14">
        <v>31</v>
      </c>
      <c r="AL236" s="14">
        <v>7</v>
      </c>
      <c r="AM236" s="14">
        <v>7</v>
      </c>
      <c r="AN236" s="14">
        <v>29</v>
      </c>
      <c r="AO236" s="16">
        <v>589.89548022598865</v>
      </c>
      <c r="AP236" s="16">
        <v>394</v>
      </c>
      <c r="AQ236" s="14">
        <v>6</v>
      </c>
      <c r="AR236" s="14">
        <v>20</v>
      </c>
      <c r="AS236" s="14">
        <v>101</v>
      </c>
      <c r="AT236" s="14">
        <v>54</v>
      </c>
      <c r="AU236" s="14">
        <v>35</v>
      </c>
      <c r="AV236" s="14">
        <v>19</v>
      </c>
      <c r="AW236" s="14">
        <v>13</v>
      </c>
      <c r="AX236" s="14">
        <v>12</v>
      </c>
      <c r="AY236" s="14">
        <v>14</v>
      </c>
      <c r="AZ236" s="14">
        <v>9</v>
      </c>
      <c r="BA236" s="14">
        <v>71</v>
      </c>
      <c r="BB236" s="16">
        <v>28917.203647416412</v>
      </c>
      <c r="BC236" s="16">
        <v>18168</v>
      </c>
      <c r="BD236" s="14">
        <v>10</v>
      </c>
      <c r="BE236" s="14">
        <v>47</v>
      </c>
      <c r="BF236" s="14">
        <v>71</v>
      </c>
      <c r="BG236" s="14">
        <v>48</v>
      </c>
      <c r="BH236" s="14">
        <v>28</v>
      </c>
      <c r="BI236" s="14">
        <v>17</v>
      </c>
      <c r="BJ236" s="14">
        <v>14</v>
      </c>
      <c r="BK236" s="14">
        <v>15</v>
      </c>
      <c r="BL236" s="14">
        <v>19</v>
      </c>
      <c r="BM236" s="14">
        <v>12</v>
      </c>
      <c r="BN236" s="14">
        <v>7</v>
      </c>
      <c r="BO236" s="14">
        <v>9</v>
      </c>
      <c r="BP236" s="14">
        <v>7</v>
      </c>
      <c r="BQ236" s="14">
        <v>4</v>
      </c>
      <c r="BR236" s="14">
        <v>5</v>
      </c>
      <c r="BS236" s="14">
        <v>1</v>
      </c>
      <c r="BT236" s="14">
        <v>3</v>
      </c>
      <c r="BU236" s="14">
        <v>0</v>
      </c>
      <c r="BV236" s="14">
        <v>0</v>
      </c>
      <c r="BW236" s="14">
        <v>3</v>
      </c>
      <c r="BX236" s="14">
        <v>9</v>
      </c>
      <c r="BY236" s="14">
        <v>160</v>
      </c>
      <c r="BZ236" s="16">
        <v>44022.53125</v>
      </c>
      <c r="CA236" s="16">
        <v>37994.5</v>
      </c>
      <c r="CB236" s="14">
        <v>28</v>
      </c>
      <c r="CC236" s="16">
        <v>20174.571428571428</v>
      </c>
      <c r="CD236" s="16">
        <v>11955.5</v>
      </c>
      <c r="CE236" s="14">
        <v>145</v>
      </c>
      <c r="CF236" s="16">
        <v>15038.855172413792</v>
      </c>
      <c r="CG236" s="16">
        <v>11817</v>
      </c>
      <c r="CH236" s="14">
        <v>214</v>
      </c>
      <c r="CI236" s="14">
        <v>52</v>
      </c>
      <c r="CJ236" s="14">
        <v>47</v>
      </c>
      <c r="CK236" s="14">
        <v>10</v>
      </c>
      <c r="CL236" s="14">
        <v>4</v>
      </c>
      <c r="CM236" s="14">
        <v>6</v>
      </c>
      <c r="CN236" s="17">
        <f t="shared" si="76"/>
        <v>1.6949152542372881E-2</v>
      </c>
      <c r="CO236" s="14">
        <v>31</v>
      </c>
      <c r="CP236" s="17">
        <f t="shared" si="77"/>
        <v>8.7570621468926552E-2</v>
      </c>
      <c r="CQ236" s="14">
        <v>152</v>
      </c>
      <c r="CR236" s="14">
        <v>37</v>
      </c>
      <c r="CS236" s="17">
        <f t="shared" si="78"/>
        <v>4.6482412060301508E-2</v>
      </c>
      <c r="CT236" s="13"/>
      <c r="CU236" s="17"/>
      <c r="CV236" s="13"/>
      <c r="CW236" s="13"/>
      <c r="CX236" s="13"/>
      <c r="CY236" s="13"/>
      <c r="CZ236" s="13"/>
      <c r="DA236" s="13"/>
      <c r="DB236" s="13" t="str">
        <f>VLOOKUP($A236,'WO Detail'!$A$2:$BJ$304,5,FALSE)</f>
        <v>Brenda Allen</v>
      </c>
      <c r="DC236" s="13"/>
      <c r="DD236" s="13"/>
      <c r="DE236" s="55">
        <f>VLOOKUP($A236,'WO Detail'!$A$2:$BJ$304,38,FALSE)</f>
        <v>1</v>
      </c>
      <c r="DF236" s="19" t="s">
        <v>378</v>
      </c>
      <c r="DG236" s="19" t="s">
        <v>379</v>
      </c>
      <c r="DH236" s="19" t="s">
        <v>398</v>
      </c>
      <c r="DI236" s="19" t="s">
        <v>399</v>
      </c>
      <c r="DJ236" s="19" t="s">
        <v>389</v>
      </c>
      <c r="DK236" s="19" t="s">
        <v>400</v>
      </c>
      <c r="DL236" s="19" t="s">
        <v>401</v>
      </c>
      <c r="DM236" s="19" t="s">
        <v>402</v>
      </c>
      <c r="DN236" s="19" t="s">
        <v>403</v>
      </c>
      <c r="DO236" s="55"/>
      <c r="DP236" s="55"/>
      <c r="DQ236" s="68">
        <v>16.331658291457288</v>
      </c>
      <c r="DR236" s="55" t="str">
        <f>VLOOKUP($A236,'WO Detail'!$A$2:$BJ$304,10,FALSE)</f>
        <v>No</v>
      </c>
      <c r="DS236" s="55" t="str">
        <f>VLOOKUP($A236,'WO Detail'!$A$2:$BJ$304,14,FALSE)</f>
        <v>YES</v>
      </c>
      <c r="DT236" s="19" t="s">
        <v>387</v>
      </c>
      <c r="DU236" s="59" t="str">
        <f>VLOOKUP($A236,'WO Detail'!$A$2:$BJ$304,15,FALSE)</f>
        <v>DEBORAH GIVENS</v>
      </c>
      <c r="DV236" s="77"/>
      <c r="DW236" s="79" t="s">
        <v>267</v>
      </c>
      <c r="DX236" s="55">
        <f>VLOOKUP($A236,'WO Detail'!$A$2:$BJ$304,26,FALSE)</f>
        <v>360</v>
      </c>
      <c r="DY236" s="55">
        <f>VLOOKUP($A236,'WO Detail'!$A$2:$BJ$304,27,FALSE)</f>
        <v>355</v>
      </c>
      <c r="DZ236" s="55">
        <f>VLOOKUP($A236,'WO Detail'!$A$2:$BJ$304,28,FALSE)</f>
        <v>5</v>
      </c>
      <c r="EA236" s="55">
        <f>VLOOKUP($A236,'WO Detail'!$A$2:$BJ$304,29,FALSE)</f>
        <v>0</v>
      </c>
      <c r="EB236" s="55">
        <f>VLOOKUP($A236,'WO Detail'!$A$2:$BJ$304,30,FALSE)</f>
        <v>29</v>
      </c>
      <c r="EC236" s="55">
        <f>VLOOKUP($A236,'WO Detail'!$A$2:$BJ$304,31,FALSE)</f>
        <v>112</v>
      </c>
      <c r="ED236" s="55">
        <f>VLOOKUP($A236,'WO Detail'!$A$2:$BJ$304,32,FALSE)</f>
        <v>130</v>
      </c>
      <c r="EE236" s="55">
        <f>VLOOKUP($A236,'WO Detail'!$A$2:$BJ$304,33,FALSE)</f>
        <v>45</v>
      </c>
      <c r="EF236" s="55">
        <f>VLOOKUP($A236,'WO Detail'!$A$2:$BJ$304,34,FALSE)</f>
        <v>36</v>
      </c>
      <c r="EG236" s="55">
        <f>VLOOKUP($A236,'WO Detail'!$A$2:$BJ$304,35,FALSE)</f>
        <v>8</v>
      </c>
      <c r="EH236" s="55">
        <f>VLOOKUP($A236,'WO Detail'!$A$2:$BJ$304,36,FALSE)</f>
        <v>0</v>
      </c>
      <c r="EI236" s="55">
        <f>VLOOKUP($A236,'WO Detail'!$A$2:$BJ$304,37,FALSE)</f>
        <v>0</v>
      </c>
      <c r="EJ236" s="78">
        <v>2</v>
      </c>
      <c r="EK236" s="78">
        <v>2</v>
      </c>
      <c r="EL236" s="19" t="s">
        <v>268</v>
      </c>
      <c r="EM236" s="19" t="s">
        <v>269</v>
      </c>
      <c r="EN236" s="81">
        <v>26968</v>
      </c>
      <c r="EO236" s="78">
        <v>47</v>
      </c>
      <c r="EP236" s="78" t="s">
        <v>520</v>
      </c>
      <c r="EQ236" s="84">
        <v>23922</v>
      </c>
      <c r="ER236" s="78">
        <v>2.08</v>
      </c>
      <c r="ES236" s="13"/>
      <c r="ET236" s="55">
        <f>VLOOKUP($A236,'WO Detail'!$A$2:$BJ$304,25,FALSE)</f>
        <v>2</v>
      </c>
      <c r="EU236" s="55">
        <f>VLOOKUP($A236,'WO Detail'!$A$2:$BJ$304,24,FALSE)</f>
        <v>4</v>
      </c>
      <c r="EV236" s="55">
        <f>VLOOKUP($A236,'WO Detail'!$A$2:$BJ$304,23,FALSE)</f>
        <v>0</v>
      </c>
      <c r="EW236" s="78" t="s">
        <v>1456</v>
      </c>
      <c r="EX236" s="13"/>
      <c r="EY236" s="13"/>
      <c r="EZ236" s="19" t="s">
        <v>267</v>
      </c>
      <c r="FA236" s="55" t="str">
        <f>VLOOKUP($A236,'WO Detail'!$A$2:$BJ$304,11,FALSE)</f>
        <v>Other</v>
      </c>
      <c r="FB236" s="55" t="str">
        <f>VLOOKUP($A236,'WO Detail'!$A$2:$BJ$304,12,FALSE)</f>
        <v>No</v>
      </c>
      <c r="FC236" s="13"/>
      <c r="FD236" s="55">
        <f>VLOOKUP($A236,'WO Detail'!$A$2:$BJ$304,13,FALSE)</f>
        <v>0</v>
      </c>
      <c r="FE236" s="19" t="s">
        <v>267</v>
      </c>
      <c r="FF236" s="13"/>
      <c r="FG236" s="19" t="s">
        <v>1457</v>
      </c>
      <c r="FH236" s="19" t="s">
        <v>1458</v>
      </c>
      <c r="FI236" s="13">
        <v>3809</v>
      </c>
      <c r="FJ236" s="13" t="s">
        <v>1102</v>
      </c>
      <c r="FK236" s="19" t="s">
        <v>516</v>
      </c>
      <c r="FL236" s="13"/>
      <c r="FM236" s="55">
        <f>VLOOKUP($A236,'WO Detail'!$A$2:$BJ$304,16,FALSE)</f>
        <v>0</v>
      </c>
      <c r="FN236" s="13"/>
      <c r="FO236" s="13"/>
      <c r="FP236" s="13"/>
      <c r="FQ236" s="13"/>
      <c r="FR236" s="13"/>
      <c r="FS236" s="13"/>
      <c r="FT236" s="13"/>
      <c r="FU236" s="13"/>
      <c r="FV236" s="13"/>
      <c r="FW236" s="13"/>
      <c r="FX236" s="13"/>
      <c r="FY236" s="13"/>
      <c r="FZ236" s="13"/>
      <c r="GA236" s="13"/>
      <c r="GB236" s="13"/>
      <c r="GC236" s="13"/>
      <c r="GD236" s="13"/>
      <c r="GE236" s="13"/>
      <c r="GF236" s="13"/>
      <c r="GG236" s="13"/>
      <c r="GH236" s="55">
        <f>VLOOKUP($A236,'WO Detail'!$A$2:$BJ$304,39,FALSE)</f>
        <v>90.93</v>
      </c>
      <c r="GI236" s="55">
        <f>VLOOKUP($A236,'WO Detail'!$A$2:$BJ$304,40,FALSE)</f>
        <v>28.45</v>
      </c>
      <c r="GJ236" s="13"/>
      <c r="GK236" s="13"/>
      <c r="GL236" s="13"/>
      <c r="GM236" s="13"/>
      <c r="GN236" s="55">
        <f>VLOOKUP($A236,'WO Detail'!$A$2:$BJ$304,17,FALSE)</f>
        <v>0</v>
      </c>
      <c r="GO236" s="55">
        <f>VLOOKUP($A236,'WO Detail'!$A$2:$BJ$304,18,FALSE)</f>
        <v>0</v>
      </c>
      <c r="GP236" s="55">
        <f>VLOOKUP($A236,'WO Detail'!$A$2:$BJ$304,19,FALSE)</f>
        <v>0</v>
      </c>
      <c r="GQ236" s="55" t="str">
        <f>VLOOKUP($A236,'WO Detail'!$A$2:$BJ$304,21,FALSE)</f>
        <v>No</v>
      </c>
      <c r="GR236" s="89">
        <f>VLOOKUP($A236,'WO Detail'!$A$2:$BJ$304,22,FALSE)</f>
        <v>0.5688336393747393</v>
      </c>
      <c r="GS236" s="95">
        <f>VLOOKUP($A236,'WO Detail'!$A$2:$BJ$304,41,FALSE)</f>
        <v>702</v>
      </c>
      <c r="GT236" s="95">
        <f t="shared" si="98"/>
        <v>0.6591549295774648</v>
      </c>
      <c r="GU236" s="95">
        <f>VLOOKUP($A236,'WO Detail'!$A$2:$BJ$304,42,FALSE)</f>
        <v>145</v>
      </c>
      <c r="GV236" s="95">
        <f t="shared" si="99"/>
        <v>0.40845070422535212</v>
      </c>
      <c r="GW236" s="95">
        <f>VLOOKUP($A236,'WO Detail'!$A$2:$BJ$304,43,FALSE)</f>
        <v>1789</v>
      </c>
      <c r="GX236" s="95">
        <f t="shared" si="79"/>
        <v>1.6798122065727701</v>
      </c>
      <c r="GY236" s="95">
        <f>VLOOKUP($A236,'WO Detail'!$A$2:$BJ$304,44,FALSE)</f>
        <v>1556</v>
      </c>
      <c r="GZ236" s="95">
        <f t="shared" si="80"/>
        <v>4.3830985915492962</v>
      </c>
      <c r="HA236" s="95">
        <f>VLOOKUP($A236,'WO Detail'!$A$2:$BJ$304,45,FALSE)</f>
        <v>694</v>
      </c>
      <c r="HB236" s="95">
        <f t="shared" si="81"/>
        <v>0.65164319248826297</v>
      </c>
      <c r="HC236" s="95">
        <f>VLOOKUP($A236,'WO Detail'!$A$2:$BJ$304,46,FALSE)</f>
        <v>411</v>
      </c>
      <c r="HD236" s="95">
        <f t="shared" si="82"/>
        <v>1.1577464788732394</v>
      </c>
      <c r="HE236" s="95">
        <f>VLOOKUP($A236,'WO Detail'!$A$2:$BJ$304,47,FALSE)</f>
        <v>276</v>
      </c>
      <c r="HF236" s="95">
        <f t="shared" si="83"/>
        <v>0.25915492957746478</v>
      </c>
      <c r="HG236" s="95">
        <f>VLOOKUP($A236,'WO Detail'!$A$2:$BJ$304,49,FALSE)</f>
        <v>561</v>
      </c>
      <c r="HH236" s="95">
        <f t="shared" si="84"/>
        <v>0.52676056338028165</v>
      </c>
      <c r="HI236" s="95">
        <f>VLOOKUP($A236,'WO Detail'!$A$2:$BJ$304,51,FALSE)</f>
        <v>6</v>
      </c>
      <c r="HJ236" s="95">
        <f t="shared" si="85"/>
        <v>3</v>
      </c>
      <c r="HK236" s="95">
        <f>VLOOKUP($A236,'WO Detail'!$A$2:$BJ$304,53,FALSE)</f>
        <v>12</v>
      </c>
      <c r="HL236" s="95">
        <f t="shared" si="86"/>
        <v>6</v>
      </c>
      <c r="HM236" s="95">
        <f>VLOOKUP($A236,'WO Detail'!$A$2:$BJ$304,55,FALSE)</f>
        <v>458</v>
      </c>
      <c r="HN236" s="95">
        <f t="shared" si="100"/>
        <v>114.5</v>
      </c>
      <c r="HO236" s="95">
        <f>VLOOKUP($A236,'WO Detail'!$A$2:$BJ$304,56,FALSE)</f>
        <v>7699</v>
      </c>
      <c r="HP236" s="95">
        <f t="shared" si="87"/>
        <v>7.2291079812206576</v>
      </c>
      <c r="HQ236" s="95">
        <f>VLOOKUP($A236,'WO Detail'!$A$2:$BJ$304,57,FALSE)</f>
        <v>2322</v>
      </c>
      <c r="HR236" s="95">
        <f t="shared" si="88"/>
        <v>6.5408450704225354</v>
      </c>
      <c r="HS236" s="95">
        <f>VLOOKUP($A236,'WO Detail'!$A$2:$BJ$304,58,FALSE)</f>
        <v>5025</v>
      </c>
      <c r="HT236" s="95">
        <f t="shared" si="89"/>
        <v>4.71830985915493</v>
      </c>
      <c r="HU236" s="95">
        <f>VLOOKUP($A236,'WO Detail'!$A$2:$BJ$304,59,FALSE)</f>
        <v>20436</v>
      </c>
      <c r="HV236" s="95">
        <f t="shared" si="90"/>
        <v>57.566197183098595</v>
      </c>
      <c r="HW236" s="95">
        <f>VLOOKUP($A236,'WO Detail'!$A$2:$BJ$304,60,FALSE)</f>
        <v>480</v>
      </c>
      <c r="HX236" s="95">
        <f t="shared" si="91"/>
        <v>0.45070422535211269</v>
      </c>
      <c r="HY236" s="95">
        <f>VLOOKUP($A236,'WO Detail'!$A$2:$BJ$304,61,FALSE)</f>
        <v>19180</v>
      </c>
      <c r="HZ236" s="95">
        <f t="shared" si="92"/>
        <v>54.028169014084504</v>
      </c>
      <c r="IA236" s="95"/>
      <c r="IB236" s="95"/>
      <c r="IC236" s="95"/>
      <c r="ID236" s="113">
        <f>VLOOKUP($A236,'PHAS Score'!$C$1:$D$303,2,FALSE)</f>
        <v>28</v>
      </c>
      <c r="IE236" s="95">
        <f>VLOOKUP($A236,'WO Detail'!$A$2:$BJ$304,62,FALSE)</f>
        <v>309</v>
      </c>
      <c r="IF236" s="95">
        <f t="shared" si="93"/>
        <v>0.87042253521126756</v>
      </c>
      <c r="IG236" s="96"/>
      <c r="IH236" s="96"/>
      <c r="II236" s="96"/>
      <c r="IJ236" s="96"/>
    </row>
    <row r="237" spans="1:244" s="18" customFormat="1" ht="20.100000000000001" customHeight="1">
      <c r="A237" s="55" t="s">
        <v>1459</v>
      </c>
      <c r="B237" s="13" t="s">
        <v>278</v>
      </c>
      <c r="C237" s="13" t="str">
        <f>VLOOKUP($A237,'WO Detail'!$A$2:$BJ$304,4,FALSE)</f>
        <v>Brooklyn</v>
      </c>
      <c r="D237" s="13" t="str">
        <f>VLOOKUP($A237,'WO Detail'!$A$2:$BJ$304,6,FALSE)</f>
        <v>Sheepshead Bay</v>
      </c>
      <c r="E237" s="55">
        <f>VLOOKUP($A237,'WO Detail'!$A$2:$BJ$304,7,FALSE)</f>
        <v>36</v>
      </c>
      <c r="F237" s="13" t="s">
        <v>1460</v>
      </c>
      <c r="G237" s="53">
        <v>36</v>
      </c>
      <c r="H237" s="55" t="str">
        <f>VLOOKUP($A237,'WO Detail'!$A$2:$BJ$304,9,FALSE)</f>
        <v>NY005010360</v>
      </c>
      <c r="I237" s="14">
        <v>1039</v>
      </c>
      <c r="J237" s="14">
        <v>2348</v>
      </c>
      <c r="K237" s="15">
        <v>2.2598653</v>
      </c>
      <c r="L237" s="15">
        <v>21.3643888</v>
      </c>
      <c r="M237" s="14">
        <v>886</v>
      </c>
      <c r="N237" s="14">
        <v>1462</v>
      </c>
      <c r="O237" s="14">
        <v>102</v>
      </c>
      <c r="P237" s="14">
        <v>183</v>
      </c>
      <c r="Q237" s="14">
        <v>222</v>
      </c>
      <c r="R237" s="14">
        <v>205</v>
      </c>
      <c r="S237" s="14">
        <v>201</v>
      </c>
      <c r="T237" s="14">
        <v>295</v>
      </c>
      <c r="U237" s="14">
        <v>198</v>
      </c>
      <c r="V237" s="14">
        <v>266</v>
      </c>
      <c r="W237" s="14">
        <v>153</v>
      </c>
      <c r="X237" s="14">
        <v>158</v>
      </c>
      <c r="Y237" s="14">
        <v>208</v>
      </c>
      <c r="Z237" s="14">
        <v>112</v>
      </c>
      <c r="AA237" s="14">
        <v>45</v>
      </c>
      <c r="AB237" s="14">
        <v>636</v>
      </c>
      <c r="AC237" s="14">
        <v>447</v>
      </c>
      <c r="AD237" s="14">
        <v>365</v>
      </c>
      <c r="AE237" s="14">
        <v>268</v>
      </c>
      <c r="AF237" s="14">
        <v>1229</v>
      </c>
      <c r="AG237" s="14">
        <v>551</v>
      </c>
      <c r="AH237" s="14">
        <v>282</v>
      </c>
      <c r="AI237" s="14">
        <v>18</v>
      </c>
      <c r="AJ237" s="14">
        <v>483</v>
      </c>
      <c r="AK237" s="14">
        <v>111</v>
      </c>
      <c r="AL237" s="14">
        <v>27</v>
      </c>
      <c r="AM237" s="14">
        <v>18</v>
      </c>
      <c r="AN237" s="14">
        <v>132</v>
      </c>
      <c r="AO237" s="16">
        <v>562.37343599615019</v>
      </c>
      <c r="AP237" s="16">
        <v>414</v>
      </c>
      <c r="AQ237" s="14">
        <v>18</v>
      </c>
      <c r="AR237" s="14">
        <v>67</v>
      </c>
      <c r="AS237" s="14">
        <v>283</v>
      </c>
      <c r="AT237" s="14">
        <v>121</v>
      </c>
      <c r="AU237" s="14">
        <v>127</v>
      </c>
      <c r="AV237" s="14">
        <v>71</v>
      </c>
      <c r="AW237" s="14">
        <v>49</v>
      </c>
      <c r="AX237" s="14">
        <v>57</v>
      </c>
      <c r="AY237" s="14">
        <v>35</v>
      </c>
      <c r="AZ237" s="14">
        <v>42</v>
      </c>
      <c r="BA237" s="14">
        <v>169</v>
      </c>
      <c r="BB237" s="16">
        <v>36542.050746268658</v>
      </c>
      <c r="BC237" s="16">
        <v>18824</v>
      </c>
      <c r="BD237" s="14">
        <v>26</v>
      </c>
      <c r="BE237" s="14">
        <v>147</v>
      </c>
      <c r="BF237" s="14">
        <v>225</v>
      </c>
      <c r="BG237" s="14">
        <v>129</v>
      </c>
      <c r="BH237" s="14">
        <v>95</v>
      </c>
      <c r="BI237" s="14">
        <v>66</v>
      </c>
      <c r="BJ237" s="14">
        <v>71</v>
      </c>
      <c r="BK237" s="14">
        <v>50</v>
      </c>
      <c r="BL237" s="14">
        <v>43</v>
      </c>
      <c r="BM237" s="14">
        <v>38</v>
      </c>
      <c r="BN237" s="14">
        <v>22</v>
      </c>
      <c r="BO237" s="14">
        <v>18</v>
      </c>
      <c r="BP237" s="14">
        <v>11</v>
      </c>
      <c r="BQ237" s="14">
        <v>4</v>
      </c>
      <c r="BR237" s="14">
        <v>12</v>
      </c>
      <c r="BS237" s="14">
        <v>5</v>
      </c>
      <c r="BT237" s="14">
        <v>4</v>
      </c>
      <c r="BU237" s="14">
        <v>5</v>
      </c>
      <c r="BV237" s="14">
        <v>9</v>
      </c>
      <c r="BW237" s="14">
        <v>6</v>
      </c>
      <c r="BX237" s="14">
        <v>19</v>
      </c>
      <c r="BY237" s="14">
        <v>511</v>
      </c>
      <c r="BZ237" s="16">
        <v>57584.019569471624</v>
      </c>
      <c r="CA237" s="16">
        <v>32519</v>
      </c>
      <c r="CB237" s="14">
        <v>134</v>
      </c>
      <c r="CC237" s="16">
        <v>15866.410447761195</v>
      </c>
      <c r="CD237" s="16">
        <v>13944</v>
      </c>
      <c r="CE237" s="14">
        <v>380</v>
      </c>
      <c r="CF237" s="16">
        <v>15619.994736842105</v>
      </c>
      <c r="CG237" s="16">
        <v>10536</v>
      </c>
      <c r="CH237" s="14">
        <v>657</v>
      </c>
      <c r="CI237" s="14">
        <v>194</v>
      </c>
      <c r="CJ237" s="14">
        <v>99</v>
      </c>
      <c r="CK237" s="14">
        <v>39</v>
      </c>
      <c r="CL237" s="14">
        <v>12</v>
      </c>
      <c r="CM237" s="14">
        <v>16</v>
      </c>
      <c r="CN237" s="17">
        <f t="shared" si="76"/>
        <v>1.5399422521655439E-2</v>
      </c>
      <c r="CO237" s="14">
        <v>65</v>
      </c>
      <c r="CP237" s="17">
        <f t="shared" si="77"/>
        <v>6.2560153994225223E-2</v>
      </c>
      <c r="CQ237" s="14">
        <v>457</v>
      </c>
      <c r="CR237" s="14">
        <v>129</v>
      </c>
      <c r="CS237" s="17">
        <f t="shared" si="78"/>
        <v>5.4940374787052812E-2</v>
      </c>
      <c r="CT237" s="13"/>
      <c r="CU237" s="17"/>
      <c r="CV237" s="13"/>
      <c r="CW237" s="13"/>
      <c r="CX237" s="13"/>
      <c r="CY237" s="13"/>
      <c r="CZ237" s="13"/>
      <c r="DA237" s="13"/>
      <c r="DB237" s="13" t="str">
        <f>VLOOKUP($A237,'WO Detail'!$A$2:$BJ$304,5,FALSE)</f>
        <v>Michael Iezza</v>
      </c>
      <c r="DC237" s="13"/>
      <c r="DD237" s="13"/>
      <c r="DE237" s="55">
        <f>VLOOKUP($A237,'WO Detail'!$A$2:$BJ$304,38,FALSE)</f>
        <v>11</v>
      </c>
      <c r="DF237" s="19" t="s">
        <v>280</v>
      </c>
      <c r="DG237" s="19" t="s">
        <v>281</v>
      </c>
      <c r="DH237" s="19" t="s">
        <v>286</v>
      </c>
      <c r="DI237" s="19" t="s">
        <v>1279</v>
      </c>
      <c r="DJ237" s="19" t="s">
        <v>525</v>
      </c>
      <c r="DK237" s="19" t="s">
        <v>526</v>
      </c>
      <c r="DL237" s="19" t="s">
        <v>527</v>
      </c>
      <c r="DM237" s="19" t="s">
        <v>528</v>
      </c>
      <c r="DN237" s="19" t="s">
        <v>1280</v>
      </c>
      <c r="DO237" s="55"/>
      <c r="DP237" s="55"/>
      <c r="DQ237" s="68">
        <v>7.553503986571549</v>
      </c>
      <c r="DR237" s="55" t="str">
        <f>VLOOKUP($A237,'WO Detail'!$A$2:$BJ$304,10,FALSE)</f>
        <v>No</v>
      </c>
      <c r="DS237" s="55" t="str">
        <f>VLOOKUP($A237,'WO Detail'!$A$2:$BJ$304,14,FALSE)</f>
        <v>NO</v>
      </c>
      <c r="DT237" s="19" t="s">
        <v>530</v>
      </c>
      <c r="DU237" s="59">
        <f>VLOOKUP($A237,'WO Detail'!$A$2:$BJ$304,15,FALSE)</f>
        <v>0</v>
      </c>
      <c r="DV237" s="78">
        <v>2028</v>
      </c>
      <c r="DW237" s="79" t="s">
        <v>267</v>
      </c>
      <c r="DX237" s="55">
        <f>VLOOKUP($A237,'WO Detail'!$A$2:$BJ$304,26,FALSE)</f>
        <v>1056</v>
      </c>
      <c r="DY237" s="55">
        <f>VLOOKUP($A237,'WO Detail'!$A$2:$BJ$304,27,FALSE)</f>
        <v>1044</v>
      </c>
      <c r="DZ237" s="55">
        <f>VLOOKUP($A237,'WO Detail'!$A$2:$BJ$304,28,FALSE)</f>
        <v>10</v>
      </c>
      <c r="EA237" s="55">
        <f>VLOOKUP($A237,'WO Detail'!$A$2:$BJ$304,29,FALSE)</f>
        <v>2</v>
      </c>
      <c r="EB237" s="55">
        <f>VLOOKUP($A237,'WO Detail'!$A$2:$BJ$304,30,FALSE)</f>
        <v>0</v>
      </c>
      <c r="EC237" s="55">
        <f>VLOOKUP($A237,'WO Detail'!$A$2:$BJ$304,31,FALSE)</f>
        <v>48</v>
      </c>
      <c r="ED237" s="55">
        <f>VLOOKUP($A237,'WO Detail'!$A$2:$BJ$304,32,FALSE)</f>
        <v>792</v>
      </c>
      <c r="EE237" s="55">
        <f>VLOOKUP($A237,'WO Detail'!$A$2:$BJ$304,33,FALSE)</f>
        <v>216</v>
      </c>
      <c r="EF237" s="55">
        <f>VLOOKUP($A237,'WO Detail'!$A$2:$BJ$304,34,FALSE)</f>
        <v>0</v>
      </c>
      <c r="EG237" s="55">
        <f>VLOOKUP($A237,'WO Detail'!$A$2:$BJ$304,35,FALSE)</f>
        <v>0</v>
      </c>
      <c r="EH237" s="55">
        <f>VLOOKUP($A237,'WO Detail'!$A$2:$BJ$304,36,FALSE)</f>
        <v>0</v>
      </c>
      <c r="EI237" s="55">
        <f>VLOOKUP($A237,'WO Detail'!$A$2:$BJ$304,37,FALSE)</f>
        <v>0</v>
      </c>
      <c r="EJ237" s="78">
        <v>18</v>
      </c>
      <c r="EK237" s="78">
        <v>0</v>
      </c>
      <c r="EL237" s="19" t="s">
        <v>268</v>
      </c>
      <c r="EM237" s="19" t="s">
        <v>269</v>
      </c>
      <c r="EN237" s="81">
        <v>18483</v>
      </c>
      <c r="EO237" s="78">
        <v>70</v>
      </c>
      <c r="EP237" s="78" t="s">
        <v>271</v>
      </c>
      <c r="EQ237" s="84">
        <v>159727</v>
      </c>
      <c r="ER237" s="78">
        <v>23.8</v>
      </c>
      <c r="ES237" s="13"/>
      <c r="ET237" s="55">
        <f>VLOOKUP($A237,'WO Detail'!$A$2:$BJ$304,25,FALSE)</f>
        <v>0</v>
      </c>
      <c r="EU237" s="55">
        <f>VLOOKUP($A237,'WO Detail'!$A$2:$BJ$304,24,FALSE)</f>
        <v>36</v>
      </c>
      <c r="EV237" s="55">
        <f>VLOOKUP($A237,'WO Detail'!$A$2:$BJ$304,23,FALSE)</f>
        <v>0</v>
      </c>
      <c r="EW237" s="78" t="s">
        <v>371</v>
      </c>
      <c r="EX237" s="13"/>
      <c r="EY237" s="13"/>
      <c r="EZ237" s="19" t="s">
        <v>267</v>
      </c>
      <c r="FA237" s="55" t="str">
        <f>VLOOKUP($A237,'WO Detail'!$A$2:$BJ$304,11,FALSE)</f>
        <v>Other</v>
      </c>
      <c r="FB237" s="55" t="str">
        <f>VLOOKUP($A237,'WO Detail'!$A$2:$BJ$304,12,FALSE)</f>
        <v>No</v>
      </c>
      <c r="FC237" s="13"/>
      <c r="FD237" s="55">
        <f>VLOOKUP($A237,'WO Detail'!$A$2:$BJ$304,13,FALSE)</f>
        <v>0</v>
      </c>
      <c r="FE237" s="19" t="s">
        <v>267</v>
      </c>
      <c r="FF237" s="13"/>
      <c r="FG237" s="19" t="s">
        <v>1281</v>
      </c>
      <c r="FH237" s="19" t="s">
        <v>1282</v>
      </c>
      <c r="FI237" s="13">
        <v>4016</v>
      </c>
      <c r="FJ237" s="13">
        <v>22</v>
      </c>
      <c r="FK237" s="19" t="s">
        <v>1283</v>
      </c>
      <c r="FL237" s="13"/>
      <c r="FM237" s="55">
        <f>VLOOKUP($A237,'WO Detail'!$A$2:$BJ$304,16,FALSE)</f>
        <v>0</v>
      </c>
      <c r="FN237" s="13"/>
      <c r="FO237" s="13"/>
      <c r="FP237" s="13"/>
      <c r="FQ237" s="13"/>
      <c r="FR237" s="13"/>
      <c r="FS237" s="13"/>
      <c r="FT237" s="13"/>
      <c r="FU237" s="13"/>
      <c r="FV237" s="13"/>
      <c r="FW237" s="13"/>
      <c r="FX237" s="13"/>
      <c r="FY237" s="13"/>
      <c r="FZ237" s="13"/>
      <c r="GA237" s="13"/>
      <c r="GB237" s="13"/>
      <c r="GC237" s="13"/>
      <c r="GD237" s="13"/>
      <c r="GE237" s="13"/>
      <c r="GF237" s="13"/>
      <c r="GG237" s="13"/>
      <c r="GH237" s="55">
        <f>VLOOKUP($A237,'WO Detail'!$A$2:$BJ$304,39,FALSE)</f>
        <v>90.18</v>
      </c>
      <c r="GI237" s="55">
        <f>VLOOKUP($A237,'WO Detail'!$A$2:$BJ$304,40,FALSE)</f>
        <v>39.08</v>
      </c>
      <c r="GJ237" s="13"/>
      <c r="GK237" s="13"/>
      <c r="GL237" s="13"/>
      <c r="GM237" s="13"/>
      <c r="GN237" s="55">
        <f>VLOOKUP($A237,'WO Detail'!$A$2:$BJ$304,17,FALSE)</f>
        <v>0</v>
      </c>
      <c r="GO237" s="55">
        <f>VLOOKUP($A237,'WO Detail'!$A$2:$BJ$304,18,FALSE)</f>
        <v>0</v>
      </c>
      <c r="GP237" s="55">
        <f>VLOOKUP($A237,'WO Detail'!$A$2:$BJ$304,19,FALSE)</f>
        <v>0</v>
      </c>
      <c r="GQ237" s="55" t="str">
        <f>VLOOKUP($A237,'WO Detail'!$A$2:$BJ$304,21,FALSE)</f>
        <v>Yes</v>
      </c>
      <c r="GR237" s="89">
        <f>VLOOKUP($A237,'WO Detail'!$A$2:$BJ$304,22,FALSE)</f>
        <v>0.79937518997067036</v>
      </c>
      <c r="GS237" s="95">
        <f>VLOOKUP($A237,'WO Detail'!$A$2:$BJ$304,41,FALSE)</f>
        <v>3609</v>
      </c>
      <c r="GT237" s="95">
        <f t="shared" si="98"/>
        <v>1.1522988505747127</v>
      </c>
      <c r="GU237" s="95">
        <f>VLOOKUP($A237,'WO Detail'!$A$2:$BJ$304,42,FALSE)</f>
        <v>364</v>
      </c>
      <c r="GV237" s="95">
        <f t="shared" si="99"/>
        <v>0.34865900383141762</v>
      </c>
      <c r="GW237" s="95">
        <f>VLOOKUP($A237,'WO Detail'!$A$2:$BJ$304,43,FALSE)</f>
        <v>4676</v>
      </c>
      <c r="GX237" s="95">
        <f t="shared" si="79"/>
        <v>1.4929757343550447</v>
      </c>
      <c r="GY237" s="95">
        <f>VLOOKUP($A237,'WO Detail'!$A$2:$BJ$304,44,FALSE)</f>
        <v>4416</v>
      </c>
      <c r="GZ237" s="95">
        <f t="shared" si="80"/>
        <v>4.2298850574712645</v>
      </c>
      <c r="HA237" s="95">
        <f>VLOOKUP($A237,'WO Detail'!$A$2:$BJ$304,45,FALSE)</f>
        <v>1712</v>
      </c>
      <c r="HB237" s="95">
        <f t="shared" si="81"/>
        <v>0.54661558109833963</v>
      </c>
      <c r="HC237" s="95">
        <f>VLOOKUP($A237,'WO Detail'!$A$2:$BJ$304,46,FALSE)</f>
        <v>1937</v>
      </c>
      <c r="HD237" s="95">
        <f t="shared" si="82"/>
        <v>1.8553639846743295</v>
      </c>
      <c r="HE237" s="95">
        <f>VLOOKUP($A237,'WO Detail'!$A$2:$BJ$304,47,FALSE)</f>
        <v>5160</v>
      </c>
      <c r="HF237" s="95">
        <f t="shared" si="83"/>
        <v>1.6475095785440612</v>
      </c>
      <c r="HG237" s="95">
        <f>VLOOKUP($A237,'WO Detail'!$A$2:$BJ$304,49,FALSE)</f>
        <v>4346</v>
      </c>
      <c r="HH237" s="95">
        <f t="shared" si="84"/>
        <v>1.3876117496807152</v>
      </c>
      <c r="HI237" s="95">
        <f>VLOOKUP($A237,'WO Detail'!$A$2:$BJ$304,51,FALSE)</f>
        <v>12</v>
      </c>
      <c r="HJ237" s="95">
        <f t="shared" si="85"/>
        <v>6</v>
      </c>
      <c r="HK237" s="95">
        <f>VLOOKUP($A237,'WO Detail'!$A$2:$BJ$304,53,FALSE)</f>
        <v>9</v>
      </c>
      <c r="HL237" s="95">
        <f t="shared" si="86"/>
        <v>4.5</v>
      </c>
      <c r="HM237" s="95">
        <f>VLOOKUP($A237,'WO Detail'!$A$2:$BJ$304,55,FALSE)</f>
        <v>630</v>
      </c>
      <c r="HN237" s="95">
        <f t="shared" si="100"/>
        <v>17.5</v>
      </c>
      <c r="HO237" s="95">
        <f>VLOOKUP($A237,'WO Detail'!$A$2:$BJ$304,56,FALSE)</f>
        <v>26968</v>
      </c>
      <c r="HP237" s="95">
        <f t="shared" si="87"/>
        <v>8.6104725415070256</v>
      </c>
      <c r="HQ237" s="95">
        <f>VLOOKUP($A237,'WO Detail'!$A$2:$BJ$304,57,FALSE)</f>
        <v>7485</v>
      </c>
      <c r="HR237" s="95">
        <f t="shared" si="88"/>
        <v>7.1695402298850572</v>
      </c>
      <c r="HS237" s="95">
        <f>VLOOKUP($A237,'WO Detail'!$A$2:$BJ$304,58,FALSE)</f>
        <v>21536</v>
      </c>
      <c r="HT237" s="95">
        <f t="shared" si="89"/>
        <v>6.8761174968071526</v>
      </c>
      <c r="HU237" s="95">
        <f>VLOOKUP($A237,'WO Detail'!$A$2:$BJ$304,59,FALSE)</f>
        <v>68186</v>
      </c>
      <c r="HV237" s="95">
        <f t="shared" si="90"/>
        <v>65.312260536398469</v>
      </c>
      <c r="HW237" s="95">
        <f>VLOOKUP($A237,'WO Detail'!$A$2:$BJ$304,60,FALSE)</f>
        <v>1479</v>
      </c>
      <c r="HX237" s="95">
        <f t="shared" si="91"/>
        <v>0.47222222222222221</v>
      </c>
      <c r="HY237" s="95">
        <f>VLOOKUP($A237,'WO Detail'!$A$2:$BJ$304,61,FALSE)</f>
        <v>18388</v>
      </c>
      <c r="HZ237" s="95">
        <f t="shared" si="92"/>
        <v>17.613026819923373</v>
      </c>
      <c r="IA237" s="95"/>
      <c r="IB237" s="95"/>
      <c r="IC237" s="95"/>
      <c r="ID237" s="113">
        <f>VLOOKUP($A237,'PHAS Score'!$C$1:$D$303,2,FALSE)</f>
        <v>72.42</v>
      </c>
      <c r="IE237" s="95">
        <f>VLOOKUP($A237,'WO Detail'!$A$2:$BJ$304,62,FALSE)</f>
        <v>238</v>
      </c>
      <c r="IF237" s="95">
        <f t="shared" si="93"/>
        <v>0.22796934865900384</v>
      </c>
      <c r="IG237" s="96"/>
      <c r="IH237" s="96"/>
      <c r="II237" s="96"/>
      <c r="IJ237" s="96"/>
    </row>
    <row r="238" spans="1:244" s="18" customFormat="1" ht="20.100000000000001" customHeight="1">
      <c r="A238" s="55" t="s">
        <v>1461</v>
      </c>
      <c r="B238" s="13" t="s">
        <v>452</v>
      </c>
      <c r="C238" s="13" t="str">
        <f>VLOOKUP($A238,'WO Detail'!$A$2:$BJ$304,4,FALSE)</f>
        <v>Queens-Staten Island</v>
      </c>
      <c r="D238" s="13" t="str">
        <f>VLOOKUP($A238,'WO Detail'!$A$2:$BJ$304,6,FALSE)</f>
        <v>Baisley Park</v>
      </c>
      <c r="E238" s="55">
        <f>VLOOKUP($A238,'WO Detail'!$A$2:$BJ$304,7,FALSE)</f>
        <v>91</v>
      </c>
      <c r="F238" s="13" t="s">
        <v>1462</v>
      </c>
      <c r="G238" s="53">
        <v>279</v>
      </c>
      <c r="H238" s="55" t="str">
        <f>VLOOKUP($A238,'WO Detail'!$A$2:$BJ$304,9,FALSE)</f>
        <v>NY005010910</v>
      </c>
      <c r="I238" s="14">
        <v>152</v>
      </c>
      <c r="J238" s="14">
        <v>165</v>
      </c>
      <c r="K238" s="15">
        <v>1.0855262999999999</v>
      </c>
      <c r="L238" s="15">
        <v>13.544078900000001</v>
      </c>
      <c r="M238" s="14">
        <v>39</v>
      </c>
      <c r="N238" s="14">
        <v>126</v>
      </c>
      <c r="O238" s="14">
        <v>0</v>
      </c>
      <c r="P238" s="14">
        <v>0</v>
      </c>
      <c r="Q238" s="14">
        <v>0</v>
      </c>
      <c r="R238" s="14">
        <v>0</v>
      </c>
      <c r="S238" s="14">
        <v>0</v>
      </c>
      <c r="T238" s="14">
        <v>0</v>
      </c>
      <c r="U238" s="14">
        <v>0</v>
      </c>
      <c r="V238" s="14">
        <v>0</v>
      </c>
      <c r="W238" s="14">
        <v>0</v>
      </c>
      <c r="X238" s="14">
        <v>1</v>
      </c>
      <c r="Y238" s="14">
        <v>48</v>
      </c>
      <c r="Z238" s="14">
        <v>82</v>
      </c>
      <c r="AA238" s="14">
        <v>34</v>
      </c>
      <c r="AB238" s="14">
        <v>0</v>
      </c>
      <c r="AC238" s="14">
        <v>165</v>
      </c>
      <c r="AD238" s="14">
        <v>164</v>
      </c>
      <c r="AE238" s="14">
        <v>12</v>
      </c>
      <c r="AF238" s="14">
        <v>58</v>
      </c>
      <c r="AG238" s="14">
        <v>52</v>
      </c>
      <c r="AH238" s="14">
        <v>38</v>
      </c>
      <c r="AI238" s="14">
        <v>5</v>
      </c>
      <c r="AJ238" s="14">
        <v>127</v>
      </c>
      <c r="AK238" s="14">
        <v>41</v>
      </c>
      <c r="AL238" s="14">
        <v>5</v>
      </c>
      <c r="AM238" s="14">
        <v>2</v>
      </c>
      <c r="AN238" s="14">
        <v>4</v>
      </c>
      <c r="AO238" s="16">
        <v>334.20394736842104</v>
      </c>
      <c r="AP238" s="16">
        <v>254</v>
      </c>
      <c r="AQ238" s="14">
        <v>1</v>
      </c>
      <c r="AR238" s="14">
        <v>9</v>
      </c>
      <c r="AS238" s="14">
        <v>88</v>
      </c>
      <c r="AT238" s="14">
        <v>29</v>
      </c>
      <c r="AU238" s="14">
        <v>9</v>
      </c>
      <c r="AV238" s="14">
        <v>5</v>
      </c>
      <c r="AW238" s="14">
        <v>0</v>
      </c>
      <c r="AX238" s="14">
        <v>3</v>
      </c>
      <c r="AY238" s="14">
        <v>1</v>
      </c>
      <c r="AZ238" s="14">
        <v>2</v>
      </c>
      <c r="BA238" s="14">
        <v>5</v>
      </c>
      <c r="BB238" s="16">
        <v>14618.552631578947</v>
      </c>
      <c r="BC238" s="16">
        <v>10536</v>
      </c>
      <c r="BD238" s="14">
        <v>2</v>
      </c>
      <c r="BE238" s="14">
        <v>16</v>
      </c>
      <c r="BF238" s="14">
        <v>98</v>
      </c>
      <c r="BG238" s="14">
        <v>18</v>
      </c>
      <c r="BH238" s="14">
        <v>5</v>
      </c>
      <c r="BI238" s="14">
        <v>2</v>
      </c>
      <c r="BJ238" s="14">
        <v>3</v>
      </c>
      <c r="BK238" s="14">
        <v>1</v>
      </c>
      <c r="BL238" s="14">
        <v>2</v>
      </c>
      <c r="BM238" s="14">
        <v>4</v>
      </c>
      <c r="BN238" s="14">
        <v>0</v>
      </c>
      <c r="BO238" s="14">
        <v>0</v>
      </c>
      <c r="BP238" s="14">
        <v>0</v>
      </c>
      <c r="BQ238" s="14">
        <v>0</v>
      </c>
      <c r="BR238" s="14">
        <v>0</v>
      </c>
      <c r="BS238" s="14">
        <v>1</v>
      </c>
      <c r="BT238" s="14">
        <v>0</v>
      </c>
      <c r="BU238" s="14">
        <v>0</v>
      </c>
      <c r="BV238" s="14">
        <v>0</v>
      </c>
      <c r="BW238" s="14">
        <v>0</v>
      </c>
      <c r="BX238" s="14">
        <v>0</v>
      </c>
      <c r="BY238" s="14">
        <v>9</v>
      </c>
      <c r="BZ238" s="16">
        <v>40122.666666666664</v>
      </c>
      <c r="CA238" s="16">
        <v>43645</v>
      </c>
      <c r="CB238" s="14">
        <v>1</v>
      </c>
      <c r="CC238" s="16">
        <v>4200</v>
      </c>
      <c r="CD238" s="16">
        <v>4200</v>
      </c>
      <c r="CE238" s="14">
        <v>142</v>
      </c>
      <c r="CF238" s="16">
        <v>13075.464788732394</v>
      </c>
      <c r="CG238" s="16">
        <v>10536</v>
      </c>
      <c r="CH238" s="14">
        <v>138</v>
      </c>
      <c r="CI238" s="14">
        <v>7</v>
      </c>
      <c r="CJ238" s="14">
        <v>6</v>
      </c>
      <c r="CK238" s="14">
        <v>1</v>
      </c>
      <c r="CL238" s="14">
        <v>0</v>
      </c>
      <c r="CM238" s="14">
        <v>0</v>
      </c>
      <c r="CN238" s="17">
        <f t="shared" si="76"/>
        <v>0</v>
      </c>
      <c r="CO238" s="14">
        <v>1</v>
      </c>
      <c r="CP238" s="17">
        <f t="shared" si="77"/>
        <v>6.5789473684210523E-3</v>
      </c>
      <c r="CQ238" s="14">
        <v>102</v>
      </c>
      <c r="CR238" s="14">
        <v>0</v>
      </c>
      <c r="CS238" s="17">
        <f t="shared" si="78"/>
        <v>0</v>
      </c>
      <c r="CT238" s="13"/>
      <c r="CU238" s="17"/>
      <c r="CV238" s="13"/>
      <c r="CW238" s="13"/>
      <c r="CX238" s="13"/>
      <c r="CY238" s="13"/>
      <c r="CZ238" s="13"/>
      <c r="DA238" s="13"/>
      <c r="DB238" s="13" t="str">
        <f>VLOOKUP($A238,'WO Detail'!$A$2:$BJ$304,5,FALSE)</f>
        <v>Neagia Drew</v>
      </c>
      <c r="DC238" s="13"/>
      <c r="DD238" s="13"/>
      <c r="DE238" s="55">
        <f>VLOOKUP($A238,'WO Detail'!$A$2:$BJ$304,38,FALSE)</f>
        <v>1</v>
      </c>
      <c r="DF238" s="19" t="s">
        <v>497</v>
      </c>
      <c r="DG238" s="19" t="s">
        <v>498</v>
      </c>
      <c r="DH238" s="19" t="s">
        <v>262</v>
      </c>
      <c r="DI238" s="19" t="s">
        <v>499</v>
      </c>
      <c r="DJ238" s="19" t="s">
        <v>404</v>
      </c>
      <c r="DK238" s="19" t="s">
        <v>778</v>
      </c>
      <c r="DL238" s="19" t="s">
        <v>360</v>
      </c>
      <c r="DM238" s="19" t="s">
        <v>1326</v>
      </c>
      <c r="DN238" s="19" t="s">
        <v>504</v>
      </c>
      <c r="DO238" s="55"/>
      <c r="DP238" s="55"/>
      <c r="DQ238" s="68">
        <v>6.0975609756097562</v>
      </c>
      <c r="DR238" s="55" t="str">
        <f>VLOOKUP($A238,'WO Detail'!$A$2:$BJ$304,10,FALSE)</f>
        <v>No</v>
      </c>
      <c r="DS238" s="55" t="str">
        <f>VLOOKUP($A238,'WO Detail'!$A$2:$BJ$304,14,FALSE)</f>
        <v>YES</v>
      </c>
      <c r="DT238" s="19" t="s">
        <v>505</v>
      </c>
      <c r="DU238" s="59" t="str">
        <f>VLOOKUP($A238,'WO Detail'!$A$2:$BJ$304,15,FALSE)</f>
        <v>NEVA HARPER</v>
      </c>
      <c r="DV238" s="77"/>
      <c r="DW238" s="79" t="s">
        <v>519</v>
      </c>
      <c r="DX238" s="55">
        <f>VLOOKUP($A238,'WO Detail'!$A$2:$BJ$304,26,FALSE)</f>
        <v>155</v>
      </c>
      <c r="DY238" s="55">
        <f>VLOOKUP($A238,'WO Detail'!$A$2:$BJ$304,27,FALSE)</f>
        <v>152</v>
      </c>
      <c r="DZ238" s="55">
        <f>VLOOKUP($A238,'WO Detail'!$A$2:$BJ$304,28,FALSE)</f>
        <v>1</v>
      </c>
      <c r="EA238" s="55">
        <f>VLOOKUP($A238,'WO Detail'!$A$2:$BJ$304,29,FALSE)</f>
        <v>2</v>
      </c>
      <c r="EB238" s="55">
        <f>VLOOKUP($A238,'WO Detail'!$A$2:$BJ$304,30,FALSE)</f>
        <v>60</v>
      </c>
      <c r="EC238" s="55">
        <f>VLOOKUP($A238,'WO Detail'!$A$2:$BJ$304,31,FALSE)</f>
        <v>95</v>
      </c>
      <c r="ED238" s="55">
        <f>VLOOKUP($A238,'WO Detail'!$A$2:$BJ$304,32,FALSE)</f>
        <v>0</v>
      </c>
      <c r="EE238" s="55">
        <f>VLOOKUP($A238,'WO Detail'!$A$2:$BJ$304,33,FALSE)</f>
        <v>0</v>
      </c>
      <c r="EF238" s="55">
        <f>VLOOKUP($A238,'WO Detail'!$A$2:$BJ$304,34,FALSE)</f>
        <v>0</v>
      </c>
      <c r="EG238" s="55">
        <f>VLOOKUP($A238,'WO Detail'!$A$2:$BJ$304,35,FALSE)</f>
        <v>0</v>
      </c>
      <c r="EH238" s="55">
        <f>VLOOKUP($A238,'WO Detail'!$A$2:$BJ$304,36,FALSE)</f>
        <v>0</v>
      </c>
      <c r="EI238" s="55">
        <f>VLOOKUP($A238,'WO Detail'!$A$2:$BJ$304,37,FALSE)</f>
        <v>0</v>
      </c>
      <c r="EJ238" s="78">
        <v>1</v>
      </c>
      <c r="EK238" s="78">
        <v>0</v>
      </c>
      <c r="EL238" s="19" t="s">
        <v>268</v>
      </c>
      <c r="EM238" s="19" t="s">
        <v>269</v>
      </c>
      <c r="EN238" s="81">
        <v>28794</v>
      </c>
      <c r="EO238" s="78">
        <v>42</v>
      </c>
      <c r="EP238" s="78" t="s">
        <v>378</v>
      </c>
      <c r="EQ238" s="84">
        <v>14991</v>
      </c>
      <c r="ER238" s="78">
        <v>0.5</v>
      </c>
      <c r="ES238" s="13"/>
      <c r="ET238" s="55">
        <f>VLOOKUP($A238,'WO Detail'!$A$2:$BJ$304,25,FALSE)</f>
        <v>2</v>
      </c>
      <c r="EU238" s="55">
        <f>VLOOKUP($A238,'WO Detail'!$A$2:$BJ$304,24,FALSE)</f>
        <v>2</v>
      </c>
      <c r="EV238" s="55">
        <f>VLOOKUP($A238,'WO Detail'!$A$2:$BJ$304,23,FALSE)</f>
        <v>0</v>
      </c>
      <c r="EW238" s="78" t="s">
        <v>267</v>
      </c>
      <c r="EX238" s="13"/>
      <c r="EY238" s="13"/>
      <c r="EZ238" s="19" t="s">
        <v>267</v>
      </c>
      <c r="FA238" s="55" t="str">
        <f>VLOOKUP($A238,'WO Detail'!$A$2:$BJ$304,11,FALSE)</f>
        <v>Other</v>
      </c>
      <c r="FB238" s="55" t="str">
        <f>VLOOKUP($A238,'WO Detail'!$A$2:$BJ$304,12,FALSE)</f>
        <v>No</v>
      </c>
      <c r="FC238" s="13"/>
      <c r="FD238" s="55" t="str">
        <f>VLOOKUP($A238,'WO Detail'!$A$2:$BJ$304,13,FALSE)</f>
        <v>NGEM</v>
      </c>
      <c r="FE238" s="19" t="s">
        <v>272</v>
      </c>
      <c r="FF238" s="13" t="s">
        <v>273</v>
      </c>
      <c r="FG238" s="19" t="s">
        <v>1463</v>
      </c>
      <c r="FH238" s="19" t="s">
        <v>781</v>
      </c>
      <c r="FI238" s="13">
        <v>4112</v>
      </c>
      <c r="FJ238" s="13">
        <v>28</v>
      </c>
      <c r="FK238" s="19" t="s">
        <v>782</v>
      </c>
      <c r="FL238" s="13"/>
      <c r="FM238" s="55">
        <f>VLOOKUP($A238,'WO Detail'!$A$2:$BJ$304,16,FALSE)</f>
        <v>0</v>
      </c>
      <c r="FN238" s="13"/>
      <c r="FO238" s="13"/>
      <c r="FP238" s="13"/>
      <c r="FQ238" s="13"/>
      <c r="FR238" s="13"/>
      <c r="FS238" s="13"/>
      <c r="FT238" s="13"/>
      <c r="FU238" s="13"/>
      <c r="FV238" s="13"/>
      <c r="FW238" s="13"/>
      <c r="FX238" s="13"/>
      <c r="FY238" s="13"/>
      <c r="FZ238" s="13"/>
      <c r="GA238" s="13"/>
      <c r="GB238" s="13"/>
      <c r="GC238" s="13"/>
      <c r="GD238" s="13"/>
      <c r="GE238" s="13"/>
      <c r="GF238" s="13"/>
      <c r="GG238" s="13"/>
      <c r="GH238" s="55">
        <f>VLOOKUP($A238,'WO Detail'!$A$2:$BJ$304,39,FALSE)</f>
        <v>98.29</v>
      </c>
      <c r="GI238" s="55">
        <f>VLOOKUP($A238,'WO Detail'!$A$2:$BJ$304,40,FALSE)</f>
        <v>8.5500000000000007</v>
      </c>
      <c r="GJ238" s="13"/>
      <c r="GK238" s="13"/>
      <c r="GL238" s="13"/>
      <c r="GM238" s="13"/>
      <c r="GN238" s="55">
        <f>VLOOKUP($A238,'WO Detail'!$A$2:$BJ$304,17,FALSE)</f>
        <v>0</v>
      </c>
      <c r="GO238" s="55">
        <f>VLOOKUP($A238,'WO Detail'!$A$2:$BJ$304,18,FALSE)</f>
        <v>0</v>
      </c>
      <c r="GP238" s="55">
        <f>VLOOKUP($A238,'WO Detail'!$A$2:$BJ$304,19,FALSE)</f>
        <v>0</v>
      </c>
      <c r="GQ238" s="55" t="str">
        <f>VLOOKUP($A238,'WO Detail'!$A$2:$BJ$304,21,FALSE)</f>
        <v>No</v>
      </c>
      <c r="GR238" s="89">
        <f>VLOOKUP($A238,'WO Detail'!$A$2:$BJ$304,22,FALSE)</f>
        <v>0.58970737471245249</v>
      </c>
      <c r="GS238" s="95">
        <f>VLOOKUP($A238,'WO Detail'!$A$2:$BJ$304,41,FALSE)</f>
        <v>20</v>
      </c>
      <c r="GT238" s="95">
        <f t="shared" si="98"/>
        <v>4.3859649122807022E-2</v>
      </c>
      <c r="GU238" s="95">
        <f>VLOOKUP($A238,'WO Detail'!$A$2:$BJ$304,42,FALSE)</f>
        <v>0</v>
      </c>
      <c r="GV238" s="95">
        <f t="shared" si="99"/>
        <v>0</v>
      </c>
      <c r="GW238" s="95">
        <f>VLOOKUP($A238,'WO Detail'!$A$2:$BJ$304,43,FALSE)</f>
        <v>554</v>
      </c>
      <c r="GX238" s="95">
        <f t="shared" si="79"/>
        <v>1.2149122807017543</v>
      </c>
      <c r="GY238" s="95">
        <f>VLOOKUP($A238,'WO Detail'!$A$2:$BJ$304,44,FALSE)</f>
        <v>555</v>
      </c>
      <c r="GZ238" s="95">
        <f t="shared" si="80"/>
        <v>3.6513157894736841</v>
      </c>
      <c r="HA238" s="95">
        <f>VLOOKUP($A238,'WO Detail'!$A$2:$BJ$304,45,FALSE)</f>
        <v>549</v>
      </c>
      <c r="HB238" s="95">
        <f t="shared" si="81"/>
        <v>1.2039473684210527</v>
      </c>
      <c r="HC238" s="95">
        <f>VLOOKUP($A238,'WO Detail'!$A$2:$BJ$304,46,FALSE)</f>
        <v>501</v>
      </c>
      <c r="HD238" s="95">
        <f t="shared" si="82"/>
        <v>3.2960526315789473</v>
      </c>
      <c r="HE238" s="95">
        <f>VLOOKUP($A238,'WO Detail'!$A$2:$BJ$304,47,FALSE)</f>
        <v>229</v>
      </c>
      <c r="HF238" s="95">
        <f t="shared" si="83"/>
        <v>0.5021929824561403</v>
      </c>
      <c r="HG238" s="95">
        <f>VLOOKUP($A238,'WO Detail'!$A$2:$BJ$304,49,FALSE)</f>
        <v>161</v>
      </c>
      <c r="HH238" s="95">
        <f t="shared" si="84"/>
        <v>0.35307017543859648</v>
      </c>
      <c r="HI238" s="95">
        <f>VLOOKUP($A238,'WO Detail'!$A$2:$BJ$304,51,FALSE)</f>
        <v>2</v>
      </c>
      <c r="HJ238" s="95">
        <f t="shared" si="85"/>
        <v>1</v>
      </c>
      <c r="HK238" s="95">
        <f>VLOOKUP($A238,'WO Detail'!$A$2:$BJ$304,53,FALSE)</f>
        <v>3</v>
      </c>
      <c r="HL238" s="95">
        <f t="shared" si="86"/>
        <v>1.5</v>
      </c>
      <c r="HM238" s="95">
        <f>VLOOKUP($A238,'WO Detail'!$A$2:$BJ$304,55,FALSE)</f>
        <v>64</v>
      </c>
      <c r="HN238" s="95">
        <f t="shared" si="100"/>
        <v>32</v>
      </c>
      <c r="HO238" s="95">
        <f>VLOOKUP($A238,'WO Detail'!$A$2:$BJ$304,56,FALSE)</f>
        <v>3821</v>
      </c>
      <c r="HP238" s="95">
        <f t="shared" si="87"/>
        <v>8.3793859649122808</v>
      </c>
      <c r="HQ238" s="95">
        <f>VLOOKUP($A238,'WO Detail'!$A$2:$BJ$304,57,FALSE)</f>
        <v>203</v>
      </c>
      <c r="HR238" s="95">
        <f t="shared" si="88"/>
        <v>1.3355263157894737</v>
      </c>
      <c r="HS238" s="95">
        <f>VLOOKUP($A238,'WO Detail'!$A$2:$BJ$304,58,FALSE)</f>
        <v>1771</v>
      </c>
      <c r="HT238" s="95">
        <f t="shared" si="89"/>
        <v>3.8837719298245617</v>
      </c>
      <c r="HU238" s="95">
        <f>VLOOKUP($A238,'WO Detail'!$A$2:$BJ$304,59,FALSE)</f>
        <v>5114</v>
      </c>
      <c r="HV238" s="95">
        <f t="shared" si="90"/>
        <v>33.64473684210526</v>
      </c>
      <c r="HW238" s="95">
        <f>VLOOKUP($A238,'WO Detail'!$A$2:$BJ$304,60,FALSE)</f>
        <v>312</v>
      </c>
      <c r="HX238" s="95">
        <f t="shared" si="91"/>
        <v>0.68421052631578949</v>
      </c>
      <c r="HY238" s="95">
        <f>VLOOKUP($A238,'WO Detail'!$A$2:$BJ$304,61,FALSE)</f>
        <v>1116</v>
      </c>
      <c r="HZ238" s="95">
        <f t="shared" si="92"/>
        <v>7.3421052631578947</v>
      </c>
      <c r="IA238" s="95"/>
      <c r="IB238" s="95"/>
      <c r="IC238" s="95"/>
      <c r="ID238" s="113">
        <f>VLOOKUP($A238,'PHAS Score'!$C$1:$D$303,2,FALSE)</f>
        <v>60</v>
      </c>
      <c r="IE238" s="95">
        <f>VLOOKUP($A238,'WO Detail'!$A$2:$BJ$304,62,FALSE)</f>
        <v>811</v>
      </c>
      <c r="IF238" s="95">
        <f t="shared" si="93"/>
        <v>5.3355263157894735</v>
      </c>
      <c r="IG238" s="96"/>
      <c r="IH238" s="96"/>
      <c r="II238" s="96"/>
      <c r="IJ238" s="96"/>
    </row>
    <row r="239" spans="1:244" s="18" customFormat="1" ht="20.100000000000001" customHeight="1">
      <c r="A239" s="55" t="s">
        <v>1464</v>
      </c>
      <c r="B239" s="13" t="s">
        <v>307</v>
      </c>
      <c r="C239" s="13" t="str">
        <f>VLOOKUP($A239,'WO Detail'!$A$2:$BJ$304,4,FALSE)</f>
        <v>Manhattan</v>
      </c>
      <c r="D239" s="13" t="str">
        <f>VLOOKUP($A239,'WO Detail'!$A$2:$BJ$304,6,FALSE)</f>
        <v>Smith</v>
      </c>
      <c r="E239" s="55">
        <f>VLOOKUP($A239,'WO Detail'!$A$2:$BJ$304,7,FALSE)</f>
        <v>27</v>
      </c>
      <c r="F239" s="13" t="s">
        <v>1465</v>
      </c>
      <c r="G239" s="53">
        <v>27</v>
      </c>
      <c r="H239" s="55" t="str">
        <f>VLOOKUP($A239,'WO Detail'!$A$2:$BJ$304,9,FALSE)</f>
        <v>NY005000270</v>
      </c>
      <c r="I239" s="14">
        <v>1915</v>
      </c>
      <c r="J239" s="14">
        <v>4072</v>
      </c>
      <c r="K239" s="15">
        <v>2.1263708000000001</v>
      </c>
      <c r="L239" s="15">
        <v>30.459268900000001</v>
      </c>
      <c r="M239" s="14">
        <v>1668</v>
      </c>
      <c r="N239" s="14">
        <v>2404</v>
      </c>
      <c r="O239" s="14">
        <v>104</v>
      </c>
      <c r="P239" s="14">
        <v>188</v>
      </c>
      <c r="Q239" s="14">
        <v>253</v>
      </c>
      <c r="R239" s="14">
        <v>290</v>
      </c>
      <c r="S239" s="14">
        <v>292</v>
      </c>
      <c r="T239" s="14">
        <v>386</v>
      </c>
      <c r="U239" s="14">
        <v>342</v>
      </c>
      <c r="V239" s="14">
        <v>400</v>
      </c>
      <c r="W239" s="14">
        <v>292</v>
      </c>
      <c r="X239" s="14">
        <v>291</v>
      </c>
      <c r="Y239" s="14">
        <v>620</v>
      </c>
      <c r="Z239" s="14">
        <v>395</v>
      </c>
      <c r="AA239" s="14">
        <v>219</v>
      </c>
      <c r="AB239" s="14">
        <v>705</v>
      </c>
      <c r="AC239" s="14">
        <v>1411</v>
      </c>
      <c r="AD239" s="14">
        <v>1234</v>
      </c>
      <c r="AE239" s="14">
        <v>154</v>
      </c>
      <c r="AF239" s="14">
        <v>855</v>
      </c>
      <c r="AG239" s="14">
        <v>1410</v>
      </c>
      <c r="AH239" s="14">
        <v>1611</v>
      </c>
      <c r="AI239" s="14">
        <v>42</v>
      </c>
      <c r="AJ239" s="14">
        <v>1023</v>
      </c>
      <c r="AK239" s="14">
        <v>259</v>
      </c>
      <c r="AL239" s="14">
        <v>53</v>
      </c>
      <c r="AM239" s="14">
        <v>50</v>
      </c>
      <c r="AN239" s="14">
        <v>168</v>
      </c>
      <c r="AO239" s="16">
        <v>565.76501305483032</v>
      </c>
      <c r="AP239" s="16">
        <v>388</v>
      </c>
      <c r="AQ239" s="14">
        <v>23</v>
      </c>
      <c r="AR239" s="14">
        <v>126</v>
      </c>
      <c r="AS239" s="14">
        <v>573</v>
      </c>
      <c r="AT239" s="14">
        <v>260</v>
      </c>
      <c r="AU239" s="14">
        <v>190</v>
      </c>
      <c r="AV239" s="14">
        <v>128</v>
      </c>
      <c r="AW239" s="14">
        <v>98</v>
      </c>
      <c r="AX239" s="14">
        <v>73</v>
      </c>
      <c r="AY239" s="14">
        <v>57</v>
      </c>
      <c r="AZ239" s="14">
        <v>57</v>
      </c>
      <c r="BA239" s="14">
        <v>330</v>
      </c>
      <c r="BB239" s="16">
        <v>29444.3904</v>
      </c>
      <c r="BC239" s="16">
        <v>17034</v>
      </c>
      <c r="BD239" s="14">
        <v>73</v>
      </c>
      <c r="BE239" s="14">
        <v>277</v>
      </c>
      <c r="BF239" s="14">
        <v>481</v>
      </c>
      <c r="BG239" s="14">
        <v>251</v>
      </c>
      <c r="BH239" s="14">
        <v>154</v>
      </c>
      <c r="BI239" s="14">
        <v>104</v>
      </c>
      <c r="BJ239" s="14">
        <v>92</v>
      </c>
      <c r="BK239" s="14">
        <v>70</v>
      </c>
      <c r="BL239" s="14">
        <v>71</v>
      </c>
      <c r="BM239" s="14">
        <v>62</v>
      </c>
      <c r="BN239" s="14">
        <v>41</v>
      </c>
      <c r="BO239" s="14">
        <v>28</v>
      </c>
      <c r="BP239" s="14">
        <v>25</v>
      </c>
      <c r="BQ239" s="14">
        <v>27</v>
      </c>
      <c r="BR239" s="14">
        <v>17</v>
      </c>
      <c r="BS239" s="14">
        <v>13</v>
      </c>
      <c r="BT239" s="14">
        <v>13</v>
      </c>
      <c r="BU239" s="14">
        <v>11</v>
      </c>
      <c r="BV239" s="14">
        <v>4</v>
      </c>
      <c r="BW239" s="14">
        <v>7</v>
      </c>
      <c r="BX239" s="14">
        <v>54</v>
      </c>
      <c r="BY239" s="14">
        <v>788</v>
      </c>
      <c r="BZ239" s="16">
        <v>49704.473350253807</v>
      </c>
      <c r="CA239" s="16">
        <v>34604.5</v>
      </c>
      <c r="CB239" s="14">
        <v>164</v>
      </c>
      <c r="CC239" s="16">
        <v>15527.963414634147</v>
      </c>
      <c r="CD239" s="16">
        <v>9688</v>
      </c>
      <c r="CE239" s="14">
        <v>939</v>
      </c>
      <c r="CF239" s="16">
        <v>15287.242811501597</v>
      </c>
      <c r="CG239" s="16">
        <v>11148</v>
      </c>
      <c r="CH239" s="14">
        <v>1282</v>
      </c>
      <c r="CI239" s="14">
        <v>286</v>
      </c>
      <c r="CJ239" s="14">
        <v>202</v>
      </c>
      <c r="CK239" s="14">
        <v>68</v>
      </c>
      <c r="CL239" s="14">
        <v>23</v>
      </c>
      <c r="CM239" s="14">
        <v>37</v>
      </c>
      <c r="CN239" s="17">
        <f t="shared" si="76"/>
        <v>1.9321148825065273E-2</v>
      </c>
      <c r="CO239" s="14">
        <v>128</v>
      </c>
      <c r="CP239" s="17">
        <f t="shared" si="77"/>
        <v>6.6840731070496082E-2</v>
      </c>
      <c r="CQ239" s="14">
        <v>950</v>
      </c>
      <c r="CR239" s="14">
        <v>133</v>
      </c>
      <c r="CS239" s="17">
        <f t="shared" si="78"/>
        <v>3.2662082514734771E-2</v>
      </c>
      <c r="CT239" s="13"/>
      <c r="CU239" s="17"/>
      <c r="CV239" s="13"/>
      <c r="CW239" s="13"/>
      <c r="CX239" s="13"/>
      <c r="CY239" s="13"/>
      <c r="CZ239" s="13"/>
      <c r="DA239" s="13"/>
      <c r="DB239" s="13" t="str">
        <f>VLOOKUP($A239,'WO Detail'!$A$2:$BJ$304,5,FALSE)</f>
        <v>Brenda Allen</v>
      </c>
      <c r="DC239" s="13"/>
      <c r="DD239" s="13"/>
      <c r="DE239" s="55">
        <f>VLOOKUP($A239,'WO Detail'!$A$2:$BJ$304,38,FALSE)</f>
        <v>12</v>
      </c>
      <c r="DF239" s="19" t="s">
        <v>396</v>
      </c>
      <c r="DG239" s="19" t="s">
        <v>397</v>
      </c>
      <c r="DH239" s="19" t="s">
        <v>398</v>
      </c>
      <c r="DI239" s="19" t="s">
        <v>399</v>
      </c>
      <c r="DJ239" s="19" t="s">
        <v>389</v>
      </c>
      <c r="DK239" s="19" t="s">
        <v>400</v>
      </c>
      <c r="DL239" s="19" t="s">
        <v>401</v>
      </c>
      <c r="DM239" s="19" t="s">
        <v>402</v>
      </c>
      <c r="DN239" s="19" t="s">
        <v>403</v>
      </c>
      <c r="DO239" s="55"/>
      <c r="DP239" s="55"/>
      <c r="DQ239" s="68">
        <v>9.4522539990305372</v>
      </c>
      <c r="DR239" s="55" t="str">
        <f>VLOOKUP($A239,'WO Detail'!$A$2:$BJ$304,10,FALSE)</f>
        <v>No</v>
      </c>
      <c r="DS239" s="55" t="str">
        <f>VLOOKUP($A239,'WO Detail'!$A$2:$BJ$304,14,FALSE)</f>
        <v>YES</v>
      </c>
      <c r="DT239" s="19" t="s">
        <v>387</v>
      </c>
      <c r="DU239" s="59" t="str">
        <f>VLOOKUP($A239,'WO Detail'!$A$2:$BJ$304,15,FALSE)</f>
        <v>AXIA TORRES</v>
      </c>
      <c r="DV239" s="77"/>
      <c r="DW239" s="79" t="s">
        <v>267</v>
      </c>
      <c r="DX239" s="55">
        <f>VLOOKUP($A239,'WO Detail'!$A$2:$BJ$304,26,FALSE)</f>
        <v>1935</v>
      </c>
      <c r="DY239" s="55">
        <f>VLOOKUP($A239,'WO Detail'!$A$2:$BJ$304,27,FALSE)</f>
        <v>1916</v>
      </c>
      <c r="DZ239" s="55">
        <f>VLOOKUP($A239,'WO Detail'!$A$2:$BJ$304,28,FALSE)</f>
        <v>18</v>
      </c>
      <c r="EA239" s="55">
        <f>VLOOKUP($A239,'WO Detail'!$A$2:$BJ$304,29,FALSE)</f>
        <v>1</v>
      </c>
      <c r="EB239" s="55">
        <f>VLOOKUP($A239,'WO Detail'!$A$2:$BJ$304,30,FALSE)</f>
        <v>136</v>
      </c>
      <c r="EC239" s="55">
        <f>VLOOKUP($A239,'WO Detail'!$A$2:$BJ$304,31,FALSE)</f>
        <v>246</v>
      </c>
      <c r="ED239" s="55">
        <f>VLOOKUP($A239,'WO Detail'!$A$2:$BJ$304,32,FALSE)</f>
        <v>859</v>
      </c>
      <c r="EE239" s="55">
        <f>VLOOKUP($A239,'WO Detail'!$A$2:$BJ$304,33,FALSE)</f>
        <v>606</v>
      </c>
      <c r="EF239" s="55">
        <f>VLOOKUP($A239,'WO Detail'!$A$2:$BJ$304,34,FALSE)</f>
        <v>68</v>
      </c>
      <c r="EG239" s="55">
        <f>VLOOKUP($A239,'WO Detail'!$A$2:$BJ$304,35,FALSE)</f>
        <v>20</v>
      </c>
      <c r="EH239" s="55">
        <f>VLOOKUP($A239,'WO Detail'!$A$2:$BJ$304,36,FALSE)</f>
        <v>0</v>
      </c>
      <c r="EI239" s="55">
        <f>VLOOKUP($A239,'WO Detail'!$A$2:$BJ$304,37,FALSE)</f>
        <v>0</v>
      </c>
      <c r="EJ239" s="78">
        <v>12</v>
      </c>
      <c r="EK239" s="78">
        <v>0</v>
      </c>
      <c r="EL239" s="19" t="s">
        <v>268</v>
      </c>
      <c r="EM239" s="19" t="s">
        <v>269</v>
      </c>
      <c r="EN239" s="81">
        <v>19476</v>
      </c>
      <c r="EO239" s="78">
        <v>67</v>
      </c>
      <c r="EP239" s="78" t="s">
        <v>318</v>
      </c>
      <c r="EQ239" s="84">
        <v>126462</v>
      </c>
      <c r="ER239" s="78">
        <v>21.75</v>
      </c>
      <c r="ES239" s="13"/>
      <c r="ET239" s="55">
        <f>VLOOKUP($A239,'WO Detail'!$A$2:$BJ$304,25,FALSE)</f>
        <v>6</v>
      </c>
      <c r="EU239" s="55">
        <f>VLOOKUP($A239,'WO Detail'!$A$2:$BJ$304,24,FALSE)</f>
        <v>24</v>
      </c>
      <c r="EV239" s="55">
        <f>VLOOKUP($A239,'WO Detail'!$A$2:$BJ$304,23,FALSE)</f>
        <v>0</v>
      </c>
      <c r="EW239" s="78" t="s">
        <v>513</v>
      </c>
      <c r="EX239" s="13" t="s">
        <v>372</v>
      </c>
      <c r="EY239" s="13"/>
      <c r="EZ239" s="19" t="s">
        <v>267</v>
      </c>
      <c r="FA239" s="55" t="str">
        <f>VLOOKUP($A239,'WO Detail'!$A$2:$BJ$304,11,FALSE)</f>
        <v>Other</v>
      </c>
      <c r="FB239" s="55" t="str">
        <f>VLOOKUP($A239,'WO Detail'!$A$2:$BJ$304,12,FALSE)</f>
        <v>Yes</v>
      </c>
      <c r="FC239" s="13"/>
      <c r="FD239" s="55">
        <f>VLOOKUP($A239,'WO Detail'!$A$2:$BJ$304,13,FALSE)</f>
        <v>0</v>
      </c>
      <c r="FE239" s="19" t="s">
        <v>267</v>
      </c>
      <c r="FF239" s="13"/>
      <c r="FG239" s="19" t="s">
        <v>1338</v>
      </c>
      <c r="FH239" s="19" t="s">
        <v>406</v>
      </c>
      <c r="FI239" s="13">
        <v>3809</v>
      </c>
      <c r="FJ239" s="13">
        <v>2</v>
      </c>
      <c r="FK239" s="19" t="s">
        <v>407</v>
      </c>
      <c r="FL239" s="13"/>
      <c r="FM239" s="55">
        <f>VLOOKUP($A239,'WO Detail'!$A$2:$BJ$304,16,FALSE)</f>
        <v>0</v>
      </c>
      <c r="FN239" s="13"/>
      <c r="FO239" s="13"/>
      <c r="FP239" s="13"/>
      <c r="FQ239" s="13"/>
      <c r="FR239" s="13"/>
      <c r="FS239" s="13"/>
      <c r="FT239" s="13"/>
      <c r="FU239" s="13"/>
      <c r="FV239" s="13"/>
      <c r="FW239" s="13"/>
      <c r="FX239" s="13"/>
      <c r="FY239" s="13"/>
      <c r="FZ239" s="13"/>
      <c r="GA239" s="13"/>
      <c r="GB239" s="13"/>
      <c r="GC239" s="13"/>
      <c r="GD239" s="13"/>
      <c r="GE239" s="13"/>
      <c r="GF239" s="13"/>
      <c r="GG239" s="13"/>
      <c r="GH239" s="55">
        <f>VLOOKUP($A239,'WO Detail'!$A$2:$BJ$304,39,FALSE)</f>
        <v>93.21</v>
      </c>
      <c r="GI239" s="55">
        <f>VLOOKUP($A239,'WO Detail'!$A$2:$BJ$304,40,FALSE)</f>
        <v>29.44</v>
      </c>
      <c r="GJ239" s="13"/>
      <c r="GK239" s="13"/>
      <c r="GL239" s="13"/>
      <c r="GM239" s="13"/>
      <c r="GN239" s="55" t="str">
        <f>VLOOKUP($A239,'WO Detail'!$A$2:$BJ$304,17,FALSE)</f>
        <v>13534.0</v>
      </c>
      <c r="GO239" s="55">
        <f>VLOOKUP($A239,'WO Detail'!$A$2:$BJ$304,18,FALSE)</f>
        <v>0</v>
      </c>
      <c r="GP239" s="55">
        <f>VLOOKUP($A239,'WO Detail'!$A$2:$BJ$304,19,FALSE)</f>
        <v>0</v>
      </c>
      <c r="GQ239" s="55" t="str">
        <f>VLOOKUP($A239,'WO Detail'!$A$2:$BJ$304,21,FALSE)</f>
        <v>Yes</v>
      </c>
      <c r="GR239" s="89">
        <f>VLOOKUP($A239,'WO Detail'!$A$2:$BJ$304,22,FALSE)</f>
        <v>0.6809781969326747</v>
      </c>
      <c r="GS239" s="95">
        <f>VLOOKUP($A239,'WO Detail'!$A$2:$BJ$304,41,FALSE)</f>
        <v>3770</v>
      </c>
      <c r="GT239" s="95">
        <f t="shared" si="98"/>
        <v>0.65588030619345861</v>
      </c>
      <c r="GU239" s="95">
        <f>VLOOKUP($A239,'WO Detail'!$A$2:$BJ$304,42,FALSE)</f>
        <v>914</v>
      </c>
      <c r="GV239" s="95">
        <f t="shared" si="99"/>
        <v>0.47703549060542799</v>
      </c>
      <c r="GW239" s="95">
        <f>VLOOKUP($A239,'WO Detail'!$A$2:$BJ$304,43,FALSE)</f>
        <v>11083</v>
      </c>
      <c r="GX239" s="95">
        <f t="shared" si="79"/>
        <v>1.9281489213639527</v>
      </c>
      <c r="GY239" s="95">
        <f>VLOOKUP($A239,'WO Detail'!$A$2:$BJ$304,44,FALSE)</f>
        <v>7850</v>
      </c>
      <c r="GZ239" s="95">
        <f t="shared" si="80"/>
        <v>4.0970772442588723</v>
      </c>
      <c r="HA239" s="95">
        <f>VLOOKUP($A239,'WO Detail'!$A$2:$BJ$304,45,FALSE)</f>
        <v>3541</v>
      </c>
      <c r="HB239" s="95">
        <f t="shared" si="81"/>
        <v>0.61604036186499644</v>
      </c>
      <c r="HC239" s="95">
        <f>VLOOKUP($A239,'WO Detail'!$A$2:$BJ$304,46,FALSE)</f>
        <v>1858</v>
      </c>
      <c r="HD239" s="95">
        <f t="shared" si="82"/>
        <v>0.96972860125260962</v>
      </c>
      <c r="HE239" s="95">
        <f>VLOOKUP($A239,'WO Detail'!$A$2:$BJ$304,47,FALSE)</f>
        <v>4208</v>
      </c>
      <c r="HF239" s="95">
        <f t="shared" si="83"/>
        <v>0.73208072372999311</v>
      </c>
      <c r="HG239" s="95">
        <f>VLOOKUP($A239,'WO Detail'!$A$2:$BJ$304,49,FALSE)</f>
        <v>3141</v>
      </c>
      <c r="HH239" s="95">
        <f t="shared" si="84"/>
        <v>0.54645093945720247</v>
      </c>
      <c r="HI239" s="95">
        <f>VLOOKUP($A239,'WO Detail'!$A$2:$BJ$304,51,FALSE)</f>
        <v>48</v>
      </c>
      <c r="HJ239" s="95">
        <f t="shared" si="85"/>
        <v>24</v>
      </c>
      <c r="HK239" s="95">
        <f>VLOOKUP($A239,'WO Detail'!$A$2:$BJ$304,53,FALSE)</f>
        <v>78</v>
      </c>
      <c r="HL239" s="95">
        <f t="shared" si="86"/>
        <v>39</v>
      </c>
      <c r="HM239" s="95">
        <f>VLOOKUP($A239,'WO Detail'!$A$2:$BJ$304,55,FALSE)</f>
        <v>826</v>
      </c>
      <c r="HN239" s="95">
        <f t="shared" si="100"/>
        <v>34.416666666666664</v>
      </c>
      <c r="HO239" s="95">
        <f>VLOOKUP($A239,'WO Detail'!$A$2:$BJ$304,56,FALSE)</f>
        <v>50246</v>
      </c>
      <c r="HP239" s="95">
        <f t="shared" si="87"/>
        <v>8.7414752957550466</v>
      </c>
      <c r="HQ239" s="95">
        <f>VLOOKUP($A239,'WO Detail'!$A$2:$BJ$304,57,FALSE)</f>
        <v>7462</v>
      </c>
      <c r="HR239" s="95">
        <f t="shared" si="88"/>
        <v>3.894572025052192</v>
      </c>
      <c r="HS239" s="95">
        <f>VLOOKUP($A239,'WO Detail'!$A$2:$BJ$304,58,FALSE)</f>
        <v>26631</v>
      </c>
      <c r="HT239" s="95">
        <f t="shared" si="89"/>
        <v>4.6330897703549061</v>
      </c>
      <c r="HU239" s="95">
        <f>VLOOKUP($A239,'WO Detail'!$A$2:$BJ$304,59,FALSE)</f>
        <v>88129</v>
      </c>
      <c r="HV239" s="95">
        <f t="shared" si="90"/>
        <v>45.996346555323591</v>
      </c>
      <c r="HW239" s="95">
        <f>VLOOKUP($A239,'WO Detail'!$A$2:$BJ$304,60,FALSE)</f>
        <v>2798</v>
      </c>
      <c r="HX239" s="95">
        <f t="shared" si="91"/>
        <v>0.48677800974251911</v>
      </c>
      <c r="HY239" s="95">
        <f>VLOOKUP($A239,'WO Detail'!$A$2:$BJ$304,61,FALSE)</f>
        <v>102080</v>
      </c>
      <c r="HZ239" s="95">
        <f t="shared" si="92"/>
        <v>53.277661795407099</v>
      </c>
      <c r="IA239" s="95"/>
      <c r="IB239" s="95"/>
      <c r="IC239" s="95"/>
      <c r="ID239" s="113">
        <f>VLOOKUP($A239,'PHAS Score'!$C$1:$D$303,2,FALSE)</f>
        <v>23</v>
      </c>
      <c r="IE239" s="95">
        <f>VLOOKUP($A239,'WO Detail'!$A$2:$BJ$304,62,FALSE)</f>
        <v>1817</v>
      </c>
      <c r="IF239" s="95">
        <f t="shared" si="93"/>
        <v>0.94832985386221291</v>
      </c>
      <c r="IG239" s="96"/>
      <c r="IH239" s="96"/>
      <c r="II239" s="96"/>
      <c r="IJ239" s="96"/>
    </row>
    <row r="240" spans="1:244" s="18" customFormat="1" ht="20.100000000000001" customHeight="1">
      <c r="A240" s="55" t="s">
        <v>1466</v>
      </c>
      <c r="B240" s="13" t="s">
        <v>256</v>
      </c>
      <c r="C240" s="13" t="str">
        <f>VLOOKUP($A240,'WO Detail'!$A$2:$BJ$304,4,FALSE)</f>
        <v>Bronx</v>
      </c>
      <c r="D240" s="13" t="str">
        <f>VLOOKUP($A240,'WO Detail'!$A$2:$BJ$304,6,FALSE)</f>
        <v>Sotomayor</v>
      </c>
      <c r="E240" s="55">
        <f>VLOOKUP($A240,'WO Detail'!$A$2:$BJ$304,7,FALSE)</f>
        <v>67</v>
      </c>
      <c r="F240" s="13" t="s">
        <v>1467</v>
      </c>
      <c r="G240" s="53">
        <v>67</v>
      </c>
      <c r="H240" s="55" t="str">
        <f>VLOOKUP($A240,'WO Detail'!$A$2:$BJ$304,9,FALSE)</f>
        <v>NY005010670</v>
      </c>
      <c r="I240" s="14">
        <v>1474</v>
      </c>
      <c r="J240" s="14">
        <v>3178</v>
      </c>
      <c r="K240" s="15">
        <v>2.1560380000000001</v>
      </c>
      <c r="L240" s="15">
        <v>24.673066500000001</v>
      </c>
      <c r="M240" s="14">
        <v>1074</v>
      </c>
      <c r="N240" s="14">
        <v>2104</v>
      </c>
      <c r="O240" s="14">
        <v>139</v>
      </c>
      <c r="P240" s="14">
        <v>251</v>
      </c>
      <c r="Q240" s="14">
        <v>282</v>
      </c>
      <c r="R240" s="14">
        <v>276</v>
      </c>
      <c r="S240" s="14">
        <v>294</v>
      </c>
      <c r="T240" s="14">
        <v>406</v>
      </c>
      <c r="U240" s="14">
        <v>308</v>
      </c>
      <c r="V240" s="14">
        <v>345</v>
      </c>
      <c r="W240" s="14">
        <v>189</v>
      </c>
      <c r="X240" s="14">
        <v>181</v>
      </c>
      <c r="Y240" s="14">
        <v>282</v>
      </c>
      <c r="Z240" s="14">
        <v>172</v>
      </c>
      <c r="AA240" s="14">
        <v>53</v>
      </c>
      <c r="AB240" s="14">
        <v>824</v>
      </c>
      <c r="AC240" s="14">
        <v>621</v>
      </c>
      <c r="AD240" s="14">
        <v>507</v>
      </c>
      <c r="AE240" s="14">
        <v>56</v>
      </c>
      <c r="AF240" s="14">
        <v>1200</v>
      </c>
      <c r="AG240" s="14">
        <v>1885</v>
      </c>
      <c r="AH240" s="14">
        <v>27</v>
      </c>
      <c r="AI240" s="14">
        <v>10</v>
      </c>
      <c r="AJ240" s="14">
        <v>711</v>
      </c>
      <c r="AK240" s="14">
        <v>257</v>
      </c>
      <c r="AL240" s="14">
        <v>56</v>
      </c>
      <c r="AM240" s="14">
        <v>31</v>
      </c>
      <c r="AN240" s="14">
        <v>169</v>
      </c>
      <c r="AO240" s="16">
        <v>544.10854816824963</v>
      </c>
      <c r="AP240" s="16">
        <v>408.5</v>
      </c>
      <c r="AQ240" s="14">
        <v>3</v>
      </c>
      <c r="AR240" s="14">
        <v>76</v>
      </c>
      <c r="AS240" s="14">
        <v>462</v>
      </c>
      <c r="AT240" s="14">
        <v>171</v>
      </c>
      <c r="AU240" s="14">
        <v>175</v>
      </c>
      <c r="AV240" s="14">
        <v>117</v>
      </c>
      <c r="AW240" s="14">
        <v>88</v>
      </c>
      <c r="AX240" s="14">
        <v>72</v>
      </c>
      <c r="AY240" s="14">
        <v>60</v>
      </c>
      <c r="AZ240" s="14">
        <v>38</v>
      </c>
      <c r="BA240" s="14">
        <v>212</v>
      </c>
      <c r="BB240" s="16">
        <v>25480.763532763533</v>
      </c>
      <c r="BC240" s="16">
        <v>19290</v>
      </c>
      <c r="BD240" s="14">
        <v>30</v>
      </c>
      <c r="BE240" s="14">
        <v>203</v>
      </c>
      <c r="BF240" s="14">
        <v>313</v>
      </c>
      <c r="BG240" s="14">
        <v>185</v>
      </c>
      <c r="BH240" s="14">
        <v>125</v>
      </c>
      <c r="BI240" s="14">
        <v>127</v>
      </c>
      <c r="BJ240" s="14">
        <v>99</v>
      </c>
      <c r="BK240" s="14">
        <v>69</v>
      </c>
      <c r="BL240" s="14">
        <v>58</v>
      </c>
      <c r="BM240" s="14">
        <v>36</v>
      </c>
      <c r="BN240" s="14">
        <v>40</v>
      </c>
      <c r="BO240" s="14">
        <v>32</v>
      </c>
      <c r="BP240" s="14">
        <v>17</v>
      </c>
      <c r="BQ240" s="14">
        <v>21</v>
      </c>
      <c r="BR240" s="14">
        <v>13</v>
      </c>
      <c r="BS240" s="14">
        <v>7</v>
      </c>
      <c r="BT240" s="14">
        <v>8</v>
      </c>
      <c r="BU240" s="14">
        <v>3</v>
      </c>
      <c r="BV240" s="14">
        <v>4</v>
      </c>
      <c r="BW240" s="14">
        <v>4</v>
      </c>
      <c r="BX240" s="14">
        <v>10</v>
      </c>
      <c r="BY240" s="14">
        <v>687</v>
      </c>
      <c r="BZ240" s="16">
        <v>36377.768558951968</v>
      </c>
      <c r="CA240" s="16">
        <v>31388</v>
      </c>
      <c r="CB240" s="14">
        <v>166</v>
      </c>
      <c r="CC240" s="16">
        <v>16691.674698795181</v>
      </c>
      <c r="CD240" s="16">
        <v>12179.5</v>
      </c>
      <c r="CE240" s="14">
        <v>580</v>
      </c>
      <c r="CF240" s="16">
        <v>15668.781034482759</v>
      </c>
      <c r="CG240" s="16">
        <v>10842</v>
      </c>
      <c r="CH240" s="14">
        <v>906</v>
      </c>
      <c r="CI240" s="14">
        <v>295</v>
      </c>
      <c r="CJ240" s="14">
        <v>160</v>
      </c>
      <c r="CK240" s="14">
        <v>38</v>
      </c>
      <c r="CL240" s="14">
        <v>4</v>
      </c>
      <c r="CM240" s="14">
        <v>5</v>
      </c>
      <c r="CN240" s="17">
        <f t="shared" si="76"/>
        <v>3.3921302578018998E-3</v>
      </c>
      <c r="CO240" s="14">
        <v>68</v>
      </c>
      <c r="CP240" s="17">
        <f t="shared" si="77"/>
        <v>4.6132971506105833E-2</v>
      </c>
      <c r="CQ240" s="14">
        <v>613</v>
      </c>
      <c r="CR240" s="14">
        <v>200</v>
      </c>
      <c r="CS240" s="17">
        <f t="shared" si="78"/>
        <v>6.2932662051604776E-2</v>
      </c>
      <c r="CT240" s="13"/>
      <c r="CU240" s="17"/>
      <c r="CV240" s="13"/>
      <c r="CW240" s="13"/>
      <c r="CX240" s="13"/>
      <c r="CY240" s="13"/>
      <c r="CZ240" s="13"/>
      <c r="DA240" s="13"/>
      <c r="DB240" s="13" t="str">
        <f>VLOOKUP($A240,'WO Detail'!$A$2:$BJ$304,5,FALSE)</f>
        <v>Alex Tolozano</v>
      </c>
      <c r="DC240" s="13"/>
      <c r="DD240" s="13"/>
      <c r="DE240" s="55">
        <f>VLOOKUP($A240,'WO Detail'!$A$2:$BJ$304,38,FALSE)</f>
        <v>9</v>
      </c>
      <c r="DF240" s="19" t="s">
        <v>258</v>
      </c>
      <c r="DG240" s="19" t="s">
        <v>259</v>
      </c>
      <c r="DH240" s="19" t="s">
        <v>324</v>
      </c>
      <c r="DI240" s="19" t="s">
        <v>325</v>
      </c>
      <c r="DJ240" s="19" t="s">
        <v>262</v>
      </c>
      <c r="DK240" s="19" t="s">
        <v>263</v>
      </c>
      <c r="DL240" s="19" t="s">
        <v>354</v>
      </c>
      <c r="DM240" s="19" t="s">
        <v>633</v>
      </c>
      <c r="DN240" s="19" t="s">
        <v>327</v>
      </c>
      <c r="DO240" s="55"/>
      <c r="DP240" s="55"/>
      <c r="DQ240" s="68">
        <v>12.477175897748022</v>
      </c>
      <c r="DR240" s="55" t="str">
        <f>VLOOKUP($A240,'WO Detail'!$A$2:$BJ$304,10,FALSE)</f>
        <v>No</v>
      </c>
      <c r="DS240" s="55" t="str">
        <f>VLOOKUP($A240,'WO Detail'!$A$2:$BJ$304,14,FALSE)</f>
        <v>YES</v>
      </c>
      <c r="DT240" s="19" t="s">
        <v>328</v>
      </c>
      <c r="DU240" s="59" t="str">
        <f>VLOOKUP($A240,'WO Detail'!$A$2:$BJ$304,15,FALSE)</f>
        <v>JENNIFER VILLARONGA</v>
      </c>
      <c r="DV240" s="78">
        <v>2021</v>
      </c>
      <c r="DW240" s="79" t="s">
        <v>267</v>
      </c>
      <c r="DX240" s="55">
        <f>VLOOKUP($A240,'WO Detail'!$A$2:$BJ$304,26,FALSE)</f>
        <v>1497</v>
      </c>
      <c r="DY240" s="55">
        <f>VLOOKUP($A240,'WO Detail'!$A$2:$BJ$304,27,FALSE)</f>
        <v>1476</v>
      </c>
      <c r="DZ240" s="55">
        <f>VLOOKUP($A240,'WO Detail'!$A$2:$BJ$304,28,FALSE)</f>
        <v>19</v>
      </c>
      <c r="EA240" s="55">
        <f>VLOOKUP($A240,'WO Detail'!$A$2:$BJ$304,29,FALSE)</f>
        <v>2</v>
      </c>
      <c r="EB240" s="55">
        <f>VLOOKUP($A240,'WO Detail'!$A$2:$BJ$304,30,FALSE)</f>
        <v>0</v>
      </c>
      <c r="EC240" s="55">
        <f>VLOOKUP($A240,'WO Detail'!$A$2:$BJ$304,31,FALSE)</f>
        <v>203</v>
      </c>
      <c r="ED240" s="55">
        <f>VLOOKUP($A240,'WO Detail'!$A$2:$BJ$304,32,FALSE)</f>
        <v>882</v>
      </c>
      <c r="EE240" s="55">
        <f>VLOOKUP($A240,'WO Detail'!$A$2:$BJ$304,33,FALSE)</f>
        <v>386</v>
      </c>
      <c r="EF240" s="55">
        <f>VLOOKUP($A240,'WO Detail'!$A$2:$BJ$304,34,FALSE)</f>
        <v>26</v>
      </c>
      <c r="EG240" s="55">
        <f>VLOOKUP($A240,'WO Detail'!$A$2:$BJ$304,35,FALSE)</f>
        <v>0</v>
      </c>
      <c r="EH240" s="55">
        <f>VLOOKUP($A240,'WO Detail'!$A$2:$BJ$304,36,FALSE)</f>
        <v>0</v>
      </c>
      <c r="EI240" s="55">
        <f>VLOOKUP($A240,'WO Detail'!$A$2:$BJ$304,37,FALSE)</f>
        <v>0</v>
      </c>
      <c r="EJ240" s="78">
        <v>28</v>
      </c>
      <c r="EK240" s="78">
        <v>3</v>
      </c>
      <c r="EL240" s="19" t="s">
        <v>268</v>
      </c>
      <c r="EM240" s="19" t="s">
        <v>269</v>
      </c>
      <c r="EN240" s="81">
        <v>20148</v>
      </c>
      <c r="EO240" s="78">
        <v>65</v>
      </c>
      <c r="EP240" s="78" t="s">
        <v>344</v>
      </c>
      <c r="EQ240" s="84">
        <v>190435</v>
      </c>
      <c r="ER240" s="78">
        <v>30.77</v>
      </c>
      <c r="ES240" s="13"/>
      <c r="ET240" s="55">
        <f>VLOOKUP($A240,'WO Detail'!$A$2:$BJ$304,25,FALSE)</f>
        <v>5</v>
      </c>
      <c r="EU240" s="55">
        <f>VLOOKUP($A240,'WO Detail'!$A$2:$BJ$304,24,FALSE)</f>
        <v>30</v>
      </c>
      <c r="EV240" s="55">
        <f>VLOOKUP($A240,'WO Detail'!$A$2:$BJ$304,23,FALSE)</f>
        <v>0</v>
      </c>
      <c r="EW240" s="78" t="s">
        <v>291</v>
      </c>
      <c r="EX240" s="13"/>
      <c r="EY240" s="13"/>
      <c r="EZ240" s="19" t="s">
        <v>267</v>
      </c>
      <c r="FA240" s="55" t="str">
        <f>VLOOKUP($A240,'WO Detail'!$A$2:$BJ$304,11,FALSE)</f>
        <v>Other</v>
      </c>
      <c r="FB240" s="55" t="str">
        <f>VLOOKUP($A240,'WO Detail'!$A$2:$BJ$304,12,FALSE)</f>
        <v>No</v>
      </c>
      <c r="FC240" s="13"/>
      <c r="FD240" s="55">
        <f>VLOOKUP($A240,'WO Detail'!$A$2:$BJ$304,13,FALSE)</f>
        <v>0</v>
      </c>
      <c r="FE240" s="19" t="s">
        <v>267</v>
      </c>
      <c r="FF240" s="13"/>
      <c r="FG240" s="19" t="s">
        <v>1468</v>
      </c>
      <c r="FH240" s="19" t="s">
        <v>330</v>
      </c>
      <c r="FI240" s="13">
        <v>3709</v>
      </c>
      <c r="FJ240" s="13" t="s">
        <v>942</v>
      </c>
      <c r="FK240" s="19" t="s">
        <v>331</v>
      </c>
      <c r="FL240" s="13"/>
      <c r="FM240" s="55">
        <f>VLOOKUP($A240,'WO Detail'!$A$2:$BJ$304,16,FALSE)</f>
        <v>0</v>
      </c>
      <c r="FN240" s="13"/>
      <c r="FO240" s="13"/>
      <c r="FP240" s="13"/>
      <c r="FQ240" s="13"/>
      <c r="FR240" s="13"/>
      <c r="FS240" s="13"/>
      <c r="FT240" s="13"/>
      <c r="FU240" s="13"/>
      <c r="FV240" s="13"/>
      <c r="FW240" s="13"/>
      <c r="FX240" s="13"/>
      <c r="FY240" s="13"/>
      <c r="FZ240" s="13"/>
      <c r="GA240" s="13"/>
      <c r="GB240" s="13"/>
      <c r="GC240" s="13"/>
      <c r="GD240" s="13"/>
      <c r="GE240" s="13"/>
      <c r="GF240" s="13"/>
      <c r="GG240" s="13"/>
      <c r="GH240" s="55">
        <f>VLOOKUP($A240,'WO Detail'!$A$2:$BJ$304,39,FALSE)</f>
        <v>85.99</v>
      </c>
      <c r="GI240" s="55">
        <f>VLOOKUP($A240,'WO Detail'!$A$2:$BJ$304,40,FALSE)</f>
        <v>40.79</v>
      </c>
      <c r="GJ240" s="13"/>
      <c r="GK240" s="13"/>
      <c r="GL240" s="13"/>
      <c r="GM240" s="13"/>
      <c r="GN240" s="55">
        <f>VLOOKUP($A240,'WO Detail'!$A$2:$BJ$304,17,FALSE)</f>
        <v>0</v>
      </c>
      <c r="GO240" s="55">
        <f>VLOOKUP($A240,'WO Detail'!$A$2:$BJ$304,18,FALSE)</f>
        <v>0</v>
      </c>
      <c r="GP240" s="55">
        <f>VLOOKUP($A240,'WO Detail'!$A$2:$BJ$304,19,FALSE)</f>
        <v>0</v>
      </c>
      <c r="GQ240" s="55" t="str">
        <f>VLOOKUP($A240,'WO Detail'!$A$2:$BJ$304,21,FALSE)</f>
        <v>Yes</v>
      </c>
      <c r="GR240" s="89">
        <f>VLOOKUP($A240,'WO Detail'!$A$2:$BJ$304,22,FALSE)</f>
        <v>0.9158538476011181</v>
      </c>
      <c r="GS240" s="95">
        <f>VLOOKUP($A240,'WO Detail'!$A$2:$BJ$304,41,FALSE)</f>
        <v>4685</v>
      </c>
      <c r="GT240" s="95">
        <f t="shared" si="98"/>
        <v>1.0580397470641374</v>
      </c>
      <c r="GU240" s="95">
        <f>VLOOKUP($A240,'WO Detail'!$A$2:$BJ$304,42,FALSE)</f>
        <v>1020</v>
      </c>
      <c r="GV240" s="95">
        <f t="shared" si="99"/>
        <v>0.69105691056910568</v>
      </c>
      <c r="GW240" s="95">
        <f>VLOOKUP($A240,'WO Detail'!$A$2:$BJ$304,43,FALSE)</f>
        <v>9063</v>
      </c>
      <c r="GX240" s="95">
        <f t="shared" si="79"/>
        <v>2.0467479674796749</v>
      </c>
      <c r="GY240" s="95">
        <f>VLOOKUP($A240,'WO Detail'!$A$2:$BJ$304,44,FALSE)</f>
        <v>14051</v>
      </c>
      <c r="GZ240" s="95">
        <f t="shared" si="80"/>
        <v>9.5196476964769641</v>
      </c>
      <c r="HA240" s="95">
        <f>VLOOKUP($A240,'WO Detail'!$A$2:$BJ$304,45,FALSE)</f>
        <v>4288</v>
      </c>
      <c r="HB240" s="95">
        <f t="shared" si="81"/>
        <v>0.96838301716350494</v>
      </c>
      <c r="HC240" s="95">
        <f>VLOOKUP($A240,'WO Detail'!$A$2:$BJ$304,46,FALSE)</f>
        <v>2110</v>
      </c>
      <c r="HD240" s="95">
        <f t="shared" si="82"/>
        <v>1.429539295392954</v>
      </c>
      <c r="HE240" s="95">
        <f>VLOOKUP($A240,'WO Detail'!$A$2:$BJ$304,47,FALSE)</f>
        <v>9469</v>
      </c>
      <c r="HF240" s="95">
        <f t="shared" si="83"/>
        <v>2.1384372177055107</v>
      </c>
      <c r="HG240" s="95">
        <f>VLOOKUP($A240,'WO Detail'!$A$2:$BJ$304,49,FALSE)</f>
        <v>8624</v>
      </c>
      <c r="HH240" s="95">
        <f t="shared" si="84"/>
        <v>1.9476061427280937</v>
      </c>
      <c r="HI240" s="95">
        <f>VLOOKUP($A240,'WO Detail'!$A$2:$BJ$304,51,FALSE)</f>
        <v>92</v>
      </c>
      <c r="HJ240" s="95">
        <f t="shared" si="85"/>
        <v>46</v>
      </c>
      <c r="HK240" s="95">
        <f>VLOOKUP($A240,'WO Detail'!$A$2:$BJ$304,53,FALSE)</f>
        <v>174</v>
      </c>
      <c r="HL240" s="95">
        <f t="shared" si="86"/>
        <v>87</v>
      </c>
      <c r="HM240" s="95">
        <f>VLOOKUP($A240,'WO Detail'!$A$2:$BJ$304,55,FALSE)</f>
        <v>700</v>
      </c>
      <c r="HN240" s="95">
        <f t="shared" si="100"/>
        <v>23.333333333333332</v>
      </c>
      <c r="HO240" s="95">
        <f>VLOOKUP($A240,'WO Detail'!$A$2:$BJ$304,56,FALSE)</f>
        <v>40656</v>
      </c>
      <c r="HP240" s="95">
        <f t="shared" si="87"/>
        <v>9.1815718157181578</v>
      </c>
      <c r="HQ240" s="95">
        <f>VLOOKUP($A240,'WO Detail'!$A$2:$BJ$304,57,FALSE)</f>
        <v>14001</v>
      </c>
      <c r="HR240" s="95">
        <f t="shared" si="88"/>
        <v>9.4857723577235777</v>
      </c>
      <c r="HS240" s="95">
        <f>VLOOKUP($A240,'WO Detail'!$A$2:$BJ$304,58,FALSE)</f>
        <v>38521</v>
      </c>
      <c r="HT240" s="95">
        <f t="shared" si="89"/>
        <v>8.6994128274616092</v>
      </c>
      <c r="HU240" s="95">
        <f>VLOOKUP($A240,'WO Detail'!$A$2:$BJ$304,59,FALSE)</f>
        <v>155365</v>
      </c>
      <c r="HV240" s="95">
        <f t="shared" si="90"/>
        <v>105.26084010840108</v>
      </c>
      <c r="HW240" s="95">
        <f>VLOOKUP($A240,'WO Detail'!$A$2:$BJ$304,60,FALSE)</f>
        <v>2200</v>
      </c>
      <c r="HX240" s="95">
        <f t="shared" si="91"/>
        <v>0.49683830171635052</v>
      </c>
      <c r="HY240" s="95">
        <f>VLOOKUP($A240,'WO Detail'!$A$2:$BJ$304,61,FALSE)</f>
        <v>43055</v>
      </c>
      <c r="HZ240" s="95">
        <f t="shared" si="92"/>
        <v>29.170054200542005</v>
      </c>
      <c r="IA240" s="95"/>
      <c r="IB240" s="95"/>
      <c r="IC240" s="95"/>
      <c r="ID240" s="113">
        <f>VLOOKUP($A240,'PHAS Score'!$C$1:$D$303,2,FALSE)</f>
        <v>47</v>
      </c>
      <c r="IE240" s="95">
        <f>VLOOKUP($A240,'WO Detail'!$A$2:$BJ$304,62,FALSE)</f>
        <v>1199</v>
      </c>
      <c r="IF240" s="95">
        <f t="shared" si="93"/>
        <v>0.81233062330623307</v>
      </c>
      <c r="IG240" s="96"/>
      <c r="IH240" s="96"/>
      <c r="II240" s="96"/>
      <c r="IJ240" s="96"/>
    </row>
    <row r="241" spans="1:244" s="18" customFormat="1" ht="20.100000000000001" customHeight="1">
      <c r="A241" s="55" t="s">
        <v>1469</v>
      </c>
      <c r="B241" s="13" t="s">
        <v>256</v>
      </c>
      <c r="C241" s="13" t="str">
        <f>VLOOKUP($A241,'WO Detail'!$A$2:$BJ$304,4,FALSE)</f>
        <v>Bronx</v>
      </c>
      <c r="D241" s="13" t="str">
        <f>VLOOKUP($A241,'WO Detail'!$A$2:$BJ$304,6,FALSE)</f>
        <v>Soundview</v>
      </c>
      <c r="E241" s="55">
        <f>VLOOKUP($A241,'WO Detail'!$A$2:$BJ$304,7,FALSE)</f>
        <v>71</v>
      </c>
      <c r="F241" s="13" t="s">
        <v>1470</v>
      </c>
      <c r="G241" s="53">
        <v>71</v>
      </c>
      <c r="H241" s="55" t="str">
        <f>VLOOKUP($A241,'WO Detail'!$A$2:$BJ$304,9,FALSE)</f>
        <v>NY005000710</v>
      </c>
      <c r="I241" s="14">
        <v>1250</v>
      </c>
      <c r="J241" s="14">
        <v>2882</v>
      </c>
      <c r="K241" s="15">
        <v>2.3056000000000001</v>
      </c>
      <c r="L241" s="15">
        <v>22.748000000000001</v>
      </c>
      <c r="M241" s="14">
        <v>1086</v>
      </c>
      <c r="N241" s="14">
        <v>1796</v>
      </c>
      <c r="O241" s="14">
        <v>129</v>
      </c>
      <c r="P241" s="14">
        <v>253</v>
      </c>
      <c r="Q241" s="14">
        <v>262</v>
      </c>
      <c r="R241" s="14">
        <v>261</v>
      </c>
      <c r="S241" s="14">
        <v>303</v>
      </c>
      <c r="T241" s="14">
        <v>358</v>
      </c>
      <c r="U241" s="14">
        <v>272</v>
      </c>
      <c r="V241" s="14">
        <v>323</v>
      </c>
      <c r="W241" s="14">
        <v>193</v>
      </c>
      <c r="X241" s="14">
        <v>123</v>
      </c>
      <c r="Y241" s="14">
        <v>208</v>
      </c>
      <c r="Z241" s="14">
        <v>146</v>
      </c>
      <c r="AA241" s="14">
        <v>51</v>
      </c>
      <c r="AB241" s="14">
        <v>792</v>
      </c>
      <c r="AC241" s="14">
        <v>479</v>
      </c>
      <c r="AD241" s="14">
        <v>405</v>
      </c>
      <c r="AE241" s="14">
        <v>79</v>
      </c>
      <c r="AF241" s="14">
        <v>1035</v>
      </c>
      <c r="AG241" s="14">
        <v>1756</v>
      </c>
      <c r="AH241" s="14">
        <v>9</v>
      </c>
      <c r="AI241" s="14">
        <v>3</v>
      </c>
      <c r="AJ241" s="14">
        <v>622</v>
      </c>
      <c r="AK241" s="14">
        <v>179</v>
      </c>
      <c r="AL241" s="14">
        <v>46</v>
      </c>
      <c r="AM241" s="14">
        <v>13</v>
      </c>
      <c r="AN241" s="14">
        <v>158</v>
      </c>
      <c r="AO241" s="16">
        <v>517.00400000000002</v>
      </c>
      <c r="AP241" s="16">
        <v>396</v>
      </c>
      <c r="AQ241" s="14">
        <v>20</v>
      </c>
      <c r="AR241" s="14">
        <v>92</v>
      </c>
      <c r="AS241" s="14">
        <v>383</v>
      </c>
      <c r="AT241" s="14">
        <v>136</v>
      </c>
      <c r="AU241" s="14">
        <v>146</v>
      </c>
      <c r="AV241" s="14">
        <v>94</v>
      </c>
      <c r="AW241" s="14">
        <v>78</v>
      </c>
      <c r="AX241" s="14">
        <v>70</v>
      </c>
      <c r="AY241" s="14">
        <v>47</v>
      </c>
      <c r="AZ241" s="14">
        <v>32</v>
      </c>
      <c r="BA241" s="14">
        <v>152</v>
      </c>
      <c r="BB241" s="16">
        <v>24118.683739837397</v>
      </c>
      <c r="BC241" s="16">
        <v>17884</v>
      </c>
      <c r="BD241" s="14">
        <v>42</v>
      </c>
      <c r="BE241" s="14">
        <v>249</v>
      </c>
      <c r="BF241" s="14">
        <v>230</v>
      </c>
      <c r="BG241" s="14">
        <v>168</v>
      </c>
      <c r="BH241" s="14">
        <v>114</v>
      </c>
      <c r="BI241" s="14">
        <v>83</v>
      </c>
      <c r="BJ241" s="14">
        <v>86</v>
      </c>
      <c r="BK241" s="14">
        <v>50</v>
      </c>
      <c r="BL241" s="14">
        <v>54</v>
      </c>
      <c r="BM241" s="14">
        <v>30</v>
      </c>
      <c r="BN241" s="14">
        <v>42</v>
      </c>
      <c r="BO241" s="14">
        <v>13</v>
      </c>
      <c r="BP241" s="14">
        <v>13</v>
      </c>
      <c r="BQ241" s="14">
        <v>10</v>
      </c>
      <c r="BR241" s="14">
        <v>13</v>
      </c>
      <c r="BS241" s="14">
        <v>8</v>
      </c>
      <c r="BT241" s="14">
        <v>5</v>
      </c>
      <c r="BU241" s="14">
        <v>3</v>
      </c>
      <c r="BV241" s="14">
        <v>4</v>
      </c>
      <c r="BW241" s="14">
        <v>4</v>
      </c>
      <c r="BX241" s="14">
        <v>9</v>
      </c>
      <c r="BY241" s="14">
        <v>598</v>
      </c>
      <c r="BZ241" s="16">
        <v>34488.551839464883</v>
      </c>
      <c r="CA241" s="16">
        <v>30119</v>
      </c>
      <c r="CB241" s="14">
        <v>163</v>
      </c>
      <c r="CC241" s="16">
        <v>15250.067484662577</v>
      </c>
      <c r="CD241" s="16">
        <v>12422</v>
      </c>
      <c r="CE241" s="14">
        <v>490</v>
      </c>
      <c r="CF241" s="16">
        <v>14846.863265306123</v>
      </c>
      <c r="CG241" s="16">
        <v>10536</v>
      </c>
      <c r="CH241" s="14">
        <v>853</v>
      </c>
      <c r="CI241" s="14">
        <v>228</v>
      </c>
      <c r="CJ241" s="14">
        <v>117</v>
      </c>
      <c r="CK241" s="14">
        <v>27</v>
      </c>
      <c r="CL241" s="14">
        <v>5</v>
      </c>
      <c r="CM241" s="14">
        <v>5</v>
      </c>
      <c r="CN241" s="17">
        <f t="shared" si="76"/>
        <v>4.0000000000000001E-3</v>
      </c>
      <c r="CO241" s="14">
        <v>37</v>
      </c>
      <c r="CP241" s="17">
        <f t="shared" si="77"/>
        <v>2.9600000000000001E-2</v>
      </c>
      <c r="CQ241" s="14">
        <v>623</v>
      </c>
      <c r="CR241" s="14">
        <v>175</v>
      </c>
      <c r="CS241" s="17">
        <f t="shared" si="78"/>
        <v>6.0721721027064537E-2</v>
      </c>
      <c r="CT241" s="13"/>
      <c r="CU241" s="17"/>
      <c r="CV241" s="13"/>
      <c r="CW241" s="13"/>
      <c r="CX241" s="13"/>
      <c r="CY241" s="13"/>
      <c r="CZ241" s="13"/>
      <c r="DA241" s="13"/>
      <c r="DB241" s="13" t="str">
        <f>VLOOKUP($A241,'WO Detail'!$A$2:$BJ$304,5,FALSE)</f>
        <v>Alex Tolozano</v>
      </c>
      <c r="DC241" s="13"/>
      <c r="DD241" s="13"/>
      <c r="DE241" s="55">
        <f>VLOOKUP($A241,'WO Detail'!$A$2:$BJ$304,38,FALSE)</f>
        <v>20</v>
      </c>
      <c r="DF241" s="19" t="s">
        <v>258</v>
      </c>
      <c r="DG241" s="19" t="s">
        <v>259</v>
      </c>
      <c r="DH241" s="19" t="s">
        <v>324</v>
      </c>
      <c r="DI241" s="19" t="s">
        <v>325</v>
      </c>
      <c r="DJ241" s="19" t="s">
        <v>262</v>
      </c>
      <c r="DK241" s="19" t="s">
        <v>263</v>
      </c>
      <c r="DL241" s="19" t="s">
        <v>354</v>
      </c>
      <c r="DM241" s="19" t="s">
        <v>633</v>
      </c>
      <c r="DN241" s="19" t="s">
        <v>327</v>
      </c>
      <c r="DO241" s="55"/>
      <c r="DP241" s="55"/>
      <c r="DQ241" s="68">
        <v>14.477766287487073</v>
      </c>
      <c r="DR241" s="55" t="str">
        <f>VLOOKUP($A241,'WO Detail'!$A$2:$BJ$304,10,FALSE)</f>
        <v>No</v>
      </c>
      <c r="DS241" s="55" t="str">
        <f>VLOOKUP($A241,'WO Detail'!$A$2:$BJ$304,14,FALSE)</f>
        <v>YES</v>
      </c>
      <c r="DT241" s="19" t="s">
        <v>328</v>
      </c>
      <c r="DU241" s="59" t="str">
        <f>VLOOKUP($A241,'WO Detail'!$A$2:$BJ$304,15,FALSE)</f>
        <v>ANNE JOHNSON</v>
      </c>
      <c r="DV241" s="78">
        <v>2023</v>
      </c>
      <c r="DW241" s="79" t="s">
        <v>267</v>
      </c>
      <c r="DX241" s="55">
        <f>VLOOKUP($A241,'WO Detail'!$A$2:$BJ$304,26,FALSE)</f>
        <v>1259</v>
      </c>
      <c r="DY241" s="55">
        <f>VLOOKUP($A241,'WO Detail'!$A$2:$BJ$304,27,FALSE)</f>
        <v>1252</v>
      </c>
      <c r="DZ241" s="55">
        <f>VLOOKUP($A241,'WO Detail'!$A$2:$BJ$304,28,FALSE)</f>
        <v>5</v>
      </c>
      <c r="EA241" s="55">
        <f>VLOOKUP($A241,'WO Detail'!$A$2:$BJ$304,29,FALSE)</f>
        <v>2</v>
      </c>
      <c r="EB241" s="55">
        <f>VLOOKUP($A241,'WO Detail'!$A$2:$BJ$304,30,FALSE)</f>
        <v>91</v>
      </c>
      <c r="EC241" s="55">
        <f>VLOOKUP($A241,'WO Detail'!$A$2:$BJ$304,31,FALSE)</f>
        <v>44</v>
      </c>
      <c r="ED241" s="55">
        <f>VLOOKUP($A241,'WO Detail'!$A$2:$BJ$304,32,FALSE)</f>
        <v>736</v>
      </c>
      <c r="EE241" s="55">
        <f>VLOOKUP($A241,'WO Detail'!$A$2:$BJ$304,33,FALSE)</f>
        <v>352</v>
      </c>
      <c r="EF241" s="55">
        <f>VLOOKUP($A241,'WO Detail'!$A$2:$BJ$304,34,FALSE)</f>
        <v>35</v>
      </c>
      <c r="EG241" s="55">
        <f>VLOOKUP($A241,'WO Detail'!$A$2:$BJ$304,35,FALSE)</f>
        <v>0</v>
      </c>
      <c r="EH241" s="55">
        <f>VLOOKUP($A241,'WO Detail'!$A$2:$BJ$304,36,FALSE)</f>
        <v>0</v>
      </c>
      <c r="EI241" s="55">
        <f>VLOOKUP($A241,'WO Detail'!$A$2:$BJ$304,37,FALSE)</f>
        <v>1</v>
      </c>
      <c r="EJ241" s="78">
        <v>13</v>
      </c>
      <c r="EK241" s="78">
        <v>2</v>
      </c>
      <c r="EL241" s="19" t="s">
        <v>268</v>
      </c>
      <c r="EM241" s="19" t="s">
        <v>269</v>
      </c>
      <c r="EN241" s="81">
        <v>20026</v>
      </c>
      <c r="EO241" s="78">
        <v>66</v>
      </c>
      <c r="EP241" s="78" t="s">
        <v>344</v>
      </c>
      <c r="EQ241" s="84">
        <v>164048</v>
      </c>
      <c r="ER241" s="78">
        <v>24.72</v>
      </c>
      <c r="ES241" s="13"/>
      <c r="ET241" s="55">
        <f>VLOOKUP($A241,'WO Detail'!$A$2:$BJ$304,25,FALSE)</f>
        <v>6</v>
      </c>
      <c r="EU241" s="55">
        <f>VLOOKUP($A241,'WO Detail'!$A$2:$BJ$304,24,FALSE)</f>
        <v>26</v>
      </c>
      <c r="EV241" s="55">
        <f>VLOOKUP($A241,'WO Detail'!$A$2:$BJ$304,23,FALSE)</f>
        <v>0</v>
      </c>
      <c r="EW241" s="78" t="s">
        <v>390</v>
      </c>
      <c r="EX241" s="13"/>
      <c r="EY241" s="13"/>
      <c r="EZ241" s="19" t="s">
        <v>267</v>
      </c>
      <c r="FA241" s="55" t="str">
        <f>VLOOKUP($A241,'WO Detail'!$A$2:$BJ$304,11,FALSE)</f>
        <v>Other</v>
      </c>
      <c r="FB241" s="55" t="str">
        <f>VLOOKUP($A241,'WO Detail'!$A$2:$BJ$304,12,FALSE)</f>
        <v>No</v>
      </c>
      <c r="FC241" s="13"/>
      <c r="FD241" s="55">
        <f>VLOOKUP($A241,'WO Detail'!$A$2:$BJ$304,13,FALSE)</f>
        <v>0</v>
      </c>
      <c r="FE241" s="19" t="s">
        <v>267</v>
      </c>
      <c r="FF241" s="13"/>
      <c r="FG241" s="19" t="s">
        <v>1471</v>
      </c>
      <c r="FH241" s="19" t="s">
        <v>719</v>
      </c>
      <c r="FI241" s="13">
        <v>3709</v>
      </c>
      <c r="FJ241" s="13">
        <v>8</v>
      </c>
      <c r="FK241" s="19" t="s">
        <v>331</v>
      </c>
      <c r="FL241" s="13"/>
      <c r="FM241" s="55">
        <f>VLOOKUP($A241,'WO Detail'!$A$2:$BJ$304,16,FALSE)</f>
        <v>0</v>
      </c>
      <c r="FN241" s="13"/>
      <c r="FO241" s="13"/>
      <c r="FP241" s="13"/>
      <c r="FQ241" s="13"/>
      <c r="FR241" s="13"/>
      <c r="FS241" s="13"/>
      <c r="FT241" s="13"/>
      <c r="FU241" s="13"/>
      <c r="FV241" s="13"/>
      <c r="FW241" s="13"/>
      <c r="FX241" s="13"/>
      <c r="FY241" s="13"/>
      <c r="FZ241" s="13"/>
      <c r="GA241" s="13"/>
      <c r="GB241" s="13"/>
      <c r="GC241" s="13"/>
      <c r="GD241" s="13"/>
      <c r="GE241" s="13"/>
      <c r="GF241" s="13"/>
      <c r="GG241" s="13"/>
      <c r="GH241" s="55">
        <f>VLOOKUP($A241,'WO Detail'!$A$2:$BJ$304,39,FALSE)</f>
        <v>90.4</v>
      </c>
      <c r="GI241" s="55">
        <f>VLOOKUP($A241,'WO Detail'!$A$2:$BJ$304,40,FALSE)</f>
        <v>37.94</v>
      </c>
      <c r="GJ241" s="13"/>
      <c r="GK241" s="13"/>
      <c r="GL241" s="13"/>
      <c r="GM241" s="13"/>
      <c r="GN241" s="55">
        <f>VLOOKUP($A241,'WO Detail'!$A$2:$BJ$304,17,FALSE)</f>
        <v>0</v>
      </c>
      <c r="GO241" s="55">
        <f>VLOOKUP($A241,'WO Detail'!$A$2:$BJ$304,18,FALSE)</f>
        <v>0</v>
      </c>
      <c r="GP241" s="55">
        <f>VLOOKUP($A241,'WO Detail'!$A$2:$BJ$304,19,FALSE)</f>
        <v>0</v>
      </c>
      <c r="GQ241" s="55" t="str">
        <f>VLOOKUP($A241,'WO Detail'!$A$2:$BJ$304,21,FALSE)</f>
        <v>Yes</v>
      </c>
      <c r="GR241" s="89">
        <f>VLOOKUP($A241,'WO Detail'!$A$2:$BJ$304,22,FALSE)</f>
        <v>0.67438389661630649</v>
      </c>
      <c r="GS241" s="95">
        <f>VLOOKUP($A241,'WO Detail'!$A$2:$BJ$304,41,FALSE)</f>
        <v>3392</v>
      </c>
      <c r="GT241" s="95">
        <f t="shared" si="98"/>
        <v>0.90308839190628332</v>
      </c>
      <c r="GU241" s="95">
        <f>VLOOKUP($A241,'WO Detail'!$A$2:$BJ$304,42,FALSE)</f>
        <v>237</v>
      </c>
      <c r="GV241" s="95">
        <f t="shared" si="99"/>
        <v>0.18929712460063897</v>
      </c>
      <c r="GW241" s="95">
        <f>VLOOKUP($A241,'WO Detail'!$A$2:$BJ$304,43,FALSE)</f>
        <v>5170</v>
      </c>
      <c r="GX241" s="95">
        <f t="shared" si="79"/>
        <v>1.3764643237486687</v>
      </c>
      <c r="GY241" s="95">
        <f>VLOOKUP($A241,'WO Detail'!$A$2:$BJ$304,44,FALSE)</f>
        <v>4470</v>
      </c>
      <c r="GZ241" s="95">
        <f t="shared" si="80"/>
        <v>3.570287539936102</v>
      </c>
      <c r="HA241" s="95">
        <f>VLOOKUP($A241,'WO Detail'!$A$2:$BJ$304,45,FALSE)</f>
        <v>3112</v>
      </c>
      <c r="HB241" s="95">
        <f t="shared" si="81"/>
        <v>0.82854100106496265</v>
      </c>
      <c r="HC241" s="95">
        <f>VLOOKUP($A241,'WO Detail'!$A$2:$BJ$304,46,FALSE)</f>
        <v>2217</v>
      </c>
      <c r="HD241" s="95">
        <f t="shared" si="82"/>
        <v>1.7707667731629393</v>
      </c>
      <c r="HE241" s="95">
        <f>VLOOKUP($A241,'WO Detail'!$A$2:$BJ$304,47,FALSE)</f>
        <v>5707</v>
      </c>
      <c r="HF241" s="95">
        <f t="shared" si="83"/>
        <v>1.5194355697550586</v>
      </c>
      <c r="HG241" s="95">
        <f>VLOOKUP($A241,'WO Detail'!$A$2:$BJ$304,49,FALSE)</f>
        <v>4381</v>
      </c>
      <c r="HH241" s="95">
        <f t="shared" si="84"/>
        <v>1.1664004259850904</v>
      </c>
      <c r="HI241" s="95">
        <f>VLOOKUP($A241,'WO Detail'!$A$2:$BJ$304,51,FALSE)</f>
        <v>21</v>
      </c>
      <c r="HJ241" s="95">
        <f t="shared" si="85"/>
        <v>10.5</v>
      </c>
      <c r="HK241" s="95">
        <f>VLOOKUP($A241,'WO Detail'!$A$2:$BJ$304,53,FALSE)</f>
        <v>63</v>
      </c>
      <c r="HL241" s="95">
        <f t="shared" si="86"/>
        <v>31.5</v>
      </c>
      <c r="HM241" s="95">
        <f>VLOOKUP($A241,'WO Detail'!$A$2:$BJ$304,55,FALSE)</f>
        <v>1330</v>
      </c>
      <c r="HN241" s="95">
        <f t="shared" si="100"/>
        <v>51.153846153846153</v>
      </c>
      <c r="HO241" s="95">
        <f>VLOOKUP($A241,'WO Detail'!$A$2:$BJ$304,56,FALSE)</f>
        <v>30038</v>
      </c>
      <c r="HP241" s="95">
        <f t="shared" si="87"/>
        <v>7.9973375931842376</v>
      </c>
      <c r="HQ241" s="95">
        <f>VLOOKUP($A241,'WO Detail'!$A$2:$BJ$304,57,FALSE)</f>
        <v>9580</v>
      </c>
      <c r="HR241" s="95">
        <f t="shared" si="88"/>
        <v>7.6517571884984026</v>
      </c>
      <c r="HS241" s="95">
        <f>VLOOKUP($A241,'WO Detail'!$A$2:$BJ$304,58,FALSE)</f>
        <v>25893</v>
      </c>
      <c r="HT241" s="95">
        <f t="shared" si="89"/>
        <v>6.8937699680511182</v>
      </c>
      <c r="HU241" s="95">
        <f>VLOOKUP($A241,'WO Detail'!$A$2:$BJ$304,59,FALSE)</f>
        <v>100014</v>
      </c>
      <c r="HV241" s="95">
        <f t="shared" si="90"/>
        <v>79.883386581469651</v>
      </c>
      <c r="HW241" s="95">
        <f>VLOOKUP($A241,'WO Detail'!$A$2:$BJ$304,60,FALSE)</f>
        <v>1919</v>
      </c>
      <c r="HX241" s="95">
        <f t="shared" si="91"/>
        <v>0.51091586794462196</v>
      </c>
      <c r="HY241" s="95">
        <f>VLOOKUP($A241,'WO Detail'!$A$2:$BJ$304,61,FALSE)</f>
        <v>51931</v>
      </c>
      <c r="HZ241" s="95">
        <f t="shared" si="92"/>
        <v>41.478434504792332</v>
      </c>
      <c r="IA241" s="95"/>
      <c r="IB241" s="95"/>
      <c r="IC241" s="95"/>
      <c r="ID241" s="113">
        <f>VLOOKUP($A241,'PHAS Score'!$C$1:$D$303,2,FALSE)</f>
        <v>56.68</v>
      </c>
      <c r="IE241" s="95">
        <f>VLOOKUP($A241,'WO Detail'!$A$2:$BJ$304,62,FALSE)</f>
        <v>998</v>
      </c>
      <c r="IF241" s="95">
        <f t="shared" si="93"/>
        <v>0.79712460063897761</v>
      </c>
      <c r="IG241" s="96"/>
      <c r="IH241" s="96"/>
      <c r="II241" s="96"/>
      <c r="IJ241" s="96"/>
    </row>
    <row r="242" spans="1:244" s="18" customFormat="1" ht="20.100000000000001" customHeight="1">
      <c r="A242" s="55" t="s">
        <v>1472</v>
      </c>
      <c r="B242" s="13" t="s">
        <v>557</v>
      </c>
      <c r="C242" s="13" t="str">
        <f>VLOOKUP($A242,'WO Detail'!$A$2:$BJ$304,4,FALSE)</f>
        <v>Queens-Staten Island</v>
      </c>
      <c r="D242" s="13" t="str">
        <f>VLOOKUP($A242,'WO Detail'!$A$2:$BJ$304,6,FALSE)</f>
        <v>South Beach</v>
      </c>
      <c r="E242" s="55">
        <f>VLOOKUP($A242,'WO Detail'!$A$2:$BJ$304,7,FALSE)</f>
        <v>35</v>
      </c>
      <c r="F242" s="13" t="s">
        <v>1473</v>
      </c>
      <c r="G242" s="53">
        <v>35</v>
      </c>
      <c r="H242" s="55" t="str">
        <f>VLOOKUP($A242,'WO Detail'!$A$2:$BJ$304,9,FALSE)</f>
        <v>NY005010350</v>
      </c>
      <c r="I242" s="14">
        <v>411</v>
      </c>
      <c r="J242" s="14">
        <v>881</v>
      </c>
      <c r="K242" s="15">
        <v>2.1435523000000001</v>
      </c>
      <c r="L242" s="15">
        <v>23.184914800000001</v>
      </c>
      <c r="M242" s="14">
        <v>300</v>
      </c>
      <c r="N242" s="14">
        <v>581</v>
      </c>
      <c r="O242" s="14">
        <v>42</v>
      </c>
      <c r="P242" s="14">
        <v>64</v>
      </c>
      <c r="Q242" s="14">
        <v>95</v>
      </c>
      <c r="R242" s="14">
        <v>91</v>
      </c>
      <c r="S242" s="14">
        <v>77</v>
      </c>
      <c r="T242" s="14">
        <v>84</v>
      </c>
      <c r="U242" s="14">
        <v>98</v>
      </c>
      <c r="V242" s="14">
        <v>109</v>
      </c>
      <c r="W242" s="14">
        <v>69</v>
      </c>
      <c r="X242" s="14">
        <v>59</v>
      </c>
      <c r="Y242" s="14">
        <v>59</v>
      </c>
      <c r="Z242" s="14">
        <v>21</v>
      </c>
      <c r="AA242" s="14">
        <v>13</v>
      </c>
      <c r="AB242" s="14">
        <v>259</v>
      </c>
      <c r="AC242" s="14">
        <v>131</v>
      </c>
      <c r="AD242" s="14">
        <v>93</v>
      </c>
      <c r="AE242" s="14">
        <v>245</v>
      </c>
      <c r="AF242" s="14">
        <v>335</v>
      </c>
      <c r="AG242" s="14">
        <v>293</v>
      </c>
      <c r="AH242" s="14">
        <v>6</v>
      </c>
      <c r="AI242" s="14">
        <v>2</v>
      </c>
      <c r="AJ242" s="14">
        <v>222</v>
      </c>
      <c r="AK242" s="14">
        <v>62</v>
      </c>
      <c r="AL242" s="14">
        <v>10</v>
      </c>
      <c r="AM242" s="14">
        <v>11</v>
      </c>
      <c r="AN242" s="14">
        <v>48</v>
      </c>
      <c r="AO242" s="16">
        <v>508.33090024330897</v>
      </c>
      <c r="AP242" s="16">
        <v>376</v>
      </c>
      <c r="AQ242" s="14">
        <v>4</v>
      </c>
      <c r="AR242" s="14">
        <v>24</v>
      </c>
      <c r="AS242" s="14">
        <v>134</v>
      </c>
      <c r="AT242" s="14">
        <v>53</v>
      </c>
      <c r="AU242" s="14">
        <v>56</v>
      </c>
      <c r="AV242" s="14">
        <v>23</v>
      </c>
      <c r="AW242" s="14">
        <v>20</v>
      </c>
      <c r="AX242" s="14">
        <v>15</v>
      </c>
      <c r="AY242" s="14">
        <v>17</v>
      </c>
      <c r="AZ242" s="14">
        <v>12</v>
      </c>
      <c r="BA242" s="14">
        <v>53</v>
      </c>
      <c r="BB242" s="16">
        <v>23037.833333333332</v>
      </c>
      <c r="BC242" s="16">
        <v>16501.5</v>
      </c>
      <c r="BD242" s="14">
        <v>22</v>
      </c>
      <c r="BE242" s="14">
        <v>72</v>
      </c>
      <c r="BF242" s="14">
        <v>91</v>
      </c>
      <c r="BG242" s="14">
        <v>52</v>
      </c>
      <c r="BH242" s="14">
        <v>35</v>
      </c>
      <c r="BI242" s="14">
        <v>26</v>
      </c>
      <c r="BJ242" s="14">
        <v>27</v>
      </c>
      <c r="BK242" s="14">
        <v>20</v>
      </c>
      <c r="BL242" s="14">
        <v>16</v>
      </c>
      <c r="BM242" s="14">
        <v>14</v>
      </c>
      <c r="BN242" s="14">
        <v>7</v>
      </c>
      <c r="BO242" s="14">
        <v>6</v>
      </c>
      <c r="BP242" s="14">
        <v>9</v>
      </c>
      <c r="BQ242" s="14">
        <v>2</v>
      </c>
      <c r="BR242" s="14">
        <v>2</v>
      </c>
      <c r="BS242" s="14">
        <v>0</v>
      </c>
      <c r="BT242" s="14">
        <v>4</v>
      </c>
      <c r="BU242" s="14">
        <v>1</v>
      </c>
      <c r="BV242" s="14">
        <v>0</v>
      </c>
      <c r="BW242" s="14">
        <v>1</v>
      </c>
      <c r="BX242" s="14">
        <v>1</v>
      </c>
      <c r="BY242" s="14">
        <v>176</v>
      </c>
      <c r="BZ242" s="16">
        <v>34701.568181818184</v>
      </c>
      <c r="CA242" s="16">
        <v>32428.5</v>
      </c>
      <c r="CB242" s="14">
        <v>64</v>
      </c>
      <c r="CC242" s="16">
        <v>12388.046875</v>
      </c>
      <c r="CD242" s="16">
        <v>9468</v>
      </c>
      <c r="CE242" s="14">
        <v>172</v>
      </c>
      <c r="CF242" s="16">
        <v>15542.651162790698</v>
      </c>
      <c r="CG242" s="16">
        <v>11673.5</v>
      </c>
      <c r="CH242" s="14">
        <v>278</v>
      </c>
      <c r="CI242" s="14">
        <v>76</v>
      </c>
      <c r="CJ242" s="14">
        <v>46</v>
      </c>
      <c r="CK242" s="14">
        <v>7</v>
      </c>
      <c r="CL242" s="14">
        <v>0</v>
      </c>
      <c r="CM242" s="14">
        <v>1</v>
      </c>
      <c r="CN242" s="17">
        <f t="shared" si="76"/>
        <v>2.4330900243309003E-3</v>
      </c>
      <c r="CO242" s="14">
        <v>14</v>
      </c>
      <c r="CP242" s="17">
        <f t="shared" si="77"/>
        <v>3.4063260340632603E-2</v>
      </c>
      <c r="CQ242" s="14">
        <v>212</v>
      </c>
      <c r="CR242" s="14">
        <v>59</v>
      </c>
      <c r="CS242" s="17">
        <f t="shared" si="78"/>
        <v>6.6969353007945515E-2</v>
      </c>
      <c r="CT242" s="13"/>
      <c r="CU242" s="17"/>
      <c r="CV242" s="13"/>
      <c r="CW242" s="13"/>
      <c r="CX242" s="13"/>
      <c r="CY242" s="13"/>
      <c r="CZ242" s="13"/>
      <c r="DA242" s="13"/>
      <c r="DB242" s="13" t="str">
        <f>VLOOKUP($A242,'WO Detail'!$A$2:$BJ$304,5,FALSE)</f>
        <v>Carlos Falu</v>
      </c>
      <c r="DC242" s="13"/>
      <c r="DD242" s="13"/>
      <c r="DE242" s="55">
        <f>VLOOKUP($A242,'WO Detail'!$A$2:$BJ$304,38,FALSE)</f>
        <v>4</v>
      </c>
      <c r="DF242" s="19" t="s">
        <v>559</v>
      </c>
      <c r="DG242" s="19" t="s">
        <v>560</v>
      </c>
      <c r="DH242" s="19" t="s">
        <v>1273</v>
      </c>
      <c r="DI242" s="19" t="s">
        <v>1274</v>
      </c>
      <c r="DJ242" s="19" t="s">
        <v>520</v>
      </c>
      <c r="DK242" s="19" t="s">
        <v>686</v>
      </c>
      <c r="DL242" s="19" t="s">
        <v>564</v>
      </c>
      <c r="DM242" s="19" t="s">
        <v>565</v>
      </c>
      <c r="DN242" s="19" t="s">
        <v>566</v>
      </c>
      <c r="DO242" s="55"/>
      <c r="DP242" s="55"/>
      <c r="DQ242" s="68">
        <v>11.223344556677889</v>
      </c>
      <c r="DR242" s="55" t="str">
        <f>VLOOKUP($A242,'WO Detail'!$A$2:$BJ$304,10,FALSE)</f>
        <v>No</v>
      </c>
      <c r="DS242" s="55" t="str">
        <f>VLOOKUP($A242,'WO Detail'!$A$2:$BJ$304,14,FALSE)</f>
        <v>YES</v>
      </c>
      <c r="DT242" s="19" t="s">
        <v>567</v>
      </c>
      <c r="DU242" s="59" t="str">
        <f>VLOOKUP($A242,'WO Detail'!$A$2:$BJ$304,15,FALSE)</f>
        <v>SCHERISCE LEWIS-CLINTON</v>
      </c>
      <c r="DV242" s="77"/>
      <c r="DW242" s="79" t="s">
        <v>267</v>
      </c>
      <c r="DX242" s="55">
        <f>VLOOKUP($A242,'WO Detail'!$A$2:$BJ$304,26,FALSE)</f>
        <v>422</v>
      </c>
      <c r="DY242" s="55">
        <f>VLOOKUP($A242,'WO Detail'!$A$2:$BJ$304,27,FALSE)</f>
        <v>411</v>
      </c>
      <c r="DZ242" s="55">
        <f>VLOOKUP($A242,'WO Detail'!$A$2:$BJ$304,28,FALSE)</f>
        <v>10</v>
      </c>
      <c r="EA242" s="55">
        <f>VLOOKUP($A242,'WO Detail'!$A$2:$BJ$304,29,FALSE)</f>
        <v>1</v>
      </c>
      <c r="EB242" s="55">
        <f>VLOOKUP($A242,'WO Detail'!$A$2:$BJ$304,30,FALSE)</f>
        <v>11</v>
      </c>
      <c r="EC242" s="55">
        <f>VLOOKUP($A242,'WO Detail'!$A$2:$BJ$304,31,FALSE)</f>
        <v>20</v>
      </c>
      <c r="ED242" s="55">
        <f>VLOOKUP($A242,'WO Detail'!$A$2:$BJ$304,32,FALSE)</f>
        <v>309</v>
      </c>
      <c r="EE242" s="55">
        <f>VLOOKUP($A242,'WO Detail'!$A$2:$BJ$304,33,FALSE)</f>
        <v>82</v>
      </c>
      <c r="EF242" s="55">
        <f>VLOOKUP($A242,'WO Detail'!$A$2:$BJ$304,34,FALSE)</f>
        <v>0</v>
      </c>
      <c r="EG242" s="55">
        <f>VLOOKUP($A242,'WO Detail'!$A$2:$BJ$304,35,FALSE)</f>
        <v>0</v>
      </c>
      <c r="EH242" s="55">
        <f>VLOOKUP($A242,'WO Detail'!$A$2:$BJ$304,36,FALSE)</f>
        <v>0</v>
      </c>
      <c r="EI242" s="55">
        <f>VLOOKUP($A242,'WO Detail'!$A$2:$BJ$304,37,FALSE)</f>
        <v>0</v>
      </c>
      <c r="EJ242" s="78">
        <v>8</v>
      </c>
      <c r="EK242" s="78">
        <v>0</v>
      </c>
      <c r="EL242" s="19" t="s">
        <v>268</v>
      </c>
      <c r="EM242" s="19" t="s">
        <v>269</v>
      </c>
      <c r="EN242" s="81">
        <v>18342</v>
      </c>
      <c r="EO242" s="78">
        <v>70</v>
      </c>
      <c r="EP242" s="78" t="s">
        <v>271</v>
      </c>
      <c r="EQ242" s="84">
        <v>68084</v>
      </c>
      <c r="ER242" s="78">
        <v>16.260000000000002</v>
      </c>
      <c r="ES242" s="13"/>
      <c r="ET242" s="55">
        <f>VLOOKUP($A242,'WO Detail'!$A$2:$BJ$304,25,FALSE)</f>
        <v>3</v>
      </c>
      <c r="EU242" s="55">
        <f>VLOOKUP($A242,'WO Detail'!$A$2:$BJ$304,24,FALSE)</f>
        <v>16</v>
      </c>
      <c r="EV242" s="55">
        <f>VLOOKUP($A242,'WO Detail'!$A$2:$BJ$304,23,FALSE)</f>
        <v>0</v>
      </c>
      <c r="EW242" s="78" t="s">
        <v>390</v>
      </c>
      <c r="EX242" s="13"/>
      <c r="EY242" s="13"/>
      <c r="EZ242" s="19" t="s">
        <v>267</v>
      </c>
      <c r="FA242" s="55" t="str">
        <f>VLOOKUP($A242,'WO Detail'!$A$2:$BJ$304,11,FALSE)</f>
        <v>Other</v>
      </c>
      <c r="FB242" s="55" t="str">
        <f>VLOOKUP($A242,'WO Detail'!$A$2:$BJ$304,12,FALSE)</f>
        <v>No</v>
      </c>
      <c r="FC242" s="13"/>
      <c r="FD242" s="55">
        <f>VLOOKUP($A242,'WO Detail'!$A$2:$BJ$304,13,FALSE)</f>
        <v>0</v>
      </c>
      <c r="FE242" s="19" t="s">
        <v>267</v>
      </c>
      <c r="FF242" s="13"/>
      <c r="FG242" s="19" t="s">
        <v>1474</v>
      </c>
      <c r="FH242" s="19" t="s">
        <v>1475</v>
      </c>
      <c r="FI242" s="13">
        <v>3902</v>
      </c>
      <c r="FJ242" s="13">
        <v>31</v>
      </c>
      <c r="FK242" s="19" t="s">
        <v>570</v>
      </c>
      <c r="FL242" s="13"/>
      <c r="FM242" s="55">
        <f>VLOOKUP($A242,'WO Detail'!$A$2:$BJ$304,16,FALSE)</f>
        <v>0</v>
      </c>
      <c r="FN242" s="13"/>
      <c r="FO242" s="13"/>
      <c r="FP242" s="13"/>
      <c r="FQ242" s="13"/>
      <c r="FR242" s="13"/>
      <c r="FS242" s="13"/>
      <c r="FT242" s="13"/>
      <c r="FU242" s="13"/>
      <c r="FV242" s="13"/>
      <c r="FW242" s="13"/>
      <c r="FX242" s="13"/>
      <c r="FY242" s="13"/>
      <c r="FZ242" s="13"/>
      <c r="GA242" s="13"/>
      <c r="GB242" s="13"/>
      <c r="GC242" s="13"/>
      <c r="GD242" s="13"/>
      <c r="GE242" s="13"/>
      <c r="GF242" s="13"/>
      <c r="GG242" s="13"/>
      <c r="GH242" s="55">
        <f>VLOOKUP($A242,'WO Detail'!$A$2:$BJ$304,39,FALSE)</f>
        <v>94.23</v>
      </c>
      <c r="GI242" s="55">
        <f>VLOOKUP($A242,'WO Detail'!$A$2:$BJ$304,40,FALSE)</f>
        <v>35.770000000000003</v>
      </c>
      <c r="GJ242" s="13"/>
      <c r="GK242" s="13"/>
      <c r="GL242" s="13"/>
      <c r="GM242" s="13"/>
      <c r="GN242" s="55">
        <f>VLOOKUP($A242,'WO Detail'!$A$2:$BJ$304,17,FALSE)</f>
        <v>0</v>
      </c>
      <c r="GO242" s="55">
        <f>VLOOKUP($A242,'WO Detail'!$A$2:$BJ$304,18,FALSE)</f>
        <v>0</v>
      </c>
      <c r="GP242" s="55">
        <f>VLOOKUP($A242,'WO Detail'!$A$2:$BJ$304,19,FALSE)</f>
        <v>0</v>
      </c>
      <c r="GQ242" s="55" t="str">
        <f>VLOOKUP($A242,'WO Detail'!$A$2:$BJ$304,21,FALSE)</f>
        <v>Yes</v>
      </c>
      <c r="GR242" s="89">
        <f>VLOOKUP($A242,'WO Detail'!$A$2:$BJ$304,22,FALSE)</f>
        <v>0.8683057521849431</v>
      </c>
      <c r="GS242" s="95">
        <f>VLOOKUP($A242,'WO Detail'!$A$2:$BJ$304,41,FALSE)</f>
        <v>1087</v>
      </c>
      <c r="GT242" s="95">
        <f t="shared" si="98"/>
        <v>0.88158961881589615</v>
      </c>
      <c r="GU242" s="95">
        <f>VLOOKUP($A242,'WO Detail'!$A$2:$BJ$304,42,FALSE)</f>
        <v>11</v>
      </c>
      <c r="GV242" s="95">
        <f t="shared" si="99"/>
        <v>2.6763990267639901E-2</v>
      </c>
      <c r="GW242" s="95">
        <f>VLOOKUP($A242,'WO Detail'!$A$2:$BJ$304,43,FALSE)</f>
        <v>1678</v>
      </c>
      <c r="GX242" s="95">
        <f t="shared" si="79"/>
        <v>1.3609083536090836</v>
      </c>
      <c r="GY242" s="95">
        <f>VLOOKUP($A242,'WO Detail'!$A$2:$BJ$304,44,FALSE)</f>
        <v>605</v>
      </c>
      <c r="GZ242" s="95">
        <f t="shared" si="80"/>
        <v>1.4720194647201947</v>
      </c>
      <c r="HA242" s="95">
        <f>VLOOKUP($A242,'WO Detail'!$A$2:$BJ$304,45,FALSE)</f>
        <v>968</v>
      </c>
      <c r="HB242" s="95">
        <f t="shared" si="81"/>
        <v>0.78507704785077048</v>
      </c>
      <c r="HC242" s="95">
        <f>VLOOKUP($A242,'WO Detail'!$A$2:$BJ$304,46,FALSE)</f>
        <v>696</v>
      </c>
      <c r="HD242" s="95">
        <f t="shared" si="82"/>
        <v>1.6934306569343065</v>
      </c>
      <c r="HE242" s="95">
        <f>VLOOKUP($A242,'WO Detail'!$A$2:$BJ$304,47,FALSE)</f>
        <v>563</v>
      </c>
      <c r="HF242" s="95">
        <f t="shared" si="83"/>
        <v>0.45660989456609891</v>
      </c>
      <c r="HG242" s="95">
        <f>VLOOKUP($A242,'WO Detail'!$A$2:$BJ$304,49,FALSE)</f>
        <v>700</v>
      </c>
      <c r="HH242" s="95">
        <f t="shared" si="84"/>
        <v>0.56772100567721007</v>
      </c>
      <c r="HI242" s="95">
        <f>VLOOKUP($A242,'WO Detail'!$A$2:$BJ$304,51,FALSE)</f>
        <v>3</v>
      </c>
      <c r="HJ242" s="95">
        <f t="shared" si="85"/>
        <v>1.5</v>
      </c>
      <c r="HK242" s="95">
        <f>VLOOKUP($A242,'WO Detail'!$A$2:$BJ$304,53,FALSE)</f>
        <v>7</v>
      </c>
      <c r="HL242" s="95">
        <f t="shared" si="86"/>
        <v>3.5</v>
      </c>
      <c r="HM242" s="95">
        <f>VLOOKUP($A242,'WO Detail'!$A$2:$BJ$304,55,FALSE)</f>
        <v>226</v>
      </c>
      <c r="HN242" s="95">
        <f t="shared" si="100"/>
        <v>14.125</v>
      </c>
      <c r="HO242" s="95">
        <f>VLOOKUP($A242,'WO Detail'!$A$2:$BJ$304,56,FALSE)</f>
        <v>10386</v>
      </c>
      <c r="HP242" s="95">
        <f t="shared" si="87"/>
        <v>8.4233576642335759</v>
      </c>
      <c r="HQ242" s="95">
        <f>VLOOKUP($A242,'WO Detail'!$A$2:$BJ$304,57,FALSE)</f>
        <v>1763</v>
      </c>
      <c r="HR242" s="95">
        <f t="shared" si="88"/>
        <v>4.2895377128953776</v>
      </c>
      <c r="HS242" s="95">
        <f>VLOOKUP($A242,'WO Detail'!$A$2:$BJ$304,58,FALSE)</f>
        <v>7002</v>
      </c>
      <c r="HT242" s="95">
        <f t="shared" si="89"/>
        <v>5.6788321167883211</v>
      </c>
      <c r="HU242" s="95">
        <f>VLOOKUP($A242,'WO Detail'!$A$2:$BJ$304,59,FALSE)</f>
        <v>9361</v>
      </c>
      <c r="HV242" s="95">
        <f t="shared" si="90"/>
        <v>22.776155717761558</v>
      </c>
      <c r="HW242" s="95">
        <f>VLOOKUP($A242,'WO Detail'!$A$2:$BJ$304,60,FALSE)</f>
        <v>1061</v>
      </c>
      <c r="HX242" s="95">
        <f t="shared" si="91"/>
        <v>0.86050283860502841</v>
      </c>
      <c r="HY242" s="95">
        <f>VLOOKUP($A242,'WO Detail'!$A$2:$BJ$304,61,FALSE)</f>
        <v>13722</v>
      </c>
      <c r="HZ242" s="95">
        <f t="shared" si="92"/>
        <v>33.386861313868614</v>
      </c>
      <c r="IA242" s="95"/>
      <c r="IB242" s="95"/>
      <c r="IC242" s="95"/>
      <c r="ID242" s="113">
        <f>VLOOKUP($A242,'PHAS Score'!$C$1:$D$303,2,FALSE)</f>
        <v>74.95</v>
      </c>
      <c r="IE242" s="95">
        <f>VLOOKUP($A242,'WO Detail'!$A$2:$BJ$304,62,FALSE)</f>
        <v>278</v>
      </c>
      <c r="IF242" s="95">
        <f t="shared" si="93"/>
        <v>0.67639902676399022</v>
      </c>
      <c r="IG242" s="96"/>
      <c r="IH242" s="96"/>
      <c r="II242" s="96"/>
      <c r="IJ242" s="96"/>
    </row>
    <row r="243" spans="1:244" s="18" customFormat="1" ht="20.100000000000001" customHeight="1">
      <c r="A243" s="55" t="s">
        <v>1476</v>
      </c>
      <c r="B243" s="13" t="s">
        <v>256</v>
      </c>
      <c r="C243" s="13" t="str">
        <f>VLOOKUP($A243,'WO Detail'!$A$2:$BJ$304,4,FALSE)</f>
        <v>Bronx</v>
      </c>
      <c r="D243" s="13" t="str">
        <f>VLOOKUP($A243,'WO Detail'!$A$2:$BJ$304,6,FALSE)</f>
        <v>Union Avenue Consolidated</v>
      </c>
      <c r="E243" s="55">
        <f>VLOOKUP($A243,'WO Detail'!$A$2:$BJ$304,7,FALSE)</f>
        <v>342</v>
      </c>
      <c r="F243" s="13" t="s">
        <v>1477</v>
      </c>
      <c r="G243" s="53">
        <v>305</v>
      </c>
      <c r="H243" s="55" t="str">
        <f>VLOOKUP($A243,'WO Detail'!$A$2:$BJ$304,9,FALSE)</f>
        <v>NY005013420</v>
      </c>
      <c r="I243" s="14">
        <v>110</v>
      </c>
      <c r="J243" s="14">
        <v>372</v>
      </c>
      <c r="K243" s="15">
        <v>3.3818182000000001</v>
      </c>
      <c r="L243" s="15">
        <v>19.996363599999999</v>
      </c>
      <c r="M243" s="14">
        <v>161</v>
      </c>
      <c r="N243" s="14">
        <v>211</v>
      </c>
      <c r="O243" s="14">
        <v>19</v>
      </c>
      <c r="P243" s="14">
        <v>38</v>
      </c>
      <c r="Q243" s="14">
        <v>37</v>
      </c>
      <c r="R243" s="14">
        <v>54</v>
      </c>
      <c r="S243" s="14">
        <v>44</v>
      </c>
      <c r="T243" s="14">
        <v>45</v>
      </c>
      <c r="U243" s="14">
        <v>38</v>
      </c>
      <c r="V243" s="14">
        <v>32</v>
      </c>
      <c r="W243" s="14">
        <v>22</v>
      </c>
      <c r="X243" s="14">
        <v>16</v>
      </c>
      <c r="Y243" s="14">
        <v>23</v>
      </c>
      <c r="Z243" s="14">
        <v>3</v>
      </c>
      <c r="AA243" s="14">
        <v>1</v>
      </c>
      <c r="AB243" s="14">
        <v>127</v>
      </c>
      <c r="AC243" s="14">
        <v>33</v>
      </c>
      <c r="AD243" s="14">
        <v>27</v>
      </c>
      <c r="AE243" s="14">
        <v>2</v>
      </c>
      <c r="AF243" s="14">
        <v>104</v>
      </c>
      <c r="AG243" s="14">
        <v>266</v>
      </c>
      <c r="AH243" s="14">
        <v>0</v>
      </c>
      <c r="AI243" s="14">
        <v>0</v>
      </c>
      <c r="AJ243" s="14">
        <v>37</v>
      </c>
      <c r="AK243" s="14">
        <v>14</v>
      </c>
      <c r="AL243" s="14">
        <v>4</v>
      </c>
      <c r="AM243" s="14">
        <v>0</v>
      </c>
      <c r="AN243" s="14">
        <v>8</v>
      </c>
      <c r="AO243" s="16">
        <v>656.08181818181822</v>
      </c>
      <c r="AP243" s="16">
        <v>539.5</v>
      </c>
      <c r="AQ243" s="14">
        <v>0</v>
      </c>
      <c r="AR243" s="14">
        <v>9</v>
      </c>
      <c r="AS243" s="14">
        <v>22</v>
      </c>
      <c r="AT243" s="14">
        <v>10</v>
      </c>
      <c r="AU243" s="14">
        <v>7</v>
      </c>
      <c r="AV243" s="14">
        <v>13</v>
      </c>
      <c r="AW243" s="14">
        <v>10</v>
      </c>
      <c r="AX243" s="14">
        <v>6</v>
      </c>
      <c r="AY243" s="14">
        <v>3</v>
      </c>
      <c r="AZ243" s="14">
        <v>5</v>
      </c>
      <c r="BA243" s="14">
        <v>25</v>
      </c>
      <c r="BB243" s="16">
        <v>36822.954545454544</v>
      </c>
      <c r="BC243" s="16">
        <v>28512</v>
      </c>
      <c r="BD243" s="14">
        <v>1</v>
      </c>
      <c r="BE243" s="14">
        <v>17</v>
      </c>
      <c r="BF243" s="14">
        <v>5</v>
      </c>
      <c r="BG243" s="14">
        <v>12</v>
      </c>
      <c r="BH243" s="14">
        <v>13</v>
      </c>
      <c r="BI243" s="14">
        <v>12</v>
      </c>
      <c r="BJ243" s="14">
        <v>5</v>
      </c>
      <c r="BK243" s="14">
        <v>6</v>
      </c>
      <c r="BL243" s="14">
        <v>8</v>
      </c>
      <c r="BM243" s="14">
        <v>8</v>
      </c>
      <c r="BN243" s="14">
        <v>4</v>
      </c>
      <c r="BO243" s="14">
        <v>2</v>
      </c>
      <c r="BP243" s="14">
        <v>4</v>
      </c>
      <c r="BQ243" s="14">
        <v>2</v>
      </c>
      <c r="BR243" s="14">
        <v>1</v>
      </c>
      <c r="BS243" s="14">
        <v>1</v>
      </c>
      <c r="BT243" s="14">
        <v>2</v>
      </c>
      <c r="BU243" s="14">
        <v>2</v>
      </c>
      <c r="BV243" s="14">
        <v>1</v>
      </c>
      <c r="BW243" s="14">
        <v>0</v>
      </c>
      <c r="BX243" s="14">
        <v>4</v>
      </c>
      <c r="BY243" s="14">
        <v>81</v>
      </c>
      <c r="BZ243" s="16">
        <v>43921.234567901236</v>
      </c>
      <c r="CA243" s="16">
        <v>35773</v>
      </c>
      <c r="CB243" s="14">
        <v>15</v>
      </c>
      <c r="CC243" s="16">
        <v>16784</v>
      </c>
      <c r="CD243" s="16">
        <v>17796</v>
      </c>
      <c r="CE243" s="14">
        <v>14</v>
      </c>
      <c r="CF243" s="16">
        <v>18441.857142857141</v>
      </c>
      <c r="CG243" s="16">
        <v>12918</v>
      </c>
      <c r="CH243" s="14">
        <v>58</v>
      </c>
      <c r="CI243" s="14">
        <v>25</v>
      </c>
      <c r="CJ243" s="14">
        <v>20</v>
      </c>
      <c r="CK243" s="14">
        <v>5</v>
      </c>
      <c r="CL243" s="14">
        <v>1</v>
      </c>
      <c r="CM243" s="14">
        <v>2</v>
      </c>
      <c r="CN243" s="17">
        <f t="shared" si="76"/>
        <v>1.8181818181818181E-2</v>
      </c>
      <c r="CO243" s="14">
        <v>5</v>
      </c>
      <c r="CP243" s="17">
        <f t="shared" si="77"/>
        <v>4.5454545454545456E-2</v>
      </c>
      <c r="CQ243" s="14">
        <v>40</v>
      </c>
      <c r="CR243" s="14">
        <v>26</v>
      </c>
      <c r="CS243" s="17">
        <f t="shared" si="78"/>
        <v>6.9892473118279563E-2</v>
      </c>
      <c r="CT243" s="13"/>
      <c r="CU243" s="17"/>
      <c r="CV243" s="13"/>
      <c r="CW243" s="13"/>
      <c r="CX243" s="13"/>
      <c r="CY243" s="13"/>
      <c r="CZ243" s="13"/>
      <c r="DA243" s="13"/>
      <c r="DB243" s="13" t="str">
        <f>VLOOKUP($A243,'WO Detail'!$A$2:$BJ$304,5,FALSE)</f>
        <v>Kim Theodore</v>
      </c>
      <c r="DC243" s="13"/>
      <c r="DD243" s="13"/>
      <c r="DE243" s="55">
        <f>VLOOKUP($A243,'WO Detail'!$A$2:$BJ$304,38,FALSE)</f>
        <v>0</v>
      </c>
      <c r="DF243" s="19" t="s">
        <v>258</v>
      </c>
      <c r="DG243" s="19" t="s">
        <v>259</v>
      </c>
      <c r="DH243" s="19" t="s">
        <v>297</v>
      </c>
      <c r="DI243" s="19" t="s">
        <v>298</v>
      </c>
      <c r="DJ243" s="19" t="s">
        <v>262</v>
      </c>
      <c r="DK243" s="19" t="s">
        <v>263</v>
      </c>
      <c r="DL243" s="19" t="s">
        <v>318</v>
      </c>
      <c r="DM243" s="19" t="s">
        <v>326</v>
      </c>
      <c r="DN243" s="19" t="s">
        <v>417</v>
      </c>
      <c r="DO243" s="55"/>
      <c r="DP243" s="55"/>
      <c r="DQ243" s="68">
        <v>9.8752598752598804</v>
      </c>
      <c r="DR243" s="55" t="str">
        <f>VLOOKUP($A243,'WO Detail'!$A$2:$BJ$304,10,FALSE)</f>
        <v>No</v>
      </c>
      <c r="DS243" s="55" t="str">
        <f>VLOOKUP($A243,'WO Detail'!$A$2:$BJ$304,14,FALSE)</f>
        <v>YES</v>
      </c>
      <c r="DT243" s="19" t="s">
        <v>418</v>
      </c>
      <c r="DU243" s="59" t="str">
        <f>VLOOKUP($A243,'WO Detail'!$A$2:$BJ$304,15,FALSE)</f>
        <v>GRACE MALDANADO</v>
      </c>
      <c r="DV243" s="78">
        <v>2026</v>
      </c>
      <c r="DW243" s="79" t="s">
        <v>267</v>
      </c>
      <c r="DX243" s="55">
        <f>VLOOKUP($A243,'WO Detail'!$A$2:$BJ$304,26,FALSE)</f>
        <v>114</v>
      </c>
      <c r="DY243" s="55">
        <f>VLOOKUP($A243,'WO Detail'!$A$2:$BJ$304,27,FALSE)</f>
        <v>110</v>
      </c>
      <c r="DZ243" s="55">
        <f>VLOOKUP($A243,'WO Detail'!$A$2:$BJ$304,28,FALSE)</f>
        <v>2</v>
      </c>
      <c r="EA243" s="55">
        <f>VLOOKUP($A243,'WO Detail'!$A$2:$BJ$304,29,FALSE)</f>
        <v>2</v>
      </c>
      <c r="EB243" s="55">
        <f>VLOOKUP($A243,'WO Detail'!$A$2:$BJ$304,30,FALSE)</f>
        <v>0</v>
      </c>
      <c r="EC243" s="55">
        <f>VLOOKUP($A243,'WO Detail'!$A$2:$BJ$304,31,FALSE)</f>
        <v>0</v>
      </c>
      <c r="ED243" s="55">
        <f>VLOOKUP($A243,'WO Detail'!$A$2:$BJ$304,32,FALSE)</f>
        <v>36</v>
      </c>
      <c r="EE243" s="55">
        <f>VLOOKUP($A243,'WO Detail'!$A$2:$BJ$304,33,FALSE)</f>
        <v>66</v>
      </c>
      <c r="EF243" s="55">
        <f>VLOOKUP($A243,'WO Detail'!$A$2:$BJ$304,34,FALSE)</f>
        <v>12</v>
      </c>
      <c r="EG243" s="55">
        <f>VLOOKUP($A243,'WO Detail'!$A$2:$BJ$304,35,FALSE)</f>
        <v>0</v>
      </c>
      <c r="EH243" s="55">
        <f>VLOOKUP($A243,'WO Detail'!$A$2:$BJ$304,36,FALSE)</f>
        <v>0</v>
      </c>
      <c r="EI243" s="55">
        <f>VLOOKUP($A243,'WO Detail'!$A$2:$BJ$304,37,FALSE)</f>
        <v>0</v>
      </c>
      <c r="EJ243" s="78">
        <v>4</v>
      </c>
      <c r="EK243" s="78">
        <v>0</v>
      </c>
      <c r="EL243" s="19" t="s">
        <v>268</v>
      </c>
      <c r="EM243" s="19" t="s">
        <v>290</v>
      </c>
      <c r="EN243" s="81">
        <v>32264</v>
      </c>
      <c r="EO243" s="78">
        <v>32</v>
      </c>
      <c r="EP243" s="78" t="s">
        <v>371</v>
      </c>
      <c r="EQ243" s="84">
        <v>41764</v>
      </c>
      <c r="ER243" s="78">
        <v>3.43</v>
      </c>
      <c r="ES243" s="13"/>
      <c r="ET243" s="55">
        <f>VLOOKUP($A243,'WO Detail'!$A$2:$BJ$304,25,FALSE)</f>
        <v>18</v>
      </c>
      <c r="EU243" s="55">
        <f>VLOOKUP($A243,'WO Detail'!$A$2:$BJ$304,24,FALSE)</f>
        <v>0</v>
      </c>
      <c r="EV243" s="55" t="str">
        <f>VLOOKUP($A243,'WO Detail'!$A$2:$BJ$304,23,FALSE)</f>
        <v>OPERATING</v>
      </c>
      <c r="EW243" s="78" t="s">
        <v>267</v>
      </c>
      <c r="EX243" s="13"/>
      <c r="EY243" s="13"/>
      <c r="EZ243" s="19" t="s">
        <v>267</v>
      </c>
      <c r="FA243" s="55" t="str">
        <f>VLOOKUP($A243,'WO Detail'!$A$2:$BJ$304,11,FALSE)</f>
        <v>Other</v>
      </c>
      <c r="FB243" s="55" t="str">
        <f>VLOOKUP($A243,'WO Detail'!$A$2:$BJ$304,12,FALSE)</f>
        <v>No</v>
      </c>
      <c r="FC243" s="13"/>
      <c r="FD243" s="55">
        <f>VLOOKUP($A243,'WO Detail'!$A$2:$BJ$304,13,FALSE)</f>
        <v>0</v>
      </c>
      <c r="FE243" s="19" t="s">
        <v>272</v>
      </c>
      <c r="FF243" s="13" t="s">
        <v>273</v>
      </c>
      <c r="FG243" s="19" t="s">
        <v>1478</v>
      </c>
      <c r="FH243" s="19" t="s">
        <v>421</v>
      </c>
      <c r="FI243" s="13">
        <v>3710</v>
      </c>
      <c r="FJ243" s="13">
        <v>7</v>
      </c>
      <c r="FK243" s="19" t="s">
        <v>423</v>
      </c>
      <c r="FL243" s="13"/>
      <c r="FM243" s="55">
        <f>VLOOKUP($A243,'WO Detail'!$A$2:$BJ$304,16,FALSE)</f>
        <v>0</v>
      </c>
      <c r="FN243" s="13"/>
      <c r="FO243" s="13"/>
      <c r="FP243" s="13"/>
      <c r="FQ243" s="13"/>
      <c r="FR243" s="13"/>
      <c r="FS243" s="13"/>
      <c r="FT243" s="13"/>
      <c r="FU243" s="13"/>
      <c r="FV243" s="13"/>
      <c r="FW243" s="13"/>
      <c r="FX243" s="13"/>
      <c r="FY243" s="13"/>
      <c r="FZ243" s="13"/>
      <c r="GA243" s="13"/>
      <c r="GB243" s="13"/>
      <c r="GC243" s="13"/>
      <c r="GD243" s="13"/>
      <c r="GE243" s="13"/>
      <c r="GF243" s="13"/>
      <c r="GG243" s="13"/>
      <c r="GH243" s="55">
        <f>VLOOKUP($A243,'WO Detail'!$A$2:$BJ$304,39,FALSE)</f>
        <v>93.51</v>
      </c>
      <c r="GI243" s="55">
        <f>VLOOKUP($A243,'WO Detail'!$A$2:$BJ$304,40,FALSE)</f>
        <v>34.549999999999997</v>
      </c>
      <c r="GJ243" s="13"/>
      <c r="GK243" s="13"/>
      <c r="GL243" s="13"/>
      <c r="GM243" s="13"/>
      <c r="GN243" s="55">
        <f>VLOOKUP($A243,'WO Detail'!$A$2:$BJ$304,17,FALSE)</f>
        <v>0</v>
      </c>
      <c r="GO243" s="55">
        <f>VLOOKUP($A243,'WO Detail'!$A$2:$BJ$304,18,FALSE)</f>
        <v>0</v>
      </c>
      <c r="GP243" s="55">
        <f>VLOOKUP($A243,'WO Detail'!$A$2:$BJ$304,19,FALSE)</f>
        <v>0</v>
      </c>
      <c r="GQ243" s="55" t="str">
        <f>VLOOKUP($A243,'WO Detail'!$A$2:$BJ$304,21,FALSE)</f>
        <v>Yes</v>
      </c>
      <c r="GR243" s="89">
        <f>VLOOKUP($A243,'WO Detail'!$A$2:$BJ$304,22,FALSE)</f>
        <v>0.73453642469983937</v>
      </c>
      <c r="GS243" s="95">
        <f>VLOOKUP($A243,'WO Detail'!$A$2:$BJ$304,41,FALSE)</f>
        <v>1001</v>
      </c>
      <c r="GT243" s="95">
        <f t="shared" si="98"/>
        <v>3.0333333333333337</v>
      </c>
      <c r="GU243" s="95">
        <f>VLOOKUP($A243,'WO Detail'!$A$2:$BJ$304,42,FALSE)</f>
        <v>147</v>
      </c>
      <c r="GV243" s="95">
        <f t="shared" si="99"/>
        <v>1.3363636363636364</v>
      </c>
      <c r="GW243" s="95">
        <f>VLOOKUP($A243,'WO Detail'!$A$2:$BJ$304,43,FALSE)</f>
        <v>955</v>
      </c>
      <c r="GX243" s="95">
        <f t="shared" si="79"/>
        <v>2.8939393939393936</v>
      </c>
      <c r="GY243" s="95">
        <f>VLOOKUP($A243,'WO Detail'!$A$2:$BJ$304,44,FALSE)</f>
        <v>1788</v>
      </c>
      <c r="GZ243" s="95">
        <f t="shared" si="80"/>
        <v>16.254545454545454</v>
      </c>
      <c r="HA243" s="95">
        <f>VLOOKUP($A243,'WO Detail'!$A$2:$BJ$304,45,FALSE)</f>
        <v>346</v>
      </c>
      <c r="HB243" s="95">
        <f t="shared" si="81"/>
        <v>1.0484848484848484</v>
      </c>
      <c r="HC243" s="95">
        <f>VLOOKUP($A243,'WO Detail'!$A$2:$BJ$304,46,FALSE)</f>
        <v>786</v>
      </c>
      <c r="HD243" s="95">
        <f t="shared" si="82"/>
        <v>7.1454545454545455</v>
      </c>
      <c r="HE243" s="95">
        <f>VLOOKUP($A243,'WO Detail'!$A$2:$BJ$304,47,FALSE)</f>
        <v>678</v>
      </c>
      <c r="HF243" s="95">
        <f t="shared" si="83"/>
        <v>2.0545454545454547</v>
      </c>
      <c r="HG243" s="95">
        <f>VLOOKUP($A243,'WO Detail'!$A$2:$BJ$304,49,FALSE)</f>
        <v>786</v>
      </c>
      <c r="HH243" s="95">
        <f t="shared" si="84"/>
        <v>2.3818181818181818</v>
      </c>
      <c r="HI243" s="95">
        <f>VLOOKUP($A243,'WO Detail'!$A$2:$BJ$304,51,FALSE)</f>
        <v>26</v>
      </c>
      <c r="HJ243" s="95">
        <f t="shared" si="85"/>
        <v>13</v>
      </c>
      <c r="HK243" s="95">
        <f>VLOOKUP($A243,'WO Detail'!$A$2:$BJ$304,53,FALSE)</f>
        <v>18</v>
      </c>
      <c r="HL243" s="95">
        <f t="shared" si="86"/>
        <v>9</v>
      </c>
      <c r="HM243" s="95"/>
      <c r="HN243" s="95"/>
      <c r="HO243" s="95">
        <f>VLOOKUP($A243,'WO Detail'!$A$2:$BJ$304,56,FALSE)</f>
        <v>4233</v>
      </c>
      <c r="HP243" s="95">
        <f t="shared" si="87"/>
        <v>12.827272727272728</v>
      </c>
      <c r="HQ243" s="95">
        <f>VLOOKUP($A243,'WO Detail'!$A$2:$BJ$304,57,FALSE)</f>
        <v>1318</v>
      </c>
      <c r="HR243" s="95">
        <f t="shared" si="88"/>
        <v>11.981818181818182</v>
      </c>
      <c r="HS243" s="95">
        <f>VLOOKUP($A243,'WO Detail'!$A$2:$BJ$304,58,FALSE)</f>
        <v>3771</v>
      </c>
      <c r="HT243" s="95">
        <f t="shared" si="89"/>
        <v>11.427272727272728</v>
      </c>
      <c r="HU243" s="95">
        <f>VLOOKUP($A243,'WO Detail'!$A$2:$BJ$304,59,FALSE)</f>
        <v>20495</v>
      </c>
      <c r="HV243" s="95">
        <f t="shared" si="90"/>
        <v>186.31818181818181</v>
      </c>
      <c r="HW243" s="95">
        <f>VLOOKUP($A243,'WO Detail'!$A$2:$BJ$304,60,FALSE)</f>
        <v>218</v>
      </c>
      <c r="HX243" s="95">
        <f t="shared" si="91"/>
        <v>0.66060606060606064</v>
      </c>
      <c r="HY243" s="95">
        <f>VLOOKUP($A243,'WO Detail'!$A$2:$BJ$304,61,FALSE)</f>
        <v>6141</v>
      </c>
      <c r="HZ243" s="95">
        <f t="shared" si="92"/>
        <v>55.827272727272728</v>
      </c>
      <c r="IA243" s="95"/>
      <c r="IB243" s="95"/>
      <c r="IC243" s="95"/>
      <c r="ID243" s="113">
        <f>VLOOKUP($A243,'PHAS Score'!$C$1:$D$303,2,FALSE)</f>
        <v>63.55</v>
      </c>
      <c r="IE243" s="95">
        <f>VLOOKUP($A243,'WO Detail'!$A$2:$BJ$304,62,FALSE)</f>
        <v>392</v>
      </c>
      <c r="IF243" s="95">
        <f t="shared" si="93"/>
        <v>3.5636363636363635</v>
      </c>
      <c r="IG243" s="96"/>
      <c r="IH243" s="96"/>
      <c r="II243" s="96"/>
      <c r="IJ243" s="96"/>
    </row>
    <row r="244" spans="1:244" s="18" customFormat="1" ht="20.100000000000001" customHeight="1">
      <c r="A244" s="55" t="s">
        <v>1479</v>
      </c>
      <c r="B244" s="13" t="s">
        <v>452</v>
      </c>
      <c r="C244" s="13" t="str">
        <f>VLOOKUP($A244,'WO Detail'!$A$2:$BJ$304,4,FALSE)</f>
        <v>Queens-Staten Island</v>
      </c>
      <c r="D244" s="13" t="str">
        <f>VLOOKUP($A244,'WO Detail'!$A$2:$BJ$304,6,FALSE)</f>
        <v>South Jamaica</v>
      </c>
      <c r="E244" s="55">
        <f>VLOOKUP($A244,'WO Detail'!$A$2:$BJ$304,7,FALSE)</f>
        <v>8</v>
      </c>
      <c r="F244" s="13" t="s">
        <v>1480</v>
      </c>
      <c r="G244" s="53">
        <v>8</v>
      </c>
      <c r="H244" s="55" t="str">
        <f>VLOOKUP($A244,'WO Detail'!$A$2:$BJ$304,9,FALSE)</f>
        <v>NY005010080</v>
      </c>
      <c r="I244" s="14">
        <v>431</v>
      </c>
      <c r="J244" s="14">
        <v>850</v>
      </c>
      <c r="K244" s="15">
        <v>1.9721578</v>
      </c>
      <c r="L244" s="15">
        <v>18.180974500000001</v>
      </c>
      <c r="M244" s="14">
        <v>297</v>
      </c>
      <c r="N244" s="14">
        <v>553</v>
      </c>
      <c r="O244" s="14">
        <v>68</v>
      </c>
      <c r="P244" s="14">
        <v>87</v>
      </c>
      <c r="Q244" s="14">
        <v>73</v>
      </c>
      <c r="R244" s="14">
        <v>53</v>
      </c>
      <c r="S244" s="14">
        <v>72</v>
      </c>
      <c r="T244" s="14">
        <v>134</v>
      </c>
      <c r="U244" s="14">
        <v>81</v>
      </c>
      <c r="V244" s="14">
        <v>89</v>
      </c>
      <c r="W244" s="14">
        <v>42</v>
      </c>
      <c r="X244" s="14">
        <v>51</v>
      </c>
      <c r="Y244" s="14">
        <v>53</v>
      </c>
      <c r="Z244" s="14">
        <v>30</v>
      </c>
      <c r="AA244" s="14">
        <v>17</v>
      </c>
      <c r="AB244" s="14">
        <v>259</v>
      </c>
      <c r="AC244" s="14">
        <v>132</v>
      </c>
      <c r="AD244" s="14">
        <v>100</v>
      </c>
      <c r="AE244" s="14">
        <v>40</v>
      </c>
      <c r="AF244" s="14">
        <v>620</v>
      </c>
      <c r="AG244" s="14">
        <v>172</v>
      </c>
      <c r="AH244" s="14">
        <v>17</v>
      </c>
      <c r="AI244" s="14">
        <v>1</v>
      </c>
      <c r="AJ244" s="14">
        <v>155</v>
      </c>
      <c r="AK244" s="14">
        <v>36</v>
      </c>
      <c r="AL244" s="14">
        <v>2</v>
      </c>
      <c r="AM244" s="14">
        <v>4</v>
      </c>
      <c r="AN244" s="14">
        <v>25</v>
      </c>
      <c r="AO244" s="16">
        <v>518.16937354988397</v>
      </c>
      <c r="AP244" s="16">
        <v>359</v>
      </c>
      <c r="AQ244" s="14">
        <v>8</v>
      </c>
      <c r="AR244" s="14">
        <v>29</v>
      </c>
      <c r="AS244" s="14">
        <v>144</v>
      </c>
      <c r="AT244" s="14">
        <v>58</v>
      </c>
      <c r="AU244" s="14">
        <v>35</v>
      </c>
      <c r="AV244" s="14">
        <v>29</v>
      </c>
      <c r="AW244" s="14">
        <v>22</v>
      </c>
      <c r="AX244" s="14">
        <v>16</v>
      </c>
      <c r="AY244" s="14">
        <v>12</v>
      </c>
      <c r="AZ244" s="14">
        <v>15</v>
      </c>
      <c r="BA244" s="14">
        <v>63</v>
      </c>
      <c r="BB244" s="16">
        <v>27936.457746478874</v>
      </c>
      <c r="BC244" s="16">
        <v>15409.5</v>
      </c>
      <c r="BD244" s="14">
        <v>34</v>
      </c>
      <c r="BE244" s="14">
        <v>80</v>
      </c>
      <c r="BF244" s="14">
        <v>93</v>
      </c>
      <c r="BG244" s="14">
        <v>51</v>
      </c>
      <c r="BH244" s="14">
        <v>41</v>
      </c>
      <c r="BI244" s="14">
        <v>24</v>
      </c>
      <c r="BJ244" s="14">
        <v>13</v>
      </c>
      <c r="BK244" s="14">
        <v>14</v>
      </c>
      <c r="BL244" s="14">
        <v>17</v>
      </c>
      <c r="BM244" s="14">
        <v>17</v>
      </c>
      <c r="BN244" s="14">
        <v>6</v>
      </c>
      <c r="BO244" s="14">
        <v>5</v>
      </c>
      <c r="BP244" s="14">
        <v>7</v>
      </c>
      <c r="BQ244" s="14">
        <v>7</v>
      </c>
      <c r="BR244" s="14">
        <v>4</v>
      </c>
      <c r="BS244" s="14">
        <v>5</v>
      </c>
      <c r="BT244" s="14">
        <v>0</v>
      </c>
      <c r="BU244" s="14">
        <v>1</v>
      </c>
      <c r="BV244" s="14">
        <v>2</v>
      </c>
      <c r="BW244" s="14">
        <v>1</v>
      </c>
      <c r="BX244" s="14">
        <v>4</v>
      </c>
      <c r="BY244" s="14">
        <v>215</v>
      </c>
      <c r="BZ244" s="16">
        <v>43507.07441860465</v>
      </c>
      <c r="CA244" s="16">
        <v>27287</v>
      </c>
      <c r="CB244" s="14">
        <v>78</v>
      </c>
      <c r="CC244" s="16">
        <v>10796.25641025641</v>
      </c>
      <c r="CD244" s="16">
        <v>6888</v>
      </c>
      <c r="CE244" s="14">
        <v>136</v>
      </c>
      <c r="CF244" s="16">
        <v>14072.014705882353</v>
      </c>
      <c r="CG244" s="16">
        <v>10468</v>
      </c>
      <c r="CH244" s="14">
        <v>304</v>
      </c>
      <c r="CI244" s="14">
        <v>61</v>
      </c>
      <c r="CJ244" s="14">
        <v>47</v>
      </c>
      <c r="CK244" s="14">
        <v>10</v>
      </c>
      <c r="CL244" s="14">
        <v>3</v>
      </c>
      <c r="CM244" s="14">
        <v>4</v>
      </c>
      <c r="CN244" s="17">
        <f t="shared" si="76"/>
        <v>9.2807424593967514E-3</v>
      </c>
      <c r="CO244" s="14">
        <v>26</v>
      </c>
      <c r="CP244" s="17">
        <f t="shared" si="77"/>
        <v>6.0324825986078884E-2</v>
      </c>
      <c r="CQ244" s="14">
        <v>227</v>
      </c>
      <c r="CR244" s="14">
        <v>86</v>
      </c>
      <c r="CS244" s="17">
        <f t="shared" si="78"/>
        <v>0.1011764705882353</v>
      </c>
      <c r="CT244" s="13"/>
      <c r="CU244" s="17"/>
      <c r="CV244" s="13"/>
      <c r="CW244" s="13"/>
      <c r="CX244" s="13"/>
      <c r="CY244" s="13"/>
      <c r="CZ244" s="13"/>
      <c r="DA244" s="13"/>
      <c r="DB244" s="13" t="str">
        <f>VLOOKUP($A244,'WO Detail'!$A$2:$BJ$304,5,FALSE)</f>
        <v>Neagia Drew</v>
      </c>
      <c r="DC244" s="13"/>
      <c r="DD244" s="13"/>
      <c r="DE244" s="55">
        <f>VLOOKUP($A244,'WO Detail'!$A$2:$BJ$304,38,FALSE)</f>
        <v>12</v>
      </c>
      <c r="DF244" s="19" t="s">
        <v>497</v>
      </c>
      <c r="DG244" s="19" t="s">
        <v>498</v>
      </c>
      <c r="DH244" s="19" t="s">
        <v>262</v>
      </c>
      <c r="DI244" s="19" t="s">
        <v>499</v>
      </c>
      <c r="DJ244" s="19" t="s">
        <v>500</v>
      </c>
      <c r="DK244" s="19" t="s">
        <v>501</v>
      </c>
      <c r="DL244" s="19" t="s">
        <v>502</v>
      </c>
      <c r="DM244" s="19" t="s">
        <v>503</v>
      </c>
      <c r="DN244" s="19" t="s">
        <v>504</v>
      </c>
      <c r="DO244" s="55"/>
      <c r="DP244" s="55"/>
      <c r="DQ244" s="68">
        <v>16.5938864628821</v>
      </c>
      <c r="DR244" s="55" t="str">
        <f>VLOOKUP($A244,'WO Detail'!$A$2:$BJ$304,10,FALSE)</f>
        <v>No</v>
      </c>
      <c r="DS244" s="55" t="str">
        <f>VLOOKUP($A244,'WO Detail'!$A$2:$BJ$304,14,FALSE)</f>
        <v>YES</v>
      </c>
      <c r="DT244" s="19" t="s">
        <v>505</v>
      </c>
      <c r="DU244" s="59" t="str">
        <f>VLOOKUP($A244,'WO Detail'!$A$2:$BJ$304,15,FALSE)</f>
        <v>MANUEL MARTINEZ</v>
      </c>
      <c r="DV244" s="78">
        <v>2021</v>
      </c>
      <c r="DW244" s="79" t="s">
        <v>267</v>
      </c>
      <c r="DX244" s="55">
        <f>VLOOKUP($A244,'WO Detail'!$A$2:$BJ$304,26,FALSE)</f>
        <v>448</v>
      </c>
      <c r="DY244" s="55">
        <f>VLOOKUP($A244,'WO Detail'!$A$2:$BJ$304,27,FALSE)</f>
        <v>433</v>
      </c>
      <c r="DZ244" s="55">
        <f>VLOOKUP($A244,'WO Detail'!$A$2:$BJ$304,28,FALSE)</f>
        <v>8</v>
      </c>
      <c r="EA244" s="55">
        <f>VLOOKUP($A244,'WO Detail'!$A$2:$BJ$304,29,FALSE)</f>
        <v>7</v>
      </c>
      <c r="EB244" s="55">
        <f>VLOOKUP($A244,'WO Detail'!$A$2:$BJ$304,30,FALSE)</f>
        <v>43</v>
      </c>
      <c r="EC244" s="55">
        <f>VLOOKUP($A244,'WO Detail'!$A$2:$BJ$304,31,FALSE)</f>
        <v>181</v>
      </c>
      <c r="ED244" s="55">
        <f>VLOOKUP($A244,'WO Detail'!$A$2:$BJ$304,32,FALSE)</f>
        <v>180</v>
      </c>
      <c r="EE244" s="55">
        <f>VLOOKUP($A244,'WO Detail'!$A$2:$BJ$304,33,FALSE)</f>
        <v>42</v>
      </c>
      <c r="EF244" s="55">
        <f>VLOOKUP($A244,'WO Detail'!$A$2:$BJ$304,34,FALSE)</f>
        <v>0</v>
      </c>
      <c r="EG244" s="55">
        <f>VLOOKUP($A244,'WO Detail'!$A$2:$BJ$304,35,FALSE)</f>
        <v>2</v>
      </c>
      <c r="EH244" s="55">
        <f>VLOOKUP($A244,'WO Detail'!$A$2:$BJ$304,36,FALSE)</f>
        <v>0</v>
      </c>
      <c r="EI244" s="55">
        <f>VLOOKUP($A244,'WO Detail'!$A$2:$BJ$304,37,FALSE)</f>
        <v>0</v>
      </c>
      <c r="EJ244" s="78">
        <v>11</v>
      </c>
      <c r="EK244" s="78">
        <v>1</v>
      </c>
      <c r="EL244" s="19" t="s">
        <v>268</v>
      </c>
      <c r="EM244" s="19" t="s">
        <v>269</v>
      </c>
      <c r="EN244" s="81">
        <v>14824</v>
      </c>
      <c r="EO244" s="78">
        <v>80</v>
      </c>
      <c r="EP244" s="78" t="s">
        <v>1481</v>
      </c>
      <c r="EQ244" s="84">
        <v>82310</v>
      </c>
      <c r="ER244" s="78">
        <v>9.02</v>
      </c>
      <c r="ES244" s="13"/>
      <c r="ET244" s="55">
        <f>VLOOKUP($A244,'WO Detail'!$A$2:$BJ$304,25,FALSE)</f>
        <v>0</v>
      </c>
      <c r="EU244" s="55">
        <f>VLOOKUP($A244,'WO Detail'!$A$2:$BJ$304,24,FALSE)</f>
        <v>0</v>
      </c>
      <c r="EV244" s="55">
        <f>VLOOKUP($A244,'WO Detail'!$A$2:$BJ$304,23,FALSE)</f>
        <v>0</v>
      </c>
      <c r="EW244" s="78" t="s">
        <v>271</v>
      </c>
      <c r="EX244" s="13"/>
      <c r="EY244" s="13"/>
      <c r="EZ244" s="19" t="s">
        <v>267</v>
      </c>
      <c r="FA244" s="55" t="str">
        <f>VLOOKUP($A244,'WO Detail'!$A$2:$BJ$304,11,FALSE)</f>
        <v>Other</v>
      </c>
      <c r="FB244" s="55" t="str">
        <f>VLOOKUP($A244,'WO Detail'!$A$2:$BJ$304,12,FALSE)</f>
        <v>No</v>
      </c>
      <c r="FC244" s="13"/>
      <c r="FD244" s="55">
        <f>VLOOKUP($A244,'WO Detail'!$A$2:$BJ$304,13,FALSE)</f>
        <v>0</v>
      </c>
      <c r="FE244" s="19" t="s">
        <v>267</v>
      </c>
      <c r="FF244" s="13" t="s">
        <v>273</v>
      </c>
      <c r="FG244" s="19" t="s">
        <v>1482</v>
      </c>
      <c r="FH244" s="19" t="s">
        <v>1483</v>
      </c>
      <c r="FI244" s="13">
        <v>4112</v>
      </c>
      <c r="FJ244" s="13">
        <v>28</v>
      </c>
      <c r="FK244" s="19" t="s">
        <v>782</v>
      </c>
      <c r="FL244" s="13"/>
      <c r="FM244" s="55">
        <f>VLOOKUP($A244,'WO Detail'!$A$2:$BJ$304,16,FALSE)</f>
        <v>0</v>
      </c>
      <c r="FN244" s="13"/>
      <c r="FO244" s="13"/>
      <c r="FP244" s="13"/>
      <c r="FQ244" s="13"/>
      <c r="FR244" s="13"/>
      <c r="FS244" s="13"/>
      <c r="FT244" s="13"/>
      <c r="FU244" s="13"/>
      <c r="FV244" s="13"/>
      <c r="FW244" s="13"/>
      <c r="FX244" s="13"/>
      <c r="FY244" s="13"/>
      <c r="FZ244" s="13"/>
      <c r="GA244" s="13"/>
      <c r="GB244" s="13"/>
      <c r="GC244" s="13"/>
      <c r="GD244" s="13"/>
      <c r="GE244" s="13"/>
      <c r="GF244" s="13"/>
      <c r="GG244" s="13"/>
      <c r="GH244" s="55">
        <f>VLOOKUP($A244,'WO Detail'!$A$2:$BJ$304,39,FALSE)</f>
        <v>87.59</v>
      </c>
      <c r="GI244" s="55">
        <f>VLOOKUP($A244,'WO Detail'!$A$2:$BJ$304,40,FALSE)</f>
        <v>36.26</v>
      </c>
      <c r="GJ244" s="13"/>
      <c r="GK244" s="13"/>
      <c r="GL244" s="13"/>
      <c r="GM244" s="13"/>
      <c r="GN244" s="55">
        <f>VLOOKUP($A244,'WO Detail'!$A$2:$BJ$304,17,FALSE)</f>
        <v>0</v>
      </c>
      <c r="GO244" s="55">
        <f>VLOOKUP($A244,'WO Detail'!$A$2:$BJ$304,18,FALSE)</f>
        <v>0</v>
      </c>
      <c r="GP244" s="55">
        <f>VLOOKUP($A244,'WO Detail'!$A$2:$BJ$304,19,FALSE)</f>
        <v>0</v>
      </c>
      <c r="GQ244" s="55" t="str">
        <f>VLOOKUP($A244,'WO Detail'!$A$2:$BJ$304,21,FALSE)</f>
        <v>Yes</v>
      </c>
      <c r="GR244" s="89">
        <f>VLOOKUP($A244,'WO Detail'!$A$2:$BJ$304,22,FALSE)</f>
        <v>1.0801983503815158</v>
      </c>
      <c r="GS244" s="95">
        <f>VLOOKUP($A244,'WO Detail'!$A$2:$BJ$304,41,FALSE)</f>
        <v>1464</v>
      </c>
      <c r="GT244" s="95">
        <f t="shared" si="98"/>
        <v>1.1270207852193996</v>
      </c>
      <c r="GU244" s="95">
        <f>VLOOKUP($A244,'WO Detail'!$A$2:$BJ$304,42,FALSE)</f>
        <v>95</v>
      </c>
      <c r="GV244" s="95">
        <f t="shared" si="99"/>
        <v>0.21939953810623555</v>
      </c>
      <c r="GW244" s="95">
        <f>VLOOKUP($A244,'WO Detail'!$A$2:$BJ$304,43,FALSE)</f>
        <v>2699</v>
      </c>
      <c r="GX244" s="95">
        <f t="shared" si="79"/>
        <v>2.077752117013087</v>
      </c>
      <c r="GY244" s="95">
        <f>VLOOKUP($A244,'WO Detail'!$A$2:$BJ$304,44,FALSE)</f>
        <v>1681</v>
      </c>
      <c r="GZ244" s="95">
        <f t="shared" si="80"/>
        <v>3.8822170900692843</v>
      </c>
      <c r="HA244" s="95">
        <f>VLOOKUP($A244,'WO Detail'!$A$2:$BJ$304,45,FALSE)</f>
        <v>1881</v>
      </c>
      <c r="HB244" s="95">
        <f t="shared" si="81"/>
        <v>1.4480369515011546</v>
      </c>
      <c r="HC244" s="95">
        <f>VLOOKUP($A244,'WO Detail'!$A$2:$BJ$304,46,FALSE)</f>
        <v>2127</v>
      </c>
      <c r="HD244" s="95">
        <f t="shared" si="82"/>
        <v>4.9122401847575059</v>
      </c>
      <c r="HE244" s="95">
        <f>VLOOKUP($A244,'WO Detail'!$A$2:$BJ$304,47,FALSE)</f>
        <v>1753</v>
      </c>
      <c r="HF244" s="95">
        <f t="shared" si="83"/>
        <v>1.3494996150885297</v>
      </c>
      <c r="HG244" s="95">
        <f>VLOOKUP($A244,'WO Detail'!$A$2:$BJ$304,49,FALSE)</f>
        <v>1513</v>
      </c>
      <c r="HH244" s="95">
        <f t="shared" si="84"/>
        <v>1.1647421093148576</v>
      </c>
      <c r="HI244" s="95">
        <f>VLOOKUP($A244,'WO Detail'!$A$2:$BJ$304,51,FALSE)</f>
        <v>6</v>
      </c>
      <c r="HJ244" s="95">
        <f t="shared" si="85"/>
        <v>3</v>
      </c>
      <c r="HK244" s="95">
        <f>VLOOKUP($A244,'WO Detail'!$A$2:$BJ$304,53,FALSE)</f>
        <v>7</v>
      </c>
      <c r="HL244" s="95">
        <f t="shared" si="86"/>
        <v>3.5</v>
      </c>
      <c r="HM244" s="95"/>
      <c r="HN244" s="95"/>
      <c r="HO244" s="95">
        <f>VLOOKUP($A244,'WO Detail'!$A$2:$BJ$304,56,FALSE)</f>
        <v>13529</v>
      </c>
      <c r="HP244" s="95">
        <f t="shared" si="87"/>
        <v>10.414934565050039</v>
      </c>
      <c r="HQ244" s="95">
        <f>VLOOKUP($A244,'WO Detail'!$A$2:$BJ$304,57,FALSE)</f>
        <v>3028</v>
      </c>
      <c r="HR244" s="95">
        <f t="shared" si="88"/>
        <v>6.9930715935334877</v>
      </c>
      <c r="HS244" s="95">
        <f>VLOOKUP($A244,'WO Detail'!$A$2:$BJ$304,58,FALSE)</f>
        <v>11234</v>
      </c>
      <c r="HT244" s="95">
        <f t="shared" si="89"/>
        <v>8.6481909160892982</v>
      </c>
      <c r="HU244" s="95">
        <f>VLOOKUP($A244,'WO Detail'!$A$2:$BJ$304,59,FALSE)</f>
        <v>23364</v>
      </c>
      <c r="HV244" s="95">
        <f t="shared" si="90"/>
        <v>53.958429561200923</v>
      </c>
      <c r="HW244" s="95">
        <f>VLOOKUP($A244,'WO Detail'!$A$2:$BJ$304,60,FALSE)</f>
        <v>860</v>
      </c>
      <c r="HX244" s="95">
        <f t="shared" si="91"/>
        <v>0.66204772902232489</v>
      </c>
      <c r="HY244" s="95">
        <f>VLOOKUP($A244,'WO Detail'!$A$2:$BJ$304,61,FALSE)</f>
        <v>11134</v>
      </c>
      <c r="HZ244" s="95">
        <f t="shared" si="92"/>
        <v>25.713625866050808</v>
      </c>
      <c r="IA244" s="95"/>
      <c r="IB244" s="95"/>
      <c r="IC244" s="95"/>
      <c r="ID244" s="113">
        <f>VLOOKUP($A244,'PHAS Score'!$C$1:$D$303,2,FALSE)</f>
        <v>35</v>
      </c>
      <c r="IE244" s="95">
        <f>VLOOKUP($A244,'WO Detail'!$A$2:$BJ$304,62,FALSE)</f>
        <v>760</v>
      </c>
      <c r="IF244" s="95">
        <f t="shared" si="93"/>
        <v>1.7551963048498844</v>
      </c>
      <c r="IG244" s="96"/>
      <c r="IH244" s="96"/>
      <c r="II244" s="96"/>
      <c r="IJ244" s="96"/>
    </row>
    <row r="245" spans="1:244" s="18" customFormat="1" ht="20.100000000000001" customHeight="1">
      <c r="A245" s="55" t="s">
        <v>1484</v>
      </c>
      <c r="B245" s="13" t="s">
        <v>452</v>
      </c>
      <c r="C245" s="13" t="str">
        <f>VLOOKUP($A245,'WO Detail'!$A$2:$BJ$304,4,FALSE)</f>
        <v>Queens-Staten Island</v>
      </c>
      <c r="D245" s="13" t="str">
        <f>VLOOKUP($A245,'WO Detail'!$A$2:$BJ$304,6,FALSE)</f>
        <v>South Jamaica</v>
      </c>
      <c r="E245" s="55">
        <f>VLOOKUP($A245,'WO Detail'!$A$2:$BJ$304,7,FALSE)</f>
        <v>8</v>
      </c>
      <c r="F245" s="13" t="s">
        <v>1485</v>
      </c>
      <c r="G245" s="53">
        <v>66</v>
      </c>
      <c r="H245" s="55" t="str">
        <f>VLOOKUP($A245,'WO Detail'!$A$2:$BJ$304,9,FALSE)</f>
        <v>NY005010080</v>
      </c>
      <c r="I245" s="14">
        <v>588</v>
      </c>
      <c r="J245" s="14">
        <v>1409</v>
      </c>
      <c r="K245" s="15">
        <v>2.3962585000000001</v>
      </c>
      <c r="L245" s="15">
        <v>24.461054399999998</v>
      </c>
      <c r="M245" s="14">
        <v>497</v>
      </c>
      <c r="N245" s="14">
        <v>912</v>
      </c>
      <c r="O245" s="14">
        <v>74</v>
      </c>
      <c r="P245" s="14">
        <v>146</v>
      </c>
      <c r="Q245" s="14">
        <v>130</v>
      </c>
      <c r="R245" s="14">
        <v>150</v>
      </c>
      <c r="S245" s="14">
        <v>139</v>
      </c>
      <c r="T245" s="14">
        <v>196</v>
      </c>
      <c r="U245" s="14">
        <v>147</v>
      </c>
      <c r="V245" s="14">
        <v>141</v>
      </c>
      <c r="W245" s="14">
        <v>58</v>
      </c>
      <c r="X245" s="14">
        <v>76</v>
      </c>
      <c r="Y245" s="14">
        <v>84</v>
      </c>
      <c r="Z245" s="14">
        <v>42</v>
      </c>
      <c r="AA245" s="14">
        <v>26</v>
      </c>
      <c r="AB245" s="14">
        <v>441</v>
      </c>
      <c r="AC245" s="14">
        <v>194</v>
      </c>
      <c r="AD245" s="14">
        <v>152</v>
      </c>
      <c r="AE245" s="14">
        <v>39</v>
      </c>
      <c r="AF245" s="14">
        <v>1007</v>
      </c>
      <c r="AG245" s="14">
        <v>325</v>
      </c>
      <c r="AH245" s="14">
        <v>35</v>
      </c>
      <c r="AI245" s="14">
        <v>3</v>
      </c>
      <c r="AJ245" s="14">
        <v>265</v>
      </c>
      <c r="AK245" s="14">
        <v>61</v>
      </c>
      <c r="AL245" s="14">
        <v>18</v>
      </c>
      <c r="AM245" s="14">
        <v>8</v>
      </c>
      <c r="AN245" s="14">
        <v>55</v>
      </c>
      <c r="AO245" s="16">
        <v>546.18367346938771</v>
      </c>
      <c r="AP245" s="16">
        <v>428</v>
      </c>
      <c r="AQ245" s="14">
        <v>13</v>
      </c>
      <c r="AR245" s="14">
        <v>54</v>
      </c>
      <c r="AS245" s="14">
        <v>149</v>
      </c>
      <c r="AT245" s="14">
        <v>54</v>
      </c>
      <c r="AU245" s="14">
        <v>77</v>
      </c>
      <c r="AV245" s="14">
        <v>42</v>
      </c>
      <c r="AW245" s="14">
        <v>34</v>
      </c>
      <c r="AX245" s="14">
        <v>29</v>
      </c>
      <c r="AY245" s="14">
        <v>21</v>
      </c>
      <c r="AZ245" s="14">
        <v>30</v>
      </c>
      <c r="BA245" s="14">
        <v>85</v>
      </c>
      <c r="BB245" s="16">
        <v>28280.848797250859</v>
      </c>
      <c r="BC245" s="16">
        <v>19664</v>
      </c>
      <c r="BD245" s="14">
        <v>21</v>
      </c>
      <c r="BE245" s="14">
        <v>111</v>
      </c>
      <c r="BF245" s="14">
        <v>101</v>
      </c>
      <c r="BG245" s="14">
        <v>64</v>
      </c>
      <c r="BH245" s="14">
        <v>65</v>
      </c>
      <c r="BI245" s="14">
        <v>46</v>
      </c>
      <c r="BJ245" s="14">
        <v>28</v>
      </c>
      <c r="BK245" s="14">
        <v>35</v>
      </c>
      <c r="BL245" s="14">
        <v>22</v>
      </c>
      <c r="BM245" s="14">
        <v>26</v>
      </c>
      <c r="BN245" s="14">
        <v>14</v>
      </c>
      <c r="BO245" s="14">
        <v>14</v>
      </c>
      <c r="BP245" s="14">
        <v>7</v>
      </c>
      <c r="BQ245" s="14">
        <v>6</v>
      </c>
      <c r="BR245" s="14">
        <v>3</v>
      </c>
      <c r="BS245" s="14">
        <v>4</v>
      </c>
      <c r="BT245" s="14">
        <v>3</v>
      </c>
      <c r="BU245" s="14">
        <v>2</v>
      </c>
      <c r="BV245" s="14">
        <v>3</v>
      </c>
      <c r="BW245" s="14">
        <v>3</v>
      </c>
      <c r="BX245" s="14">
        <v>4</v>
      </c>
      <c r="BY245" s="14">
        <v>323</v>
      </c>
      <c r="BZ245" s="16">
        <v>39377.956656346752</v>
      </c>
      <c r="CA245" s="16">
        <v>29120</v>
      </c>
      <c r="CB245" s="14">
        <v>86</v>
      </c>
      <c r="CC245" s="16">
        <v>16266.60465116279</v>
      </c>
      <c r="CD245" s="16">
        <v>13320</v>
      </c>
      <c r="CE245" s="14">
        <v>186</v>
      </c>
      <c r="CF245" s="16">
        <v>15194.473118279569</v>
      </c>
      <c r="CG245" s="16">
        <v>10572</v>
      </c>
      <c r="CH245" s="14">
        <v>379</v>
      </c>
      <c r="CI245" s="14">
        <v>117</v>
      </c>
      <c r="CJ245" s="14">
        <v>67</v>
      </c>
      <c r="CK245" s="14">
        <v>13</v>
      </c>
      <c r="CL245" s="14">
        <v>5</v>
      </c>
      <c r="CM245" s="14">
        <v>6</v>
      </c>
      <c r="CN245" s="17">
        <f t="shared" si="76"/>
        <v>1.020408163265306E-2</v>
      </c>
      <c r="CO245" s="14">
        <v>25</v>
      </c>
      <c r="CP245" s="17">
        <f t="shared" si="77"/>
        <v>4.2517006802721087E-2</v>
      </c>
      <c r="CQ245" s="14">
        <v>285</v>
      </c>
      <c r="CR245" s="14">
        <v>106</v>
      </c>
      <c r="CS245" s="17">
        <f t="shared" si="78"/>
        <v>7.5230660042583386E-2</v>
      </c>
      <c r="CT245" s="13"/>
      <c r="CU245" s="17"/>
      <c r="CV245" s="13"/>
      <c r="CW245" s="13"/>
      <c r="CX245" s="13"/>
      <c r="CY245" s="13"/>
      <c r="CZ245" s="13"/>
      <c r="DA245" s="13"/>
      <c r="DB245" s="13" t="str">
        <f>VLOOKUP($A245,'WO Detail'!$A$2:$BJ$304,5,FALSE)</f>
        <v>Neagia Drew</v>
      </c>
      <c r="DC245" s="13"/>
      <c r="DD245" s="13"/>
      <c r="DE245" s="55">
        <f>VLOOKUP($A245,'WO Detail'!$A$2:$BJ$304,38,FALSE)</f>
        <v>11</v>
      </c>
      <c r="DF245" s="19" t="s">
        <v>497</v>
      </c>
      <c r="DG245" s="19" t="s">
        <v>498</v>
      </c>
      <c r="DH245" s="19" t="s">
        <v>262</v>
      </c>
      <c r="DI245" s="19" t="s">
        <v>499</v>
      </c>
      <c r="DJ245" s="19" t="s">
        <v>500</v>
      </c>
      <c r="DK245" s="19" t="s">
        <v>501</v>
      </c>
      <c r="DL245" s="19" t="s">
        <v>502</v>
      </c>
      <c r="DM245" s="19" t="s">
        <v>503</v>
      </c>
      <c r="DN245" s="19" t="s">
        <v>504</v>
      </c>
      <c r="DO245" s="55"/>
      <c r="DP245" s="55"/>
      <c r="DQ245" s="68">
        <v>16.5938864628821</v>
      </c>
      <c r="DR245" s="55" t="str">
        <f>VLOOKUP($A245,'WO Detail'!$A$2:$BJ$304,10,FALSE)</f>
        <v>No</v>
      </c>
      <c r="DS245" s="55" t="str">
        <f>VLOOKUP($A245,'WO Detail'!$A$2:$BJ$304,14,FALSE)</f>
        <v>YES</v>
      </c>
      <c r="DT245" s="19" t="s">
        <v>505</v>
      </c>
      <c r="DU245" s="59" t="str">
        <f>VLOOKUP($A245,'WO Detail'!$A$2:$BJ$304,15,FALSE)</f>
        <v>MANUEL MARTINEZ</v>
      </c>
      <c r="DV245" s="78">
        <v>2021</v>
      </c>
      <c r="DW245" s="79" t="s">
        <v>267</v>
      </c>
      <c r="DX245" s="55">
        <f>VLOOKUP($A245,'WO Detail'!$A$2:$BJ$304,26,FALSE)</f>
        <v>600</v>
      </c>
      <c r="DY245" s="55">
        <f>VLOOKUP($A245,'WO Detail'!$A$2:$BJ$304,27,FALSE)</f>
        <v>590</v>
      </c>
      <c r="DZ245" s="55">
        <f>VLOOKUP($A245,'WO Detail'!$A$2:$BJ$304,28,FALSE)</f>
        <v>6</v>
      </c>
      <c r="EA245" s="55">
        <f>VLOOKUP($A245,'WO Detail'!$A$2:$BJ$304,29,FALSE)</f>
        <v>4</v>
      </c>
      <c r="EB245" s="55">
        <f>VLOOKUP($A245,'WO Detail'!$A$2:$BJ$304,30,FALSE)</f>
        <v>0</v>
      </c>
      <c r="EC245" s="55">
        <f>VLOOKUP($A245,'WO Detail'!$A$2:$BJ$304,31,FALSE)</f>
        <v>60</v>
      </c>
      <c r="ED245" s="55">
        <f>VLOOKUP($A245,'WO Detail'!$A$2:$BJ$304,32,FALSE)</f>
        <v>373</v>
      </c>
      <c r="EE245" s="55">
        <f>VLOOKUP($A245,'WO Detail'!$A$2:$BJ$304,33,FALSE)</f>
        <v>155</v>
      </c>
      <c r="EF245" s="55">
        <f>VLOOKUP($A245,'WO Detail'!$A$2:$BJ$304,34,FALSE)</f>
        <v>12</v>
      </c>
      <c r="EG245" s="55">
        <f>VLOOKUP($A245,'WO Detail'!$A$2:$BJ$304,35,FALSE)</f>
        <v>0</v>
      </c>
      <c r="EH245" s="55">
        <f>VLOOKUP($A245,'WO Detail'!$A$2:$BJ$304,36,FALSE)</f>
        <v>0</v>
      </c>
      <c r="EI245" s="55">
        <f>VLOOKUP($A245,'WO Detail'!$A$2:$BJ$304,37,FALSE)</f>
        <v>0</v>
      </c>
      <c r="EJ245" s="78">
        <v>16</v>
      </c>
      <c r="EK245" s="78">
        <v>0</v>
      </c>
      <c r="EL245" s="19" t="s">
        <v>268</v>
      </c>
      <c r="EM245" s="19" t="s">
        <v>269</v>
      </c>
      <c r="EN245" s="81">
        <v>20022</v>
      </c>
      <c r="EO245" s="78">
        <v>66</v>
      </c>
      <c r="EP245" s="78" t="s">
        <v>643</v>
      </c>
      <c r="EQ245" s="84">
        <v>116506</v>
      </c>
      <c r="ER245" s="78">
        <v>13.3</v>
      </c>
      <c r="ES245" s="13"/>
      <c r="ET245" s="55">
        <f>VLOOKUP($A245,'WO Detail'!$A$2:$BJ$304,25,FALSE)</f>
        <v>5</v>
      </c>
      <c r="EU245" s="55">
        <f>VLOOKUP($A245,'WO Detail'!$A$2:$BJ$304,24,FALSE)</f>
        <v>8</v>
      </c>
      <c r="EV245" s="55">
        <f>VLOOKUP($A245,'WO Detail'!$A$2:$BJ$304,23,FALSE)</f>
        <v>0</v>
      </c>
      <c r="EW245" s="78" t="s">
        <v>271</v>
      </c>
      <c r="EX245" s="13"/>
      <c r="EY245" s="13"/>
      <c r="EZ245" s="19" t="s">
        <v>267</v>
      </c>
      <c r="FA245" s="55" t="str">
        <f>VLOOKUP($A245,'WO Detail'!$A$2:$BJ$304,11,FALSE)</f>
        <v>Other</v>
      </c>
      <c r="FB245" s="55" t="str">
        <f>VLOOKUP($A245,'WO Detail'!$A$2:$BJ$304,12,FALSE)</f>
        <v>No</v>
      </c>
      <c r="FC245" s="13"/>
      <c r="FD245" s="55">
        <f>VLOOKUP($A245,'WO Detail'!$A$2:$BJ$304,13,FALSE)</f>
        <v>0</v>
      </c>
      <c r="FE245" s="19" t="s">
        <v>267</v>
      </c>
      <c r="FF245" s="13" t="s">
        <v>273</v>
      </c>
      <c r="FG245" s="19" t="s">
        <v>1486</v>
      </c>
      <c r="FH245" s="19" t="s">
        <v>1483</v>
      </c>
      <c r="FI245" s="13">
        <v>4112</v>
      </c>
      <c r="FJ245" s="13">
        <v>28</v>
      </c>
      <c r="FK245" s="19" t="s">
        <v>782</v>
      </c>
      <c r="FL245" s="13"/>
      <c r="FM245" s="55">
        <f>VLOOKUP($A245,'WO Detail'!$A$2:$BJ$304,16,FALSE)</f>
        <v>0</v>
      </c>
      <c r="FN245" s="13"/>
      <c r="FO245" s="13"/>
      <c r="FP245" s="13"/>
      <c r="FQ245" s="13"/>
      <c r="FR245" s="13"/>
      <c r="FS245" s="13"/>
      <c r="FT245" s="13"/>
      <c r="FU245" s="13"/>
      <c r="FV245" s="13"/>
      <c r="FW245" s="13"/>
      <c r="FX245" s="13"/>
      <c r="FY245" s="13"/>
      <c r="FZ245" s="13"/>
      <c r="GA245" s="13"/>
      <c r="GB245" s="13"/>
      <c r="GC245" s="13"/>
      <c r="GD245" s="13"/>
      <c r="GE245" s="13"/>
      <c r="GF245" s="13"/>
      <c r="GG245" s="13"/>
      <c r="GH245" s="55">
        <f>VLOOKUP($A245,'WO Detail'!$A$2:$BJ$304,39,FALSE)</f>
        <v>89.58</v>
      </c>
      <c r="GI245" s="55">
        <f>VLOOKUP($A245,'WO Detail'!$A$2:$BJ$304,40,FALSE)</f>
        <v>32.03</v>
      </c>
      <c r="GJ245" s="13"/>
      <c r="GK245" s="13"/>
      <c r="GL245" s="13"/>
      <c r="GM245" s="13"/>
      <c r="GN245" s="55">
        <f>VLOOKUP($A245,'WO Detail'!$A$2:$BJ$304,17,FALSE)</f>
        <v>0</v>
      </c>
      <c r="GO245" s="55">
        <f>VLOOKUP($A245,'WO Detail'!$A$2:$BJ$304,18,FALSE)</f>
        <v>0</v>
      </c>
      <c r="GP245" s="55">
        <f>VLOOKUP($A245,'WO Detail'!$A$2:$BJ$304,19,FALSE)</f>
        <v>0</v>
      </c>
      <c r="GQ245" s="55" t="str">
        <f>VLOOKUP($A245,'WO Detail'!$A$2:$BJ$304,21,FALSE)</f>
        <v>Yes</v>
      </c>
      <c r="GR245" s="89">
        <f>VLOOKUP($A245,'WO Detail'!$A$2:$BJ$304,22,FALSE)</f>
        <v>0.95376975097526606</v>
      </c>
      <c r="GS245" s="95">
        <f>VLOOKUP($A245,'WO Detail'!$A$2:$BJ$304,41,FALSE)</f>
        <v>1797</v>
      </c>
      <c r="GT245" s="95">
        <f t="shared" si="98"/>
        <v>1.0152542372881357</v>
      </c>
      <c r="GU245" s="95">
        <f>VLOOKUP($A245,'WO Detail'!$A$2:$BJ$304,42,FALSE)</f>
        <v>144</v>
      </c>
      <c r="GV245" s="95">
        <f t="shared" si="99"/>
        <v>0.2440677966101695</v>
      </c>
      <c r="GW245" s="95">
        <f>VLOOKUP($A245,'WO Detail'!$A$2:$BJ$304,43,FALSE)</f>
        <v>4800</v>
      </c>
      <c r="GX245" s="95">
        <f t="shared" si="79"/>
        <v>2.7118644067796609</v>
      </c>
      <c r="GY245" s="95">
        <f>VLOOKUP($A245,'WO Detail'!$A$2:$BJ$304,44,FALSE)</f>
        <v>2795</v>
      </c>
      <c r="GZ245" s="95">
        <f t="shared" si="80"/>
        <v>4.7372881355932206</v>
      </c>
      <c r="HA245" s="95">
        <f>VLOOKUP($A245,'WO Detail'!$A$2:$BJ$304,45,FALSE)</f>
        <v>2165</v>
      </c>
      <c r="HB245" s="95">
        <f t="shared" si="81"/>
        <v>1.2231638418079096</v>
      </c>
      <c r="HC245" s="95">
        <f>VLOOKUP($A245,'WO Detail'!$A$2:$BJ$304,46,FALSE)</f>
        <v>2047</v>
      </c>
      <c r="HD245" s="95">
        <f t="shared" si="82"/>
        <v>3.4694915254237286</v>
      </c>
      <c r="HE245" s="95">
        <f>VLOOKUP($A245,'WO Detail'!$A$2:$BJ$304,47,FALSE)</f>
        <v>2051</v>
      </c>
      <c r="HF245" s="95">
        <f t="shared" si="83"/>
        <v>1.1587570621468926</v>
      </c>
      <c r="HG245" s="95">
        <f>VLOOKUP($A245,'WO Detail'!$A$2:$BJ$304,49,FALSE)</f>
        <v>1068</v>
      </c>
      <c r="HH245" s="95">
        <f t="shared" si="84"/>
        <v>0.60338983050847461</v>
      </c>
      <c r="HI245" s="95">
        <f>VLOOKUP($A245,'WO Detail'!$A$2:$BJ$304,51,FALSE)</f>
        <v>7</v>
      </c>
      <c r="HJ245" s="95">
        <f t="shared" si="85"/>
        <v>3.5</v>
      </c>
      <c r="HK245" s="95">
        <f>VLOOKUP($A245,'WO Detail'!$A$2:$BJ$304,53,FALSE)</f>
        <v>11</v>
      </c>
      <c r="HL245" s="95">
        <f t="shared" si="86"/>
        <v>5.5</v>
      </c>
      <c r="HM245" s="95">
        <f>VLOOKUP($A245,'WO Detail'!$A$2:$BJ$304,55,FALSE)</f>
        <v>341</v>
      </c>
      <c r="HN245" s="95">
        <f>HM245/EU245</f>
        <v>42.625</v>
      </c>
      <c r="HO245" s="95">
        <f>VLOOKUP($A245,'WO Detail'!$A$2:$BJ$304,56,FALSE)</f>
        <v>20849</v>
      </c>
      <c r="HP245" s="95">
        <f t="shared" si="87"/>
        <v>11.77909604519774</v>
      </c>
      <c r="HQ245" s="95">
        <f>VLOOKUP($A245,'WO Detail'!$A$2:$BJ$304,57,FALSE)</f>
        <v>4912</v>
      </c>
      <c r="HR245" s="95">
        <f t="shared" si="88"/>
        <v>8.3254237288135595</v>
      </c>
      <c r="HS245" s="95">
        <f>VLOOKUP($A245,'WO Detail'!$A$2:$BJ$304,58,FALSE)</f>
        <v>14294</v>
      </c>
      <c r="HT245" s="95">
        <f t="shared" si="89"/>
        <v>8.0757062146892657</v>
      </c>
      <c r="HU245" s="95">
        <f>VLOOKUP($A245,'WO Detail'!$A$2:$BJ$304,59,FALSE)</f>
        <v>32093</v>
      </c>
      <c r="HV245" s="95">
        <f t="shared" si="90"/>
        <v>54.39491525423729</v>
      </c>
      <c r="HW245" s="95">
        <f>VLOOKUP($A245,'WO Detail'!$A$2:$BJ$304,60,FALSE)</f>
        <v>1245</v>
      </c>
      <c r="HX245" s="95">
        <f t="shared" si="91"/>
        <v>0.70338983050847459</v>
      </c>
      <c r="HY245" s="95">
        <f>VLOOKUP($A245,'WO Detail'!$A$2:$BJ$304,61,FALSE)</f>
        <v>33095</v>
      </c>
      <c r="HZ245" s="95">
        <f t="shared" si="92"/>
        <v>56.093220338983052</v>
      </c>
      <c r="IA245" s="95"/>
      <c r="IB245" s="95"/>
      <c r="IC245" s="95"/>
      <c r="ID245" s="113">
        <f>VLOOKUP($A245,'PHAS Score'!$C$1:$D$303,2,FALSE)</f>
        <v>35</v>
      </c>
      <c r="IE245" s="95">
        <f>VLOOKUP($A245,'WO Detail'!$A$2:$BJ$304,62,FALSE)</f>
        <v>1607</v>
      </c>
      <c r="IF245" s="95">
        <f t="shared" si="93"/>
        <v>2.7237288135593221</v>
      </c>
      <c r="IG245" s="96"/>
      <c r="IH245" s="96"/>
      <c r="II245" s="96"/>
      <c r="IJ245" s="96"/>
    </row>
    <row r="246" spans="1:244" s="18" customFormat="1" ht="20.100000000000001" customHeight="1">
      <c r="A246" s="55" t="s">
        <v>1487</v>
      </c>
      <c r="B246" s="13" t="s">
        <v>307</v>
      </c>
      <c r="C246" s="13" t="str">
        <f>VLOOKUP($A246,'WO Detail'!$A$2:$BJ$304,4,FALSE)</f>
        <v>Private Mgmt</v>
      </c>
      <c r="D246" s="13" t="str">
        <f>VLOOKUP($A246,'WO Detail'!$A$2:$BJ$304,6,FALSE)</f>
        <v>Kraus Management (MB 1)</v>
      </c>
      <c r="E246" s="55">
        <f>VLOOKUP($A246,'WO Detail'!$A$2:$BJ$304,7,FALSE)</f>
        <v>359</v>
      </c>
      <c r="F246" s="13" t="s">
        <v>1488</v>
      </c>
      <c r="G246" s="53">
        <v>559</v>
      </c>
      <c r="H246" s="55" t="str">
        <f>VLOOKUP($A246,'WO Detail'!$A$2:$BJ$304,9,FALSE)</f>
        <v>NY005013590</v>
      </c>
      <c r="I246" s="14">
        <v>13</v>
      </c>
      <c r="J246" s="14">
        <v>34</v>
      </c>
      <c r="K246" s="15">
        <v>2.6153846000000001</v>
      </c>
      <c r="L246" s="15">
        <v>13.8153846</v>
      </c>
      <c r="M246" s="14">
        <v>13</v>
      </c>
      <c r="N246" s="14">
        <v>21</v>
      </c>
      <c r="O246" s="14">
        <v>1</v>
      </c>
      <c r="P246" s="14">
        <v>2</v>
      </c>
      <c r="Q246" s="14">
        <v>1</v>
      </c>
      <c r="R246" s="14">
        <v>5</v>
      </c>
      <c r="S246" s="14">
        <v>8</v>
      </c>
      <c r="T246" s="14">
        <v>5</v>
      </c>
      <c r="U246" s="14">
        <v>2</v>
      </c>
      <c r="V246" s="14">
        <v>4</v>
      </c>
      <c r="W246" s="14">
        <v>3</v>
      </c>
      <c r="X246" s="14">
        <v>3</v>
      </c>
      <c r="Y246" s="14">
        <v>0</v>
      </c>
      <c r="Z246" s="14">
        <v>0</v>
      </c>
      <c r="AA246" s="14">
        <v>0</v>
      </c>
      <c r="AB246" s="14">
        <v>7</v>
      </c>
      <c r="AC246" s="14">
        <v>2</v>
      </c>
      <c r="AD246" s="14">
        <v>0</v>
      </c>
      <c r="AE246" s="14">
        <v>4</v>
      </c>
      <c r="AF246" s="14">
        <v>11</v>
      </c>
      <c r="AG246" s="14">
        <v>19</v>
      </c>
      <c r="AH246" s="14">
        <v>0</v>
      </c>
      <c r="AI246" s="14">
        <v>0</v>
      </c>
      <c r="AJ246" s="14">
        <v>9</v>
      </c>
      <c r="AK246" s="14">
        <v>1</v>
      </c>
      <c r="AL246" s="14">
        <v>2</v>
      </c>
      <c r="AM246" s="14">
        <v>0</v>
      </c>
      <c r="AN246" s="14">
        <v>0</v>
      </c>
      <c r="AO246" s="16">
        <v>482.92307692307691</v>
      </c>
      <c r="AP246" s="16">
        <v>447</v>
      </c>
      <c r="AQ246" s="14">
        <v>0</v>
      </c>
      <c r="AR246" s="14">
        <v>0</v>
      </c>
      <c r="AS246" s="14">
        <v>3</v>
      </c>
      <c r="AT246" s="14">
        <v>2</v>
      </c>
      <c r="AU246" s="14">
        <v>2</v>
      </c>
      <c r="AV246" s="14">
        <v>3</v>
      </c>
      <c r="AW246" s="14">
        <v>1</v>
      </c>
      <c r="AX246" s="14">
        <v>1</v>
      </c>
      <c r="AY246" s="14">
        <v>0</v>
      </c>
      <c r="AZ246" s="14">
        <v>1</v>
      </c>
      <c r="BA246" s="14">
        <v>0</v>
      </c>
      <c r="BB246" s="16">
        <v>21528</v>
      </c>
      <c r="BC246" s="16">
        <v>22764</v>
      </c>
      <c r="BD246" s="14">
        <v>0</v>
      </c>
      <c r="BE246" s="14">
        <v>3</v>
      </c>
      <c r="BF246" s="14">
        <v>2</v>
      </c>
      <c r="BG246" s="14">
        <v>0</v>
      </c>
      <c r="BH246" s="14">
        <v>3</v>
      </c>
      <c r="BI246" s="14">
        <v>2</v>
      </c>
      <c r="BJ246" s="14">
        <v>1</v>
      </c>
      <c r="BK246" s="14">
        <v>2</v>
      </c>
      <c r="BL246" s="14">
        <v>0</v>
      </c>
      <c r="BM246" s="14">
        <v>0</v>
      </c>
      <c r="BN246" s="14">
        <v>0</v>
      </c>
      <c r="BO246" s="14">
        <v>0</v>
      </c>
      <c r="BP246" s="14">
        <v>0</v>
      </c>
      <c r="BQ246" s="14">
        <v>0</v>
      </c>
      <c r="BR246" s="14">
        <v>0</v>
      </c>
      <c r="BS246" s="14">
        <v>0</v>
      </c>
      <c r="BT246" s="14">
        <v>0</v>
      </c>
      <c r="BU246" s="14">
        <v>0</v>
      </c>
      <c r="BV246" s="14">
        <v>0</v>
      </c>
      <c r="BW246" s="14">
        <v>0</v>
      </c>
      <c r="BX246" s="14">
        <v>0</v>
      </c>
      <c r="BY246" s="14">
        <v>5</v>
      </c>
      <c r="BZ246" s="16">
        <v>28156.799999999999</v>
      </c>
      <c r="CA246" s="16">
        <v>25824</v>
      </c>
      <c r="CB246" s="14">
        <v>8</v>
      </c>
      <c r="CC246" s="16">
        <v>23457.5</v>
      </c>
      <c r="CD246" s="16">
        <v>24792.5</v>
      </c>
      <c r="CE246" s="14">
        <v>4</v>
      </c>
      <c r="CF246" s="16">
        <v>13758</v>
      </c>
      <c r="CG246" s="16">
        <v>11574</v>
      </c>
      <c r="CH246" s="14">
        <v>10</v>
      </c>
      <c r="CI246" s="14">
        <v>3</v>
      </c>
      <c r="CJ246" s="14">
        <v>0</v>
      </c>
      <c r="CK246" s="14">
        <v>0</v>
      </c>
      <c r="CL246" s="14">
        <v>0</v>
      </c>
      <c r="CM246" s="14">
        <v>0</v>
      </c>
      <c r="CN246" s="17">
        <f t="shared" si="76"/>
        <v>0</v>
      </c>
      <c r="CO246" s="14">
        <v>0</v>
      </c>
      <c r="CP246" s="17">
        <f t="shared" si="77"/>
        <v>0</v>
      </c>
      <c r="CQ246" s="14">
        <v>5</v>
      </c>
      <c r="CR246" s="14">
        <v>1</v>
      </c>
      <c r="CS246" s="17">
        <f t="shared" si="78"/>
        <v>2.9411764705882353E-2</v>
      </c>
      <c r="CT246" s="13"/>
      <c r="CU246" s="17"/>
      <c r="CV246" s="13"/>
      <c r="CW246" s="13"/>
      <c r="CX246" s="13"/>
      <c r="CY246" s="13"/>
      <c r="CZ246" s="13"/>
      <c r="DA246" s="13"/>
      <c r="DB246" s="13" t="str">
        <f>VLOOKUP($A246,'WO Detail'!$A$2:$BJ$304,5,FALSE)</f>
        <v>Tracey Williams</v>
      </c>
      <c r="DC246" s="13" t="s">
        <v>272</v>
      </c>
      <c r="DD246" s="13"/>
      <c r="DE246" s="55">
        <f>VLOOKUP($A246,'WO Detail'!$A$2:$BJ$304,38,FALSE)</f>
        <v>0</v>
      </c>
      <c r="DF246" s="19" t="s">
        <v>378</v>
      </c>
      <c r="DG246" s="19" t="s">
        <v>379</v>
      </c>
      <c r="DH246" s="19" t="s">
        <v>398</v>
      </c>
      <c r="DI246" s="19" t="s">
        <v>399</v>
      </c>
      <c r="DJ246" s="19" t="s">
        <v>389</v>
      </c>
      <c r="DK246" s="19" t="s">
        <v>400</v>
      </c>
      <c r="DL246" s="19" t="s">
        <v>401</v>
      </c>
      <c r="DM246" s="19" t="s">
        <v>402</v>
      </c>
      <c r="DN246" s="19" t="s">
        <v>403</v>
      </c>
      <c r="DO246" s="55"/>
      <c r="DP246" s="55"/>
      <c r="DQ246" s="69" t="s">
        <v>897</v>
      </c>
      <c r="DR246" s="55" t="str">
        <f>VLOOKUP($A246,'WO Detail'!$A$2:$BJ$304,10,FALSE)</f>
        <v>No</v>
      </c>
      <c r="DS246" s="55" t="str">
        <f>VLOOKUP($A246,'WO Detail'!$A$2:$BJ$304,14,FALSE)</f>
        <v>YES</v>
      </c>
      <c r="DT246" s="19" t="s">
        <v>387</v>
      </c>
      <c r="DU246" s="59" t="str">
        <f>VLOOKUP($A246,'WO Detail'!$A$2:$BJ$304,15,FALSE)</f>
        <v>SONNY TORRES</v>
      </c>
      <c r="DV246" s="77"/>
      <c r="DW246" s="79" t="s">
        <v>267</v>
      </c>
      <c r="DX246" s="55">
        <f>VLOOKUP($A246,'WO Detail'!$A$2:$BJ$304,26,FALSE)</f>
        <v>13</v>
      </c>
      <c r="DY246" s="55">
        <f>VLOOKUP($A246,'WO Detail'!$A$2:$BJ$304,27,FALSE)</f>
        <v>13</v>
      </c>
      <c r="DZ246" s="55">
        <f>VLOOKUP($A246,'WO Detail'!$A$2:$BJ$304,28,FALSE)</f>
        <v>0</v>
      </c>
      <c r="EA246" s="55">
        <f>VLOOKUP($A246,'WO Detail'!$A$2:$BJ$304,29,FALSE)</f>
        <v>0</v>
      </c>
      <c r="EB246" s="55">
        <f>VLOOKUP($A246,'WO Detail'!$A$2:$BJ$304,30,FALSE)</f>
        <v>0</v>
      </c>
      <c r="EC246" s="55">
        <f>VLOOKUP($A246,'WO Detail'!$A$2:$BJ$304,31,FALSE)</f>
        <v>0</v>
      </c>
      <c r="ED246" s="55">
        <f>VLOOKUP($A246,'WO Detail'!$A$2:$BJ$304,32,FALSE)</f>
        <v>5</v>
      </c>
      <c r="EE246" s="55">
        <f>VLOOKUP($A246,'WO Detail'!$A$2:$BJ$304,33,FALSE)</f>
        <v>8</v>
      </c>
      <c r="EF246" s="55">
        <f>VLOOKUP($A246,'WO Detail'!$A$2:$BJ$304,34,FALSE)</f>
        <v>0</v>
      </c>
      <c r="EG246" s="55">
        <f>VLOOKUP($A246,'WO Detail'!$A$2:$BJ$304,35,FALSE)</f>
        <v>0</v>
      </c>
      <c r="EH246" s="55">
        <f>VLOOKUP($A246,'WO Detail'!$A$2:$BJ$304,36,FALSE)</f>
        <v>0</v>
      </c>
      <c r="EI246" s="55">
        <f>VLOOKUP($A246,'WO Detail'!$A$2:$BJ$304,37,FALSE)</f>
        <v>0</v>
      </c>
      <c r="EJ246" s="78">
        <v>1</v>
      </c>
      <c r="EK246" s="78">
        <v>0</v>
      </c>
      <c r="EL246" s="19" t="s">
        <v>268</v>
      </c>
      <c r="EM246" s="19" t="s">
        <v>290</v>
      </c>
      <c r="EN246" s="81">
        <v>37956</v>
      </c>
      <c r="EO246" s="78">
        <v>17</v>
      </c>
      <c r="EP246" s="78" t="s">
        <v>271</v>
      </c>
      <c r="EQ246" s="84">
        <v>3600</v>
      </c>
      <c r="ER246" s="78">
        <v>0.11</v>
      </c>
      <c r="ES246" s="13"/>
      <c r="ET246" s="55">
        <f>VLOOKUP($A246,'WO Detail'!$A$2:$BJ$304,25,FALSE)</f>
        <v>0</v>
      </c>
      <c r="EU246" s="55">
        <f>VLOOKUP($A246,'WO Detail'!$A$2:$BJ$304,24,FALSE)</f>
        <v>1</v>
      </c>
      <c r="EV246" s="55">
        <f>VLOOKUP($A246,'WO Detail'!$A$2:$BJ$304,23,FALSE)</f>
        <v>0</v>
      </c>
      <c r="EW246" s="78" t="s">
        <v>390</v>
      </c>
      <c r="EX246" s="13"/>
      <c r="EY246" s="13"/>
      <c r="EZ246" s="19" t="s">
        <v>267</v>
      </c>
      <c r="FA246" s="55" t="str">
        <f>VLOOKUP($A246,'WO Detail'!$A$2:$BJ$304,11,FALSE)</f>
        <v>Other</v>
      </c>
      <c r="FB246" s="55" t="str">
        <f>VLOOKUP($A246,'WO Detail'!$A$2:$BJ$304,12,FALSE)</f>
        <v>No</v>
      </c>
      <c r="FC246" s="13"/>
      <c r="FD246" s="55">
        <f>VLOOKUP($A246,'WO Detail'!$A$2:$BJ$304,13,FALSE)</f>
        <v>0</v>
      </c>
      <c r="FE246" s="19" t="s">
        <v>272</v>
      </c>
      <c r="FF246" s="13" t="s">
        <v>273</v>
      </c>
      <c r="FG246" s="19" t="s">
        <v>982</v>
      </c>
      <c r="FH246" s="19" t="s">
        <v>515</v>
      </c>
      <c r="FI246" s="13">
        <v>3809</v>
      </c>
      <c r="FJ246" s="13">
        <v>1</v>
      </c>
      <c r="FK246" s="19" t="s">
        <v>516</v>
      </c>
      <c r="FL246" s="13"/>
      <c r="FM246" s="55">
        <f>VLOOKUP($A246,'WO Detail'!$A$2:$BJ$304,16,FALSE)</f>
        <v>0</v>
      </c>
      <c r="FN246" s="13"/>
      <c r="FO246" s="13"/>
      <c r="FP246" s="13"/>
      <c r="FQ246" s="13"/>
      <c r="FR246" s="13"/>
      <c r="FS246" s="13"/>
      <c r="FT246" s="13"/>
      <c r="FU246" s="13"/>
      <c r="FV246" s="13"/>
      <c r="FW246" s="13"/>
      <c r="FX246" s="13"/>
      <c r="FY246" s="13"/>
      <c r="FZ246" s="13"/>
      <c r="GA246" s="13"/>
      <c r="GB246" s="13"/>
      <c r="GC246" s="13"/>
      <c r="GD246" s="13"/>
      <c r="GE246" s="13"/>
      <c r="GF246" s="13"/>
      <c r="GG246" s="13"/>
      <c r="GH246" s="55">
        <f>VLOOKUP($A246,'WO Detail'!$A$2:$BJ$304,39,FALSE)</f>
        <v>87.37</v>
      </c>
      <c r="GI246" s="55">
        <f>VLOOKUP($A246,'WO Detail'!$A$2:$BJ$304,40,FALSE)</f>
        <v>38.46</v>
      </c>
      <c r="GJ246" s="13"/>
      <c r="GK246" s="13"/>
      <c r="GL246" s="13"/>
      <c r="GM246" s="13"/>
      <c r="GN246" s="55">
        <f>VLOOKUP($A246,'WO Detail'!$A$2:$BJ$304,17,FALSE)</f>
        <v>0</v>
      </c>
      <c r="GO246" s="55">
        <f>VLOOKUP($A246,'WO Detail'!$A$2:$BJ$304,18,FALSE)</f>
        <v>0</v>
      </c>
      <c r="GP246" s="55">
        <f>VLOOKUP($A246,'WO Detail'!$A$2:$BJ$304,19,FALSE)</f>
        <v>0</v>
      </c>
      <c r="GQ246" s="55" t="str">
        <f>VLOOKUP($A246,'WO Detail'!$A$2:$BJ$304,21,FALSE)</f>
        <v>No</v>
      </c>
      <c r="GR246" s="89">
        <f>VLOOKUP($A246,'WO Detail'!$A$2:$BJ$304,22,FALSE)</f>
        <v>0.34344657665278749</v>
      </c>
      <c r="GS246" s="95">
        <f>VLOOKUP($A246,'WO Detail'!$A$2:$BJ$304,41,FALSE)</f>
        <v>0</v>
      </c>
      <c r="GT246" s="95">
        <f t="shared" si="98"/>
        <v>0</v>
      </c>
      <c r="GU246" s="95">
        <f>VLOOKUP($A246,'WO Detail'!$A$2:$BJ$304,42,FALSE)</f>
        <v>3</v>
      </c>
      <c r="GV246" s="95">
        <f t="shared" si="99"/>
        <v>0.23076923076923078</v>
      </c>
      <c r="GW246" s="95">
        <f>VLOOKUP($A246,'WO Detail'!$A$2:$BJ$304,43,FALSE)</f>
        <v>55</v>
      </c>
      <c r="GX246" s="95">
        <f t="shared" si="79"/>
        <v>1.4102564102564101</v>
      </c>
      <c r="GY246" s="95">
        <f>VLOOKUP($A246,'WO Detail'!$A$2:$BJ$304,44,FALSE)</f>
        <v>10</v>
      </c>
      <c r="GZ246" s="95">
        <f t="shared" si="80"/>
        <v>0.76923076923076927</v>
      </c>
      <c r="HA246" s="95">
        <f>VLOOKUP($A246,'WO Detail'!$A$2:$BJ$304,45,FALSE)</f>
        <v>3</v>
      </c>
      <c r="HB246" s="95">
        <f t="shared" si="81"/>
        <v>7.6923076923076927E-2</v>
      </c>
      <c r="HC246" s="95">
        <f>VLOOKUP($A246,'WO Detail'!$A$2:$BJ$304,46,FALSE)</f>
        <v>1</v>
      </c>
      <c r="HD246" s="95">
        <f t="shared" si="82"/>
        <v>7.6923076923076927E-2</v>
      </c>
      <c r="HE246" s="95">
        <f>VLOOKUP($A246,'WO Detail'!$A$2:$BJ$304,47,FALSE)</f>
        <v>21</v>
      </c>
      <c r="HF246" s="95">
        <f t="shared" si="83"/>
        <v>0.53846153846153844</v>
      </c>
      <c r="HG246" s="95">
        <f>VLOOKUP($A246,'WO Detail'!$A$2:$BJ$304,49,FALSE)</f>
        <v>7</v>
      </c>
      <c r="HH246" s="95">
        <f t="shared" si="84"/>
        <v>0.17948717948717949</v>
      </c>
      <c r="HI246" s="95">
        <f>VLOOKUP($A246,'WO Detail'!$A$2:$BJ$304,51,FALSE)</f>
        <v>0</v>
      </c>
      <c r="HJ246" s="95">
        <f t="shared" si="85"/>
        <v>0</v>
      </c>
      <c r="HK246" s="95">
        <f>VLOOKUP($A246,'WO Detail'!$A$2:$BJ$304,53,FALSE)</f>
        <v>0</v>
      </c>
      <c r="HL246" s="95">
        <f t="shared" si="86"/>
        <v>0</v>
      </c>
      <c r="HM246" s="95">
        <f>VLOOKUP($A246,'WO Detail'!$A$2:$BJ$304,55,FALSE)</f>
        <v>1</v>
      </c>
      <c r="HN246" s="95">
        <f>HM246/EU246</f>
        <v>1</v>
      </c>
      <c r="HO246" s="95">
        <f>VLOOKUP($A246,'WO Detail'!$A$2:$BJ$304,56,FALSE)</f>
        <v>505</v>
      </c>
      <c r="HP246" s="95">
        <f t="shared" si="87"/>
        <v>12.948717948717949</v>
      </c>
      <c r="HQ246" s="95">
        <f>VLOOKUP($A246,'WO Detail'!$A$2:$BJ$304,57,FALSE)</f>
        <v>151</v>
      </c>
      <c r="HR246" s="95">
        <f t="shared" si="88"/>
        <v>11.615384615384615</v>
      </c>
      <c r="HS246" s="95">
        <f>VLOOKUP($A246,'WO Detail'!$A$2:$BJ$304,58,FALSE)</f>
        <v>78</v>
      </c>
      <c r="HT246" s="95">
        <f t="shared" si="89"/>
        <v>2</v>
      </c>
      <c r="HU246" s="95">
        <f>VLOOKUP($A246,'WO Detail'!$A$2:$BJ$304,59,FALSE)</f>
        <v>430</v>
      </c>
      <c r="HV246" s="95">
        <f t="shared" si="90"/>
        <v>33.07692307692308</v>
      </c>
      <c r="HW246" s="95">
        <f>VLOOKUP($A246,'WO Detail'!$A$2:$BJ$304,60,FALSE)</f>
        <v>0</v>
      </c>
      <c r="HX246" s="95">
        <f t="shared" si="91"/>
        <v>0</v>
      </c>
      <c r="HY246" s="95">
        <f>VLOOKUP($A246,'WO Detail'!$A$2:$BJ$304,61,FALSE)</f>
        <v>0</v>
      </c>
      <c r="HZ246" s="95">
        <f t="shared" si="92"/>
        <v>0</v>
      </c>
      <c r="IA246" s="95"/>
      <c r="IB246" s="95"/>
      <c r="IC246" s="95"/>
      <c r="ID246" s="113">
        <f>VLOOKUP($A246,'PHAS Score'!$C$1:$D$303,2,FALSE)</f>
        <v>43</v>
      </c>
      <c r="IE246" s="95">
        <f>VLOOKUP($A246,'WO Detail'!$A$2:$BJ$304,62,FALSE)</f>
        <v>43</v>
      </c>
      <c r="IF246" s="95">
        <f t="shared" si="93"/>
        <v>3.3076923076923075</v>
      </c>
      <c r="IG246" s="96"/>
      <c r="IH246" s="96"/>
      <c r="II246" s="96"/>
      <c r="IJ246" s="96"/>
    </row>
    <row r="247" spans="1:244" s="18" customFormat="1" ht="20.100000000000001" customHeight="1">
      <c r="A247" s="55" t="s">
        <v>1489</v>
      </c>
      <c r="B247" s="13" t="s">
        <v>557</v>
      </c>
      <c r="C247" s="13" t="str">
        <f>VLOOKUP($A247,'WO Detail'!$A$2:$BJ$304,4,FALSE)</f>
        <v>Mixed Finance</v>
      </c>
      <c r="D247" s="13" t="str">
        <f>VLOOKUP($A247,'WO Detail'!$A$2:$BJ$304,6,FALSE)</f>
        <v>Stapleton</v>
      </c>
      <c r="E247" s="55">
        <f>VLOOKUP($A247,'WO Detail'!$A$2:$BJ$304,7,FALSE)</f>
        <v>114</v>
      </c>
      <c r="F247" s="13" t="s">
        <v>1490</v>
      </c>
      <c r="G247" s="53">
        <v>114</v>
      </c>
      <c r="H247" s="55" t="str">
        <f>VLOOKUP($A247,'WO Detail'!$A$2:$BJ$304,9,FALSE)</f>
        <v>NY005021140</v>
      </c>
      <c r="I247" s="14">
        <v>638</v>
      </c>
      <c r="J247" s="14">
        <v>1974</v>
      </c>
      <c r="K247" s="15">
        <v>3.0940439</v>
      </c>
      <c r="L247" s="15">
        <v>16.2321317</v>
      </c>
      <c r="M247" s="14">
        <v>815</v>
      </c>
      <c r="N247" s="14">
        <v>1159</v>
      </c>
      <c r="O247" s="14">
        <v>123</v>
      </c>
      <c r="P247" s="14">
        <v>208</v>
      </c>
      <c r="Q247" s="14">
        <v>292</v>
      </c>
      <c r="R247" s="14">
        <v>269</v>
      </c>
      <c r="S247" s="14">
        <v>213</v>
      </c>
      <c r="T247" s="14">
        <v>218</v>
      </c>
      <c r="U247" s="14">
        <v>215</v>
      </c>
      <c r="V247" s="14">
        <v>162</v>
      </c>
      <c r="W247" s="14">
        <v>73</v>
      </c>
      <c r="X247" s="14">
        <v>74</v>
      </c>
      <c r="Y247" s="14">
        <v>89</v>
      </c>
      <c r="Z247" s="14">
        <v>28</v>
      </c>
      <c r="AA247" s="14">
        <v>10</v>
      </c>
      <c r="AB247" s="14">
        <v>779</v>
      </c>
      <c r="AC247" s="14">
        <v>173</v>
      </c>
      <c r="AD247" s="14">
        <v>127</v>
      </c>
      <c r="AE247" s="14">
        <v>115</v>
      </c>
      <c r="AF247" s="14">
        <v>1016</v>
      </c>
      <c r="AG247" s="14">
        <v>783</v>
      </c>
      <c r="AH247" s="14">
        <v>53</v>
      </c>
      <c r="AI247" s="14">
        <v>7</v>
      </c>
      <c r="AJ247" s="14">
        <v>318</v>
      </c>
      <c r="AK247" s="14">
        <v>70</v>
      </c>
      <c r="AL247" s="14">
        <v>9</v>
      </c>
      <c r="AM247" s="14">
        <v>10</v>
      </c>
      <c r="AN247" s="14">
        <v>45</v>
      </c>
      <c r="AO247" s="16">
        <v>550.03291536050153</v>
      </c>
      <c r="AP247" s="16">
        <v>430</v>
      </c>
      <c r="AQ247" s="14">
        <v>12</v>
      </c>
      <c r="AR247" s="14">
        <v>31</v>
      </c>
      <c r="AS247" s="14">
        <v>160</v>
      </c>
      <c r="AT247" s="14">
        <v>89</v>
      </c>
      <c r="AU247" s="14">
        <v>76</v>
      </c>
      <c r="AV247" s="14">
        <v>59</v>
      </c>
      <c r="AW247" s="14">
        <v>38</v>
      </c>
      <c r="AX247" s="14">
        <v>41</v>
      </c>
      <c r="AY247" s="14">
        <v>27</v>
      </c>
      <c r="AZ247" s="14">
        <v>22</v>
      </c>
      <c r="BA247" s="14">
        <v>83</v>
      </c>
      <c r="BB247" s="16">
        <v>26472.075684380034</v>
      </c>
      <c r="BC247" s="16">
        <v>19464</v>
      </c>
      <c r="BD247" s="14">
        <v>26</v>
      </c>
      <c r="BE247" s="14">
        <v>76</v>
      </c>
      <c r="BF247" s="14">
        <v>128</v>
      </c>
      <c r="BG247" s="14">
        <v>86</v>
      </c>
      <c r="BH247" s="14">
        <v>58</v>
      </c>
      <c r="BI247" s="14">
        <v>48</v>
      </c>
      <c r="BJ247" s="14">
        <v>48</v>
      </c>
      <c r="BK247" s="14">
        <v>25</v>
      </c>
      <c r="BL247" s="14">
        <v>25</v>
      </c>
      <c r="BM247" s="14">
        <v>19</v>
      </c>
      <c r="BN247" s="14">
        <v>22</v>
      </c>
      <c r="BO247" s="14">
        <v>12</v>
      </c>
      <c r="BP247" s="14">
        <v>15</v>
      </c>
      <c r="BQ247" s="14">
        <v>10</v>
      </c>
      <c r="BR247" s="14">
        <v>4</v>
      </c>
      <c r="BS247" s="14">
        <v>6</v>
      </c>
      <c r="BT247" s="14">
        <v>0</v>
      </c>
      <c r="BU247" s="14">
        <v>4</v>
      </c>
      <c r="BV247" s="14">
        <v>1</v>
      </c>
      <c r="BW247" s="14">
        <v>1</v>
      </c>
      <c r="BX247" s="14">
        <v>7</v>
      </c>
      <c r="BY247" s="14">
        <v>312</v>
      </c>
      <c r="BZ247" s="16">
        <v>37157.711538461539</v>
      </c>
      <c r="CA247" s="16">
        <v>32147.5</v>
      </c>
      <c r="CB247" s="14">
        <v>137</v>
      </c>
      <c r="CC247" s="16">
        <v>18979.620437956204</v>
      </c>
      <c r="CD247" s="16">
        <v>14304</v>
      </c>
      <c r="CE247" s="14">
        <v>191</v>
      </c>
      <c r="CF247" s="16">
        <v>15764.429319371728</v>
      </c>
      <c r="CG247" s="16">
        <v>12300</v>
      </c>
      <c r="CH247" s="14">
        <v>425</v>
      </c>
      <c r="CI247" s="14">
        <v>113</v>
      </c>
      <c r="CJ247" s="14">
        <v>63</v>
      </c>
      <c r="CK247" s="14">
        <v>17</v>
      </c>
      <c r="CL247" s="14">
        <v>3</v>
      </c>
      <c r="CM247" s="14">
        <v>3</v>
      </c>
      <c r="CN247" s="17">
        <f t="shared" si="76"/>
        <v>4.7021943573667714E-3</v>
      </c>
      <c r="CO247" s="14">
        <v>22</v>
      </c>
      <c r="CP247" s="17">
        <f t="shared" si="77"/>
        <v>3.4482758620689655E-2</v>
      </c>
      <c r="CQ247" s="14">
        <v>317</v>
      </c>
      <c r="CR247" s="14">
        <v>152</v>
      </c>
      <c r="CS247" s="17">
        <f t="shared" si="78"/>
        <v>7.7001013171225943E-2</v>
      </c>
      <c r="CT247" s="13"/>
      <c r="CU247" s="17"/>
      <c r="CV247" s="13"/>
      <c r="CW247" s="13"/>
      <c r="CX247" s="13"/>
      <c r="CY247" s="13"/>
      <c r="CZ247" s="13"/>
      <c r="DA247" s="13"/>
      <c r="DB247" s="13" t="str">
        <f>VLOOKUP($A247,'WO Detail'!$A$2:$BJ$304,5,FALSE)</f>
        <v>Jacqueline Hipps</v>
      </c>
      <c r="DC247" s="13"/>
      <c r="DD247" s="13"/>
      <c r="DE247" s="55">
        <f>VLOOKUP($A247,'WO Detail'!$A$2:$BJ$304,38,FALSE)</f>
        <v>11</v>
      </c>
      <c r="DF247" s="19" t="s">
        <v>559</v>
      </c>
      <c r="DG247" s="19" t="s">
        <v>560</v>
      </c>
      <c r="DH247" s="19" t="s">
        <v>707</v>
      </c>
      <c r="DI247" s="19" t="s">
        <v>708</v>
      </c>
      <c r="DJ247" s="19" t="s">
        <v>520</v>
      </c>
      <c r="DK247" s="19" t="s">
        <v>686</v>
      </c>
      <c r="DL247" s="19" t="s">
        <v>709</v>
      </c>
      <c r="DM247" s="19" t="s">
        <v>710</v>
      </c>
      <c r="DN247" s="19" t="s">
        <v>711</v>
      </c>
      <c r="DO247" s="55"/>
      <c r="DP247" s="55"/>
      <c r="DQ247" s="68">
        <v>7.7444336882865441</v>
      </c>
      <c r="DR247" s="55" t="str">
        <f>VLOOKUP($A247,'WO Detail'!$A$2:$BJ$304,10,FALSE)</f>
        <v>Yes</v>
      </c>
      <c r="DS247" s="55" t="str">
        <f>VLOOKUP($A247,'WO Detail'!$A$2:$BJ$304,14,FALSE)</f>
        <v>YES</v>
      </c>
      <c r="DT247" s="19" t="s">
        <v>567</v>
      </c>
      <c r="DU247" s="59" t="str">
        <f>VLOOKUP($A247,'WO Detail'!$A$2:$BJ$304,15,FALSE)</f>
        <v>GERALDINE PARKER</v>
      </c>
      <c r="DV247" s="77"/>
      <c r="DW247" s="79" t="s">
        <v>267</v>
      </c>
      <c r="DX247" s="55">
        <f>VLOOKUP($A247,'WO Detail'!$A$2:$BJ$304,26,FALSE)</f>
        <v>693</v>
      </c>
      <c r="DY247" s="55">
        <f>VLOOKUP($A247,'WO Detail'!$A$2:$BJ$304,27,FALSE)</f>
        <v>640</v>
      </c>
      <c r="DZ247" s="55">
        <f>VLOOKUP($A247,'WO Detail'!$A$2:$BJ$304,28,FALSE)</f>
        <v>52</v>
      </c>
      <c r="EA247" s="55">
        <f>VLOOKUP($A247,'WO Detail'!$A$2:$BJ$304,29,FALSE)</f>
        <v>1</v>
      </c>
      <c r="EB247" s="55">
        <f>VLOOKUP($A247,'WO Detail'!$A$2:$BJ$304,30,FALSE)</f>
        <v>24</v>
      </c>
      <c r="EC247" s="55">
        <f>VLOOKUP($A247,'WO Detail'!$A$2:$BJ$304,31,FALSE)</f>
        <v>119</v>
      </c>
      <c r="ED247" s="55">
        <f>VLOOKUP($A247,'WO Detail'!$A$2:$BJ$304,32,FALSE)</f>
        <v>239</v>
      </c>
      <c r="EE247" s="55">
        <f>VLOOKUP($A247,'WO Detail'!$A$2:$BJ$304,33,FALSE)</f>
        <v>239</v>
      </c>
      <c r="EF247" s="55">
        <f>VLOOKUP($A247,'WO Detail'!$A$2:$BJ$304,34,FALSE)</f>
        <v>48</v>
      </c>
      <c r="EG247" s="55">
        <f>VLOOKUP($A247,'WO Detail'!$A$2:$BJ$304,35,FALSE)</f>
        <v>24</v>
      </c>
      <c r="EH247" s="55">
        <f>VLOOKUP($A247,'WO Detail'!$A$2:$BJ$304,36,FALSE)</f>
        <v>0</v>
      </c>
      <c r="EI247" s="55">
        <f>VLOOKUP($A247,'WO Detail'!$A$2:$BJ$304,37,FALSE)</f>
        <v>0</v>
      </c>
      <c r="EJ247" s="78">
        <v>6</v>
      </c>
      <c r="EK247" s="78">
        <v>1</v>
      </c>
      <c r="EL247" s="19" t="s">
        <v>450</v>
      </c>
      <c r="EM247" s="19" t="s">
        <v>269</v>
      </c>
      <c r="EN247" s="81">
        <v>22797</v>
      </c>
      <c r="EO247" s="78">
        <v>58</v>
      </c>
      <c r="EP247" s="78" t="s">
        <v>1491</v>
      </c>
      <c r="EQ247" s="84">
        <v>76976</v>
      </c>
      <c r="ER247" s="78">
        <v>16.87</v>
      </c>
      <c r="ES247" s="13"/>
      <c r="ET247" s="55">
        <f>VLOOKUP($A247,'WO Detail'!$A$2:$BJ$304,25,FALSE)</f>
        <v>3</v>
      </c>
      <c r="EU247" s="55">
        <f>VLOOKUP($A247,'WO Detail'!$A$2:$BJ$304,24,FALSE)</f>
        <v>13</v>
      </c>
      <c r="EV247" s="55">
        <f>VLOOKUP($A247,'WO Detail'!$A$2:$BJ$304,23,FALSE)</f>
        <v>0</v>
      </c>
      <c r="EW247" s="78" t="s">
        <v>390</v>
      </c>
      <c r="EX247" s="13"/>
      <c r="EY247" s="13"/>
      <c r="EZ247" s="19" t="s">
        <v>267</v>
      </c>
      <c r="FA247" s="55" t="str">
        <f>VLOOKUP($A247,'WO Detail'!$A$2:$BJ$304,11,FALSE)</f>
        <v>LLC1</v>
      </c>
      <c r="FB247" s="55" t="str">
        <f>VLOOKUP($A247,'WO Detail'!$A$2:$BJ$304,12,FALSE)</f>
        <v>No</v>
      </c>
      <c r="FC247" s="13"/>
      <c r="FD247" s="55">
        <f>VLOOKUP($A247,'WO Detail'!$A$2:$BJ$304,13,FALSE)</f>
        <v>0</v>
      </c>
      <c r="FE247" s="19" t="s">
        <v>267</v>
      </c>
      <c r="FF247" s="13"/>
      <c r="FG247" s="19" t="s">
        <v>1492</v>
      </c>
      <c r="FH247" s="19" t="s">
        <v>1276</v>
      </c>
      <c r="FI247" s="13">
        <v>3903</v>
      </c>
      <c r="FJ247" s="13">
        <v>31</v>
      </c>
      <c r="FK247" s="19" t="s">
        <v>714</v>
      </c>
      <c r="FL247" s="13"/>
      <c r="FM247" s="55">
        <f>VLOOKUP($A247,'WO Detail'!$A$2:$BJ$304,16,FALSE)</f>
        <v>0</v>
      </c>
      <c r="FN247" s="13"/>
      <c r="FO247" s="13"/>
      <c r="FP247" s="13"/>
      <c r="FQ247" s="13"/>
      <c r="FR247" s="13"/>
      <c r="FS247" s="13"/>
      <c r="FT247" s="13"/>
      <c r="FU247" s="13"/>
      <c r="FV247" s="13"/>
      <c r="FW247" s="13"/>
      <c r="FX247" s="13"/>
      <c r="FY247" s="13"/>
      <c r="FZ247" s="13"/>
      <c r="GA247" s="13"/>
      <c r="GB247" s="13"/>
      <c r="GC247" s="13"/>
      <c r="GD247" s="13"/>
      <c r="GE247" s="13"/>
      <c r="GF247" s="13"/>
      <c r="GG247" s="13"/>
      <c r="GH247" s="55">
        <f>VLOOKUP($A247,'WO Detail'!$A$2:$BJ$304,39,FALSE)</f>
        <v>88.39</v>
      </c>
      <c r="GI247" s="55">
        <f>VLOOKUP($A247,'WO Detail'!$A$2:$BJ$304,40,FALSE)</f>
        <v>46.41</v>
      </c>
      <c r="GJ247" s="13"/>
      <c r="GK247" s="13"/>
      <c r="GL247" s="13"/>
      <c r="GM247" s="13"/>
      <c r="GN247" s="55">
        <f>VLOOKUP($A247,'WO Detail'!$A$2:$BJ$304,17,FALSE)</f>
        <v>0</v>
      </c>
      <c r="GO247" s="55">
        <f>VLOOKUP($A247,'WO Detail'!$A$2:$BJ$304,18,FALSE)</f>
        <v>0</v>
      </c>
      <c r="GP247" s="55">
        <f>VLOOKUP($A247,'WO Detail'!$A$2:$BJ$304,19,FALSE)</f>
        <v>0</v>
      </c>
      <c r="GQ247" s="55" t="str">
        <f>VLOOKUP($A247,'WO Detail'!$A$2:$BJ$304,21,FALSE)</f>
        <v>No</v>
      </c>
      <c r="GR247" s="89">
        <f>VLOOKUP($A247,'WO Detail'!$A$2:$BJ$304,22,FALSE)</f>
        <v>0.5150169994387872</v>
      </c>
      <c r="GS247" s="95">
        <f>VLOOKUP($A247,'WO Detail'!$A$2:$BJ$304,41,FALSE)</f>
        <v>2612</v>
      </c>
      <c r="GT247" s="95">
        <f t="shared" si="98"/>
        <v>1.3604166666666666</v>
      </c>
      <c r="GU247" s="95">
        <f>VLOOKUP($A247,'WO Detail'!$A$2:$BJ$304,42,FALSE)</f>
        <v>236</v>
      </c>
      <c r="GV247" s="95">
        <f t="shared" si="99"/>
        <v>0.36875000000000002</v>
      </c>
      <c r="GW247" s="95">
        <f>VLOOKUP($A247,'WO Detail'!$A$2:$BJ$304,43,FALSE)</f>
        <v>3288</v>
      </c>
      <c r="GX247" s="95">
        <f t="shared" si="79"/>
        <v>1.7124999999999999</v>
      </c>
      <c r="GY247" s="95">
        <f>VLOOKUP($A247,'WO Detail'!$A$2:$BJ$304,44,FALSE)</f>
        <v>1040</v>
      </c>
      <c r="GZ247" s="95">
        <f t="shared" si="80"/>
        <v>1.625</v>
      </c>
      <c r="HA247" s="95">
        <f>VLOOKUP($A247,'WO Detail'!$A$2:$BJ$304,45,FALSE)</f>
        <v>2388</v>
      </c>
      <c r="HB247" s="95">
        <f t="shared" si="81"/>
        <v>1.2437499999999999</v>
      </c>
      <c r="HC247" s="95">
        <f>VLOOKUP($A247,'WO Detail'!$A$2:$BJ$304,46,FALSE)</f>
        <v>747</v>
      </c>
      <c r="HD247" s="95">
        <f t="shared" si="82"/>
        <v>1.1671875</v>
      </c>
      <c r="HE247" s="95">
        <f>VLOOKUP($A247,'WO Detail'!$A$2:$BJ$304,47,FALSE)</f>
        <v>343</v>
      </c>
      <c r="HF247" s="95">
        <f t="shared" si="83"/>
        <v>0.17864583333333334</v>
      </c>
      <c r="HG247" s="95">
        <f>VLOOKUP($A247,'WO Detail'!$A$2:$BJ$304,49,FALSE)</f>
        <v>132</v>
      </c>
      <c r="HH247" s="95">
        <f t="shared" si="84"/>
        <v>6.8750000000000006E-2</v>
      </c>
      <c r="HI247" s="95">
        <f>VLOOKUP($A247,'WO Detail'!$A$2:$BJ$304,51,FALSE)</f>
        <v>5</v>
      </c>
      <c r="HJ247" s="95">
        <f t="shared" si="85"/>
        <v>2.5</v>
      </c>
      <c r="HK247" s="95">
        <f>VLOOKUP($A247,'WO Detail'!$A$2:$BJ$304,53,FALSE)</f>
        <v>12</v>
      </c>
      <c r="HL247" s="95">
        <f t="shared" si="86"/>
        <v>6</v>
      </c>
      <c r="HM247" s="95">
        <f>VLOOKUP($A247,'WO Detail'!$A$2:$BJ$304,55,FALSE)</f>
        <v>382</v>
      </c>
      <c r="HN247" s="95">
        <f>HM247/EU247</f>
        <v>29.384615384615383</v>
      </c>
      <c r="HO247" s="95">
        <f>VLOOKUP($A247,'WO Detail'!$A$2:$BJ$304,56,FALSE)</f>
        <v>19214</v>
      </c>
      <c r="HP247" s="95">
        <f t="shared" si="87"/>
        <v>10.007291666666667</v>
      </c>
      <c r="HQ247" s="95">
        <f>VLOOKUP($A247,'WO Detail'!$A$2:$BJ$304,57,FALSE)</f>
        <v>3426</v>
      </c>
      <c r="HR247" s="95">
        <f t="shared" si="88"/>
        <v>5.3531250000000004</v>
      </c>
      <c r="HS247" s="95">
        <f>VLOOKUP($A247,'WO Detail'!$A$2:$BJ$304,58,FALSE)</f>
        <v>8277</v>
      </c>
      <c r="HT247" s="95">
        <f t="shared" si="89"/>
        <v>4.3109374999999996</v>
      </c>
      <c r="HU247" s="95">
        <f>VLOOKUP($A247,'WO Detail'!$A$2:$BJ$304,59,FALSE)</f>
        <v>25360</v>
      </c>
      <c r="HV247" s="95">
        <f t="shared" si="90"/>
        <v>39.625</v>
      </c>
      <c r="HW247" s="95">
        <f>VLOOKUP($A247,'WO Detail'!$A$2:$BJ$304,60,FALSE)</f>
        <v>1221</v>
      </c>
      <c r="HX247" s="95">
        <f t="shared" si="91"/>
        <v>0.63593750000000004</v>
      </c>
      <c r="HY247" s="95">
        <f>VLOOKUP($A247,'WO Detail'!$A$2:$BJ$304,61,FALSE)</f>
        <v>23678</v>
      </c>
      <c r="HZ247" s="95">
        <f t="shared" si="92"/>
        <v>36.996875000000003</v>
      </c>
      <c r="IA247" s="95"/>
      <c r="IB247" s="95"/>
      <c r="IC247" s="95"/>
      <c r="ID247" s="113">
        <f>VLOOKUP($A247,'PHAS Score'!$C$1:$D$303,2,FALSE)</f>
        <v>36</v>
      </c>
      <c r="IE247" s="95">
        <f>VLOOKUP($A247,'WO Detail'!$A$2:$BJ$304,62,FALSE)</f>
        <v>537</v>
      </c>
      <c r="IF247" s="95">
        <f t="shared" si="93"/>
        <v>0.83906250000000004</v>
      </c>
      <c r="IG247" s="96"/>
      <c r="IH247" s="96"/>
      <c r="II247" s="96"/>
      <c r="IJ247" s="96"/>
    </row>
    <row r="248" spans="1:244" s="18" customFormat="1" ht="20.100000000000001" customHeight="1">
      <c r="A248" s="55" t="s">
        <v>1493</v>
      </c>
      <c r="B248" s="13" t="s">
        <v>256</v>
      </c>
      <c r="C248" s="13" t="str">
        <f>VLOOKUP($A248,'WO Detail'!$A$2:$BJ$304,4,FALSE)</f>
        <v>Bronx</v>
      </c>
      <c r="D248" s="13" t="str">
        <f>VLOOKUP($A248,'WO Detail'!$A$2:$BJ$304,6,FALSE)</f>
        <v>Union Avenue Consolidated</v>
      </c>
      <c r="E248" s="55">
        <f>VLOOKUP($A248,'WO Detail'!$A$2:$BJ$304,7,FALSE)</f>
        <v>342</v>
      </c>
      <c r="F248" s="13" t="s">
        <v>1494</v>
      </c>
      <c r="G248" s="53">
        <v>353</v>
      </c>
      <c r="H248" s="55" t="str">
        <f>VLOOKUP($A248,'WO Detail'!$A$2:$BJ$304,9,FALSE)</f>
        <v>NY005013420</v>
      </c>
      <c r="I248" s="14">
        <v>118</v>
      </c>
      <c r="J248" s="14">
        <v>265</v>
      </c>
      <c r="K248" s="15">
        <v>2.2457626999999998</v>
      </c>
      <c r="L248" s="15">
        <v>23.416101699999999</v>
      </c>
      <c r="M248" s="14">
        <v>95</v>
      </c>
      <c r="N248" s="14">
        <v>170</v>
      </c>
      <c r="O248" s="14">
        <v>16</v>
      </c>
      <c r="P248" s="14">
        <v>26</v>
      </c>
      <c r="Q248" s="14">
        <v>22</v>
      </c>
      <c r="R248" s="14">
        <v>18</v>
      </c>
      <c r="S248" s="14">
        <v>18</v>
      </c>
      <c r="T248" s="14">
        <v>41</v>
      </c>
      <c r="U248" s="14">
        <v>25</v>
      </c>
      <c r="V248" s="14">
        <v>24</v>
      </c>
      <c r="W248" s="14">
        <v>14</v>
      </c>
      <c r="X248" s="14">
        <v>22</v>
      </c>
      <c r="Y248" s="14">
        <v>32</v>
      </c>
      <c r="Z248" s="14">
        <v>6</v>
      </c>
      <c r="AA248" s="14">
        <v>1</v>
      </c>
      <c r="AB248" s="14">
        <v>72</v>
      </c>
      <c r="AC248" s="14">
        <v>53</v>
      </c>
      <c r="AD248" s="14">
        <v>39</v>
      </c>
      <c r="AE248" s="14">
        <v>5</v>
      </c>
      <c r="AF248" s="14">
        <v>95</v>
      </c>
      <c r="AG248" s="14">
        <v>165</v>
      </c>
      <c r="AH248" s="14">
        <v>0</v>
      </c>
      <c r="AI248" s="14">
        <v>0</v>
      </c>
      <c r="AJ248" s="14">
        <v>52</v>
      </c>
      <c r="AK248" s="14">
        <v>12</v>
      </c>
      <c r="AL248" s="14">
        <v>1</v>
      </c>
      <c r="AM248" s="14">
        <v>0</v>
      </c>
      <c r="AN248" s="14">
        <v>10</v>
      </c>
      <c r="AO248" s="16">
        <v>630.33050847457628</v>
      </c>
      <c r="AP248" s="16">
        <v>545.5</v>
      </c>
      <c r="AQ248" s="14">
        <v>0</v>
      </c>
      <c r="AR248" s="14">
        <v>3</v>
      </c>
      <c r="AS248" s="14">
        <v>32</v>
      </c>
      <c r="AT248" s="14">
        <v>11</v>
      </c>
      <c r="AU248" s="14">
        <v>8</v>
      </c>
      <c r="AV248" s="14">
        <v>13</v>
      </c>
      <c r="AW248" s="14">
        <v>11</v>
      </c>
      <c r="AX248" s="14">
        <v>6</v>
      </c>
      <c r="AY248" s="14">
        <v>10</v>
      </c>
      <c r="AZ248" s="14">
        <v>4</v>
      </c>
      <c r="BA248" s="14">
        <v>20</v>
      </c>
      <c r="BB248" s="16">
        <v>30119.196581196582</v>
      </c>
      <c r="BC248" s="16">
        <v>23804</v>
      </c>
      <c r="BD248" s="14">
        <v>1</v>
      </c>
      <c r="BE248" s="14">
        <v>22</v>
      </c>
      <c r="BF248" s="14">
        <v>18</v>
      </c>
      <c r="BG248" s="14">
        <v>9</v>
      </c>
      <c r="BH248" s="14">
        <v>13</v>
      </c>
      <c r="BI248" s="14">
        <v>7</v>
      </c>
      <c r="BJ248" s="14">
        <v>9</v>
      </c>
      <c r="BK248" s="14">
        <v>8</v>
      </c>
      <c r="BL248" s="14">
        <v>9</v>
      </c>
      <c r="BM248" s="14">
        <v>3</v>
      </c>
      <c r="BN248" s="14">
        <v>7</v>
      </c>
      <c r="BO248" s="14">
        <v>1</v>
      </c>
      <c r="BP248" s="14">
        <v>1</v>
      </c>
      <c r="BQ248" s="14">
        <v>2</v>
      </c>
      <c r="BR248" s="14">
        <v>0</v>
      </c>
      <c r="BS248" s="14">
        <v>0</v>
      </c>
      <c r="BT248" s="14">
        <v>0</v>
      </c>
      <c r="BU248" s="14">
        <v>2</v>
      </c>
      <c r="BV248" s="14">
        <v>0</v>
      </c>
      <c r="BW248" s="14">
        <v>1</v>
      </c>
      <c r="BX248" s="14">
        <v>4</v>
      </c>
      <c r="BY248" s="14">
        <v>68</v>
      </c>
      <c r="BZ248" s="16">
        <v>41210.191176470587</v>
      </c>
      <c r="CA248" s="16">
        <v>35324</v>
      </c>
      <c r="CB248" s="14">
        <v>15</v>
      </c>
      <c r="CC248" s="16">
        <v>16611.866666666665</v>
      </c>
      <c r="CD248" s="16">
        <v>8376</v>
      </c>
      <c r="CE248" s="14">
        <v>39</v>
      </c>
      <c r="CF248" s="16">
        <v>16439.615384615383</v>
      </c>
      <c r="CG248" s="16">
        <v>10992</v>
      </c>
      <c r="CH248" s="14">
        <v>65</v>
      </c>
      <c r="CI248" s="14">
        <v>34</v>
      </c>
      <c r="CJ248" s="14">
        <v>11</v>
      </c>
      <c r="CK248" s="14">
        <v>4</v>
      </c>
      <c r="CL248" s="14">
        <v>3</v>
      </c>
      <c r="CM248" s="14">
        <v>3</v>
      </c>
      <c r="CN248" s="17">
        <f t="shared" si="76"/>
        <v>2.5423728813559324E-2</v>
      </c>
      <c r="CO248" s="14">
        <v>10</v>
      </c>
      <c r="CP248" s="17">
        <f t="shared" si="77"/>
        <v>8.4745762711864403E-2</v>
      </c>
      <c r="CQ248" s="14">
        <v>45</v>
      </c>
      <c r="CR248" s="14">
        <v>20</v>
      </c>
      <c r="CS248" s="17">
        <f t="shared" si="78"/>
        <v>7.5471698113207544E-2</v>
      </c>
      <c r="CT248" s="13"/>
      <c r="CU248" s="17"/>
      <c r="CV248" s="13"/>
      <c r="CW248" s="13"/>
      <c r="CX248" s="13"/>
      <c r="CY248" s="13"/>
      <c r="CZ248" s="13"/>
      <c r="DA248" s="13"/>
      <c r="DB248" s="13" t="str">
        <f>VLOOKUP($A248,'WO Detail'!$A$2:$BJ$304,5,FALSE)</f>
        <v>Kim Theodore</v>
      </c>
      <c r="DC248" s="13"/>
      <c r="DD248" s="13"/>
      <c r="DE248" s="55">
        <f>VLOOKUP($A248,'WO Detail'!$A$2:$BJ$304,38,FALSE)</f>
        <v>0</v>
      </c>
      <c r="DF248" s="19" t="s">
        <v>258</v>
      </c>
      <c r="DG248" s="19" t="s">
        <v>259</v>
      </c>
      <c r="DH248" s="19" t="s">
        <v>324</v>
      </c>
      <c r="DI248" s="19" t="s">
        <v>325</v>
      </c>
      <c r="DJ248" s="19" t="s">
        <v>262</v>
      </c>
      <c r="DK248" s="19" t="s">
        <v>263</v>
      </c>
      <c r="DL248" s="19" t="s">
        <v>318</v>
      </c>
      <c r="DM248" s="19" t="s">
        <v>326</v>
      </c>
      <c r="DN248" s="19" t="s">
        <v>846</v>
      </c>
      <c r="DO248" s="55"/>
      <c r="DP248" s="55"/>
      <c r="DQ248" s="68">
        <v>9.8752598752598804</v>
      </c>
      <c r="DR248" s="55" t="str">
        <f>VLOOKUP($A248,'WO Detail'!$A$2:$BJ$304,10,FALSE)</f>
        <v>No</v>
      </c>
      <c r="DS248" s="55" t="str">
        <f>VLOOKUP($A248,'WO Detail'!$A$2:$BJ$304,14,FALSE)</f>
        <v>YES</v>
      </c>
      <c r="DT248" s="19" t="s">
        <v>418</v>
      </c>
      <c r="DU248" s="59" t="str">
        <f>VLOOKUP($A248,'WO Detail'!$A$2:$BJ$304,15,FALSE)</f>
        <v>RAYMOND SERRANO</v>
      </c>
      <c r="DV248" s="78">
        <v>2026</v>
      </c>
      <c r="DW248" s="79" t="s">
        <v>267</v>
      </c>
      <c r="DX248" s="55">
        <f>VLOOKUP($A248,'WO Detail'!$A$2:$BJ$304,26,FALSE)</f>
        <v>120</v>
      </c>
      <c r="DY248" s="55">
        <f>VLOOKUP($A248,'WO Detail'!$A$2:$BJ$304,27,FALSE)</f>
        <v>118</v>
      </c>
      <c r="DZ248" s="55">
        <f>VLOOKUP($A248,'WO Detail'!$A$2:$BJ$304,28,FALSE)</f>
        <v>1</v>
      </c>
      <c r="EA248" s="55">
        <f>VLOOKUP($A248,'WO Detail'!$A$2:$BJ$304,29,FALSE)</f>
        <v>1</v>
      </c>
      <c r="EB248" s="55">
        <f>VLOOKUP($A248,'WO Detail'!$A$2:$BJ$304,30,FALSE)</f>
        <v>0</v>
      </c>
      <c r="EC248" s="55">
        <f>VLOOKUP($A248,'WO Detail'!$A$2:$BJ$304,31,FALSE)</f>
        <v>30</v>
      </c>
      <c r="ED248" s="55">
        <f>VLOOKUP($A248,'WO Detail'!$A$2:$BJ$304,32,FALSE)</f>
        <v>60</v>
      </c>
      <c r="EE248" s="55">
        <f>VLOOKUP($A248,'WO Detail'!$A$2:$BJ$304,33,FALSE)</f>
        <v>30</v>
      </c>
      <c r="EF248" s="55">
        <f>VLOOKUP($A248,'WO Detail'!$A$2:$BJ$304,34,FALSE)</f>
        <v>0</v>
      </c>
      <c r="EG248" s="55">
        <f>VLOOKUP($A248,'WO Detail'!$A$2:$BJ$304,35,FALSE)</f>
        <v>0</v>
      </c>
      <c r="EH248" s="55">
        <f>VLOOKUP($A248,'WO Detail'!$A$2:$BJ$304,36,FALSE)</f>
        <v>0</v>
      </c>
      <c r="EI248" s="55">
        <f>VLOOKUP($A248,'WO Detail'!$A$2:$BJ$304,37,FALSE)</f>
        <v>0</v>
      </c>
      <c r="EJ248" s="78">
        <v>2</v>
      </c>
      <c r="EK248" s="78">
        <v>0</v>
      </c>
      <c r="EL248" s="19" t="s">
        <v>268</v>
      </c>
      <c r="EM248" s="19" t="s">
        <v>290</v>
      </c>
      <c r="EN248" s="81">
        <v>31884</v>
      </c>
      <c r="EO248" s="78">
        <v>33</v>
      </c>
      <c r="EP248" s="78" t="s">
        <v>371</v>
      </c>
      <c r="EQ248" s="84">
        <v>42267</v>
      </c>
      <c r="ER248" s="78">
        <v>2.83</v>
      </c>
      <c r="ES248" s="13"/>
      <c r="ET248" s="55">
        <f>VLOOKUP($A248,'WO Detail'!$A$2:$BJ$304,25,FALSE)</f>
        <v>32</v>
      </c>
      <c r="EU248" s="55">
        <f>VLOOKUP($A248,'WO Detail'!$A$2:$BJ$304,24,FALSE)</f>
        <v>0</v>
      </c>
      <c r="EV248" s="55" t="str">
        <f>VLOOKUP($A248,'WO Detail'!$A$2:$BJ$304,23,FALSE)</f>
        <v>OPERATING</v>
      </c>
      <c r="EW248" s="78" t="s">
        <v>267</v>
      </c>
      <c r="EX248" s="13"/>
      <c r="EY248" s="13"/>
      <c r="EZ248" s="19" t="s">
        <v>267</v>
      </c>
      <c r="FA248" s="55" t="str">
        <f>VLOOKUP($A248,'WO Detail'!$A$2:$BJ$304,11,FALSE)</f>
        <v>Other</v>
      </c>
      <c r="FB248" s="55" t="str">
        <f>VLOOKUP($A248,'WO Detail'!$A$2:$BJ$304,12,FALSE)</f>
        <v>No</v>
      </c>
      <c r="FC248" s="13"/>
      <c r="FD248" s="55">
        <f>VLOOKUP($A248,'WO Detail'!$A$2:$BJ$304,13,FALSE)</f>
        <v>0</v>
      </c>
      <c r="FE248" s="19" t="s">
        <v>272</v>
      </c>
      <c r="FF248" s="13" t="s">
        <v>273</v>
      </c>
      <c r="FG248" s="19" t="s">
        <v>463</v>
      </c>
      <c r="FH248" s="19" t="s">
        <v>810</v>
      </c>
      <c r="FI248" s="13">
        <v>3710</v>
      </c>
      <c r="FJ248" s="13">
        <v>8</v>
      </c>
      <c r="FK248" s="19" t="s">
        <v>849</v>
      </c>
      <c r="FL248" s="13"/>
      <c r="FM248" s="55">
        <f>VLOOKUP($A248,'WO Detail'!$A$2:$BJ$304,16,FALSE)</f>
        <v>0</v>
      </c>
      <c r="FN248" s="13"/>
      <c r="FO248" s="13"/>
      <c r="FP248" s="13"/>
      <c r="FQ248" s="13"/>
      <c r="FR248" s="13"/>
      <c r="FS248" s="13"/>
      <c r="FT248" s="13"/>
      <c r="FU248" s="13"/>
      <c r="FV248" s="13"/>
      <c r="FW248" s="13"/>
      <c r="FX248" s="13"/>
      <c r="FY248" s="13"/>
      <c r="FZ248" s="13"/>
      <c r="GA248" s="13"/>
      <c r="GB248" s="13"/>
      <c r="GC248" s="13"/>
      <c r="GD248" s="13"/>
      <c r="GE248" s="13"/>
      <c r="GF248" s="13"/>
      <c r="GG248" s="13"/>
      <c r="GH248" s="55">
        <f>VLOOKUP($A248,'WO Detail'!$A$2:$BJ$304,39,FALSE)</f>
        <v>88.9</v>
      </c>
      <c r="GI248" s="55">
        <f>VLOOKUP($A248,'WO Detail'!$A$2:$BJ$304,40,FALSE)</f>
        <v>37.29</v>
      </c>
      <c r="GJ248" s="13"/>
      <c r="GK248" s="13"/>
      <c r="GL248" s="13"/>
      <c r="GM248" s="13"/>
      <c r="GN248" s="55">
        <f>VLOOKUP($A248,'WO Detail'!$A$2:$BJ$304,17,FALSE)</f>
        <v>0</v>
      </c>
      <c r="GO248" s="55">
        <f>VLOOKUP($A248,'WO Detail'!$A$2:$BJ$304,18,FALSE)</f>
        <v>0</v>
      </c>
      <c r="GP248" s="55">
        <f>VLOOKUP($A248,'WO Detail'!$A$2:$BJ$304,19,FALSE)</f>
        <v>0</v>
      </c>
      <c r="GQ248" s="55" t="str">
        <f>VLOOKUP($A248,'WO Detail'!$A$2:$BJ$304,21,FALSE)</f>
        <v>Yes</v>
      </c>
      <c r="GR248" s="89">
        <f>VLOOKUP($A248,'WO Detail'!$A$2:$BJ$304,22,FALSE)</f>
        <v>0.67460993954092896</v>
      </c>
      <c r="GS248" s="95">
        <f>VLOOKUP($A248,'WO Detail'!$A$2:$BJ$304,41,FALSE)</f>
        <v>392</v>
      </c>
      <c r="GT248" s="95">
        <f t="shared" si="98"/>
        <v>1.1073446327683616</v>
      </c>
      <c r="GU248" s="95">
        <f>VLOOKUP($A248,'WO Detail'!$A$2:$BJ$304,42,FALSE)</f>
        <v>55</v>
      </c>
      <c r="GV248" s="95">
        <f t="shared" si="99"/>
        <v>0.46610169491525422</v>
      </c>
      <c r="GW248" s="95">
        <f>VLOOKUP($A248,'WO Detail'!$A$2:$BJ$304,43,FALSE)</f>
        <v>863</v>
      </c>
      <c r="GX248" s="95">
        <f t="shared" si="79"/>
        <v>2.4378531073446328</v>
      </c>
      <c r="GY248" s="95">
        <f>VLOOKUP($A248,'WO Detail'!$A$2:$BJ$304,44,FALSE)</f>
        <v>963</v>
      </c>
      <c r="GZ248" s="95">
        <f t="shared" si="80"/>
        <v>8.1610169491525415</v>
      </c>
      <c r="HA248" s="95">
        <f>VLOOKUP($A248,'WO Detail'!$A$2:$BJ$304,45,FALSE)</f>
        <v>375</v>
      </c>
      <c r="HB248" s="95">
        <f t="shared" si="81"/>
        <v>1.0593220338983051</v>
      </c>
      <c r="HC248" s="95">
        <f>VLOOKUP($A248,'WO Detail'!$A$2:$BJ$304,46,FALSE)</f>
        <v>421</v>
      </c>
      <c r="HD248" s="95">
        <f t="shared" si="82"/>
        <v>3.5677966101694913</v>
      </c>
      <c r="HE248" s="95">
        <f>VLOOKUP($A248,'WO Detail'!$A$2:$BJ$304,47,FALSE)</f>
        <v>481</v>
      </c>
      <c r="HF248" s="95">
        <f t="shared" si="83"/>
        <v>1.3587570621468927</v>
      </c>
      <c r="HG248" s="95">
        <f>VLOOKUP($A248,'WO Detail'!$A$2:$BJ$304,49,FALSE)</f>
        <v>588</v>
      </c>
      <c r="HH248" s="95">
        <f t="shared" si="84"/>
        <v>1.6610169491525424</v>
      </c>
      <c r="HI248" s="95">
        <f>VLOOKUP($A248,'WO Detail'!$A$2:$BJ$304,51,FALSE)</f>
        <v>4</v>
      </c>
      <c r="HJ248" s="95">
        <f t="shared" si="85"/>
        <v>2</v>
      </c>
      <c r="HK248" s="95">
        <f>VLOOKUP($A248,'WO Detail'!$A$2:$BJ$304,53,FALSE)</f>
        <v>4</v>
      </c>
      <c r="HL248" s="95">
        <f t="shared" si="86"/>
        <v>2</v>
      </c>
      <c r="HM248" s="95"/>
      <c r="HN248" s="95"/>
      <c r="HO248" s="95">
        <f>VLOOKUP($A248,'WO Detail'!$A$2:$BJ$304,56,FALSE)</f>
        <v>4417</v>
      </c>
      <c r="HP248" s="95">
        <f t="shared" si="87"/>
        <v>12.477401129943502</v>
      </c>
      <c r="HQ248" s="95">
        <f>VLOOKUP($A248,'WO Detail'!$A$2:$BJ$304,57,FALSE)</f>
        <v>1240</v>
      </c>
      <c r="HR248" s="95">
        <f t="shared" si="88"/>
        <v>10.508474576271187</v>
      </c>
      <c r="HS248" s="95">
        <f>VLOOKUP($A248,'WO Detail'!$A$2:$BJ$304,58,FALSE)</f>
        <v>3057</v>
      </c>
      <c r="HT248" s="95">
        <f t="shared" si="89"/>
        <v>8.6355932203389827</v>
      </c>
      <c r="HU248" s="95">
        <f>VLOOKUP($A248,'WO Detail'!$A$2:$BJ$304,59,FALSE)</f>
        <v>15823</v>
      </c>
      <c r="HV248" s="95">
        <f t="shared" si="90"/>
        <v>134.09322033898306</v>
      </c>
      <c r="HW248" s="95">
        <f>VLOOKUP($A248,'WO Detail'!$A$2:$BJ$304,60,FALSE)</f>
        <v>214</v>
      </c>
      <c r="HX248" s="95">
        <f t="shared" si="91"/>
        <v>0.60451977401129942</v>
      </c>
      <c r="HY248" s="95">
        <f>VLOOKUP($A248,'WO Detail'!$A$2:$BJ$304,61,FALSE)</f>
        <v>6725</v>
      </c>
      <c r="HZ248" s="95">
        <f t="shared" si="92"/>
        <v>56.991525423728817</v>
      </c>
      <c r="IA248" s="95"/>
      <c r="IB248" s="95"/>
      <c r="IC248" s="95"/>
      <c r="ID248" s="113">
        <f>VLOOKUP($A248,'PHAS Score'!$C$1:$D$303,2,FALSE)</f>
        <v>63.55</v>
      </c>
      <c r="IE248" s="95">
        <f>VLOOKUP($A248,'WO Detail'!$A$2:$BJ$304,62,FALSE)</f>
        <v>530</v>
      </c>
      <c r="IF248" s="95">
        <f t="shared" si="93"/>
        <v>4.4915254237288131</v>
      </c>
      <c r="IG248" s="96"/>
      <c r="IH248" s="96"/>
      <c r="II248" s="96"/>
      <c r="IJ248" s="96"/>
    </row>
    <row r="249" spans="1:244" s="18" customFormat="1" ht="20.100000000000001" customHeight="1">
      <c r="A249" s="55" t="s">
        <v>1495</v>
      </c>
      <c r="B249" s="13" t="s">
        <v>278</v>
      </c>
      <c r="C249" s="13" t="str">
        <f>VLOOKUP($A249,'WO Detail'!$A$2:$BJ$304,4,FALSE)</f>
        <v>Brooklyn</v>
      </c>
      <c r="D249" s="13" t="str">
        <f>VLOOKUP($A249,'WO Detail'!$A$2:$BJ$304,6,FALSE)</f>
        <v>Park Rock Consolidation</v>
      </c>
      <c r="E249" s="55">
        <f>VLOOKUP($A249,'WO Detail'!$A$2:$BJ$304,7,FALSE)</f>
        <v>351</v>
      </c>
      <c r="F249" s="13" t="s">
        <v>1496</v>
      </c>
      <c r="G249" s="53">
        <v>366</v>
      </c>
      <c r="H249" s="55" t="str">
        <f>VLOOKUP($A249,'WO Detail'!$A$2:$BJ$304,9,FALSE)</f>
        <v>NY005013510</v>
      </c>
      <c r="I249" s="14">
        <v>82</v>
      </c>
      <c r="J249" s="14">
        <v>268</v>
      </c>
      <c r="K249" s="15">
        <v>3.2682926999999999</v>
      </c>
      <c r="L249" s="15">
        <v>20.0621951</v>
      </c>
      <c r="M249" s="14">
        <v>107</v>
      </c>
      <c r="N249" s="14">
        <v>161</v>
      </c>
      <c r="O249" s="14">
        <v>12</v>
      </c>
      <c r="P249" s="14">
        <v>15</v>
      </c>
      <c r="Q249" s="14">
        <v>28</v>
      </c>
      <c r="R249" s="14">
        <v>34</v>
      </c>
      <c r="S249" s="14">
        <v>43</v>
      </c>
      <c r="T249" s="14">
        <v>27</v>
      </c>
      <c r="U249" s="14">
        <v>37</v>
      </c>
      <c r="V249" s="14">
        <v>33</v>
      </c>
      <c r="W249" s="14">
        <v>6</v>
      </c>
      <c r="X249" s="14">
        <v>11</v>
      </c>
      <c r="Y249" s="14">
        <v>13</v>
      </c>
      <c r="Z249" s="14">
        <v>8</v>
      </c>
      <c r="AA249" s="14">
        <v>1</v>
      </c>
      <c r="AB249" s="14">
        <v>71</v>
      </c>
      <c r="AC249" s="14">
        <v>30</v>
      </c>
      <c r="AD249" s="14">
        <v>22</v>
      </c>
      <c r="AE249" s="14">
        <v>7</v>
      </c>
      <c r="AF249" s="14">
        <v>188</v>
      </c>
      <c r="AG249" s="14">
        <v>62</v>
      </c>
      <c r="AH249" s="14">
        <v>1</v>
      </c>
      <c r="AI249" s="14">
        <v>10</v>
      </c>
      <c r="AJ249" s="14">
        <v>33</v>
      </c>
      <c r="AK249" s="14">
        <v>5</v>
      </c>
      <c r="AL249" s="14">
        <v>2</v>
      </c>
      <c r="AM249" s="14">
        <v>1</v>
      </c>
      <c r="AN249" s="14">
        <v>7</v>
      </c>
      <c r="AO249" s="16">
        <v>737.82926829268297</v>
      </c>
      <c r="AP249" s="16">
        <v>575.5</v>
      </c>
      <c r="AQ249" s="14">
        <v>0</v>
      </c>
      <c r="AR249" s="14">
        <v>1</v>
      </c>
      <c r="AS249" s="14">
        <v>16</v>
      </c>
      <c r="AT249" s="14">
        <v>6</v>
      </c>
      <c r="AU249" s="14">
        <v>8</v>
      </c>
      <c r="AV249" s="14">
        <v>12</v>
      </c>
      <c r="AW249" s="14">
        <v>7</v>
      </c>
      <c r="AX249" s="14">
        <v>6</v>
      </c>
      <c r="AY249" s="14">
        <v>2</v>
      </c>
      <c r="AZ249" s="14">
        <v>2</v>
      </c>
      <c r="BA249" s="14">
        <v>22</v>
      </c>
      <c r="BB249" s="16">
        <v>37142.864197530864</v>
      </c>
      <c r="BC249" s="16">
        <v>27569</v>
      </c>
      <c r="BD249" s="14">
        <v>0</v>
      </c>
      <c r="BE249" s="14">
        <v>5</v>
      </c>
      <c r="BF249" s="14">
        <v>14</v>
      </c>
      <c r="BG249" s="14">
        <v>7</v>
      </c>
      <c r="BH249" s="14">
        <v>9</v>
      </c>
      <c r="BI249" s="14">
        <v>10</v>
      </c>
      <c r="BJ249" s="14">
        <v>3</v>
      </c>
      <c r="BK249" s="14">
        <v>4</v>
      </c>
      <c r="BL249" s="14">
        <v>7</v>
      </c>
      <c r="BM249" s="14">
        <v>4</v>
      </c>
      <c r="BN249" s="14">
        <v>3</v>
      </c>
      <c r="BO249" s="14">
        <v>1</v>
      </c>
      <c r="BP249" s="14">
        <v>2</v>
      </c>
      <c r="BQ249" s="14">
        <v>1</v>
      </c>
      <c r="BR249" s="14">
        <v>3</v>
      </c>
      <c r="BS249" s="14">
        <v>0</v>
      </c>
      <c r="BT249" s="14">
        <v>3</v>
      </c>
      <c r="BU249" s="14">
        <v>2</v>
      </c>
      <c r="BV249" s="14">
        <v>0</v>
      </c>
      <c r="BW249" s="14">
        <v>1</v>
      </c>
      <c r="BX249" s="14">
        <v>2</v>
      </c>
      <c r="BY249" s="14">
        <v>56</v>
      </c>
      <c r="BZ249" s="16">
        <v>46689.982142857145</v>
      </c>
      <c r="CA249" s="16">
        <v>39719</v>
      </c>
      <c r="CB249" s="14">
        <v>16</v>
      </c>
      <c r="CC249" s="16">
        <v>27930.0625</v>
      </c>
      <c r="CD249" s="16">
        <v>21992</v>
      </c>
      <c r="CE249" s="14">
        <v>14</v>
      </c>
      <c r="CF249" s="16">
        <v>16984.142857142859</v>
      </c>
      <c r="CG249" s="16">
        <v>14856</v>
      </c>
      <c r="CH249" s="14">
        <v>46</v>
      </c>
      <c r="CI249" s="14">
        <v>15</v>
      </c>
      <c r="CJ249" s="14">
        <v>11</v>
      </c>
      <c r="CK249" s="14">
        <v>7</v>
      </c>
      <c r="CL249" s="14">
        <v>2</v>
      </c>
      <c r="CM249" s="14">
        <v>2</v>
      </c>
      <c r="CN249" s="17">
        <f t="shared" si="76"/>
        <v>2.4390243902439025E-2</v>
      </c>
      <c r="CO249" s="14">
        <v>10</v>
      </c>
      <c r="CP249" s="17">
        <f t="shared" si="77"/>
        <v>0.12195121951219512</v>
      </c>
      <c r="CQ249" s="14">
        <v>28</v>
      </c>
      <c r="CR249" s="14">
        <v>14</v>
      </c>
      <c r="CS249" s="17">
        <f t="shared" si="78"/>
        <v>5.2238805970149252E-2</v>
      </c>
      <c r="CT249" s="13"/>
      <c r="CU249" s="17"/>
      <c r="CV249" s="13"/>
      <c r="CW249" s="13"/>
      <c r="CX249" s="13"/>
      <c r="CY249" s="13"/>
      <c r="CZ249" s="13"/>
      <c r="DA249" s="13"/>
      <c r="DB249" s="13" t="str">
        <f>VLOOKUP($A249,'WO Detail'!$A$2:$BJ$304,5,FALSE)</f>
        <v>Alicia Maynard</v>
      </c>
      <c r="DC249" s="13"/>
      <c r="DD249" s="13"/>
      <c r="DE249" s="55">
        <f>VLOOKUP($A249,'WO Detail'!$A$2:$BJ$304,38,FALSE)</f>
        <v>1</v>
      </c>
      <c r="DF249" s="19" t="s">
        <v>280</v>
      </c>
      <c r="DG249" s="19" t="s">
        <v>281</v>
      </c>
      <c r="DH249" s="19" t="s">
        <v>282</v>
      </c>
      <c r="DI249" s="19" t="s">
        <v>283</v>
      </c>
      <c r="DJ249" s="19" t="s">
        <v>799</v>
      </c>
      <c r="DK249" s="19" t="s">
        <v>800</v>
      </c>
      <c r="DL249" s="19" t="s">
        <v>1497</v>
      </c>
      <c r="DM249" s="19" t="s">
        <v>1498</v>
      </c>
      <c r="DN249" s="19" t="s">
        <v>430</v>
      </c>
      <c r="DO249" s="55"/>
      <c r="DP249" s="55"/>
      <c r="DQ249" s="68">
        <v>18.18181818181818</v>
      </c>
      <c r="DR249" s="55" t="str">
        <f>VLOOKUP($A249,'WO Detail'!$A$2:$BJ$304,10,FALSE)</f>
        <v>No</v>
      </c>
      <c r="DS249" s="55" t="str">
        <f>VLOOKUP($A249,'WO Detail'!$A$2:$BJ$304,14,FALSE)</f>
        <v>NO</v>
      </c>
      <c r="DT249" s="19" t="s">
        <v>431</v>
      </c>
      <c r="DU249" s="59">
        <f>VLOOKUP($A249,'WO Detail'!$A$2:$BJ$304,15,FALSE)</f>
        <v>0</v>
      </c>
      <c r="DV249" s="78">
        <v>2025</v>
      </c>
      <c r="DW249" s="79" t="s">
        <v>267</v>
      </c>
      <c r="DX249" s="55">
        <f>VLOOKUP($A249,'WO Detail'!$A$2:$BJ$304,26,FALSE)</f>
        <v>83</v>
      </c>
      <c r="DY249" s="55">
        <f>VLOOKUP($A249,'WO Detail'!$A$2:$BJ$304,27,FALSE)</f>
        <v>82</v>
      </c>
      <c r="DZ249" s="55">
        <f>VLOOKUP($A249,'WO Detail'!$A$2:$BJ$304,28,FALSE)</f>
        <v>1</v>
      </c>
      <c r="EA249" s="55">
        <f>VLOOKUP($A249,'WO Detail'!$A$2:$BJ$304,29,FALSE)</f>
        <v>0</v>
      </c>
      <c r="EB249" s="55">
        <f>VLOOKUP($A249,'WO Detail'!$A$2:$BJ$304,30,FALSE)</f>
        <v>0</v>
      </c>
      <c r="EC249" s="55">
        <f>VLOOKUP($A249,'WO Detail'!$A$2:$BJ$304,31,FALSE)</f>
        <v>0</v>
      </c>
      <c r="ED249" s="55">
        <f>VLOOKUP($A249,'WO Detail'!$A$2:$BJ$304,32,FALSE)</f>
        <v>16</v>
      </c>
      <c r="EE249" s="55">
        <f>VLOOKUP($A249,'WO Detail'!$A$2:$BJ$304,33,FALSE)</f>
        <v>67</v>
      </c>
      <c r="EF249" s="55">
        <f>VLOOKUP($A249,'WO Detail'!$A$2:$BJ$304,34,FALSE)</f>
        <v>0</v>
      </c>
      <c r="EG249" s="55">
        <f>VLOOKUP($A249,'WO Detail'!$A$2:$BJ$304,35,FALSE)</f>
        <v>0</v>
      </c>
      <c r="EH249" s="55">
        <f>VLOOKUP($A249,'WO Detail'!$A$2:$BJ$304,36,FALSE)</f>
        <v>0</v>
      </c>
      <c r="EI249" s="55">
        <f>VLOOKUP($A249,'WO Detail'!$A$2:$BJ$304,37,FALSE)</f>
        <v>0</v>
      </c>
      <c r="EJ249" s="78">
        <v>5</v>
      </c>
      <c r="EK249" s="78">
        <v>0</v>
      </c>
      <c r="EL249" s="19" t="s">
        <v>268</v>
      </c>
      <c r="EM249" s="19" t="s">
        <v>290</v>
      </c>
      <c r="EN249" s="81">
        <v>33369</v>
      </c>
      <c r="EO249" s="78">
        <v>29</v>
      </c>
      <c r="EP249" s="78" t="s">
        <v>291</v>
      </c>
      <c r="EQ249" s="84">
        <v>28039</v>
      </c>
      <c r="ER249" s="78">
        <v>1.1300000000000001</v>
      </c>
      <c r="ES249" s="13"/>
      <c r="ET249" s="55">
        <f>VLOOKUP($A249,'WO Detail'!$A$2:$BJ$304,25,FALSE)</f>
        <v>12</v>
      </c>
      <c r="EU249" s="55">
        <f>VLOOKUP($A249,'WO Detail'!$A$2:$BJ$304,24,FALSE)</f>
        <v>0</v>
      </c>
      <c r="EV249" s="55" t="str">
        <f>VLOOKUP($A249,'WO Detail'!$A$2:$BJ$304,23,FALSE)</f>
        <v>OPERATING</v>
      </c>
      <c r="EW249" s="78" t="s">
        <v>267</v>
      </c>
      <c r="EX249" s="13"/>
      <c r="EY249" s="13"/>
      <c r="EZ249" s="19" t="s">
        <v>272</v>
      </c>
      <c r="FA249" s="55" t="str">
        <f>VLOOKUP($A249,'WO Detail'!$A$2:$BJ$304,11,FALSE)</f>
        <v>Other</v>
      </c>
      <c r="FB249" s="55" t="str">
        <f>VLOOKUP($A249,'WO Detail'!$A$2:$BJ$304,12,FALSE)</f>
        <v>No</v>
      </c>
      <c r="FC249" s="13"/>
      <c r="FD249" s="55">
        <f>VLOOKUP($A249,'WO Detail'!$A$2:$BJ$304,13,FALSE)</f>
        <v>0</v>
      </c>
      <c r="FE249" s="19" t="s">
        <v>272</v>
      </c>
      <c r="FF249" s="13" t="s">
        <v>273</v>
      </c>
      <c r="FG249" s="19" t="s">
        <v>1499</v>
      </c>
      <c r="FH249" s="19" t="s">
        <v>433</v>
      </c>
      <c r="FI249" s="13">
        <v>4006</v>
      </c>
      <c r="FJ249" s="13">
        <v>17</v>
      </c>
      <c r="FK249" s="19" t="s">
        <v>435</v>
      </c>
      <c r="FL249" s="13"/>
      <c r="FM249" s="55">
        <f>VLOOKUP($A249,'WO Detail'!$A$2:$BJ$304,16,FALSE)</f>
        <v>0</v>
      </c>
      <c r="FN249" s="13"/>
      <c r="FO249" s="13"/>
      <c r="FP249" s="13"/>
      <c r="FQ249" s="13"/>
      <c r="FR249" s="13"/>
      <c r="FS249" s="13"/>
      <c r="FT249" s="13"/>
      <c r="FU249" s="13"/>
      <c r="FV249" s="13"/>
      <c r="FW249" s="13"/>
      <c r="FX249" s="13"/>
      <c r="FY249" s="13"/>
      <c r="FZ249" s="13"/>
      <c r="GA249" s="13"/>
      <c r="GB249" s="13"/>
      <c r="GC249" s="13"/>
      <c r="GD249" s="13"/>
      <c r="GE249" s="13"/>
      <c r="GF249" s="13"/>
      <c r="GG249" s="13"/>
      <c r="GH249" s="55">
        <f>VLOOKUP($A249,'WO Detail'!$A$2:$BJ$304,39,FALSE)</f>
        <v>80.290000000000006</v>
      </c>
      <c r="GI249" s="55">
        <f>VLOOKUP($A249,'WO Detail'!$A$2:$BJ$304,40,FALSE)</f>
        <v>58.54</v>
      </c>
      <c r="GJ249" s="13"/>
      <c r="GK249" s="13"/>
      <c r="GL249" s="13"/>
      <c r="GM249" s="13"/>
      <c r="GN249" s="55">
        <f>VLOOKUP($A249,'WO Detail'!$A$2:$BJ$304,17,FALSE)</f>
        <v>0</v>
      </c>
      <c r="GO249" s="55">
        <f>VLOOKUP($A249,'WO Detail'!$A$2:$BJ$304,18,FALSE)</f>
        <v>0</v>
      </c>
      <c r="GP249" s="55">
        <f>VLOOKUP($A249,'WO Detail'!$A$2:$BJ$304,19,FALSE)</f>
        <v>0</v>
      </c>
      <c r="GQ249" s="55" t="str">
        <f>VLOOKUP($A249,'WO Detail'!$A$2:$BJ$304,21,FALSE)</f>
        <v>Yes</v>
      </c>
      <c r="GR249" s="89">
        <f>VLOOKUP($A249,'WO Detail'!$A$2:$BJ$304,22,FALSE)</f>
        <v>1.0098853814276896</v>
      </c>
      <c r="GS249" s="95">
        <f>VLOOKUP($A249,'WO Detail'!$A$2:$BJ$304,41,FALSE)</f>
        <v>412</v>
      </c>
      <c r="GT249" s="95">
        <f t="shared" si="98"/>
        <v>1.6747967479674797</v>
      </c>
      <c r="GU249" s="95">
        <f>VLOOKUP($A249,'WO Detail'!$A$2:$BJ$304,42,FALSE)</f>
        <v>82</v>
      </c>
      <c r="GV249" s="95">
        <f t="shared" si="99"/>
        <v>1</v>
      </c>
      <c r="GW249" s="95">
        <f>VLOOKUP($A249,'WO Detail'!$A$2:$BJ$304,43,FALSE)</f>
        <v>958</v>
      </c>
      <c r="GX249" s="95">
        <f t="shared" si="79"/>
        <v>3.8943089430894307</v>
      </c>
      <c r="GY249" s="95">
        <f>VLOOKUP($A249,'WO Detail'!$A$2:$BJ$304,44,FALSE)</f>
        <v>2027</v>
      </c>
      <c r="GZ249" s="95">
        <f t="shared" si="80"/>
        <v>24.719512195121951</v>
      </c>
      <c r="HA249" s="95">
        <f>VLOOKUP($A249,'WO Detail'!$A$2:$BJ$304,45,FALSE)</f>
        <v>340</v>
      </c>
      <c r="HB249" s="95">
        <f t="shared" si="81"/>
        <v>1.3821138211382114</v>
      </c>
      <c r="HC249" s="95">
        <f>VLOOKUP($A249,'WO Detail'!$A$2:$BJ$304,46,FALSE)</f>
        <v>393</v>
      </c>
      <c r="HD249" s="95">
        <f t="shared" si="82"/>
        <v>4.7926829268292686</v>
      </c>
      <c r="HE249" s="95">
        <f>VLOOKUP($A249,'WO Detail'!$A$2:$BJ$304,47,FALSE)</f>
        <v>637</v>
      </c>
      <c r="HF249" s="95">
        <f t="shared" si="83"/>
        <v>2.589430894308943</v>
      </c>
      <c r="HG249" s="95">
        <f>VLOOKUP($A249,'WO Detail'!$A$2:$BJ$304,49,FALSE)</f>
        <v>318</v>
      </c>
      <c r="HH249" s="95">
        <f t="shared" si="84"/>
        <v>1.2926829268292683</v>
      </c>
      <c r="HI249" s="95">
        <f>VLOOKUP($A249,'WO Detail'!$A$2:$BJ$304,51,FALSE)</f>
        <v>6</v>
      </c>
      <c r="HJ249" s="95">
        <f t="shared" si="85"/>
        <v>3</v>
      </c>
      <c r="HK249" s="95">
        <f>VLOOKUP($A249,'WO Detail'!$A$2:$BJ$304,53,FALSE)</f>
        <v>6</v>
      </c>
      <c r="HL249" s="95">
        <f t="shared" si="86"/>
        <v>3</v>
      </c>
      <c r="HM249" s="95"/>
      <c r="HN249" s="95"/>
      <c r="HO249" s="95">
        <f>VLOOKUP($A249,'WO Detail'!$A$2:$BJ$304,56,FALSE)</f>
        <v>3351</v>
      </c>
      <c r="HP249" s="95">
        <f t="shared" si="87"/>
        <v>13.621951219512194</v>
      </c>
      <c r="HQ249" s="95">
        <f>VLOOKUP($A249,'WO Detail'!$A$2:$BJ$304,57,FALSE)</f>
        <v>2284</v>
      </c>
      <c r="HR249" s="95">
        <f t="shared" si="88"/>
        <v>27.853658536585368</v>
      </c>
      <c r="HS249" s="95">
        <f>VLOOKUP($A249,'WO Detail'!$A$2:$BJ$304,58,FALSE)</f>
        <v>2708</v>
      </c>
      <c r="HT249" s="95">
        <f t="shared" si="89"/>
        <v>11.008130081300813</v>
      </c>
      <c r="HU249" s="95">
        <f>VLOOKUP($A249,'WO Detail'!$A$2:$BJ$304,59,FALSE)</f>
        <v>12547</v>
      </c>
      <c r="HV249" s="95">
        <f t="shared" si="90"/>
        <v>153.01219512195121</v>
      </c>
      <c r="HW249" s="95">
        <f>VLOOKUP($A249,'WO Detail'!$A$2:$BJ$304,60,FALSE)</f>
        <v>149</v>
      </c>
      <c r="HX249" s="95">
        <f t="shared" si="91"/>
        <v>0.60569105691056913</v>
      </c>
      <c r="HY249" s="95">
        <f>VLOOKUP($A249,'WO Detail'!$A$2:$BJ$304,61,FALSE)</f>
        <v>5275</v>
      </c>
      <c r="HZ249" s="95">
        <f t="shared" si="92"/>
        <v>64.329268292682926</v>
      </c>
      <c r="IA249" s="95"/>
      <c r="IB249" s="95"/>
      <c r="IC249" s="95"/>
      <c r="ID249" s="113">
        <f>VLOOKUP($A249,'PHAS Score'!$C$1:$D$303,2,FALSE)</f>
        <v>76</v>
      </c>
      <c r="IE249" s="95">
        <f>VLOOKUP($A249,'WO Detail'!$A$2:$BJ$304,62,FALSE)</f>
        <v>196</v>
      </c>
      <c r="IF249" s="95">
        <f t="shared" si="93"/>
        <v>2.3902439024390243</v>
      </c>
      <c r="IG249" s="96"/>
      <c r="IH249" s="96"/>
      <c r="II249" s="96"/>
      <c r="IJ249" s="96"/>
    </row>
    <row r="250" spans="1:244" s="18" customFormat="1" ht="20.100000000000001" customHeight="1">
      <c r="A250" s="55" t="s">
        <v>1500</v>
      </c>
      <c r="B250" s="13" t="s">
        <v>278</v>
      </c>
      <c r="C250" s="13" t="str">
        <f>VLOOKUP($A250,'WO Detail'!$A$2:$BJ$304,4,FALSE)</f>
        <v>Brooklyn</v>
      </c>
      <c r="D250" s="13" t="str">
        <f>VLOOKUP($A250,'WO Detail'!$A$2:$BJ$304,6,FALSE)</f>
        <v>Park Rock Consolidation</v>
      </c>
      <c r="E250" s="55">
        <f>VLOOKUP($A250,'WO Detail'!$A$2:$BJ$304,7,FALSE)</f>
        <v>351</v>
      </c>
      <c r="F250" s="13" t="s">
        <v>1501</v>
      </c>
      <c r="G250" s="53">
        <v>368</v>
      </c>
      <c r="H250" s="55" t="str">
        <f>VLOOKUP($A250,'WO Detail'!$A$2:$BJ$304,9,FALSE)</f>
        <v>NY005013510</v>
      </c>
      <c r="I250" s="14">
        <v>125</v>
      </c>
      <c r="J250" s="14">
        <v>329</v>
      </c>
      <c r="K250" s="15">
        <v>2.6320000000000001</v>
      </c>
      <c r="L250" s="15">
        <v>17.5456</v>
      </c>
      <c r="M250" s="14">
        <v>114</v>
      </c>
      <c r="N250" s="14">
        <v>215</v>
      </c>
      <c r="O250" s="14">
        <v>16</v>
      </c>
      <c r="P250" s="14">
        <v>28</v>
      </c>
      <c r="Q250" s="14">
        <v>36</v>
      </c>
      <c r="R250" s="14">
        <v>46</v>
      </c>
      <c r="S250" s="14">
        <v>26</v>
      </c>
      <c r="T250" s="14">
        <v>47</v>
      </c>
      <c r="U250" s="14">
        <v>39</v>
      </c>
      <c r="V250" s="14">
        <v>36</v>
      </c>
      <c r="W250" s="14">
        <v>23</v>
      </c>
      <c r="X250" s="14">
        <v>13</v>
      </c>
      <c r="Y250" s="14">
        <v>15</v>
      </c>
      <c r="Z250" s="14">
        <v>1</v>
      </c>
      <c r="AA250" s="14">
        <v>3</v>
      </c>
      <c r="AB250" s="14">
        <v>102</v>
      </c>
      <c r="AC250" s="14">
        <v>28</v>
      </c>
      <c r="AD250" s="14">
        <v>19</v>
      </c>
      <c r="AE250" s="14">
        <v>2</v>
      </c>
      <c r="AF250" s="14">
        <v>257</v>
      </c>
      <c r="AG250" s="14">
        <v>70</v>
      </c>
      <c r="AH250" s="14">
        <v>0</v>
      </c>
      <c r="AI250" s="14">
        <v>0</v>
      </c>
      <c r="AJ250" s="14">
        <v>47</v>
      </c>
      <c r="AK250" s="14">
        <v>10</v>
      </c>
      <c r="AL250" s="14">
        <v>0</v>
      </c>
      <c r="AM250" s="14">
        <v>1</v>
      </c>
      <c r="AN250" s="14">
        <v>13</v>
      </c>
      <c r="AO250" s="16">
        <v>654.81600000000003</v>
      </c>
      <c r="AP250" s="16">
        <v>501</v>
      </c>
      <c r="AQ250" s="14">
        <v>0</v>
      </c>
      <c r="AR250" s="14">
        <v>7</v>
      </c>
      <c r="AS250" s="14">
        <v>27</v>
      </c>
      <c r="AT250" s="14">
        <v>10</v>
      </c>
      <c r="AU250" s="14">
        <v>16</v>
      </c>
      <c r="AV250" s="14">
        <v>11</v>
      </c>
      <c r="AW250" s="14">
        <v>7</v>
      </c>
      <c r="AX250" s="14">
        <v>5</v>
      </c>
      <c r="AY250" s="14">
        <v>11</v>
      </c>
      <c r="AZ250" s="14">
        <v>6</v>
      </c>
      <c r="BA250" s="14">
        <v>25</v>
      </c>
      <c r="BB250" s="16">
        <v>32153.066115702481</v>
      </c>
      <c r="BC250" s="16">
        <v>24258</v>
      </c>
      <c r="BD250" s="14">
        <v>3</v>
      </c>
      <c r="BE250" s="14">
        <v>18</v>
      </c>
      <c r="BF250" s="14">
        <v>13</v>
      </c>
      <c r="BG250" s="14">
        <v>16</v>
      </c>
      <c r="BH250" s="14">
        <v>11</v>
      </c>
      <c r="BI250" s="14">
        <v>6</v>
      </c>
      <c r="BJ250" s="14">
        <v>10</v>
      </c>
      <c r="BK250" s="14">
        <v>9</v>
      </c>
      <c r="BL250" s="14">
        <v>13</v>
      </c>
      <c r="BM250" s="14">
        <v>2</v>
      </c>
      <c r="BN250" s="14">
        <v>3</v>
      </c>
      <c r="BO250" s="14">
        <v>2</v>
      </c>
      <c r="BP250" s="14">
        <v>3</v>
      </c>
      <c r="BQ250" s="14">
        <v>1</v>
      </c>
      <c r="BR250" s="14">
        <v>1</v>
      </c>
      <c r="BS250" s="14">
        <v>2</v>
      </c>
      <c r="BT250" s="14">
        <v>1</v>
      </c>
      <c r="BU250" s="14">
        <v>3</v>
      </c>
      <c r="BV250" s="14">
        <v>0</v>
      </c>
      <c r="BW250" s="14">
        <v>0</v>
      </c>
      <c r="BX250" s="14">
        <v>4</v>
      </c>
      <c r="BY250" s="14">
        <v>77</v>
      </c>
      <c r="BZ250" s="16">
        <v>43118.168831168834</v>
      </c>
      <c r="CA250" s="16">
        <v>37060</v>
      </c>
      <c r="CB250" s="14">
        <v>20</v>
      </c>
      <c r="CC250" s="16">
        <v>18438.75</v>
      </c>
      <c r="CD250" s="16">
        <v>14538</v>
      </c>
      <c r="CE250" s="14">
        <v>29</v>
      </c>
      <c r="CF250" s="16">
        <v>13538.965517241379</v>
      </c>
      <c r="CG250" s="16">
        <v>10680</v>
      </c>
      <c r="CH250" s="14">
        <v>65</v>
      </c>
      <c r="CI250" s="14">
        <v>31</v>
      </c>
      <c r="CJ250" s="14">
        <v>15</v>
      </c>
      <c r="CK250" s="14">
        <v>8</v>
      </c>
      <c r="CL250" s="14">
        <v>2</v>
      </c>
      <c r="CM250" s="14">
        <v>2</v>
      </c>
      <c r="CN250" s="17">
        <f t="shared" si="76"/>
        <v>1.6E-2</v>
      </c>
      <c r="CO250" s="14">
        <v>11</v>
      </c>
      <c r="CP250" s="17">
        <f t="shared" si="77"/>
        <v>8.7999999999999995E-2</v>
      </c>
      <c r="CQ250" s="14">
        <v>48</v>
      </c>
      <c r="CR250" s="14">
        <v>24</v>
      </c>
      <c r="CS250" s="17">
        <f t="shared" si="78"/>
        <v>7.29483282674772E-2</v>
      </c>
      <c r="CT250" s="13"/>
      <c r="CU250" s="17"/>
      <c r="CV250" s="13"/>
      <c r="CW250" s="13"/>
      <c r="CX250" s="13"/>
      <c r="CY250" s="13"/>
      <c r="CZ250" s="13"/>
      <c r="DA250" s="13"/>
      <c r="DB250" s="13" t="str">
        <f>VLOOKUP($A250,'WO Detail'!$A$2:$BJ$304,5,FALSE)</f>
        <v>Alicia Maynard</v>
      </c>
      <c r="DC250" s="13"/>
      <c r="DD250" s="13"/>
      <c r="DE250" s="55">
        <f>VLOOKUP($A250,'WO Detail'!$A$2:$BJ$304,38,FALSE)</f>
        <v>1</v>
      </c>
      <c r="DF250" s="19" t="s">
        <v>280</v>
      </c>
      <c r="DG250" s="19" t="s">
        <v>281</v>
      </c>
      <c r="DH250" s="19" t="s">
        <v>282</v>
      </c>
      <c r="DI250" s="19" t="s">
        <v>283</v>
      </c>
      <c r="DJ250" s="19" t="s">
        <v>799</v>
      </c>
      <c r="DK250" s="19" t="s">
        <v>800</v>
      </c>
      <c r="DL250" s="19" t="s">
        <v>1497</v>
      </c>
      <c r="DM250" s="19" t="s">
        <v>1498</v>
      </c>
      <c r="DN250" s="19" t="s">
        <v>430</v>
      </c>
      <c r="DO250" s="55"/>
      <c r="DP250" s="55"/>
      <c r="DQ250" s="68">
        <v>12.158054711246201</v>
      </c>
      <c r="DR250" s="55" t="str">
        <f>VLOOKUP($A250,'WO Detail'!$A$2:$BJ$304,10,FALSE)</f>
        <v>No</v>
      </c>
      <c r="DS250" s="55" t="str">
        <f>VLOOKUP($A250,'WO Detail'!$A$2:$BJ$304,14,FALSE)</f>
        <v>NO</v>
      </c>
      <c r="DT250" s="19" t="s">
        <v>431</v>
      </c>
      <c r="DU250" s="59">
        <f>VLOOKUP($A250,'WO Detail'!$A$2:$BJ$304,15,FALSE)</f>
        <v>0</v>
      </c>
      <c r="DV250" s="78">
        <v>2025</v>
      </c>
      <c r="DW250" s="79" t="s">
        <v>267</v>
      </c>
      <c r="DX250" s="55">
        <f>VLOOKUP($A250,'WO Detail'!$A$2:$BJ$304,26,FALSE)</f>
        <v>125</v>
      </c>
      <c r="DY250" s="55">
        <f>VLOOKUP($A250,'WO Detail'!$A$2:$BJ$304,27,FALSE)</f>
        <v>125</v>
      </c>
      <c r="DZ250" s="55">
        <f>VLOOKUP($A250,'WO Detail'!$A$2:$BJ$304,28,FALSE)</f>
        <v>0</v>
      </c>
      <c r="EA250" s="55">
        <f>VLOOKUP($A250,'WO Detail'!$A$2:$BJ$304,29,FALSE)</f>
        <v>0</v>
      </c>
      <c r="EB250" s="55">
        <f>VLOOKUP($A250,'WO Detail'!$A$2:$BJ$304,30,FALSE)</f>
        <v>0</v>
      </c>
      <c r="EC250" s="55">
        <f>VLOOKUP($A250,'WO Detail'!$A$2:$BJ$304,31,FALSE)</f>
        <v>11</v>
      </c>
      <c r="ED250" s="55">
        <f>VLOOKUP($A250,'WO Detail'!$A$2:$BJ$304,32,FALSE)</f>
        <v>72</v>
      </c>
      <c r="EE250" s="55">
        <f>VLOOKUP($A250,'WO Detail'!$A$2:$BJ$304,33,FALSE)</f>
        <v>42</v>
      </c>
      <c r="EF250" s="55">
        <f>VLOOKUP($A250,'WO Detail'!$A$2:$BJ$304,34,FALSE)</f>
        <v>0</v>
      </c>
      <c r="EG250" s="55">
        <f>VLOOKUP($A250,'WO Detail'!$A$2:$BJ$304,35,FALSE)</f>
        <v>0</v>
      </c>
      <c r="EH250" s="55">
        <f>VLOOKUP($A250,'WO Detail'!$A$2:$BJ$304,36,FALSE)</f>
        <v>0</v>
      </c>
      <c r="EI250" s="55">
        <f>VLOOKUP($A250,'WO Detail'!$A$2:$BJ$304,37,FALSE)</f>
        <v>0</v>
      </c>
      <c r="EJ250" s="78">
        <v>7</v>
      </c>
      <c r="EK250" s="78">
        <v>0</v>
      </c>
      <c r="EL250" s="19" t="s">
        <v>268</v>
      </c>
      <c r="EM250" s="19" t="s">
        <v>290</v>
      </c>
      <c r="EN250" s="81">
        <v>33369</v>
      </c>
      <c r="EO250" s="78">
        <v>29</v>
      </c>
      <c r="EP250" s="78" t="s">
        <v>291</v>
      </c>
      <c r="EQ250" s="84">
        <v>36119</v>
      </c>
      <c r="ER250" s="78">
        <v>1.1200000000000001</v>
      </c>
      <c r="ES250" s="13"/>
      <c r="ET250" s="55">
        <f>VLOOKUP($A250,'WO Detail'!$A$2:$BJ$304,25,FALSE)</f>
        <v>14</v>
      </c>
      <c r="EU250" s="55">
        <f>VLOOKUP($A250,'WO Detail'!$A$2:$BJ$304,24,FALSE)</f>
        <v>0</v>
      </c>
      <c r="EV250" s="55" t="str">
        <f>VLOOKUP($A250,'WO Detail'!$A$2:$BJ$304,23,FALSE)</f>
        <v>OPERATING</v>
      </c>
      <c r="EW250" s="78" t="s">
        <v>267</v>
      </c>
      <c r="EX250" s="13"/>
      <c r="EY250" s="13"/>
      <c r="EZ250" s="19" t="s">
        <v>272</v>
      </c>
      <c r="FA250" s="55" t="str">
        <f>VLOOKUP($A250,'WO Detail'!$A$2:$BJ$304,11,FALSE)</f>
        <v>Other</v>
      </c>
      <c r="FB250" s="55" t="str">
        <f>VLOOKUP($A250,'WO Detail'!$A$2:$BJ$304,12,FALSE)</f>
        <v>No</v>
      </c>
      <c r="FC250" s="13"/>
      <c r="FD250" s="55">
        <f>VLOOKUP($A250,'WO Detail'!$A$2:$BJ$304,13,FALSE)</f>
        <v>0</v>
      </c>
      <c r="FE250" s="19" t="s">
        <v>272</v>
      </c>
      <c r="FF250" s="13" t="s">
        <v>273</v>
      </c>
      <c r="FG250" s="19" t="s">
        <v>1502</v>
      </c>
      <c r="FH250" s="19" t="s">
        <v>433</v>
      </c>
      <c r="FI250" s="13">
        <v>4006</v>
      </c>
      <c r="FJ250" s="13">
        <v>17</v>
      </c>
      <c r="FK250" s="19" t="s">
        <v>435</v>
      </c>
      <c r="FL250" s="13"/>
      <c r="FM250" s="55">
        <f>VLOOKUP($A250,'WO Detail'!$A$2:$BJ$304,16,FALSE)</f>
        <v>0</v>
      </c>
      <c r="FN250" s="13"/>
      <c r="FO250" s="13"/>
      <c r="FP250" s="13"/>
      <c r="FQ250" s="13"/>
      <c r="FR250" s="13"/>
      <c r="FS250" s="13"/>
      <c r="FT250" s="13"/>
      <c r="FU250" s="13"/>
      <c r="FV250" s="13"/>
      <c r="FW250" s="13"/>
      <c r="FX250" s="13"/>
      <c r="FY250" s="13"/>
      <c r="FZ250" s="13"/>
      <c r="GA250" s="13"/>
      <c r="GB250" s="13"/>
      <c r="GC250" s="13"/>
      <c r="GD250" s="13"/>
      <c r="GE250" s="13"/>
      <c r="GF250" s="13"/>
      <c r="GG250" s="13"/>
      <c r="GH250" s="55">
        <f>VLOOKUP($A250,'WO Detail'!$A$2:$BJ$304,39,FALSE)</f>
        <v>82.43</v>
      </c>
      <c r="GI250" s="55">
        <f>VLOOKUP($A250,'WO Detail'!$A$2:$BJ$304,40,FALSE)</f>
        <v>52</v>
      </c>
      <c r="GJ250" s="13"/>
      <c r="GK250" s="13"/>
      <c r="GL250" s="13"/>
      <c r="GM250" s="13"/>
      <c r="GN250" s="55">
        <f>VLOOKUP($A250,'WO Detail'!$A$2:$BJ$304,17,FALSE)</f>
        <v>0</v>
      </c>
      <c r="GO250" s="55">
        <f>VLOOKUP($A250,'WO Detail'!$A$2:$BJ$304,18,FALSE)</f>
        <v>0</v>
      </c>
      <c r="GP250" s="55">
        <f>VLOOKUP($A250,'WO Detail'!$A$2:$BJ$304,19,FALSE)</f>
        <v>0</v>
      </c>
      <c r="GQ250" s="55" t="str">
        <f>VLOOKUP($A250,'WO Detail'!$A$2:$BJ$304,21,FALSE)</f>
        <v>Yes</v>
      </c>
      <c r="GR250" s="89">
        <f>VLOOKUP($A250,'WO Detail'!$A$2:$BJ$304,22,FALSE)</f>
        <v>0.80416994053247037</v>
      </c>
      <c r="GS250" s="95">
        <f>VLOOKUP($A250,'WO Detail'!$A$2:$BJ$304,41,FALSE)</f>
        <v>495</v>
      </c>
      <c r="GT250" s="95">
        <f t="shared" si="98"/>
        <v>1.32</v>
      </c>
      <c r="GU250" s="95">
        <f>VLOOKUP($A250,'WO Detail'!$A$2:$BJ$304,42,FALSE)</f>
        <v>108</v>
      </c>
      <c r="GV250" s="95">
        <f t="shared" si="99"/>
        <v>0.86399999999999999</v>
      </c>
      <c r="GW250" s="95">
        <f>VLOOKUP($A250,'WO Detail'!$A$2:$BJ$304,43,FALSE)</f>
        <v>1146</v>
      </c>
      <c r="GX250" s="95">
        <f t="shared" si="79"/>
        <v>3.056</v>
      </c>
      <c r="GY250" s="95">
        <f>VLOOKUP($A250,'WO Detail'!$A$2:$BJ$304,44,FALSE)</f>
        <v>2493</v>
      </c>
      <c r="GZ250" s="95">
        <f t="shared" si="80"/>
        <v>19.943999999999999</v>
      </c>
      <c r="HA250" s="95">
        <f>VLOOKUP($A250,'WO Detail'!$A$2:$BJ$304,45,FALSE)</f>
        <v>336</v>
      </c>
      <c r="HB250" s="95">
        <f t="shared" si="81"/>
        <v>0.89600000000000002</v>
      </c>
      <c r="HC250" s="95">
        <f>VLOOKUP($A250,'WO Detail'!$A$2:$BJ$304,46,FALSE)</f>
        <v>213</v>
      </c>
      <c r="HD250" s="95">
        <f t="shared" si="82"/>
        <v>1.704</v>
      </c>
      <c r="HE250" s="95">
        <f>VLOOKUP($A250,'WO Detail'!$A$2:$BJ$304,47,FALSE)</f>
        <v>561</v>
      </c>
      <c r="HF250" s="95">
        <f t="shared" si="83"/>
        <v>1.496</v>
      </c>
      <c r="HG250" s="95">
        <f>VLOOKUP($A250,'WO Detail'!$A$2:$BJ$304,49,FALSE)</f>
        <v>130</v>
      </c>
      <c r="HH250" s="95">
        <f t="shared" si="84"/>
        <v>0.34666666666666668</v>
      </c>
      <c r="HI250" s="95">
        <f>VLOOKUP($A250,'WO Detail'!$A$2:$BJ$304,51,FALSE)</f>
        <v>6</v>
      </c>
      <c r="HJ250" s="95">
        <f t="shared" si="85"/>
        <v>3</v>
      </c>
      <c r="HK250" s="95">
        <f>VLOOKUP($A250,'WO Detail'!$A$2:$BJ$304,53,FALSE)</f>
        <v>2</v>
      </c>
      <c r="HL250" s="95">
        <f t="shared" si="86"/>
        <v>1</v>
      </c>
      <c r="HM250" s="95"/>
      <c r="HN250" s="95"/>
      <c r="HO250" s="95">
        <f>VLOOKUP($A250,'WO Detail'!$A$2:$BJ$304,56,FALSE)</f>
        <v>3939</v>
      </c>
      <c r="HP250" s="95">
        <f t="shared" si="87"/>
        <v>10.504</v>
      </c>
      <c r="HQ250" s="95">
        <f>VLOOKUP($A250,'WO Detail'!$A$2:$BJ$304,57,FALSE)</f>
        <v>3287</v>
      </c>
      <c r="HR250" s="95">
        <f t="shared" si="88"/>
        <v>26.295999999999999</v>
      </c>
      <c r="HS250" s="95">
        <f>VLOOKUP($A250,'WO Detail'!$A$2:$BJ$304,58,FALSE)</f>
        <v>2970</v>
      </c>
      <c r="HT250" s="95">
        <f t="shared" si="89"/>
        <v>7.92</v>
      </c>
      <c r="HU250" s="95">
        <f>VLOOKUP($A250,'WO Detail'!$A$2:$BJ$304,59,FALSE)</f>
        <v>14939</v>
      </c>
      <c r="HV250" s="95">
        <f t="shared" si="90"/>
        <v>119.512</v>
      </c>
      <c r="HW250" s="95">
        <f>VLOOKUP($A250,'WO Detail'!$A$2:$BJ$304,60,FALSE)</f>
        <v>196</v>
      </c>
      <c r="HX250" s="95">
        <f t="shared" si="91"/>
        <v>0.52266666666666661</v>
      </c>
      <c r="HY250" s="95">
        <f>VLOOKUP($A250,'WO Detail'!$A$2:$BJ$304,61,FALSE)</f>
        <v>7960</v>
      </c>
      <c r="HZ250" s="95">
        <f t="shared" si="92"/>
        <v>63.68</v>
      </c>
      <c r="IA250" s="95"/>
      <c r="IB250" s="95"/>
      <c r="IC250" s="95"/>
      <c r="ID250" s="113">
        <f>VLOOKUP($A250,'PHAS Score'!$C$1:$D$303,2,FALSE)</f>
        <v>76</v>
      </c>
      <c r="IE250" s="95">
        <f>VLOOKUP($A250,'WO Detail'!$A$2:$BJ$304,62,FALSE)</f>
        <v>397</v>
      </c>
      <c r="IF250" s="95">
        <f t="shared" si="93"/>
        <v>3.1760000000000002</v>
      </c>
      <c r="IG250" s="96"/>
      <c r="IH250" s="96"/>
      <c r="II250" s="96"/>
      <c r="IJ250" s="96"/>
    </row>
    <row r="251" spans="1:244" s="18" customFormat="1" ht="20.100000000000001" customHeight="1">
      <c r="A251" s="55" t="s">
        <v>1503</v>
      </c>
      <c r="B251" s="13" t="s">
        <v>307</v>
      </c>
      <c r="C251" s="13" t="str">
        <f>VLOOKUP($A251,'WO Detail'!$A$2:$BJ$304,4,FALSE)</f>
        <v>Mixed Finance</v>
      </c>
      <c r="D251" s="13" t="str">
        <f>VLOOKUP($A251,'WO Detail'!$A$2:$BJ$304,6,FALSE)</f>
        <v>Straus</v>
      </c>
      <c r="E251" s="55">
        <f>VLOOKUP($A251,'WO Detail'!$A$2:$BJ$304,7,FALSE)</f>
        <v>153</v>
      </c>
      <c r="F251" s="13" t="s">
        <v>1504</v>
      </c>
      <c r="G251" s="53">
        <v>153</v>
      </c>
      <c r="H251" s="55" t="str">
        <f>VLOOKUP($A251,'WO Detail'!$A$2:$BJ$304,9,FALSE)</f>
        <v>NY005011530</v>
      </c>
      <c r="I251" s="14">
        <v>263</v>
      </c>
      <c r="J251" s="14">
        <v>541</v>
      </c>
      <c r="K251" s="15">
        <v>2.0570341999999999</v>
      </c>
      <c r="L251" s="15">
        <v>28.995817500000001</v>
      </c>
      <c r="M251" s="14">
        <v>211</v>
      </c>
      <c r="N251" s="14">
        <v>330</v>
      </c>
      <c r="O251" s="14">
        <v>24</v>
      </c>
      <c r="P251" s="14">
        <v>29</v>
      </c>
      <c r="Q251" s="14">
        <v>42</v>
      </c>
      <c r="R251" s="14">
        <v>41</v>
      </c>
      <c r="S251" s="14">
        <v>38</v>
      </c>
      <c r="T251" s="14">
        <v>62</v>
      </c>
      <c r="U251" s="14">
        <v>47</v>
      </c>
      <c r="V251" s="14">
        <v>56</v>
      </c>
      <c r="W251" s="14">
        <v>40</v>
      </c>
      <c r="X251" s="14">
        <v>36</v>
      </c>
      <c r="Y251" s="14">
        <v>54</v>
      </c>
      <c r="Z251" s="14">
        <v>42</v>
      </c>
      <c r="AA251" s="14">
        <v>30</v>
      </c>
      <c r="AB251" s="14">
        <v>114</v>
      </c>
      <c r="AC251" s="14">
        <v>149</v>
      </c>
      <c r="AD251" s="14">
        <v>126</v>
      </c>
      <c r="AE251" s="14">
        <v>59</v>
      </c>
      <c r="AF251" s="14">
        <v>137</v>
      </c>
      <c r="AG251" s="14">
        <v>275</v>
      </c>
      <c r="AH251" s="14">
        <v>70</v>
      </c>
      <c r="AI251" s="14">
        <v>0</v>
      </c>
      <c r="AJ251" s="14">
        <v>131</v>
      </c>
      <c r="AK251" s="14">
        <v>51</v>
      </c>
      <c r="AL251" s="14">
        <v>20</v>
      </c>
      <c r="AM251" s="14">
        <v>8</v>
      </c>
      <c r="AN251" s="14">
        <v>38</v>
      </c>
      <c r="AO251" s="16">
        <v>574.16349809885935</v>
      </c>
      <c r="AP251" s="16">
        <v>400</v>
      </c>
      <c r="AQ251" s="14">
        <v>8</v>
      </c>
      <c r="AR251" s="14">
        <v>11</v>
      </c>
      <c r="AS251" s="14">
        <v>75</v>
      </c>
      <c r="AT251" s="14">
        <v>37</v>
      </c>
      <c r="AU251" s="14">
        <v>26</v>
      </c>
      <c r="AV251" s="14">
        <v>13</v>
      </c>
      <c r="AW251" s="14">
        <v>15</v>
      </c>
      <c r="AX251" s="14">
        <v>9</v>
      </c>
      <c r="AY251" s="14">
        <v>13</v>
      </c>
      <c r="AZ251" s="14">
        <v>11</v>
      </c>
      <c r="BA251" s="14">
        <v>45</v>
      </c>
      <c r="BB251" s="16">
        <v>28726.289575289575</v>
      </c>
      <c r="BC251" s="16">
        <v>19681</v>
      </c>
      <c r="BD251" s="14">
        <v>10</v>
      </c>
      <c r="BE251" s="14">
        <v>34</v>
      </c>
      <c r="BF251" s="14">
        <v>51</v>
      </c>
      <c r="BG251" s="14">
        <v>35</v>
      </c>
      <c r="BH251" s="14">
        <v>27</v>
      </c>
      <c r="BI251" s="14">
        <v>20</v>
      </c>
      <c r="BJ251" s="14">
        <v>13</v>
      </c>
      <c r="BK251" s="14">
        <v>10</v>
      </c>
      <c r="BL251" s="14">
        <v>13</v>
      </c>
      <c r="BM251" s="14">
        <v>6</v>
      </c>
      <c r="BN251" s="14">
        <v>7</v>
      </c>
      <c r="BO251" s="14">
        <v>4</v>
      </c>
      <c r="BP251" s="14">
        <v>4</v>
      </c>
      <c r="BQ251" s="14">
        <v>3</v>
      </c>
      <c r="BR251" s="14">
        <v>7</v>
      </c>
      <c r="BS251" s="14">
        <v>2</v>
      </c>
      <c r="BT251" s="14">
        <v>2</v>
      </c>
      <c r="BU251" s="14">
        <v>1</v>
      </c>
      <c r="BV251" s="14">
        <v>0</v>
      </c>
      <c r="BW251" s="14">
        <v>1</v>
      </c>
      <c r="BX251" s="14">
        <v>9</v>
      </c>
      <c r="BY251" s="14">
        <v>109</v>
      </c>
      <c r="BZ251" s="16">
        <v>44885.119266055044</v>
      </c>
      <c r="CA251" s="16">
        <v>36263</v>
      </c>
      <c r="CB251" s="14">
        <v>20</v>
      </c>
      <c r="CC251" s="16">
        <v>20952.8</v>
      </c>
      <c r="CD251" s="16">
        <v>15791</v>
      </c>
      <c r="CE251" s="14">
        <v>131</v>
      </c>
      <c r="CF251" s="16">
        <v>17439.053435114503</v>
      </c>
      <c r="CG251" s="16">
        <v>13680</v>
      </c>
      <c r="CH251" s="14">
        <v>155</v>
      </c>
      <c r="CI251" s="14">
        <v>60</v>
      </c>
      <c r="CJ251" s="14">
        <v>28</v>
      </c>
      <c r="CK251" s="14">
        <v>11</v>
      </c>
      <c r="CL251" s="14">
        <v>4</v>
      </c>
      <c r="CM251" s="14">
        <v>5</v>
      </c>
      <c r="CN251" s="17">
        <f t="shared" si="76"/>
        <v>1.9011406844106463E-2</v>
      </c>
      <c r="CO251" s="14">
        <v>17</v>
      </c>
      <c r="CP251" s="17">
        <f t="shared" si="77"/>
        <v>6.4638783269961975E-2</v>
      </c>
      <c r="CQ251" s="14">
        <v>106</v>
      </c>
      <c r="CR251" s="14">
        <v>33</v>
      </c>
      <c r="CS251" s="17">
        <f t="shared" si="78"/>
        <v>6.0998151571164512E-2</v>
      </c>
      <c r="CT251" s="13"/>
      <c r="CU251" s="17"/>
      <c r="CV251" s="13"/>
      <c r="CW251" s="13"/>
      <c r="CX251" s="13"/>
      <c r="CY251" s="13"/>
      <c r="CZ251" s="13"/>
      <c r="DA251" s="13"/>
      <c r="DB251" s="13" t="str">
        <f>VLOOKUP($A251,'WO Detail'!$A$2:$BJ$304,5,FALSE)</f>
        <v>Anthony Dingle</v>
      </c>
      <c r="DC251" s="13"/>
      <c r="DD251" s="13"/>
      <c r="DE251" s="55">
        <f>VLOOKUP($A251,'WO Detail'!$A$2:$BJ$304,38,FALSE)</f>
        <v>1</v>
      </c>
      <c r="DF251" s="19" t="s">
        <v>378</v>
      </c>
      <c r="DG251" s="19" t="s">
        <v>379</v>
      </c>
      <c r="DH251" s="19" t="s">
        <v>380</v>
      </c>
      <c r="DI251" s="19" t="s">
        <v>381</v>
      </c>
      <c r="DJ251" s="19" t="s">
        <v>502</v>
      </c>
      <c r="DK251" s="19" t="s">
        <v>1043</v>
      </c>
      <c r="DL251" s="19" t="s">
        <v>384</v>
      </c>
      <c r="DM251" s="19" t="s">
        <v>385</v>
      </c>
      <c r="DN251" s="19" t="s">
        <v>386</v>
      </c>
      <c r="DO251" s="55"/>
      <c r="DP251" s="55"/>
      <c r="DQ251" s="68">
        <v>18.18181818181818</v>
      </c>
      <c r="DR251" s="55" t="str">
        <f>VLOOKUP($A251,'WO Detail'!$A$2:$BJ$304,10,FALSE)</f>
        <v>No</v>
      </c>
      <c r="DS251" s="55" t="str">
        <f>VLOOKUP($A251,'WO Detail'!$A$2:$BJ$304,14,FALSE)</f>
        <v>YES</v>
      </c>
      <c r="DT251" s="19" t="s">
        <v>387</v>
      </c>
      <c r="DU251" s="59" t="str">
        <f>VLOOKUP($A251,'WO Detail'!$A$2:$BJ$304,15,FALSE)</f>
        <v>DALIAH FARRER</v>
      </c>
      <c r="DV251" s="77"/>
      <c r="DW251" s="79" t="s">
        <v>267</v>
      </c>
      <c r="DX251" s="55">
        <f>VLOOKUP($A251,'WO Detail'!$A$2:$BJ$304,26,FALSE)</f>
        <v>267</v>
      </c>
      <c r="DY251" s="55">
        <f>VLOOKUP($A251,'WO Detail'!$A$2:$BJ$304,27,FALSE)</f>
        <v>264</v>
      </c>
      <c r="DZ251" s="55">
        <f>VLOOKUP($A251,'WO Detail'!$A$2:$BJ$304,28,FALSE)</f>
        <v>3</v>
      </c>
      <c r="EA251" s="55">
        <f>VLOOKUP($A251,'WO Detail'!$A$2:$BJ$304,29,FALSE)</f>
        <v>0</v>
      </c>
      <c r="EB251" s="55">
        <f>VLOOKUP($A251,'WO Detail'!$A$2:$BJ$304,30,FALSE)</f>
        <v>4</v>
      </c>
      <c r="EC251" s="55">
        <f>VLOOKUP($A251,'WO Detail'!$A$2:$BJ$304,31,FALSE)</f>
        <v>113</v>
      </c>
      <c r="ED251" s="55">
        <f>VLOOKUP($A251,'WO Detail'!$A$2:$BJ$304,32,FALSE)</f>
        <v>82</v>
      </c>
      <c r="EE251" s="55">
        <f>VLOOKUP($A251,'WO Detail'!$A$2:$BJ$304,33,FALSE)</f>
        <v>56</v>
      </c>
      <c r="EF251" s="55">
        <f>VLOOKUP($A251,'WO Detail'!$A$2:$BJ$304,34,FALSE)</f>
        <v>10</v>
      </c>
      <c r="EG251" s="55">
        <f>VLOOKUP($A251,'WO Detail'!$A$2:$BJ$304,35,FALSE)</f>
        <v>2</v>
      </c>
      <c r="EH251" s="55">
        <f>VLOOKUP($A251,'WO Detail'!$A$2:$BJ$304,36,FALSE)</f>
        <v>0</v>
      </c>
      <c r="EI251" s="55">
        <f>VLOOKUP($A251,'WO Detail'!$A$2:$BJ$304,37,FALSE)</f>
        <v>0</v>
      </c>
      <c r="EJ251" s="78">
        <v>2</v>
      </c>
      <c r="EK251" s="78">
        <v>0</v>
      </c>
      <c r="EL251" s="19" t="s">
        <v>268</v>
      </c>
      <c r="EM251" s="19" t="s">
        <v>269</v>
      </c>
      <c r="EN251" s="81">
        <v>23773</v>
      </c>
      <c r="EO251" s="78">
        <v>55</v>
      </c>
      <c r="EP251" s="78" t="s">
        <v>1505</v>
      </c>
      <c r="EQ251" s="84">
        <v>12476</v>
      </c>
      <c r="ER251" s="78">
        <v>1.06</v>
      </c>
      <c r="ES251" s="13"/>
      <c r="ET251" s="55">
        <f>VLOOKUP($A251,'WO Detail'!$A$2:$BJ$304,25,FALSE)</f>
        <v>0</v>
      </c>
      <c r="EU251" s="55">
        <f>VLOOKUP($A251,'WO Detail'!$A$2:$BJ$304,24,FALSE)</f>
        <v>4</v>
      </c>
      <c r="EV251" s="55">
        <f>VLOOKUP($A251,'WO Detail'!$A$2:$BJ$304,23,FALSE)</f>
        <v>0</v>
      </c>
      <c r="EW251" s="78" t="s">
        <v>267</v>
      </c>
      <c r="EX251" s="13"/>
      <c r="EY251" s="13"/>
      <c r="EZ251" s="19" t="s">
        <v>267</v>
      </c>
      <c r="FA251" s="55" t="str">
        <f>VLOOKUP($A251,'WO Detail'!$A$2:$BJ$304,11,FALSE)</f>
        <v>Other</v>
      </c>
      <c r="FB251" s="55" t="str">
        <f>VLOOKUP($A251,'WO Detail'!$A$2:$BJ$304,12,FALSE)</f>
        <v>No</v>
      </c>
      <c r="FC251" s="13"/>
      <c r="FD251" s="55">
        <f>VLOOKUP($A251,'WO Detail'!$A$2:$BJ$304,13,FALSE)</f>
        <v>0</v>
      </c>
      <c r="FE251" s="19" t="s">
        <v>267</v>
      </c>
      <c r="FF251" s="13"/>
      <c r="FG251" s="19" t="s">
        <v>391</v>
      </c>
      <c r="FH251" s="19" t="s">
        <v>392</v>
      </c>
      <c r="FI251" s="13">
        <v>3808</v>
      </c>
      <c r="FJ251" s="13">
        <v>2</v>
      </c>
      <c r="FK251" s="19" t="s">
        <v>393</v>
      </c>
      <c r="FL251" s="13"/>
      <c r="FM251" s="55">
        <f>VLOOKUP($A251,'WO Detail'!$A$2:$BJ$304,16,FALSE)</f>
        <v>0</v>
      </c>
      <c r="FN251" s="13"/>
      <c r="FO251" s="13"/>
      <c r="FP251" s="13"/>
      <c r="FQ251" s="13"/>
      <c r="FR251" s="13"/>
      <c r="FS251" s="13"/>
      <c r="FT251" s="13"/>
      <c r="FU251" s="13"/>
      <c r="FV251" s="13"/>
      <c r="FW251" s="13"/>
      <c r="FX251" s="13"/>
      <c r="FY251" s="13"/>
      <c r="FZ251" s="13"/>
      <c r="GA251" s="13"/>
      <c r="GB251" s="13"/>
      <c r="GC251" s="13"/>
      <c r="GD251" s="13"/>
      <c r="GE251" s="13"/>
      <c r="GF251" s="13"/>
      <c r="GG251" s="13"/>
      <c r="GH251" s="55">
        <f>VLOOKUP($A251,'WO Detail'!$A$2:$BJ$304,39,FALSE)</f>
        <v>93.16</v>
      </c>
      <c r="GI251" s="55">
        <f>VLOOKUP($A251,'WO Detail'!$A$2:$BJ$304,40,FALSE)</f>
        <v>25.76</v>
      </c>
      <c r="GJ251" s="13"/>
      <c r="GK251" s="13"/>
      <c r="GL251" s="13"/>
      <c r="GM251" s="13"/>
      <c r="GN251" s="55">
        <f>VLOOKUP($A251,'WO Detail'!$A$2:$BJ$304,17,FALSE)</f>
        <v>0</v>
      </c>
      <c r="GO251" s="55">
        <f>VLOOKUP($A251,'WO Detail'!$A$2:$BJ$304,18,FALSE)</f>
        <v>0</v>
      </c>
      <c r="GP251" s="55">
        <f>VLOOKUP($A251,'WO Detail'!$A$2:$BJ$304,19,FALSE)</f>
        <v>0</v>
      </c>
      <c r="GQ251" s="55" t="str">
        <f>VLOOKUP($A251,'WO Detail'!$A$2:$BJ$304,21,FALSE)</f>
        <v>No</v>
      </c>
      <c r="GR251" s="89">
        <f>VLOOKUP($A251,'WO Detail'!$A$2:$BJ$304,22,FALSE)</f>
        <v>0.50032101418123687</v>
      </c>
      <c r="GS251" s="95">
        <f>VLOOKUP($A251,'WO Detail'!$A$2:$BJ$304,41,FALSE)</f>
        <v>234</v>
      </c>
      <c r="GT251" s="95">
        <f t="shared" si="98"/>
        <v>0.29545454545454547</v>
      </c>
      <c r="GU251" s="95">
        <f>VLOOKUP($A251,'WO Detail'!$A$2:$BJ$304,42,FALSE)</f>
        <v>32</v>
      </c>
      <c r="GV251" s="95">
        <f t="shared" si="99"/>
        <v>0.12121212121212122</v>
      </c>
      <c r="GW251" s="95">
        <f>VLOOKUP($A251,'WO Detail'!$A$2:$BJ$304,43,FALSE)</f>
        <v>990</v>
      </c>
      <c r="GX251" s="95">
        <f t="shared" si="79"/>
        <v>1.25</v>
      </c>
      <c r="GY251" s="95">
        <f>VLOOKUP($A251,'WO Detail'!$A$2:$BJ$304,44,FALSE)</f>
        <v>832</v>
      </c>
      <c r="GZ251" s="95">
        <f t="shared" si="80"/>
        <v>3.1515151515151514</v>
      </c>
      <c r="HA251" s="95">
        <f>VLOOKUP($A251,'WO Detail'!$A$2:$BJ$304,45,FALSE)</f>
        <v>701</v>
      </c>
      <c r="HB251" s="95">
        <f t="shared" si="81"/>
        <v>0.88510101010101006</v>
      </c>
      <c r="HC251" s="95">
        <f>VLOOKUP($A251,'WO Detail'!$A$2:$BJ$304,46,FALSE)</f>
        <v>641</v>
      </c>
      <c r="HD251" s="95">
        <f t="shared" si="82"/>
        <v>2.4280303030303032</v>
      </c>
      <c r="HE251" s="95">
        <f>VLOOKUP($A251,'WO Detail'!$A$2:$BJ$304,47,FALSE)</f>
        <v>410</v>
      </c>
      <c r="HF251" s="95">
        <f t="shared" si="83"/>
        <v>0.51767676767676762</v>
      </c>
      <c r="HG251" s="95">
        <f>VLOOKUP($A251,'WO Detail'!$A$2:$BJ$304,49,FALSE)</f>
        <v>94</v>
      </c>
      <c r="HH251" s="95">
        <f t="shared" si="84"/>
        <v>0.11868686868686869</v>
      </c>
      <c r="HI251" s="95">
        <f>VLOOKUP($A251,'WO Detail'!$A$2:$BJ$304,51,FALSE)</f>
        <v>1</v>
      </c>
      <c r="HJ251" s="95">
        <f t="shared" si="85"/>
        <v>0.5</v>
      </c>
      <c r="HK251" s="95">
        <f>VLOOKUP($A251,'WO Detail'!$A$2:$BJ$304,53,FALSE)</f>
        <v>1</v>
      </c>
      <c r="HL251" s="95">
        <f t="shared" si="86"/>
        <v>0.5</v>
      </c>
      <c r="HM251" s="95">
        <f>VLOOKUP($A251,'WO Detail'!$A$2:$BJ$304,55,FALSE)</f>
        <v>246</v>
      </c>
      <c r="HN251" s="95">
        <f>HM251/EU251</f>
        <v>61.5</v>
      </c>
      <c r="HO251" s="95">
        <f>VLOOKUP($A251,'WO Detail'!$A$2:$BJ$304,56,FALSE)</f>
        <v>7868</v>
      </c>
      <c r="HP251" s="95">
        <f t="shared" si="87"/>
        <v>9.9343434343434343</v>
      </c>
      <c r="HQ251" s="95">
        <f>VLOOKUP($A251,'WO Detail'!$A$2:$BJ$304,57,FALSE)</f>
        <v>721</v>
      </c>
      <c r="HR251" s="95">
        <f t="shared" si="88"/>
        <v>2.731060606060606</v>
      </c>
      <c r="HS251" s="95">
        <f>VLOOKUP($A251,'WO Detail'!$A$2:$BJ$304,58,FALSE)</f>
        <v>3547</v>
      </c>
      <c r="HT251" s="95">
        <f t="shared" si="89"/>
        <v>4.4785353535353529</v>
      </c>
      <c r="HU251" s="95">
        <f>VLOOKUP($A251,'WO Detail'!$A$2:$BJ$304,59,FALSE)</f>
        <v>10957</v>
      </c>
      <c r="HV251" s="95">
        <f t="shared" si="90"/>
        <v>41.503787878787875</v>
      </c>
      <c r="HW251" s="95">
        <f>VLOOKUP($A251,'WO Detail'!$A$2:$BJ$304,60,FALSE)</f>
        <v>406</v>
      </c>
      <c r="HX251" s="95">
        <f t="shared" si="91"/>
        <v>0.51262626262626265</v>
      </c>
      <c r="HY251" s="95">
        <f>VLOOKUP($A251,'WO Detail'!$A$2:$BJ$304,61,FALSE)</f>
        <v>7624</v>
      </c>
      <c r="HZ251" s="95">
        <f t="shared" si="92"/>
        <v>28.878787878787879</v>
      </c>
      <c r="IA251" s="95"/>
      <c r="IB251" s="95"/>
      <c r="IC251" s="95"/>
      <c r="ID251" s="113">
        <f>VLOOKUP($A251,'PHAS Score'!$C$1:$D$303,2,FALSE)</f>
        <v>59.87</v>
      </c>
      <c r="IE251" s="95">
        <f>VLOOKUP($A251,'WO Detail'!$A$2:$BJ$304,62,FALSE)</f>
        <v>72</v>
      </c>
      <c r="IF251" s="95">
        <f t="shared" si="93"/>
        <v>0.27272727272727271</v>
      </c>
      <c r="IG251" s="96"/>
      <c r="IH251" s="96"/>
      <c r="II251" s="96"/>
      <c r="IJ251" s="96"/>
    </row>
    <row r="252" spans="1:244" s="18" customFormat="1" ht="20.100000000000001" customHeight="1">
      <c r="A252" s="55" t="s">
        <v>1506</v>
      </c>
      <c r="B252" s="13" t="s">
        <v>278</v>
      </c>
      <c r="C252" s="13" t="str">
        <f>VLOOKUP($A252,'WO Detail'!$A$2:$BJ$304,4,FALSE)</f>
        <v>Brooklyn</v>
      </c>
      <c r="D252" s="13" t="str">
        <f>VLOOKUP($A252,'WO Detail'!$A$2:$BJ$304,6,FALSE)</f>
        <v>Stuyvesant Gardens</v>
      </c>
      <c r="E252" s="55">
        <f>VLOOKUP($A252,'WO Detail'!$A$2:$BJ$304,7,FALSE)</f>
        <v>221</v>
      </c>
      <c r="F252" s="13" t="s">
        <v>1507</v>
      </c>
      <c r="G252" s="53">
        <v>221</v>
      </c>
      <c r="H252" s="55" t="str">
        <f>VLOOKUP($A252,'WO Detail'!$A$2:$BJ$304,9,FALSE)</f>
        <v>NY005012210</v>
      </c>
      <c r="I252" s="14">
        <v>326</v>
      </c>
      <c r="J252" s="14">
        <v>817</v>
      </c>
      <c r="K252" s="15">
        <v>2.506135</v>
      </c>
      <c r="L252" s="15">
        <v>25.071472400000001</v>
      </c>
      <c r="M252" s="14">
        <v>295</v>
      </c>
      <c r="N252" s="14">
        <v>522</v>
      </c>
      <c r="O252" s="14">
        <v>36</v>
      </c>
      <c r="P252" s="14">
        <v>62</v>
      </c>
      <c r="Q252" s="14">
        <v>84</v>
      </c>
      <c r="R252" s="14">
        <v>86</v>
      </c>
      <c r="S252" s="14">
        <v>88</v>
      </c>
      <c r="T252" s="14">
        <v>122</v>
      </c>
      <c r="U252" s="14">
        <v>68</v>
      </c>
      <c r="V252" s="14">
        <v>88</v>
      </c>
      <c r="W252" s="14">
        <v>56</v>
      </c>
      <c r="X252" s="14">
        <v>41</v>
      </c>
      <c r="Y252" s="14">
        <v>60</v>
      </c>
      <c r="Z252" s="14">
        <v>20</v>
      </c>
      <c r="AA252" s="14">
        <v>6</v>
      </c>
      <c r="AB252" s="14">
        <v>227</v>
      </c>
      <c r="AC252" s="14">
        <v>112</v>
      </c>
      <c r="AD252" s="14">
        <v>86</v>
      </c>
      <c r="AE252" s="14">
        <v>23</v>
      </c>
      <c r="AF252" s="14">
        <v>576</v>
      </c>
      <c r="AG252" s="14">
        <v>212</v>
      </c>
      <c r="AH252" s="14">
        <v>1</v>
      </c>
      <c r="AI252" s="14">
        <v>5</v>
      </c>
      <c r="AJ252" s="14">
        <v>132</v>
      </c>
      <c r="AK252" s="14">
        <v>29</v>
      </c>
      <c r="AL252" s="14">
        <v>7</v>
      </c>
      <c r="AM252" s="14">
        <v>0</v>
      </c>
      <c r="AN252" s="14">
        <v>18</v>
      </c>
      <c r="AO252" s="16">
        <v>631.0674846625767</v>
      </c>
      <c r="AP252" s="16">
        <v>488</v>
      </c>
      <c r="AQ252" s="14">
        <v>12</v>
      </c>
      <c r="AR252" s="14">
        <v>15</v>
      </c>
      <c r="AS252" s="14">
        <v>77</v>
      </c>
      <c r="AT252" s="14">
        <v>30</v>
      </c>
      <c r="AU252" s="14">
        <v>30</v>
      </c>
      <c r="AV252" s="14">
        <v>27</v>
      </c>
      <c r="AW252" s="14">
        <v>20</v>
      </c>
      <c r="AX252" s="14">
        <v>15</v>
      </c>
      <c r="AY252" s="14">
        <v>13</v>
      </c>
      <c r="AZ252" s="14">
        <v>11</v>
      </c>
      <c r="BA252" s="14">
        <v>76</v>
      </c>
      <c r="BB252" s="16">
        <v>31282.611801242238</v>
      </c>
      <c r="BC252" s="16">
        <v>23799</v>
      </c>
      <c r="BD252" s="14">
        <v>13</v>
      </c>
      <c r="BE252" s="14">
        <v>52</v>
      </c>
      <c r="BF252" s="14">
        <v>34</v>
      </c>
      <c r="BG252" s="14">
        <v>35</v>
      </c>
      <c r="BH252" s="14">
        <v>32</v>
      </c>
      <c r="BI252" s="14">
        <v>22</v>
      </c>
      <c r="BJ252" s="14">
        <v>18</v>
      </c>
      <c r="BK252" s="14">
        <v>17</v>
      </c>
      <c r="BL252" s="14">
        <v>23</v>
      </c>
      <c r="BM252" s="14">
        <v>21</v>
      </c>
      <c r="BN252" s="14">
        <v>11</v>
      </c>
      <c r="BO252" s="14">
        <v>6</v>
      </c>
      <c r="BP252" s="14">
        <v>14</v>
      </c>
      <c r="BQ252" s="14">
        <v>1</v>
      </c>
      <c r="BR252" s="14">
        <v>3</v>
      </c>
      <c r="BS252" s="14">
        <v>6</v>
      </c>
      <c r="BT252" s="14">
        <v>4</v>
      </c>
      <c r="BU252" s="14">
        <v>1</v>
      </c>
      <c r="BV252" s="14">
        <v>2</v>
      </c>
      <c r="BW252" s="14">
        <v>0</v>
      </c>
      <c r="BX252" s="14">
        <v>7</v>
      </c>
      <c r="BY252" s="14">
        <v>179</v>
      </c>
      <c r="BZ252" s="16">
        <v>42959.675977653635</v>
      </c>
      <c r="CA252" s="16">
        <v>39780</v>
      </c>
      <c r="CB252" s="14">
        <v>45</v>
      </c>
      <c r="CC252" s="16">
        <v>15660.155555555555</v>
      </c>
      <c r="CD252" s="16">
        <v>11232</v>
      </c>
      <c r="CE252" s="14">
        <v>99</v>
      </c>
      <c r="CF252" s="16">
        <v>18600.292929292929</v>
      </c>
      <c r="CG252" s="16">
        <v>14191</v>
      </c>
      <c r="CH252" s="14">
        <v>182</v>
      </c>
      <c r="CI252" s="14">
        <v>66</v>
      </c>
      <c r="CJ252" s="14">
        <v>56</v>
      </c>
      <c r="CK252" s="14">
        <v>14</v>
      </c>
      <c r="CL252" s="14">
        <v>3</v>
      </c>
      <c r="CM252" s="14">
        <v>4</v>
      </c>
      <c r="CN252" s="17">
        <f t="shared" si="76"/>
        <v>1.2269938650306749E-2</v>
      </c>
      <c r="CO252" s="14">
        <v>26</v>
      </c>
      <c r="CP252" s="17">
        <f t="shared" si="77"/>
        <v>7.9754601226993863E-2</v>
      </c>
      <c r="CQ252" s="14">
        <v>121</v>
      </c>
      <c r="CR252" s="14">
        <v>50</v>
      </c>
      <c r="CS252" s="17">
        <f t="shared" si="78"/>
        <v>6.1199510403916767E-2</v>
      </c>
      <c r="CT252" s="13"/>
      <c r="CU252" s="17"/>
      <c r="CV252" s="13"/>
      <c r="CW252" s="13"/>
      <c r="CX252" s="13"/>
      <c r="CY252" s="13"/>
      <c r="CZ252" s="13"/>
      <c r="DA252" s="13"/>
      <c r="DB252" s="13" t="str">
        <f>VLOOKUP($A252,'WO Detail'!$A$2:$BJ$304,5,FALSE)</f>
        <v>Michael Iezza</v>
      </c>
      <c r="DC252" s="13"/>
      <c r="DD252" s="13"/>
      <c r="DE252" s="55">
        <f>VLOOKUP($A252,'WO Detail'!$A$2:$BJ$304,38,FALSE)</f>
        <v>3</v>
      </c>
      <c r="DF252" s="19" t="s">
        <v>350</v>
      </c>
      <c r="DG252" s="19" t="s">
        <v>351</v>
      </c>
      <c r="DH252" s="19" t="s">
        <v>426</v>
      </c>
      <c r="DI252" s="19" t="s">
        <v>427</v>
      </c>
      <c r="DJ252" s="19" t="s">
        <v>428</v>
      </c>
      <c r="DK252" s="19" t="s">
        <v>429</v>
      </c>
      <c r="DL252" s="19" t="s">
        <v>356</v>
      </c>
      <c r="DM252" s="19" t="s">
        <v>357</v>
      </c>
      <c r="DN252" s="19" t="s">
        <v>358</v>
      </c>
      <c r="DO252" s="55"/>
      <c r="DP252" s="55"/>
      <c r="DQ252" s="68">
        <v>15.0905432595573</v>
      </c>
      <c r="DR252" s="55" t="str">
        <f>VLOOKUP($A252,'WO Detail'!$A$2:$BJ$304,10,FALSE)</f>
        <v>No</v>
      </c>
      <c r="DS252" s="55" t="str">
        <f>VLOOKUP($A252,'WO Detail'!$A$2:$BJ$304,14,FALSE)</f>
        <v>NO</v>
      </c>
      <c r="DT252" s="19" t="s">
        <v>359</v>
      </c>
      <c r="DU252" s="59">
        <f>VLOOKUP($A252,'WO Detail'!$A$2:$BJ$304,15,FALSE)</f>
        <v>0</v>
      </c>
      <c r="DV252" s="77"/>
      <c r="DW252" s="79" t="s">
        <v>267</v>
      </c>
      <c r="DX252" s="55">
        <f>VLOOKUP($A252,'WO Detail'!$A$2:$BJ$304,26,FALSE)</f>
        <v>331</v>
      </c>
      <c r="DY252" s="55">
        <f>VLOOKUP($A252,'WO Detail'!$A$2:$BJ$304,27,FALSE)</f>
        <v>326</v>
      </c>
      <c r="DZ252" s="55">
        <f>VLOOKUP($A252,'WO Detail'!$A$2:$BJ$304,28,FALSE)</f>
        <v>3</v>
      </c>
      <c r="EA252" s="55">
        <f>VLOOKUP($A252,'WO Detail'!$A$2:$BJ$304,29,FALSE)</f>
        <v>2</v>
      </c>
      <c r="EB252" s="55">
        <f>VLOOKUP($A252,'WO Detail'!$A$2:$BJ$304,30,FALSE)</f>
        <v>0</v>
      </c>
      <c r="EC252" s="55">
        <f>VLOOKUP($A252,'WO Detail'!$A$2:$BJ$304,31,FALSE)</f>
        <v>2</v>
      </c>
      <c r="ED252" s="55">
        <f>VLOOKUP($A252,'WO Detail'!$A$2:$BJ$304,32,FALSE)</f>
        <v>230</v>
      </c>
      <c r="EE252" s="55">
        <f>VLOOKUP($A252,'WO Detail'!$A$2:$BJ$304,33,FALSE)</f>
        <v>72</v>
      </c>
      <c r="EF252" s="55">
        <f>VLOOKUP($A252,'WO Detail'!$A$2:$BJ$304,34,FALSE)</f>
        <v>19</v>
      </c>
      <c r="EG252" s="55">
        <f>VLOOKUP($A252,'WO Detail'!$A$2:$BJ$304,35,FALSE)</f>
        <v>8</v>
      </c>
      <c r="EH252" s="55">
        <f>VLOOKUP($A252,'WO Detail'!$A$2:$BJ$304,36,FALSE)</f>
        <v>0</v>
      </c>
      <c r="EI252" s="55">
        <f>VLOOKUP($A252,'WO Detail'!$A$2:$BJ$304,37,FALSE)</f>
        <v>0</v>
      </c>
      <c r="EJ252" s="78">
        <v>5</v>
      </c>
      <c r="EK252" s="78">
        <v>0</v>
      </c>
      <c r="EL252" s="19" t="s">
        <v>268</v>
      </c>
      <c r="EM252" s="19" t="s">
        <v>290</v>
      </c>
      <c r="EN252" s="81">
        <v>26542</v>
      </c>
      <c r="EO252" s="78">
        <v>48</v>
      </c>
      <c r="EP252" s="78" t="s">
        <v>291</v>
      </c>
      <c r="EQ252" s="84">
        <v>92431</v>
      </c>
      <c r="ER252" s="78">
        <v>4.6399999999999997</v>
      </c>
      <c r="ES252" s="13"/>
      <c r="ET252" s="55">
        <f>VLOOKUP($A252,'WO Detail'!$A$2:$BJ$304,25,FALSE)</f>
        <v>6</v>
      </c>
      <c r="EU252" s="55">
        <f>VLOOKUP($A252,'WO Detail'!$A$2:$BJ$304,24,FALSE)</f>
        <v>0</v>
      </c>
      <c r="EV252" s="55" t="str">
        <f>VLOOKUP($A252,'WO Detail'!$A$2:$BJ$304,23,FALSE)</f>
        <v>OPERATING</v>
      </c>
      <c r="EW252" s="78" t="s">
        <v>267</v>
      </c>
      <c r="EX252" s="13"/>
      <c r="EY252" s="13"/>
      <c r="EZ252" s="19" t="s">
        <v>267</v>
      </c>
      <c r="FA252" s="55" t="str">
        <f>VLOOKUP($A252,'WO Detail'!$A$2:$BJ$304,11,FALSE)</f>
        <v>Other</v>
      </c>
      <c r="FB252" s="55" t="str">
        <f>VLOOKUP($A252,'WO Detail'!$A$2:$BJ$304,12,FALSE)</f>
        <v>No</v>
      </c>
      <c r="FC252" s="13"/>
      <c r="FD252" s="55">
        <f>VLOOKUP($A252,'WO Detail'!$A$2:$BJ$304,13,FALSE)</f>
        <v>0</v>
      </c>
      <c r="FE252" s="19" t="s">
        <v>267</v>
      </c>
      <c r="FF252" s="13" t="s">
        <v>273</v>
      </c>
      <c r="FG252" s="19" t="s">
        <v>1508</v>
      </c>
      <c r="FH252" s="19" t="s">
        <v>362</v>
      </c>
      <c r="FI252" s="13">
        <v>4003</v>
      </c>
      <c r="FJ252" s="13">
        <v>16</v>
      </c>
      <c r="FK252" s="19" t="s">
        <v>650</v>
      </c>
      <c r="FL252" s="13"/>
      <c r="FM252" s="55">
        <f>VLOOKUP($A252,'WO Detail'!$A$2:$BJ$304,16,FALSE)</f>
        <v>0</v>
      </c>
      <c r="FN252" s="13"/>
      <c r="FO252" s="13"/>
      <c r="FP252" s="13"/>
      <c r="FQ252" s="13"/>
      <c r="FR252" s="13"/>
      <c r="FS252" s="13"/>
      <c r="FT252" s="13"/>
      <c r="FU252" s="13"/>
      <c r="FV252" s="13"/>
      <c r="FW252" s="13"/>
      <c r="FX252" s="13"/>
      <c r="FY252" s="13"/>
      <c r="FZ252" s="13"/>
      <c r="GA252" s="13"/>
      <c r="GB252" s="13"/>
      <c r="GC252" s="13"/>
      <c r="GD252" s="13"/>
      <c r="GE252" s="13"/>
      <c r="GF252" s="13"/>
      <c r="GG252" s="13"/>
      <c r="GH252" s="55">
        <f>VLOOKUP($A252,'WO Detail'!$A$2:$BJ$304,39,FALSE)</f>
        <v>88.5</v>
      </c>
      <c r="GI252" s="55">
        <f>VLOOKUP($A252,'WO Detail'!$A$2:$BJ$304,40,FALSE)</f>
        <v>40.49</v>
      </c>
      <c r="GJ252" s="13"/>
      <c r="GK252" s="13"/>
      <c r="GL252" s="13"/>
      <c r="GM252" s="13"/>
      <c r="GN252" s="55">
        <f>VLOOKUP($A252,'WO Detail'!$A$2:$BJ$304,17,FALSE)</f>
        <v>0</v>
      </c>
      <c r="GO252" s="55">
        <f>VLOOKUP($A252,'WO Detail'!$A$2:$BJ$304,18,FALSE)</f>
        <v>0</v>
      </c>
      <c r="GP252" s="55">
        <f>VLOOKUP($A252,'WO Detail'!$A$2:$BJ$304,19,FALSE)</f>
        <v>0</v>
      </c>
      <c r="GQ252" s="55" t="str">
        <f>VLOOKUP($A252,'WO Detail'!$A$2:$BJ$304,21,FALSE)</f>
        <v>Yes</v>
      </c>
      <c r="GR252" s="89">
        <f>VLOOKUP($A252,'WO Detail'!$A$2:$BJ$304,22,FALSE)</f>
        <v>0.74564727783907325</v>
      </c>
      <c r="GS252" s="95">
        <f>VLOOKUP($A252,'WO Detail'!$A$2:$BJ$304,41,FALSE)</f>
        <v>929</v>
      </c>
      <c r="GT252" s="95">
        <f t="shared" si="98"/>
        <v>0.94989775051124747</v>
      </c>
      <c r="GU252" s="95">
        <f>VLOOKUP($A252,'WO Detail'!$A$2:$BJ$304,42,FALSE)</f>
        <v>221</v>
      </c>
      <c r="GV252" s="95">
        <f t="shared" si="99"/>
        <v>0.67791411042944782</v>
      </c>
      <c r="GW252" s="95">
        <f>VLOOKUP($A252,'WO Detail'!$A$2:$BJ$304,43,FALSE)</f>
        <v>2100</v>
      </c>
      <c r="GX252" s="95">
        <f t="shared" si="79"/>
        <v>2.147239263803681</v>
      </c>
      <c r="GY252" s="95">
        <f>VLOOKUP($A252,'WO Detail'!$A$2:$BJ$304,44,FALSE)</f>
        <v>2157</v>
      </c>
      <c r="GZ252" s="95">
        <f t="shared" si="80"/>
        <v>6.6165644171779139</v>
      </c>
      <c r="HA252" s="95">
        <f>VLOOKUP($A252,'WO Detail'!$A$2:$BJ$304,45,FALSE)</f>
        <v>1062</v>
      </c>
      <c r="HB252" s="95">
        <f t="shared" si="81"/>
        <v>1.0858895705521472</v>
      </c>
      <c r="HC252" s="95">
        <f>VLOOKUP($A252,'WO Detail'!$A$2:$BJ$304,46,FALSE)</f>
        <v>461</v>
      </c>
      <c r="HD252" s="95">
        <f t="shared" si="82"/>
        <v>1.4141104294478528</v>
      </c>
      <c r="HE252" s="95">
        <f>VLOOKUP($A252,'WO Detail'!$A$2:$BJ$304,47,FALSE)</f>
        <v>858</v>
      </c>
      <c r="HF252" s="95">
        <f t="shared" si="83"/>
        <v>0.87730061349693256</v>
      </c>
      <c r="HG252" s="95">
        <f>VLOOKUP($A252,'WO Detail'!$A$2:$BJ$304,49,FALSE)</f>
        <v>1189</v>
      </c>
      <c r="HH252" s="95">
        <f t="shared" si="84"/>
        <v>1.2157464212678937</v>
      </c>
      <c r="HI252" s="95">
        <f>VLOOKUP($A252,'WO Detail'!$A$2:$BJ$304,51,FALSE)</f>
        <v>8</v>
      </c>
      <c r="HJ252" s="95">
        <f t="shared" si="85"/>
        <v>4</v>
      </c>
      <c r="HK252" s="95">
        <f>VLOOKUP($A252,'WO Detail'!$A$2:$BJ$304,53,FALSE)</f>
        <v>11</v>
      </c>
      <c r="HL252" s="95">
        <f t="shared" si="86"/>
        <v>5.5</v>
      </c>
      <c r="HM252" s="95"/>
      <c r="HN252" s="95"/>
      <c r="HO252" s="95">
        <f>VLOOKUP($A252,'WO Detail'!$A$2:$BJ$304,56,FALSE)</f>
        <v>11770</v>
      </c>
      <c r="HP252" s="95">
        <f t="shared" si="87"/>
        <v>12.03476482617587</v>
      </c>
      <c r="HQ252" s="95">
        <f>VLOOKUP($A252,'WO Detail'!$A$2:$BJ$304,57,FALSE)</f>
        <v>1835</v>
      </c>
      <c r="HR252" s="95">
        <f t="shared" si="88"/>
        <v>5.6288343558282206</v>
      </c>
      <c r="HS252" s="95">
        <f>VLOOKUP($A252,'WO Detail'!$A$2:$BJ$304,58,FALSE)</f>
        <v>6771</v>
      </c>
      <c r="HT252" s="95">
        <f t="shared" si="89"/>
        <v>6.9233128834355826</v>
      </c>
      <c r="HU252" s="95">
        <f>VLOOKUP($A252,'WO Detail'!$A$2:$BJ$304,59,FALSE)</f>
        <v>35936</v>
      </c>
      <c r="HV252" s="95">
        <f t="shared" si="90"/>
        <v>110.23312883435582</v>
      </c>
      <c r="HW252" s="95">
        <f>VLOOKUP($A252,'WO Detail'!$A$2:$BJ$304,60,FALSE)</f>
        <v>622</v>
      </c>
      <c r="HX252" s="95">
        <f t="shared" si="91"/>
        <v>0.63599182004089982</v>
      </c>
      <c r="HY252" s="95">
        <f>VLOOKUP($A252,'WO Detail'!$A$2:$BJ$304,61,FALSE)</f>
        <v>10381</v>
      </c>
      <c r="HZ252" s="95">
        <f t="shared" si="92"/>
        <v>31.843558282208591</v>
      </c>
      <c r="IA252" s="95"/>
      <c r="IB252" s="95"/>
      <c r="IC252" s="95"/>
      <c r="ID252" s="113">
        <f>VLOOKUP($A252,'PHAS Score'!$C$1:$D$303,2,FALSE)</f>
        <v>67.52</v>
      </c>
      <c r="IE252" s="95">
        <f>VLOOKUP($A252,'WO Detail'!$A$2:$BJ$304,62,FALSE)</f>
        <v>647</v>
      </c>
      <c r="IF252" s="95">
        <f t="shared" si="93"/>
        <v>1.9846625766871167</v>
      </c>
      <c r="IG252" s="96"/>
      <c r="IH252" s="96"/>
      <c r="II252" s="96"/>
      <c r="IJ252" s="96"/>
    </row>
    <row r="253" spans="1:244" s="18" customFormat="1" ht="20.100000000000001" customHeight="1">
      <c r="A253" s="55" t="s">
        <v>1509</v>
      </c>
      <c r="B253" s="13" t="s">
        <v>278</v>
      </c>
      <c r="C253" s="13" t="str">
        <f>VLOOKUP($A253,'WO Detail'!$A$2:$BJ$304,4,FALSE)</f>
        <v>Brooklyn</v>
      </c>
      <c r="D253" s="13" t="str">
        <f>VLOOKUP($A253,'WO Detail'!$A$2:$BJ$304,6,FALSE)</f>
        <v>Stuyvesant Gardens</v>
      </c>
      <c r="E253" s="55">
        <f>VLOOKUP($A253,'WO Detail'!$A$2:$BJ$304,7,FALSE)</f>
        <v>221</v>
      </c>
      <c r="F253" s="13" t="s">
        <v>1510</v>
      </c>
      <c r="G253" s="53">
        <v>333</v>
      </c>
      <c r="H253" s="55" t="str">
        <f>VLOOKUP($A253,'WO Detail'!$A$2:$BJ$304,9,FALSE)</f>
        <v>NY005012210</v>
      </c>
      <c r="I253" s="14">
        <v>149</v>
      </c>
      <c r="J253" s="14">
        <v>168</v>
      </c>
      <c r="K253" s="15">
        <v>1.1275168</v>
      </c>
      <c r="L253" s="15">
        <v>15.4932886</v>
      </c>
      <c r="M253" s="14">
        <v>57</v>
      </c>
      <c r="N253" s="14">
        <v>111</v>
      </c>
      <c r="O253" s="14">
        <v>0</v>
      </c>
      <c r="P253" s="14">
        <v>0</v>
      </c>
      <c r="Q253" s="14">
        <v>0</v>
      </c>
      <c r="R253" s="14">
        <v>0</v>
      </c>
      <c r="S253" s="14">
        <v>0</v>
      </c>
      <c r="T253" s="14">
        <v>0</v>
      </c>
      <c r="U253" s="14">
        <v>0</v>
      </c>
      <c r="V253" s="14">
        <v>1</v>
      </c>
      <c r="W253" s="14">
        <v>2</v>
      </c>
      <c r="X253" s="14">
        <v>4</v>
      </c>
      <c r="Y253" s="14">
        <v>60</v>
      </c>
      <c r="Z253" s="14">
        <v>70</v>
      </c>
      <c r="AA253" s="14">
        <v>31</v>
      </c>
      <c r="AB253" s="14">
        <v>0</v>
      </c>
      <c r="AC253" s="14">
        <v>164</v>
      </c>
      <c r="AD253" s="14">
        <v>161</v>
      </c>
      <c r="AE253" s="14">
        <v>5</v>
      </c>
      <c r="AF253" s="14">
        <v>96</v>
      </c>
      <c r="AG253" s="14">
        <v>51</v>
      </c>
      <c r="AH253" s="14">
        <v>14</v>
      </c>
      <c r="AI253" s="14">
        <v>2</v>
      </c>
      <c r="AJ253" s="14">
        <v>87</v>
      </c>
      <c r="AK253" s="14">
        <v>35</v>
      </c>
      <c r="AL253" s="14">
        <v>13</v>
      </c>
      <c r="AM253" s="14">
        <v>2</v>
      </c>
      <c r="AN253" s="14">
        <v>2</v>
      </c>
      <c r="AO253" s="16">
        <v>423.255033557047</v>
      </c>
      <c r="AP253" s="16">
        <v>325</v>
      </c>
      <c r="AQ253" s="14">
        <v>2</v>
      </c>
      <c r="AR253" s="14">
        <v>6</v>
      </c>
      <c r="AS253" s="14">
        <v>62</v>
      </c>
      <c r="AT253" s="14">
        <v>24</v>
      </c>
      <c r="AU253" s="14">
        <v>12</v>
      </c>
      <c r="AV253" s="14">
        <v>13</v>
      </c>
      <c r="AW253" s="14">
        <v>7</v>
      </c>
      <c r="AX253" s="14">
        <v>4</v>
      </c>
      <c r="AY253" s="14">
        <v>8</v>
      </c>
      <c r="AZ253" s="14">
        <v>6</v>
      </c>
      <c r="BA253" s="14">
        <v>5</v>
      </c>
      <c r="BB253" s="16">
        <v>17856.897959183672</v>
      </c>
      <c r="BC253" s="16">
        <v>13884</v>
      </c>
      <c r="BD253" s="14">
        <v>4</v>
      </c>
      <c r="BE253" s="14">
        <v>40</v>
      </c>
      <c r="BF253" s="14">
        <v>39</v>
      </c>
      <c r="BG253" s="14">
        <v>18</v>
      </c>
      <c r="BH253" s="14">
        <v>15</v>
      </c>
      <c r="BI253" s="14">
        <v>9</v>
      </c>
      <c r="BJ253" s="14">
        <v>6</v>
      </c>
      <c r="BK253" s="14">
        <v>10</v>
      </c>
      <c r="BL253" s="14">
        <v>3</v>
      </c>
      <c r="BM253" s="14">
        <v>0</v>
      </c>
      <c r="BN253" s="14">
        <v>2</v>
      </c>
      <c r="BO253" s="14">
        <v>0</v>
      </c>
      <c r="BP253" s="14">
        <v>0</v>
      </c>
      <c r="BQ253" s="14">
        <v>1</v>
      </c>
      <c r="BR253" s="14">
        <v>0</v>
      </c>
      <c r="BS253" s="14">
        <v>0</v>
      </c>
      <c r="BT253" s="14">
        <v>0</v>
      </c>
      <c r="BU253" s="14">
        <v>0</v>
      </c>
      <c r="BV253" s="14">
        <v>0</v>
      </c>
      <c r="BW253" s="14">
        <v>0</v>
      </c>
      <c r="BX253" s="14">
        <v>0</v>
      </c>
      <c r="BY253" s="14">
        <v>12</v>
      </c>
      <c r="BZ253" s="16">
        <v>33806.416666666664</v>
      </c>
      <c r="CA253" s="16">
        <v>31799.5</v>
      </c>
      <c r="CB253" s="14">
        <v>3</v>
      </c>
      <c r="CC253" s="16">
        <v>9651.6666666666661</v>
      </c>
      <c r="CD253" s="16">
        <v>4776</v>
      </c>
      <c r="CE253" s="14">
        <v>132</v>
      </c>
      <c r="CF253" s="16">
        <v>16593.424242424244</v>
      </c>
      <c r="CG253" s="16">
        <v>13056</v>
      </c>
      <c r="CH253" s="14">
        <v>110</v>
      </c>
      <c r="CI253" s="14">
        <v>26</v>
      </c>
      <c r="CJ253" s="14">
        <v>10</v>
      </c>
      <c r="CK253" s="14">
        <v>1</v>
      </c>
      <c r="CL253" s="14">
        <v>0</v>
      </c>
      <c r="CM253" s="14">
        <v>0</v>
      </c>
      <c r="CN253" s="17">
        <f t="shared" si="76"/>
        <v>0</v>
      </c>
      <c r="CO253" s="14">
        <v>2</v>
      </c>
      <c r="CP253" s="17">
        <f t="shared" si="77"/>
        <v>1.3422818791946308E-2</v>
      </c>
      <c r="CQ253" s="14">
        <v>69</v>
      </c>
      <c r="CR253" s="14">
        <v>0</v>
      </c>
      <c r="CS253" s="17">
        <f t="shared" si="78"/>
        <v>0</v>
      </c>
      <c r="CT253" s="13"/>
      <c r="CU253" s="17"/>
      <c r="CV253" s="13"/>
      <c r="CW253" s="13"/>
      <c r="CX253" s="13"/>
      <c r="CY253" s="13"/>
      <c r="CZ253" s="13"/>
      <c r="DA253" s="13"/>
      <c r="DB253" s="13" t="str">
        <f>VLOOKUP($A253,'WO Detail'!$A$2:$BJ$304,5,FALSE)</f>
        <v>Michael Iezza</v>
      </c>
      <c r="DC253" s="13"/>
      <c r="DD253" s="13"/>
      <c r="DE253" s="55">
        <f>VLOOKUP($A253,'WO Detail'!$A$2:$BJ$304,38,FALSE)</f>
        <v>0</v>
      </c>
      <c r="DF253" s="19" t="s">
        <v>350</v>
      </c>
      <c r="DG253" s="19" t="s">
        <v>351</v>
      </c>
      <c r="DH253" s="19" t="s">
        <v>426</v>
      </c>
      <c r="DI253" s="19" t="s">
        <v>427</v>
      </c>
      <c r="DJ253" s="19" t="s">
        <v>428</v>
      </c>
      <c r="DK253" s="19" t="s">
        <v>429</v>
      </c>
      <c r="DL253" s="19" t="s">
        <v>356</v>
      </c>
      <c r="DM253" s="19" t="s">
        <v>357</v>
      </c>
      <c r="DN253" s="19" t="s">
        <v>358</v>
      </c>
      <c r="DO253" s="55"/>
      <c r="DP253" s="55"/>
      <c r="DQ253" s="68">
        <v>15.0905432595573</v>
      </c>
      <c r="DR253" s="55" t="str">
        <f>VLOOKUP($A253,'WO Detail'!$A$2:$BJ$304,10,FALSE)</f>
        <v>No</v>
      </c>
      <c r="DS253" s="55" t="str">
        <f>VLOOKUP($A253,'WO Detail'!$A$2:$BJ$304,14,FALSE)</f>
        <v>YES</v>
      </c>
      <c r="DT253" s="19" t="s">
        <v>359</v>
      </c>
      <c r="DU253" s="59" t="str">
        <f>VLOOKUP($A253,'WO Detail'!$A$2:$BJ$304,15,FALSE)</f>
        <v>SANDRA WORLD</v>
      </c>
      <c r="DV253" s="77"/>
      <c r="DW253" s="79" t="s">
        <v>519</v>
      </c>
      <c r="DX253" s="55">
        <f>VLOOKUP($A253,'WO Detail'!$A$2:$BJ$304,26,FALSE)</f>
        <v>150</v>
      </c>
      <c r="DY253" s="55">
        <f>VLOOKUP($A253,'WO Detail'!$A$2:$BJ$304,27,FALSE)</f>
        <v>149</v>
      </c>
      <c r="DZ253" s="55">
        <f>VLOOKUP($A253,'WO Detail'!$A$2:$BJ$304,28,FALSE)</f>
        <v>1</v>
      </c>
      <c r="EA253" s="55">
        <f>VLOOKUP($A253,'WO Detail'!$A$2:$BJ$304,29,FALSE)</f>
        <v>0</v>
      </c>
      <c r="EB253" s="55">
        <f>VLOOKUP($A253,'WO Detail'!$A$2:$BJ$304,30,FALSE)</f>
        <v>0</v>
      </c>
      <c r="EC253" s="55">
        <f>VLOOKUP($A253,'WO Detail'!$A$2:$BJ$304,31,FALSE)</f>
        <v>150</v>
      </c>
      <c r="ED253" s="55">
        <f>VLOOKUP($A253,'WO Detail'!$A$2:$BJ$304,32,FALSE)</f>
        <v>0</v>
      </c>
      <c r="EE253" s="55">
        <f>VLOOKUP($A253,'WO Detail'!$A$2:$BJ$304,33,FALSE)</f>
        <v>0</v>
      </c>
      <c r="EF253" s="55">
        <f>VLOOKUP($A253,'WO Detail'!$A$2:$BJ$304,34,FALSE)</f>
        <v>0</v>
      </c>
      <c r="EG253" s="55">
        <f>VLOOKUP($A253,'WO Detail'!$A$2:$BJ$304,35,FALSE)</f>
        <v>0</v>
      </c>
      <c r="EH253" s="55">
        <f>VLOOKUP($A253,'WO Detail'!$A$2:$BJ$304,36,FALSE)</f>
        <v>0</v>
      </c>
      <c r="EI253" s="55">
        <f>VLOOKUP($A253,'WO Detail'!$A$2:$BJ$304,37,FALSE)</f>
        <v>0</v>
      </c>
      <c r="EJ253" s="78">
        <v>1</v>
      </c>
      <c r="EK253" s="78">
        <v>0</v>
      </c>
      <c r="EL253" s="19" t="s">
        <v>268</v>
      </c>
      <c r="EM253" s="19" t="s">
        <v>290</v>
      </c>
      <c r="EN253" s="81">
        <v>31471</v>
      </c>
      <c r="EO253" s="78">
        <v>34</v>
      </c>
      <c r="EP253" s="78" t="s">
        <v>344</v>
      </c>
      <c r="EQ253" s="84">
        <v>16458</v>
      </c>
      <c r="ER253" s="78">
        <v>1.61</v>
      </c>
      <c r="ES253" s="13"/>
      <c r="ET253" s="55">
        <f>VLOOKUP($A253,'WO Detail'!$A$2:$BJ$304,25,FALSE)</f>
        <v>16</v>
      </c>
      <c r="EU253" s="55">
        <f>VLOOKUP($A253,'WO Detail'!$A$2:$BJ$304,24,FALSE)</f>
        <v>2</v>
      </c>
      <c r="EV253" s="55">
        <f>VLOOKUP($A253,'WO Detail'!$A$2:$BJ$304,23,FALSE)</f>
        <v>0</v>
      </c>
      <c r="EW253" s="78" t="s">
        <v>267</v>
      </c>
      <c r="EX253" s="13"/>
      <c r="EY253" s="13"/>
      <c r="EZ253" s="19" t="s">
        <v>267</v>
      </c>
      <c r="FA253" s="55" t="str">
        <f>VLOOKUP($A253,'WO Detail'!$A$2:$BJ$304,11,FALSE)</f>
        <v>Other</v>
      </c>
      <c r="FB253" s="55" t="str">
        <f>VLOOKUP($A253,'WO Detail'!$A$2:$BJ$304,12,FALSE)</f>
        <v>No</v>
      </c>
      <c r="FC253" s="13"/>
      <c r="FD253" s="55">
        <f>VLOOKUP($A253,'WO Detail'!$A$2:$BJ$304,13,FALSE)</f>
        <v>0</v>
      </c>
      <c r="FE253" s="19" t="s">
        <v>272</v>
      </c>
      <c r="FF253" s="13" t="s">
        <v>273</v>
      </c>
      <c r="FG253" s="19" t="s">
        <v>1508</v>
      </c>
      <c r="FH253" s="19" t="s">
        <v>362</v>
      </c>
      <c r="FI253" s="13">
        <v>4003</v>
      </c>
      <c r="FJ253" s="13">
        <v>16</v>
      </c>
      <c r="FK253" s="19" t="s">
        <v>650</v>
      </c>
      <c r="FL253" s="13"/>
      <c r="FM253" s="55">
        <f>VLOOKUP($A253,'WO Detail'!$A$2:$BJ$304,16,FALSE)</f>
        <v>0</v>
      </c>
      <c r="FN253" s="13"/>
      <c r="FO253" s="13"/>
      <c r="FP253" s="13"/>
      <c r="FQ253" s="13"/>
      <c r="FR253" s="13"/>
      <c r="FS253" s="13"/>
      <c r="FT253" s="13"/>
      <c r="FU253" s="13"/>
      <c r="FV253" s="13"/>
      <c r="FW253" s="13"/>
      <c r="FX253" s="13"/>
      <c r="FY253" s="13"/>
      <c r="FZ253" s="13"/>
      <c r="GA253" s="13"/>
      <c r="GB253" s="13"/>
      <c r="GC253" s="13"/>
      <c r="GD253" s="13"/>
      <c r="GE253" s="13"/>
      <c r="GF253" s="13"/>
      <c r="GG253" s="13"/>
      <c r="GH253" s="55">
        <f>VLOOKUP($A253,'WO Detail'!$A$2:$BJ$304,39,FALSE)</f>
        <v>93.65</v>
      </c>
      <c r="GI253" s="55">
        <f>VLOOKUP($A253,'WO Detail'!$A$2:$BJ$304,40,FALSE)</f>
        <v>11.41</v>
      </c>
      <c r="GJ253" s="13"/>
      <c r="GK253" s="13"/>
      <c r="GL253" s="13"/>
      <c r="GM253" s="13"/>
      <c r="GN253" s="55">
        <f>VLOOKUP($A253,'WO Detail'!$A$2:$BJ$304,17,FALSE)</f>
        <v>0</v>
      </c>
      <c r="GO253" s="55">
        <f>VLOOKUP($A253,'WO Detail'!$A$2:$BJ$304,18,FALSE)</f>
        <v>0</v>
      </c>
      <c r="GP253" s="55">
        <f>VLOOKUP($A253,'WO Detail'!$A$2:$BJ$304,19,FALSE)</f>
        <v>0</v>
      </c>
      <c r="GQ253" s="55" t="str">
        <f>VLOOKUP($A253,'WO Detail'!$A$2:$BJ$304,21,FALSE)</f>
        <v>No</v>
      </c>
      <c r="GR253" s="89">
        <f>VLOOKUP($A253,'WO Detail'!$A$2:$BJ$304,22,FALSE)</f>
        <v>0.48578169376237018</v>
      </c>
      <c r="GS253" s="95">
        <f>VLOOKUP($A253,'WO Detail'!$A$2:$BJ$304,41,FALSE)</f>
        <v>38</v>
      </c>
      <c r="GT253" s="95">
        <f t="shared" si="98"/>
        <v>8.5011185682326615E-2</v>
      </c>
      <c r="GU253" s="95">
        <f>VLOOKUP($A253,'WO Detail'!$A$2:$BJ$304,42,FALSE)</f>
        <v>0</v>
      </c>
      <c r="GV253" s="95">
        <f t="shared" si="99"/>
        <v>0</v>
      </c>
      <c r="GW253" s="95">
        <f>VLOOKUP($A253,'WO Detail'!$A$2:$BJ$304,43,FALSE)</f>
        <v>387</v>
      </c>
      <c r="GX253" s="95">
        <f t="shared" si="79"/>
        <v>0.86577181208053688</v>
      </c>
      <c r="GY253" s="95">
        <f>VLOOKUP($A253,'WO Detail'!$A$2:$BJ$304,44,FALSE)</f>
        <v>540</v>
      </c>
      <c r="GZ253" s="95">
        <f t="shared" si="80"/>
        <v>3.6241610738255035</v>
      </c>
      <c r="HA253" s="95">
        <f>VLOOKUP($A253,'WO Detail'!$A$2:$BJ$304,45,FALSE)</f>
        <v>523</v>
      </c>
      <c r="HB253" s="95">
        <f t="shared" si="81"/>
        <v>1.1700223713646534</v>
      </c>
      <c r="HC253" s="95">
        <f>VLOOKUP($A253,'WO Detail'!$A$2:$BJ$304,46,FALSE)</f>
        <v>386</v>
      </c>
      <c r="HD253" s="95">
        <f t="shared" si="82"/>
        <v>2.5906040268456376</v>
      </c>
      <c r="HE253" s="95">
        <f>VLOOKUP($A253,'WO Detail'!$A$2:$BJ$304,47,FALSE)</f>
        <v>226</v>
      </c>
      <c r="HF253" s="95">
        <f t="shared" si="83"/>
        <v>0.50559284116331094</v>
      </c>
      <c r="HG253" s="95">
        <f>VLOOKUP($A253,'WO Detail'!$A$2:$BJ$304,49,FALSE)</f>
        <v>76</v>
      </c>
      <c r="HH253" s="95">
        <f t="shared" si="84"/>
        <v>0.17002237136465323</v>
      </c>
      <c r="HI253" s="95">
        <f>VLOOKUP($A253,'WO Detail'!$A$2:$BJ$304,51,FALSE)</f>
        <v>0</v>
      </c>
      <c r="HJ253" s="95">
        <f t="shared" si="85"/>
        <v>0</v>
      </c>
      <c r="HK253" s="95">
        <f>VLOOKUP($A253,'WO Detail'!$A$2:$BJ$304,53,FALSE)</f>
        <v>0</v>
      </c>
      <c r="HL253" s="95">
        <f t="shared" si="86"/>
        <v>0</v>
      </c>
      <c r="HM253" s="95">
        <f>VLOOKUP($A253,'WO Detail'!$A$2:$BJ$304,55,FALSE)</f>
        <v>30</v>
      </c>
      <c r="HN253" s="95">
        <f>HM253/EU253</f>
        <v>15</v>
      </c>
      <c r="HO253" s="95">
        <f>VLOOKUP($A253,'WO Detail'!$A$2:$BJ$304,56,FALSE)</f>
        <v>3204</v>
      </c>
      <c r="HP253" s="95">
        <f t="shared" si="87"/>
        <v>7.1677852348993287</v>
      </c>
      <c r="HQ253" s="95">
        <f>VLOOKUP($A253,'WO Detail'!$A$2:$BJ$304,57,FALSE)</f>
        <v>445</v>
      </c>
      <c r="HR253" s="95">
        <f t="shared" si="88"/>
        <v>2.9865771812080535</v>
      </c>
      <c r="HS253" s="95">
        <f>VLOOKUP($A253,'WO Detail'!$A$2:$BJ$304,58,FALSE)</f>
        <v>1586</v>
      </c>
      <c r="HT253" s="95">
        <f t="shared" si="89"/>
        <v>3.5480984340044741</v>
      </c>
      <c r="HU253" s="95">
        <f>VLOOKUP($A253,'WO Detail'!$A$2:$BJ$304,59,FALSE)</f>
        <v>6660</v>
      </c>
      <c r="HV253" s="95">
        <f t="shared" si="90"/>
        <v>44.697986577181211</v>
      </c>
      <c r="HW253" s="95">
        <f>VLOOKUP($A253,'WO Detail'!$A$2:$BJ$304,60,FALSE)</f>
        <v>199</v>
      </c>
      <c r="HX253" s="95">
        <f t="shared" si="91"/>
        <v>0.44519015659955252</v>
      </c>
      <c r="HY253" s="95">
        <f>VLOOKUP($A253,'WO Detail'!$A$2:$BJ$304,61,FALSE)</f>
        <v>2276</v>
      </c>
      <c r="HZ253" s="95">
        <f t="shared" si="92"/>
        <v>15.275167785234899</v>
      </c>
      <c r="IA253" s="95"/>
      <c r="IB253" s="95"/>
      <c r="IC253" s="95"/>
      <c r="ID253" s="113">
        <f>VLOOKUP($A253,'PHAS Score'!$C$1:$D$303,2,FALSE)</f>
        <v>67.52</v>
      </c>
      <c r="IE253" s="95">
        <f>VLOOKUP($A253,'WO Detail'!$A$2:$BJ$304,62,FALSE)</f>
        <v>565</v>
      </c>
      <c r="IF253" s="95">
        <f t="shared" si="93"/>
        <v>3.7919463087248322</v>
      </c>
      <c r="IG253" s="96"/>
      <c r="IH253" s="96"/>
      <c r="II253" s="96"/>
      <c r="IJ253" s="96"/>
    </row>
    <row r="254" spans="1:244" s="18" customFormat="1" ht="20.100000000000001" customHeight="1">
      <c r="A254" s="55" t="s">
        <v>1511</v>
      </c>
      <c r="B254" s="13" t="s">
        <v>278</v>
      </c>
      <c r="C254" s="13" t="str">
        <f>VLOOKUP($A254,'WO Detail'!$A$2:$BJ$304,4,FALSE)</f>
        <v>Brooklyn</v>
      </c>
      <c r="D254" s="13" t="str">
        <f>VLOOKUP($A254,'WO Detail'!$A$2:$BJ$304,6,FALSE)</f>
        <v>Sumner</v>
      </c>
      <c r="E254" s="55">
        <f>VLOOKUP($A254,'WO Detail'!$A$2:$BJ$304,7,FALSE)</f>
        <v>73</v>
      </c>
      <c r="F254" s="13" t="s">
        <v>1512</v>
      </c>
      <c r="G254" s="53">
        <v>73</v>
      </c>
      <c r="H254" s="55" t="str">
        <f>VLOOKUP($A254,'WO Detail'!$A$2:$BJ$304,9,FALSE)</f>
        <v>NY005010730</v>
      </c>
      <c r="I254" s="14">
        <v>1084</v>
      </c>
      <c r="J254" s="14">
        <v>2262</v>
      </c>
      <c r="K254" s="15">
        <v>2.0867159000000002</v>
      </c>
      <c r="L254" s="15">
        <v>26.903044300000001</v>
      </c>
      <c r="M254" s="14">
        <v>791</v>
      </c>
      <c r="N254" s="14">
        <v>1471</v>
      </c>
      <c r="O254" s="14">
        <v>95</v>
      </c>
      <c r="P254" s="14">
        <v>151</v>
      </c>
      <c r="Q254" s="14">
        <v>179</v>
      </c>
      <c r="R254" s="14">
        <v>186</v>
      </c>
      <c r="S254" s="14">
        <v>189</v>
      </c>
      <c r="T254" s="14">
        <v>286</v>
      </c>
      <c r="U254" s="14">
        <v>237</v>
      </c>
      <c r="V254" s="14">
        <v>248</v>
      </c>
      <c r="W254" s="14">
        <v>147</v>
      </c>
      <c r="X254" s="14">
        <v>140</v>
      </c>
      <c r="Y254" s="14">
        <v>194</v>
      </c>
      <c r="Z254" s="14">
        <v>164</v>
      </c>
      <c r="AA254" s="14">
        <v>46</v>
      </c>
      <c r="AB254" s="14">
        <v>530</v>
      </c>
      <c r="AC254" s="14">
        <v>490</v>
      </c>
      <c r="AD254" s="14">
        <v>404</v>
      </c>
      <c r="AE254" s="14">
        <v>54</v>
      </c>
      <c r="AF254" s="14">
        <v>1051</v>
      </c>
      <c r="AG254" s="14">
        <v>1129</v>
      </c>
      <c r="AH254" s="14">
        <v>25</v>
      </c>
      <c r="AI254" s="14">
        <v>3</v>
      </c>
      <c r="AJ254" s="14">
        <v>531</v>
      </c>
      <c r="AK254" s="14">
        <v>156</v>
      </c>
      <c r="AL254" s="14">
        <v>30</v>
      </c>
      <c r="AM254" s="14">
        <v>26</v>
      </c>
      <c r="AN254" s="14">
        <v>117</v>
      </c>
      <c r="AO254" s="16">
        <v>567.35977859778598</v>
      </c>
      <c r="AP254" s="16">
        <v>405.5</v>
      </c>
      <c r="AQ254" s="14">
        <v>29</v>
      </c>
      <c r="AR254" s="14">
        <v>52</v>
      </c>
      <c r="AS254" s="14">
        <v>332</v>
      </c>
      <c r="AT254" s="14">
        <v>117</v>
      </c>
      <c r="AU254" s="14">
        <v>100</v>
      </c>
      <c r="AV254" s="14">
        <v>74</v>
      </c>
      <c r="AW254" s="14">
        <v>66</v>
      </c>
      <c r="AX254" s="14">
        <v>48</v>
      </c>
      <c r="AY254" s="14">
        <v>54</v>
      </c>
      <c r="AZ254" s="14">
        <v>35</v>
      </c>
      <c r="BA254" s="14">
        <v>177</v>
      </c>
      <c r="BB254" s="16">
        <v>27303.329925650556</v>
      </c>
      <c r="BC254" s="16">
        <v>18984</v>
      </c>
      <c r="BD254" s="14">
        <v>41</v>
      </c>
      <c r="BE254" s="14">
        <v>179</v>
      </c>
      <c r="BF254" s="14">
        <v>216</v>
      </c>
      <c r="BG254" s="14">
        <v>142</v>
      </c>
      <c r="BH254" s="14">
        <v>87</v>
      </c>
      <c r="BI254" s="14">
        <v>79</v>
      </c>
      <c r="BJ254" s="14">
        <v>61</v>
      </c>
      <c r="BK254" s="14">
        <v>62</v>
      </c>
      <c r="BL254" s="14">
        <v>42</v>
      </c>
      <c r="BM254" s="14">
        <v>31</v>
      </c>
      <c r="BN254" s="14">
        <v>25</v>
      </c>
      <c r="BO254" s="14">
        <v>16</v>
      </c>
      <c r="BP254" s="14">
        <v>19</v>
      </c>
      <c r="BQ254" s="14">
        <v>18</v>
      </c>
      <c r="BR254" s="14">
        <v>17</v>
      </c>
      <c r="BS254" s="14">
        <v>6</v>
      </c>
      <c r="BT254" s="14">
        <v>7</v>
      </c>
      <c r="BU254" s="14">
        <v>7</v>
      </c>
      <c r="BV254" s="14">
        <v>4</v>
      </c>
      <c r="BW254" s="14">
        <v>1</v>
      </c>
      <c r="BX254" s="14">
        <v>16</v>
      </c>
      <c r="BY254" s="14">
        <v>512</v>
      </c>
      <c r="BZ254" s="16">
        <v>41775.505859375</v>
      </c>
      <c r="CA254" s="16">
        <v>34781</v>
      </c>
      <c r="CB254" s="14">
        <v>111</v>
      </c>
      <c r="CC254" s="16">
        <v>13987.261261261261</v>
      </c>
      <c r="CD254" s="16">
        <v>9552</v>
      </c>
      <c r="CE254" s="14">
        <v>468</v>
      </c>
      <c r="CF254" s="16">
        <v>14573.290598290598</v>
      </c>
      <c r="CG254" s="16">
        <v>10704</v>
      </c>
      <c r="CH254" s="14">
        <v>688</v>
      </c>
      <c r="CI254" s="14">
        <v>215</v>
      </c>
      <c r="CJ254" s="14">
        <v>122</v>
      </c>
      <c r="CK254" s="14">
        <v>40</v>
      </c>
      <c r="CL254" s="14">
        <v>8</v>
      </c>
      <c r="CM254" s="14">
        <v>11</v>
      </c>
      <c r="CN254" s="17">
        <f t="shared" si="76"/>
        <v>1.014760147601476E-2</v>
      </c>
      <c r="CO254" s="14">
        <v>66</v>
      </c>
      <c r="CP254" s="17">
        <f t="shared" si="77"/>
        <v>6.0885608856088562E-2</v>
      </c>
      <c r="CQ254" s="14">
        <v>494</v>
      </c>
      <c r="CR254" s="14">
        <v>125</v>
      </c>
      <c r="CS254" s="17">
        <f t="shared" si="78"/>
        <v>5.5260831122900089E-2</v>
      </c>
      <c r="CT254" s="13"/>
      <c r="CU254" s="17"/>
      <c r="CV254" s="13"/>
      <c r="CW254" s="13"/>
      <c r="CX254" s="13"/>
      <c r="CY254" s="13"/>
      <c r="CZ254" s="13"/>
      <c r="DA254" s="13"/>
      <c r="DB254" s="13" t="str">
        <f>VLOOKUP($A254,'WO Detail'!$A$2:$BJ$304,5,FALSE)</f>
        <v>Alicia Maynard</v>
      </c>
      <c r="DC254" s="13"/>
      <c r="DD254" s="13"/>
      <c r="DE254" s="55">
        <f>VLOOKUP($A254,'WO Detail'!$A$2:$BJ$304,38,FALSE)</f>
        <v>11</v>
      </c>
      <c r="DF254" s="19" t="s">
        <v>350</v>
      </c>
      <c r="DG254" s="19" t="s">
        <v>351</v>
      </c>
      <c r="DH254" s="19" t="s">
        <v>426</v>
      </c>
      <c r="DI254" s="19" t="s">
        <v>427</v>
      </c>
      <c r="DJ254" s="19" t="s">
        <v>354</v>
      </c>
      <c r="DK254" s="19" t="s">
        <v>355</v>
      </c>
      <c r="DL254" s="19" t="s">
        <v>356</v>
      </c>
      <c r="DM254" s="19" t="s">
        <v>357</v>
      </c>
      <c r="DN254" s="19" t="s">
        <v>358</v>
      </c>
      <c r="DO254" s="55"/>
      <c r="DP254" s="55"/>
      <c r="DQ254" s="68">
        <v>13.111888111888112</v>
      </c>
      <c r="DR254" s="55" t="str">
        <f>VLOOKUP($A254,'WO Detail'!$A$2:$BJ$304,10,FALSE)</f>
        <v>No</v>
      </c>
      <c r="DS254" s="55" t="str">
        <f>VLOOKUP($A254,'WO Detail'!$A$2:$BJ$304,14,FALSE)</f>
        <v>YES</v>
      </c>
      <c r="DT254" s="19" t="s">
        <v>359</v>
      </c>
      <c r="DU254" s="59" t="str">
        <f>VLOOKUP($A254,'WO Detail'!$A$2:$BJ$304,15,FALSE)</f>
        <v>ADORN DUBOISE</v>
      </c>
      <c r="DV254" s="77"/>
      <c r="DW254" s="79" t="s">
        <v>267</v>
      </c>
      <c r="DX254" s="55">
        <f>VLOOKUP($A254,'WO Detail'!$A$2:$BJ$304,26,FALSE)</f>
        <v>1099</v>
      </c>
      <c r="DY254" s="55">
        <f>VLOOKUP($A254,'WO Detail'!$A$2:$BJ$304,27,FALSE)</f>
        <v>1085</v>
      </c>
      <c r="DZ254" s="55">
        <f>VLOOKUP($A254,'WO Detail'!$A$2:$BJ$304,28,FALSE)</f>
        <v>13</v>
      </c>
      <c r="EA254" s="55">
        <f>VLOOKUP($A254,'WO Detail'!$A$2:$BJ$304,29,FALSE)</f>
        <v>1</v>
      </c>
      <c r="EB254" s="55">
        <f>VLOOKUP($A254,'WO Detail'!$A$2:$BJ$304,30,FALSE)</f>
        <v>90</v>
      </c>
      <c r="EC254" s="55">
        <f>VLOOKUP($A254,'WO Detail'!$A$2:$BJ$304,31,FALSE)</f>
        <v>50</v>
      </c>
      <c r="ED254" s="55">
        <f>VLOOKUP($A254,'WO Detail'!$A$2:$BJ$304,32,FALSE)</f>
        <v>689</v>
      </c>
      <c r="EE254" s="55">
        <f>VLOOKUP($A254,'WO Detail'!$A$2:$BJ$304,33,FALSE)</f>
        <v>244</v>
      </c>
      <c r="EF254" s="55">
        <f>VLOOKUP($A254,'WO Detail'!$A$2:$BJ$304,34,FALSE)</f>
        <v>26</v>
      </c>
      <c r="EG254" s="55">
        <f>VLOOKUP($A254,'WO Detail'!$A$2:$BJ$304,35,FALSE)</f>
        <v>0</v>
      </c>
      <c r="EH254" s="55">
        <f>VLOOKUP($A254,'WO Detail'!$A$2:$BJ$304,36,FALSE)</f>
        <v>0</v>
      </c>
      <c r="EI254" s="55">
        <f>VLOOKUP($A254,'WO Detail'!$A$2:$BJ$304,37,FALSE)</f>
        <v>0</v>
      </c>
      <c r="EJ254" s="78">
        <v>13</v>
      </c>
      <c r="EK254" s="78">
        <v>0</v>
      </c>
      <c r="EL254" s="19" t="s">
        <v>268</v>
      </c>
      <c r="EM254" s="19" t="s">
        <v>269</v>
      </c>
      <c r="EN254" s="81">
        <v>21319</v>
      </c>
      <c r="EO254" s="78">
        <v>62</v>
      </c>
      <c r="EP254" s="78" t="s">
        <v>1513</v>
      </c>
      <c r="EQ254" s="84">
        <v>131812</v>
      </c>
      <c r="ER254" s="78">
        <v>22.11</v>
      </c>
      <c r="ES254" s="13"/>
      <c r="ET254" s="55">
        <f>VLOOKUP($A254,'WO Detail'!$A$2:$BJ$304,25,FALSE)</f>
        <v>5</v>
      </c>
      <c r="EU254" s="55">
        <f>VLOOKUP($A254,'WO Detail'!$A$2:$BJ$304,24,FALSE)</f>
        <v>27</v>
      </c>
      <c r="EV254" s="55">
        <f>VLOOKUP($A254,'WO Detail'!$A$2:$BJ$304,23,FALSE)</f>
        <v>0</v>
      </c>
      <c r="EW254" s="78" t="s">
        <v>267</v>
      </c>
      <c r="EX254" s="13"/>
      <c r="EY254" s="13"/>
      <c r="EZ254" s="19" t="s">
        <v>267</v>
      </c>
      <c r="FA254" s="55" t="str">
        <f>VLOOKUP($A254,'WO Detail'!$A$2:$BJ$304,11,FALSE)</f>
        <v>Other</v>
      </c>
      <c r="FB254" s="55" t="str">
        <f>VLOOKUP($A254,'WO Detail'!$A$2:$BJ$304,12,FALSE)</f>
        <v>No</v>
      </c>
      <c r="FC254" s="13"/>
      <c r="FD254" s="55" t="str">
        <f>VLOOKUP($A254,'WO Detail'!$A$2:$BJ$304,13,FALSE)</f>
        <v>GSH</v>
      </c>
      <c r="FE254" s="19" t="s">
        <v>267</v>
      </c>
      <c r="FF254" s="13"/>
      <c r="FG254" s="19" t="s">
        <v>1514</v>
      </c>
      <c r="FH254" s="19" t="s">
        <v>362</v>
      </c>
      <c r="FI254" s="13">
        <v>4003</v>
      </c>
      <c r="FJ254" s="13">
        <v>14</v>
      </c>
      <c r="FK254" s="19" t="s">
        <v>363</v>
      </c>
      <c r="FL254" s="13"/>
      <c r="FM254" s="55">
        <f>VLOOKUP($A254,'WO Detail'!$A$2:$BJ$304,16,FALSE)</f>
        <v>0</v>
      </c>
      <c r="FN254" s="13"/>
      <c r="FO254" s="13"/>
      <c r="FP254" s="13"/>
      <c r="FQ254" s="13"/>
      <c r="FR254" s="13"/>
      <c r="FS254" s="13"/>
      <c r="FT254" s="13"/>
      <c r="FU254" s="13"/>
      <c r="FV254" s="13"/>
      <c r="FW254" s="13"/>
      <c r="FX254" s="13"/>
      <c r="FY254" s="13"/>
      <c r="FZ254" s="13"/>
      <c r="GA254" s="13"/>
      <c r="GB254" s="13"/>
      <c r="GC254" s="13"/>
      <c r="GD254" s="13"/>
      <c r="GE254" s="13"/>
      <c r="GF254" s="13"/>
      <c r="GG254" s="13"/>
      <c r="GH254" s="55">
        <f>VLOOKUP($A254,'WO Detail'!$A$2:$BJ$304,39,FALSE)</f>
        <v>92.77</v>
      </c>
      <c r="GI254" s="55">
        <f>VLOOKUP($A254,'WO Detail'!$A$2:$BJ$304,40,FALSE)</f>
        <v>34.380000000000003</v>
      </c>
      <c r="GJ254" s="13"/>
      <c r="GK254" s="13"/>
      <c r="GL254" s="13"/>
      <c r="GM254" s="13"/>
      <c r="GN254" s="55">
        <f>VLOOKUP($A254,'WO Detail'!$A$2:$BJ$304,17,FALSE)</f>
        <v>0</v>
      </c>
      <c r="GO254" s="55">
        <f>VLOOKUP($A254,'WO Detail'!$A$2:$BJ$304,18,FALSE)</f>
        <v>0</v>
      </c>
      <c r="GP254" s="55">
        <f>VLOOKUP($A254,'WO Detail'!$A$2:$BJ$304,19,FALSE)</f>
        <v>0</v>
      </c>
      <c r="GQ254" s="55" t="str">
        <f>VLOOKUP($A254,'WO Detail'!$A$2:$BJ$304,21,FALSE)</f>
        <v>Yes</v>
      </c>
      <c r="GR254" s="89">
        <f>VLOOKUP($A254,'WO Detail'!$A$2:$BJ$304,22,FALSE)</f>
        <v>0.63990346537824294</v>
      </c>
      <c r="GS254" s="95">
        <f>VLOOKUP($A254,'WO Detail'!$A$2:$BJ$304,41,FALSE)</f>
        <v>1606</v>
      </c>
      <c r="GT254" s="95">
        <f t="shared" si="98"/>
        <v>0.49339477726574504</v>
      </c>
      <c r="GU254" s="95">
        <f>VLOOKUP($A254,'WO Detail'!$A$2:$BJ$304,42,FALSE)</f>
        <v>165</v>
      </c>
      <c r="GV254" s="95">
        <f t="shared" si="99"/>
        <v>0.15207373271889402</v>
      </c>
      <c r="GW254" s="95">
        <f>VLOOKUP($A254,'WO Detail'!$A$2:$BJ$304,43,FALSE)</f>
        <v>4187</v>
      </c>
      <c r="GX254" s="95">
        <f t="shared" si="79"/>
        <v>1.2863287250384026</v>
      </c>
      <c r="GY254" s="95">
        <f>VLOOKUP($A254,'WO Detail'!$A$2:$BJ$304,44,FALSE)</f>
        <v>5637</v>
      </c>
      <c r="GZ254" s="95">
        <f t="shared" si="80"/>
        <v>5.1953917050691247</v>
      </c>
      <c r="HA254" s="95">
        <f>VLOOKUP($A254,'WO Detail'!$A$2:$BJ$304,45,FALSE)</f>
        <v>2474</v>
      </c>
      <c r="HB254" s="95">
        <f t="shared" si="81"/>
        <v>0.7600614439324116</v>
      </c>
      <c r="HC254" s="95">
        <f>VLOOKUP($A254,'WO Detail'!$A$2:$BJ$304,46,FALSE)</f>
        <v>932</v>
      </c>
      <c r="HD254" s="95">
        <f t="shared" si="82"/>
        <v>0.85898617511520736</v>
      </c>
      <c r="HE254" s="95">
        <f>VLOOKUP($A254,'WO Detail'!$A$2:$BJ$304,47,FALSE)</f>
        <v>3483</v>
      </c>
      <c r="HF254" s="95">
        <f t="shared" si="83"/>
        <v>1.0700460829493088</v>
      </c>
      <c r="HG254" s="95">
        <f>VLOOKUP($A254,'WO Detail'!$A$2:$BJ$304,49,FALSE)</f>
        <v>2739</v>
      </c>
      <c r="HH254" s="95">
        <f t="shared" si="84"/>
        <v>0.84147465437788016</v>
      </c>
      <c r="HI254" s="95">
        <f>VLOOKUP($A254,'WO Detail'!$A$2:$BJ$304,51,FALSE)</f>
        <v>9</v>
      </c>
      <c r="HJ254" s="95">
        <f t="shared" si="85"/>
        <v>4.5</v>
      </c>
      <c r="HK254" s="95">
        <f>VLOOKUP($A254,'WO Detail'!$A$2:$BJ$304,53,FALSE)</f>
        <v>14</v>
      </c>
      <c r="HL254" s="95">
        <f t="shared" si="86"/>
        <v>7</v>
      </c>
      <c r="HM254" s="95">
        <f>VLOOKUP($A254,'WO Detail'!$A$2:$BJ$304,55,FALSE)</f>
        <v>833</v>
      </c>
      <c r="HN254" s="95">
        <f>HM254/EU254</f>
        <v>30.851851851851851</v>
      </c>
      <c r="HO254" s="95">
        <f>VLOOKUP($A254,'WO Detail'!$A$2:$BJ$304,56,FALSE)</f>
        <v>31775</v>
      </c>
      <c r="HP254" s="95">
        <f t="shared" si="87"/>
        <v>9.761904761904761</v>
      </c>
      <c r="HQ254" s="95">
        <f>VLOOKUP($A254,'WO Detail'!$A$2:$BJ$304,57,FALSE)</f>
        <v>8253</v>
      </c>
      <c r="HR254" s="95">
        <f t="shared" si="88"/>
        <v>7.6064516129032258</v>
      </c>
      <c r="HS254" s="95">
        <f>VLOOKUP($A254,'WO Detail'!$A$2:$BJ$304,58,FALSE)</f>
        <v>13070</v>
      </c>
      <c r="HT254" s="95">
        <f t="shared" si="89"/>
        <v>4.0153609831029184</v>
      </c>
      <c r="HU254" s="95">
        <f>VLOOKUP($A254,'WO Detail'!$A$2:$BJ$304,59,FALSE)</f>
        <v>63607</v>
      </c>
      <c r="HV254" s="95">
        <f t="shared" si="90"/>
        <v>58.623963133640551</v>
      </c>
      <c r="HW254" s="95">
        <f>VLOOKUP($A254,'WO Detail'!$A$2:$BJ$304,60,FALSE)</f>
        <v>1884</v>
      </c>
      <c r="HX254" s="95">
        <f t="shared" si="91"/>
        <v>0.57880184331797235</v>
      </c>
      <c r="HY254" s="95">
        <f>VLOOKUP($A254,'WO Detail'!$A$2:$BJ$304,61,FALSE)</f>
        <v>57383</v>
      </c>
      <c r="HZ254" s="95">
        <f t="shared" si="92"/>
        <v>52.887557603686638</v>
      </c>
      <c r="IA254" s="95"/>
      <c r="IB254" s="95"/>
      <c r="IC254" s="95"/>
      <c r="ID254" s="113">
        <f>VLOOKUP($A254,'PHAS Score'!$C$1:$D$303,2,FALSE)</f>
        <v>72.78</v>
      </c>
      <c r="IE254" s="95">
        <f>VLOOKUP($A254,'WO Detail'!$A$2:$BJ$304,62,FALSE)</f>
        <v>1165</v>
      </c>
      <c r="IF254" s="95">
        <f t="shared" si="93"/>
        <v>1.0737327188940091</v>
      </c>
      <c r="IG254" s="96"/>
      <c r="IH254" s="96"/>
      <c r="II254" s="96"/>
      <c r="IJ254" s="96"/>
    </row>
    <row r="255" spans="1:244" s="18" customFormat="1" ht="20.100000000000001" customHeight="1">
      <c r="A255" s="55" t="s">
        <v>1515</v>
      </c>
      <c r="B255" s="13" t="s">
        <v>278</v>
      </c>
      <c r="C255" s="13" t="str">
        <f>VLOOKUP($A255,'WO Detail'!$A$2:$BJ$304,4,FALSE)</f>
        <v>Brooklyn</v>
      </c>
      <c r="D255" s="13" t="str">
        <f>VLOOKUP($A255,'WO Detail'!$A$2:$BJ$304,6,FALSE)</f>
        <v>Surfside Gardens</v>
      </c>
      <c r="E255" s="55">
        <f>VLOOKUP($A255,'WO Detail'!$A$2:$BJ$304,7,FALSE)</f>
        <v>170</v>
      </c>
      <c r="F255" s="13" t="s">
        <v>1516</v>
      </c>
      <c r="G255" s="53">
        <v>170</v>
      </c>
      <c r="H255" s="55" t="str">
        <f>VLOOKUP($A255,'WO Detail'!$A$2:$BJ$304,9,FALSE)</f>
        <v>NY005011700</v>
      </c>
      <c r="I255" s="14">
        <v>578</v>
      </c>
      <c r="J255" s="14">
        <v>1132</v>
      </c>
      <c r="K255" s="15">
        <v>1.9584775000000001</v>
      </c>
      <c r="L255" s="15">
        <v>19.4176471</v>
      </c>
      <c r="M255" s="14">
        <v>452</v>
      </c>
      <c r="N255" s="14">
        <v>680</v>
      </c>
      <c r="O255" s="14">
        <v>43</v>
      </c>
      <c r="P255" s="14">
        <v>73</v>
      </c>
      <c r="Q255" s="14">
        <v>75</v>
      </c>
      <c r="R255" s="14">
        <v>67</v>
      </c>
      <c r="S255" s="14">
        <v>75</v>
      </c>
      <c r="T255" s="14">
        <v>97</v>
      </c>
      <c r="U255" s="14">
        <v>74</v>
      </c>
      <c r="V255" s="14">
        <v>85</v>
      </c>
      <c r="W255" s="14">
        <v>69</v>
      </c>
      <c r="X255" s="14">
        <v>61</v>
      </c>
      <c r="Y255" s="14">
        <v>155</v>
      </c>
      <c r="Z255" s="14">
        <v>170</v>
      </c>
      <c r="AA255" s="14">
        <v>88</v>
      </c>
      <c r="AB255" s="14">
        <v>229</v>
      </c>
      <c r="AC255" s="14">
        <v>449</v>
      </c>
      <c r="AD255" s="14">
        <v>413</v>
      </c>
      <c r="AE255" s="14">
        <v>376</v>
      </c>
      <c r="AF255" s="14">
        <v>414</v>
      </c>
      <c r="AG255" s="14">
        <v>216</v>
      </c>
      <c r="AH255" s="14">
        <v>101</v>
      </c>
      <c r="AI255" s="14">
        <v>25</v>
      </c>
      <c r="AJ255" s="14">
        <v>367</v>
      </c>
      <c r="AK255" s="14">
        <v>145</v>
      </c>
      <c r="AL255" s="14">
        <v>29</v>
      </c>
      <c r="AM255" s="14">
        <v>23</v>
      </c>
      <c r="AN255" s="14">
        <v>54</v>
      </c>
      <c r="AO255" s="16">
        <v>479.54498269896192</v>
      </c>
      <c r="AP255" s="16">
        <v>283</v>
      </c>
      <c r="AQ255" s="14">
        <v>5</v>
      </c>
      <c r="AR255" s="14">
        <v>15</v>
      </c>
      <c r="AS255" s="14">
        <v>281</v>
      </c>
      <c r="AT255" s="14">
        <v>83</v>
      </c>
      <c r="AU255" s="14">
        <v>37</v>
      </c>
      <c r="AV255" s="14">
        <v>21</v>
      </c>
      <c r="AW255" s="14">
        <v>16</v>
      </c>
      <c r="AX255" s="14">
        <v>20</v>
      </c>
      <c r="AY255" s="14">
        <v>12</v>
      </c>
      <c r="AZ255" s="14">
        <v>18</v>
      </c>
      <c r="BA255" s="14">
        <v>70</v>
      </c>
      <c r="BB255" s="16">
        <v>21901.925347222223</v>
      </c>
      <c r="BC255" s="16">
        <v>13230</v>
      </c>
      <c r="BD255" s="14">
        <v>10</v>
      </c>
      <c r="BE255" s="14">
        <v>77</v>
      </c>
      <c r="BF255" s="14">
        <v>229</v>
      </c>
      <c r="BG255" s="14">
        <v>79</v>
      </c>
      <c r="BH255" s="14">
        <v>27</v>
      </c>
      <c r="BI255" s="14">
        <v>28</v>
      </c>
      <c r="BJ255" s="14">
        <v>20</v>
      </c>
      <c r="BK255" s="14">
        <v>20</v>
      </c>
      <c r="BL255" s="14">
        <v>22</v>
      </c>
      <c r="BM255" s="14">
        <v>11</v>
      </c>
      <c r="BN255" s="14">
        <v>13</v>
      </c>
      <c r="BO255" s="14">
        <v>9</v>
      </c>
      <c r="BP255" s="14">
        <v>5</v>
      </c>
      <c r="BQ255" s="14">
        <v>4</v>
      </c>
      <c r="BR255" s="14">
        <v>5</v>
      </c>
      <c r="BS255" s="14">
        <v>2</v>
      </c>
      <c r="BT255" s="14">
        <v>2</v>
      </c>
      <c r="BU255" s="14">
        <v>3</v>
      </c>
      <c r="BV255" s="14">
        <v>4</v>
      </c>
      <c r="BW255" s="14">
        <v>1</v>
      </c>
      <c r="BX255" s="14">
        <v>5</v>
      </c>
      <c r="BY255" s="14">
        <v>191</v>
      </c>
      <c r="BZ255" s="16">
        <v>41349.3612565445</v>
      </c>
      <c r="CA255" s="16">
        <v>36784</v>
      </c>
      <c r="CB255" s="14">
        <v>51</v>
      </c>
      <c r="CC255" s="16">
        <v>22872.49019607843</v>
      </c>
      <c r="CD255" s="16">
        <v>16620</v>
      </c>
      <c r="CE255" s="14">
        <v>349</v>
      </c>
      <c r="CF255" s="16">
        <v>12219.160458452721</v>
      </c>
      <c r="CG255" s="16">
        <v>10524</v>
      </c>
      <c r="CH255" s="14">
        <v>439</v>
      </c>
      <c r="CI255" s="14">
        <v>73</v>
      </c>
      <c r="CJ255" s="14">
        <v>43</v>
      </c>
      <c r="CK255" s="14">
        <v>18</v>
      </c>
      <c r="CL255" s="14">
        <v>2</v>
      </c>
      <c r="CM255" s="14">
        <v>3</v>
      </c>
      <c r="CN255" s="17">
        <f t="shared" si="76"/>
        <v>5.1903114186851208E-3</v>
      </c>
      <c r="CO255" s="14">
        <v>23</v>
      </c>
      <c r="CP255" s="17">
        <f t="shared" si="77"/>
        <v>3.9792387543252594E-2</v>
      </c>
      <c r="CQ255" s="14">
        <v>378</v>
      </c>
      <c r="CR255" s="14">
        <v>56</v>
      </c>
      <c r="CS255" s="17">
        <f t="shared" si="78"/>
        <v>4.9469964664310952E-2</v>
      </c>
      <c r="CT255" s="13"/>
      <c r="CU255" s="17"/>
      <c r="CV255" s="13"/>
      <c r="CW255" s="13"/>
      <c r="CX255" s="13"/>
      <c r="CY255" s="13"/>
      <c r="CZ255" s="13"/>
      <c r="DA255" s="13"/>
      <c r="DB255" s="13" t="str">
        <f>VLOOKUP($A255,'WO Detail'!$A$2:$BJ$304,5,FALSE)</f>
        <v>Michael Iezza</v>
      </c>
      <c r="DC255" s="13"/>
      <c r="DD255" s="13"/>
      <c r="DE255" s="55">
        <f>VLOOKUP($A255,'WO Detail'!$A$2:$BJ$304,38,FALSE)</f>
        <v>5</v>
      </c>
      <c r="DF255" s="19" t="s">
        <v>350</v>
      </c>
      <c r="DG255" s="19" t="s">
        <v>351</v>
      </c>
      <c r="DH255" s="19" t="s">
        <v>527</v>
      </c>
      <c r="DI255" s="19" t="s">
        <v>685</v>
      </c>
      <c r="DJ255" s="19" t="s">
        <v>520</v>
      </c>
      <c r="DK255" s="19" t="s">
        <v>686</v>
      </c>
      <c r="DL255" s="19" t="s">
        <v>687</v>
      </c>
      <c r="DM255" s="19" t="s">
        <v>688</v>
      </c>
      <c r="DN255" s="19" t="s">
        <v>689</v>
      </c>
      <c r="DO255" s="55"/>
      <c r="DP255" s="55"/>
      <c r="DQ255" s="68">
        <v>9.6406660823838735</v>
      </c>
      <c r="DR255" s="55" t="str">
        <f>VLOOKUP($A255,'WO Detail'!$A$2:$BJ$304,10,FALSE)</f>
        <v>No</v>
      </c>
      <c r="DS255" s="55" t="str">
        <f>VLOOKUP($A255,'WO Detail'!$A$2:$BJ$304,14,FALSE)</f>
        <v>YES</v>
      </c>
      <c r="DT255" s="19" t="s">
        <v>530</v>
      </c>
      <c r="DU255" s="59" t="str">
        <f>VLOOKUP($A255,'WO Detail'!$A$2:$BJ$304,15,FALSE)</f>
        <v>ROBERT SANTIAGO</v>
      </c>
      <c r="DV255" s="77"/>
      <c r="DW255" s="79" t="s">
        <v>595</v>
      </c>
      <c r="DX255" s="55">
        <f>VLOOKUP($A255,'WO Detail'!$A$2:$BJ$304,26,FALSE)</f>
        <v>600</v>
      </c>
      <c r="DY255" s="55">
        <f>VLOOKUP($A255,'WO Detail'!$A$2:$BJ$304,27,FALSE)</f>
        <v>578</v>
      </c>
      <c r="DZ255" s="55">
        <f>VLOOKUP($A255,'WO Detail'!$A$2:$BJ$304,28,FALSE)</f>
        <v>13</v>
      </c>
      <c r="EA255" s="55">
        <f>VLOOKUP($A255,'WO Detail'!$A$2:$BJ$304,29,FALSE)</f>
        <v>9</v>
      </c>
      <c r="EB255" s="55">
        <f>VLOOKUP($A255,'WO Detail'!$A$2:$BJ$304,30,FALSE)</f>
        <v>0</v>
      </c>
      <c r="EC255" s="55">
        <f>VLOOKUP($A255,'WO Detail'!$A$2:$BJ$304,31,FALSE)</f>
        <v>309</v>
      </c>
      <c r="ED255" s="55">
        <f>VLOOKUP($A255,'WO Detail'!$A$2:$BJ$304,32,FALSE)</f>
        <v>135</v>
      </c>
      <c r="EE255" s="55">
        <f>VLOOKUP($A255,'WO Detail'!$A$2:$BJ$304,33,FALSE)</f>
        <v>128</v>
      </c>
      <c r="EF255" s="55">
        <f>VLOOKUP($A255,'WO Detail'!$A$2:$BJ$304,34,FALSE)</f>
        <v>24</v>
      </c>
      <c r="EG255" s="55">
        <f>VLOOKUP($A255,'WO Detail'!$A$2:$BJ$304,35,FALSE)</f>
        <v>4</v>
      </c>
      <c r="EH255" s="55">
        <f>VLOOKUP($A255,'WO Detail'!$A$2:$BJ$304,36,FALSE)</f>
        <v>0</v>
      </c>
      <c r="EI255" s="55">
        <f>VLOOKUP($A255,'WO Detail'!$A$2:$BJ$304,37,FALSE)</f>
        <v>0</v>
      </c>
      <c r="EJ255" s="78">
        <v>5</v>
      </c>
      <c r="EK255" s="78">
        <v>0</v>
      </c>
      <c r="EL255" s="19" t="s">
        <v>268</v>
      </c>
      <c r="EM255" s="19" t="s">
        <v>269</v>
      </c>
      <c r="EN255" s="81">
        <v>25384</v>
      </c>
      <c r="EO255" s="78">
        <v>51</v>
      </c>
      <c r="EP255" s="78" t="s">
        <v>1015</v>
      </c>
      <c r="EQ255" s="84">
        <v>36810</v>
      </c>
      <c r="ER255" s="78">
        <v>7.42</v>
      </c>
      <c r="ES255" s="13"/>
      <c r="ET255" s="55">
        <f>VLOOKUP($A255,'WO Detail'!$A$2:$BJ$304,25,FALSE)</f>
        <v>5</v>
      </c>
      <c r="EU255" s="55">
        <f>VLOOKUP($A255,'WO Detail'!$A$2:$BJ$304,24,FALSE)</f>
        <v>10</v>
      </c>
      <c r="EV255" s="55">
        <f>VLOOKUP($A255,'WO Detail'!$A$2:$BJ$304,23,FALSE)</f>
        <v>0</v>
      </c>
      <c r="EW255" s="78" t="s">
        <v>513</v>
      </c>
      <c r="EX255" s="13" t="s">
        <v>372</v>
      </c>
      <c r="EY255" s="13"/>
      <c r="EZ255" s="19" t="s">
        <v>267</v>
      </c>
      <c r="FA255" s="55" t="str">
        <f>VLOOKUP($A255,'WO Detail'!$A$2:$BJ$304,11,FALSE)</f>
        <v>Other</v>
      </c>
      <c r="FB255" s="55" t="str">
        <f>VLOOKUP($A255,'WO Detail'!$A$2:$BJ$304,12,FALSE)</f>
        <v>Yes</v>
      </c>
      <c r="FC255" s="13"/>
      <c r="FD255" s="55">
        <f>VLOOKUP($A255,'WO Detail'!$A$2:$BJ$304,13,FALSE)</f>
        <v>0</v>
      </c>
      <c r="FE255" s="19" t="s">
        <v>267</v>
      </c>
      <c r="FF255" s="13" t="s">
        <v>273</v>
      </c>
      <c r="FG255" s="19" t="s">
        <v>1517</v>
      </c>
      <c r="FH255" s="19" t="s">
        <v>693</v>
      </c>
      <c r="FI255" s="13">
        <v>4018</v>
      </c>
      <c r="FJ255" s="13">
        <v>21</v>
      </c>
      <c r="FK255" s="19" t="s">
        <v>694</v>
      </c>
      <c r="FL255" s="13"/>
      <c r="FM255" s="55">
        <f>VLOOKUP($A255,'WO Detail'!$A$2:$BJ$304,16,FALSE)</f>
        <v>0</v>
      </c>
      <c r="FN255" s="13"/>
      <c r="FO255" s="13"/>
      <c r="FP255" s="13"/>
      <c r="FQ255" s="13"/>
      <c r="FR255" s="13"/>
      <c r="FS255" s="13"/>
      <c r="FT255" s="13"/>
      <c r="FU255" s="13"/>
      <c r="FV255" s="13"/>
      <c r="FW255" s="13"/>
      <c r="FX255" s="13"/>
      <c r="FY255" s="13"/>
      <c r="FZ255" s="13"/>
      <c r="GA255" s="13"/>
      <c r="GB255" s="13"/>
      <c r="GC255" s="13"/>
      <c r="GD255" s="13"/>
      <c r="GE255" s="13"/>
      <c r="GF255" s="13"/>
      <c r="GG255" s="13"/>
      <c r="GH255" s="55">
        <f>VLOOKUP($A255,'WO Detail'!$A$2:$BJ$304,39,FALSE)</f>
        <v>95.55</v>
      </c>
      <c r="GI255" s="55">
        <f>VLOOKUP($A255,'WO Detail'!$A$2:$BJ$304,40,FALSE)</f>
        <v>20.07</v>
      </c>
      <c r="GJ255" s="13"/>
      <c r="GK255" s="13"/>
      <c r="GL255" s="13"/>
      <c r="GM255" s="13"/>
      <c r="GN255" s="55">
        <f>VLOOKUP($A255,'WO Detail'!$A$2:$BJ$304,17,FALSE)</f>
        <v>0</v>
      </c>
      <c r="GO255" s="55">
        <f>VLOOKUP($A255,'WO Detail'!$A$2:$BJ$304,18,FALSE)</f>
        <v>0</v>
      </c>
      <c r="GP255" s="55">
        <f>VLOOKUP($A255,'WO Detail'!$A$2:$BJ$304,19,FALSE)</f>
        <v>0</v>
      </c>
      <c r="GQ255" s="55" t="str">
        <f>VLOOKUP($A255,'WO Detail'!$A$2:$BJ$304,21,FALSE)</f>
        <v>No</v>
      </c>
      <c r="GR255" s="89">
        <f>VLOOKUP($A255,'WO Detail'!$A$2:$BJ$304,22,FALSE)</f>
        <v>0.48106210321691911</v>
      </c>
      <c r="GS255" s="95">
        <f>VLOOKUP($A255,'WO Detail'!$A$2:$BJ$304,41,FALSE)</f>
        <v>1963</v>
      </c>
      <c r="GT255" s="95">
        <f t="shared" si="98"/>
        <v>1.1320645905420992</v>
      </c>
      <c r="GU255" s="95">
        <f>VLOOKUP($A255,'WO Detail'!$A$2:$BJ$304,42,FALSE)</f>
        <v>169</v>
      </c>
      <c r="GV255" s="95">
        <f t="shared" si="99"/>
        <v>0.29238754325259514</v>
      </c>
      <c r="GW255" s="95">
        <f>VLOOKUP($A255,'WO Detail'!$A$2:$BJ$304,43,FALSE)</f>
        <v>3085</v>
      </c>
      <c r="GX255" s="95">
        <f t="shared" si="79"/>
        <v>1.7791234140715109</v>
      </c>
      <c r="GY255" s="95">
        <f>VLOOKUP($A255,'WO Detail'!$A$2:$BJ$304,44,FALSE)</f>
        <v>4773</v>
      </c>
      <c r="GZ255" s="95">
        <f t="shared" si="80"/>
        <v>8.2577854671280271</v>
      </c>
      <c r="HA255" s="95">
        <f>VLOOKUP($A255,'WO Detail'!$A$2:$BJ$304,45,FALSE)</f>
        <v>988</v>
      </c>
      <c r="HB255" s="95">
        <f t="shared" si="81"/>
        <v>0.56978085351787766</v>
      </c>
      <c r="HC255" s="95">
        <f>VLOOKUP($A255,'WO Detail'!$A$2:$BJ$304,46,FALSE)</f>
        <v>877</v>
      </c>
      <c r="HD255" s="95">
        <f t="shared" si="82"/>
        <v>1.5173010380622838</v>
      </c>
      <c r="HE255" s="95">
        <f>VLOOKUP($A255,'WO Detail'!$A$2:$BJ$304,47,FALSE)</f>
        <v>1789</v>
      </c>
      <c r="HF255" s="95">
        <f t="shared" si="83"/>
        <v>1.0317185697808535</v>
      </c>
      <c r="HG255" s="95">
        <f>VLOOKUP($A255,'WO Detail'!$A$2:$BJ$304,49,FALSE)</f>
        <v>1077</v>
      </c>
      <c r="HH255" s="95">
        <f t="shared" si="84"/>
        <v>0.62110726643598613</v>
      </c>
      <c r="HI255" s="95">
        <f>VLOOKUP($A255,'WO Detail'!$A$2:$BJ$304,51,FALSE)</f>
        <v>12</v>
      </c>
      <c r="HJ255" s="95">
        <f t="shared" si="85"/>
        <v>6</v>
      </c>
      <c r="HK255" s="95">
        <f>VLOOKUP($A255,'WO Detail'!$A$2:$BJ$304,53,FALSE)</f>
        <v>20</v>
      </c>
      <c r="HL255" s="95">
        <f t="shared" si="86"/>
        <v>10</v>
      </c>
      <c r="HM255" s="95">
        <f>VLOOKUP($A255,'WO Detail'!$A$2:$BJ$304,55,FALSE)</f>
        <v>460</v>
      </c>
      <c r="HN255" s="95">
        <f>HM255/EU255</f>
        <v>46</v>
      </c>
      <c r="HO255" s="95">
        <f>VLOOKUP($A255,'WO Detail'!$A$2:$BJ$304,56,FALSE)</f>
        <v>14677</v>
      </c>
      <c r="HP255" s="95">
        <f t="shared" si="87"/>
        <v>8.464244521337946</v>
      </c>
      <c r="HQ255" s="95">
        <f>VLOOKUP($A255,'WO Detail'!$A$2:$BJ$304,57,FALSE)</f>
        <v>5191</v>
      </c>
      <c r="HR255" s="95">
        <f t="shared" si="88"/>
        <v>8.9809688581314884</v>
      </c>
      <c r="HS255" s="95">
        <f>VLOOKUP($A255,'WO Detail'!$A$2:$BJ$304,58,FALSE)</f>
        <v>9543</v>
      </c>
      <c r="HT255" s="95">
        <f t="shared" si="89"/>
        <v>5.5034602076124566</v>
      </c>
      <c r="HU255" s="95">
        <f>VLOOKUP($A255,'WO Detail'!$A$2:$BJ$304,59,FALSE)</f>
        <v>35337</v>
      </c>
      <c r="HV255" s="95">
        <f t="shared" si="90"/>
        <v>61.136678200692039</v>
      </c>
      <c r="HW255" s="95">
        <f>VLOOKUP($A255,'WO Detail'!$A$2:$BJ$304,60,FALSE)</f>
        <v>1166</v>
      </c>
      <c r="HX255" s="95">
        <f t="shared" si="91"/>
        <v>0.67243367935409459</v>
      </c>
      <c r="HY255" s="95">
        <f>VLOOKUP($A255,'WO Detail'!$A$2:$BJ$304,61,FALSE)</f>
        <v>30951</v>
      </c>
      <c r="HZ255" s="95">
        <f t="shared" si="92"/>
        <v>53.548442906574394</v>
      </c>
      <c r="IA255" s="95"/>
      <c r="IB255" s="95"/>
      <c r="IC255" s="95"/>
      <c r="ID255" s="113">
        <f>VLOOKUP($A255,'PHAS Score'!$C$1:$D$303,2,FALSE)</f>
        <v>67.83</v>
      </c>
      <c r="IE255" s="95">
        <f>VLOOKUP($A255,'WO Detail'!$A$2:$BJ$304,62,FALSE)</f>
        <v>348</v>
      </c>
      <c r="IF255" s="95">
        <f t="shared" si="93"/>
        <v>0.60207612456747406</v>
      </c>
      <c r="IG255" s="96"/>
      <c r="IH255" s="96"/>
      <c r="II255" s="96"/>
      <c r="IJ255" s="96"/>
    </row>
    <row r="256" spans="1:244" s="18" customFormat="1" ht="20.100000000000001" customHeight="1">
      <c r="A256" s="55" t="s">
        <v>1518</v>
      </c>
      <c r="B256" s="13" t="s">
        <v>278</v>
      </c>
      <c r="C256" s="13" t="str">
        <f>VLOOKUP($A256,'WO Detail'!$A$2:$BJ$304,4,FALSE)</f>
        <v>Brooklyn</v>
      </c>
      <c r="D256" s="13" t="str">
        <f>VLOOKUP($A256,'WO Detail'!$A$2:$BJ$304,6,FALSE)</f>
        <v>Reid Apartments</v>
      </c>
      <c r="E256" s="55">
        <f>VLOOKUP($A256,'WO Detail'!$A$2:$BJ$304,7,FALSE)</f>
        <v>167</v>
      </c>
      <c r="F256" s="13" t="s">
        <v>1519</v>
      </c>
      <c r="G256" s="53">
        <v>369</v>
      </c>
      <c r="H256" s="55" t="str">
        <f>VLOOKUP($A256,'WO Detail'!$A$2:$BJ$304,9,FALSE)</f>
        <v>NY005011670</v>
      </c>
      <c r="I256" s="14">
        <v>97</v>
      </c>
      <c r="J256" s="14">
        <v>249</v>
      </c>
      <c r="K256" s="15">
        <v>2.5670103000000002</v>
      </c>
      <c r="L256" s="15">
        <v>17.113402099999998</v>
      </c>
      <c r="M256" s="14">
        <v>95</v>
      </c>
      <c r="N256" s="14">
        <v>154</v>
      </c>
      <c r="O256" s="14">
        <v>22</v>
      </c>
      <c r="P256" s="14">
        <v>26</v>
      </c>
      <c r="Q256" s="14">
        <v>24</v>
      </c>
      <c r="R256" s="14">
        <v>26</v>
      </c>
      <c r="S256" s="14">
        <v>18</v>
      </c>
      <c r="T256" s="14">
        <v>42</v>
      </c>
      <c r="U256" s="14">
        <v>23</v>
      </c>
      <c r="V256" s="14">
        <v>23</v>
      </c>
      <c r="W256" s="14">
        <v>17</v>
      </c>
      <c r="X256" s="14">
        <v>10</v>
      </c>
      <c r="Y256" s="14">
        <v>14</v>
      </c>
      <c r="Z256" s="14">
        <v>2</v>
      </c>
      <c r="AA256" s="14">
        <v>2</v>
      </c>
      <c r="AB256" s="14">
        <v>85</v>
      </c>
      <c r="AC256" s="14">
        <v>25</v>
      </c>
      <c r="AD256" s="14">
        <v>18</v>
      </c>
      <c r="AE256" s="14">
        <v>9</v>
      </c>
      <c r="AF256" s="14">
        <v>174</v>
      </c>
      <c r="AG256" s="14">
        <v>61</v>
      </c>
      <c r="AH256" s="14">
        <v>4</v>
      </c>
      <c r="AI256" s="14">
        <v>1</v>
      </c>
      <c r="AJ256" s="14">
        <v>35</v>
      </c>
      <c r="AK256" s="14">
        <v>4</v>
      </c>
      <c r="AL256" s="14">
        <v>0</v>
      </c>
      <c r="AM256" s="14">
        <v>0</v>
      </c>
      <c r="AN256" s="14">
        <v>1</v>
      </c>
      <c r="AO256" s="16">
        <v>659.75257731958766</v>
      </c>
      <c r="AP256" s="16">
        <v>546</v>
      </c>
      <c r="AQ256" s="14">
        <v>0</v>
      </c>
      <c r="AR256" s="14">
        <v>9</v>
      </c>
      <c r="AS256" s="14">
        <v>22</v>
      </c>
      <c r="AT256" s="14">
        <v>9</v>
      </c>
      <c r="AU256" s="14">
        <v>5</v>
      </c>
      <c r="AV256" s="14">
        <v>7</v>
      </c>
      <c r="AW256" s="14">
        <v>7</v>
      </c>
      <c r="AX256" s="14">
        <v>5</v>
      </c>
      <c r="AY256" s="14">
        <v>6</v>
      </c>
      <c r="AZ256" s="14">
        <v>5</v>
      </c>
      <c r="BA256" s="14">
        <v>22</v>
      </c>
      <c r="BB256" s="16">
        <v>30143.340425531915</v>
      </c>
      <c r="BC256" s="16">
        <v>25918</v>
      </c>
      <c r="BD256" s="14">
        <v>3</v>
      </c>
      <c r="BE256" s="14">
        <v>15</v>
      </c>
      <c r="BF256" s="14">
        <v>18</v>
      </c>
      <c r="BG256" s="14">
        <v>5</v>
      </c>
      <c r="BH256" s="14">
        <v>5</v>
      </c>
      <c r="BI256" s="14">
        <v>7</v>
      </c>
      <c r="BJ256" s="14">
        <v>9</v>
      </c>
      <c r="BK256" s="14">
        <v>3</v>
      </c>
      <c r="BL256" s="14">
        <v>5</v>
      </c>
      <c r="BM256" s="14">
        <v>5</v>
      </c>
      <c r="BN256" s="14">
        <v>3</v>
      </c>
      <c r="BO256" s="14">
        <v>6</v>
      </c>
      <c r="BP256" s="14">
        <v>2</v>
      </c>
      <c r="BQ256" s="14">
        <v>2</v>
      </c>
      <c r="BR256" s="14">
        <v>2</v>
      </c>
      <c r="BS256" s="14">
        <v>1</v>
      </c>
      <c r="BT256" s="14">
        <v>0</v>
      </c>
      <c r="BU256" s="14">
        <v>1</v>
      </c>
      <c r="BV256" s="14">
        <v>1</v>
      </c>
      <c r="BW256" s="14">
        <v>0</v>
      </c>
      <c r="BX256" s="14">
        <v>1</v>
      </c>
      <c r="BY256" s="14">
        <v>61</v>
      </c>
      <c r="BZ256" s="16">
        <v>40612.672131147541</v>
      </c>
      <c r="CA256" s="16">
        <v>36609</v>
      </c>
      <c r="CB256" s="14">
        <v>13</v>
      </c>
      <c r="CC256" s="16">
        <v>15664.461538461539</v>
      </c>
      <c r="CD256" s="16">
        <v>6252</v>
      </c>
      <c r="CE256" s="14">
        <v>21</v>
      </c>
      <c r="CF256" s="16">
        <v>11760.666666666666</v>
      </c>
      <c r="CG256" s="16">
        <v>10296</v>
      </c>
      <c r="CH256" s="14">
        <v>49</v>
      </c>
      <c r="CI256" s="14">
        <v>26</v>
      </c>
      <c r="CJ256" s="14">
        <v>14</v>
      </c>
      <c r="CK256" s="14">
        <v>5</v>
      </c>
      <c r="CL256" s="14">
        <v>0</v>
      </c>
      <c r="CM256" s="14">
        <v>0</v>
      </c>
      <c r="CN256" s="17">
        <f t="shared" si="76"/>
        <v>0</v>
      </c>
      <c r="CO256" s="14">
        <v>10</v>
      </c>
      <c r="CP256" s="17">
        <f t="shared" si="77"/>
        <v>0.10309278350515463</v>
      </c>
      <c r="CQ256" s="14">
        <v>40</v>
      </c>
      <c r="CR256" s="14">
        <v>28</v>
      </c>
      <c r="CS256" s="17">
        <f t="shared" si="78"/>
        <v>0.11244979919678715</v>
      </c>
      <c r="CT256" s="13"/>
      <c r="CU256" s="17"/>
      <c r="CV256" s="13"/>
      <c r="CW256" s="13"/>
      <c r="CX256" s="13"/>
      <c r="CY256" s="13"/>
      <c r="CZ256" s="13"/>
      <c r="DA256" s="13"/>
      <c r="DB256" s="13" t="str">
        <f>VLOOKUP($A256,'WO Detail'!$A$2:$BJ$304,5,FALSE)</f>
        <v>Gerard Middleton</v>
      </c>
      <c r="DC256" s="13"/>
      <c r="DD256" s="13"/>
      <c r="DE256" s="55">
        <f>VLOOKUP($A256,'WO Detail'!$A$2:$BJ$304,38,FALSE)</f>
        <v>3</v>
      </c>
      <c r="DF256" s="19" t="s">
        <v>280</v>
      </c>
      <c r="DG256" s="19" t="s">
        <v>281</v>
      </c>
      <c r="DH256" s="19" t="s">
        <v>282</v>
      </c>
      <c r="DI256" s="19" t="s">
        <v>283</v>
      </c>
      <c r="DJ256" s="19" t="s">
        <v>284</v>
      </c>
      <c r="DK256" s="19" t="s">
        <v>285</v>
      </c>
      <c r="DL256" s="19" t="s">
        <v>286</v>
      </c>
      <c r="DM256" s="19" t="s">
        <v>287</v>
      </c>
      <c r="DN256" s="19" t="s">
        <v>288</v>
      </c>
      <c r="DO256" s="55"/>
      <c r="DP256" s="55"/>
      <c r="DQ256" s="68">
        <v>15.748031496062993</v>
      </c>
      <c r="DR256" s="55" t="str">
        <f>VLOOKUP($A256,'WO Detail'!$A$2:$BJ$304,10,FALSE)</f>
        <v>No</v>
      </c>
      <c r="DS256" s="55" t="str">
        <f>VLOOKUP($A256,'WO Detail'!$A$2:$BJ$304,14,FALSE)</f>
        <v>NO</v>
      </c>
      <c r="DT256" s="19" t="s">
        <v>289</v>
      </c>
      <c r="DU256" s="59">
        <f>VLOOKUP($A256,'WO Detail'!$A$2:$BJ$304,15,FALSE)</f>
        <v>0</v>
      </c>
      <c r="DV256" s="78">
        <v>2021</v>
      </c>
      <c r="DW256" s="79" t="s">
        <v>267</v>
      </c>
      <c r="DX256" s="55">
        <f>VLOOKUP($A256,'WO Detail'!$A$2:$BJ$304,26,FALSE)</f>
        <v>100</v>
      </c>
      <c r="DY256" s="55">
        <f>VLOOKUP($A256,'WO Detail'!$A$2:$BJ$304,27,FALSE)</f>
        <v>97</v>
      </c>
      <c r="DZ256" s="55">
        <f>VLOOKUP($A256,'WO Detail'!$A$2:$BJ$304,28,FALSE)</f>
        <v>3</v>
      </c>
      <c r="EA256" s="55">
        <f>VLOOKUP($A256,'WO Detail'!$A$2:$BJ$304,29,FALSE)</f>
        <v>0</v>
      </c>
      <c r="EB256" s="55">
        <f>VLOOKUP($A256,'WO Detail'!$A$2:$BJ$304,30,FALSE)</f>
        <v>0</v>
      </c>
      <c r="EC256" s="55">
        <f>VLOOKUP($A256,'WO Detail'!$A$2:$BJ$304,31,FALSE)</f>
        <v>17</v>
      </c>
      <c r="ED256" s="55">
        <f>VLOOKUP($A256,'WO Detail'!$A$2:$BJ$304,32,FALSE)</f>
        <v>49</v>
      </c>
      <c r="EE256" s="55">
        <f>VLOOKUP($A256,'WO Detail'!$A$2:$BJ$304,33,FALSE)</f>
        <v>34</v>
      </c>
      <c r="EF256" s="55">
        <f>VLOOKUP($A256,'WO Detail'!$A$2:$BJ$304,34,FALSE)</f>
        <v>0</v>
      </c>
      <c r="EG256" s="55">
        <f>VLOOKUP($A256,'WO Detail'!$A$2:$BJ$304,35,FALSE)</f>
        <v>0</v>
      </c>
      <c r="EH256" s="55">
        <f>VLOOKUP($A256,'WO Detail'!$A$2:$BJ$304,36,FALSE)</f>
        <v>0</v>
      </c>
      <c r="EI256" s="55">
        <f>VLOOKUP($A256,'WO Detail'!$A$2:$BJ$304,37,FALSE)</f>
        <v>0</v>
      </c>
      <c r="EJ256" s="78">
        <v>3</v>
      </c>
      <c r="EK256" s="78">
        <v>0</v>
      </c>
      <c r="EL256" s="19" t="s">
        <v>268</v>
      </c>
      <c r="EM256" s="19" t="s">
        <v>290</v>
      </c>
      <c r="EN256" s="81">
        <v>34942</v>
      </c>
      <c r="EO256" s="78">
        <v>25</v>
      </c>
      <c r="EP256" s="78" t="s">
        <v>545</v>
      </c>
      <c r="EQ256" s="84">
        <v>21424</v>
      </c>
      <c r="ER256" s="78">
        <v>0.86</v>
      </c>
      <c r="ES256" s="13"/>
      <c r="ET256" s="55">
        <f>VLOOKUP($A256,'WO Detail'!$A$2:$BJ$304,25,FALSE)</f>
        <v>18</v>
      </c>
      <c r="EU256" s="55">
        <f>VLOOKUP($A256,'WO Detail'!$A$2:$BJ$304,24,FALSE)</f>
        <v>1</v>
      </c>
      <c r="EV256" s="55" t="str">
        <f>VLOOKUP($A256,'WO Detail'!$A$2:$BJ$304,23,FALSE)</f>
        <v>OPERATING</v>
      </c>
      <c r="EW256" s="78" t="s">
        <v>267</v>
      </c>
      <c r="EX256" s="13"/>
      <c r="EY256" s="13"/>
      <c r="EZ256" s="19" t="s">
        <v>272</v>
      </c>
      <c r="FA256" s="55" t="str">
        <f>VLOOKUP($A256,'WO Detail'!$A$2:$BJ$304,11,FALSE)</f>
        <v>Other</v>
      </c>
      <c r="FB256" s="55" t="str">
        <f>VLOOKUP($A256,'WO Detail'!$A$2:$BJ$304,12,FALSE)</f>
        <v>No</v>
      </c>
      <c r="FC256" s="13"/>
      <c r="FD256" s="55">
        <f>VLOOKUP($A256,'WO Detail'!$A$2:$BJ$304,13,FALSE)</f>
        <v>0</v>
      </c>
      <c r="FE256" s="19" t="s">
        <v>272</v>
      </c>
      <c r="FF256" s="13" t="s">
        <v>273</v>
      </c>
      <c r="FG256" s="19" t="s">
        <v>292</v>
      </c>
      <c r="FH256" s="19" t="s">
        <v>293</v>
      </c>
      <c r="FI256" s="13">
        <v>4007</v>
      </c>
      <c r="FJ256" s="13">
        <v>17</v>
      </c>
      <c r="FK256" s="19" t="s">
        <v>294</v>
      </c>
      <c r="FL256" s="13"/>
      <c r="FM256" s="55">
        <f>VLOOKUP($A256,'WO Detail'!$A$2:$BJ$304,16,FALSE)</f>
        <v>0</v>
      </c>
      <c r="FN256" s="13"/>
      <c r="FO256" s="13"/>
      <c r="FP256" s="13"/>
      <c r="FQ256" s="13"/>
      <c r="FR256" s="13"/>
      <c r="FS256" s="13"/>
      <c r="FT256" s="13"/>
      <c r="FU256" s="13"/>
      <c r="FV256" s="13"/>
      <c r="FW256" s="13"/>
      <c r="FX256" s="13"/>
      <c r="FY256" s="13"/>
      <c r="FZ256" s="13"/>
      <c r="GA256" s="13"/>
      <c r="GB256" s="13"/>
      <c r="GC256" s="13"/>
      <c r="GD256" s="13"/>
      <c r="GE256" s="13"/>
      <c r="GF256" s="13"/>
      <c r="GG256" s="13"/>
      <c r="GH256" s="55">
        <f>VLOOKUP($A256,'WO Detail'!$A$2:$BJ$304,39,FALSE)</f>
        <v>89.88</v>
      </c>
      <c r="GI256" s="55">
        <f>VLOOKUP($A256,'WO Detail'!$A$2:$BJ$304,40,FALSE)</f>
        <v>43.3</v>
      </c>
      <c r="GJ256" s="13"/>
      <c r="GK256" s="13"/>
      <c r="GL256" s="13"/>
      <c r="GM256" s="13"/>
      <c r="GN256" s="55">
        <f>VLOOKUP($A256,'WO Detail'!$A$2:$BJ$304,17,FALSE)</f>
        <v>0</v>
      </c>
      <c r="GO256" s="55">
        <f>VLOOKUP($A256,'WO Detail'!$A$2:$BJ$304,18,FALSE)</f>
        <v>0</v>
      </c>
      <c r="GP256" s="55">
        <f>VLOOKUP($A256,'WO Detail'!$A$2:$BJ$304,19,FALSE)</f>
        <v>0</v>
      </c>
      <c r="GQ256" s="55" t="str">
        <f>VLOOKUP($A256,'WO Detail'!$A$2:$BJ$304,21,FALSE)</f>
        <v>Yes</v>
      </c>
      <c r="GR256" s="89">
        <f>VLOOKUP($A256,'WO Detail'!$A$2:$BJ$304,22,FALSE)</f>
        <v>0.97765258854063242</v>
      </c>
      <c r="GS256" s="95">
        <f>VLOOKUP($A256,'WO Detail'!$A$2:$BJ$304,41,FALSE)</f>
        <v>383</v>
      </c>
      <c r="GT256" s="95">
        <f t="shared" si="98"/>
        <v>1.3161512027491409</v>
      </c>
      <c r="GU256" s="95">
        <f>VLOOKUP($A256,'WO Detail'!$A$2:$BJ$304,42,FALSE)</f>
        <v>100</v>
      </c>
      <c r="GV256" s="95">
        <f t="shared" si="99"/>
        <v>1.0309278350515463</v>
      </c>
      <c r="GW256" s="95">
        <f>VLOOKUP($A256,'WO Detail'!$A$2:$BJ$304,43,FALSE)</f>
        <v>814</v>
      </c>
      <c r="GX256" s="95">
        <f t="shared" si="79"/>
        <v>2.797250859106529</v>
      </c>
      <c r="GY256" s="95">
        <f>VLOOKUP($A256,'WO Detail'!$A$2:$BJ$304,44,FALSE)</f>
        <v>2000</v>
      </c>
      <c r="GZ256" s="95">
        <f t="shared" si="80"/>
        <v>20.618556701030929</v>
      </c>
      <c r="HA256" s="95">
        <f>VLOOKUP($A256,'WO Detail'!$A$2:$BJ$304,45,FALSE)</f>
        <v>322</v>
      </c>
      <c r="HB256" s="95">
        <f t="shared" si="81"/>
        <v>1.106529209621993</v>
      </c>
      <c r="HC256" s="95">
        <f>VLOOKUP($A256,'WO Detail'!$A$2:$BJ$304,46,FALSE)</f>
        <v>281</v>
      </c>
      <c r="HD256" s="95">
        <f t="shared" si="82"/>
        <v>2.8969072164948453</v>
      </c>
      <c r="HE256" s="95">
        <f>VLOOKUP($A256,'WO Detail'!$A$2:$BJ$304,47,FALSE)</f>
        <v>393</v>
      </c>
      <c r="HF256" s="95">
        <f t="shared" si="83"/>
        <v>1.3505154639175259</v>
      </c>
      <c r="HG256" s="95">
        <f>VLOOKUP($A256,'WO Detail'!$A$2:$BJ$304,49,FALSE)</f>
        <v>77</v>
      </c>
      <c r="HH256" s="95">
        <f t="shared" si="84"/>
        <v>0.26460481099656358</v>
      </c>
      <c r="HI256" s="95">
        <f>VLOOKUP($A256,'WO Detail'!$A$2:$BJ$304,51,FALSE)</f>
        <v>3</v>
      </c>
      <c r="HJ256" s="95">
        <f t="shared" si="85"/>
        <v>1.5</v>
      </c>
      <c r="HK256" s="95">
        <f>VLOOKUP($A256,'WO Detail'!$A$2:$BJ$304,53,FALSE)</f>
        <v>0</v>
      </c>
      <c r="HL256" s="95">
        <f t="shared" si="86"/>
        <v>0</v>
      </c>
      <c r="HM256" s="95">
        <f>VLOOKUP($A256,'WO Detail'!$A$2:$BJ$304,55,FALSE)</f>
        <v>88</v>
      </c>
      <c r="HN256" s="95">
        <f>HM256/EU256</f>
        <v>88</v>
      </c>
      <c r="HO256" s="95">
        <f>VLOOKUP($A256,'WO Detail'!$A$2:$BJ$304,56,FALSE)</f>
        <v>3572</v>
      </c>
      <c r="HP256" s="95">
        <f t="shared" si="87"/>
        <v>12.27491408934708</v>
      </c>
      <c r="HQ256" s="95">
        <f>VLOOKUP($A256,'WO Detail'!$A$2:$BJ$304,57,FALSE)</f>
        <v>1042</v>
      </c>
      <c r="HR256" s="95">
        <f t="shared" si="88"/>
        <v>10.742268041237113</v>
      </c>
      <c r="HS256" s="95">
        <f>VLOOKUP($A256,'WO Detail'!$A$2:$BJ$304,58,FALSE)</f>
        <v>2277</v>
      </c>
      <c r="HT256" s="95">
        <f t="shared" si="89"/>
        <v>7.8247422680412368</v>
      </c>
      <c r="HU256" s="95">
        <f>VLOOKUP($A256,'WO Detail'!$A$2:$BJ$304,59,FALSE)</f>
        <v>11864</v>
      </c>
      <c r="HV256" s="95">
        <f t="shared" si="90"/>
        <v>122.30927835051547</v>
      </c>
      <c r="HW256" s="95">
        <f>VLOOKUP($A256,'WO Detail'!$A$2:$BJ$304,60,FALSE)</f>
        <v>181</v>
      </c>
      <c r="HX256" s="95">
        <f t="shared" si="91"/>
        <v>0.62199312714776633</v>
      </c>
      <c r="HY256" s="95">
        <f>VLOOKUP($A256,'WO Detail'!$A$2:$BJ$304,61,FALSE)</f>
        <v>8439</v>
      </c>
      <c r="HZ256" s="95">
        <f t="shared" si="92"/>
        <v>87</v>
      </c>
      <c r="IA256" s="95"/>
      <c r="IB256" s="95"/>
      <c r="IC256" s="95"/>
      <c r="ID256" s="113">
        <f>VLOOKUP($A256,'PHAS Score'!$C$1:$D$303,2,FALSE)</f>
        <v>3</v>
      </c>
      <c r="IE256" s="95">
        <f>VLOOKUP($A256,'WO Detail'!$A$2:$BJ$304,62,FALSE)</f>
        <v>210</v>
      </c>
      <c r="IF256" s="95">
        <f t="shared" si="93"/>
        <v>2.1649484536082473</v>
      </c>
      <c r="IG256" s="96"/>
      <c r="IH256" s="96"/>
      <c r="II256" s="96"/>
      <c r="IJ256" s="96"/>
    </row>
    <row r="257" spans="1:244" s="18" customFormat="1" ht="20.100000000000001" customHeight="1">
      <c r="A257" s="55" t="s">
        <v>1520</v>
      </c>
      <c r="B257" s="13" t="s">
        <v>307</v>
      </c>
      <c r="C257" s="13" t="str">
        <f>VLOOKUP($A257,'WO Detail'!$A$2:$BJ$304,4,FALSE)</f>
        <v>Manhattan</v>
      </c>
      <c r="D257" s="13" t="str">
        <f>VLOOKUP($A257,'WO Detail'!$A$2:$BJ$304,6,FALSE)</f>
        <v>Taft</v>
      </c>
      <c r="E257" s="55">
        <f>VLOOKUP($A257,'WO Detail'!$A$2:$BJ$304,7,FALSE)</f>
        <v>97</v>
      </c>
      <c r="F257" s="13" t="s">
        <v>1521</v>
      </c>
      <c r="G257" s="53">
        <v>97</v>
      </c>
      <c r="H257" s="55" t="str">
        <f>VLOOKUP($A257,'WO Detail'!$A$2:$BJ$304,9,FALSE)</f>
        <v>NY005010970</v>
      </c>
      <c r="I257" s="14">
        <v>1437</v>
      </c>
      <c r="J257" s="14">
        <v>3031</v>
      </c>
      <c r="K257" s="15">
        <v>2.1092553999999999</v>
      </c>
      <c r="L257" s="15">
        <v>28.145859399999999</v>
      </c>
      <c r="M257" s="14">
        <v>1121</v>
      </c>
      <c r="N257" s="14">
        <v>1910</v>
      </c>
      <c r="O257" s="14">
        <v>115</v>
      </c>
      <c r="P257" s="14">
        <v>209</v>
      </c>
      <c r="Q257" s="14">
        <v>245</v>
      </c>
      <c r="R257" s="14">
        <v>247</v>
      </c>
      <c r="S257" s="14">
        <v>267</v>
      </c>
      <c r="T257" s="14">
        <v>384</v>
      </c>
      <c r="U257" s="14">
        <v>291</v>
      </c>
      <c r="V257" s="14">
        <v>331</v>
      </c>
      <c r="W257" s="14">
        <v>203</v>
      </c>
      <c r="X257" s="14">
        <v>172</v>
      </c>
      <c r="Y257" s="14">
        <v>250</v>
      </c>
      <c r="Z257" s="14">
        <v>209</v>
      </c>
      <c r="AA257" s="14">
        <v>108</v>
      </c>
      <c r="AB257" s="14">
        <v>708</v>
      </c>
      <c r="AC257" s="14">
        <v>676</v>
      </c>
      <c r="AD257" s="14">
        <v>567</v>
      </c>
      <c r="AE257" s="14">
        <v>52</v>
      </c>
      <c r="AF257" s="14">
        <v>1370</v>
      </c>
      <c r="AG257" s="14">
        <v>1457</v>
      </c>
      <c r="AH257" s="14">
        <v>150</v>
      </c>
      <c r="AI257" s="14">
        <v>2</v>
      </c>
      <c r="AJ257" s="14">
        <v>623</v>
      </c>
      <c r="AK257" s="14">
        <v>219</v>
      </c>
      <c r="AL257" s="14">
        <v>30</v>
      </c>
      <c r="AM257" s="14">
        <v>23</v>
      </c>
      <c r="AN257" s="14">
        <v>150</v>
      </c>
      <c r="AO257" s="16">
        <v>565.81697981906746</v>
      </c>
      <c r="AP257" s="16">
        <v>416</v>
      </c>
      <c r="AQ257" s="14">
        <v>27</v>
      </c>
      <c r="AR257" s="14">
        <v>82</v>
      </c>
      <c r="AS257" s="14">
        <v>406</v>
      </c>
      <c r="AT257" s="14">
        <v>174</v>
      </c>
      <c r="AU257" s="14">
        <v>134</v>
      </c>
      <c r="AV257" s="14">
        <v>99</v>
      </c>
      <c r="AW257" s="14">
        <v>85</v>
      </c>
      <c r="AX257" s="14">
        <v>73</v>
      </c>
      <c r="AY257" s="14">
        <v>64</v>
      </c>
      <c r="AZ257" s="14">
        <v>58</v>
      </c>
      <c r="BA257" s="14">
        <v>235</v>
      </c>
      <c r="BB257" s="16">
        <v>103848.32980332829</v>
      </c>
      <c r="BC257" s="16">
        <v>19002.5</v>
      </c>
      <c r="BD257" s="14">
        <v>49</v>
      </c>
      <c r="BE257" s="14">
        <v>238</v>
      </c>
      <c r="BF257" s="14">
        <v>229</v>
      </c>
      <c r="BG257" s="14">
        <v>170</v>
      </c>
      <c r="BH257" s="14">
        <v>104</v>
      </c>
      <c r="BI257" s="14">
        <v>99</v>
      </c>
      <c r="BJ257" s="14">
        <v>91</v>
      </c>
      <c r="BK257" s="14">
        <v>78</v>
      </c>
      <c r="BL257" s="14">
        <v>57</v>
      </c>
      <c r="BM257" s="14">
        <v>40</v>
      </c>
      <c r="BN257" s="14">
        <v>40</v>
      </c>
      <c r="BO257" s="14">
        <v>33</v>
      </c>
      <c r="BP257" s="14">
        <v>20</v>
      </c>
      <c r="BQ257" s="14">
        <v>7</v>
      </c>
      <c r="BR257" s="14">
        <v>14</v>
      </c>
      <c r="BS257" s="14">
        <v>4</v>
      </c>
      <c r="BT257" s="14">
        <v>6</v>
      </c>
      <c r="BU257" s="14">
        <v>2</v>
      </c>
      <c r="BV257" s="14">
        <v>7</v>
      </c>
      <c r="BW257" s="14">
        <v>6</v>
      </c>
      <c r="BX257" s="14">
        <v>28</v>
      </c>
      <c r="BY257" s="14">
        <v>605</v>
      </c>
      <c r="BZ257" s="16">
        <v>208250.18181818182</v>
      </c>
      <c r="CA257" s="16">
        <v>34128</v>
      </c>
      <c r="CB257" s="14">
        <v>157</v>
      </c>
      <c r="CC257" s="16">
        <v>14021.541401273886</v>
      </c>
      <c r="CD257" s="16">
        <v>9552</v>
      </c>
      <c r="CE257" s="14">
        <v>565</v>
      </c>
      <c r="CF257" s="16">
        <v>16844.180530973452</v>
      </c>
      <c r="CG257" s="16">
        <v>12780</v>
      </c>
      <c r="CH257" s="14">
        <v>819</v>
      </c>
      <c r="CI257" s="14">
        <v>287</v>
      </c>
      <c r="CJ257" s="14">
        <v>148</v>
      </c>
      <c r="CK257" s="14">
        <v>44</v>
      </c>
      <c r="CL257" s="14">
        <v>14</v>
      </c>
      <c r="CM257" s="14">
        <v>24</v>
      </c>
      <c r="CN257" s="17">
        <f t="shared" si="76"/>
        <v>1.6701461377870562E-2</v>
      </c>
      <c r="CO257" s="14">
        <v>102</v>
      </c>
      <c r="CP257" s="17">
        <f t="shared" si="77"/>
        <v>7.0981210855949897E-2</v>
      </c>
      <c r="CQ257" s="14">
        <v>563</v>
      </c>
      <c r="CR257" s="14">
        <v>157</v>
      </c>
      <c r="CS257" s="17">
        <f t="shared" si="78"/>
        <v>5.1798086440118775E-2</v>
      </c>
      <c r="CT257" s="13"/>
      <c r="CU257" s="17"/>
      <c r="CV257" s="13"/>
      <c r="CW257" s="13"/>
      <c r="CX257" s="13"/>
      <c r="CY257" s="13"/>
      <c r="CZ257" s="13"/>
      <c r="DA257" s="13"/>
      <c r="DB257" s="13" t="str">
        <f>VLOOKUP($A257,'WO Detail'!$A$2:$BJ$304,5,FALSE)</f>
        <v>Miguel Molina</v>
      </c>
      <c r="DC257" s="13"/>
      <c r="DD257" s="13"/>
      <c r="DE257" s="55">
        <f>VLOOKUP($A257,'WO Detail'!$A$2:$BJ$304,38,FALSE)</f>
        <v>16</v>
      </c>
      <c r="DF257" s="19" t="s">
        <v>309</v>
      </c>
      <c r="DG257" s="19" t="s">
        <v>310</v>
      </c>
      <c r="DH257" s="19" t="s">
        <v>366</v>
      </c>
      <c r="DI257" s="19" t="s">
        <v>367</v>
      </c>
      <c r="DJ257" s="19" t="s">
        <v>313</v>
      </c>
      <c r="DK257" s="19" t="s">
        <v>314</v>
      </c>
      <c r="DL257" s="19" t="s">
        <v>795</v>
      </c>
      <c r="DM257" s="19" t="s">
        <v>1522</v>
      </c>
      <c r="DN257" s="19" t="s">
        <v>369</v>
      </c>
      <c r="DO257" s="55"/>
      <c r="DP257" s="55"/>
      <c r="DQ257" s="68">
        <v>18.867924528301884</v>
      </c>
      <c r="DR257" s="55" t="str">
        <f>VLOOKUP($A257,'WO Detail'!$A$2:$BJ$304,10,FALSE)</f>
        <v>No</v>
      </c>
      <c r="DS257" s="55" t="str">
        <f>VLOOKUP($A257,'WO Detail'!$A$2:$BJ$304,14,FALSE)</f>
        <v>YES</v>
      </c>
      <c r="DT257" s="19" t="s">
        <v>370</v>
      </c>
      <c r="DU257" s="59" t="str">
        <f>VLOOKUP($A257,'WO Detail'!$A$2:$BJ$304,15,FALSE)</f>
        <v>BEVERLY MacFARLANE</v>
      </c>
      <c r="DV257" s="77"/>
      <c r="DW257" s="79" t="s">
        <v>267</v>
      </c>
      <c r="DX257" s="55">
        <f>VLOOKUP($A257,'WO Detail'!$A$2:$BJ$304,26,FALSE)</f>
        <v>1470</v>
      </c>
      <c r="DY257" s="55">
        <f>VLOOKUP($A257,'WO Detail'!$A$2:$BJ$304,27,FALSE)</f>
        <v>1438</v>
      </c>
      <c r="DZ257" s="55">
        <f>VLOOKUP($A257,'WO Detail'!$A$2:$BJ$304,28,FALSE)</f>
        <v>24</v>
      </c>
      <c r="EA257" s="55">
        <f>VLOOKUP($A257,'WO Detail'!$A$2:$BJ$304,29,FALSE)</f>
        <v>8</v>
      </c>
      <c r="EB257" s="55">
        <f>VLOOKUP($A257,'WO Detail'!$A$2:$BJ$304,30,FALSE)</f>
        <v>36</v>
      </c>
      <c r="EC257" s="55">
        <f>VLOOKUP($A257,'WO Detail'!$A$2:$BJ$304,31,FALSE)</f>
        <v>216</v>
      </c>
      <c r="ED257" s="55">
        <f>VLOOKUP($A257,'WO Detail'!$A$2:$BJ$304,32,FALSE)</f>
        <v>917</v>
      </c>
      <c r="EE257" s="55">
        <f>VLOOKUP($A257,'WO Detail'!$A$2:$BJ$304,33,FALSE)</f>
        <v>300</v>
      </c>
      <c r="EF257" s="55">
        <f>VLOOKUP($A257,'WO Detail'!$A$2:$BJ$304,34,FALSE)</f>
        <v>1</v>
      </c>
      <c r="EG257" s="55">
        <f>VLOOKUP($A257,'WO Detail'!$A$2:$BJ$304,35,FALSE)</f>
        <v>0</v>
      </c>
      <c r="EH257" s="55">
        <f>VLOOKUP($A257,'WO Detail'!$A$2:$BJ$304,36,FALSE)</f>
        <v>0</v>
      </c>
      <c r="EI257" s="55">
        <f>VLOOKUP($A257,'WO Detail'!$A$2:$BJ$304,37,FALSE)</f>
        <v>0</v>
      </c>
      <c r="EJ257" s="78">
        <v>9</v>
      </c>
      <c r="EK257" s="78">
        <v>1</v>
      </c>
      <c r="EL257" s="19" t="s">
        <v>268</v>
      </c>
      <c r="EM257" s="19" t="s">
        <v>269</v>
      </c>
      <c r="EN257" s="81">
        <v>23011</v>
      </c>
      <c r="EO257" s="78">
        <v>58</v>
      </c>
      <c r="EP257" s="78" t="s">
        <v>525</v>
      </c>
      <c r="EQ257" s="84">
        <v>105527</v>
      </c>
      <c r="ER257" s="78">
        <v>12.34</v>
      </c>
      <c r="ES257" s="13"/>
      <c r="ET257" s="55">
        <f>VLOOKUP($A257,'WO Detail'!$A$2:$BJ$304,25,FALSE)</f>
        <v>6</v>
      </c>
      <c r="EU257" s="55">
        <f>VLOOKUP($A257,'WO Detail'!$A$2:$BJ$304,24,FALSE)</f>
        <v>18</v>
      </c>
      <c r="EV257" s="55">
        <f>VLOOKUP($A257,'WO Detail'!$A$2:$BJ$304,23,FALSE)</f>
        <v>0</v>
      </c>
      <c r="EW257" s="78" t="s">
        <v>390</v>
      </c>
      <c r="EX257" s="13"/>
      <c r="EY257" s="13"/>
      <c r="EZ257" s="19" t="s">
        <v>267</v>
      </c>
      <c r="FA257" s="55" t="str">
        <f>VLOOKUP($A257,'WO Detail'!$A$2:$BJ$304,11,FALSE)</f>
        <v>Other</v>
      </c>
      <c r="FB257" s="55" t="str">
        <f>VLOOKUP($A257,'WO Detail'!$A$2:$BJ$304,12,FALSE)</f>
        <v>No</v>
      </c>
      <c r="FC257" s="13"/>
      <c r="FD257" s="55">
        <f>VLOOKUP($A257,'WO Detail'!$A$2:$BJ$304,13,FALSE)</f>
        <v>0</v>
      </c>
      <c r="FE257" s="19" t="s">
        <v>267</v>
      </c>
      <c r="FF257" s="13"/>
      <c r="FG257" s="19" t="s">
        <v>1523</v>
      </c>
      <c r="FH257" s="19" t="s">
        <v>374</v>
      </c>
      <c r="FI257" s="13">
        <v>3804</v>
      </c>
      <c r="FJ257" s="13">
        <v>4</v>
      </c>
      <c r="FK257" s="19" t="s">
        <v>375</v>
      </c>
      <c r="FL257" s="13"/>
      <c r="FM257" s="55">
        <f>VLOOKUP($A257,'WO Detail'!$A$2:$BJ$304,16,FALSE)</f>
        <v>0</v>
      </c>
      <c r="FN257" s="13"/>
      <c r="FO257" s="13"/>
      <c r="FP257" s="13"/>
      <c r="FQ257" s="13"/>
      <c r="FR257" s="13"/>
      <c r="FS257" s="13"/>
      <c r="FT257" s="13"/>
      <c r="FU257" s="13"/>
      <c r="FV257" s="13"/>
      <c r="FW257" s="13"/>
      <c r="FX257" s="13"/>
      <c r="FY257" s="13"/>
      <c r="FZ257" s="13"/>
      <c r="GA257" s="13"/>
      <c r="GB257" s="13"/>
      <c r="GC257" s="13"/>
      <c r="GD257" s="13"/>
      <c r="GE257" s="13"/>
      <c r="GF257" s="13"/>
      <c r="GG257" s="13"/>
      <c r="GH257" s="55">
        <f>VLOOKUP($A257,'WO Detail'!$A$2:$BJ$304,39,FALSE)</f>
        <v>87.26</v>
      </c>
      <c r="GI257" s="55">
        <f>VLOOKUP($A257,'WO Detail'!$A$2:$BJ$304,40,FALSE)</f>
        <v>38.53</v>
      </c>
      <c r="GJ257" s="13"/>
      <c r="GK257" s="13"/>
      <c r="GL257" s="13"/>
      <c r="GM257" s="13"/>
      <c r="GN257" s="55" t="str">
        <f>VLOOKUP($A257,'WO Detail'!$A$2:$BJ$304,17,FALSE)</f>
        <v>20411.0</v>
      </c>
      <c r="GO257" s="55">
        <f>VLOOKUP($A257,'WO Detail'!$A$2:$BJ$304,18,FALSE)</f>
        <v>0</v>
      </c>
      <c r="GP257" s="55">
        <f>VLOOKUP($A257,'WO Detail'!$A$2:$BJ$304,19,FALSE)</f>
        <v>0</v>
      </c>
      <c r="GQ257" s="55" t="str">
        <f>VLOOKUP($A257,'WO Detail'!$A$2:$BJ$304,21,FALSE)</f>
        <v>No</v>
      </c>
      <c r="GR257" s="89">
        <f>VLOOKUP($A257,'WO Detail'!$A$2:$BJ$304,22,FALSE)</f>
        <v>0.52683433854199957</v>
      </c>
      <c r="GS257" s="95">
        <f>VLOOKUP($A257,'WO Detail'!$A$2:$BJ$304,41,FALSE)</f>
        <v>3651</v>
      </c>
      <c r="GT257" s="95">
        <f t="shared" si="98"/>
        <v>0.84631432545201668</v>
      </c>
      <c r="GU257" s="95">
        <f>VLOOKUP($A257,'WO Detail'!$A$2:$BJ$304,42,FALSE)</f>
        <v>608</v>
      </c>
      <c r="GV257" s="95">
        <f t="shared" si="99"/>
        <v>0.42280945757997218</v>
      </c>
      <c r="GW257" s="95">
        <f>VLOOKUP($A257,'WO Detail'!$A$2:$BJ$304,43,FALSE)</f>
        <v>7457</v>
      </c>
      <c r="GX257" s="95">
        <f t="shared" si="79"/>
        <v>1.7285581826611032</v>
      </c>
      <c r="GY257" s="95">
        <f>VLOOKUP($A257,'WO Detail'!$A$2:$BJ$304,44,FALSE)</f>
        <v>4449</v>
      </c>
      <c r="GZ257" s="95">
        <f t="shared" si="80"/>
        <v>3.0938803894297635</v>
      </c>
      <c r="HA257" s="95">
        <f>VLOOKUP($A257,'WO Detail'!$A$2:$BJ$304,45,FALSE)</f>
        <v>3284</v>
      </c>
      <c r="HB257" s="95">
        <f t="shared" si="81"/>
        <v>0.76124246638850257</v>
      </c>
      <c r="HC257" s="95">
        <f>VLOOKUP($A257,'WO Detail'!$A$2:$BJ$304,46,FALSE)</f>
        <v>2778</v>
      </c>
      <c r="HD257" s="95">
        <f t="shared" si="82"/>
        <v>1.9318497913769124</v>
      </c>
      <c r="HE257" s="95">
        <f>VLOOKUP($A257,'WO Detail'!$A$2:$BJ$304,47,FALSE)</f>
        <v>2523</v>
      </c>
      <c r="HF257" s="95">
        <f t="shared" si="83"/>
        <v>0.58484005563282337</v>
      </c>
      <c r="HG257" s="95">
        <f>VLOOKUP($A257,'WO Detail'!$A$2:$BJ$304,49,FALSE)</f>
        <v>6346</v>
      </c>
      <c r="HH257" s="95">
        <f t="shared" si="84"/>
        <v>1.4710245711636534</v>
      </c>
      <c r="HI257" s="95">
        <f>VLOOKUP($A257,'WO Detail'!$A$2:$BJ$304,51,FALSE)</f>
        <v>22</v>
      </c>
      <c r="HJ257" s="95">
        <f t="shared" si="85"/>
        <v>11</v>
      </c>
      <c r="HK257" s="95">
        <f>VLOOKUP($A257,'WO Detail'!$A$2:$BJ$304,53,FALSE)</f>
        <v>27</v>
      </c>
      <c r="HL257" s="95">
        <f t="shared" si="86"/>
        <v>13.5</v>
      </c>
      <c r="HM257" s="95">
        <f>VLOOKUP($A257,'WO Detail'!$A$2:$BJ$304,55,FALSE)</f>
        <v>1046</v>
      </c>
      <c r="HN257" s="95">
        <f>HM257/EU257</f>
        <v>58.111111111111114</v>
      </c>
      <c r="HO257" s="95">
        <f>VLOOKUP($A257,'WO Detail'!$A$2:$BJ$304,56,FALSE)</f>
        <v>38280</v>
      </c>
      <c r="HP257" s="95">
        <f t="shared" si="87"/>
        <v>8.8734353268428379</v>
      </c>
      <c r="HQ257" s="95">
        <f>VLOOKUP($A257,'WO Detail'!$A$2:$BJ$304,57,FALSE)</f>
        <v>9500</v>
      </c>
      <c r="HR257" s="95">
        <f t="shared" si="88"/>
        <v>6.606397774687065</v>
      </c>
      <c r="HS257" s="95">
        <f>VLOOKUP($A257,'WO Detail'!$A$2:$BJ$304,58,FALSE)</f>
        <v>26832</v>
      </c>
      <c r="HT257" s="95">
        <f t="shared" si="89"/>
        <v>6.2197496522948539</v>
      </c>
      <c r="HU257" s="95">
        <f>VLOOKUP($A257,'WO Detail'!$A$2:$BJ$304,59,FALSE)</f>
        <v>93212</v>
      </c>
      <c r="HV257" s="95">
        <f t="shared" si="90"/>
        <v>64.820584144645338</v>
      </c>
      <c r="HW257" s="95">
        <f>VLOOKUP($A257,'WO Detail'!$A$2:$BJ$304,60,FALSE)</f>
        <v>2166</v>
      </c>
      <c r="HX257" s="95">
        <f t="shared" si="91"/>
        <v>0.50208623087621695</v>
      </c>
      <c r="HY257" s="95">
        <f>VLOOKUP($A257,'WO Detail'!$A$2:$BJ$304,61,FALSE)</f>
        <v>26660</v>
      </c>
      <c r="HZ257" s="95">
        <f t="shared" si="92"/>
        <v>18.539638386648122</v>
      </c>
      <c r="IA257" s="95"/>
      <c r="IB257" s="95"/>
      <c r="IC257" s="95"/>
      <c r="ID257" s="113">
        <f>VLOOKUP($A257,'PHAS Score'!$C$1:$D$303,2,FALSE)</f>
        <v>23</v>
      </c>
      <c r="IE257" s="95">
        <f>VLOOKUP($A257,'WO Detail'!$A$2:$BJ$304,62,FALSE)</f>
        <v>854</v>
      </c>
      <c r="IF257" s="95">
        <f t="shared" si="93"/>
        <v>0.59388038942976351</v>
      </c>
      <c r="IG257" s="96"/>
      <c r="IH257" s="96"/>
      <c r="II257" s="96"/>
      <c r="IJ257" s="96"/>
    </row>
    <row r="258" spans="1:244" s="18" customFormat="1" ht="20.100000000000001" customHeight="1">
      <c r="A258" s="55" t="s">
        <v>1524</v>
      </c>
      <c r="B258" s="13" t="s">
        <v>278</v>
      </c>
      <c r="C258" s="13" t="str">
        <f>VLOOKUP($A258,'WO Detail'!$A$2:$BJ$304,4,FALSE)</f>
        <v>Brooklyn</v>
      </c>
      <c r="D258" s="13" t="str">
        <f>VLOOKUP($A258,'WO Detail'!$A$2:$BJ$304,6,FALSE)</f>
        <v>Reid Apartments</v>
      </c>
      <c r="E258" s="55">
        <f>VLOOKUP($A258,'WO Detail'!$A$2:$BJ$304,7,FALSE)</f>
        <v>167</v>
      </c>
      <c r="F258" s="13" t="s">
        <v>1525</v>
      </c>
      <c r="G258" s="53">
        <v>354</v>
      </c>
      <c r="H258" s="55" t="str">
        <f>VLOOKUP($A258,'WO Detail'!$A$2:$BJ$304,9,FALSE)</f>
        <v>NY005011670</v>
      </c>
      <c r="I258" s="14">
        <v>146</v>
      </c>
      <c r="J258" s="14">
        <v>327</v>
      </c>
      <c r="K258" s="15">
        <v>2.2397260000000001</v>
      </c>
      <c r="L258" s="15">
        <v>18.419862999999999</v>
      </c>
      <c r="M258" s="14">
        <v>102</v>
      </c>
      <c r="N258" s="14">
        <v>225</v>
      </c>
      <c r="O258" s="14">
        <v>20</v>
      </c>
      <c r="P258" s="14">
        <v>31</v>
      </c>
      <c r="Q258" s="14">
        <v>24</v>
      </c>
      <c r="R258" s="14">
        <v>26</v>
      </c>
      <c r="S258" s="14">
        <v>32</v>
      </c>
      <c r="T258" s="14">
        <v>54</v>
      </c>
      <c r="U258" s="14">
        <v>29</v>
      </c>
      <c r="V258" s="14">
        <v>40</v>
      </c>
      <c r="W258" s="14">
        <v>20</v>
      </c>
      <c r="X258" s="14">
        <v>23</v>
      </c>
      <c r="Y258" s="14">
        <v>24</v>
      </c>
      <c r="Z258" s="14">
        <v>2</v>
      </c>
      <c r="AA258" s="14">
        <v>2</v>
      </c>
      <c r="AB258" s="14">
        <v>93</v>
      </c>
      <c r="AC258" s="14">
        <v>41</v>
      </c>
      <c r="AD258" s="14">
        <v>28</v>
      </c>
      <c r="AE258" s="14">
        <v>7</v>
      </c>
      <c r="AF258" s="14">
        <v>257</v>
      </c>
      <c r="AG258" s="14">
        <v>55</v>
      </c>
      <c r="AH258" s="14">
        <v>8</v>
      </c>
      <c r="AI258" s="14">
        <v>0</v>
      </c>
      <c r="AJ258" s="14">
        <v>61</v>
      </c>
      <c r="AK258" s="14">
        <v>8</v>
      </c>
      <c r="AL258" s="14">
        <v>2</v>
      </c>
      <c r="AM258" s="14">
        <v>0</v>
      </c>
      <c r="AN258" s="14">
        <v>5</v>
      </c>
      <c r="AO258" s="16">
        <v>598.47945205479448</v>
      </c>
      <c r="AP258" s="16">
        <v>434</v>
      </c>
      <c r="AQ258" s="14">
        <v>2</v>
      </c>
      <c r="AR258" s="14">
        <v>2</v>
      </c>
      <c r="AS258" s="14">
        <v>38</v>
      </c>
      <c r="AT258" s="14">
        <v>19</v>
      </c>
      <c r="AU258" s="14">
        <v>23</v>
      </c>
      <c r="AV258" s="14">
        <v>9</v>
      </c>
      <c r="AW258" s="14">
        <v>8</v>
      </c>
      <c r="AX258" s="14">
        <v>5</v>
      </c>
      <c r="AY258" s="14">
        <v>9</v>
      </c>
      <c r="AZ258" s="14">
        <v>5</v>
      </c>
      <c r="BA258" s="14">
        <v>26</v>
      </c>
      <c r="BB258" s="16">
        <v>26447.855172413794</v>
      </c>
      <c r="BC258" s="16">
        <v>18427</v>
      </c>
      <c r="BD258" s="14">
        <v>10</v>
      </c>
      <c r="BE258" s="14">
        <v>19</v>
      </c>
      <c r="BF258" s="14">
        <v>26</v>
      </c>
      <c r="BG258" s="14">
        <v>24</v>
      </c>
      <c r="BH258" s="14">
        <v>8</v>
      </c>
      <c r="BI258" s="14">
        <v>12</v>
      </c>
      <c r="BJ258" s="14">
        <v>6</v>
      </c>
      <c r="BK258" s="14">
        <v>6</v>
      </c>
      <c r="BL258" s="14">
        <v>8</v>
      </c>
      <c r="BM258" s="14">
        <v>7</v>
      </c>
      <c r="BN258" s="14">
        <v>1</v>
      </c>
      <c r="BO258" s="14">
        <v>6</v>
      </c>
      <c r="BP258" s="14">
        <v>4</v>
      </c>
      <c r="BQ258" s="14">
        <v>0</v>
      </c>
      <c r="BR258" s="14">
        <v>2</v>
      </c>
      <c r="BS258" s="14">
        <v>2</v>
      </c>
      <c r="BT258" s="14">
        <v>1</v>
      </c>
      <c r="BU258" s="14">
        <v>2</v>
      </c>
      <c r="BV258" s="14">
        <v>0</v>
      </c>
      <c r="BW258" s="14">
        <v>1</v>
      </c>
      <c r="BX258" s="14">
        <v>0</v>
      </c>
      <c r="BY258" s="14">
        <v>85</v>
      </c>
      <c r="BZ258" s="16">
        <v>36444.75294117647</v>
      </c>
      <c r="CA258" s="16">
        <v>32424</v>
      </c>
      <c r="CB258" s="14">
        <v>28</v>
      </c>
      <c r="CC258" s="16">
        <v>14188.607142857143</v>
      </c>
      <c r="CD258" s="16">
        <v>8856</v>
      </c>
      <c r="CE258" s="14">
        <v>31</v>
      </c>
      <c r="CF258" s="16">
        <v>14439.774193548386</v>
      </c>
      <c r="CG258" s="16">
        <v>11250</v>
      </c>
      <c r="CH258" s="14">
        <v>93</v>
      </c>
      <c r="CI258" s="14">
        <v>27</v>
      </c>
      <c r="CJ258" s="14">
        <v>18</v>
      </c>
      <c r="CK258" s="14">
        <v>7</v>
      </c>
      <c r="CL258" s="14">
        <v>0</v>
      </c>
      <c r="CM258" s="14">
        <v>0</v>
      </c>
      <c r="CN258" s="17">
        <f t="shared" si="76"/>
        <v>0</v>
      </c>
      <c r="CO258" s="14">
        <v>10</v>
      </c>
      <c r="CP258" s="17">
        <f t="shared" si="77"/>
        <v>6.8493150684931503E-2</v>
      </c>
      <c r="CQ258" s="14">
        <v>61</v>
      </c>
      <c r="CR258" s="14">
        <v>26</v>
      </c>
      <c r="CS258" s="17">
        <f t="shared" si="78"/>
        <v>7.9510703363914373E-2</v>
      </c>
      <c r="CT258" s="13"/>
      <c r="CU258" s="17"/>
      <c r="CV258" s="13"/>
      <c r="CW258" s="13"/>
      <c r="CX258" s="13"/>
      <c r="CY258" s="13"/>
      <c r="CZ258" s="13"/>
      <c r="DA258" s="13"/>
      <c r="DB258" s="13" t="str">
        <f>VLOOKUP($A258,'WO Detail'!$A$2:$BJ$304,5,FALSE)</f>
        <v>Gerard Middleton</v>
      </c>
      <c r="DC258" s="13"/>
      <c r="DD258" s="13"/>
      <c r="DE258" s="55">
        <f>VLOOKUP($A258,'WO Detail'!$A$2:$BJ$304,38,FALSE)</f>
        <v>1</v>
      </c>
      <c r="DF258" s="19" t="s">
        <v>280</v>
      </c>
      <c r="DG258" s="19" t="s">
        <v>281</v>
      </c>
      <c r="DH258" s="19" t="s">
        <v>282</v>
      </c>
      <c r="DI258" s="19" t="s">
        <v>283</v>
      </c>
      <c r="DJ258" s="19" t="s">
        <v>284</v>
      </c>
      <c r="DK258" s="19" t="s">
        <v>285</v>
      </c>
      <c r="DL258" s="19" t="s">
        <v>286</v>
      </c>
      <c r="DM258" s="19" t="s">
        <v>287</v>
      </c>
      <c r="DN258" s="19" t="s">
        <v>288</v>
      </c>
      <c r="DO258" s="55"/>
      <c r="DP258" s="55"/>
      <c r="DQ258" s="68">
        <v>5.7306590257879657</v>
      </c>
      <c r="DR258" s="55" t="str">
        <f>VLOOKUP($A258,'WO Detail'!$A$2:$BJ$304,10,FALSE)</f>
        <v>No</v>
      </c>
      <c r="DS258" s="55" t="str">
        <f>VLOOKUP($A258,'WO Detail'!$A$2:$BJ$304,14,FALSE)</f>
        <v>NO</v>
      </c>
      <c r="DT258" s="19" t="s">
        <v>289</v>
      </c>
      <c r="DU258" s="59">
        <f>VLOOKUP($A258,'WO Detail'!$A$2:$BJ$304,15,FALSE)</f>
        <v>0</v>
      </c>
      <c r="DV258" s="78">
        <v>2021</v>
      </c>
      <c r="DW258" s="79" t="s">
        <v>267</v>
      </c>
      <c r="DX258" s="55">
        <f>VLOOKUP($A258,'WO Detail'!$A$2:$BJ$304,26,FALSE)</f>
        <v>155</v>
      </c>
      <c r="DY258" s="55">
        <f>VLOOKUP($A258,'WO Detail'!$A$2:$BJ$304,27,FALSE)</f>
        <v>146</v>
      </c>
      <c r="DZ258" s="55">
        <f>VLOOKUP($A258,'WO Detail'!$A$2:$BJ$304,28,FALSE)</f>
        <v>9</v>
      </c>
      <c r="EA258" s="55">
        <f>VLOOKUP($A258,'WO Detail'!$A$2:$BJ$304,29,FALSE)</f>
        <v>0</v>
      </c>
      <c r="EB258" s="55">
        <f>VLOOKUP($A258,'WO Detail'!$A$2:$BJ$304,30,FALSE)</f>
        <v>0</v>
      </c>
      <c r="EC258" s="55">
        <f>VLOOKUP($A258,'WO Detail'!$A$2:$BJ$304,31,FALSE)</f>
        <v>46</v>
      </c>
      <c r="ED258" s="55">
        <f>VLOOKUP($A258,'WO Detail'!$A$2:$BJ$304,32,FALSE)</f>
        <v>77</v>
      </c>
      <c r="EE258" s="55">
        <f>VLOOKUP($A258,'WO Detail'!$A$2:$BJ$304,33,FALSE)</f>
        <v>28</v>
      </c>
      <c r="EF258" s="55">
        <f>VLOOKUP($A258,'WO Detail'!$A$2:$BJ$304,34,FALSE)</f>
        <v>4</v>
      </c>
      <c r="EG258" s="55">
        <f>VLOOKUP($A258,'WO Detail'!$A$2:$BJ$304,35,FALSE)</f>
        <v>0</v>
      </c>
      <c r="EH258" s="55">
        <f>VLOOKUP($A258,'WO Detail'!$A$2:$BJ$304,36,FALSE)</f>
        <v>0</v>
      </c>
      <c r="EI258" s="55">
        <f>VLOOKUP($A258,'WO Detail'!$A$2:$BJ$304,37,FALSE)</f>
        <v>0</v>
      </c>
      <c r="EJ258" s="78">
        <v>8</v>
      </c>
      <c r="EK258" s="78">
        <v>0</v>
      </c>
      <c r="EL258" s="19" t="s">
        <v>268</v>
      </c>
      <c r="EM258" s="19" t="s">
        <v>290</v>
      </c>
      <c r="EN258" s="81">
        <v>31436</v>
      </c>
      <c r="EO258" s="78">
        <v>34</v>
      </c>
      <c r="EP258" s="78" t="s">
        <v>291</v>
      </c>
      <c r="EQ258" s="84">
        <v>37312</v>
      </c>
      <c r="ER258" s="78">
        <v>1.49</v>
      </c>
      <c r="ES258" s="13"/>
      <c r="ET258" s="55">
        <f>VLOOKUP($A258,'WO Detail'!$A$2:$BJ$304,25,FALSE)</f>
        <v>8</v>
      </c>
      <c r="EU258" s="55">
        <f>VLOOKUP($A258,'WO Detail'!$A$2:$BJ$304,24,FALSE)</f>
        <v>0</v>
      </c>
      <c r="EV258" s="55" t="str">
        <f>VLOOKUP($A258,'WO Detail'!$A$2:$BJ$304,23,FALSE)</f>
        <v>OPERATING</v>
      </c>
      <c r="EW258" s="78" t="s">
        <v>271</v>
      </c>
      <c r="EX258" s="13"/>
      <c r="EY258" s="13"/>
      <c r="EZ258" s="19" t="s">
        <v>272</v>
      </c>
      <c r="FA258" s="55" t="str">
        <f>VLOOKUP($A258,'WO Detail'!$A$2:$BJ$304,11,FALSE)</f>
        <v>Other</v>
      </c>
      <c r="FB258" s="55" t="str">
        <f>VLOOKUP($A258,'WO Detail'!$A$2:$BJ$304,12,FALSE)</f>
        <v>No</v>
      </c>
      <c r="FC258" s="13"/>
      <c r="FD258" s="55">
        <f>VLOOKUP($A258,'WO Detail'!$A$2:$BJ$304,13,FALSE)</f>
        <v>0</v>
      </c>
      <c r="FE258" s="19" t="s">
        <v>272</v>
      </c>
      <c r="FF258" s="13" t="s">
        <v>273</v>
      </c>
      <c r="FG258" s="19" t="s">
        <v>1526</v>
      </c>
      <c r="FH258" s="19" t="s">
        <v>293</v>
      </c>
      <c r="FI258" s="13">
        <v>4007</v>
      </c>
      <c r="FJ258" s="13" t="s">
        <v>1058</v>
      </c>
      <c r="FK258" s="19" t="s">
        <v>294</v>
      </c>
      <c r="FL258" s="13"/>
      <c r="FM258" s="55">
        <f>VLOOKUP($A258,'WO Detail'!$A$2:$BJ$304,16,FALSE)</f>
        <v>0</v>
      </c>
      <c r="FN258" s="13"/>
      <c r="FO258" s="13"/>
      <c r="FP258" s="13"/>
      <c r="FQ258" s="13"/>
      <c r="FR258" s="13"/>
      <c r="FS258" s="13"/>
      <c r="FT258" s="13"/>
      <c r="FU258" s="13"/>
      <c r="FV258" s="13"/>
      <c r="FW258" s="13"/>
      <c r="FX258" s="13"/>
      <c r="FY258" s="13"/>
      <c r="FZ258" s="13"/>
      <c r="GA258" s="13"/>
      <c r="GB258" s="13"/>
      <c r="GC258" s="13"/>
      <c r="GD258" s="13"/>
      <c r="GE258" s="13"/>
      <c r="GF258" s="13"/>
      <c r="GG258" s="13"/>
      <c r="GH258" s="55">
        <f>VLOOKUP($A258,'WO Detail'!$A$2:$BJ$304,39,FALSE)</f>
        <v>87.99</v>
      </c>
      <c r="GI258" s="55">
        <f>VLOOKUP($A258,'WO Detail'!$A$2:$BJ$304,40,FALSE)</f>
        <v>44.52</v>
      </c>
      <c r="GJ258" s="13"/>
      <c r="GK258" s="13"/>
      <c r="GL258" s="13"/>
      <c r="GM258" s="13"/>
      <c r="GN258" s="55">
        <f>VLOOKUP($A258,'WO Detail'!$A$2:$BJ$304,17,FALSE)</f>
        <v>0</v>
      </c>
      <c r="GO258" s="55">
        <f>VLOOKUP($A258,'WO Detail'!$A$2:$BJ$304,18,FALSE)</f>
        <v>0</v>
      </c>
      <c r="GP258" s="55">
        <f>VLOOKUP($A258,'WO Detail'!$A$2:$BJ$304,19,FALSE)</f>
        <v>0</v>
      </c>
      <c r="GQ258" s="55" t="str">
        <f>VLOOKUP($A258,'WO Detail'!$A$2:$BJ$304,21,FALSE)</f>
        <v>Yes</v>
      </c>
      <c r="GR258" s="89">
        <f>VLOOKUP($A258,'WO Detail'!$A$2:$BJ$304,22,FALSE)</f>
        <v>0.77613244152296312</v>
      </c>
      <c r="GS258" s="95">
        <f>VLOOKUP($A258,'WO Detail'!$A$2:$BJ$304,41,FALSE)</f>
        <v>574</v>
      </c>
      <c r="GT258" s="95">
        <f t="shared" si="98"/>
        <v>1.3105022831050228</v>
      </c>
      <c r="GU258" s="95">
        <f>VLOOKUP($A258,'WO Detail'!$A$2:$BJ$304,42,FALSE)</f>
        <v>211</v>
      </c>
      <c r="GV258" s="95">
        <f t="shared" si="99"/>
        <v>1.4452054794520548</v>
      </c>
      <c r="GW258" s="95">
        <f>VLOOKUP($A258,'WO Detail'!$A$2:$BJ$304,43,FALSE)</f>
        <v>1419</v>
      </c>
      <c r="GX258" s="95">
        <f t="shared" si="79"/>
        <v>3.2397260273972601</v>
      </c>
      <c r="GY258" s="95">
        <f>VLOOKUP($A258,'WO Detail'!$A$2:$BJ$304,44,FALSE)</f>
        <v>2305</v>
      </c>
      <c r="GZ258" s="95">
        <f t="shared" si="80"/>
        <v>15.787671232876713</v>
      </c>
      <c r="HA258" s="95">
        <f>VLOOKUP($A258,'WO Detail'!$A$2:$BJ$304,45,FALSE)</f>
        <v>587</v>
      </c>
      <c r="HB258" s="95">
        <f t="shared" si="81"/>
        <v>1.3401826484018264</v>
      </c>
      <c r="HC258" s="95">
        <f>VLOOKUP($A258,'WO Detail'!$A$2:$BJ$304,46,FALSE)</f>
        <v>386</v>
      </c>
      <c r="HD258" s="95">
        <f t="shared" si="82"/>
        <v>2.6438356164383561</v>
      </c>
      <c r="HE258" s="95">
        <f>VLOOKUP($A258,'WO Detail'!$A$2:$BJ$304,47,FALSE)</f>
        <v>1192</v>
      </c>
      <c r="HF258" s="95">
        <f t="shared" si="83"/>
        <v>2.7214611872146119</v>
      </c>
      <c r="HG258" s="95">
        <f>VLOOKUP($A258,'WO Detail'!$A$2:$BJ$304,49,FALSE)</f>
        <v>1171</v>
      </c>
      <c r="HH258" s="95">
        <f t="shared" si="84"/>
        <v>2.6735159817351595</v>
      </c>
      <c r="HI258" s="95">
        <f>VLOOKUP($A258,'WO Detail'!$A$2:$BJ$304,51,FALSE)</f>
        <v>22</v>
      </c>
      <c r="HJ258" s="95">
        <f t="shared" si="85"/>
        <v>11</v>
      </c>
      <c r="HK258" s="95">
        <f>VLOOKUP($A258,'WO Detail'!$A$2:$BJ$304,53,FALSE)</f>
        <v>20</v>
      </c>
      <c r="HL258" s="95">
        <f t="shared" si="86"/>
        <v>10</v>
      </c>
      <c r="HM258" s="95"/>
      <c r="HN258" s="95"/>
      <c r="HO258" s="95">
        <f>VLOOKUP($A258,'WO Detail'!$A$2:$BJ$304,56,FALSE)</f>
        <v>5591</v>
      </c>
      <c r="HP258" s="95">
        <f t="shared" si="87"/>
        <v>12.764840182648403</v>
      </c>
      <c r="HQ258" s="95">
        <f>VLOOKUP($A258,'WO Detail'!$A$2:$BJ$304,57,FALSE)</f>
        <v>1904</v>
      </c>
      <c r="HR258" s="95">
        <f t="shared" si="88"/>
        <v>13.04109589041096</v>
      </c>
      <c r="HS258" s="95">
        <f>VLOOKUP($A258,'WO Detail'!$A$2:$BJ$304,58,FALSE)</f>
        <v>5434</v>
      </c>
      <c r="HT258" s="95">
        <f t="shared" si="89"/>
        <v>12.406392694063927</v>
      </c>
      <c r="HU258" s="95">
        <f>VLOOKUP($A258,'WO Detail'!$A$2:$BJ$304,59,FALSE)</f>
        <v>24153</v>
      </c>
      <c r="HV258" s="95">
        <f t="shared" si="90"/>
        <v>165.43150684931507</v>
      </c>
      <c r="HW258" s="95">
        <f>VLOOKUP($A258,'WO Detail'!$A$2:$BJ$304,60,FALSE)</f>
        <v>294</v>
      </c>
      <c r="HX258" s="95">
        <f t="shared" si="91"/>
        <v>0.67123287671232879</v>
      </c>
      <c r="HY258" s="95">
        <f>VLOOKUP($A258,'WO Detail'!$A$2:$BJ$304,61,FALSE)</f>
        <v>11767</v>
      </c>
      <c r="HZ258" s="95">
        <f t="shared" si="92"/>
        <v>80.595890410958901</v>
      </c>
      <c r="IA258" s="95"/>
      <c r="IB258" s="95"/>
      <c r="IC258" s="95"/>
      <c r="ID258" s="113">
        <f>VLOOKUP($A258,'PHAS Score'!$C$1:$D$303,2,FALSE)</f>
        <v>3</v>
      </c>
      <c r="IE258" s="95">
        <f>VLOOKUP($A258,'WO Detail'!$A$2:$BJ$304,62,FALSE)</f>
        <v>759</v>
      </c>
      <c r="IF258" s="95">
        <f t="shared" si="93"/>
        <v>5.1986301369863011</v>
      </c>
      <c r="IG258" s="96"/>
      <c r="IH258" s="96"/>
      <c r="II258" s="96"/>
      <c r="IJ258" s="96"/>
    </row>
    <row r="259" spans="1:244" s="18" customFormat="1" ht="20.100000000000001" customHeight="1">
      <c r="A259" s="55" t="s">
        <v>1527</v>
      </c>
      <c r="B259" s="13" t="s">
        <v>278</v>
      </c>
      <c r="C259" s="13" t="str">
        <f>VLOOKUP($A259,'WO Detail'!$A$2:$BJ$304,4,FALSE)</f>
        <v>Mixed Finance</v>
      </c>
      <c r="D259" s="13" t="str">
        <f>VLOOKUP($A259,'WO Detail'!$A$2:$BJ$304,6,FALSE)</f>
        <v>Taylor St - Wythe Ave</v>
      </c>
      <c r="E259" s="55">
        <f>VLOOKUP($A259,'WO Detail'!$A$2:$BJ$304,7,FALSE)</f>
        <v>234</v>
      </c>
      <c r="F259" s="13" t="s">
        <v>1528</v>
      </c>
      <c r="G259" s="53">
        <v>234</v>
      </c>
      <c r="H259" s="55" t="str">
        <f>VLOOKUP($A259,'WO Detail'!$A$2:$BJ$304,9,FALSE)</f>
        <v>NY005012340</v>
      </c>
      <c r="I259" s="14">
        <v>523</v>
      </c>
      <c r="J259" s="14">
        <v>1211</v>
      </c>
      <c r="K259" s="15">
        <v>2.3154876</v>
      </c>
      <c r="L259" s="15">
        <v>31.2634799</v>
      </c>
      <c r="M259" s="14">
        <v>547</v>
      </c>
      <c r="N259" s="14">
        <v>664</v>
      </c>
      <c r="O259" s="14">
        <v>61</v>
      </c>
      <c r="P259" s="14">
        <v>86</v>
      </c>
      <c r="Q259" s="14">
        <v>102</v>
      </c>
      <c r="R259" s="14">
        <v>94</v>
      </c>
      <c r="S259" s="14">
        <v>73</v>
      </c>
      <c r="T259" s="14">
        <v>120</v>
      </c>
      <c r="U259" s="14">
        <v>102</v>
      </c>
      <c r="V259" s="14">
        <v>103</v>
      </c>
      <c r="W259" s="14">
        <v>48</v>
      </c>
      <c r="X259" s="14">
        <v>97</v>
      </c>
      <c r="Y259" s="14">
        <v>212</v>
      </c>
      <c r="Z259" s="14">
        <v>68</v>
      </c>
      <c r="AA259" s="14">
        <v>45</v>
      </c>
      <c r="AB259" s="14">
        <v>308</v>
      </c>
      <c r="AC259" s="14">
        <v>383</v>
      </c>
      <c r="AD259" s="14">
        <v>325</v>
      </c>
      <c r="AE259" s="14">
        <v>654</v>
      </c>
      <c r="AF259" s="14">
        <v>221</v>
      </c>
      <c r="AG259" s="14">
        <v>327</v>
      </c>
      <c r="AH259" s="14">
        <v>8</v>
      </c>
      <c r="AI259" s="14">
        <v>1</v>
      </c>
      <c r="AJ259" s="14">
        <v>229</v>
      </c>
      <c r="AK259" s="14">
        <v>54</v>
      </c>
      <c r="AL259" s="14">
        <v>9</v>
      </c>
      <c r="AM259" s="14">
        <v>8</v>
      </c>
      <c r="AN259" s="14">
        <v>53</v>
      </c>
      <c r="AO259" s="16">
        <v>501.67112810707459</v>
      </c>
      <c r="AP259" s="16">
        <v>351</v>
      </c>
      <c r="AQ259" s="14">
        <v>9</v>
      </c>
      <c r="AR259" s="14">
        <v>29</v>
      </c>
      <c r="AS259" s="14">
        <v>177</v>
      </c>
      <c r="AT259" s="14">
        <v>94</v>
      </c>
      <c r="AU259" s="14">
        <v>50</v>
      </c>
      <c r="AV259" s="14">
        <v>34</v>
      </c>
      <c r="AW259" s="14">
        <v>22</v>
      </c>
      <c r="AX259" s="14">
        <v>19</v>
      </c>
      <c r="AY259" s="14">
        <v>8</v>
      </c>
      <c r="AZ259" s="14">
        <v>14</v>
      </c>
      <c r="BA259" s="14">
        <v>67</v>
      </c>
      <c r="BB259" s="16">
        <v>26704.350293542073</v>
      </c>
      <c r="BC259" s="16">
        <v>15984</v>
      </c>
      <c r="BD259" s="14">
        <v>12</v>
      </c>
      <c r="BE259" s="14">
        <v>74</v>
      </c>
      <c r="BF259" s="14">
        <v>147</v>
      </c>
      <c r="BG259" s="14">
        <v>77</v>
      </c>
      <c r="BH259" s="14">
        <v>47</v>
      </c>
      <c r="BI259" s="14">
        <v>30</v>
      </c>
      <c r="BJ259" s="14">
        <v>23</v>
      </c>
      <c r="BK259" s="14">
        <v>18</v>
      </c>
      <c r="BL259" s="14">
        <v>18</v>
      </c>
      <c r="BM259" s="14">
        <v>10</v>
      </c>
      <c r="BN259" s="14">
        <v>18</v>
      </c>
      <c r="BO259" s="14">
        <v>6</v>
      </c>
      <c r="BP259" s="14">
        <v>3</v>
      </c>
      <c r="BQ259" s="14">
        <v>7</v>
      </c>
      <c r="BR259" s="14">
        <v>3</v>
      </c>
      <c r="BS259" s="14">
        <v>2</v>
      </c>
      <c r="BT259" s="14">
        <v>2</v>
      </c>
      <c r="BU259" s="14">
        <v>0</v>
      </c>
      <c r="BV259" s="14">
        <v>2</v>
      </c>
      <c r="BW259" s="14">
        <v>2</v>
      </c>
      <c r="BX259" s="14">
        <v>10</v>
      </c>
      <c r="BY259" s="14">
        <v>246</v>
      </c>
      <c r="BZ259" s="16">
        <v>40194.995934959348</v>
      </c>
      <c r="CA259" s="16">
        <v>26116.5</v>
      </c>
      <c r="CB259" s="14">
        <v>33</v>
      </c>
      <c r="CC259" s="16">
        <v>16670.060606060608</v>
      </c>
      <c r="CD259" s="16">
        <v>8592</v>
      </c>
      <c r="CE259" s="14">
        <v>230</v>
      </c>
      <c r="CF259" s="16">
        <v>14507.843478260869</v>
      </c>
      <c r="CG259" s="16">
        <v>10536</v>
      </c>
      <c r="CH259" s="14">
        <v>376</v>
      </c>
      <c r="CI259" s="14">
        <v>76</v>
      </c>
      <c r="CJ259" s="14">
        <v>39</v>
      </c>
      <c r="CK259" s="14">
        <v>10</v>
      </c>
      <c r="CL259" s="14">
        <v>4</v>
      </c>
      <c r="CM259" s="14">
        <v>10</v>
      </c>
      <c r="CN259" s="17">
        <f t="shared" si="76"/>
        <v>1.9120458891013385E-2</v>
      </c>
      <c r="CO259" s="14">
        <v>27</v>
      </c>
      <c r="CP259" s="17">
        <f t="shared" si="77"/>
        <v>5.1625239005736137E-2</v>
      </c>
      <c r="CQ259" s="14">
        <v>287</v>
      </c>
      <c r="CR259" s="14">
        <v>80</v>
      </c>
      <c r="CS259" s="17">
        <f t="shared" si="78"/>
        <v>6.6061106523534266E-2</v>
      </c>
      <c r="CT259" s="13"/>
      <c r="CU259" s="17"/>
      <c r="CV259" s="13"/>
      <c r="CW259" s="13"/>
      <c r="CX259" s="13"/>
      <c r="CY259" s="13"/>
      <c r="CZ259" s="13"/>
      <c r="DA259" s="13"/>
      <c r="DB259" s="13" t="str">
        <f>VLOOKUP($A259,'WO Detail'!$A$2:$BJ$304,5,FALSE)</f>
        <v>Anthony Dingle</v>
      </c>
      <c r="DC259" s="13"/>
      <c r="DD259" s="13"/>
      <c r="DE259" s="55">
        <f>VLOOKUP($A259,'WO Detail'!$A$2:$BJ$304,38,FALSE)</f>
        <v>5</v>
      </c>
      <c r="DF259" s="19" t="s">
        <v>396</v>
      </c>
      <c r="DG259" s="19" t="s">
        <v>397</v>
      </c>
      <c r="DH259" s="19" t="s">
        <v>564</v>
      </c>
      <c r="DI259" s="19" t="s">
        <v>785</v>
      </c>
      <c r="DJ259" s="19" t="s">
        <v>354</v>
      </c>
      <c r="DK259" s="19" t="s">
        <v>355</v>
      </c>
      <c r="DL259" s="19" t="s">
        <v>488</v>
      </c>
      <c r="DM259" s="19" t="s">
        <v>987</v>
      </c>
      <c r="DN259" s="19" t="s">
        <v>594</v>
      </c>
      <c r="DO259" s="55"/>
      <c r="DP259" s="55"/>
      <c r="DQ259" s="68">
        <v>7.3409461663947804</v>
      </c>
      <c r="DR259" s="55" t="str">
        <f>VLOOKUP($A259,'WO Detail'!$A$2:$BJ$304,10,FALSE)</f>
        <v>No</v>
      </c>
      <c r="DS259" s="55" t="str">
        <f>VLOOKUP($A259,'WO Detail'!$A$2:$BJ$304,14,FALSE)</f>
        <v>NO</v>
      </c>
      <c r="DT259" s="19" t="s">
        <v>359</v>
      </c>
      <c r="DU259" s="59">
        <f>VLOOKUP($A259,'WO Detail'!$A$2:$BJ$304,15,FALSE)</f>
        <v>0</v>
      </c>
      <c r="DV259" s="77"/>
      <c r="DW259" s="79" t="s">
        <v>267</v>
      </c>
      <c r="DX259" s="55">
        <f>VLOOKUP($A259,'WO Detail'!$A$2:$BJ$304,26,FALSE)</f>
        <v>525</v>
      </c>
      <c r="DY259" s="55">
        <f>VLOOKUP($A259,'WO Detail'!$A$2:$BJ$304,27,FALSE)</f>
        <v>523</v>
      </c>
      <c r="DZ259" s="55">
        <f>VLOOKUP($A259,'WO Detail'!$A$2:$BJ$304,28,FALSE)</f>
        <v>2</v>
      </c>
      <c r="EA259" s="55">
        <f>VLOOKUP($A259,'WO Detail'!$A$2:$BJ$304,29,FALSE)</f>
        <v>0</v>
      </c>
      <c r="EB259" s="55">
        <f>VLOOKUP($A259,'WO Detail'!$A$2:$BJ$304,30,FALSE)</f>
        <v>41</v>
      </c>
      <c r="EC259" s="55">
        <f>VLOOKUP($A259,'WO Detail'!$A$2:$BJ$304,31,FALSE)</f>
        <v>156</v>
      </c>
      <c r="ED259" s="55">
        <f>VLOOKUP($A259,'WO Detail'!$A$2:$BJ$304,32,FALSE)</f>
        <v>129</v>
      </c>
      <c r="EE259" s="55">
        <f>VLOOKUP($A259,'WO Detail'!$A$2:$BJ$304,33,FALSE)</f>
        <v>107</v>
      </c>
      <c r="EF259" s="55">
        <f>VLOOKUP($A259,'WO Detail'!$A$2:$BJ$304,34,FALSE)</f>
        <v>46</v>
      </c>
      <c r="EG259" s="55">
        <f>VLOOKUP($A259,'WO Detail'!$A$2:$BJ$304,35,FALSE)</f>
        <v>42</v>
      </c>
      <c r="EH259" s="55">
        <f>VLOOKUP($A259,'WO Detail'!$A$2:$BJ$304,36,FALSE)</f>
        <v>4</v>
      </c>
      <c r="EI259" s="55">
        <f>VLOOKUP($A259,'WO Detail'!$A$2:$BJ$304,37,FALSE)</f>
        <v>0</v>
      </c>
      <c r="EJ259" s="78">
        <v>5</v>
      </c>
      <c r="EK259" s="78">
        <v>1</v>
      </c>
      <c r="EL259" s="19" t="s">
        <v>268</v>
      </c>
      <c r="EM259" s="19" t="s">
        <v>290</v>
      </c>
      <c r="EN259" s="81">
        <v>27210</v>
      </c>
      <c r="EO259" s="78">
        <v>46</v>
      </c>
      <c r="EP259" s="78" t="s">
        <v>1529</v>
      </c>
      <c r="EQ259" s="84">
        <v>57205</v>
      </c>
      <c r="ER259" s="78">
        <v>4.2</v>
      </c>
      <c r="ES259" s="13"/>
      <c r="ET259" s="55">
        <f>VLOOKUP($A259,'WO Detail'!$A$2:$BJ$304,25,FALSE)</f>
        <v>3</v>
      </c>
      <c r="EU259" s="55">
        <f>VLOOKUP($A259,'WO Detail'!$A$2:$BJ$304,24,FALSE)</f>
        <v>12</v>
      </c>
      <c r="EV259" s="55">
        <f>VLOOKUP($A259,'WO Detail'!$A$2:$BJ$304,23,FALSE)</f>
        <v>0</v>
      </c>
      <c r="EW259" s="78" t="s">
        <v>390</v>
      </c>
      <c r="EX259" s="13"/>
      <c r="EY259" s="13"/>
      <c r="EZ259" s="19" t="s">
        <v>267</v>
      </c>
      <c r="FA259" s="55" t="str">
        <f>VLOOKUP($A259,'WO Detail'!$A$2:$BJ$304,11,FALSE)</f>
        <v>Other</v>
      </c>
      <c r="FB259" s="55" t="str">
        <f>VLOOKUP($A259,'WO Detail'!$A$2:$BJ$304,12,FALSE)</f>
        <v>No</v>
      </c>
      <c r="FC259" s="13"/>
      <c r="FD259" s="55">
        <f>VLOOKUP($A259,'WO Detail'!$A$2:$BJ$304,13,FALSE)</f>
        <v>0</v>
      </c>
      <c r="FE259" s="19" t="s">
        <v>267</v>
      </c>
      <c r="FF259" s="13"/>
      <c r="FG259" s="19" t="s">
        <v>1530</v>
      </c>
      <c r="FH259" s="19" t="s">
        <v>1531</v>
      </c>
      <c r="FI259" s="13">
        <v>4001</v>
      </c>
      <c r="FJ259" s="13">
        <v>14</v>
      </c>
      <c r="FK259" s="19" t="s">
        <v>599</v>
      </c>
      <c r="FL259" s="13"/>
      <c r="FM259" s="55">
        <f>VLOOKUP($A259,'WO Detail'!$A$2:$BJ$304,16,FALSE)</f>
        <v>0</v>
      </c>
      <c r="FN259" s="13"/>
      <c r="FO259" s="13"/>
      <c r="FP259" s="13"/>
      <c r="FQ259" s="13"/>
      <c r="FR259" s="13"/>
      <c r="FS259" s="13"/>
      <c r="FT259" s="13"/>
      <c r="FU259" s="13"/>
      <c r="FV259" s="13"/>
      <c r="FW259" s="13"/>
      <c r="FX259" s="13"/>
      <c r="FY259" s="13"/>
      <c r="FZ259" s="13"/>
      <c r="GA259" s="13"/>
      <c r="GB259" s="13"/>
      <c r="GC259" s="13"/>
      <c r="GD259" s="13"/>
      <c r="GE259" s="13"/>
      <c r="GF259" s="13"/>
      <c r="GG259" s="13"/>
      <c r="GH259" s="55">
        <f>VLOOKUP($A259,'WO Detail'!$A$2:$BJ$304,39,FALSE)</f>
        <v>92.73</v>
      </c>
      <c r="GI259" s="55">
        <f>VLOOKUP($A259,'WO Detail'!$A$2:$BJ$304,40,FALSE)</f>
        <v>28.11</v>
      </c>
      <c r="GJ259" s="13"/>
      <c r="GK259" s="13"/>
      <c r="GL259" s="13"/>
      <c r="GM259" s="13"/>
      <c r="GN259" s="55">
        <f>VLOOKUP($A259,'WO Detail'!$A$2:$BJ$304,17,FALSE)</f>
        <v>0</v>
      </c>
      <c r="GO259" s="55">
        <f>VLOOKUP($A259,'WO Detail'!$A$2:$BJ$304,18,FALSE)</f>
        <v>0</v>
      </c>
      <c r="GP259" s="55">
        <f>VLOOKUP($A259,'WO Detail'!$A$2:$BJ$304,19,FALSE)</f>
        <v>0</v>
      </c>
      <c r="GQ259" s="55" t="str">
        <f>VLOOKUP($A259,'WO Detail'!$A$2:$BJ$304,21,FALSE)</f>
        <v>No</v>
      </c>
      <c r="GR259" s="89">
        <f>VLOOKUP($A259,'WO Detail'!$A$2:$BJ$304,22,FALSE)</f>
        <v>0.51480306167973244</v>
      </c>
      <c r="GS259" s="95">
        <f>VLOOKUP($A259,'WO Detail'!$A$2:$BJ$304,41,FALSE)</f>
        <v>535</v>
      </c>
      <c r="GT259" s="95">
        <f t="shared" si="98"/>
        <v>0.34098151688973871</v>
      </c>
      <c r="GU259" s="95">
        <f>VLOOKUP($A259,'WO Detail'!$A$2:$BJ$304,42,FALSE)</f>
        <v>80</v>
      </c>
      <c r="GV259" s="95">
        <f t="shared" si="99"/>
        <v>0.15296367112810708</v>
      </c>
      <c r="GW259" s="95">
        <f>VLOOKUP($A259,'WO Detail'!$A$2:$BJ$304,43,FALSE)</f>
        <v>1785</v>
      </c>
      <c r="GX259" s="95">
        <f t="shared" si="79"/>
        <v>1.1376673040152965</v>
      </c>
      <c r="GY259" s="95">
        <f>VLOOKUP($A259,'WO Detail'!$A$2:$BJ$304,44,FALSE)</f>
        <v>1497</v>
      </c>
      <c r="GZ259" s="95">
        <f t="shared" si="80"/>
        <v>2.8623326959847035</v>
      </c>
      <c r="HA259" s="95">
        <f>VLOOKUP($A259,'WO Detail'!$A$2:$BJ$304,45,FALSE)</f>
        <v>895</v>
      </c>
      <c r="HB259" s="95">
        <f t="shared" si="81"/>
        <v>0.57042702358189923</v>
      </c>
      <c r="HC259" s="95">
        <f>VLOOKUP($A259,'WO Detail'!$A$2:$BJ$304,46,FALSE)</f>
        <v>962</v>
      </c>
      <c r="HD259" s="95">
        <f t="shared" si="82"/>
        <v>1.8393881453154877</v>
      </c>
      <c r="HE259" s="95">
        <f>VLOOKUP($A259,'WO Detail'!$A$2:$BJ$304,47,FALSE)</f>
        <v>772</v>
      </c>
      <c r="HF259" s="95">
        <f t="shared" si="83"/>
        <v>0.49203314212874438</v>
      </c>
      <c r="HG259" s="95">
        <f>VLOOKUP($A259,'WO Detail'!$A$2:$BJ$304,49,FALSE)</f>
        <v>1198</v>
      </c>
      <c r="HH259" s="95">
        <f t="shared" si="84"/>
        <v>0.76354365838113447</v>
      </c>
      <c r="HI259" s="95">
        <f>VLOOKUP($A259,'WO Detail'!$A$2:$BJ$304,51,FALSE)</f>
        <v>3</v>
      </c>
      <c r="HJ259" s="95">
        <f t="shared" si="85"/>
        <v>1.5</v>
      </c>
      <c r="HK259" s="95">
        <f>VLOOKUP($A259,'WO Detail'!$A$2:$BJ$304,53,FALSE)</f>
        <v>11</v>
      </c>
      <c r="HL259" s="95">
        <f t="shared" si="86"/>
        <v>5.5</v>
      </c>
      <c r="HM259" s="95">
        <f>VLOOKUP($A259,'WO Detail'!$A$2:$BJ$304,55,FALSE)</f>
        <v>377</v>
      </c>
      <c r="HN259" s="95">
        <f t="shared" ref="HN259:HN269" si="101">HM259/EU259</f>
        <v>31.416666666666668</v>
      </c>
      <c r="HO259" s="95">
        <f>VLOOKUP($A259,'WO Detail'!$A$2:$BJ$304,56,FALSE)</f>
        <v>7939</v>
      </c>
      <c r="HP259" s="95">
        <f t="shared" si="87"/>
        <v>5.0599107711918423</v>
      </c>
      <c r="HQ259" s="95">
        <f>VLOOKUP($A259,'WO Detail'!$A$2:$BJ$304,57,FALSE)</f>
        <v>1306</v>
      </c>
      <c r="HR259" s="95">
        <f t="shared" si="88"/>
        <v>2.497131931166348</v>
      </c>
      <c r="HS259" s="95">
        <f>VLOOKUP($A259,'WO Detail'!$A$2:$BJ$304,58,FALSE)</f>
        <v>6491</v>
      </c>
      <c r="HT259" s="95">
        <f t="shared" si="89"/>
        <v>4.1370299553855956</v>
      </c>
      <c r="HU259" s="95">
        <f>VLOOKUP($A259,'WO Detail'!$A$2:$BJ$304,59,FALSE)</f>
        <v>26101</v>
      </c>
      <c r="HV259" s="95">
        <f t="shared" si="90"/>
        <v>49.906309751434037</v>
      </c>
      <c r="HW259" s="95">
        <f>VLOOKUP($A259,'WO Detail'!$A$2:$BJ$304,60,FALSE)</f>
        <v>280</v>
      </c>
      <c r="HX259" s="95">
        <f t="shared" si="91"/>
        <v>0.17845761631612492</v>
      </c>
      <c r="HY259" s="95">
        <f>VLOOKUP($A259,'WO Detail'!$A$2:$BJ$304,61,FALSE)</f>
        <v>7041</v>
      </c>
      <c r="HZ259" s="95">
        <f t="shared" si="92"/>
        <v>13.462715105162523</v>
      </c>
      <c r="IA259" s="95"/>
      <c r="IB259" s="95"/>
      <c r="IC259" s="95"/>
      <c r="ID259" s="113">
        <f>VLOOKUP($A259,'PHAS Score'!$C$1:$D$303,2,FALSE)</f>
        <v>73.09</v>
      </c>
      <c r="IE259" s="95">
        <f>VLOOKUP($A259,'WO Detail'!$A$2:$BJ$304,62,FALSE)</f>
        <v>935</v>
      </c>
      <c r="IF259" s="95">
        <f t="shared" si="93"/>
        <v>1.7877629063097515</v>
      </c>
      <c r="IG259" s="96"/>
      <c r="IH259" s="96"/>
      <c r="II259" s="96"/>
      <c r="IJ259" s="96"/>
    </row>
    <row r="260" spans="1:244" s="18" customFormat="1" ht="20.100000000000001" customHeight="1">
      <c r="A260" s="55" t="s">
        <v>1532</v>
      </c>
      <c r="B260" s="13" t="s">
        <v>256</v>
      </c>
      <c r="C260" s="13" t="str">
        <f>VLOOKUP($A260,'WO Detail'!$A$2:$BJ$304,4,FALSE)</f>
        <v>Bronx</v>
      </c>
      <c r="D260" s="13" t="str">
        <f>VLOOKUP($A260,'WO Detail'!$A$2:$BJ$304,6,FALSE)</f>
        <v>Claremont Consolidated</v>
      </c>
      <c r="E260" s="55">
        <f>VLOOKUP($A260,'WO Detail'!$A$2:$BJ$304,7,FALSE)</f>
        <v>308</v>
      </c>
      <c r="F260" s="13" t="s">
        <v>1533</v>
      </c>
      <c r="G260" s="53">
        <v>223</v>
      </c>
      <c r="H260" s="55" t="str">
        <f>VLOOKUP($A260,'WO Detail'!$A$2:$BJ$304,9,FALSE)</f>
        <v>NY005013080</v>
      </c>
      <c r="I260" s="14">
        <v>88</v>
      </c>
      <c r="J260" s="14">
        <v>183</v>
      </c>
      <c r="K260" s="15">
        <v>2.0795455</v>
      </c>
      <c r="L260" s="15">
        <v>20.015909099999998</v>
      </c>
      <c r="M260" s="14">
        <v>78</v>
      </c>
      <c r="N260" s="14">
        <v>105</v>
      </c>
      <c r="O260" s="14">
        <v>10</v>
      </c>
      <c r="P260" s="14">
        <v>22</v>
      </c>
      <c r="Q260" s="14">
        <v>19</v>
      </c>
      <c r="R260" s="14">
        <v>13</v>
      </c>
      <c r="S260" s="14">
        <v>13</v>
      </c>
      <c r="T260" s="14">
        <v>28</v>
      </c>
      <c r="U260" s="14">
        <v>11</v>
      </c>
      <c r="V260" s="14">
        <v>17</v>
      </c>
      <c r="W260" s="14">
        <v>9</v>
      </c>
      <c r="X260" s="14">
        <v>7</v>
      </c>
      <c r="Y260" s="14">
        <v>19</v>
      </c>
      <c r="Z260" s="14">
        <v>9</v>
      </c>
      <c r="AA260" s="14">
        <v>6</v>
      </c>
      <c r="AB260" s="14">
        <v>60</v>
      </c>
      <c r="AC260" s="14">
        <v>38</v>
      </c>
      <c r="AD260" s="14">
        <v>34</v>
      </c>
      <c r="AE260" s="14">
        <v>0</v>
      </c>
      <c r="AF260" s="14">
        <v>53</v>
      </c>
      <c r="AG260" s="14">
        <v>130</v>
      </c>
      <c r="AH260" s="14">
        <v>0</v>
      </c>
      <c r="AI260" s="14">
        <v>0</v>
      </c>
      <c r="AJ260" s="14">
        <v>38</v>
      </c>
      <c r="AK260" s="14">
        <v>9</v>
      </c>
      <c r="AL260" s="14">
        <v>0</v>
      </c>
      <c r="AM260" s="14">
        <v>1</v>
      </c>
      <c r="AN260" s="14">
        <v>11</v>
      </c>
      <c r="AO260" s="16">
        <v>477.03409090909093</v>
      </c>
      <c r="AP260" s="16">
        <v>301.5</v>
      </c>
      <c r="AQ260" s="14">
        <v>4</v>
      </c>
      <c r="AR260" s="14">
        <v>10</v>
      </c>
      <c r="AS260" s="14">
        <v>29</v>
      </c>
      <c r="AT260" s="14">
        <v>11</v>
      </c>
      <c r="AU260" s="14">
        <v>7</v>
      </c>
      <c r="AV260" s="14">
        <v>4</v>
      </c>
      <c r="AW260" s="14">
        <v>3</v>
      </c>
      <c r="AX260" s="14">
        <v>2</v>
      </c>
      <c r="AY260" s="14">
        <v>2</v>
      </c>
      <c r="AZ260" s="14">
        <v>4</v>
      </c>
      <c r="BA260" s="14">
        <v>12</v>
      </c>
      <c r="BB260" s="16">
        <v>42979.744186046511</v>
      </c>
      <c r="BC260" s="16">
        <v>13369</v>
      </c>
      <c r="BD260" s="14">
        <v>6</v>
      </c>
      <c r="BE260" s="14">
        <v>18</v>
      </c>
      <c r="BF260" s="14">
        <v>22</v>
      </c>
      <c r="BG260" s="14">
        <v>8</v>
      </c>
      <c r="BH260" s="14">
        <v>7</v>
      </c>
      <c r="BI260" s="14">
        <v>3</v>
      </c>
      <c r="BJ260" s="14">
        <v>3</v>
      </c>
      <c r="BK260" s="14">
        <v>3</v>
      </c>
      <c r="BL260" s="14">
        <v>4</v>
      </c>
      <c r="BM260" s="14">
        <v>3</v>
      </c>
      <c r="BN260" s="14">
        <v>1</v>
      </c>
      <c r="BO260" s="14">
        <v>3</v>
      </c>
      <c r="BP260" s="14">
        <v>1</v>
      </c>
      <c r="BQ260" s="14">
        <v>1</v>
      </c>
      <c r="BR260" s="14">
        <v>0</v>
      </c>
      <c r="BS260" s="14">
        <v>0</v>
      </c>
      <c r="BT260" s="14">
        <v>0</v>
      </c>
      <c r="BU260" s="14">
        <v>0</v>
      </c>
      <c r="BV260" s="14">
        <v>1</v>
      </c>
      <c r="BW260" s="14">
        <v>0</v>
      </c>
      <c r="BX260" s="14">
        <v>2</v>
      </c>
      <c r="BY260" s="14">
        <v>36</v>
      </c>
      <c r="BZ260" s="16">
        <v>85189.111111111109</v>
      </c>
      <c r="CA260" s="16">
        <v>30822</v>
      </c>
      <c r="CB260" s="14">
        <v>7</v>
      </c>
      <c r="CC260" s="16">
        <v>15331.857142857143</v>
      </c>
      <c r="CD260" s="16">
        <v>11110</v>
      </c>
      <c r="CE260" s="14">
        <v>43</v>
      </c>
      <c r="CF260" s="16">
        <v>12757.39534883721</v>
      </c>
      <c r="CG260" s="16">
        <v>10296</v>
      </c>
      <c r="CH260" s="14">
        <v>62</v>
      </c>
      <c r="CI260" s="14">
        <v>14</v>
      </c>
      <c r="CJ260" s="14">
        <v>8</v>
      </c>
      <c r="CK260" s="14">
        <v>1</v>
      </c>
      <c r="CL260" s="14">
        <v>0</v>
      </c>
      <c r="CM260" s="14">
        <v>1</v>
      </c>
      <c r="CN260" s="17">
        <f t="shared" si="76"/>
        <v>1.1363636363636364E-2</v>
      </c>
      <c r="CO260" s="14">
        <v>4</v>
      </c>
      <c r="CP260" s="17">
        <f t="shared" si="77"/>
        <v>4.5454545454545456E-2</v>
      </c>
      <c r="CQ260" s="14">
        <v>49</v>
      </c>
      <c r="CR260" s="14">
        <v>13</v>
      </c>
      <c r="CS260" s="17">
        <f t="shared" si="78"/>
        <v>7.1038251366120214E-2</v>
      </c>
      <c r="CT260" s="13"/>
      <c r="CU260" s="17"/>
      <c r="CV260" s="13"/>
      <c r="CW260" s="13"/>
      <c r="CX260" s="13"/>
      <c r="CY260" s="13"/>
      <c r="CZ260" s="13"/>
      <c r="DA260" s="13"/>
      <c r="DB260" s="13" t="str">
        <f>VLOOKUP($A260,'WO Detail'!$A$2:$BJ$304,5,FALSE)</f>
        <v>Kim Theodore</v>
      </c>
      <c r="DC260" s="13"/>
      <c r="DD260" s="13"/>
      <c r="DE260" s="55">
        <f>VLOOKUP($A260,'WO Detail'!$A$2:$BJ$304,38,FALSE)</f>
        <v>0</v>
      </c>
      <c r="DF260" s="19" t="s">
        <v>258</v>
      </c>
      <c r="DG260" s="19" t="s">
        <v>259</v>
      </c>
      <c r="DH260" s="19" t="s">
        <v>740</v>
      </c>
      <c r="DI260" s="19" t="s">
        <v>741</v>
      </c>
      <c r="DJ260" s="19" t="s">
        <v>262</v>
      </c>
      <c r="DK260" s="19" t="s">
        <v>263</v>
      </c>
      <c r="DL260" s="19" t="s">
        <v>299</v>
      </c>
      <c r="DM260" s="19" t="s">
        <v>300</v>
      </c>
      <c r="DN260" s="19" t="s">
        <v>742</v>
      </c>
      <c r="DO260" s="55"/>
      <c r="DP260" s="55"/>
      <c r="DQ260" s="68">
        <v>16.079158939999999</v>
      </c>
      <c r="DR260" s="55" t="str">
        <f>VLOOKUP($A260,'WO Detail'!$A$2:$BJ$304,10,FALSE)</f>
        <v>No</v>
      </c>
      <c r="DS260" s="55" t="str">
        <f>VLOOKUP($A260,'WO Detail'!$A$2:$BJ$304,14,FALSE)</f>
        <v>YES</v>
      </c>
      <c r="DT260" s="19" t="s">
        <v>302</v>
      </c>
      <c r="DU260" s="59" t="str">
        <f>VLOOKUP($A260,'WO Detail'!$A$2:$BJ$304,15,FALSE)</f>
        <v>ELSIE DEANS</v>
      </c>
      <c r="DV260" s="78">
        <v>2025</v>
      </c>
      <c r="DW260" s="79" t="s">
        <v>267</v>
      </c>
      <c r="DX260" s="55">
        <f>VLOOKUP($A260,'WO Detail'!$A$2:$BJ$304,26,FALSE)</f>
        <v>90</v>
      </c>
      <c r="DY260" s="55">
        <f>VLOOKUP($A260,'WO Detail'!$A$2:$BJ$304,27,FALSE)</f>
        <v>89</v>
      </c>
      <c r="DZ260" s="55">
        <f>VLOOKUP($A260,'WO Detail'!$A$2:$BJ$304,28,FALSE)</f>
        <v>1</v>
      </c>
      <c r="EA260" s="55">
        <f>VLOOKUP($A260,'WO Detail'!$A$2:$BJ$304,29,FALSE)</f>
        <v>0</v>
      </c>
      <c r="EB260" s="55">
        <f>VLOOKUP($A260,'WO Detail'!$A$2:$BJ$304,30,FALSE)</f>
        <v>18</v>
      </c>
      <c r="EC260" s="55">
        <f>VLOOKUP($A260,'WO Detail'!$A$2:$BJ$304,31,FALSE)</f>
        <v>33</v>
      </c>
      <c r="ED260" s="55">
        <f>VLOOKUP($A260,'WO Detail'!$A$2:$BJ$304,32,FALSE)</f>
        <v>23</v>
      </c>
      <c r="EE260" s="55">
        <f>VLOOKUP($A260,'WO Detail'!$A$2:$BJ$304,33,FALSE)</f>
        <v>16</v>
      </c>
      <c r="EF260" s="55">
        <f>VLOOKUP($A260,'WO Detail'!$A$2:$BJ$304,34,FALSE)</f>
        <v>0</v>
      </c>
      <c r="EG260" s="55">
        <f>VLOOKUP($A260,'WO Detail'!$A$2:$BJ$304,35,FALSE)</f>
        <v>0</v>
      </c>
      <c r="EH260" s="55">
        <f>VLOOKUP($A260,'WO Detail'!$A$2:$BJ$304,36,FALSE)</f>
        <v>0</v>
      </c>
      <c r="EI260" s="55">
        <f>VLOOKUP($A260,'WO Detail'!$A$2:$BJ$304,37,FALSE)</f>
        <v>0</v>
      </c>
      <c r="EJ260" s="78">
        <v>1</v>
      </c>
      <c r="EK260" s="78">
        <v>0</v>
      </c>
      <c r="EL260" s="19" t="s">
        <v>268</v>
      </c>
      <c r="EM260" s="19" t="s">
        <v>290</v>
      </c>
      <c r="EN260" s="81">
        <v>26206</v>
      </c>
      <c r="EO260" s="78">
        <v>49</v>
      </c>
      <c r="EP260" s="78" t="s">
        <v>271</v>
      </c>
      <c r="EQ260" s="84">
        <v>12354</v>
      </c>
      <c r="ER260" s="78">
        <v>0.63</v>
      </c>
      <c r="ES260" s="13"/>
      <c r="ET260" s="55">
        <f>VLOOKUP($A260,'WO Detail'!$A$2:$BJ$304,25,FALSE)</f>
        <v>2</v>
      </c>
      <c r="EU260" s="55">
        <f>VLOOKUP($A260,'WO Detail'!$A$2:$BJ$304,24,FALSE)</f>
        <v>2</v>
      </c>
      <c r="EV260" s="55" t="str">
        <f>VLOOKUP($A260,'WO Detail'!$A$2:$BJ$304,23,FALSE)</f>
        <v>OPERATING</v>
      </c>
      <c r="EW260" s="78" t="s">
        <v>390</v>
      </c>
      <c r="EX260" s="13"/>
      <c r="EY260" s="13"/>
      <c r="EZ260" s="19" t="s">
        <v>272</v>
      </c>
      <c r="FA260" s="55" t="str">
        <f>VLOOKUP($A260,'WO Detail'!$A$2:$BJ$304,11,FALSE)</f>
        <v>Other</v>
      </c>
      <c r="FB260" s="55" t="str">
        <f>VLOOKUP($A260,'WO Detail'!$A$2:$BJ$304,12,FALSE)</f>
        <v>No</v>
      </c>
      <c r="FC260" s="13"/>
      <c r="FD260" s="55">
        <f>VLOOKUP($A260,'WO Detail'!$A$2:$BJ$304,13,FALSE)</f>
        <v>0</v>
      </c>
      <c r="FE260" s="19" t="s">
        <v>267</v>
      </c>
      <c r="FF260" s="13" t="s">
        <v>273</v>
      </c>
      <c r="FG260" s="19" t="s">
        <v>749</v>
      </c>
      <c r="FH260" s="19" t="s">
        <v>745</v>
      </c>
      <c r="FI260" s="13">
        <v>3708</v>
      </c>
      <c r="FJ260" s="13">
        <v>9</v>
      </c>
      <c r="FK260" s="19" t="s">
        <v>746</v>
      </c>
      <c r="FL260" s="13"/>
      <c r="FM260" s="55">
        <f>VLOOKUP($A260,'WO Detail'!$A$2:$BJ$304,16,FALSE)</f>
        <v>0</v>
      </c>
      <c r="FN260" s="13"/>
      <c r="FO260" s="13"/>
      <c r="FP260" s="13"/>
      <c r="FQ260" s="13"/>
      <c r="FR260" s="13"/>
      <c r="FS260" s="13"/>
      <c r="FT260" s="13"/>
      <c r="FU260" s="13"/>
      <c r="FV260" s="13"/>
      <c r="FW260" s="13"/>
      <c r="FX260" s="13"/>
      <c r="FY260" s="13"/>
      <c r="FZ260" s="13"/>
      <c r="GA260" s="13"/>
      <c r="GB260" s="13"/>
      <c r="GC260" s="13"/>
      <c r="GD260" s="13"/>
      <c r="GE260" s="13"/>
      <c r="GF260" s="13"/>
      <c r="GG260" s="13"/>
      <c r="GH260" s="55">
        <f>VLOOKUP($A260,'WO Detail'!$A$2:$BJ$304,39,FALSE)</f>
        <v>78.66</v>
      </c>
      <c r="GI260" s="55">
        <f>VLOOKUP($A260,'WO Detail'!$A$2:$BJ$304,40,FALSE)</f>
        <v>40.450000000000003</v>
      </c>
      <c r="GJ260" s="13"/>
      <c r="GK260" s="13"/>
      <c r="GL260" s="13"/>
      <c r="GM260" s="13"/>
      <c r="GN260" s="55">
        <f>VLOOKUP($A260,'WO Detail'!$A$2:$BJ$304,17,FALSE)</f>
        <v>0</v>
      </c>
      <c r="GO260" s="55">
        <f>VLOOKUP($A260,'WO Detail'!$A$2:$BJ$304,18,FALSE)</f>
        <v>0</v>
      </c>
      <c r="GP260" s="55">
        <f>VLOOKUP($A260,'WO Detail'!$A$2:$BJ$304,19,FALSE)</f>
        <v>0</v>
      </c>
      <c r="GQ260" s="55" t="str">
        <f>VLOOKUP($A260,'WO Detail'!$A$2:$BJ$304,21,FALSE)</f>
        <v>Yes</v>
      </c>
      <c r="GR260" s="89">
        <f>VLOOKUP($A260,'WO Detail'!$A$2:$BJ$304,22,FALSE)</f>
        <v>0.62973431613708231</v>
      </c>
      <c r="GS260" s="95">
        <f>VLOOKUP($A260,'WO Detail'!$A$2:$BJ$304,41,FALSE)</f>
        <v>288</v>
      </c>
      <c r="GT260" s="95">
        <f t="shared" si="98"/>
        <v>1.0786516853932584</v>
      </c>
      <c r="GU260" s="95">
        <f>VLOOKUP($A260,'WO Detail'!$A$2:$BJ$304,42,FALSE)</f>
        <v>129</v>
      </c>
      <c r="GV260" s="95">
        <f t="shared" si="99"/>
        <v>1.449438202247191</v>
      </c>
      <c r="GW260" s="95">
        <f>VLOOKUP($A260,'WO Detail'!$A$2:$BJ$304,43,FALSE)</f>
        <v>744</v>
      </c>
      <c r="GX260" s="95">
        <f t="shared" si="79"/>
        <v>2.7865168539325844</v>
      </c>
      <c r="GY260" s="95">
        <f>VLOOKUP($A260,'WO Detail'!$A$2:$BJ$304,44,FALSE)</f>
        <v>775</v>
      </c>
      <c r="GZ260" s="95">
        <f t="shared" si="80"/>
        <v>8.7078651685393265</v>
      </c>
      <c r="HA260" s="95">
        <f>VLOOKUP($A260,'WO Detail'!$A$2:$BJ$304,45,FALSE)</f>
        <v>299</v>
      </c>
      <c r="HB260" s="95">
        <f t="shared" si="81"/>
        <v>1.1198501872659177</v>
      </c>
      <c r="HC260" s="95">
        <f>VLOOKUP($A260,'WO Detail'!$A$2:$BJ$304,46,FALSE)</f>
        <v>331</v>
      </c>
      <c r="HD260" s="95">
        <f t="shared" si="82"/>
        <v>3.7191011235955056</v>
      </c>
      <c r="HE260" s="95">
        <f>VLOOKUP($A260,'WO Detail'!$A$2:$BJ$304,47,FALSE)</f>
        <v>226</v>
      </c>
      <c r="HF260" s="95">
        <f t="shared" si="83"/>
        <v>0.84644194756554303</v>
      </c>
      <c r="HG260" s="95">
        <f>VLOOKUP($A260,'WO Detail'!$A$2:$BJ$304,49,FALSE)</f>
        <v>397</v>
      </c>
      <c r="HH260" s="95">
        <f t="shared" si="84"/>
        <v>1.4868913857677903</v>
      </c>
      <c r="HI260" s="95">
        <f>VLOOKUP($A260,'WO Detail'!$A$2:$BJ$304,51,FALSE)</f>
        <v>6</v>
      </c>
      <c r="HJ260" s="95">
        <f t="shared" si="85"/>
        <v>3</v>
      </c>
      <c r="HK260" s="95">
        <f>VLOOKUP($A260,'WO Detail'!$A$2:$BJ$304,53,FALSE)</f>
        <v>7</v>
      </c>
      <c r="HL260" s="95">
        <f t="shared" si="86"/>
        <v>3.5</v>
      </c>
      <c r="HM260" s="95">
        <f>VLOOKUP($A260,'WO Detail'!$A$2:$BJ$304,55,FALSE)</f>
        <v>72</v>
      </c>
      <c r="HN260" s="95">
        <f t="shared" si="101"/>
        <v>36</v>
      </c>
      <c r="HO260" s="95">
        <f>VLOOKUP($A260,'WO Detail'!$A$2:$BJ$304,56,FALSE)</f>
        <v>3376</v>
      </c>
      <c r="HP260" s="95">
        <f t="shared" si="87"/>
        <v>12.644194756554306</v>
      </c>
      <c r="HQ260" s="95">
        <f>VLOOKUP($A260,'WO Detail'!$A$2:$BJ$304,57,FALSE)</f>
        <v>1006</v>
      </c>
      <c r="HR260" s="95">
        <f t="shared" si="88"/>
        <v>11.303370786516854</v>
      </c>
      <c r="HS260" s="95">
        <f>VLOOKUP($A260,'WO Detail'!$A$2:$BJ$304,58,FALSE)</f>
        <v>2449</v>
      </c>
      <c r="HT260" s="95">
        <f t="shared" si="89"/>
        <v>9.1722846441947574</v>
      </c>
      <c r="HU260" s="95">
        <f>VLOOKUP($A260,'WO Detail'!$A$2:$BJ$304,59,FALSE)</f>
        <v>10392</v>
      </c>
      <c r="HV260" s="95">
        <f t="shared" si="90"/>
        <v>116.76404494382022</v>
      </c>
      <c r="HW260" s="95">
        <f>VLOOKUP($A260,'WO Detail'!$A$2:$BJ$304,60,FALSE)</f>
        <v>92</v>
      </c>
      <c r="HX260" s="95">
        <f t="shared" si="91"/>
        <v>0.34456928838951312</v>
      </c>
      <c r="HY260" s="95">
        <f>VLOOKUP($A260,'WO Detail'!$A$2:$BJ$304,61,FALSE)</f>
        <v>2080</v>
      </c>
      <c r="HZ260" s="95">
        <f t="shared" si="92"/>
        <v>23.370786516853933</v>
      </c>
      <c r="IA260" s="95"/>
      <c r="IB260" s="95"/>
      <c r="IC260" s="95"/>
      <c r="ID260" s="113">
        <f>VLOOKUP($A260,'PHAS Score'!$C$1:$D$303,2,FALSE)</f>
        <v>49</v>
      </c>
      <c r="IE260" s="95">
        <f>VLOOKUP($A260,'WO Detail'!$A$2:$BJ$304,62,FALSE)</f>
        <v>102</v>
      </c>
      <c r="IF260" s="95">
        <f t="shared" si="93"/>
        <v>1.146067415730337</v>
      </c>
      <c r="IG260" s="96"/>
      <c r="IH260" s="96"/>
      <c r="II260" s="96"/>
      <c r="IJ260" s="96"/>
    </row>
    <row r="261" spans="1:244" s="18" customFormat="1" ht="20.100000000000001" customHeight="1">
      <c r="A261" s="55" t="s">
        <v>1534</v>
      </c>
      <c r="B261" s="13" t="s">
        <v>307</v>
      </c>
      <c r="C261" s="13" t="str">
        <f>VLOOKUP($A261,'WO Detail'!$A$2:$BJ$304,4,FALSE)</f>
        <v>Mixed Finance</v>
      </c>
      <c r="D261" s="13" t="str">
        <f>VLOOKUP($A261,'WO Detail'!$A$2:$BJ$304,6,FALSE)</f>
        <v>Wise Towers</v>
      </c>
      <c r="E261" s="55">
        <f>VLOOKUP($A261,'WO Detail'!$A$2:$BJ$304,7,FALSE)</f>
        <v>127</v>
      </c>
      <c r="F261" s="13" t="s">
        <v>1535</v>
      </c>
      <c r="G261" s="53">
        <v>268</v>
      </c>
      <c r="H261" s="55" t="str">
        <f>VLOOKUP($A261,'WO Detail'!$A$2:$BJ$304,9,FALSE)</f>
        <v>NY005011270</v>
      </c>
      <c r="I261" s="14">
        <v>86</v>
      </c>
      <c r="J261" s="14">
        <v>96</v>
      </c>
      <c r="K261" s="15">
        <v>1.1162791000000001</v>
      </c>
      <c r="L261" s="15">
        <v>28.5511628</v>
      </c>
      <c r="M261" s="14">
        <v>23</v>
      </c>
      <c r="N261" s="14">
        <v>73</v>
      </c>
      <c r="O261" s="14">
        <v>0</v>
      </c>
      <c r="P261" s="14">
        <v>0</v>
      </c>
      <c r="Q261" s="14">
        <v>0</v>
      </c>
      <c r="R261" s="14">
        <v>0</v>
      </c>
      <c r="S261" s="14">
        <v>0</v>
      </c>
      <c r="T261" s="14">
        <v>0</v>
      </c>
      <c r="U261" s="14">
        <v>0</v>
      </c>
      <c r="V261" s="14">
        <v>0</v>
      </c>
      <c r="W261" s="14">
        <v>1</v>
      </c>
      <c r="X261" s="14">
        <v>0</v>
      </c>
      <c r="Y261" s="14">
        <v>26</v>
      </c>
      <c r="Z261" s="14">
        <v>40</v>
      </c>
      <c r="AA261" s="14">
        <v>29</v>
      </c>
      <c r="AB261" s="14">
        <v>0</v>
      </c>
      <c r="AC261" s="14">
        <v>95</v>
      </c>
      <c r="AD261" s="14">
        <v>95</v>
      </c>
      <c r="AE261" s="14">
        <v>15</v>
      </c>
      <c r="AF261" s="14">
        <v>24</v>
      </c>
      <c r="AG261" s="14">
        <v>49</v>
      </c>
      <c r="AH261" s="14">
        <v>8</v>
      </c>
      <c r="AI261" s="14">
        <v>0</v>
      </c>
      <c r="AJ261" s="14">
        <v>58</v>
      </c>
      <c r="AK261" s="14">
        <v>25</v>
      </c>
      <c r="AL261" s="14">
        <v>4</v>
      </c>
      <c r="AM261" s="14">
        <v>4</v>
      </c>
      <c r="AN261" s="14">
        <v>9</v>
      </c>
      <c r="AO261" s="16">
        <v>386.69767441860466</v>
      </c>
      <c r="AP261" s="16">
        <v>283</v>
      </c>
      <c r="AQ261" s="14">
        <v>1</v>
      </c>
      <c r="AR261" s="14">
        <v>2</v>
      </c>
      <c r="AS261" s="14">
        <v>43</v>
      </c>
      <c r="AT261" s="14">
        <v>14</v>
      </c>
      <c r="AU261" s="14">
        <v>7</v>
      </c>
      <c r="AV261" s="14">
        <v>6</v>
      </c>
      <c r="AW261" s="14">
        <v>3</v>
      </c>
      <c r="AX261" s="14">
        <v>4</v>
      </c>
      <c r="AY261" s="14">
        <v>1</v>
      </c>
      <c r="AZ261" s="14">
        <v>1</v>
      </c>
      <c r="BA261" s="14">
        <v>4</v>
      </c>
      <c r="BB261" s="16">
        <v>16362.831325301206</v>
      </c>
      <c r="BC261" s="16">
        <v>12312</v>
      </c>
      <c r="BD261" s="14">
        <v>0</v>
      </c>
      <c r="BE261" s="14">
        <v>13</v>
      </c>
      <c r="BF261" s="14">
        <v>40</v>
      </c>
      <c r="BG261" s="14">
        <v>11</v>
      </c>
      <c r="BH261" s="14">
        <v>6</v>
      </c>
      <c r="BI261" s="14">
        <v>4</v>
      </c>
      <c r="BJ261" s="14">
        <v>3</v>
      </c>
      <c r="BK261" s="14">
        <v>2</v>
      </c>
      <c r="BL261" s="14">
        <v>2</v>
      </c>
      <c r="BM261" s="14">
        <v>1</v>
      </c>
      <c r="BN261" s="14">
        <v>1</v>
      </c>
      <c r="BO261" s="14">
        <v>0</v>
      </c>
      <c r="BP261" s="14">
        <v>0</v>
      </c>
      <c r="BQ261" s="14">
        <v>0</v>
      </c>
      <c r="BR261" s="14">
        <v>0</v>
      </c>
      <c r="BS261" s="14">
        <v>0</v>
      </c>
      <c r="BT261" s="14">
        <v>0</v>
      </c>
      <c r="BU261" s="14">
        <v>0</v>
      </c>
      <c r="BV261" s="14">
        <v>0</v>
      </c>
      <c r="BW261" s="14">
        <v>0</v>
      </c>
      <c r="BX261" s="14">
        <v>0</v>
      </c>
      <c r="BY261" s="14">
        <v>5</v>
      </c>
      <c r="BZ261" s="16">
        <v>26370</v>
      </c>
      <c r="CA261" s="16">
        <v>30430</v>
      </c>
      <c r="CB261" s="14">
        <v>0</v>
      </c>
      <c r="CC261" s="16"/>
      <c r="CD261" s="16"/>
      <c r="CE261" s="14">
        <v>78</v>
      </c>
      <c r="CF261" s="16">
        <v>15721.346153846154</v>
      </c>
      <c r="CG261" s="16">
        <v>12204</v>
      </c>
      <c r="CH261" s="14">
        <v>65</v>
      </c>
      <c r="CI261" s="14">
        <v>13</v>
      </c>
      <c r="CJ261" s="14">
        <v>5</v>
      </c>
      <c r="CK261" s="14">
        <v>0</v>
      </c>
      <c r="CL261" s="14">
        <v>0</v>
      </c>
      <c r="CM261" s="14">
        <v>0</v>
      </c>
      <c r="CN261" s="17">
        <f t="shared" ref="CN261:CN306" si="102">CM261/I261</f>
        <v>0</v>
      </c>
      <c r="CO261" s="14">
        <v>0</v>
      </c>
      <c r="CP261" s="17">
        <f t="shared" ref="CP261:CP306" si="103">CO261/I261</f>
        <v>0</v>
      </c>
      <c r="CQ261" s="14">
        <v>47</v>
      </c>
      <c r="CR261" s="14">
        <v>0</v>
      </c>
      <c r="CS261" s="17">
        <f t="shared" ref="CS261:CS306" si="104">CR261/J261</f>
        <v>0</v>
      </c>
      <c r="CT261" s="13"/>
      <c r="CU261" s="17"/>
      <c r="CV261" s="13"/>
      <c r="CW261" s="13"/>
      <c r="CX261" s="13"/>
      <c r="CY261" s="13"/>
      <c r="CZ261" s="13"/>
      <c r="DA261" s="13"/>
      <c r="DB261" s="13" t="str">
        <f>VLOOKUP($A261,'WO Detail'!$A$2:$BJ$304,5,FALSE)</f>
        <v>Carl Walton</v>
      </c>
      <c r="DC261" s="13"/>
      <c r="DD261" s="13"/>
      <c r="DE261" s="55">
        <f>VLOOKUP($A261,'WO Detail'!$A$2:$BJ$304,38,FALSE)</f>
        <v>0</v>
      </c>
      <c r="DF261" s="19" t="s">
        <v>334</v>
      </c>
      <c r="DG261" s="19" t="s">
        <v>335</v>
      </c>
      <c r="DH261" s="19" t="s">
        <v>336</v>
      </c>
      <c r="DI261" s="19" t="s">
        <v>337</v>
      </c>
      <c r="DJ261" s="19" t="s">
        <v>313</v>
      </c>
      <c r="DK261" s="19" t="s">
        <v>314</v>
      </c>
      <c r="DL261" s="19" t="s">
        <v>340</v>
      </c>
      <c r="DM261" s="19" t="s">
        <v>341</v>
      </c>
      <c r="DN261" s="19" t="s">
        <v>342</v>
      </c>
      <c r="DO261" s="55"/>
      <c r="DP261" s="55"/>
      <c r="DQ261" s="68">
        <v>10.4166666666667</v>
      </c>
      <c r="DR261" s="55" t="str">
        <f>VLOOKUP($A261,'WO Detail'!$A$2:$BJ$304,10,FALSE)</f>
        <v>No</v>
      </c>
      <c r="DS261" s="55" t="str">
        <f>VLOOKUP($A261,'WO Detail'!$A$2:$BJ$304,14,FALSE)</f>
        <v>YES</v>
      </c>
      <c r="DT261" s="19" t="s">
        <v>343</v>
      </c>
      <c r="DU261" s="59" t="str">
        <f>VLOOKUP($A261,'WO Detail'!$A$2:$BJ$304,15,FALSE)</f>
        <v>ALICE FOX</v>
      </c>
      <c r="DV261" s="77"/>
      <c r="DW261" s="79" t="s">
        <v>519</v>
      </c>
      <c r="DX261" s="55">
        <f>VLOOKUP($A261,'WO Detail'!$A$2:$BJ$304,26,FALSE)</f>
        <v>87</v>
      </c>
      <c r="DY261" s="55">
        <f>VLOOKUP($A261,'WO Detail'!$A$2:$BJ$304,27,FALSE)</f>
        <v>86</v>
      </c>
      <c r="DZ261" s="55">
        <f>VLOOKUP($A261,'WO Detail'!$A$2:$BJ$304,28,FALSE)</f>
        <v>1</v>
      </c>
      <c r="EA261" s="55">
        <f>VLOOKUP($A261,'WO Detail'!$A$2:$BJ$304,29,FALSE)</f>
        <v>0</v>
      </c>
      <c r="EB261" s="55">
        <f>VLOOKUP($A261,'WO Detail'!$A$2:$BJ$304,30,FALSE)</f>
        <v>0</v>
      </c>
      <c r="EC261" s="55">
        <f>VLOOKUP($A261,'WO Detail'!$A$2:$BJ$304,31,FALSE)</f>
        <v>87</v>
      </c>
      <c r="ED261" s="55">
        <f>VLOOKUP($A261,'WO Detail'!$A$2:$BJ$304,32,FALSE)</f>
        <v>0</v>
      </c>
      <c r="EE261" s="55">
        <f>VLOOKUP($A261,'WO Detail'!$A$2:$BJ$304,33,FALSE)</f>
        <v>0</v>
      </c>
      <c r="EF261" s="55">
        <f>VLOOKUP($A261,'WO Detail'!$A$2:$BJ$304,34,FALSE)</f>
        <v>0</v>
      </c>
      <c r="EG261" s="55">
        <f>VLOOKUP($A261,'WO Detail'!$A$2:$BJ$304,35,FALSE)</f>
        <v>0</v>
      </c>
      <c r="EH261" s="55">
        <f>VLOOKUP($A261,'WO Detail'!$A$2:$BJ$304,36,FALSE)</f>
        <v>0</v>
      </c>
      <c r="EI261" s="55">
        <f>VLOOKUP($A261,'WO Detail'!$A$2:$BJ$304,37,FALSE)</f>
        <v>0</v>
      </c>
      <c r="EJ261" s="78">
        <v>1</v>
      </c>
      <c r="EK261" s="78">
        <v>0</v>
      </c>
      <c r="EL261" s="19" t="s">
        <v>268</v>
      </c>
      <c r="EM261" s="19" t="s">
        <v>290</v>
      </c>
      <c r="EN261" s="81">
        <v>34577</v>
      </c>
      <c r="EO261" s="78">
        <v>26</v>
      </c>
      <c r="EP261" s="78" t="s">
        <v>559</v>
      </c>
      <c r="EQ261" s="84">
        <v>6641</v>
      </c>
      <c r="ER261" s="78">
        <v>0.22</v>
      </c>
      <c r="ES261" s="13"/>
      <c r="ET261" s="55">
        <f>VLOOKUP($A261,'WO Detail'!$A$2:$BJ$304,25,FALSE)</f>
        <v>0</v>
      </c>
      <c r="EU261" s="55">
        <f>VLOOKUP($A261,'WO Detail'!$A$2:$BJ$304,24,FALSE)</f>
        <v>2</v>
      </c>
      <c r="EV261" s="55" t="str">
        <f>VLOOKUP($A261,'WO Detail'!$A$2:$BJ$304,23,FALSE)</f>
        <v>OPERATING</v>
      </c>
      <c r="EW261" s="78" t="s">
        <v>267</v>
      </c>
      <c r="EX261" s="13"/>
      <c r="EY261" s="13"/>
      <c r="EZ261" s="19" t="s">
        <v>267</v>
      </c>
      <c r="FA261" s="55" t="str">
        <f>VLOOKUP($A261,'WO Detail'!$A$2:$BJ$304,11,FALSE)</f>
        <v>Other</v>
      </c>
      <c r="FB261" s="55" t="str">
        <f>VLOOKUP($A261,'WO Detail'!$A$2:$BJ$304,12,FALSE)</f>
        <v>No</v>
      </c>
      <c r="FC261" s="13"/>
      <c r="FD261" s="55">
        <f>VLOOKUP($A261,'WO Detail'!$A$2:$BJ$304,13,FALSE)</f>
        <v>0</v>
      </c>
      <c r="FE261" s="19" t="s">
        <v>272</v>
      </c>
      <c r="FF261" s="13"/>
      <c r="FG261" s="19" t="s">
        <v>1384</v>
      </c>
      <c r="FH261" s="19" t="s">
        <v>346</v>
      </c>
      <c r="FI261" s="13">
        <v>3806</v>
      </c>
      <c r="FJ261" s="13">
        <v>3</v>
      </c>
      <c r="FK261" s="19" t="s">
        <v>412</v>
      </c>
      <c r="FL261" s="13"/>
      <c r="FM261" s="55">
        <f>VLOOKUP($A261,'WO Detail'!$A$2:$BJ$304,16,FALSE)</f>
        <v>0</v>
      </c>
      <c r="FN261" s="13"/>
      <c r="FO261" s="13"/>
      <c r="FP261" s="13"/>
      <c r="FQ261" s="13"/>
      <c r="FR261" s="13"/>
      <c r="FS261" s="13"/>
      <c r="FT261" s="13"/>
      <c r="FU261" s="13"/>
      <c r="FV261" s="13"/>
      <c r="FW261" s="13"/>
      <c r="FX261" s="13"/>
      <c r="FY261" s="13"/>
      <c r="FZ261" s="13"/>
      <c r="GA261" s="13"/>
      <c r="GB261" s="13"/>
      <c r="GC261" s="13"/>
      <c r="GD261" s="13"/>
      <c r="GE261" s="13"/>
      <c r="GF261" s="13"/>
      <c r="GG261" s="13"/>
      <c r="GH261" s="55">
        <f>VLOOKUP($A261,'WO Detail'!$A$2:$BJ$304,39,FALSE)</f>
        <v>88.42</v>
      </c>
      <c r="GI261" s="55">
        <f>VLOOKUP($A261,'WO Detail'!$A$2:$BJ$304,40,FALSE)</f>
        <v>19.77</v>
      </c>
      <c r="GJ261" s="13"/>
      <c r="GK261" s="13"/>
      <c r="GL261" s="13"/>
      <c r="GM261" s="13"/>
      <c r="GN261" s="55">
        <f>VLOOKUP($A261,'WO Detail'!$A$2:$BJ$304,17,FALSE)</f>
        <v>0</v>
      </c>
      <c r="GO261" s="55">
        <f>VLOOKUP($A261,'WO Detail'!$A$2:$BJ$304,18,FALSE)</f>
        <v>0</v>
      </c>
      <c r="GP261" s="55">
        <f>VLOOKUP($A261,'WO Detail'!$A$2:$BJ$304,19,FALSE)</f>
        <v>0</v>
      </c>
      <c r="GQ261" s="55" t="str">
        <f>VLOOKUP($A261,'WO Detail'!$A$2:$BJ$304,21,FALSE)</f>
        <v>No</v>
      </c>
      <c r="GR261" s="89">
        <f>VLOOKUP($A261,'WO Detail'!$A$2:$BJ$304,22,FALSE)</f>
        <v>0.44989189438610022</v>
      </c>
      <c r="GS261" s="95">
        <f>VLOOKUP($A261,'WO Detail'!$A$2:$BJ$304,41,FALSE)</f>
        <v>89</v>
      </c>
      <c r="GT261" s="95">
        <f t="shared" si="98"/>
        <v>0.34496124031007752</v>
      </c>
      <c r="GU261" s="95">
        <f>VLOOKUP($A261,'WO Detail'!$A$2:$BJ$304,42,FALSE)</f>
        <v>0</v>
      </c>
      <c r="GV261" s="95">
        <f t="shared" si="99"/>
        <v>0</v>
      </c>
      <c r="GW261" s="95">
        <f>VLOOKUP($A261,'WO Detail'!$A$2:$BJ$304,43,FALSE)</f>
        <v>271</v>
      </c>
      <c r="GX261" s="95">
        <f t="shared" ref="GX261:GX306" si="105">(GW261/3)/DY261</f>
        <v>1.0503875968992247</v>
      </c>
      <c r="GY261" s="95">
        <f>VLOOKUP($A261,'WO Detail'!$A$2:$BJ$304,44,FALSE)</f>
        <v>331</v>
      </c>
      <c r="GZ261" s="95">
        <f t="shared" ref="GZ261:GZ306" si="106">GY261/DY261</f>
        <v>3.8488372093023258</v>
      </c>
      <c r="HA261" s="95">
        <f>VLOOKUP($A261,'WO Detail'!$A$2:$BJ$304,45,FALSE)</f>
        <v>166</v>
      </c>
      <c r="HB261" s="95">
        <f t="shared" ref="HB261:HB306" si="107">(HA261/3)/DY261</f>
        <v>0.64341085271317833</v>
      </c>
      <c r="HC261" s="95">
        <f>VLOOKUP($A261,'WO Detail'!$A$2:$BJ$304,46,FALSE)</f>
        <v>99</v>
      </c>
      <c r="HD261" s="95">
        <f t="shared" ref="HD261:HD306" si="108">HC261/DY261</f>
        <v>1.1511627906976745</v>
      </c>
      <c r="HE261" s="95">
        <f>VLOOKUP($A261,'WO Detail'!$A$2:$BJ$304,47,FALSE)</f>
        <v>291</v>
      </c>
      <c r="HF261" s="95">
        <f t="shared" ref="HF261:HF306" si="109">(HE261/3)/DY261</f>
        <v>1.1279069767441861</v>
      </c>
      <c r="HG261" s="95">
        <f>VLOOKUP($A261,'WO Detail'!$A$2:$BJ$304,49,FALSE)</f>
        <v>93</v>
      </c>
      <c r="HH261" s="95">
        <f t="shared" ref="HH261:HH306" si="110">(HG261/3)/DY261</f>
        <v>0.36046511627906974</v>
      </c>
      <c r="HI261" s="95">
        <f>VLOOKUP($A261,'WO Detail'!$A$2:$BJ$304,51,FALSE)</f>
        <v>6</v>
      </c>
      <c r="HJ261" s="95">
        <f t="shared" ref="HJ261:HJ306" si="111">HI261/2</f>
        <v>3</v>
      </c>
      <c r="HK261" s="95">
        <f>VLOOKUP($A261,'WO Detail'!$A$2:$BJ$304,53,FALSE)</f>
        <v>5</v>
      </c>
      <c r="HL261" s="95">
        <f t="shared" ref="HL261:HL306" si="112">HK261/2</f>
        <v>2.5</v>
      </c>
      <c r="HM261" s="95">
        <f>VLOOKUP($A261,'WO Detail'!$A$2:$BJ$304,55,FALSE)</f>
        <v>37</v>
      </c>
      <c r="HN261" s="95">
        <f t="shared" si="101"/>
        <v>18.5</v>
      </c>
      <c r="HO261" s="95">
        <f>VLOOKUP($A261,'WO Detail'!$A$2:$BJ$304,56,FALSE)</f>
        <v>1715</v>
      </c>
      <c r="HP261" s="95">
        <f t="shared" ref="HP261:HP306" si="113">(HO261/3)/DY261</f>
        <v>6.6472868217054257</v>
      </c>
      <c r="HQ261" s="95">
        <f>VLOOKUP($A261,'WO Detail'!$A$2:$BJ$304,57,FALSE)</f>
        <v>412</v>
      </c>
      <c r="HR261" s="95">
        <f t="shared" ref="HR261:HR306" si="114">HQ261/DY261</f>
        <v>4.7906976744186043</v>
      </c>
      <c r="HS261" s="95">
        <f>VLOOKUP($A261,'WO Detail'!$A$2:$BJ$304,58,FALSE)</f>
        <v>1020</v>
      </c>
      <c r="HT261" s="95">
        <f t="shared" ref="HT261:HT306" si="115">(HS261/3)/DY261</f>
        <v>3.9534883720930232</v>
      </c>
      <c r="HU261" s="95">
        <f>VLOOKUP($A261,'WO Detail'!$A$2:$BJ$304,59,FALSE)</f>
        <v>3039</v>
      </c>
      <c r="HV261" s="95">
        <f t="shared" ref="HV261:HV306" si="116">HU261/DY261</f>
        <v>35.337209302325583</v>
      </c>
      <c r="HW261" s="95">
        <f>VLOOKUP($A261,'WO Detail'!$A$2:$BJ$304,60,FALSE)</f>
        <v>61</v>
      </c>
      <c r="HX261" s="95">
        <f t="shared" ref="HX261:HX306" si="117">(HW261/3)/(DY261)</f>
        <v>0.23643410852713176</v>
      </c>
      <c r="HY261" s="95">
        <f>VLOOKUP($A261,'WO Detail'!$A$2:$BJ$304,61,FALSE)</f>
        <v>1190</v>
      </c>
      <c r="HZ261" s="95">
        <f t="shared" ref="HZ261:HZ306" si="118">HY261/DY261</f>
        <v>13.837209302325581</v>
      </c>
      <c r="IA261" s="95"/>
      <c r="IB261" s="95"/>
      <c r="IC261" s="95"/>
      <c r="ID261" s="113">
        <f>VLOOKUP($A261,'PHAS Score'!$C$1:$D$303,2,FALSE)</f>
        <v>5</v>
      </c>
      <c r="IE261" s="95">
        <f>VLOOKUP($A261,'WO Detail'!$A$2:$BJ$304,62,FALSE)</f>
        <v>298</v>
      </c>
      <c r="IF261" s="95">
        <f t="shared" ref="IF261:IF306" si="119">IE261/$DY261</f>
        <v>3.4651162790697674</v>
      </c>
      <c r="IG261" s="96"/>
      <c r="IH261" s="96"/>
      <c r="II261" s="96"/>
      <c r="IJ261" s="96"/>
    </row>
    <row r="262" spans="1:244" s="18" customFormat="1" ht="20.100000000000001" customHeight="1">
      <c r="A262" s="55" t="s">
        <v>1536</v>
      </c>
      <c r="B262" s="13" t="s">
        <v>256</v>
      </c>
      <c r="C262" s="13" t="str">
        <f>VLOOKUP($A262,'WO Detail'!$A$2:$BJ$304,4,FALSE)</f>
        <v>Bronx</v>
      </c>
      <c r="D262" s="13" t="str">
        <f>VLOOKUP($A262,'WO Detail'!$A$2:$BJ$304,6,FALSE)</f>
        <v>Throggs Neck</v>
      </c>
      <c r="E262" s="55">
        <f>VLOOKUP($A262,'WO Detail'!$A$2:$BJ$304,7,FALSE)</f>
        <v>63</v>
      </c>
      <c r="F262" s="13" t="s">
        <v>1537</v>
      </c>
      <c r="G262" s="53">
        <v>63</v>
      </c>
      <c r="H262" s="55" t="str">
        <f>VLOOKUP($A262,'WO Detail'!$A$2:$BJ$304,9,FALSE)</f>
        <v>NY005010630</v>
      </c>
      <c r="I262" s="14">
        <v>1165</v>
      </c>
      <c r="J262" s="14">
        <v>2603</v>
      </c>
      <c r="K262" s="15">
        <v>2.2343348000000001</v>
      </c>
      <c r="L262" s="15">
        <v>25.507210300000001</v>
      </c>
      <c r="M262" s="14">
        <v>954</v>
      </c>
      <c r="N262" s="14">
        <v>1649</v>
      </c>
      <c r="O262" s="14">
        <v>131</v>
      </c>
      <c r="P262" s="14">
        <v>240</v>
      </c>
      <c r="Q262" s="14">
        <v>253</v>
      </c>
      <c r="R262" s="14">
        <v>259</v>
      </c>
      <c r="S262" s="14">
        <v>219</v>
      </c>
      <c r="T262" s="14">
        <v>354</v>
      </c>
      <c r="U262" s="14">
        <v>286</v>
      </c>
      <c r="V262" s="14">
        <v>277</v>
      </c>
      <c r="W262" s="14">
        <v>123</v>
      </c>
      <c r="X262" s="14">
        <v>121</v>
      </c>
      <c r="Y262" s="14">
        <v>198</v>
      </c>
      <c r="Z262" s="14">
        <v>107</v>
      </c>
      <c r="AA262" s="14">
        <v>35</v>
      </c>
      <c r="AB262" s="14">
        <v>769</v>
      </c>
      <c r="AC262" s="14">
        <v>410</v>
      </c>
      <c r="AD262" s="14">
        <v>340</v>
      </c>
      <c r="AE262" s="14">
        <v>94</v>
      </c>
      <c r="AF262" s="14">
        <v>949</v>
      </c>
      <c r="AG262" s="14">
        <v>1539</v>
      </c>
      <c r="AH262" s="14">
        <v>12</v>
      </c>
      <c r="AI262" s="14">
        <v>9</v>
      </c>
      <c r="AJ262" s="14">
        <v>526</v>
      </c>
      <c r="AK262" s="14">
        <v>112</v>
      </c>
      <c r="AL262" s="14">
        <v>28</v>
      </c>
      <c r="AM262" s="14">
        <v>16</v>
      </c>
      <c r="AN262" s="14">
        <v>143</v>
      </c>
      <c r="AO262" s="16">
        <v>544.37424892703859</v>
      </c>
      <c r="AP262" s="16">
        <v>400</v>
      </c>
      <c r="AQ262" s="14">
        <v>17</v>
      </c>
      <c r="AR262" s="14">
        <v>73</v>
      </c>
      <c r="AS262" s="14">
        <v>363</v>
      </c>
      <c r="AT262" s="14">
        <v>129</v>
      </c>
      <c r="AU262" s="14">
        <v>120</v>
      </c>
      <c r="AV262" s="14">
        <v>86</v>
      </c>
      <c r="AW262" s="14">
        <v>60</v>
      </c>
      <c r="AX262" s="14">
        <v>43</v>
      </c>
      <c r="AY262" s="14">
        <v>49</v>
      </c>
      <c r="AZ262" s="14">
        <v>41</v>
      </c>
      <c r="BA262" s="14">
        <v>184</v>
      </c>
      <c r="BB262" s="16">
        <v>26132.722666666668</v>
      </c>
      <c r="BC262" s="16">
        <v>18730</v>
      </c>
      <c r="BD262" s="14">
        <v>49</v>
      </c>
      <c r="BE262" s="14">
        <v>184</v>
      </c>
      <c r="BF262" s="14">
        <v>233</v>
      </c>
      <c r="BG262" s="14">
        <v>136</v>
      </c>
      <c r="BH262" s="14">
        <v>98</v>
      </c>
      <c r="BI262" s="14">
        <v>85</v>
      </c>
      <c r="BJ262" s="14">
        <v>61</v>
      </c>
      <c r="BK262" s="14">
        <v>55</v>
      </c>
      <c r="BL262" s="14">
        <v>56</v>
      </c>
      <c r="BM262" s="14">
        <v>36</v>
      </c>
      <c r="BN262" s="14">
        <v>40</v>
      </c>
      <c r="BO262" s="14">
        <v>18</v>
      </c>
      <c r="BP262" s="14">
        <v>8</v>
      </c>
      <c r="BQ262" s="14">
        <v>14</v>
      </c>
      <c r="BR262" s="14">
        <v>4</v>
      </c>
      <c r="BS262" s="14">
        <v>9</v>
      </c>
      <c r="BT262" s="14">
        <v>4</v>
      </c>
      <c r="BU262" s="14">
        <v>5</v>
      </c>
      <c r="BV262" s="14">
        <v>6</v>
      </c>
      <c r="BW262" s="14">
        <v>7</v>
      </c>
      <c r="BX262" s="14">
        <v>17</v>
      </c>
      <c r="BY262" s="14">
        <v>540</v>
      </c>
      <c r="BZ262" s="16">
        <v>38502.894444444442</v>
      </c>
      <c r="CA262" s="16">
        <v>32681</v>
      </c>
      <c r="CB262" s="14">
        <v>181</v>
      </c>
      <c r="CC262" s="16">
        <v>15412.629834254143</v>
      </c>
      <c r="CD262" s="16">
        <v>13265</v>
      </c>
      <c r="CE262" s="14">
        <v>415</v>
      </c>
      <c r="CF262" s="16">
        <v>15707.098795180724</v>
      </c>
      <c r="CG262" s="16">
        <v>10908</v>
      </c>
      <c r="CH262" s="14">
        <v>741</v>
      </c>
      <c r="CI262" s="14">
        <v>215</v>
      </c>
      <c r="CJ262" s="14">
        <v>118</v>
      </c>
      <c r="CK262" s="14">
        <v>40</v>
      </c>
      <c r="CL262" s="14">
        <v>6</v>
      </c>
      <c r="CM262" s="14">
        <v>11</v>
      </c>
      <c r="CN262" s="17">
        <f t="shared" si="102"/>
        <v>9.4420600858369091E-3</v>
      </c>
      <c r="CO262" s="14">
        <v>67</v>
      </c>
      <c r="CP262" s="17">
        <f t="shared" si="103"/>
        <v>5.7510729613733907E-2</v>
      </c>
      <c r="CQ262" s="14">
        <v>543</v>
      </c>
      <c r="CR262" s="14">
        <v>163</v>
      </c>
      <c r="CS262" s="17">
        <f t="shared" si="104"/>
        <v>6.262005378409527E-2</v>
      </c>
      <c r="CT262" s="13"/>
      <c r="CU262" s="17"/>
      <c r="CV262" s="13"/>
      <c r="CW262" s="13"/>
      <c r="CX262" s="13"/>
      <c r="CY262" s="13"/>
      <c r="CZ262" s="13"/>
      <c r="DA262" s="13"/>
      <c r="DB262" s="13" t="str">
        <f>VLOOKUP($A262,'WO Detail'!$A$2:$BJ$304,5,FALSE)</f>
        <v>Alex Tolozano</v>
      </c>
      <c r="DC262" s="13"/>
      <c r="DD262" s="13"/>
      <c r="DE262" s="55">
        <f>VLOOKUP($A262,'WO Detail'!$A$2:$BJ$304,38,FALSE)</f>
        <v>2</v>
      </c>
      <c r="DF262" s="19" t="s">
        <v>404</v>
      </c>
      <c r="DG262" s="19" t="s">
        <v>606</v>
      </c>
      <c r="DH262" s="19" t="s">
        <v>1223</v>
      </c>
      <c r="DI262" s="19" t="s">
        <v>1224</v>
      </c>
      <c r="DJ262" s="19" t="s">
        <v>592</v>
      </c>
      <c r="DK262" s="19" t="s">
        <v>609</v>
      </c>
      <c r="DL262" s="19" t="s">
        <v>309</v>
      </c>
      <c r="DM262" s="19" t="s">
        <v>610</v>
      </c>
      <c r="DN262" s="19" t="s">
        <v>964</v>
      </c>
      <c r="DO262" s="55"/>
      <c r="DP262" s="55"/>
      <c r="DQ262" s="68">
        <v>14.371257485029901</v>
      </c>
      <c r="DR262" s="55" t="str">
        <f>VLOOKUP($A262,'WO Detail'!$A$2:$BJ$304,10,FALSE)</f>
        <v>No</v>
      </c>
      <c r="DS262" s="55" t="str">
        <f>VLOOKUP($A262,'WO Detail'!$A$2:$BJ$304,14,FALSE)</f>
        <v>YES</v>
      </c>
      <c r="DT262" s="19" t="s">
        <v>328</v>
      </c>
      <c r="DU262" s="59" t="str">
        <f>VLOOKUP($A262,'WO Detail'!$A$2:$BJ$304,15,FALSE)</f>
        <v>MONIQUE JOHNSON</v>
      </c>
      <c r="DV262" s="78">
        <v>2022</v>
      </c>
      <c r="DW262" s="79" t="s">
        <v>267</v>
      </c>
      <c r="DX262" s="55">
        <f>VLOOKUP($A262,'WO Detail'!$A$2:$BJ$304,26,FALSE)</f>
        <v>1185</v>
      </c>
      <c r="DY262" s="55">
        <f>VLOOKUP($A262,'WO Detail'!$A$2:$BJ$304,27,FALSE)</f>
        <v>1163</v>
      </c>
      <c r="DZ262" s="55">
        <f>VLOOKUP($A262,'WO Detail'!$A$2:$BJ$304,28,FALSE)</f>
        <v>18</v>
      </c>
      <c r="EA262" s="55">
        <f>VLOOKUP($A262,'WO Detail'!$A$2:$BJ$304,29,FALSE)</f>
        <v>4</v>
      </c>
      <c r="EB262" s="55">
        <f>VLOOKUP($A262,'WO Detail'!$A$2:$BJ$304,30,FALSE)</f>
        <v>0</v>
      </c>
      <c r="EC262" s="55">
        <f>VLOOKUP($A262,'WO Detail'!$A$2:$BJ$304,31,FALSE)</f>
        <v>137</v>
      </c>
      <c r="ED262" s="55">
        <f>VLOOKUP($A262,'WO Detail'!$A$2:$BJ$304,32,FALSE)</f>
        <v>826</v>
      </c>
      <c r="EE262" s="55">
        <f>VLOOKUP($A262,'WO Detail'!$A$2:$BJ$304,33,FALSE)</f>
        <v>204</v>
      </c>
      <c r="EF262" s="55">
        <f>VLOOKUP($A262,'WO Detail'!$A$2:$BJ$304,34,FALSE)</f>
        <v>18</v>
      </c>
      <c r="EG262" s="55">
        <f>VLOOKUP($A262,'WO Detail'!$A$2:$BJ$304,35,FALSE)</f>
        <v>0</v>
      </c>
      <c r="EH262" s="55">
        <f>VLOOKUP($A262,'WO Detail'!$A$2:$BJ$304,36,FALSE)</f>
        <v>0</v>
      </c>
      <c r="EI262" s="55">
        <f>VLOOKUP($A262,'WO Detail'!$A$2:$BJ$304,37,FALSE)</f>
        <v>0</v>
      </c>
      <c r="EJ262" s="78">
        <v>29</v>
      </c>
      <c r="EK262" s="78">
        <v>2</v>
      </c>
      <c r="EL262" s="19" t="s">
        <v>268</v>
      </c>
      <c r="EM262" s="19" t="s">
        <v>269</v>
      </c>
      <c r="EN262" s="81">
        <v>19690</v>
      </c>
      <c r="EO262" s="78">
        <v>67</v>
      </c>
      <c r="EP262" s="78" t="s">
        <v>643</v>
      </c>
      <c r="EQ262" s="84">
        <v>228989</v>
      </c>
      <c r="ER262" s="78">
        <v>32.83</v>
      </c>
      <c r="ES262" s="13"/>
      <c r="ET262" s="55">
        <f>VLOOKUP($A262,'WO Detail'!$A$2:$BJ$304,25,FALSE)</f>
        <v>4</v>
      </c>
      <c r="EU262" s="55">
        <f>VLOOKUP($A262,'WO Detail'!$A$2:$BJ$304,24,FALSE)</f>
        <v>24</v>
      </c>
      <c r="EV262" s="55">
        <f>VLOOKUP($A262,'WO Detail'!$A$2:$BJ$304,23,FALSE)</f>
        <v>0</v>
      </c>
      <c r="EW262" s="78" t="s">
        <v>390</v>
      </c>
      <c r="EX262" s="13"/>
      <c r="EY262" s="13"/>
      <c r="EZ262" s="19" t="s">
        <v>267</v>
      </c>
      <c r="FA262" s="55" t="str">
        <f>VLOOKUP($A262,'WO Detail'!$A$2:$BJ$304,11,FALSE)</f>
        <v>Other</v>
      </c>
      <c r="FB262" s="55" t="str">
        <f>VLOOKUP($A262,'WO Detail'!$A$2:$BJ$304,12,FALSE)</f>
        <v>No</v>
      </c>
      <c r="FC262" s="13"/>
      <c r="FD262" s="55">
        <f>VLOOKUP($A262,'WO Detail'!$A$2:$BJ$304,13,FALSE)</f>
        <v>0</v>
      </c>
      <c r="FE262" s="19" t="s">
        <v>267</v>
      </c>
      <c r="FF262" s="13"/>
      <c r="FG262" s="19" t="s">
        <v>1346</v>
      </c>
      <c r="FH262" s="19" t="s">
        <v>1347</v>
      </c>
      <c r="FI262" s="13">
        <v>3703</v>
      </c>
      <c r="FJ262" s="13">
        <v>8</v>
      </c>
      <c r="FK262" s="19" t="s">
        <v>967</v>
      </c>
      <c r="FL262" s="13"/>
      <c r="FM262" s="55">
        <f>VLOOKUP($A262,'WO Detail'!$A$2:$BJ$304,16,FALSE)</f>
        <v>0</v>
      </c>
      <c r="FN262" s="13"/>
      <c r="FO262" s="13"/>
      <c r="FP262" s="13"/>
      <c r="FQ262" s="13"/>
      <c r="FR262" s="13"/>
      <c r="FS262" s="13"/>
      <c r="FT262" s="13"/>
      <c r="FU262" s="13"/>
      <c r="FV262" s="13"/>
      <c r="FW262" s="13"/>
      <c r="FX262" s="13"/>
      <c r="FY262" s="13"/>
      <c r="FZ262" s="13"/>
      <c r="GA262" s="13"/>
      <c r="GB262" s="13"/>
      <c r="GC262" s="13"/>
      <c r="GD262" s="13"/>
      <c r="GE262" s="13"/>
      <c r="GF262" s="13"/>
      <c r="GG262" s="13"/>
      <c r="GH262" s="55">
        <f>VLOOKUP($A262,'WO Detail'!$A$2:$BJ$304,39,FALSE)</f>
        <v>77.63</v>
      </c>
      <c r="GI262" s="55">
        <f>VLOOKUP($A262,'WO Detail'!$A$2:$BJ$304,40,FALSE)</f>
        <v>49.44</v>
      </c>
      <c r="GJ262" s="13"/>
      <c r="GK262" s="13"/>
      <c r="GL262" s="13"/>
      <c r="GM262" s="13"/>
      <c r="GN262" s="55">
        <f>VLOOKUP($A262,'WO Detail'!$A$2:$BJ$304,17,FALSE)</f>
        <v>0</v>
      </c>
      <c r="GO262" s="55">
        <f>VLOOKUP($A262,'WO Detail'!$A$2:$BJ$304,18,FALSE)</f>
        <v>0</v>
      </c>
      <c r="GP262" s="55">
        <f>VLOOKUP($A262,'WO Detail'!$A$2:$BJ$304,19,FALSE)</f>
        <v>0</v>
      </c>
      <c r="GQ262" s="55" t="str">
        <f>VLOOKUP($A262,'WO Detail'!$A$2:$BJ$304,21,FALSE)</f>
        <v>Yes</v>
      </c>
      <c r="GR262" s="89">
        <f>VLOOKUP($A262,'WO Detail'!$A$2:$BJ$304,22,FALSE)</f>
        <v>1.2939034536807352</v>
      </c>
      <c r="GS262" s="95">
        <f>VLOOKUP($A262,'WO Detail'!$A$2:$BJ$304,41,FALSE)</f>
        <v>4041</v>
      </c>
      <c r="GT262" s="95">
        <f t="shared" si="98"/>
        <v>1.1582115219260534</v>
      </c>
      <c r="GU262" s="95">
        <f>VLOOKUP($A262,'WO Detail'!$A$2:$BJ$304,42,FALSE)</f>
        <v>795</v>
      </c>
      <c r="GV262" s="95">
        <f t="shared" si="99"/>
        <v>0.68357695614789338</v>
      </c>
      <c r="GW262" s="95">
        <f>VLOOKUP($A262,'WO Detail'!$A$2:$BJ$304,43,FALSE)</f>
        <v>9808</v>
      </c>
      <c r="GX262" s="95">
        <f t="shared" si="105"/>
        <v>2.8111206649469764</v>
      </c>
      <c r="GY262" s="95">
        <f>VLOOKUP($A262,'WO Detail'!$A$2:$BJ$304,44,FALSE)</f>
        <v>9653</v>
      </c>
      <c r="GZ262" s="95">
        <f t="shared" si="106"/>
        <v>8.3000859845227861</v>
      </c>
      <c r="HA262" s="95">
        <f>VLOOKUP($A262,'WO Detail'!$A$2:$BJ$304,45,FALSE)</f>
        <v>2478</v>
      </c>
      <c r="HB262" s="95">
        <f t="shared" si="107"/>
        <v>0.71023215821152197</v>
      </c>
      <c r="HC262" s="95">
        <f>VLOOKUP($A262,'WO Detail'!$A$2:$BJ$304,46,FALSE)</f>
        <v>2116</v>
      </c>
      <c r="HD262" s="95">
        <f t="shared" si="108"/>
        <v>1.8194325021496132</v>
      </c>
      <c r="HE262" s="95">
        <f>VLOOKUP($A262,'WO Detail'!$A$2:$BJ$304,47,FALSE)</f>
        <v>3494</v>
      </c>
      <c r="HF262" s="95">
        <f t="shared" si="109"/>
        <v>1.0014330753797651</v>
      </c>
      <c r="HG262" s="95">
        <f>VLOOKUP($A262,'WO Detail'!$A$2:$BJ$304,49,FALSE)</f>
        <v>2129</v>
      </c>
      <c r="HH262" s="95">
        <f t="shared" si="110"/>
        <v>0.6102034967039266</v>
      </c>
      <c r="HI262" s="95">
        <f>VLOOKUP($A262,'WO Detail'!$A$2:$BJ$304,51,FALSE)</f>
        <v>14</v>
      </c>
      <c r="HJ262" s="95">
        <f t="shared" si="111"/>
        <v>7</v>
      </c>
      <c r="HK262" s="95">
        <f>VLOOKUP($A262,'WO Detail'!$A$2:$BJ$304,53,FALSE)</f>
        <v>25</v>
      </c>
      <c r="HL262" s="95">
        <f t="shared" si="112"/>
        <v>12.5</v>
      </c>
      <c r="HM262" s="95">
        <f>VLOOKUP($A262,'WO Detail'!$A$2:$BJ$304,55,FALSE)</f>
        <v>727</v>
      </c>
      <c r="HN262" s="95">
        <f t="shared" si="101"/>
        <v>30.291666666666668</v>
      </c>
      <c r="HO262" s="95">
        <f>VLOOKUP($A262,'WO Detail'!$A$2:$BJ$304,56,FALSE)</f>
        <v>40753</v>
      </c>
      <c r="HP262" s="95">
        <f t="shared" si="113"/>
        <v>11.680424190312412</v>
      </c>
      <c r="HQ262" s="95">
        <f>VLOOKUP($A262,'WO Detail'!$A$2:$BJ$304,57,FALSE)</f>
        <v>18708</v>
      </c>
      <c r="HR262" s="95">
        <f t="shared" si="114"/>
        <v>16.0859845227859</v>
      </c>
      <c r="HS262" s="95">
        <f>VLOOKUP($A262,'WO Detail'!$A$2:$BJ$304,58,FALSE)</f>
        <v>25653</v>
      </c>
      <c r="HT262" s="95">
        <f t="shared" si="115"/>
        <v>7.3525365434221843</v>
      </c>
      <c r="HU262" s="95">
        <f>VLOOKUP($A262,'WO Detail'!$A$2:$BJ$304,59,FALSE)</f>
        <v>108834</v>
      </c>
      <c r="HV262" s="95">
        <f t="shared" si="116"/>
        <v>93.580395528804814</v>
      </c>
      <c r="HW262" s="95">
        <f>VLOOKUP($A262,'WO Detail'!$A$2:$BJ$304,60,FALSE)</f>
        <v>2252</v>
      </c>
      <c r="HX262" s="95">
        <f t="shared" si="117"/>
        <v>0.64545715104614498</v>
      </c>
      <c r="HY262" s="95">
        <f>VLOOKUP($A262,'WO Detail'!$A$2:$BJ$304,61,FALSE)</f>
        <v>55088</v>
      </c>
      <c r="HZ262" s="95">
        <f t="shared" si="118"/>
        <v>47.367153912295784</v>
      </c>
      <c r="IA262" s="95"/>
      <c r="IB262" s="95"/>
      <c r="IC262" s="95"/>
      <c r="ID262" s="113">
        <f>VLOOKUP($A262,'PHAS Score'!$C$1:$D$303,2,FALSE)</f>
        <v>15</v>
      </c>
      <c r="IE262" s="95">
        <f>VLOOKUP($A262,'WO Detail'!$A$2:$BJ$304,62,FALSE)</f>
        <v>589</v>
      </c>
      <c r="IF262" s="95">
        <f t="shared" si="119"/>
        <v>0.50644883920894235</v>
      </c>
      <c r="IG262" s="96"/>
      <c r="IH262" s="96"/>
      <c r="II262" s="96"/>
      <c r="IJ262" s="96"/>
    </row>
    <row r="263" spans="1:244" s="18" customFormat="1" ht="20.100000000000001" customHeight="1">
      <c r="A263" s="55" t="s">
        <v>1538</v>
      </c>
      <c r="B263" s="13" t="s">
        <v>256</v>
      </c>
      <c r="C263" s="13" t="str">
        <f>VLOOKUP($A263,'WO Detail'!$A$2:$BJ$304,4,FALSE)</f>
        <v>Bronx</v>
      </c>
      <c r="D263" s="13" t="str">
        <f>VLOOKUP($A263,'WO Detail'!$A$2:$BJ$304,6,FALSE)</f>
        <v>Throggs Neck</v>
      </c>
      <c r="E263" s="55">
        <f>VLOOKUP($A263,'WO Detail'!$A$2:$BJ$304,7,FALSE)</f>
        <v>63</v>
      </c>
      <c r="F263" s="13" t="s">
        <v>1539</v>
      </c>
      <c r="G263" s="53">
        <v>193</v>
      </c>
      <c r="H263" s="55" t="str">
        <f>VLOOKUP($A263,'WO Detail'!$A$2:$BJ$304,9,FALSE)</f>
        <v>NY005010630</v>
      </c>
      <c r="I263" s="14">
        <v>280</v>
      </c>
      <c r="J263" s="14">
        <v>669</v>
      </c>
      <c r="K263" s="15">
        <v>2.3892856999999998</v>
      </c>
      <c r="L263" s="15">
        <v>24.1982143</v>
      </c>
      <c r="M263" s="14">
        <v>280</v>
      </c>
      <c r="N263" s="14">
        <v>389</v>
      </c>
      <c r="O263" s="14">
        <v>22</v>
      </c>
      <c r="P263" s="14">
        <v>55</v>
      </c>
      <c r="Q263" s="14">
        <v>76</v>
      </c>
      <c r="R263" s="14">
        <v>65</v>
      </c>
      <c r="S263" s="14">
        <v>59</v>
      </c>
      <c r="T263" s="14">
        <v>85</v>
      </c>
      <c r="U263" s="14">
        <v>58</v>
      </c>
      <c r="V263" s="14">
        <v>73</v>
      </c>
      <c r="W263" s="14">
        <v>37</v>
      </c>
      <c r="X263" s="14">
        <v>37</v>
      </c>
      <c r="Y263" s="14">
        <v>54</v>
      </c>
      <c r="Z263" s="14">
        <v>31</v>
      </c>
      <c r="AA263" s="14">
        <v>17</v>
      </c>
      <c r="AB263" s="14">
        <v>189</v>
      </c>
      <c r="AC263" s="14">
        <v>128</v>
      </c>
      <c r="AD263" s="14">
        <v>102</v>
      </c>
      <c r="AE263" s="14">
        <v>16</v>
      </c>
      <c r="AF263" s="14">
        <v>228</v>
      </c>
      <c r="AG263" s="14">
        <v>423</v>
      </c>
      <c r="AH263" s="14">
        <v>1</v>
      </c>
      <c r="AI263" s="14">
        <v>1</v>
      </c>
      <c r="AJ263" s="14">
        <v>142</v>
      </c>
      <c r="AK263" s="14">
        <v>31</v>
      </c>
      <c r="AL263" s="14">
        <v>8</v>
      </c>
      <c r="AM263" s="14">
        <v>11</v>
      </c>
      <c r="AN263" s="14">
        <v>37</v>
      </c>
      <c r="AO263" s="16">
        <v>556.73928571428576</v>
      </c>
      <c r="AP263" s="16">
        <v>399</v>
      </c>
      <c r="AQ263" s="14">
        <v>3</v>
      </c>
      <c r="AR263" s="14">
        <v>11</v>
      </c>
      <c r="AS263" s="14">
        <v>94</v>
      </c>
      <c r="AT263" s="14">
        <v>32</v>
      </c>
      <c r="AU263" s="14">
        <v>28</v>
      </c>
      <c r="AV263" s="14">
        <v>20</v>
      </c>
      <c r="AW263" s="14">
        <v>20</v>
      </c>
      <c r="AX263" s="14">
        <v>12</v>
      </c>
      <c r="AY263" s="14">
        <v>8</v>
      </c>
      <c r="AZ263" s="14">
        <v>7</v>
      </c>
      <c r="BA263" s="14">
        <v>45</v>
      </c>
      <c r="BB263" s="16">
        <v>28754.158273381294</v>
      </c>
      <c r="BC263" s="16">
        <v>20186</v>
      </c>
      <c r="BD263" s="14">
        <v>9</v>
      </c>
      <c r="BE263" s="14">
        <v>40</v>
      </c>
      <c r="BF263" s="14">
        <v>61</v>
      </c>
      <c r="BG263" s="14">
        <v>28</v>
      </c>
      <c r="BH263" s="14">
        <v>24</v>
      </c>
      <c r="BI263" s="14">
        <v>23</v>
      </c>
      <c r="BJ263" s="14">
        <v>26</v>
      </c>
      <c r="BK263" s="14">
        <v>13</v>
      </c>
      <c r="BL263" s="14">
        <v>4</v>
      </c>
      <c r="BM263" s="14">
        <v>10</v>
      </c>
      <c r="BN263" s="14">
        <v>3</v>
      </c>
      <c r="BO263" s="14">
        <v>8</v>
      </c>
      <c r="BP263" s="14">
        <v>3</v>
      </c>
      <c r="BQ263" s="14">
        <v>2</v>
      </c>
      <c r="BR263" s="14">
        <v>8</v>
      </c>
      <c r="BS263" s="14">
        <v>4</v>
      </c>
      <c r="BT263" s="14">
        <v>1</v>
      </c>
      <c r="BU263" s="14">
        <v>0</v>
      </c>
      <c r="BV263" s="14">
        <v>0</v>
      </c>
      <c r="BW263" s="14">
        <v>2</v>
      </c>
      <c r="BX263" s="14">
        <v>9</v>
      </c>
      <c r="BY263" s="14">
        <v>127</v>
      </c>
      <c r="BZ263" s="16">
        <v>43464.055118110235</v>
      </c>
      <c r="CA263" s="16">
        <v>33713</v>
      </c>
      <c r="CB263" s="14">
        <v>40</v>
      </c>
      <c r="CC263" s="16">
        <v>24292.025000000001</v>
      </c>
      <c r="CD263" s="16">
        <v>16405.5</v>
      </c>
      <c r="CE263" s="14">
        <v>118</v>
      </c>
      <c r="CF263" s="16">
        <v>16527.406779661018</v>
      </c>
      <c r="CG263" s="16">
        <v>12864</v>
      </c>
      <c r="CH263" s="14">
        <v>175</v>
      </c>
      <c r="CI263" s="14">
        <v>56</v>
      </c>
      <c r="CJ263" s="14">
        <v>31</v>
      </c>
      <c r="CK263" s="14">
        <v>12</v>
      </c>
      <c r="CL263" s="14">
        <v>3</v>
      </c>
      <c r="CM263" s="14">
        <v>4</v>
      </c>
      <c r="CN263" s="17">
        <f t="shared" si="102"/>
        <v>1.4285714285714285E-2</v>
      </c>
      <c r="CO263" s="14">
        <v>14</v>
      </c>
      <c r="CP263" s="17">
        <f t="shared" si="103"/>
        <v>0.05</v>
      </c>
      <c r="CQ263" s="14">
        <v>125</v>
      </c>
      <c r="CR263" s="14">
        <v>32</v>
      </c>
      <c r="CS263" s="17">
        <f t="shared" si="104"/>
        <v>4.7832585949177879E-2</v>
      </c>
      <c r="CT263" s="13"/>
      <c r="CU263" s="17"/>
      <c r="CV263" s="13"/>
      <c r="CW263" s="13"/>
      <c r="CX263" s="13"/>
      <c r="CY263" s="13"/>
      <c r="CZ263" s="13"/>
      <c r="DA263" s="13"/>
      <c r="DB263" s="13" t="str">
        <f>VLOOKUP($A263,'WO Detail'!$A$2:$BJ$304,5,FALSE)</f>
        <v>Alex Tolozano</v>
      </c>
      <c r="DC263" s="13"/>
      <c r="DD263" s="13"/>
      <c r="DE263" s="55">
        <f>VLOOKUP($A263,'WO Detail'!$A$2:$BJ$304,38,FALSE)</f>
        <v>2</v>
      </c>
      <c r="DF263" s="19" t="s">
        <v>404</v>
      </c>
      <c r="DG263" s="19" t="s">
        <v>606</v>
      </c>
      <c r="DH263" s="19" t="s">
        <v>1223</v>
      </c>
      <c r="DI263" s="19" t="s">
        <v>1224</v>
      </c>
      <c r="DJ263" s="19" t="s">
        <v>592</v>
      </c>
      <c r="DK263" s="19" t="s">
        <v>609</v>
      </c>
      <c r="DL263" s="19" t="s">
        <v>309</v>
      </c>
      <c r="DM263" s="19" t="s">
        <v>610</v>
      </c>
      <c r="DN263" s="19" t="s">
        <v>964</v>
      </c>
      <c r="DO263" s="55"/>
      <c r="DP263" s="55"/>
      <c r="DQ263" s="68">
        <v>14.371257485029901</v>
      </c>
      <c r="DR263" s="55" t="str">
        <f>VLOOKUP($A263,'WO Detail'!$A$2:$BJ$304,10,FALSE)</f>
        <v>No</v>
      </c>
      <c r="DS263" s="55" t="str">
        <f>VLOOKUP($A263,'WO Detail'!$A$2:$BJ$304,14,FALSE)</f>
        <v>YES</v>
      </c>
      <c r="DT263" s="19" t="s">
        <v>328</v>
      </c>
      <c r="DU263" s="59" t="str">
        <f>VLOOKUP($A263,'WO Detail'!$A$2:$BJ$304,15,FALSE)</f>
        <v>MONIQUE JOHNSON</v>
      </c>
      <c r="DV263" s="78">
        <v>2022</v>
      </c>
      <c r="DW263" s="79" t="s">
        <v>267</v>
      </c>
      <c r="DX263" s="55">
        <f>VLOOKUP($A263,'WO Detail'!$A$2:$BJ$304,26,FALSE)</f>
        <v>287</v>
      </c>
      <c r="DY263" s="55">
        <f>VLOOKUP($A263,'WO Detail'!$A$2:$BJ$304,27,FALSE)</f>
        <v>282</v>
      </c>
      <c r="DZ263" s="55">
        <f>VLOOKUP($A263,'WO Detail'!$A$2:$BJ$304,28,FALSE)</f>
        <v>3</v>
      </c>
      <c r="EA263" s="55">
        <f>VLOOKUP($A263,'WO Detail'!$A$2:$BJ$304,29,FALSE)</f>
        <v>2</v>
      </c>
      <c r="EB263" s="55">
        <f>VLOOKUP($A263,'WO Detail'!$A$2:$BJ$304,30,FALSE)</f>
        <v>21</v>
      </c>
      <c r="EC263" s="55">
        <f>VLOOKUP($A263,'WO Detail'!$A$2:$BJ$304,31,FALSE)</f>
        <v>91</v>
      </c>
      <c r="ED263" s="55">
        <f>VLOOKUP($A263,'WO Detail'!$A$2:$BJ$304,32,FALSE)</f>
        <v>63</v>
      </c>
      <c r="EE263" s="55">
        <f>VLOOKUP($A263,'WO Detail'!$A$2:$BJ$304,33,FALSE)</f>
        <v>61</v>
      </c>
      <c r="EF263" s="55">
        <f>VLOOKUP($A263,'WO Detail'!$A$2:$BJ$304,34,FALSE)</f>
        <v>42</v>
      </c>
      <c r="EG263" s="55">
        <f>VLOOKUP($A263,'WO Detail'!$A$2:$BJ$304,35,FALSE)</f>
        <v>9</v>
      </c>
      <c r="EH263" s="55">
        <f>VLOOKUP($A263,'WO Detail'!$A$2:$BJ$304,36,FALSE)</f>
        <v>0</v>
      </c>
      <c r="EI263" s="55">
        <f>VLOOKUP($A263,'WO Detail'!$A$2:$BJ$304,37,FALSE)</f>
        <v>0</v>
      </c>
      <c r="EJ263" s="78">
        <v>4</v>
      </c>
      <c r="EK263" s="78">
        <v>0</v>
      </c>
      <c r="EL263" s="19" t="s">
        <v>268</v>
      </c>
      <c r="EM263" s="19" t="s">
        <v>269</v>
      </c>
      <c r="EN263" s="81">
        <v>26206</v>
      </c>
      <c r="EO263" s="78">
        <v>49</v>
      </c>
      <c r="EP263" s="78" t="s">
        <v>1540</v>
      </c>
      <c r="EQ263" s="84">
        <v>39315</v>
      </c>
      <c r="ER263" s="78">
        <v>8.84</v>
      </c>
      <c r="ES263" s="13"/>
      <c r="ET263" s="55">
        <f>VLOOKUP($A263,'WO Detail'!$A$2:$BJ$304,25,FALSE)</f>
        <v>4</v>
      </c>
      <c r="EU263" s="55">
        <f>VLOOKUP($A263,'WO Detail'!$A$2:$BJ$304,24,FALSE)</f>
        <v>8</v>
      </c>
      <c r="EV263" s="55">
        <f>VLOOKUP($A263,'WO Detail'!$A$2:$BJ$304,23,FALSE)</f>
        <v>0</v>
      </c>
      <c r="EW263" s="78" t="s">
        <v>390</v>
      </c>
      <c r="EX263" s="13"/>
      <c r="EY263" s="13"/>
      <c r="EZ263" s="19" t="s">
        <v>267</v>
      </c>
      <c r="FA263" s="55" t="str">
        <f>VLOOKUP($A263,'WO Detail'!$A$2:$BJ$304,11,FALSE)</f>
        <v>Other</v>
      </c>
      <c r="FB263" s="55" t="str">
        <f>VLOOKUP($A263,'WO Detail'!$A$2:$BJ$304,12,FALSE)</f>
        <v>No</v>
      </c>
      <c r="FC263" s="13"/>
      <c r="FD263" s="55">
        <f>VLOOKUP($A263,'WO Detail'!$A$2:$BJ$304,13,FALSE)</f>
        <v>0</v>
      </c>
      <c r="FE263" s="19" t="s">
        <v>267</v>
      </c>
      <c r="FF263" s="13"/>
      <c r="FG263" s="19" t="s">
        <v>1346</v>
      </c>
      <c r="FH263" s="19" t="s">
        <v>1347</v>
      </c>
      <c r="FI263" s="13">
        <v>3703</v>
      </c>
      <c r="FJ263" s="13">
        <v>8</v>
      </c>
      <c r="FK263" s="19" t="s">
        <v>967</v>
      </c>
      <c r="FL263" s="13"/>
      <c r="FM263" s="55">
        <f>VLOOKUP($A263,'WO Detail'!$A$2:$BJ$304,16,FALSE)</f>
        <v>0</v>
      </c>
      <c r="FN263" s="13"/>
      <c r="FO263" s="13"/>
      <c r="FP263" s="13"/>
      <c r="FQ263" s="13"/>
      <c r="FR263" s="13"/>
      <c r="FS263" s="13"/>
      <c r="FT263" s="13"/>
      <c r="FU263" s="13"/>
      <c r="FV263" s="13"/>
      <c r="FW263" s="13"/>
      <c r="FX263" s="13"/>
      <c r="FY263" s="13"/>
      <c r="FZ263" s="13"/>
      <c r="GA263" s="13"/>
      <c r="GB263" s="13"/>
      <c r="GC263" s="13"/>
      <c r="GD263" s="13"/>
      <c r="GE263" s="13"/>
      <c r="GF263" s="13"/>
      <c r="GG263" s="13"/>
      <c r="GH263" s="55">
        <f>VLOOKUP($A263,'WO Detail'!$A$2:$BJ$304,39,FALSE)</f>
        <v>85.81</v>
      </c>
      <c r="GI263" s="55">
        <f>VLOOKUP($A263,'WO Detail'!$A$2:$BJ$304,40,FALSE)</f>
        <v>40.07</v>
      </c>
      <c r="GJ263" s="13"/>
      <c r="GK263" s="13"/>
      <c r="GL263" s="13"/>
      <c r="GM263" s="13"/>
      <c r="GN263" s="55">
        <f>VLOOKUP($A263,'WO Detail'!$A$2:$BJ$304,17,FALSE)</f>
        <v>0</v>
      </c>
      <c r="GO263" s="55">
        <f>VLOOKUP($A263,'WO Detail'!$A$2:$BJ$304,18,FALSE)</f>
        <v>0</v>
      </c>
      <c r="GP263" s="55">
        <f>VLOOKUP($A263,'WO Detail'!$A$2:$BJ$304,19,FALSE)</f>
        <v>0</v>
      </c>
      <c r="GQ263" s="55" t="str">
        <f>VLOOKUP($A263,'WO Detail'!$A$2:$BJ$304,21,FALSE)</f>
        <v>No</v>
      </c>
      <c r="GR263" s="89">
        <f>VLOOKUP($A263,'WO Detail'!$A$2:$BJ$304,22,FALSE)</f>
        <v>0.54736524122068175</v>
      </c>
      <c r="GS263" s="95">
        <f>VLOOKUP($A263,'WO Detail'!$A$2:$BJ$304,41,FALSE)</f>
        <v>799</v>
      </c>
      <c r="GT263" s="95">
        <f t="shared" si="98"/>
        <v>0.94444444444444442</v>
      </c>
      <c r="GU263" s="95">
        <f>VLOOKUP($A263,'WO Detail'!$A$2:$BJ$304,42,FALSE)</f>
        <v>194</v>
      </c>
      <c r="GV263" s="95">
        <f t="shared" si="99"/>
        <v>0.68794326241134751</v>
      </c>
      <c r="GW263" s="95">
        <f>VLOOKUP($A263,'WO Detail'!$A$2:$BJ$304,43,FALSE)</f>
        <v>1353</v>
      </c>
      <c r="GX263" s="95">
        <f t="shared" si="105"/>
        <v>1.5992907801418439</v>
      </c>
      <c r="GY263" s="95">
        <f>VLOOKUP($A263,'WO Detail'!$A$2:$BJ$304,44,FALSE)</f>
        <v>1054</v>
      </c>
      <c r="GZ263" s="95">
        <f t="shared" si="106"/>
        <v>3.7375886524822697</v>
      </c>
      <c r="HA263" s="95">
        <f>VLOOKUP($A263,'WO Detail'!$A$2:$BJ$304,45,FALSE)</f>
        <v>948</v>
      </c>
      <c r="HB263" s="95">
        <f t="shared" si="107"/>
        <v>1.1205673758865249</v>
      </c>
      <c r="HC263" s="95">
        <f>VLOOKUP($A263,'WO Detail'!$A$2:$BJ$304,46,FALSE)</f>
        <v>732</v>
      </c>
      <c r="HD263" s="95">
        <f t="shared" si="108"/>
        <v>2.5957446808510638</v>
      </c>
      <c r="HE263" s="95">
        <f>VLOOKUP($A263,'WO Detail'!$A$2:$BJ$304,47,FALSE)</f>
        <v>1432</v>
      </c>
      <c r="HF263" s="95">
        <f t="shared" si="109"/>
        <v>1.6926713947990544</v>
      </c>
      <c r="HG263" s="95">
        <f>VLOOKUP($A263,'WO Detail'!$A$2:$BJ$304,49,FALSE)</f>
        <v>2561</v>
      </c>
      <c r="HH263" s="95">
        <f t="shared" si="110"/>
        <v>3.0271867612293142</v>
      </c>
      <c r="HI263" s="95">
        <f>VLOOKUP($A263,'WO Detail'!$A$2:$BJ$304,51,FALSE)</f>
        <v>14</v>
      </c>
      <c r="HJ263" s="95">
        <f t="shared" si="111"/>
        <v>7</v>
      </c>
      <c r="HK263" s="95">
        <f>VLOOKUP($A263,'WO Detail'!$A$2:$BJ$304,53,FALSE)</f>
        <v>18</v>
      </c>
      <c r="HL263" s="95">
        <f t="shared" si="112"/>
        <v>9</v>
      </c>
      <c r="HM263" s="95">
        <f>VLOOKUP($A263,'WO Detail'!$A$2:$BJ$304,55,FALSE)</f>
        <v>229</v>
      </c>
      <c r="HN263" s="95">
        <f t="shared" si="101"/>
        <v>28.625</v>
      </c>
      <c r="HO263" s="95">
        <f>VLOOKUP($A263,'WO Detail'!$A$2:$BJ$304,56,FALSE)</f>
        <v>7620</v>
      </c>
      <c r="HP263" s="95">
        <f t="shared" si="113"/>
        <v>9.0070921985815602</v>
      </c>
      <c r="HQ263" s="95">
        <f>VLOOKUP($A263,'WO Detail'!$A$2:$BJ$304,57,FALSE)</f>
        <v>3353</v>
      </c>
      <c r="HR263" s="95">
        <f t="shared" si="114"/>
        <v>11.890070921985815</v>
      </c>
      <c r="HS263" s="95">
        <f>VLOOKUP($A263,'WO Detail'!$A$2:$BJ$304,58,FALSE)</f>
        <v>8616</v>
      </c>
      <c r="HT263" s="95">
        <f t="shared" si="115"/>
        <v>10.184397163120567</v>
      </c>
      <c r="HU263" s="95">
        <f>VLOOKUP($A263,'WO Detail'!$A$2:$BJ$304,59,FALSE)</f>
        <v>21076</v>
      </c>
      <c r="HV263" s="95">
        <f t="shared" si="116"/>
        <v>74.737588652482273</v>
      </c>
      <c r="HW263" s="95">
        <f>VLOOKUP($A263,'WO Detail'!$A$2:$BJ$304,60,FALSE)</f>
        <v>403</v>
      </c>
      <c r="HX263" s="95">
        <f t="shared" si="117"/>
        <v>0.47635933806146574</v>
      </c>
      <c r="HY263" s="95">
        <f>VLOOKUP($A263,'WO Detail'!$A$2:$BJ$304,61,FALSE)</f>
        <v>6576</v>
      </c>
      <c r="HZ263" s="95">
        <f t="shared" si="118"/>
        <v>23.319148936170212</v>
      </c>
      <c r="IA263" s="95"/>
      <c r="IB263" s="95"/>
      <c r="IC263" s="95"/>
      <c r="ID263" s="113">
        <f>VLOOKUP($A263,'PHAS Score'!$C$1:$D$303,2,FALSE)</f>
        <v>15</v>
      </c>
      <c r="IE263" s="95">
        <f>VLOOKUP($A263,'WO Detail'!$A$2:$BJ$304,62,FALSE)</f>
        <v>310</v>
      </c>
      <c r="IF263" s="95">
        <f t="shared" si="119"/>
        <v>1.0992907801418439</v>
      </c>
      <c r="IG263" s="96"/>
      <c r="IH263" s="96"/>
      <c r="II263" s="96"/>
      <c r="IJ263" s="96"/>
    </row>
    <row r="264" spans="1:244" s="18" customFormat="1" ht="20.100000000000001" customHeight="1">
      <c r="A264" s="55" t="s">
        <v>1541</v>
      </c>
      <c r="B264" s="13" t="s">
        <v>278</v>
      </c>
      <c r="C264" s="13" t="str">
        <f>VLOOKUP($A264,'WO Detail'!$A$2:$BJ$304,4,FALSE)</f>
        <v>NGO1</v>
      </c>
      <c r="D264" s="13" t="str">
        <f>VLOOKUP($A264,'WO Detail'!$A$2:$BJ$304,6,FALSE)</f>
        <v>Tilden</v>
      </c>
      <c r="E264" s="55">
        <f>VLOOKUP($A264,'WO Detail'!$A$2:$BJ$304,7,FALSE)</f>
        <v>96</v>
      </c>
      <c r="F264" s="13" t="s">
        <v>1542</v>
      </c>
      <c r="G264" s="53">
        <v>96</v>
      </c>
      <c r="H264" s="55" t="str">
        <f>VLOOKUP($A264,'WO Detail'!$A$2:$BJ$304,9,FALSE)</f>
        <v>NY005000720</v>
      </c>
      <c r="I264" s="14">
        <v>992</v>
      </c>
      <c r="J264" s="14">
        <v>2557</v>
      </c>
      <c r="K264" s="15">
        <v>2.5776210000000002</v>
      </c>
      <c r="L264" s="15">
        <v>21.847076600000001</v>
      </c>
      <c r="M264" s="14">
        <v>971</v>
      </c>
      <c r="N264" s="14">
        <v>1586</v>
      </c>
      <c r="O264" s="14">
        <v>174</v>
      </c>
      <c r="P264" s="14">
        <v>254</v>
      </c>
      <c r="Q264" s="14">
        <v>274</v>
      </c>
      <c r="R264" s="14">
        <v>284</v>
      </c>
      <c r="S264" s="14">
        <v>206</v>
      </c>
      <c r="T264" s="14">
        <v>335</v>
      </c>
      <c r="U264" s="14">
        <v>243</v>
      </c>
      <c r="V264" s="14">
        <v>254</v>
      </c>
      <c r="W264" s="14">
        <v>146</v>
      </c>
      <c r="X264" s="14">
        <v>114</v>
      </c>
      <c r="Y264" s="14">
        <v>147</v>
      </c>
      <c r="Z264" s="14">
        <v>102</v>
      </c>
      <c r="AA264" s="14">
        <v>24</v>
      </c>
      <c r="AB264" s="14">
        <v>880</v>
      </c>
      <c r="AC264" s="14">
        <v>332</v>
      </c>
      <c r="AD264" s="14">
        <v>273</v>
      </c>
      <c r="AE264" s="14">
        <v>85</v>
      </c>
      <c r="AF264" s="14">
        <v>1720</v>
      </c>
      <c r="AG264" s="14">
        <v>730</v>
      </c>
      <c r="AH264" s="14">
        <v>19</v>
      </c>
      <c r="AI264" s="14">
        <v>3</v>
      </c>
      <c r="AJ264" s="14">
        <v>418</v>
      </c>
      <c r="AK264" s="14">
        <v>97</v>
      </c>
      <c r="AL264" s="14">
        <v>10</v>
      </c>
      <c r="AM264" s="14">
        <v>5</v>
      </c>
      <c r="AN264" s="14">
        <v>111</v>
      </c>
      <c r="AO264" s="16">
        <v>506.39616935483872</v>
      </c>
      <c r="AP264" s="16">
        <v>355.5</v>
      </c>
      <c r="AQ264" s="14">
        <v>51</v>
      </c>
      <c r="AR264" s="14">
        <v>89</v>
      </c>
      <c r="AS264" s="14">
        <v>288</v>
      </c>
      <c r="AT264" s="14">
        <v>114</v>
      </c>
      <c r="AU264" s="14">
        <v>93</v>
      </c>
      <c r="AV264" s="14">
        <v>56</v>
      </c>
      <c r="AW264" s="14">
        <v>60</v>
      </c>
      <c r="AX264" s="14">
        <v>43</v>
      </c>
      <c r="AY264" s="14">
        <v>43</v>
      </c>
      <c r="AZ264" s="14">
        <v>28</v>
      </c>
      <c r="BA264" s="14">
        <v>127</v>
      </c>
      <c r="BB264" s="16">
        <v>23801.760606060605</v>
      </c>
      <c r="BC264" s="16">
        <v>17112</v>
      </c>
      <c r="BD264" s="14">
        <v>75</v>
      </c>
      <c r="BE264" s="14">
        <v>212</v>
      </c>
      <c r="BF264" s="14">
        <v>158</v>
      </c>
      <c r="BG264" s="14">
        <v>119</v>
      </c>
      <c r="BH264" s="14">
        <v>79</v>
      </c>
      <c r="BI264" s="14">
        <v>63</v>
      </c>
      <c r="BJ264" s="14">
        <v>76</v>
      </c>
      <c r="BK264" s="14">
        <v>49</v>
      </c>
      <c r="BL264" s="14">
        <v>37</v>
      </c>
      <c r="BM264" s="14">
        <v>24</v>
      </c>
      <c r="BN264" s="14">
        <v>20</v>
      </c>
      <c r="BO264" s="14">
        <v>21</v>
      </c>
      <c r="BP264" s="14">
        <v>7</v>
      </c>
      <c r="BQ264" s="14">
        <v>9</v>
      </c>
      <c r="BR264" s="14">
        <v>7</v>
      </c>
      <c r="BS264" s="14">
        <v>4</v>
      </c>
      <c r="BT264" s="14">
        <v>3</v>
      </c>
      <c r="BU264" s="14">
        <v>5</v>
      </c>
      <c r="BV264" s="14">
        <v>4</v>
      </c>
      <c r="BW264" s="14">
        <v>6</v>
      </c>
      <c r="BX264" s="14">
        <v>12</v>
      </c>
      <c r="BY264" s="14">
        <v>495</v>
      </c>
      <c r="BZ264" s="16">
        <v>34775.345454545452</v>
      </c>
      <c r="CA264" s="16">
        <v>30288</v>
      </c>
      <c r="CB264" s="14">
        <v>169</v>
      </c>
      <c r="CC264" s="16">
        <v>17843.218934911241</v>
      </c>
      <c r="CD264" s="16">
        <v>11576</v>
      </c>
      <c r="CE264" s="14">
        <v>353</v>
      </c>
      <c r="CF264" s="16">
        <v>13582.575070821529</v>
      </c>
      <c r="CG264" s="16">
        <v>10044</v>
      </c>
      <c r="CH264" s="14">
        <v>694</v>
      </c>
      <c r="CI264" s="14">
        <v>189</v>
      </c>
      <c r="CJ264" s="14">
        <v>79</v>
      </c>
      <c r="CK264" s="14">
        <v>24</v>
      </c>
      <c r="CL264" s="14">
        <v>4</v>
      </c>
      <c r="CM264" s="14">
        <v>4</v>
      </c>
      <c r="CN264" s="17">
        <f t="shared" si="102"/>
        <v>4.0322580645161289E-3</v>
      </c>
      <c r="CO264" s="14">
        <v>34</v>
      </c>
      <c r="CP264" s="17">
        <f t="shared" si="103"/>
        <v>3.4274193548387094E-2</v>
      </c>
      <c r="CQ264" s="14">
        <v>542</v>
      </c>
      <c r="CR264" s="14">
        <v>232</v>
      </c>
      <c r="CS264" s="17">
        <f t="shared" si="104"/>
        <v>9.0731325772389515E-2</v>
      </c>
      <c r="CT264" s="13"/>
      <c r="CU264" s="17"/>
      <c r="CV264" s="13"/>
      <c r="CW264" s="13"/>
      <c r="CX264" s="13"/>
      <c r="CY264" s="13"/>
      <c r="CZ264" s="13"/>
      <c r="DA264" s="13"/>
      <c r="DB264" s="13" t="str">
        <f>VLOOKUP($A264,'WO Detail'!$A$2:$BJ$304,5,FALSE)</f>
        <v>Andrew Korbul Jr.</v>
      </c>
      <c r="DC264" s="13"/>
      <c r="DD264" s="13"/>
      <c r="DE264" s="55">
        <f>VLOOKUP($A264,'WO Detail'!$A$2:$BJ$304,38,FALSE)</f>
        <v>12</v>
      </c>
      <c r="DF264" s="19" t="s">
        <v>280</v>
      </c>
      <c r="DG264" s="19" t="s">
        <v>281</v>
      </c>
      <c r="DH264" s="19" t="s">
        <v>282</v>
      </c>
      <c r="DI264" s="19" t="s">
        <v>283</v>
      </c>
      <c r="DJ264" s="19" t="s">
        <v>284</v>
      </c>
      <c r="DK264" s="19" t="s">
        <v>285</v>
      </c>
      <c r="DL264" s="19" t="s">
        <v>286</v>
      </c>
      <c r="DM264" s="19" t="s">
        <v>287</v>
      </c>
      <c r="DN264" s="19" t="s">
        <v>288</v>
      </c>
      <c r="DO264" s="55"/>
      <c r="DP264" s="55"/>
      <c r="DQ264" s="68">
        <v>13.693270735524257</v>
      </c>
      <c r="DR264" s="55" t="str">
        <f>VLOOKUP($A264,'WO Detail'!$A$2:$BJ$304,10,FALSE)</f>
        <v>No</v>
      </c>
      <c r="DS264" s="55" t="str">
        <f>VLOOKUP($A264,'WO Detail'!$A$2:$BJ$304,14,FALSE)</f>
        <v>YES</v>
      </c>
      <c r="DT264" s="19" t="s">
        <v>289</v>
      </c>
      <c r="DU264" s="59" t="str">
        <f>VLOOKUP($A264,'WO Detail'!$A$2:$BJ$304,15,FALSE)</f>
        <v>MARIE BOONE</v>
      </c>
      <c r="DV264" s="77"/>
      <c r="DW264" s="79" t="s">
        <v>267</v>
      </c>
      <c r="DX264" s="55">
        <f>VLOOKUP($A264,'WO Detail'!$A$2:$BJ$304,26,FALSE)</f>
        <v>998</v>
      </c>
      <c r="DY264" s="55">
        <f>VLOOKUP($A264,'WO Detail'!$A$2:$BJ$304,27,FALSE)</f>
        <v>994</v>
      </c>
      <c r="DZ264" s="55">
        <f>VLOOKUP($A264,'WO Detail'!$A$2:$BJ$304,28,FALSE)</f>
        <v>4</v>
      </c>
      <c r="EA264" s="55">
        <f>VLOOKUP($A264,'WO Detail'!$A$2:$BJ$304,29,FALSE)</f>
        <v>0</v>
      </c>
      <c r="EB264" s="55">
        <f>VLOOKUP($A264,'WO Detail'!$A$2:$BJ$304,30,FALSE)</f>
        <v>0</v>
      </c>
      <c r="EC264" s="55">
        <f>VLOOKUP($A264,'WO Detail'!$A$2:$BJ$304,31,FALSE)</f>
        <v>195</v>
      </c>
      <c r="ED264" s="55">
        <f>VLOOKUP($A264,'WO Detail'!$A$2:$BJ$304,32,FALSE)</f>
        <v>426</v>
      </c>
      <c r="EE264" s="55">
        <f>VLOOKUP($A264,'WO Detail'!$A$2:$BJ$304,33,FALSE)</f>
        <v>307</v>
      </c>
      <c r="EF264" s="55">
        <f>VLOOKUP($A264,'WO Detail'!$A$2:$BJ$304,34,FALSE)</f>
        <v>63</v>
      </c>
      <c r="EG264" s="55">
        <f>VLOOKUP($A264,'WO Detail'!$A$2:$BJ$304,35,FALSE)</f>
        <v>7</v>
      </c>
      <c r="EH264" s="55">
        <f>VLOOKUP($A264,'WO Detail'!$A$2:$BJ$304,36,FALSE)</f>
        <v>0</v>
      </c>
      <c r="EI264" s="55">
        <f>VLOOKUP($A264,'WO Detail'!$A$2:$BJ$304,37,FALSE)</f>
        <v>0</v>
      </c>
      <c r="EJ264" s="78">
        <v>8</v>
      </c>
      <c r="EK264" s="78">
        <v>1</v>
      </c>
      <c r="EL264" s="19" t="s">
        <v>268</v>
      </c>
      <c r="EM264" s="19" t="s">
        <v>269</v>
      </c>
      <c r="EN264" s="81">
        <v>22462</v>
      </c>
      <c r="EO264" s="78">
        <v>59</v>
      </c>
      <c r="EP264" s="78" t="s">
        <v>299</v>
      </c>
      <c r="EQ264" s="84">
        <v>66416</v>
      </c>
      <c r="ER264" s="78">
        <v>10.69</v>
      </c>
      <c r="ES264" s="13"/>
      <c r="ET264" s="55">
        <f>VLOOKUP($A264,'WO Detail'!$A$2:$BJ$304,25,FALSE)</f>
        <v>4</v>
      </c>
      <c r="EU264" s="55">
        <f>VLOOKUP($A264,'WO Detail'!$A$2:$BJ$304,24,FALSE)</f>
        <v>16</v>
      </c>
      <c r="EV264" s="55">
        <f>VLOOKUP($A264,'WO Detail'!$A$2:$BJ$304,23,FALSE)</f>
        <v>0</v>
      </c>
      <c r="EW264" s="78" t="s">
        <v>271</v>
      </c>
      <c r="EX264" s="13"/>
      <c r="EY264" s="13"/>
      <c r="EZ264" s="19" t="s">
        <v>267</v>
      </c>
      <c r="FA264" s="55" t="str">
        <f>VLOOKUP($A264,'WO Detail'!$A$2:$BJ$304,11,FALSE)</f>
        <v>Other</v>
      </c>
      <c r="FB264" s="55" t="str">
        <f>VLOOKUP($A264,'WO Detail'!$A$2:$BJ$304,12,FALSE)</f>
        <v>No</v>
      </c>
      <c r="FC264" s="13"/>
      <c r="FD264" s="55" t="str">
        <f>VLOOKUP($A264,'WO Detail'!$A$2:$BJ$304,13,FALSE)</f>
        <v>NGEM</v>
      </c>
      <c r="FE264" s="19" t="s">
        <v>267</v>
      </c>
      <c r="FF264" s="13"/>
      <c r="FG264" s="19" t="s">
        <v>666</v>
      </c>
      <c r="FH264" s="19" t="s">
        <v>293</v>
      </c>
      <c r="FI264" s="13">
        <v>4007</v>
      </c>
      <c r="FJ264" s="13">
        <v>23</v>
      </c>
      <c r="FK264" s="19" t="s">
        <v>294</v>
      </c>
      <c r="FL264" s="13"/>
      <c r="FM264" s="55">
        <f>VLOOKUP($A264,'WO Detail'!$A$2:$BJ$304,16,FALSE)</f>
        <v>0</v>
      </c>
      <c r="FN264" s="13"/>
      <c r="FO264" s="13"/>
      <c r="FP264" s="13"/>
      <c r="FQ264" s="13"/>
      <c r="FR264" s="13"/>
      <c r="FS264" s="13"/>
      <c r="FT264" s="13"/>
      <c r="FU264" s="13"/>
      <c r="FV264" s="13"/>
      <c r="FW264" s="13"/>
      <c r="FX264" s="13"/>
      <c r="FY264" s="13"/>
      <c r="FZ264" s="13"/>
      <c r="GA264" s="13"/>
      <c r="GB264" s="13"/>
      <c r="GC264" s="13"/>
      <c r="GD264" s="13"/>
      <c r="GE264" s="13"/>
      <c r="GF264" s="13"/>
      <c r="GG264" s="13"/>
      <c r="GH264" s="55">
        <f>VLOOKUP($A264,'WO Detail'!$A$2:$BJ$304,39,FALSE)</f>
        <v>91.79</v>
      </c>
      <c r="GI264" s="55">
        <f>VLOOKUP($A264,'WO Detail'!$A$2:$BJ$304,40,FALSE)</f>
        <v>40.44</v>
      </c>
      <c r="GJ264" s="13"/>
      <c r="GK264" s="13"/>
      <c r="GL264" s="13"/>
      <c r="GM264" s="13"/>
      <c r="GN264" s="55">
        <f>VLOOKUP($A264,'WO Detail'!$A$2:$BJ$304,17,FALSE)</f>
        <v>0</v>
      </c>
      <c r="GO264" s="55">
        <f>VLOOKUP($A264,'WO Detail'!$A$2:$BJ$304,18,FALSE)</f>
        <v>0</v>
      </c>
      <c r="GP264" s="55">
        <f>VLOOKUP($A264,'WO Detail'!$A$2:$BJ$304,19,FALSE)</f>
        <v>0</v>
      </c>
      <c r="GQ264" s="55" t="str">
        <f>VLOOKUP($A264,'WO Detail'!$A$2:$BJ$304,21,FALSE)</f>
        <v>No</v>
      </c>
      <c r="GR264" s="89">
        <f>VLOOKUP($A264,'WO Detail'!$A$2:$BJ$304,22,FALSE)</f>
        <v>0.51858372492549754</v>
      </c>
      <c r="GS264" s="95">
        <f>VLOOKUP($A264,'WO Detail'!$A$2:$BJ$304,41,FALSE)</f>
        <v>1809</v>
      </c>
      <c r="GT264" s="95">
        <f t="shared" si="98"/>
        <v>0.60663983903420526</v>
      </c>
      <c r="GU264" s="95">
        <f>VLOOKUP($A264,'WO Detail'!$A$2:$BJ$304,42,FALSE)</f>
        <v>278</v>
      </c>
      <c r="GV264" s="95">
        <f t="shared" si="99"/>
        <v>0.27967806841046278</v>
      </c>
      <c r="GW264" s="95">
        <f>VLOOKUP($A264,'WO Detail'!$A$2:$BJ$304,43,FALSE)</f>
        <v>3629</v>
      </c>
      <c r="GX264" s="95">
        <f t="shared" si="105"/>
        <v>1.2169684775318579</v>
      </c>
      <c r="GY264" s="95">
        <f>VLOOKUP($A264,'WO Detail'!$A$2:$BJ$304,44,FALSE)</f>
        <v>1987</v>
      </c>
      <c r="GZ264" s="95">
        <f t="shared" si="106"/>
        <v>1.9989939637826961</v>
      </c>
      <c r="HA264" s="95">
        <f>VLOOKUP($A264,'WO Detail'!$A$2:$BJ$304,45,FALSE)</f>
        <v>2637</v>
      </c>
      <c r="HB264" s="95">
        <f t="shared" si="107"/>
        <v>0.88430583501006033</v>
      </c>
      <c r="HC264" s="95">
        <f>VLOOKUP($A264,'WO Detail'!$A$2:$BJ$304,46,FALSE)</f>
        <v>3698</v>
      </c>
      <c r="HD264" s="95">
        <f t="shared" si="108"/>
        <v>3.7203219315895373</v>
      </c>
      <c r="HE264" s="95">
        <f>VLOOKUP($A264,'WO Detail'!$A$2:$BJ$304,47,FALSE)</f>
        <v>3113</v>
      </c>
      <c r="HF264" s="95">
        <f t="shared" si="109"/>
        <v>1.0439302481556003</v>
      </c>
      <c r="HG264" s="95">
        <f>VLOOKUP($A264,'WO Detail'!$A$2:$BJ$304,49,FALSE)</f>
        <v>2409</v>
      </c>
      <c r="HH264" s="95">
        <f t="shared" si="110"/>
        <v>0.80784708249496984</v>
      </c>
      <c r="HI264" s="95">
        <f>VLOOKUP($A264,'WO Detail'!$A$2:$BJ$304,51,FALSE)</f>
        <v>26</v>
      </c>
      <c r="HJ264" s="95">
        <f t="shared" si="111"/>
        <v>13</v>
      </c>
      <c r="HK264" s="95">
        <f>VLOOKUP($A264,'WO Detail'!$A$2:$BJ$304,53,FALSE)</f>
        <v>26</v>
      </c>
      <c r="HL264" s="95">
        <f t="shared" si="112"/>
        <v>13</v>
      </c>
      <c r="HM264" s="95">
        <f>VLOOKUP($A264,'WO Detail'!$A$2:$BJ$304,55,FALSE)</f>
        <v>651</v>
      </c>
      <c r="HN264" s="95">
        <f t="shared" si="101"/>
        <v>40.6875</v>
      </c>
      <c r="HO264" s="95">
        <f>VLOOKUP($A264,'WO Detail'!$A$2:$BJ$304,56,FALSE)</f>
        <v>28942</v>
      </c>
      <c r="HP264" s="95">
        <f t="shared" si="113"/>
        <v>9.7055667337357487</v>
      </c>
      <c r="HQ264" s="95">
        <f>VLOOKUP($A264,'WO Detail'!$A$2:$BJ$304,57,FALSE)</f>
        <v>3774</v>
      </c>
      <c r="HR264" s="95">
        <f t="shared" si="114"/>
        <v>3.7967806841046277</v>
      </c>
      <c r="HS264" s="95">
        <f>VLOOKUP($A264,'WO Detail'!$A$2:$BJ$304,58,FALSE)</f>
        <v>15657</v>
      </c>
      <c r="HT264" s="95">
        <f t="shared" si="115"/>
        <v>5.2505030181086516</v>
      </c>
      <c r="HU264" s="95">
        <f>VLOOKUP($A264,'WO Detail'!$A$2:$BJ$304,59,FALSE)</f>
        <v>50566</v>
      </c>
      <c r="HV264" s="95">
        <f t="shared" si="116"/>
        <v>50.87122736418511</v>
      </c>
      <c r="HW264" s="95">
        <f>VLOOKUP($A264,'WO Detail'!$A$2:$BJ$304,60,FALSE)</f>
        <v>1321</v>
      </c>
      <c r="HX264" s="95">
        <f t="shared" si="117"/>
        <v>0.44299128101945001</v>
      </c>
      <c r="HY264" s="95">
        <f>VLOOKUP($A264,'WO Detail'!$A$2:$BJ$304,61,FALSE)</f>
        <v>12756</v>
      </c>
      <c r="HZ264" s="95">
        <f t="shared" si="118"/>
        <v>12.832997987927566</v>
      </c>
      <c r="IA264" s="95"/>
      <c r="IB264" s="95"/>
      <c r="IC264" s="95"/>
      <c r="ID264" s="113">
        <f>VLOOKUP($A264,'PHAS Score'!$C$1:$D$303,2,FALSE)</f>
        <v>36</v>
      </c>
      <c r="IE264" s="95">
        <f>VLOOKUP($A264,'WO Detail'!$A$2:$BJ$304,62,FALSE)</f>
        <v>451</v>
      </c>
      <c r="IF264" s="95">
        <f t="shared" si="119"/>
        <v>0.45372233400402412</v>
      </c>
      <c r="IG264" s="96"/>
      <c r="IH264" s="96"/>
      <c r="II264" s="96"/>
      <c r="IJ264" s="96"/>
    </row>
    <row r="265" spans="1:244" s="18" customFormat="1" ht="20.100000000000001" customHeight="1">
      <c r="A265" s="55" t="s">
        <v>1543</v>
      </c>
      <c r="B265" s="13" t="s">
        <v>557</v>
      </c>
      <c r="C265" s="13" t="str">
        <f>VLOOKUP($A265,'WO Detail'!$A$2:$BJ$304,4,FALSE)</f>
        <v>Queens-Staten Island</v>
      </c>
      <c r="D265" s="13" t="str">
        <f>VLOOKUP($A265,'WO Detail'!$A$2:$BJ$304,6,FALSE)</f>
        <v>Todt Hill</v>
      </c>
      <c r="E265" s="55">
        <f>VLOOKUP($A265,'WO Detail'!$A$2:$BJ$304,7,FALSE)</f>
        <v>42</v>
      </c>
      <c r="F265" s="13" t="s">
        <v>1544</v>
      </c>
      <c r="G265" s="53">
        <v>42</v>
      </c>
      <c r="H265" s="55" t="str">
        <f>VLOOKUP($A265,'WO Detail'!$A$2:$BJ$304,9,FALSE)</f>
        <v>NY005000520</v>
      </c>
      <c r="I265" s="14">
        <v>490</v>
      </c>
      <c r="J265" s="14">
        <v>985</v>
      </c>
      <c r="K265" s="15">
        <v>2.0102041000000002</v>
      </c>
      <c r="L265" s="15">
        <v>22.4577551</v>
      </c>
      <c r="M265" s="14">
        <v>333</v>
      </c>
      <c r="N265" s="14">
        <v>652</v>
      </c>
      <c r="O265" s="14">
        <v>67</v>
      </c>
      <c r="P265" s="14">
        <v>85</v>
      </c>
      <c r="Q265" s="14">
        <v>87</v>
      </c>
      <c r="R265" s="14">
        <v>74</v>
      </c>
      <c r="S265" s="14">
        <v>69</v>
      </c>
      <c r="T265" s="14">
        <v>141</v>
      </c>
      <c r="U265" s="14">
        <v>79</v>
      </c>
      <c r="V265" s="14">
        <v>98</v>
      </c>
      <c r="W265" s="14">
        <v>69</v>
      </c>
      <c r="X265" s="14">
        <v>60</v>
      </c>
      <c r="Y265" s="14">
        <v>99</v>
      </c>
      <c r="Z265" s="14">
        <v>42</v>
      </c>
      <c r="AA265" s="14">
        <v>15</v>
      </c>
      <c r="AB265" s="14">
        <v>285</v>
      </c>
      <c r="AC265" s="14">
        <v>193</v>
      </c>
      <c r="AD265" s="14">
        <v>156</v>
      </c>
      <c r="AE265" s="14">
        <v>196</v>
      </c>
      <c r="AF265" s="14">
        <v>441</v>
      </c>
      <c r="AG265" s="14">
        <v>323</v>
      </c>
      <c r="AH265" s="14">
        <v>18</v>
      </c>
      <c r="AI265" s="14">
        <v>7</v>
      </c>
      <c r="AJ265" s="14">
        <v>228</v>
      </c>
      <c r="AK265" s="14">
        <v>59</v>
      </c>
      <c r="AL265" s="14">
        <v>8</v>
      </c>
      <c r="AM265" s="14">
        <v>5</v>
      </c>
      <c r="AN265" s="14">
        <v>34</v>
      </c>
      <c r="AO265" s="16">
        <v>577.27346938775509</v>
      </c>
      <c r="AP265" s="16">
        <v>410</v>
      </c>
      <c r="AQ265" s="14">
        <v>9</v>
      </c>
      <c r="AR265" s="14">
        <v>28</v>
      </c>
      <c r="AS265" s="14">
        <v>137</v>
      </c>
      <c r="AT265" s="14">
        <v>48</v>
      </c>
      <c r="AU265" s="14">
        <v>68</v>
      </c>
      <c r="AV265" s="14">
        <v>23</v>
      </c>
      <c r="AW265" s="14">
        <v>31</v>
      </c>
      <c r="AX265" s="14">
        <v>21</v>
      </c>
      <c r="AY265" s="14">
        <v>19</v>
      </c>
      <c r="AZ265" s="14">
        <v>17</v>
      </c>
      <c r="BA265" s="14">
        <v>89</v>
      </c>
      <c r="BB265" s="16">
        <v>27590.100409836065</v>
      </c>
      <c r="BC265" s="16">
        <v>18971.5</v>
      </c>
      <c r="BD265" s="14">
        <v>27</v>
      </c>
      <c r="BE265" s="14">
        <v>61</v>
      </c>
      <c r="BF265" s="14">
        <v>112</v>
      </c>
      <c r="BG265" s="14">
        <v>57</v>
      </c>
      <c r="BH265" s="14">
        <v>31</v>
      </c>
      <c r="BI265" s="14">
        <v>39</v>
      </c>
      <c r="BJ265" s="14">
        <v>27</v>
      </c>
      <c r="BK265" s="14">
        <v>29</v>
      </c>
      <c r="BL265" s="14">
        <v>21</v>
      </c>
      <c r="BM265" s="14">
        <v>13</v>
      </c>
      <c r="BN265" s="14">
        <v>13</v>
      </c>
      <c r="BO265" s="14">
        <v>12</v>
      </c>
      <c r="BP265" s="14">
        <v>11</v>
      </c>
      <c r="BQ265" s="14">
        <v>7</v>
      </c>
      <c r="BR265" s="14">
        <v>5</v>
      </c>
      <c r="BS265" s="14">
        <v>5</v>
      </c>
      <c r="BT265" s="14">
        <v>3</v>
      </c>
      <c r="BU265" s="14">
        <v>3</v>
      </c>
      <c r="BV265" s="14">
        <v>1</v>
      </c>
      <c r="BW265" s="14">
        <v>1</v>
      </c>
      <c r="BX265" s="14">
        <v>10</v>
      </c>
      <c r="BY265" s="14">
        <v>213</v>
      </c>
      <c r="BZ265" s="16">
        <v>42485.211267605635</v>
      </c>
      <c r="CA265" s="16">
        <v>36660</v>
      </c>
      <c r="CB265" s="14">
        <v>82</v>
      </c>
      <c r="CC265" s="16">
        <v>12021.09756097561</v>
      </c>
      <c r="CD265" s="16">
        <v>9468</v>
      </c>
      <c r="CE265" s="14">
        <v>192</v>
      </c>
      <c r="CF265" s="16">
        <v>18246.90625</v>
      </c>
      <c r="CG265" s="16">
        <v>12456</v>
      </c>
      <c r="CH265" s="14">
        <v>304</v>
      </c>
      <c r="CI265" s="14">
        <v>88</v>
      </c>
      <c r="CJ265" s="14">
        <v>69</v>
      </c>
      <c r="CK265" s="14">
        <v>18</v>
      </c>
      <c r="CL265" s="14">
        <v>8</v>
      </c>
      <c r="CM265" s="14">
        <v>9</v>
      </c>
      <c r="CN265" s="17">
        <f t="shared" si="102"/>
        <v>1.8367346938775512E-2</v>
      </c>
      <c r="CO265" s="14">
        <v>40</v>
      </c>
      <c r="CP265" s="17">
        <f t="shared" si="103"/>
        <v>8.1632653061224483E-2</v>
      </c>
      <c r="CQ265" s="14">
        <v>221</v>
      </c>
      <c r="CR265" s="14">
        <v>79</v>
      </c>
      <c r="CS265" s="17">
        <f t="shared" si="104"/>
        <v>8.0203045685279181E-2</v>
      </c>
      <c r="CT265" s="13"/>
      <c r="CU265" s="17"/>
      <c r="CV265" s="13"/>
      <c r="CW265" s="13"/>
      <c r="CX265" s="13"/>
      <c r="CY265" s="13"/>
      <c r="CZ265" s="13"/>
      <c r="DA265" s="13"/>
      <c r="DB265" s="13" t="str">
        <f>VLOOKUP($A265,'WO Detail'!$A$2:$BJ$304,5,FALSE)</f>
        <v>Carlos Falu</v>
      </c>
      <c r="DC265" s="13"/>
      <c r="DD265" s="13"/>
      <c r="DE265" s="55">
        <f>VLOOKUP($A265,'WO Detail'!$A$2:$BJ$304,38,FALSE)</f>
        <v>7</v>
      </c>
      <c r="DF265" s="19" t="s">
        <v>559</v>
      </c>
      <c r="DG265" s="19" t="s">
        <v>560</v>
      </c>
      <c r="DH265" s="19" t="s">
        <v>561</v>
      </c>
      <c r="DI265" s="19" t="s">
        <v>562</v>
      </c>
      <c r="DJ265" s="19" t="s">
        <v>360</v>
      </c>
      <c r="DK265" s="19" t="s">
        <v>563</v>
      </c>
      <c r="DL265" s="19" t="s">
        <v>709</v>
      </c>
      <c r="DM265" s="19" t="s">
        <v>710</v>
      </c>
      <c r="DN265" s="19" t="s">
        <v>566</v>
      </c>
      <c r="DO265" s="55"/>
      <c r="DP265" s="55"/>
      <c r="DQ265" s="68">
        <v>5.9701492537313436</v>
      </c>
      <c r="DR265" s="55" t="str">
        <f>VLOOKUP($A265,'WO Detail'!$A$2:$BJ$304,10,FALSE)</f>
        <v>No</v>
      </c>
      <c r="DS265" s="55" t="str">
        <f>VLOOKUP($A265,'WO Detail'!$A$2:$BJ$304,14,FALSE)</f>
        <v>YES</v>
      </c>
      <c r="DT265" s="19" t="s">
        <v>567</v>
      </c>
      <c r="DU265" s="59" t="str">
        <f>VLOOKUP($A265,'WO Detail'!$A$2:$BJ$304,15,FALSE)</f>
        <v>DOREEN WILLIAMS</v>
      </c>
      <c r="DV265" s="77"/>
      <c r="DW265" s="79" t="s">
        <v>267</v>
      </c>
      <c r="DX265" s="55">
        <f>VLOOKUP($A265,'WO Detail'!$A$2:$BJ$304,26,FALSE)</f>
        <v>502</v>
      </c>
      <c r="DY265" s="55">
        <f>VLOOKUP($A265,'WO Detail'!$A$2:$BJ$304,27,FALSE)</f>
        <v>490</v>
      </c>
      <c r="DZ265" s="55">
        <f>VLOOKUP($A265,'WO Detail'!$A$2:$BJ$304,28,FALSE)</f>
        <v>12</v>
      </c>
      <c r="EA265" s="55">
        <f>VLOOKUP($A265,'WO Detail'!$A$2:$BJ$304,29,FALSE)</f>
        <v>0</v>
      </c>
      <c r="EB265" s="55">
        <f>VLOOKUP($A265,'WO Detail'!$A$2:$BJ$304,30,FALSE)</f>
        <v>0</v>
      </c>
      <c r="EC265" s="55">
        <f>VLOOKUP($A265,'WO Detail'!$A$2:$BJ$304,31,FALSE)</f>
        <v>126</v>
      </c>
      <c r="ED265" s="55">
        <f>VLOOKUP($A265,'WO Detail'!$A$2:$BJ$304,32,FALSE)</f>
        <v>335</v>
      </c>
      <c r="EE265" s="55">
        <f>VLOOKUP($A265,'WO Detail'!$A$2:$BJ$304,33,FALSE)</f>
        <v>41</v>
      </c>
      <c r="EF265" s="55">
        <f>VLOOKUP($A265,'WO Detail'!$A$2:$BJ$304,34,FALSE)</f>
        <v>0</v>
      </c>
      <c r="EG265" s="55">
        <f>VLOOKUP($A265,'WO Detail'!$A$2:$BJ$304,35,FALSE)</f>
        <v>0</v>
      </c>
      <c r="EH265" s="55">
        <f>VLOOKUP($A265,'WO Detail'!$A$2:$BJ$304,36,FALSE)</f>
        <v>0</v>
      </c>
      <c r="EI265" s="55">
        <f>VLOOKUP($A265,'WO Detail'!$A$2:$BJ$304,37,FALSE)</f>
        <v>0</v>
      </c>
      <c r="EJ265" s="78">
        <v>7</v>
      </c>
      <c r="EK265" s="78">
        <v>0</v>
      </c>
      <c r="EL265" s="19" t="s">
        <v>268</v>
      </c>
      <c r="EM265" s="19" t="s">
        <v>269</v>
      </c>
      <c r="EN265" s="81">
        <v>18415</v>
      </c>
      <c r="EO265" s="78">
        <v>70</v>
      </c>
      <c r="EP265" s="78" t="s">
        <v>271</v>
      </c>
      <c r="EQ265" s="84">
        <v>79116</v>
      </c>
      <c r="ER265" s="78">
        <v>13.34</v>
      </c>
      <c r="ES265" s="13"/>
      <c r="ET265" s="55">
        <f>VLOOKUP($A265,'WO Detail'!$A$2:$BJ$304,25,FALSE)</f>
        <v>3</v>
      </c>
      <c r="EU265" s="55">
        <f>VLOOKUP($A265,'WO Detail'!$A$2:$BJ$304,24,FALSE)</f>
        <v>14</v>
      </c>
      <c r="EV265" s="55">
        <f>VLOOKUP($A265,'WO Detail'!$A$2:$BJ$304,23,FALSE)</f>
        <v>0</v>
      </c>
      <c r="EW265" s="78" t="s">
        <v>267</v>
      </c>
      <c r="EX265" s="13"/>
      <c r="EY265" s="13"/>
      <c r="EZ265" s="19" t="s">
        <v>267</v>
      </c>
      <c r="FA265" s="55" t="str">
        <f>VLOOKUP($A265,'WO Detail'!$A$2:$BJ$304,11,FALSE)</f>
        <v>Other</v>
      </c>
      <c r="FB265" s="55" t="str">
        <f>VLOOKUP($A265,'WO Detail'!$A$2:$BJ$304,12,FALSE)</f>
        <v>No</v>
      </c>
      <c r="FC265" s="13"/>
      <c r="FD265" s="55">
        <f>VLOOKUP($A265,'WO Detail'!$A$2:$BJ$304,13,FALSE)</f>
        <v>0</v>
      </c>
      <c r="FE265" s="19" t="s">
        <v>267</v>
      </c>
      <c r="FF265" s="13"/>
      <c r="FG265" s="19" t="s">
        <v>1545</v>
      </c>
      <c r="FH265" s="19" t="s">
        <v>1546</v>
      </c>
      <c r="FI265" s="13">
        <v>3902</v>
      </c>
      <c r="FJ265" s="13">
        <v>31</v>
      </c>
      <c r="FK265" s="19" t="s">
        <v>570</v>
      </c>
      <c r="FL265" s="13"/>
      <c r="FM265" s="55">
        <f>VLOOKUP($A265,'WO Detail'!$A$2:$BJ$304,16,FALSE)</f>
        <v>0</v>
      </c>
      <c r="FN265" s="13"/>
      <c r="FO265" s="13"/>
      <c r="FP265" s="13"/>
      <c r="FQ265" s="13"/>
      <c r="FR265" s="13"/>
      <c r="FS265" s="13"/>
      <c r="FT265" s="13"/>
      <c r="FU265" s="13"/>
      <c r="FV265" s="13"/>
      <c r="FW265" s="13"/>
      <c r="FX265" s="13"/>
      <c r="FY265" s="13"/>
      <c r="FZ265" s="13"/>
      <c r="GA265" s="13"/>
      <c r="GB265" s="13"/>
      <c r="GC265" s="13"/>
      <c r="GD265" s="13"/>
      <c r="GE265" s="13"/>
      <c r="GF265" s="13"/>
      <c r="GG265" s="13"/>
      <c r="GH265" s="55">
        <f>VLOOKUP($A265,'WO Detail'!$A$2:$BJ$304,39,FALSE)</f>
        <v>96.54</v>
      </c>
      <c r="GI265" s="55">
        <f>VLOOKUP($A265,'WO Detail'!$A$2:$BJ$304,40,FALSE)</f>
        <v>25.31</v>
      </c>
      <c r="GJ265" s="13"/>
      <c r="GK265" s="13"/>
      <c r="GL265" s="13"/>
      <c r="GM265" s="13"/>
      <c r="GN265" s="55">
        <f>VLOOKUP($A265,'WO Detail'!$A$2:$BJ$304,17,FALSE)</f>
        <v>0</v>
      </c>
      <c r="GO265" s="55">
        <f>VLOOKUP($A265,'WO Detail'!$A$2:$BJ$304,18,FALSE)</f>
        <v>0</v>
      </c>
      <c r="GP265" s="55">
        <f>VLOOKUP($A265,'WO Detail'!$A$2:$BJ$304,19,FALSE)</f>
        <v>0</v>
      </c>
      <c r="GQ265" s="55" t="str">
        <f>VLOOKUP($A265,'WO Detail'!$A$2:$BJ$304,21,FALSE)</f>
        <v>Yes</v>
      </c>
      <c r="GR265" s="89">
        <f>VLOOKUP($A265,'WO Detail'!$A$2:$BJ$304,22,FALSE)</f>
        <v>0.66281900447257092</v>
      </c>
      <c r="GS265" s="95">
        <f>VLOOKUP($A265,'WO Detail'!$A$2:$BJ$304,41,FALSE)</f>
        <v>1347</v>
      </c>
      <c r="GT265" s="95">
        <f t="shared" ref="GT265:GT292" si="120">(GS265/3)/DY265</f>
        <v>0.91632653061224489</v>
      </c>
      <c r="GU265" s="95">
        <f>VLOOKUP($A265,'WO Detail'!$A$2:$BJ$304,42,FALSE)</f>
        <v>14</v>
      </c>
      <c r="GV265" s="95">
        <f t="shared" ref="GV265:GV292" si="121">GU265/DY265</f>
        <v>2.8571428571428571E-2</v>
      </c>
      <c r="GW265" s="95">
        <f>VLOOKUP($A265,'WO Detail'!$A$2:$BJ$304,43,FALSE)</f>
        <v>2133</v>
      </c>
      <c r="GX265" s="95">
        <f t="shared" si="105"/>
        <v>1.4510204081632654</v>
      </c>
      <c r="GY265" s="95">
        <f>VLOOKUP($A265,'WO Detail'!$A$2:$BJ$304,44,FALSE)</f>
        <v>781</v>
      </c>
      <c r="GZ265" s="95">
        <f t="shared" si="106"/>
        <v>1.5938775510204082</v>
      </c>
      <c r="HA265" s="95">
        <f>VLOOKUP($A265,'WO Detail'!$A$2:$BJ$304,45,FALSE)</f>
        <v>1079</v>
      </c>
      <c r="HB265" s="95">
        <f t="shared" si="107"/>
        <v>0.73401360544217686</v>
      </c>
      <c r="HC265" s="95">
        <f>VLOOKUP($A265,'WO Detail'!$A$2:$BJ$304,46,FALSE)</f>
        <v>983</v>
      </c>
      <c r="HD265" s="95">
        <f t="shared" si="108"/>
        <v>2.0061224489795917</v>
      </c>
      <c r="HE265" s="95">
        <f>VLOOKUP($A265,'WO Detail'!$A$2:$BJ$304,47,FALSE)</f>
        <v>591</v>
      </c>
      <c r="HF265" s="95">
        <f t="shared" si="109"/>
        <v>0.4020408163265306</v>
      </c>
      <c r="HG265" s="95">
        <f>VLOOKUP($A265,'WO Detail'!$A$2:$BJ$304,49,FALSE)</f>
        <v>231</v>
      </c>
      <c r="HH265" s="95">
        <f t="shared" si="110"/>
        <v>0.15714285714285714</v>
      </c>
      <c r="HI265" s="95">
        <f>VLOOKUP($A265,'WO Detail'!$A$2:$BJ$304,51,FALSE)</f>
        <v>0</v>
      </c>
      <c r="HJ265" s="95">
        <f t="shared" si="111"/>
        <v>0</v>
      </c>
      <c r="HK265" s="95">
        <f>VLOOKUP($A265,'WO Detail'!$A$2:$BJ$304,53,FALSE)</f>
        <v>16</v>
      </c>
      <c r="HL265" s="95">
        <f t="shared" si="112"/>
        <v>8</v>
      </c>
      <c r="HM265" s="95">
        <f>VLOOKUP($A265,'WO Detail'!$A$2:$BJ$304,55,FALSE)</f>
        <v>183</v>
      </c>
      <c r="HN265" s="95">
        <f t="shared" si="101"/>
        <v>13.071428571428571</v>
      </c>
      <c r="HO265" s="95">
        <f>VLOOKUP($A265,'WO Detail'!$A$2:$BJ$304,56,FALSE)</f>
        <v>12525</v>
      </c>
      <c r="HP265" s="95">
        <f t="shared" si="113"/>
        <v>8.5204081632653068</v>
      </c>
      <c r="HQ265" s="95">
        <f>VLOOKUP($A265,'WO Detail'!$A$2:$BJ$304,57,FALSE)</f>
        <v>1424</v>
      </c>
      <c r="HR265" s="95">
        <f t="shared" si="114"/>
        <v>2.906122448979592</v>
      </c>
      <c r="HS265" s="95">
        <f>VLOOKUP($A265,'WO Detail'!$A$2:$BJ$304,58,FALSE)</f>
        <v>6430</v>
      </c>
      <c r="HT265" s="95">
        <f t="shared" si="115"/>
        <v>4.3741496598639458</v>
      </c>
      <c r="HU265" s="95">
        <f>VLOOKUP($A265,'WO Detail'!$A$2:$BJ$304,59,FALSE)</f>
        <v>14552</v>
      </c>
      <c r="HV265" s="95">
        <f t="shared" si="116"/>
        <v>29.697959183673468</v>
      </c>
      <c r="HW265" s="95">
        <f>VLOOKUP($A265,'WO Detail'!$A$2:$BJ$304,60,FALSE)</f>
        <v>1081</v>
      </c>
      <c r="HX265" s="95">
        <f t="shared" si="117"/>
        <v>0.73537414965986392</v>
      </c>
      <c r="HY265" s="95">
        <f>VLOOKUP($A265,'WO Detail'!$A$2:$BJ$304,61,FALSE)</f>
        <v>12697</v>
      </c>
      <c r="HZ265" s="95">
        <f t="shared" si="118"/>
        <v>25.912244897959184</v>
      </c>
      <c r="IA265" s="95"/>
      <c r="IB265" s="95"/>
      <c r="IC265" s="95"/>
      <c r="ID265" s="113">
        <f>VLOOKUP($A265,'PHAS Score'!$C$1:$D$303,2,FALSE)</f>
        <v>48</v>
      </c>
      <c r="IE265" s="95">
        <f>VLOOKUP($A265,'WO Detail'!$A$2:$BJ$304,62,FALSE)</f>
        <v>114</v>
      </c>
      <c r="IF265" s="95">
        <f t="shared" si="119"/>
        <v>0.23265306122448978</v>
      </c>
      <c r="IG265" s="96"/>
      <c r="IH265" s="96"/>
      <c r="II265" s="96"/>
      <c r="IJ265" s="96"/>
    </row>
    <row r="266" spans="1:244" s="18" customFormat="1" ht="20.100000000000001" customHeight="1">
      <c r="A266" s="55" t="s">
        <v>1547</v>
      </c>
      <c r="B266" s="13" t="s">
        <v>278</v>
      </c>
      <c r="C266" s="13" t="str">
        <f>VLOOKUP($A266,'WO Detail'!$A$2:$BJ$304,4,FALSE)</f>
        <v>Brooklyn</v>
      </c>
      <c r="D266" s="13" t="str">
        <f>VLOOKUP($A266,'WO Detail'!$A$2:$BJ$304,6,FALSE)</f>
        <v>Tompkins</v>
      </c>
      <c r="E266" s="55">
        <f>VLOOKUP($A266,'WO Detail'!$A$2:$BJ$304,7,FALSE)</f>
        <v>131</v>
      </c>
      <c r="F266" s="13" t="s">
        <v>1548</v>
      </c>
      <c r="G266" s="53">
        <v>131</v>
      </c>
      <c r="H266" s="55" t="str">
        <f>VLOOKUP($A266,'WO Detail'!$A$2:$BJ$304,9,FALSE)</f>
        <v>NY005011310</v>
      </c>
      <c r="I266" s="14">
        <v>1028</v>
      </c>
      <c r="J266" s="14">
        <v>2744</v>
      </c>
      <c r="K266" s="15">
        <v>2.6692607000000002</v>
      </c>
      <c r="L266" s="15">
        <v>23.313910499999999</v>
      </c>
      <c r="M266" s="14">
        <v>1047</v>
      </c>
      <c r="N266" s="14">
        <v>1697</v>
      </c>
      <c r="O266" s="14">
        <v>121</v>
      </c>
      <c r="P266" s="14">
        <v>210</v>
      </c>
      <c r="Q266" s="14">
        <v>291</v>
      </c>
      <c r="R266" s="14">
        <v>294</v>
      </c>
      <c r="S266" s="14">
        <v>264</v>
      </c>
      <c r="T266" s="14">
        <v>350</v>
      </c>
      <c r="U266" s="14">
        <v>277</v>
      </c>
      <c r="V266" s="14">
        <v>278</v>
      </c>
      <c r="W266" s="14">
        <v>185</v>
      </c>
      <c r="X266" s="14">
        <v>143</v>
      </c>
      <c r="Y266" s="14">
        <v>174</v>
      </c>
      <c r="Z266" s="14">
        <v>122</v>
      </c>
      <c r="AA266" s="14">
        <v>35</v>
      </c>
      <c r="AB266" s="14">
        <v>790</v>
      </c>
      <c r="AC266" s="14">
        <v>414</v>
      </c>
      <c r="AD266" s="14">
        <v>331</v>
      </c>
      <c r="AE266" s="14">
        <v>68</v>
      </c>
      <c r="AF266" s="14">
        <v>1386</v>
      </c>
      <c r="AG266" s="14">
        <v>1229</v>
      </c>
      <c r="AH266" s="14">
        <v>49</v>
      </c>
      <c r="AI266" s="14">
        <v>12</v>
      </c>
      <c r="AJ266" s="14">
        <v>480</v>
      </c>
      <c r="AK266" s="14">
        <v>169</v>
      </c>
      <c r="AL266" s="14">
        <v>36</v>
      </c>
      <c r="AM266" s="14">
        <v>20</v>
      </c>
      <c r="AN266" s="14">
        <v>100</v>
      </c>
      <c r="AO266" s="16">
        <v>611.36673151750972</v>
      </c>
      <c r="AP266" s="16">
        <v>450</v>
      </c>
      <c r="AQ266" s="14">
        <v>18</v>
      </c>
      <c r="AR266" s="14">
        <v>56</v>
      </c>
      <c r="AS266" s="14">
        <v>260</v>
      </c>
      <c r="AT266" s="14">
        <v>104</v>
      </c>
      <c r="AU266" s="14">
        <v>125</v>
      </c>
      <c r="AV266" s="14">
        <v>76</v>
      </c>
      <c r="AW266" s="14">
        <v>55</v>
      </c>
      <c r="AX266" s="14">
        <v>65</v>
      </c>
      <c r="AY266" s="14">
        <v>45</v>
      </c>
      <c r="AZ266" s="14">
        <v>41</v>
      </c>
      <c r="BA266" s="14">
        <v>183</v>
      </c>
      <c r="BB266" s="16">
        <v>28685.610778443115</v>
      </c>
      <c r="BC266" s="16">
        <v>20717.5</v>
      </c>
      <c r="BD266" s="14">
        <v>41</v>
      </c>
      <c r="BE266" s="14">
        <v>151</v>
      </c>
      <c r="BF266" s="14">
        <v>169</v>
      </c>
      <c r="BG266" s="14">
        <v>125</v>
      </c>
      <c r="BH266" s="14">
        <v>85</v>
      </c>
      <c r="BI266" s="14">
        <v>78</v>
      </c>
      <c r="BJ266" s="14">
        <v>74</v>
      </c>
      <c r="BK266" s="14">
        <v>62</v>
      </c>
      <c r="BL266" s="14">
        <v>33</v>
      </c>
      <c r="BM266" s="14">
        <v>36</v>
      </c>
      <c r="BN266" s="14">
        <v>23</v>
      </c>
      <c r="BO266" s="14">
        <v>23</v>
      </c>
      <c r="BP266" s="14">
        <v>20</v>
      </c>
      <c r="BQ266" s="14">
        <v>10</v>
      </c>
      <c r="BR266" s="14">
        <v>6</v>
      </c>
      <c r="BS266" s="14">
        <v>11</v>
      </c>
      <c r="BT266" s="14">
        <v>16</v>
      </c>
      <c r="BU266" s="14">
        <v>13</v>
      </c>
      <c r="BV266" s="14">
        <v>4</v>
      </c>
      <c r="BW266" s="14">
        <v>4</v>
      </c>
      <c r="BX266" s="14">
        <v>18</v>
      </c>
      <c r="BY266" s="14">
        <v>521</v>
      </c>
      <c r="BZ266" s="16">
        <v>41668.458733205371</v>
      </c>
      <c r="CA266" s="16">
        <v>34594</v>
      </c>
      <c r="CB266" s="14">
        <v>151</v>
      </c>
      <c r="CC266" s="16">
        <v>19186</v>
      </c>
      <c r="CD266" s="16">
        <v>14820</v>
      </c>
      <c r="CE266" s="14">
        <v>353</v>
      </c>
      <c r="CF266" s="16">
        <v>14885.974504249292</v>
      </c>
      <c r="CG266" s="16">
        <v>11124</v>
      </c>
      <c r="CH266" s="14">
        <v>638</v>
      </c>
      <c r="CI266" s="14">
        <v>195</v>
      </c>
      <c r="CJ266" s="14">
        <v>114</v>
      </c>
      <c r="CK266" s="14">
        <v>47</v>
      </c>
      <c r="CL266" s="14">
        <v>6</v>
      </c>
      <c r="CM266" s="14">
        <v>8</v>
      </c>
      <c r="CN266" s="17">
        <f t="shared" si="102"/>
        <v>7.7821011673151752E-3</v>
      </c>
      <c r="CO266" s="14">
        <v>65</v>
      </c>
      <c r="CP266" s="17">
        <f t="shared" si="103"/>
        <v>6.3229571984435795E-2</v>
      </c>
      <c r="CQ266" s="14">
        <v>469</v>
      </c>
      <c r="CR266" s="14">
        <v>161</v>
      </c>
      <c r="CS266" s="17">
        <f t="shared" si="104"/>
        <v>5.8673469387755105E-2</v>
      </c>
      <c r="CT266" s="13"/>
      <c r="CU266" s="17"/>
      <c r="CV266" s="13"/>
      <c r="CW266" s="13"/>
      <c r="CX266" s="13"/>
      <c r="CY266" s="13"/>
      <c r="CZ266" s="13"/>
      <c r="DA266" s="13"/>
      <c r="DB266" s="13" t="str">
        <f>VLOOKUP($A266,'WO Detail'!$A$2:$BJ$304,5,FALSE)</f>
        <v>Gerard Middleton</v>
      </c>
      <c r="DC266" s="13"/>
      <c r="DD266" s="13"/>
      <c r="DE266" s="55">
        <f>VLOOKUP($A266,'WO Detail'!$A$2:$BJ$304,38,FALSE)</f>
        <v>10</v>
      </c>
      <c r="DF266" s="19" t="s">
        <v>350</v>
      </c>
      <c r="DG266" s="19" t="s">
        <v>351</v>
      </c>
      <c r="DH266" s="19" t="s">
        <v>426</v>
      </c>
      <c r="DI266" s="19" t="s">
        <v>427</v>
      </c>
      <c r="DJ266" s="19" t="s">
        <v>354</v>
      </c>
      <c r="DK266" s="19" t="s">
        <v>355</v>
      </c>
      <c r="DL266" s="19" t="s">
        <v>356</v>
      </c>
      <c r="DM266" s="19" t="s">
        <v>357</v>
      </c>
      <c r="DN266" s="19" t="s">
        <v>358</v>
      </c>
      <c r="DO266" s="55"/>
      <c r="DP266" s="55"/>
      <c r="DQ266" s="68">
        <v>12.42015613910575</v>
      </c>
      <c r="DR266" s="55" t="str">
        <f>VLOOKUP($A266,'WO Detail'!$A$2:$BJ$304,10,FALSE)</f>
        <v>Yes</v>
      </c>
      <c r="DS266" s="55" t="str">
        <f>VLOOKUP($A266,'WO Detail'!$A$2:$BJ$304,14,FALSE)</f>
        <v>YES</v>
      </c>
      <c r="DT266" s="19" t="s">
        <v>359</v>
      </c>
      <c r="DU266" s="59" t="str">
        <f>VLOOKUP($A266,'WO Detail'!$A$2:$BJ$304,15,FALSE)</f>
        <v>GLORIA JOHNSON</v>
      </c>
      <c r="DV266" s="77"/>
      <c r="DW266" s="79" t="s">
        <v>267</v>
      </c>
      <c r="DX266" s="55">
        <f>VLOOKUP($A266,'WO Detail'!$A$2:$BJ$304,26,FALSE)</f>
        <v>1046</v>
      </c>
      <c r="DY266" s="55">
        <f>VLOOKUP($A266,'WO Detail'!$A$2:$BJ$304,27,FALSE)</f>
        <v>1031</v>
      </c>
      <c r="DZ266" s="55">
        <f>VLOOKUP($A266,'WO Detail'!$A$2:$BJ$304,28,FALSE)</f>
        <v>14</v>
      </c>
      <c r="EA266" s="55">
        <f>VLOOKUP($A266,'WO Detail'!$A$2:$BJ$304,29,FALSE)</f>
        <v>1</v>
      </c>
      <c r="EB266" s="55">
        <f>VLOOKUP($A266,'WO Detail'!$A$2:$BJ$304,30,FALSE)</f>
        <v>1</v>
      </c>
      <c r="EC266" s="55">
        <f>VLOOKUP($A266,'WO Detail'!$A$2:$BJ$304,31,FALSE)</f>
        <v>194</v>
      </c>
      <c r="ED266" s="55">
        <f>VLOOKUP($A266,'WO Detail'!$A$2:$BJ$304,32,FALSE)</f>
        <v>297</v>
      </c>
      <c r="EE266" s="55">
        <f>VLOOKUP($A266,'WO Detail'!$A$2:$BJ$304,33,FALSE)</f>
        <v>413</v>
      </c>
      <c r="EF266" s="55">
        <f>VLOOKUP($A266,'WO Detail'!$A$2:$BJ$304,34,FALSE)</f>
        <v>126</v>
      </c>
      <c r="EG266" s="55">
        <f>VLOOKUP($A266,'WO Detail'!$A$2:$BJ$304,35,FALSE)</f>
        <v>15</v>
      </c>
      <c r="EH266" s="55">
        <f>VLOOKUP($A266,'WO Detail'!$A$2:$BJ$304,36,FALSE)</f>
        <v>0</v>
      </c>
      <c r="EI266" s="55">
        <f>VLOOKUP($A266,'WO Detail'!$A$2:$BJ$304,37,FALSE)</f>
        <v>0</v>
      </c>
      <c r="EJ266" s="78">
        <v>8</v>
      </c>
      <c r="EK266" s="78">
        <v>1</v>
      </c>
      <c r="EL266" s="19" t="s">
        <v>268</v>
      </c>
      <c r="EM266" s="19" t="s">
        <v>269</v>
      </c>
      <c r="EN266" s="81">
        <v>23589</v>
      </c>
      <c r="EO266" s="78">
        <v>56</v>
      </c>
      <c r="EP266" s="78" t="s">
        <v>1314</v>
      </c>
      <c r="EQ266" s="84">
        <v>94386</v>
      </c>
      <c r="ER266" s="78">
        <v>11.98</v>
      </c>
      <c r="ES266" s="13"/>
      <c r="ET266" s="55">
        <f>VLOOKUP($A266,'WO Detail'!$A$2:$BJ$304,25,FALSE)</f>
        <v>5</v>
      </c>
      <c r="EU266" s="55">
        <f>VLOOKUP($A266,'WO Detail'!$A$2:$BJ$304,24,FALSE)</f>
        <v>24</v>
      </c>
      <c r="EV266" s="55">
        <f>VLOOKUP($A266,'WO Detail'!$A$2:$BJ$304,23,FALSE)</f>
        <v>0</v>
      </c>
      <c r="EW266" s="78" t="s">
        <v>271</v>
      </c>
      <c r="EX266" s="13"/>
      <c r="EY266" s="13"/>
      <c r="EZ266" s="19" t="s">
        <v>267</v>
      </c>
      <c r="FA266" s="55" t="str">
        <f>VLOOKUP($A266,'WO Detail'!$A$2:$BJ$304,11,FALSE)</f>
        <v>Other</v>
      </c>
      <c r="FB266" s="55" t="str">
        <f>VLOOKUP($A266,'WO Detail'!$A$2:$BJ$304,12,FALSE)</f>
        <v>No</v>
      </c>
      <c r="FC266" s="13"/>
      <c r="FD266" s="55">
        <f>VLOOKUP($A266,'WO Detail'!$A$2:$BJ$304,13,FALSE)</f>
        <v>0</v>
      </c>
      <c r="FE266" s="19" t="s">
        <v>267</v>
      </c>
      <c r="FF266" s="13"/>
      <c r="FG266" s="19" t="s">
        <v>1549</v>
      </c>
      <c r="FH266" s="19" t="s">
        <v>1110</v>
      </c>
      <c r="FI266" s="13">
        <v>4003</v>
      </c>
      <c r="FJ266" s="13">
        <v>14</v>
      </c>
      <c r="FK266" s="19" t="s">
        <v>363</v>
      </c>
      <c r="FL266" s="13"/>
      <c r="FM266" s="55">
        <f>VLOOKUP($A266,'WO Detail'!$A$2:$BJ$304,16,FALSE)</f>
        <v>0</v>
      </c>
      <c r="FN266" s="13"/>
      <c r="FO266" s="13"/>
      <c r="FP266" s="13"/>
      <c r="FQ266" s="13"/>
      <c r="FR266" s="13"/>
      <c r="FS266" s="13"/>
      <c r="FT266" s="13"/>
      <c r="FU266" s="13"/>
      <c r="FV266" s="13"/>
      <c r="FW266" s="13"/>
      <c r="FX266" s="13"/>
      <c r="FY266" s="13"/>
      <c r="FZ266" s="13"/>
      <c r="GA266" s="13"/>
      <c r="GB266" s="13"/>
      <c r="GC266" s="13"/>
      <c r="GD266" s="13"/>
      <c r="GE266" s="13"/>
      <c r="GF266" s="13"/>
      <c r="GG266" s="13"/>
      <c r="GH266" s="55">
        <f>VLOOKUP($A266,'WO Detail'!$A$2:$BJ$304,39,FALSE)</f>
        <v>92.02</v>
      </c>
      <c r="GI266" s="55">
        <f>VLOOKUP($A266,'WO Detail'!$A$2:$BJ$304,40,FALSE)</f>
        <v>40.06</v>
      </c>
      <c r="GJ266" s="13"/>
      <c r="GK266" s="13"/>
      <c r="GL266" s="13"/>
      <c r="GM266" s="13"/>
      <c r="GN266" s="55">
        <f>VLOOKUP($A266,'WO Detail'!$A$2:$BJ$304,17,FALSE)</f>
        <v>0</v>
      </c>
      <c r="GO266" s="55">
        <f>VLOOKUP($A266,'WO Detail'!$A$2:$BJ$304,18,FALSE)</f>
        <v>0</v>
      </c>
      <c r="GP266" s="55">
        <f>VLOOKUP($A266,'WO Detail'!$A$2:$BJ$304,19,FALSE)</f>
        <v>0</v>
      </c>
      <c r="GQ266" s="55" t="str">
        <f>VLOOKUP($A266,'WO Detail'!$A$2:$BJ$304,21,FALSE)</f>
        <v>Yes</v>
      </c>
      <c r="GR266" s="89">
        <f>VLOOKUP($A266,'WO Detail'!$A$2:$BJ$304,22,FALSE)</f>
        <v>0.63099825198320281</v>
      </c>
      <c r="GS266" s="95">
        <f>VLOOKUP($A266,'WO Detail'!$A$2:$BJ$304,41,FALSE)</f>
        <v>4417</v>
      </c>
      <c r="GT266" s="95">
        <f t="shared" si="120"/>
        <v>1.4280633688975104</v>
      </c>
      <c r="GU266" s="95">
        <f>VLOOKUP($A266,'WO Detail'!$A$2:$BJ$304,42,FALSE)</f>
        <v>569</v>
      </c>
      <c r="GV266" s="95">
        <f t="shared" si="121"/>
        <v>0.55189136760426771</v>
      </c>
      <c r="GW266" s="95">
        <f>VLOOKUP($A266,'WO Detail'!$A$2:$BJ$304,43,FALSE)</f>
        <v>5406</v>
      </c>
      <c r="GX266" s="95">
        <f t="shared" si="105"/>
        <v>1.7478176527643066</v>
      </c>
      <c r="GY266" s="95">
        <f>VLOOKUP($A266,'WO Detail'!$A$2:$BJ$304,44,FALSE)</f>
        <v>6923</v>
      </c>
      <c r="GZ266" s="95">
        <f t="shared" si="106"/>
        <v>6.7148399612027161</v>
      </c>
      <c r="HA266" s="95">
        <f>VLOOKUP($A266,'WO Detail'!$A$2:$BJ$304,45,FALSE)</f>
        <v>2283</v>
      </c>
      <c r="HB266" s="95">
        <f t="shared" si="107"/>
        <v>0.73811833171677987</v>
      </c>
      <c r="HC266" s="95">
        <f>VLOOKUP($A266,'WO Detail'!$A$2:$BJ$304,46,FALSE)</f>
        <v>1624</v>
      </c>
      <c r="HD266" s="95">
        <f t="shared" si="108"/>
        <v>1.5751697381183316</v>
      </c>
      <c r="HE266" s="95">
        <f>VLOOKUP($A266,'WO Detail'!$A$2:$BJ$304,47,FALSE)</f>
        <v>2062</v>
      </c>
      <c r="HF266" s="95">
        <f t="shared" si="109"/>
        <v>0.66666666666666674</v>
      </c>
      <c r="HG266" s="95">
        <f>VLOOKUP($A266,'WO Detail'!$A$2:$BJ$304,49,FALSE)</f>
        <v>1640</v>
      </c>
      <c r="HH266" s="95">
        <f t="shared" si="110"/>
        <v>0.53022955059812471</v>
      </c>
      <c r="HI266" s="95">
        <f>VLOOKUP($A266,'WO Detail'!$A$2:$BJ$304,51,FALSE)</f>
        <v>10</v>
      </c>
      <c r="HJ266" s="95">
        <f t="shared" si="111"/>
        <v>5</v>
      </c>
      <c r="HK266" s="95">
        <f>VLOOKUP($A266,'WO Detail'!$A$2:$BJ$304,53,FALSE)</f>
        <v>5</v>
      </c>
      <c r="HL266" s="95">
        <f t="shared" si="112"/>
        <v>2.5</v>
      </c>
      <c r="HM266" s="95">
        <f>VLOOKUP($A266,'WO Detail'!$A$2:$BJ$304,55,FALSE)</f>
        <v>1452</v>
      </c>
      <c r="HN266" s="95">
        <f t="shared" si="101"/>
        <v>60.5</v>
      </c>
      <c r="HO266" s="95">
        <f>VLOOKUP($A266,'WO Detail'!$A$2:$BJ$304,56,FALSE)</f>
        <v>27166</v>
      </c>
      <c r="HP266" s="95">
        <f t="shared" si="113"/>
        <v>8.7830585192369881</v>
      </c>
      <c r="HQ266" s="95">
        <f>VLOOKUP($A266,'WO Detail'!$A$2:$BJ$304,57,FALSE)</f>
        <v>11037</v>
      </c>
      <c r="HR266" s="95">
        <f t="shared" si="114"/>
        <v>10.705140640155189</v>
      </c>
      <c r="HS266" s="95">
        <f>VLOOKUP($A266,'WO Detail'!$A$2:$BJ$304,58,FALSE)</f>
        <v>16500</v>
      </c>
      <c r="HT266" s="95">
        <f t="shared" si="115"/>
        <v>5.3346265761396703</v>
      </c>
      <c r="HU266" s="95">
        <f>VLOOKUP($A266,'WO Detail'!$A$2:$BJ$304,59,FALSE)</f>
        <v>89377</v>
      </c>
      <c r="HV266" s="95">
        <f t="shared" si="116"/>
        <v>86.689621726479146</v>
      </c>
      <c r="HW266" s="95">
        <f>VLOOKUP($A266,'WO Detail'!$A$2:$BJ$304,60,FALSE)</f>
        <v>994</v>
      </c>
      <c r="HX266" s="95">
        <f t="shared" si="117"/>
        <v>0.32137083737471711</v>
      </c>
      <c r="HY266" s="95">
        <f>VLOOKUP($A266,'WO Detail'!$A$2:$BJ$304,61,FALSE)</f>
        <v>14880</v>
      </c>
      <c r="HZ266" s="95">
        <f t="shared" si="118"/>
        <v>14.43258971871969</v>
      </c>
      <c r="IA266" s="95"/>
      <c r="IB266" s="95"/>
      <c r="IC266" s="95"/>
      <c r="ID266" s="113">
        <f>VLOOKUP($A266,'PHAS Score'!$C$1:$D$303,2,FALSE)</f>
        <v>76.73</v>
      </c>
      <c r="IE266" s="95">
        <f>VLOOKUP($A266,'WO Detail'!$A$2:$BJ$304,62,FALSE)</f>
        <v>1617</v>
      </c>
      <c r="IF266" s="95">
        <f t="shared" si="119"/>
        <v>1.5683802133850631</v>
      </c>
      <c r="IG266" s="96"/>
      <c r="IH266" s="96"/>
      <c r="II266" s="96"/>
      <c r="IJ266" s="96"/>
    </row>
    <row r="267" spans="1:244" s="18" customFormat="1" ht="20.100000000000001" customHeight="1">
      <c r="A267" s="55" t="s">
        <v>1550</v>
      </c>
      <c r="B267" s="13" t="s">
        <v>256</v>
      </c>
      <c r="C267" s="13" t="str">
        <f>VLOOKUP($A267,'WO Detail'!$A$2:$BJ$304,4,FALSE)</f>
        <v>Bronx</v>
      </c>
      <c r="D267" s="13" t="str">
        <f>VLOOKUP($A267,'WO Detail'!$A$2:$BJ$304,6,FALSE)</f>
        <v>1010 EAST 178TH STREET</v>
      </c>
      <c r="E267" s="55">
        <f>VLOOKUP($A267,'WO Detail'!$A$2:$BJ$304,7,FALSE)</f>
        <v>180</v>
      </c>
      <c r="F267" s="13" t="s">
        <v>1551</v>
      </c>
      <c r="G267" s="53">
        <v>287</v>
      </c>
      <c r="H267" s="55" t="str">
        <f>VLOOKUP($A267,'WO Detail'!$A$2:$BJ$304,9,FALSE)</f>
        <v>NY005012270</v>
      </c>
      <c r="I267" s="14">
        <v>216</v>
      </c>
      <c r="J267" s="14">
        <v>232</v>
      </c>
      <c r="K267" s="15">
        <v>1.0740741</v>
      </c>
      <c r="L267" s="15">
        <v>13.6324074</v>
      </c>
      <c r="M267" s="14">
        <v>88</v>
      </c>
      <c r="N267" s="14">
        <v>144</v>
      </c>
      <c r="O267" s="14">
        <v>0</v>
      </c>
      <c r="P267" s="14">
        <v>0</v>
      </c>
      <c r="Q267" s="14">
        <v>0</v>
      </c>
      <c r="R267" s="14">
        <v>0</v>
      </c>
      <c r="S267" s="14">
        <v>0</v>
      </c>
      <c r="T267" s="14">
        <v>1</v>
      </c>
      <c r="U267" s="14">
        <v>0</v>
      </c>
      <c r="V267" s="14">
        <v>0</v>
      </c>
      <c r="W267" s="14">
        <v>0</v>
      </c>
      <c r="X267" s="14">
        <v>3</v>
      </c>
      <c r="Y267" s="14">
        <v>88</v>
      </c>
      <c r="Z267" s="14">
        <v>116</v>
      </c>
      <c r="AA267" s="14">
        <v>24</v>
      </c>
      <c r="AB267" s="14">
        <v>0</v>
      </c>
      <c r="AC267" s="14">
        <v>231</v>
      </c>
      <c r="AD267" s="14">
        <v>228</v>
      </c>
      <c r="AE267" s="14">
        <v>1</v>
      </c>
      <c r="AF267" s="14">
        <v>37</v>
      </c>
      <c r="AG267" s="14">
        <v>194</v>
      </c>
      <c r="AH267" s="14">
        <v>0</v>
      </c>
      <c r="AI267" s="14">
        <v>0</v>
      </c>
      <c r="AJ267" s="14">
        <v>152</v>
      </c>
      <c r="AK267" s="14">
        <v>54</v>
      </c>
      <c r="AL267" s="14">
        <v>14</v>
      </c>
      <c r="AM267" s="14">
        <v>2</v>
      </c>
      <c r="AN267" s="14">
        <v>13</v>
      </c>
      <c r="AO267" s="16">
        <v>303.42592592592592</v>
      </c>
      <c r="AP267" s="16">
        <v>248</v>
      </c>
      <c r="AQ267" s="14">
        <v>3</v>
      </c>
      <c r="AR267" s="14">
        <v>11</v>
      </c>
      <c r="AS267" s="14">
        <v>144</v>
      </c>
      <c r="AT267" s="14">
        <v>24</v>
      </c>
      <c r="AU267" s="14">
        <v>11</v>
      </c>
      <c r="AV267" s="14">
        <v>11</v>
      </c>
      <c r="AW267" s="14">
        <v>5</v>
      </c>
      <c r="AX267" s="14">
        <v>3</v>
      </c>
      <c r="AY267" s="14">
        <v>1</v>
      </c>
      <c r="AZ267" s="14">
        <v>2</v>
      </c>
      <c r="BA267" s="14">
        <v>1</v>
      </c>
      <c r="BB267" s="16">
        <v>12925.754716981131</v>
      </c>
      <c r="BC267" s="16">
        <v>10296</v>
      </c>
      <c r="BD267" s="14">
        <v>13</v>
      </c>
      <c r="BE267" s="14">
        <v>53</v>
      </c>
      <c r="BF267" s="14">
        <v>105</v>
      </c>
      <c r="BG267" s="14">
        <v>14</v>
      </c>
      <c r="BH267" s="14">
        <v>13</v>
      </c>
      <c r="BI267" s="14">
        <v>6</v>
      </c>
      <c r="BJ267" s="14">
        <v>2</v>
      </c>
      <c r="BK267" s="14">
        <v>2</v>
      </c>
      <c r="BL267" s="14">
        <v>2</v>
      </c>
      <c r="BM267" s="14">
        <v>1</v>
      </c>
      <c r="BN267" s="14">
        <v>0</v>
      </c>
      <c r="BO267" s="14">
        <v>0</v>
      </c>
      <c r="BP267" s="14">
        <v>0</v>
      </c>
      <c r="BQ267" s="14">
        <v>0</v>
      </c>
      <c r="BR267" s="14">
        <v>0</v>
      </c>
      <c r="BS267" s="14">
        <v>1</v>
      </c>
      <c r="BT267" s="14">
        <v>0</v>
      </c>
      <c r="BU267" s="14">
        <v>0</v>
      </c>
      <c r="BV267" s="14">
        <v>0</v>
      </c>
      <c r="BW267" s="14">
        <v>0</v>
      </c>
      <c r="BX267" s="14">
        <v>0</v>
      </c>
      <c r="BY267" s="14">
        <v>16</v>
      </c>
      <c r="BZ267" s="16">
        <v>25981.5</v>
      </c>
      <c r="CA267" s="16">
        <v>21581.5</v>
      </c>
      <c r="CB267" s="14">
        <v>13</v>
      </c>
      <c r="CC267" s="16">
        <v>6855.1538461538457</v>
      </c>
      <c r="CD267" s="16">
        <v>4284</v>
      </c>
      <c r="CE267" s="14">
        <v>182</v>
      </c>
      <c r="CF267" s="16">
        <v>12201.115384615385</v>
      </c>
      <c r="CG267" s="16">
        <v>10296</v>
      </c>
      <c r="CH267" s="14">
        <v>193</v>
      </c>
      <c r="CI267" s="14">
        <v>15</v>
      </c>
      <c r="CJ267" s="14">
        <v>3</v>
      </c>
      <c r="CK267" s="14">
        <v>1</v>
      </c>
      <c r="CL267" s="14">
        <v>0</v>
      </c>
      <c r="CM267" s="14">
        <v>0</v>
      </c>
      <c r="CN267" s="17">
        <f t="shared" si="102"/>
        <v>0</v>
      </c>
      <c r="CO267" s="14">
        <v>0</v>
      </c>
      <c r="CP267" s="17">
        <f t="shared" si="103"/>
        <v>0</v>
      </c>
      <c r="CQ267" s="14">
        <v>158</v>
      </c>
      <c r="CR267" s="14">
        <v>0</v>
      </c>
      <c r="CS267" s="17">
        <f t="shared" si="104"/>
        <v>0</v>
      </c>
      <c r="CT267" s="13"/>
      <c r="CU267" s="17"/>
      <c r="CV267" s="13"/>
      <c r="CW267" s="13"/>
      <c r="CX267" s="13"/>
      <c r="CY267" s="13"/>
      <c r="CZ267" s="13"/>
      <c r="DA267" s="13"/>
      <c r="DB267" s="13" t="str">
        <f>VLOOKUP($A267,'WO Detail'!$A$2:$BJ$304,5,FALSE)</f>
        <v>Theresa Bethea</v>
      </c>
      <c r="DC267" s="13"/>
      <c r="DD267" s="13"/>
      <c r="DE267" s="55">
        <f>VLOOKUP($A267,'WO Detail'!$A$2:$BJ$304,38,FALSE)</f>
        <v>1</v>
      </c>
      <c r="DF267" s="19" t="s">
        <v>258</v>
      </c>
      <c r="DG267" s="19" t="s">
        <v>259</v>
      </c>
      <c r="DH267" s="19" t="s">
        <v>297</v>
      </c>
      <c r="DI267" s="19" t="s">
        <v>298</v>
      </c>
      <c r="DJ267" s="19" t="s">
        <v>488</v>
      </c>
      <c r="DK267" s="19" t="s">
        <v>489</v>
      </c>
      <c r="DL267" s="19" t="s">
        <v>258</v>
      </c>
      <c r="DM267" s="19" t="s">
        <v>264</v>
      </c>
      <c r="DN267" s="19" t="s">
        <v>265</v>
      </c>
      <c r="DO267" s="55"/>
      <c r="DP267" s="55"/>
      <c r="DQ267" s="68">
        <v>4.329004329004329</v>
      </c>
      <c r="DR267" s="55" t="str">
        <f>VLOOKUP($A267,'WO Detail'!$A$2:$BJ$304,10,FALSE)</f>
        <v>No</v>
      </c>
      <c r="DS267" s="55" t="str">
        <f>VLOOKUP($A267,'WO Detail'!$A$2:$BJ$304,14,FALSE)</f>
        <v>YES</v>
      </c>
      <c r="DT267" s="19" t="s">
        <v>266</v>
      </c>
      <c r="DU267" s="59" t="str">
        <f>VLOOKUP($A267,'WO Detail'!$A$2:$BJ$304,15,FALSE)</f>
        <v>QUEEN McFARLAND</v>
      </c>
      <c r="DV267" s="77"/>
      <c r="DW267" s="79" t="s">
        <v>519</v>
      </c>
      <c r="DX267" s="55">
        <f>VLOOKUP($A267,'WO Detail'!$A$2:$BJ$304,26,FALSE)</f>
        <v>219</v>
      </c>
      <c r="DY267" s="55">
        <f>VLOOKUP($A267,'WO Detail'!$A$2:$BJ$304,27,FALSE)</f>
        <v>217</v>
      </c>
      <c r="DZ267" s="55">
        <f>VLOOKUP($A267,'WO Detail'!$A$2:$BJ$304,28,FALSE)</f>
        <v>2</v>
      </c>
      <c r="EA267" s="55">
        <f>VLOOKUP($A267,'WO Detail'!$A$2:$BJ$304,29,FALSE)</f>
        <v>0</v>
      </c>
      <c r="EB267" s="55">
        <f>VLOOKUP($A267,'WO Detail'!$A$2:$BJ$304,30,FALSE)</f>
        <v>77</v>
      </c>
      <c r="EC267" s="55">
        <f>VLOOKUP($A267,'WO Detail'!$A$2:$BJ$304,31,FALSE)</f>
        <v>142</v>
      </c>
      <c r="ED267" s="55">
        <f>VLOOKUP($A267,'WO Detail'!$A$2:$BJ$304,32,FALSE)</f>
        <v>0</v>
      </c>
      <c r="EE267" s="55">
        <f>VLOOKUP($A267,'WO Detail'!$A$2:$BJ$304,33,FALSE)</f>
        <v>0</v>
      </c>
      <c r="EF267" s="55">
        <f>VLOOKUP($A267,'WO Detail'!$A$2:$BJ$304,34,FALSE)</f>
        <v>0</v>
      </c>
      <c r="EG267" s="55">
        <f>VLOOKUP($A267,'WO Detail'!$A$2:$BJ$304,35,FALSE)</f>
        <v>0</v>
      </c>
      <c r="EH267" s="55">
        <f>VLOOKUP($A267,'WO Detail'!$A$2:$BJ$304,36,FALSE)</f>
        <v>0</v>
      </c>
      <c r="EI267" s="55">
        <f>VLOOKUP($A267,'WO Detail'!$A$2:$BJ$304,37,FALSE)</f>
        <v>0</v>
      </c>
      <c r="EJ267" s="78">
        <v>1</v>
      </c>
      <c r="EK267" s="78">
        <v>0</v>
      </c>
      <c r="EL267" s="19" t="s">
        <v>268</v>
      </c>
      <c r="EM267" s="19" t="s">
        <v>269</v>
      </c>
      <c r="EN267" s="81">
        <v>30071</v>
      </c>
      <c r="EO267" s="78">
        <v>38</v>
      </c>
      <c r="EP267" s="78" t="s">
        <v>404</v>
      </c>
      <c r="EQ267" s="84">
        <v>11388</v>
      </c>
      <c r="ER267" s="78">
        <v>1.6400000000000001</v>
      </c>
      <c r="ES267" s="13"/>
      <c r="ET267" s="55">
        <f>VLOOKUP($A267,'WO Detail'!$A$2:$BJ$304,25,FALSE)</f>
        <v>4</v>
      </c>
      <c r="EU267" s="55">
        <f>VLOOKUP($A267,'WO Detail'!$A$2:$BJ$304,24,FALSE)</f>
        <v>2</v>
      </c>
      <c r="EV267" s="55" t="str">
        <f>VLOOKUP($A267,'WO Detail'!$A$2:$BJ$304,23,FALSE)</f>
        <v>OPERATING</v>
      </c>
      <c r="EW267" s="78" t="s">
        <v>267</v>
      </c>
      <c r="EX267" s="13"/>
      <c r="EY267" s="13"/>
      <c r="EZ267" s="19" t="s">
        <v>267</v>
      </c>
      <c r="FA267" s="55" t="str">
        <f>VLOOKUP($A267,'WO Detail'!$A$2:$BJ$304,11,FALSE)</f>
        <v>Other</v>
      </c>
      <c r="FB267" s="55" t="str">
        <f>VLOOKUP($A267,'WO Detail'!$A$2:$BJ$304,12,FALSE)</f>
        <v>No</v>
      </c>
      <c r="FC267" s="13"/>
      <c r="FD267" s="55">
        <f>VLOOKUP($A267,'WO Detail'!$A$2:$BJ$304,13,FALSE)</f>
        <v>0</v>
      </c>
      <c r="FE267" s="19" t="s">
        <v>272</v>
      </c>
      <c r="FF267" s="13"/>
      <c r="FG267" s="19" t="s">
        <v>1552</v>
      </c>
      <c r="FH267" s="19" t="s">
        <v>275</v>
      </c>
      <c r="FI267" s="13">
        <v>3705</v>
      </c>
      <c r="FJ267" s="13">
        <v>12</v>
      </c>
      <c r="FK267" s="19" t="s">
        <v>276</v>
      </c>
      <c r="FL267" s="13"/>
      <c r="FM267" s="55">
        <f>VLOOKUP($A267,'WO Detail'!$A$2:$BJ$304,16,FALSE)</f>
        <v>0</v>
      </c>
      <c r="FN267" s="13"/>
      <c r="FO267" s="13"/>
      <c r="FP267" s="13"/>
      <c r="FQ267" s="13"/>
      <c r="FR267" s="13"/>
      <c r="FS267" s="13"/>
      <c r="FT267" s="13"/>
      <c r="FU267" s="13"/>
      <c r="FV267" s="13"/>
      <c r="FW267" s="13"/>
      <c r="FX267" s="13"/>
      <c r="FY267" s="13"/>
      <c r="FZ267" s="13"/>
      <c r="GA267" s="13"/>
      <c r="GB267" s="13"/>
      <c r="GC267" s="13"/>
      <c r="GD267" s="13"/>
      <c r="GE267" s="13"/>
      <c r="GF267" s="13"/>
      <c r="GG267" s="13"/>
      <c r="GH267" s="55">
        <f>VLOOKUP($A267,'WO Detail'!$A$2:$BJ$304,39,FALSE)</f>
        <v>96.06</v>
      </c>
      <c r="GI267" s="55">
        <f>VLOOKUP($A267,'WO Detail'!$A$2:$BJ$304,40,FALSE)</f>
        <v>16.13</v>
      </c>
      <c r="GJ267" s="13"/>
      <c r="GK267" s="13"/>
      <c r="GL267" s="13"/>
      <c r="GM267" s="13"/>
      <c r="GN267" s="55" t="str">
        <f>VLOOKUP($A267,'WO Detail'!$A$2:$BJ$304,17,FALSE)</f>
        <v>960.0</v>
      </c>
      <c r="GO267" s="55">
        <f>VLOOKUP($A267,'WO Detail'!$A$2:$BJ$304,18,FALSE)</f>
        <v>0</v>
      </c>
      <c r="GP267" s="55">
        <f>VLOOKUP($A267,'WO Detail'!$A$2:$BJ$304,19,FALSE)</f>
        <v>0</v>
      </c>
      <c r="GQ267" s="55" t="str">
        <f>VLOOKUP($A267,'WO Detail'!$A$2:$BJ$304,21,FALSE)</f>
        <v>No</v>
      </c>
      <c r="GR267" s="89">
        <f>VLOOKUP($A267,'WO Detail'!$A$2:$BJ$304,22,FALSE)</f>
        <v>0.5668518530068799</v>
      </c>
      <c r="GS267" s="95">
        <f>VLOOKUP($A267,'WO Detail'!$A$2:$BJ$304,41,FALSE)</f>
        <v>169</v>
      </c>
      <c r="GT267" s="95">
        <f t="shared" si="120"/>
        <v>0.25960061443932414</v>
      </c>
      <c r="GU267" s="95">
        <f>VLOOKUP($A267,'WO Detail'!$A$2:$BJ$304,42,FALSE)</f>
        <v>7</v>
      </c>
      <c r="GV267" s="95">
        <f t="shared" si="121"/>
        <v>3.2258064516129031E-2</v>
      </c>
      <c r="GW267" s="95">
        <f>VLOOKUP($A267,'WO Detail'!$A$2:$BJ$304,43,FALSE)</f>
        <v>915</v>
      </c>
      <c r="GX267" s="95">
        <f t="shared" si="105"/>
        <v>1.4055299539170507</v>
      </c>
      <c r="GY267" s="95">
        <f>VLOOKUP($A267,'WO Detail'!$A$2:$BJ$304,44,FALSE)</f>
        <v>1307</v>
      </c>
      <c r="GZ267" s="95">
        <f t="shared" si="106"/>
        <v>6.0230414746543781</v>
      </c>
      <c r="HA267" s="95">
        <f>VLOOKUP($A267,'WO Detail'!$A$2:$BJ$304,45,FALSE)</f>
        <v>580</v>
      </c>
      <c r="HB267" s="95">
        <f t="shared" si="107"/>
        <v>0.8909370199692781</v>
      </c>
      <c r="HC267" s="95">
        <f>VLOOKUP($A267,'WO Detail'!$A$2:$BJ$304,46,FALSE)</f>
        <v>281</v>
      </c>
      <c r="HD267" s="95">
        <f t="shared" si="108"/>
        <v>1.2949308755760369</v>
      </c>
      <c r="HE267" s="95">
        <f>VLOOKUP($A267,'WO Detail'!$A$2:$BJ$304,47,FALSE)</f>
        <v>525</v>
      </c>
      <c r="HF267" s="95">
        <f t="shared" si="109"/>
        <v>0.80645161290322576</v>
      </c>
      <c r="HG267" s="95">
        <f>VLOOKUP($A267,'WO Detail'!$A$2:$BJ$304,49,FALSE)</f>
        <v>130</v>
      </c>
      <c r="HH267" s="95">
        <f t="shared" si="110"/>
        <v>0.19969278033794163</v>
      </c>
      <c r="HI267" s="95">
        <f>VLOOKUP($A267,'WO Detail'!$A$2:$BJ$304,51,FALSE)</f>
        <v>18</v>
      </c>
      <c r="HJ267" s="95">
        <f t="shared" si="111"/>
        <v>9</v>
      </c>
      <c r="HK267" s="95">
        <f>VLOOKUP($A267,'WO Detail'!$A$2:$BJ$304,53,FALSE)</f>
        <v>4</v>
      </c>
      <c r="HL267" s="95">
        <f t="shared" si="112"/>
        <v>2</v>
      </c>
      <c r="HM267" s="95">
        <f>VLOOKUP($A267,'WO Detail'!$A$2:$BJ$304,55,FALSE)</f>
        <v>134</v>
      </c>
      <c r="HN267" s="95">
        <f t="shared" si="101"/>
        <v>67</v>
      </c>
      <c r="HO267" s="95">
        <f>VLOOKUP($A267,'WO Detail'!$A$2:$BJ$304,56,FALSE)</f>
        <v>4145</v>
      </c>
      <c r="HP267" s="95">
        <f t="shared" si="113"/>
        <v>6.3671274961597542</v>
      </c>
      <c r="HQ267" s="95">
        <f>VLOOKUP($A267,'WO Detail'!$A$2:$BJ$304,57,FALSE)</f>
        <v>736</v>
      </c>
      <c r="HR267" s="95">
        <f t="shared" si="114"/>
        <v>3.3917050691244239</v>
      </c>
      <c r="HS267" s="95">
        <f>VLOOKUP($A267,'WO Detail'!$A$2:$BJ$304,58,FALSE)</f>
        <v>2746</v>
      </c>
      <c r="HT267" s="95">
        <f t="shared" si="115"/>
        <v>4.2181259600614442</v>
      </c>
      <c r="HU267" s="95">
        <f>VLOOKUP($A267,'WO Detail'!$A$2:$BJ$304,59,FALSE)</f>
        <v>8261</v>
      </c>
      <c r="HV267" s="95">
        <f t="shared" si="116"/>
        <v>38.069124423963132</v>
      </c>
      <c r="HW267" s="95">
        <f>VLOOKUP($A267,'WO Detail'!$A$2:$BJ$304,60,FALSE)</f>
        <v>269</v>
      </c>
      <c r="HX267" s="95">
        <f t="shared" si="117"/>
        <v>0.41321044546850999</v>
      </c>
      <c r="HY267" s="95">
        <f>VLOOKUP($A267,'WO Detail'!$A$2:$BJ$304,61,FALSE)</f>
        <v>1976</v>
      </c>
      <c r="HZ267" s="95">
        <f t="shared" si="118"/>
        <v>9.1059907834101388</v>
      </c>
      <c r="IA267" s="95"/>
      <c r="IB267" s="95"/>
      <c r="IC267" s="95"/>
      <c r="ID267" s="113">
        <f>VLOOKUP($A267,'PHAS Score'!$C$1:$D$303,2,FALSE)</f>
        <v>33</v>
      </c>
      <c r="IE267" s="95">
        <f>VLOOKUP($A267,'WO Detail'!$A$2:$BJ$304,62,FALSE)</f>
        <v>379</v>
      </c>
      <c r="IF267" s="95">
        <f t="shared" si="119"/>
        <v>1.7465437788018434</v>
      </c>
      <c r="IG267" s="96"/>
      <c r="IH267" s="96"/>
      <c r="II267" s="96"/>
      <c r="IJ267" s="96"/>
    </row>
    <row r="268" spans="1:244" s="18" customFormat="1" ht="20.100000000000001" customHeight="1">
      <c r="A268" s="55" t="s">
        <v>1553</v>
      </c>
      <c r="B268" s="13" t="s">
        <v>307</v>
      </c>
      <c r="C268" s="13" t="str">
        <f>VLOOKUP($A268,'WO Detail'!$A$2:$BJ$304,4,FALSE)</f>
        <v>Manhattan</v>
      </c>
      <c r="D268" s="13" t="str">
        <f>VLOOKUP($A268,'WO Detail'!$A$2:$BJ$304,6,FALSE)</f>
        <v>La Guardia</v>
      </c>
      <c r="E268" s="55">
        <f>VLOOKUP($A268,'WO Detail'!$A$2:$BJ$304,7,FALSE)</f>
        <v>76</v>
      </c>
      <c r="F268" s="13" t="s">
        <v>1554</v>
      </c>
      <c r="G268" s="53">
        <v>266</v>
      </c>
      <c r="H268" s="55" t="str">
        <f>VLOOKUP($A268,'WO Detail'!$A$2:$BJ$304,9,FALSE)</f>
        <v>NY005010760</v>
      </c>
      <c r="I268" s="14">
        <v>248</v>
      </c>
      <c r="J268" s="14">
        <v>610</v>
      </c>
      <c r="K268" s="15">
        <v>2.4596773999999999</v>
      </c>
      <c r="L268" s="15">
        <v>31.221371000000001</v>
      </c>
      <c r="M268" s="14">
        <v>253</v>
      </c>
      <c r="N268" s="14">
        <v>357</v>
      </c>
      <c r="O268" s="14">
        <v>21</v>
      </c>
      <c r="P268" s="14">
        <v>36</v>
      </c>
      <c r="Q268" s="14">
        <v>35</v>
      </c>
      <c r="R268" s="14">
        <v>47</v>
      </c>
      <c r="S268" s="14">
        <v>45</v>
      </c>
      <c r="T268" s="14">
        <v>67</v>
      </c>
      <c r="U268" s="14">
        <v>50</v>
      </c>
      <c r="V268" s="14">
        <v>64</v>
      </c>
      <c r="W268" s="14">
        <v>40</v>
      </c>
      <c r="X268" s="14">
        <v>35</v>
      </c>
      <c r="Y268" s="14">
        <v>77</v>
      </c>
      <c r="Z268" s="14">
        <v>61</v>
      </c>
      <c r="AA268" s="14">
        <v>32</v>
      </c>
      <c r="AB268" s="14">
        <v>121</v>
      </c>
      <c r="AC268" s="14">
        <v>191</v>
      </c>
      <c r="AD268" s="14">
        <v>170</v>
      </c>
      <c r="AE268" s="14">
        <v>18</v>
      </c>
      <c r="AF268" s="14">
        <v>112</v>
      </c>
      <c r="AG268" s="14">
        <v>275</v>
      </c>
      <c r="AH268" s="14">
        <v>205</v>
      </c>
      <c r="AI268" s="14">
        <v>0</v>
      </c>
      <c r="AJ268" s="14">
        <v>107</v>
      </c>
      <c r="AK268" s="14">
        <v>33</v>
      </c>
      <c r="AL268" s="14">
        <v>8</v>
      </c>
      <c r="AM268" s="14">
        <v>4</v>
      </c>
      <c r="AN268" s="14">
        <v>37</v>
      </c>
      <c r="AO268" s="16">
        <v>630.56048387096769</v>
      </c>
      <c r="AP268" s="16">
        <v>460</v>
      </c>
      <c r="AQ268" s="14">
        <v>2</v>
      </c>
      <c r="AR268" s="14">
        <v>13</v>
      </c>
      <c r="AS268" s="14">
        <v>58</v>
      </c>
      <c r="AT268" s="14">
        <v>32</v>
      </c>
      <c r="AU268" s="14">
        <v>27</v>
      </c>
      <c r="AV268" s="14">
        <v>27</v>
      </c>
      <c r="AW268" s="14">
        <v>13</v>
      </c>
      <c r="AX268" s="14">
        <v>16</v>
      </c>
      <c r="AY268" s="14">
        <v>8</v>
      </c>
      <c r="AZ268" s="14">
        <v>5</v>
      </c>
      <c r="BA268" s="14">
        <v>47</v>
      </c>
      <c r="BB268" s="16">
        <v>48198.540650406503</v>
      </c>
      <c r="BC268" s="16">
        <v>20574.5</v>
      </c>
      <c r="BD268" s="14">
        <v>4</v>
      </c>
      <c r="BE268" s="14">
        <v>30</v>
      </c>
      <c r="BF268" s="14">
        <v>45</v>
      </c>
      <c r="BG268" s="14">
        <v>41</v>
      </c>
      <c r="BH268" s="14">
        <v>22</v>
      </c>
      <c r="BI268" s="14">
        <v>19</v>
      </c>
      <c r="BJ268" s="14">
        <v>12</v>
      </c>
      <c r="BK268" s="14">
        <v>12</v>
      </c>
      <c r="BL268" s="14">
        <v>9</v>
      </c>
      <c r="BM268" s="14">
        <v>7</v>
      </c>
      <c r="BN268" s="14">
        <v>8</v>
      </c>
      <c r="BO268" s="14">
        <v>3</v>
      </c>
      <c r="BP268" s="14">
        <v>3</v>
      </c>
      <c r="BQ268" s="14">
        <v>3</v>
      </c>
      <c r="BR268" s="14">
        <v>3</v>
      </c>
      <c r="BS268" s="14">
        <v>0</v>
      </c>
      <c r="BT268" s="14">
        <v>6</v>
      </c>
      <c r="BU268" s="14">
        <v>0</v>
      </c>
      <c r="BV268" s="14">
        <v>1</v>
      </c>
      <c r="BW268" s="14">
        <v>3</v>
      </c>
      <c r="BX268" s="14">
        <v>15</v>
      </c>
      <c r="BY268" s="14">
        <v>132</v>
      </c>
      <c r="BZ268" s="16">
        <v>76146.477272727279</v>
      </c>
      <c r="CA268" s="16">
        <v>34183</v>
      </c>
      <c r="CB268" s="14">
        <v>13</v>
      </c>
      <c r="CC268" s="16">
        <v>17865.384615384617</v>
      </c>
      <c r="CD268" s="16">
        <v>11576</v>
      </c>
      <c r="CE268" s="14">
        <v>103</v>
      </c>
      <c r="CF268" s="16">
        <v>16084.485436893205</v>
      </c>
      <c r="CG268" s="16">
        <v>12698</v>
      </c>
      <c r="CH268" s="14">
        <v>156</v>
      </c>
      <c r="CI268" s="14">
        <v>42</v>
      </c>
      <c r="CJ268" s="14">
        <v>21</v>
      </c>
      <c r="CK268" s="14">
        <v>15</v>
      </c>
      <c r="CL268" s="14">
        <v>8</v>
      </c>
      <c r="CM268" s="14">
        <v>12</v>
      </c>
      <c r="CN268" s="17">
        <f t="shared" si="102"/>
        <v>4.8387096774193547E-2</v>
      </c>
      <c r="CO268" s="14">
        <v>26</v>
      </c>
      <c r="CP268" s="17">
        <f t="shared" si="103"/>
        <v>0.10483870967741936</v>
      </c>
      <c r="CQ268" s="14">
        <v>102</v>
      </c>
      <c r="CR268" s="14">
        <v>29</v>
      </c>
      <c r="CS268" s="17">
        <f t="shared" si="104"/>
        <v>4.7540983606557376E-2</v>
      </c>
      <c r="CT268" s="13"/>
      <c r="CU268" s="17"/>
      <c r="CV268" s="13"/>
      <c r="CW268" s="13"/>
      <c r="CX268" s="13"/>
      <c r="CY268" s="13"/>
      <c r="CZ268" s="13"/>
      <c r="DA268" s="13"/>
      <c r="DB268" s="13" t="str">
        <f>VLOOKUP($A268,'WO Detail'!$A$2:$BJ$304,5,FALSE)</f>
        <v>Brenda Allen</v>
      </c>
      <c r="DC268" s="13"/>
      <c r="DD268" s="13"/>
      <c r="DE268" s="55">
        <f>VLOOKUP($A268,'WO Detail'!$A$2:$BJ$304,38,FALSE)</f>
        <v>1</v>
      </c>
      <c r="DF268" s="19" t="s">
        <v>396</v>
      </c>
      <c r="DG268" s="19" t="s">
        <v>397</v>
      </c>
      <c r="DH268" s="19" t="s">
        <v>398</v>
      </c>
      <c r="DI268" s="19" t="s">
        <v>399</v>
      </c>
      <c r="DJ268" s="19" t="s">
        <v>389</v>
      </c>
      <c r="DK268" s="19" t="s">
        <v>400</v>
      </c>
      <c r="DL268" s="19" t="s">
        <v>401</v>
      </c>
      <c r="DM268" s="19" t="s">
        <v>402</v>
      </c>
      <c r="DN268" s="19" t="s">
        <v>403</v>
      </c>
      <c r="DO268" s="55"/>
      <c r="DP268" s="55"/>
      <c r="DQ268" s="69" t="s">
        <v>897</v>
      </c>
      <c r="DR268" s="55" t="str">
        <f>VLOOKUP($A268,'WO Detail'!$A$2:$BJ$304,10,FALSE)</f>
        <v>No</v>
      </c>
      <c r="DS268" s="55" t="str">
        <f>VLOOKUP($A268,'WO Detail'!$A$2:$BJ$304,14,FALSE)</f>
        <v>YES</v>
      </c>
      <c r="DT268" s="19" t="s">
        <v>387</v>
      </c>
      <c r="DU268" s="59" t="str">
        <f>VLOOKUP($A268,'WO Detail'!$A$2:$BJ$304,15,FALSE)</f>
        <v>KENNETH McINTOSH</v>
      </c>
      <c r="DV268" s="77"/>
      <c r="DW268" s="79" t="s">
        <v>267</v>
      </c>
      <c r="DX268" s="55">
        <f>VLOOKUP($A268,'WO Detail'!$A$2:$BJ$304,26,FALSE)</f>
        <v>250</v>
      </c>
      <c r="DY268" s="55">
        <f>VLOOKUP($A268,'WO Detail'!$A$2:$BJ$304,27,FALSE)</f>
        <v>248</v>
      </c>
      <c r="DZ268" s="55">
        <f>VLOOKUP($A268,'WO Detail'!$A$2:$BJ$304,28,FALSE)</f>
        <v>2</v>
      </c>
      <c r="EA268" s="55">
        <f>VLOOKUP($A268,'WO Detail'!$A$2:$BJ$304,29,FALSE)</f>
        <v>0</v>
      </c>
      <c r="EB268" s="55">
        <f>VLOOKUP($A268,'WO Detail'!$A$2:$BJ$304,30,FALSE)</f>
        <v>0</v>
      </c>
      <c r="EC268" s="55">
        <f>VLOOKUP($A268,'WO Detail'!$A$2:$BJ$304,31,FALSE)</f>
        <v>25</v>
      </c>
      <c r="ED268" s="55">
        <f>VLOOKUP($A268,'WO Detail'!$A$2:$BJ$304,32,FALSE)</f>
        <v>99</v>
      </c>
      <c r="EE268" s="55">
        <f>VLOOKUP($A268,'WO Detail'!$A$2:$BJ$304,33,FALSE)</f>
        <v>101</v>
      </c>
      <c r="EF268" s="55">
        <f>VLOOKUP($A268,'WO Detail'!$A$2:$BJ$304,34,FALSE)</f>
        <v>25</v>
      </c>
      <c r="EG268" s="55">
        <f>VLOOKUP($A268,'WO Detail'!$A$2:$BJ$304,35,FALSE)</f>
        <v>0</v>
      </c>
      <c r="EH268" s="55">
        <f>VLOOKUP($A268,'WO Detail'!$A$2:$BJ$304,36,FALSE)</f>
        <v>0</v>
      </c>
      <c r="EI268" s="55">
        <f>VLOOKUP($A268,'WO Detail'!$A$2:$BJ$304,37,FALSE)</f>
        <v>0</v>
      </c>
      <c r="EJ268" s="78">
        <v>1</v>
      </c>
      <c r="EK268" s="78">
        <v>0</v>
      </c>
      <c r="EL268" s="19" t="s">
        <v>268</v>
      </c>
      <c r="EM268" s="19" t="s">
        <v>290</v>
      </c>
      <c r="EN268" s="81">
        <v>27514</v>
      </c>
      <c r="EO268" s="78">
        <v>45</v>
      </c>
      <c r="EP268" s="78" t="s">
        <v>389</v>
      </c>
      <c r="EQ268" s="84">
        <v>13314</v>
      </c>
      <c r="ER268" s="78">
        <v>0.73</v>
      </c>
      <c r="ES268" s="13"/>
      <c r="ET268" s="55">
        <f>VLOOKUP($A268,'WO Detail'!$A$2:$BJ$304,25,FALSE)</f>
        <v>2</v>
      </c>
      <c r="EU268" s="55">
        <f>VLOOKUP($A268,'WO Detail'!$A$2:$BJ$304,24,FALSE)</f>
        <v>4</v>
      </c>
      <c r="EV268" s="55" t="str">
        <f>VLOOKUP($A268,'WO Detail'!$A$2:$BJ$304,23,FALSE)</f>
        <v>OPERATING</v>
      </c>
      <c r="EW268" s="78" t="s">
        <v>462</v>
      </c>
      <c r="EX268" s="13" t="s">
        <v>372</v>
      </c>
      <c r="EY268" s="13"/>
      <c r="EZ268" s="19" t="s">
        <v>267</v>
      </c>
      <c r="FA268" s="55" t="str">
        <f>VLOOKUP($A268,'WO Detail'!$A$2:$BJ$304,11,FALSE)</f>
        <v>Other</v>
      </c>
      <c r="FB268" s="55" t="str">
        <f>VLOOKUP($A268,'WO Detail'!$A$2:$BJ$304,12,FALSE)</f>
        <v>Yes</v>
      </c>
      <c r="FC268" s="13"/>
      <c r="FD268" s="55">
        <f>VLOOKUP($A268,'WO Detail'!$A$2:$BJ$304,13,FALSE)</f>
        <v>0</v>
      </c>
      <c r="FE268" s="19" t="s">
        <v>267</v>
      </c>
      <c r="FF268" s="13"/>
      <c r="FG268" s="19" t="s">
        <v>1555</v>
      </c>
      <c r="FH268" s="19" t="s">
        <v>515</v>
      </c>
      <c r="FI268" s="13">
        <v>3809</v>
      </c>
      <c r="FJ268" s="13">
        <v>1</v>
      </c>
      <c r="FK268" s="19" t="s">
        <v>516</v>
      </c>
      <c r="FL268" s="13"/>
      <c r="FM268" s="55">
        <f>VLOOKUP($A268,'WO Detail'!$A$2:$BJ$304,16,FALSE)</f>
        <v>0</v>
      </c>
      <c r="FN268" s="13"/>
      <c r="FO268" s="13"/>
      <c r="FP268" s="13"/>
      <c r="FQ268" s="13"/>
      <c r="FR268" s="13"/>
      <c r="FS268" s="13"/>
      <c r="FT268" s="13"/>
      <c r="FU268" s="13"/>
      <c r="FV268" s="13"/>
      <c r="FW268" s="13"/>
      <c r="FX268" s="13"/>
      <c r="FY268" s="13"/>
      <c r="FZ268" s="13"/>
      <c r="GA268" s="13"/>
      <c r="GB268" s="13"/>
      <c r="GC268" s="13"/>
      <c r="GD268" s="13"/>
      <c r="GE268" s="13"/>
      <c r="GF268" s="13"/>
      <c r="GG268" s="13"/>
      <c r="GH268" s="55">
        <f>VLOOKUP($A268,'WO Detail'!$A$2:$BJ$304,39,FALSE)</f>
        <v>96.97</v>
      </c>
      <c r="GI268" s="55">
        <f>VLOOKUP($A268,'WO Detail'!$A$2:$BJ$304,40,FALSE)</f>
        <v>24.6</v>
      </c>
      <c r="GJ268" s="13"/>
      <c r="GK268" s="13"/>
      <c r="GL268" s="13"/>
      <c r="GM268" s="13"/>
      <c r="GN268" s="55">
        <f>VLOOKUP($A268,'WO Detail'!$A$2:$BJ$304,17,FALSE)</f>
        <v>0</v>
      </c>
      <c r="GO268" s="55">
        <f>VLOOKUP($A268,'WO Detail'!$A$2:$BJ$304,18,FALSE)</f>
        <v>0</v>
      </c>
      <c r="GP268" s="55">
        <f>VLOOKUP($A268,'WO Detail'!$A$2:$BJ$304,19,FALSE)</f>
        <v>0</v>
      </c>
      <c r="GQ268" s="55" t="str">
        <f>VLOOKUP($A268,'WO Detail'!$A$2:$BJ$304,21,FALSE)</f>
        <v>No</v>
      </c>
      <c r="GR268" s="89">
        <f>VLOOKUP($A268,'WO Detail'!$A$2:$BJ$304,22,FALSE)</f>
        <v>0.50704734804874729</v>
      </c>
      <c r="GS268" s="95">
        <f>VLOOKUP($A268,'WO Detail'!$A$2:$BJ$304,41,FALSE)</f>
        <v>562</v>
      </c>
      <c r="GT268" s="95">
        <f t="shared" si="120"/>
        <v>0.7553763440860215</v>
      </c>
      <c r="GU268" s="95">
        <f>VLOOKUP($A268,'WO Detail'!$A$2:$BJ$304,42,FALSE)</f>
        <v>71</v>
      </c>
      <c r="GV268" s="95">
        <f t="shared" si="121"/>
        <v>0.28629032258064518</v>
      </c>
      <c r="GW268" s="95">
        <f>VLOOKUP($A268,'WO Detail'!$A$2:$BJ$304,43,FALSE)</f>
        <v>1360</v>
      </c>
      <c r="GX268" s="95">
        <f t="shared" si="105"/>
        <v>1.8279569892473118</v>
      </c>
      <c r="GY268" s="95">
        <f>VLOOKUP($A268,'WO Detail'!$A$2:$BJ$304,44,FALSE)</f>
        <v>762</v>
      </c>
      <c r="GZ268" s="95">
        <f t="shared" si="106"/>
        <v>3.0725806451612905</v>
      </c>
      <c r="HA268" s="95">
        <f>VLOOKUP($A268,'WO Detail'!$A$2:$BJ$304,45,FALSE)</f>
        <v>330</v>
      </c>
      <c r="HB268" s="95">
        <f t="shared" si="107"/>
        <v>0.44354838709677419</v>
      </c>
      <c r="HC268" s="95">
        <f>VLOOKUP($A268,'WO Detail'!$A$2:$BJ$304,46,FALSE)</f>
        <v>170</v>
      </c>
      <c r="HD268" s="95">
        <f t="shared" si="108"/>
        <v>0.68548387096774188</v>
      </c>
      <c r="HE268" s="95">
        <f>VLOOKUP($A268,'WO Detail'!$A$2:$BJ$304,47,FALSE)</f>
        <v>371</v>
      </c>
      <c r="HF268" s="95">
        <f t="shared" si="109"/>
        <v>0.49865591397849462</v>
      </c>
      <c r="HG268" s="95">
        <f>VLOOKUP($A268,'WO Detail'!$A$2:$BJ$304,49,FALSE)</f>
        <v>758</v>
      </c>
      <c r="HH268" s="95">
        <f t="shared" si="110"/>
        <v>1.0188172043010753</v>
      </c>
      <c r="HI268" s="95">
        <f>VLOOKUP($A268,'WO Detail'!$A$2:$BJ$304,51,FALSE)</f>
        <v>11</v>
      </c>
      <c r="HJ268" s="95">
        <f t="shared" si="111"/>
        <v>5.5</v>
      </c>
      <c r="HK268" s="95">
        <f>VLOOKUP($A268,'WO Detail'!$A$2:$BJ$304,53,FALSE)</f>
        <v>12</v>
      </c>
      <c r="HL268" s="95">
        <f t="shared" si="112"/>
        <v>6</v>
      </c>
      <c r="HM268" s="95">
        <f>VLOOKUP($A268,'WO Detail'!$A$2:$BJ$304,55,FALSE)</f>
        <v>253</v>
      </c>
      <c r="HN268" s="95">
        <f t="shared" si="101"/>
        <v>63.25</v>
      </c>
      <c r="HO268" s="95">
        <f>VLOOKUP($A268,'WO Detail'!$A$2:$BJ$304,56,FALSE)</f>
        <v>5468</v>
      </c>
      <c r="HP268" s="95">
        <f t="shared" si="113"/>
        <v>7.349462365591398</v>
      </c>
      <c r="HQ268" s="95">
        <f>VLOOKUP($A268,'WO Detail'!$A$2:$BJ$304,57,FALSE)</f>
        <v>988</v>
      </c>
      <c r="HR268" s="95">
        <f t="shared" si="114"/>
        <v>3.9838709677419355</v>
      </c>
      <c r="HS268" s="95">
        <f>VLOOKUP($A268,'WO Detail'!$A$2:$BJ$304,58,FALSE)</f>
        <v>3856</v>
      </c>
      <c r="HT268" s="95">
        <f t="shared" si="115"/>
        <v>5.182795698924731</v>
      </c>
      <c r="HU268" s="95">
        <f>VLOOKUP($A268,'WO Detail'!$A$2:$BJ$304,59,FALSE)</f>
        <v>11442</v>
      </c>
      <c r="HV268" s="95">
        <f t="shared" si="116"/>
        <v>46.137096774193552</v>
      </c>
      <c r="HW268" s="95">
        <f>VLOOKUP($A268,'WO Detail'!$A$2:$BJ$304,60,FALSE)</f>
        <v>317</v>
      </c>
      <c r="HX268" s="95">
        <f t="shared" si="117"/>
        <v>0.42607526881720431</v>
      </c>
      <c r="HY268" s="95">
        <f>VLOOKUP($A268,'WO Detail'!$A$2:$BJ$304,61,FALSE)</f>
        <v>1540</v>
      </c>
      <c r="HZ268" s="95">
        <f t="shared" si="118"/>
        <v>6.209677419354839</v>
      </c>
      <c r="IA268" s="95"/>
      <c r="IB268" s="95"/>
      <c r="IC268" s="95"/>
      <c r="ID268" s="113">
        <f>VLOOKUP($A268,'PHAS Score'!$C$1:$D$303,2,FALSE)</f>
        <v>51</v>
      </c>
      <c r="IE268" s="95">
        <f>VLOOKUP($A268,'WO Detail'!$A$2:$BJ$304,62,FALSE)</f>
        <v>349</v>
      </c>
      <c r="IF268" s="95">
        <f t="shared" si="119"/>
        <v>1.407258064516129</v>
      </c>
      <c r="IG268" s="96"/>
      <c r="IH268" s="96"/>
      <c r="II268" s="96"/>
      <c r="IJ268" s="96"/>
    </row>
    <row r="269" spans="1:244" s="18" customFormat="1" ht="20.100000000000001" customHeight="1">
      <c r="A269" s="55" t="s">
        <v>1556</v>
      </c>
      <c r="B269" s="13" t="s">
        <v>256</v>
      </c>
      <c r="C269" s="13" t="str">
        <f>VLOOKUP($A269,'WO Detail'!$A$2:$BJ$304,4,FALSE)</f>
        <v>Bronx</v>
      </c>
      <c r="D269" s="13" t="str">
        <f>VLOOKUP($A269,'WO Detail'!$A$2:$BJ$304,6,FALSE)</f>
        <v>Union Avenue Consolidated</v>
      </c>
      <c r="E269" s="55">
        <f>VLOOKUP($A269,'WO Detail'!$A$2:$BJ$304,7,FALSE)</f>
        <v>342</v>
      </c>
      <c r="F269" s="13" t="s">
        <v>1557</v>
      </c>
      <c r="G269" s="53">
        <v>342</v>
      </c>
      <c r="H269" s="55" t="str">
        <f>VLOOKUP($A269,'WO Detail'!$A$2:$BJ$304,9,FALSE)</f>
        <v>NY005013420</v>
      </c>
      <c r="I269" s="14">
        <v>195</v>
      </c>
      <c r="J269" s="14">
        <v>230</v>
      </c>
      <c r="K269" s="15">
        <v>1.1794872000000001</v>
      </c>
      <c r="L269" s="15">
        <v>13.5948718</v>
      </c>
      <c r="M269" s="14">
        <v>79</v>
      </c>
      <c r="N269" s="14">
        <v>151</v>
      </c>
      <c r="O269" s="14">
        <v>0</v>
      </c>
      <c r="P269" s="14">
        <v>0</v>
      </c>
      <c r="Q269" s="14">
        <v>0</v>
      </c>
      <c r="R269" s="14">
        <v>0</v>
      </c>
      <c r="S269" s="14">
        <v>0</v>
      </c>
      <c r="T269" s="14">
        <v>0</v>
      </c>
      <c r="U269" s="14">
        <v>0</v>
      </c>
      <c r="V269" s="14">
        <v>5</v>
      </c>
      <c r="W269" s="14">
        <v>5</v>
      </c>
      <c r="X269" s="14">
        <v>8</v>
      </c>
      <c r="Y269" s="14">
        <v>76</v>
      </c>
      <c r="Z269" s="14">
        <v>100</v>
      </c>
      <c r="AA269" s="14">
        <v>36</v>
      </c>
      <c r="AB269" s="14">
        <v>0</v>
      </c>
      <c r="AC269" s="14">
        <v>220</v>
      </c>
      <c r="AD269" s="14">
        <v>212</v>
      </c>
      <c r="AE269" s="14">
        <v>14</v>
      </c>
      <c r="AF269" s="14">
        <v>35</v>
      </c>
      <c r="AG269" s="14">
        <v>179</v>
      </c>
      <c r="AH269" s="14">
        <v>1</v>
      </c>
      <c r="AI269" s="14">
        <v>1</v>
      </c>
      <c r="AJ269" s="14">
        <v>136</v>
      </c>
      <c r="AK269" s="14">
        <v>60</v>
      </c>
      <c r="AL269" s="14">
        <v>5</v>
      </c>
      <c r="AM269" s="14">
        <v>3</v>
      </c>
      <c r="AN269" s="14">
        <v>9</v>
      </c>
      <c r="AO269" s="16">
        <v>335.3897435897436</v>
      </c>
      <c r="AP269" s="16">
        <v>248</v>
      </c>
      <c r="AQ269" s="14">
        <v>0</v>
      </c>
      <c r="AR269" s="14">
        <v>11</v>
      </c>
      <c r="AS269" s="14">
        <v>122</v>
      </c>
      <c r="AT269" s="14">
        <v>22</v>
      </c>
      <c r="AU269" s="14">
        <v>14</v>
      </c>
      <c r="AV269" s="14">
        <v>9</v>
      </c>
      <c r="AW269" s="14">
        <v>4</v>
      </c>
      <c r="AX269" s="14">
        <v>2</v>
      </c>
      <c r="AY269" s="14">
        <v>4</v>
      </c>
      <c r="AZ269" s="14">
        <v>2</v>
      </c>
      <c r="BA269" s="14">
        <v>5</v>
      </c>
      <c r="BB269" s="16">
        <v>14148.765625</v>
      </c>
      <c r="BC269" s="16">
        <v>10446</v>
      </c>
      <c r="BD269" s="14">
        <v>6</v>
      </c>
      <c r="BE269" s="14">
        <v>35</v>
      </c>
      <c r="BF269" s="14">
        <v>105</v>
      </c>
      <c r="BG269" s="14">
        <v>18</v>
      </c>
      <c r="BH269" s="14">
        <v>11</v>
      </c>
      <c r="BI269" s="14">
        <v>5</v>
      </c>
      <c r="BJ269" s="14">
        <v>3</v>
      </c>
      <c r="BK269" s="14">
        <v>3</v>
      </c>
      <c r="BL269" s="14">
        <v>2</v>
      </c>
      <c r="BM269" s="14">
        <v>1</v>
      </c>
      <c r="BN269" s="14">
        <v>2</v>
      </c>
      <c r="BO269" s="14">
        <v>0</v>
      </c>
      <c r="BP269" s="14">
        <v>0</v>
      </c>
      <c r="BQ269" s="14">
        <v>0</v>
      </c>
      <c r="BR269" s="14">
        <v>1</v>
      </c>
      <c r="BS269" s="14">
        <v>0</v>
      </c>
      <c r="BT269" s="14">
        <v>0</v>
      </c>
      <c r="BU269" s="14">
        <v>0</v>
      </c>
      <c r="BV269" s="14">
        <v>0</v>
      </c>
      <c r="BW269" s="14">
        <v>0</v>
      </c>
      <c r="BX269" s="14">
        <v>0</v>
      </c>
      <c r="BY269" s="14">
        <v>22</v>
      </c>
      <c r="BZ269" s="16">
        <v>29940.5</v>
      </c>
      <c r="CA269" s="16">
        <v>25448</v>
      </c>
      <c r="CB269" s="14">
        <v>5</v>
      </c>
      <c r="CC269" s="16">
        <v>4728</v>
      </c>
      <c r="CD269" s="16">
        <v>4140</v>
      </c>
      <c r="CE269" s="14">
        <v>164</v>
      </c>
      <c r="CF269" s="16">
        <v>12374.585365853658</v>
      </c>
      <c r="CG269" s="16">
        <v>10296</v>
      </c>
      <c r="CH269" s="14">
        <v>170</v>
      </c>
      <c r="CI269" s="14">
        <v>16</v>
      </c>
      <c r="CJ269" s="14">
        <v>5</v>
      </c>
      <c r="CK269" s="14">
        <v>1</v>
      </c>
      <c r="CL269" s="14">
        <v>0</v>
      </c>
      <c r="CM269" s="14">
        <v>0</v>
      </c>
      <c r="CN269" s="17">
        <f t="shared" si="102"/>
        <v>0</v>
      </c>
      <c r="CO269" s="14">
        <v>3</v>
      </c>
      <c r="CP269" s="17">
        <f t="shared" si="103"/>
        <v>1.5384615384615385E-2</v>
      </c>
      <c r="CQ269" s="14">
        <v>137</v>
      </c>
      <c r="CR269" s="14">
        <v>0</v>
      </c>
      <c r="CS269" s="17">
        <f t="shared" si="104"/>
        <v>0</v>
      </c>
      <c r="CT269" s="13"/>
      <c r="CU269" s="17"/>
      <c r="CV269" s="13"/>
      <c r="CW269" s="13"/>
      <c r="CX269" s="13"/>
      <c r="CY269" s="13"/>
      <c r="CZ269" s="13"/>
      <c r="DA269" s="13"/>
      <c r="DB269" s="13" t="str">
        <f>VLOOKUP($A269,'WO Detail'!$A$2:$BJ$304,5,FALSE)</f>
        <v>Kim Theodore</v>
      </c>
      <c r="DC269" s="13"/>
      <c r="DD269" s="13"/>
      <c r="DE269" s="55">
        <f>VLOOKUP($A269,'WO Detail'!$A$2:$BJ$304,38,FALSE)</f>
        <v>1</v>
      </c>
      <c r="DF269" s="19" t="s">
        <v>258</v>
      </c>
      <c r="DG269" s="19" t="s">
        <v>259</v>
      </c>
      <c r="DH269" s="19" t="s">
        <v>297</v>
      </c>
      <c r="DI269" s="19" t="s">
        <v>298</v>
      </c>
      <c r="DJ269" s="19" t="s">
        <v>262</v>
      </c>
      <c r="DK269" s="19" t="s">
        <v>263</v>
      </c>
      <c r="DL269" s="19" t="s">
        <v>318</v>
      </c>
      <c r="DM269" s="19" t="s">
        <v>326</v>
      </c>
      <c r="DN269" s="19" t="s">
        <v>301</v>
      </c>
      <c r="DO269" s="55"/>
      <c r="DP269" s="55"/>
      <c r="DQ269" s="68">
        <v>9.8752598752598804</v>
      </c>
      <c r="DR269" s="55" t="str">
        <f>VLOOKUP($A269,'WO Detail'!$A$2:$BJ$304,10,FALSE)</f>
        <v>No</v>
      </c>
      <c r="DS269" s="55" t="str">
        <f>VLOOKUP($A269,'WO Detail'!$A$2:$BJ$304,14,FALSE)</f>
        <v>YES</v>
      </c>
      <c r="DT269" s="19" t="s">
        <v>302</v>
      </c>
      <c r="DU269" s="59" t="str">
        <f>VLOOKUP($A269,'WO Detail'!$A$2:$BJ$304,15,FALSE)</f>
        <v>WILLIAM CROSS</v>
      </c>
      <c r="DV269" s="78">
        <v>2026</v>
      </c>
      <c r="DW269" s="79" t="s">
        <v>519</v>
      </c>
      <c r="DX269" s="55">
        <f>VLOOKUP($A269,'WO Detail'!$A$2:$BJ$304,26,FALSE)</f>
        <v>200</v>
      </c>
      <c r="DY269" s="55">
        <f>VLOOKUP($A269,'WO Detail'!$A$2:$BJ$304,27,FALSE)</f>
        <v>195</v>
      </c>
      <c r="DZ269" s="55">
        <f>VLOOKUP($A269,'WO Detail'!$A$2:$BJ$304,28,FALSE)</f>
        <v>4</v>
      </c>
      <c r="EA269" s="55">
        <f>VLOOKUP($A269,'WO Detail'!$A$2:$BJ$304,29,FALSE)</f>
        <v>1</v>
      </c>
      <c r="EB269" s="55">
        <f>VLOOKUP($A269,'WO Detail'!$A$2:$BJ$304,30,FALSE)</f>
        <v>0</v>
      </c>
      <c r="EC269" s="55">
        <f>VLOOKUP($A269,'WO Detail'!$A$2:$BJ$304,31,FALSE)</f>
        <v>200</v>
      </c>
      <c r="ED269" s="55">
        <f>VLOOKUP($A269,'WO Detail'!$A$2:$BJ$304,32,FALSE)</f>
        <v>0</v>
      </c>
      <c r="EE269" s="55">
        <f>VLOOKUP($A269,'WO Detail'!$A$2:$BJ$304,33,FALSE)</f>
        <v>0</v>
      </c>
      <c r="EF269" s="55">
        <f>VLOOKUP($A269,'WO Detail'!$A$2:$BJ$304,34,FALSE)</f>
        <v>0</v>
      </c>
      <c r="EG269" s="55">
        <f>VLOOKUP($A269,'WO Detail'!$A$2:$BJ$304,35,FALSE)</f>
        <v>0</v>
      </c>
      <c r="EH269" s="55">
        <f>VLOOKUP($A269,'WO Detail'!$A$2:$BJ$304,36,FALSE)</f>
        <v>0</v>
      </c>
      <c r="EI269" s="55">
        <f>VLOOKUP($A269,'WO Detail'!$A$2:$BJ$304,37,FALSE)</f>
        <v>0</v>
      </c>
      <c r="EJ269" s="78">
        <v>1</v>
      </c>
      <c r="EK269" s="78">
        <v>0</v>
      </c>
      <c r="EL269" s="19" t="s">
        <v>268</v>
      </c>
      <c r="EM269" s="19" t="s">
        <v>290</v>
      </c>
      <c r="EN269" s="81">
        <v>31117</v>
      </c>
      <c r="EO269" s="78">
        <v>35</v>
      </c>
      <c r="EP269" s="78" t="s">
        <v>1253</v>
      </c>
      <c r="EQ269" s="84">
        <v>18632</v>
      </c>
      <c r="ER269" s="78">
        <v>2.65</v>
      </c>
      <c r="ES269" s="13"/>
      <c r="ET269" s="55">
        <f>VLOOKUP($A269,'WO Detail'!$A$2:$BJ$304,25,FALSE)</f>
        <v>2</v>
      </c>
      <c r="EU269" s="55">
        <f>VLOOKUP($A269,'WO Detail'!$A$2:$BJ$304,24,FALSE)</f>
        <v>2</v>
      </c>
      <c r="EV269" s="55" t="str">
        <f>VLOOKUP($A269,'WO Detail'!$A$2:$BJ$304,23,FALSE)</f>
        <v>OPERATING</v>
      </c>
      <c r="EW269" s="78" t="s">
        <v>267</v>
      </c>
      <c r="EX269" s="13"/>
      <c r="EY269" s="13"/>
      <c r="EZ269" s="19" t="s">
        <v>267</v>
      </c>
      <c r="FA269" s="55" t="str">
        <f>VLOOKUP($A269,'WO Detail'!$A$2:$BJ$304,11,FALSE)</f>
        <v>Other</v>
      </c>
      <c r="FB269" s="55" t="str">
        <f>VLOOKUP($A269,'WO Detail'!$A$2:$BJ$304,12,FALSE)</f>
        <v>No</v>
      </c>
      <c r="FC269" s="13"/>
      <c r="FD269" s="55">
        <f>VLOOKUP($A269,'WO Detail'!$A$2:$BJ$304,13,FALSE)</f>
        <v>0</v>
      </c>
      <c r="FE269" s="19" t="s">
        <v>272</v>
      </c>
      <c r="FF269" s="13" t="s">
        <v>273</v>
      </c>
      <c r="FG269" s="19" t="s">
        <v>1558</v>
      </c>
      <c r="FH269" s="19" t="s">
        <v>810</v>
      </c>
      <c r="FI269" s="13">
        <v>3710</v>
      </c>
      <c r="FJ269" s="13">
        <v>12</v>
      </c>
      <c r="FK269" s="19" t="s">
        <v>305</v>
      </c>
      <c r="FL269" s="13"/>
      <c r="FM269" s="55">
        <f>VLOOKUP($A269,'WO Detail'!$A$2:$BJ$304,16,FALSE)</f>
        <v>0</v>
      </c>
      <c r="FN269" s="13"/>
      <c r="FO269" s="13"/>
      <c r="FP269" s="13"/>
      <c r="FQ269" s="13"/>
      <c r="FR269" s="13"/>
      <c r="FS269" s="13"/>
      <c r="FT269" s="13"/>
      <c r="FU269" s="13"/>
      <c r="FV269" s="13"/>
      <c r="FW269" s="13"/>
      <c r="FX269" s="13"/>
      <c r="FY269" s="13"/>
      <c r="FZ269" s="13"/>
      <c r="GA269" s="13"/>
      <c r="GB269" s="13"/>
      <c r="GC269" s="13"/>
      <c r="GD269" s="13"/>
      <c r="GE269" s="13"/>
      <c r="GF269" s="13"/>
      <c r="GG269" s="13"/>
      <c r="GH269" s="55">
        <f>VLOOKUP($A269,'WO Detail'!$A$2:$BJ$304,39,FALSE)</f>
        <v>91.63</v>
      </c>
      <c r="GI269" s="55">
        <f>VLOOKUP($A269,'WO Detail'!$A$2:$BJ$304,40,FALSE)</f>
        <v>16.41</v>
      </c>
      <c r="GJ269" s="13"/>
      <c r="GK269" s="13"/>
      <c r="GL269" s="13"/>
      <c r="GM269" s="13"/>
      <c r="GN269" s="55">
        <f>VLOOKUP($A269,'WO Detail'!$A$2:$BJ$304,17,FALSE)</f>
        <v>0</v>
      </c>
      <c r="GO269" s="55">
        <f>VLOOKUP($A269,'WO Detail'!$A$2:$BJ$304,18,FALSE)</f>
        <v>0</v>
      </c>
      <c r="GP269" s="55">
        <f>VLOOKUP($A269,'WO Detail'!$A$2:$BJ$304,19,FALSE)</f>
        <v>0</v>
      </c>
      <c r="GQ269" s="55" t="str">
        <f>VLOOKUP($A269,'WO Detail'!$A$2:$BJ$304,21,FALSE)</f>
        <v>No</v>
      </c>
      <c r="GR269" s="89">
        <f>VLOOKUP($A269,'WO Detail'!$A$2:$BJ$304,22,FALSE)</f>
        <v>0.55395700763965616</v>
      </c>
      <c r="GS269" s="95">
        <f>VLOOKUP($A269,'WO Detail'!$A$2:$BJ$304,41,FALSE)</f>
        <v>99</v>
      </c>
      <c r="GT269" s="95">
        <f t="shared" si="120"/>
        <v>0.16923076923076924</v>
      </c>
      <c r="GU269" s="95">
        <f>VLOOKUP($A269,'WO Detail'!$A$2:$BJ$304,42,FALSE)</f>
        <v>7</v>
      </c>
      <c r="GV269" s="95">
        <f t="shared" si="121"/>
        <v>3.5897435897435895E-2</v>
      </c>
      <c r="GW269" s="95">
        <f>VLOOKUP($A269,'WO Detail'!$A$2:$BJ$304,43,FALSE)</f>
        <v>705</v>
      </c>
      <c r="GX269" s="95">
        <f t="shared" si="105"/>
        <v>1.2051282051282051</v>
      </c>
      <c r="GY269" s="95">
        <f>VLOOKUP($A269,'WO Detail'!$A$2:$BJ$304,44,FALSE)</f>
        <v>1121</v>
      </c>
      <c r="GZ269" s="95">
        <f t="shared" si="106"/>
        <v>5.7487179487179487</v>
      </c>
      <c r="HA269" s="95">
        <f>VLOOKUP($A269,'WO Detail'!$A$2:$BJ$304,45,FALSE)</f>
        <v>872</v>
      </c>
      <c r="HB269" s="95">
        <f t="shared" si="107"/>
        <v>1.4905982905982906</v>
      </c>
      <c r="HC269" s="95">
        <f>VLOOKUP($A269,'WO Detail'!$A$2:$BJ$304,46,FALSE)</f>
        <v>439</v>
      </c>
      <c r="HD269" s="95">
        <f t="shared" si="108"/>
        <v>2.2512820512820513</v>
      </c>
      <c r="HE269" s="95">
        <f>VLOOKUP($A269,'WO Detail'!$A$2:$BJ$304,47,FALSE)</f>
        <v>472</v>
      </c>
      <c r="HF269" s="95">
        <f t="shared" si="109"/>
        <v>0.80683760683760686</v>
      </c>
      <c r="HG269" s="95">
        <f>VLOOKUP($A269,'WO Detail'!$A$2:$BJ$304,49,FALSE)</f>
        <v>927</v>
      </c>
      <c r="HH269" s="95">
        <f t="shared" si="110"/>
        <v>1.5846153846153845</v>
      </c>
      <c r="HI269" s="95">
        <f>VLOOKUP($A269,'WO Detail'!$A$2:$BJ$304,51,FALSE)</f>
        <v>8</v>
      </c>
      <c r="HJ269" s="95">
        <f t="shared" si="111"/>
        <v>4</v>
      </c>
      <c r="HK269" s="95">
        <f>VLOOKUP($A269,'WO Detail'!$A$2:$BJ$304,53,FALSE)</f>
        <v>11</v>
      </c>
      <c r="HL269" s="95">
        <f t="shared" si="112"/>
        <v>5.5</v>
      </c>
      <c r="HM269" s="95">
        <f>VLOOKUP($A269,'WO Detail'!$A$2:$BJ$304,55,FALSE)</f>
        <v>119</v>
      </c>
      <c r="HN269" s="95">
        <f t="shared" si="101"/>
        <v>59.5</v>
      </c>
      <c r="HO269" s="95">
        <f>VLOOKUP($A269,'WO Detail'!$A$2:$BJ$304,56,FALSE)</f>
        <v>4852</v>
      </c>
      <c r="HP269" s="95">
        <f t="shared" si="113"/>
        <v>8.294017094017093</v>
      </c>
      <c r="HQ269" s="95">
        <f>VLOOKUP($A269,'WO Detail'!$A$2:$BJ$304,57,FALSE)</f>
        <v>847</v>
      </c>
      <c r="HR269" s="95">
        <f t="shared" si="114"/>
        <v>4.3435897435897433</v>
      </c>
      <c r="HS269" s="95">
        <f>VLOOKUP($A269,'WO Detail'!$A$2:$BJ$304,58,FALSE)</f>
        <v>4107</v>
      </c>
      <c r="HT269" s="95">
        <f t="shared" si="115"/>
        <v>7.0205128205128204</v>
      </c>
      <c r="HU269" s="95">
        <f>VLOOKUP($A269,'WO Detail'!$A$2:$BJ$304,59,FALSE)</f>
        <v>14109</v>
      </c>
      <c r="HV269" s="95">
        <f t="shared" si="116"/>
        <v>72.353846153846149</v>
      </c>
      <c r="HW269" s="95">
        <f>VLOOKUP($A269,'WO Detail'!$A$2:$BJ$304,60,FALSE)</f>
        <v>264</v>
      </c>
      <c r="HX269" s="95">
        <f t="shared" si="117"/>
        <v>0.45128205128205129</v>
      </c>
      <c r="HY269" s="95">
        <f>VLOOKUP($A269,'WO Detail'!$A$2:$BJ$304,61,FALSE)</f>
        <v>3349</v>
      </c>
      <c r="HZ269" s="95">
        <f t="shared" si="118"/>
        <v>17.174358974358974</v>
      </c>
      <c r="IA269" s="95"/>
      <c r="IB269" s="95"/>
      <c r="IC269" s="95"/>
      <c r="ID269" s="113">
        <f>VLOOKUP($A269,'PHAS Score'!$C$1:$D$303,2,FALSE)</f>
        <v>63.55</v>
      </c>
      <c r="IE269" s="95">
        <f>VLOOKUP($A269,'WO Detail'!$A$2:$BJ$304,62,FALSE)</f>
        <v>713</v>
      </c>
      <c r="IF269" s="95">
        <f t="shared" si="119"/>
        <v>3.6564102564102563</v>
      </c>
      <c r="IG269" s="96"/>
      <c r="IH269" s="96"/>
      <c r="II269" s="96"/>
      <c r="IJ269" s="96"/>
    </row>
    <row r="270" spans="1:244" s="18" customFormat="1" ht="20.100000000000001" customHeight="1">
      <c r="A270" s="55" t="s">
        <v>1559</v>
      </c>
      <c r="B270" s="13" t="s">
        <v>256</v>
      </c>
      <c r="C270" s="13" t="str">
        <f>VLOOKUP($A270,'WO Detail'!$A$2:$BJ$304,4,FALSE)</f>
        <v>Bronx</v>
      </c>
      <c r="D270" s="13" t="str">
        <f>VLOOKUP($A270,'WO Detail'!$A$2:$BJ$304,6,FALSE)</f>
        <v>Union Avenue Consolidated</v>
      </c>
      <c r="E270" s="55">
        <f>VLOOKUP($A270,'WO Detail'!$A$2:$BJ$304,7,FALSE)</f>
        <v>342</v>
      </c>
      <c r="F270" s="13" t="s">
        <v>1560</v>
      </c>
      <c r="G270" s="53">
        <v>356</v>
      </c>
      <c r="H270" s="55" t="str">
        <f>VLOOKUP($A270,'WO Detail'!$A$2:$BJ$304,9,FALSE)</f>
        <v>NY005013420</v>
      </c>
      <c r="I270" s="14">
        <v>118</v>
      </c>
      <c r="J270" s="14">
        <v>277</v>
      </c>
      <c r="K270" s="15">
        <v>2.3474575999999998</v>
      </c>
      <c r="L270" s="15">
        <v>19.634745800000001</v>
      </c>
      <c r="M270" s="14">
        <v>97</v>
      </c>
      <c r="N270" s="14">
        <v>180</v>
      </c>
      <c r="O270" s="14">
        <v>13</v>
      </c>
      <c r="P270" s="14">
        <v>24</v>
      </c>
      <c r="Q270" s="14">
        <v>25</v>
      </c>
      <c r="R270" s="14">
        <v>31</v>
      </c>
      <c r="S270" s="14">
        <v>25</v>
      </c>
      <c r="T270" s="14">
        <v>31</v>
      </c>
      <c r="U270" s="14">
        <v>28</v>
      </c>
      <c r="V270" s="14">
        <v>33</v>
      </c>
      <c r="W270" s="14">
        <v>17</v>
      </c>
      <c r="X270" s="14">
        <v>13</v>
      </c>
      <c r="Y270" s="14">
        <v>25</v>
      </c>
      <c r="Z270" s="14">
        <v>8</v>
      </c>
      <c r="AA270" s="14">
        <v>4</v>
      </c>
      <c r="AB270" s="14">
        <v>79</v>
      </c>
      <c r="AC270" s="14">
        <v>43</v>
      </c>
      <c r="AD270" s="14">
        <v>37</v>
      </c>
      <c r="AE270" s="14">
        <v>5</v>
      </c>
      <c r="AF270" s="14">
        <v>73</v>
      </c>
      <c r="AG270" s="14">
        <v>199</v>
      </c>
      <c r="AH270" s="14">
        <v>0</v>
      </c>
      <c r="AI270" s="14">
        <v>0</v>
      </c>
      <c r="AJ270" s="14">
        <v>50</v>
      </c>
      <c r="AK270" s="14">
        <v>15</v>
      </c>
      <c r="AL270" s="14">
        <v>1</v>
      </c>
      <c r="AM270" s="14">
        <v>2</v>
      </c>
      <c r="AN270" s="14">
        <v>9</v>
      </c>
      <c r="AO270" s="16">
        <v>554.57627118644064</v>
      </c>
      <c r="AP270" s="16">
        <v>400</v>
      </c>
      <c r="AQ270" s="14">
        <v>0</v>
      </c>
      <c r="AR270" s="14">
        <v>6</v>
      </c>
      <c r="AS270" s="14">
        <v>33</v>
      </c>
      <c r="AT270" s="14">
        <v>18</v>
      </c>
      <c r="AU270" s="14">
        <v>16</v>
      </c>
      <c r="AV270" s="14">
        <v>8</v>
      </c>
      <c r="AW270" s="14">
        <v>5</v>
      </c>
      <c r="AX270" s="14">
        <v>6</v>
      </c>
      <c r="AY270" s="14">
        <v>4</v>
      </c>
      <c r="AZ270" s="14">
        <v>2</v>
      </c>
      <c r="BA270" s="14">
        <v>20</v>
      </c>
      <c r="BB270" s="16">
        <v>25682.052173913042</v>
      </c>
      <c r="BC270" s="16">
        <v>18723</v>
      </c>
      <c r="BD270" s="14">
        <v>3</v>
      </c>
      <c r="BE270" s="14">
        <v>16</v>
      </c>
      <c r="BF270" s="14">
        <v>27</v>
      </c>
      <c r="BG270" s="14">
        <v>15</v>
      </c>
      <c r="BH270" s="14">
        <v>14</v>
      </c>
      <c r="BI270" s="14">
        <v>7</v>
      </c>
      <c r="BJ270" s="14">
        <v>6</v>
      </c>
      <c r="BK270" s="14">
        <v>4</v>
      </c>
      <c r="BL270" s="14">
        <v>9</v>
      </c>
      <c r="BM270" s="14">
        <v>2</v>
      </c>
      <c r="BN270" s="14">
        <v>3</v>
      </c>
      <c r="BO270" s="14">
        <v>1</v>
      </c>
      <c r="BP270" s="14">
        <v>0</v>
      </c>
      <c r="BQ270" s="14">
        <v>1</v>
      </c>
      <c r="BR270" s="14">
        <v>2</v>
      </c>
      <c r="BS270" s="14">
        <v>0</v>
      </c>
      <c r="BT270" s="14">
        <v>2</v>
      </c>
      <c r="BU270" s="14">
        <v>1</v>
      </c>
      <c r="BV270" s="14">
        <v>1</v>
      </c>
      <c r="BW270" s="14">
        <v>0</v>
      </c>
      <c r="BX270" s="14">
        <v>1</v>
      </c>
      <c r="BY270" s="14">
        <v>62</v>
      </c>
      <c r="BZ270" s="16">
        <v>36315.290322580644</v>
      </c>
      <c r="CA270" s="16">
        <v>30486.5</v>
      </c>
      <c r="CB270" s="14">
        <v>18</v>
      </c>
      <c r="CC270" s="16">
        <v>14037.277777777777</v>
      </c>
      <c r="CD270" s="16">
        <v>9674</v>
      </c>
      <c r="CE270" s="14">
        <v>37</v>
      </c>
      <c r="CF270" s="16">
        <v>14453.72972972973</v>
      </c>
      <c r="CG270" s="16">
        <v>12660</v>
      </c>
      <c r="CH270" s="14">
        <v>77</v>
      </c>
      <c r="CI270" s="14">
        <v>23</v>
      </c>
      <c r="CJ270" s="14">
        <v>9</v>
      </c>
      <c r="CK270" s="14">
        <v>6</v>
      </c>
      <c r="CL270" s="14">
        <v>0</v>
      </c>
      <c r="CM270" s="14">
        <v>0</v>
      </c>
      <c r="CN270" s="17">
        <f t="shared" si="102"/>
        <v>0</v>
      </c>
      <c r="CO270" s="14">
        <v>6</v>
      </c>
      <c r="CP270" s="17">
        <f t="shared" si="103"/>
        <v>5.0847457627118647E-2</v>
      </c>
      <c r="CQ270" s="14">
        <v>53</v>
      </c>
      <c r="CR270" s="14">
        <v>20</v>
      </c>
      <c r="CS270" s="17">
        <f t="shared" si="104"/>
        <v>7.2202166064981949E-2</v>
      </c>
      <c r="CT270" s="13"/>
      <c r="CU270" s="17"/>
      <c r="CV270" s="13"/>
      <c r="CW270" s="13"/>
      <c r="CX270" s="13"/>
      <c r="CY270" s="13"/>
      <c r="CZ270" s="13"/>
      <c r="DA270" s="13"/>
      <c r="DB270" s="13" t="str">
        <f>VLOOKUP($A270,'WO Detail'!$A$2:$BJ$304,5,FALSE)</f>
        <v>Kim Theodore</v>
      </c>
      <c r="DC270" s="13"/>
      <c r="DD270" s="13"/>
      <c r="DE270" s="55">
        <f>VLOOKUP($A270,'WO Detail'!$A$2:$BJ$304,38,FALSE)</f>
        <v>0</v>
      </c>
      <c r="DF270" s="19" t="s">
        <v>258</v>
      </c>
      <c r="DG270" s="19" t="s">
        <v>259</v>
      </c>
      <c r="DH270" s="19" t="s">
        <v>297</v>
      </c>
      <c r="DI270" s="19" t="s">
        <v>298</v>
      </c>
      <c r="DJ270" s="19" t="s">
        <v>262</v>
      </c>
      <c r="DK270" s="19" t="s">
        <v>263</v>
      </c>
      <c r="DL270" s="19" t="s">
        <v>318</v>
      </c>
      <c r="DM270" s="19" t="s">
        <v>326</v>
      </c>
      <c r="DN270" s="19" t="s">
        <v>301</v>
      </c>
      <c r="DO270" s="55"/>
      <c r="DP270" s="55"/>
      <c r="DQ270" s="68">
        <v>9.8752598752598804</v>
      </c>
      <c r="DR270" s="55" t="str">
        <f>VLOOKUP($A270,'WO Detail'!$A$2:$BJ$304,10,FALSE)</f>
        <v>No</v>
      </c>
      <c r="DS270" s="55" t="str">
        <f>VLOOKUP($A270,'WO Detail'!$A$2:$BJ$304,14,FALSE)</f>
        <v>NO</v>
      </c>
      <c r="DT270" s="19" t="s">
        <v>302</v>
      </c>
      <c r="DU270" s="59">
        <f>VLOOKUP($A270,'WO Detail'!$A$2:$BJ$304,15,FALSE)</f>
        <v>0</v>
      </c>
      <c r="DV270" s="78">
        <v>2026</v>
      </c>
      <c r="DW270" s="79" t="s">
        <v>267</v>
      </c>
      <c r="DX270" s="55">
        <f>VLOOKUP($A270,'WO Detail'!$A$2:$BJ$304,26,FALSE)</f>
        <v>120</v>
      </c>
      <c r="DY270" s="55">
        <f>VLOOKUP($A270,'WO Detail'!$A$2:$BJ$304,27,FALSE)</f>
        <v>119</v>
      </c>
      <c r="DZ270" s="55">
        <f>VLOOKUP($A270,'WO Detail'!$A$2:$BJ$304,28,FALSE)</f>
        <v>1</v>
      </c>
      <c r="EA270" s="55">
        <f>VLOOKUP($A270,'WO Detail'!$A$2:$BJ$304,29,FALSE)</f>
        <v>0</v>
      </c>
      <c r="EB270" s="55">
        <f>VLOOKUP($A270,'WO Detail'!$A$2:$BJ$304,30,FALSE)</f>
        <v>0</v>
      </c>
      <c r="EC270" s="55">
        <f>VLOOKUP($A270,'WO Detail'!$A$2:$BJ$304,31,FALSE)</f>
        <v>27</v>
      </c>
      <c r="ED270" s="55">
        <f>VLOOKUP($A270,'WO Detail'!$A$2:$BJ$304,32,FALSE)</f>
        <v>67</v>
      </c>
      <c r="EE270" s="55">
        <f>VLOOKUP($A270,'WO Detail'!$A$2:$BJ$304,33,FALSE)</f>
        <v>26</v>
      </c>
      <c r="EF270" s="55">
        <f>VLOOKUP($A270,'WO Detail'!$A$2:$BJ$304,34,FALSE)</f>
        <v>0</v>
      </c>
      <c r="EG270" s="55">
        <f>VLOOKUP($A270,'WO Detail'!$A$2:$BJ$304,35,FALSE)</f>
        <v>0</v>
      </c>
      <c r="EH270" s="55">
        <f>VLOOKUP($A270,'WO Detail'!$A$2:$BJ$304,36,FALSE)</f>
        <v>0</v>
      </c>
      <c r="EI270" s="55">
        <f>VLOOKUP($A270,'WO Detail'!$A$2:$BJ$304,37,FALSE)</f>
        <v>0</v>
      </c>
      <c r="EJ270" s="78">
        <v>6</v>
      </c>
      <c r="EK270" s="78">
        <v>0</v>
      </c>
      <c r="EL270" s="19" t="s">
        <v>268</v>
      </c>
      <c r="EM270" s="19" t="s">
        <v>290</v>
      </c>
      <c r="EN270" s="81">
        <v>32387</v>
      </c>
      <c r="EO270" s="78">
        <v>32</v>
      </c>
      <c r="EP270" s="78" t="s">
        <v>371</v>
      </c>
      <c r="EQ270" s="84">
        <v>38943</v>
      </c>
      <c r="ER270" s="78">
        <v>2.27</v>
      </c>
      <c r="ES270" s="13"/>
      <c r="ET270" s="55">
        <f>VLOOKUP($A270,'WO Detail'!$A$2:$BJ$304,25,FALSE)</f>
        <v>37</v>
      </c>
      <c r="EU270" s="55">
        <f>VLOOKUP($A270,'WO Detail'!$A$2:$BJ$304,24,FALSE)</f>
        <v>0</v>
      </c>
      <c r="EV270" s="55" t="str">
        <f>VLOOKUP($A270,'WO Detail'!$A$2:$BJ$304,23,FALSE)</f>
        <v>OPERATING</v>
      </c>
      <c r="EW270" s="78" t="s">
        <v>267</v>
      </c>
      <c r="EX270" s="13"/>
      <c r="EY270" s="13"/>
      <c r="EZ270" s="19" t="s">
        <v>267</v>
      </c>
      <c r="FA270" s="55" t="str">
        <f>VLOOKUP($A270,'WO Detail'!$A$2:$BJ$304,11,FALSE)</f>
        <v>Other</v>
      </c>
      <c r="FB270" s="55" t="str">
        <f>VLOOKUP($A270,'WO Detail'!$A$2:$BJ$304,12,FALSE)</f>
        <v>No</v>
      </c>
      <c r="FC270" s="13"/>
      <c r="FD270" s="55">
        <f>VLOOKUP($A270,'WO Detail'!$A$2:$BJ$304,13,FALSE)</f>
        <v>0</v>
      </c>
      <c r="FE270" s="19" t="s">
        <v>272</v>
      </c>
      <c r="FF270" s="13" t="s">
        <v>273</v>
      </c>
      <c r="FG270" s="19" t="s">
        <v>809</v>
      </c>
      <c r="FH270" s="19" t="s">
        <v>810</v>
      </c>
      <c r="FI270" s="13">
        <v>3710</v>
      </c>
      <c r="FJ270" s="13">
        <v>12</v>
      </c>
      <c r="FK270" s="19" t="s">
        <v>305</v>
      </c>
      <c r="FL270" s="13"/>
      <c r="FM270" s="55">
        <f>VLOOKUP($A270,'WO Detail'!$A$2:$BJ$304,16,FALSE)</f>
        <v>0</v>
      </c>
      <c r="FN270" s="13"/>
      <c r="FO270" s="13"/>
      <c r="FP270" s="13"/>
      <c r="FQ270" s="13"/>
      <c r="FR270" s="13"/>
      <c r="FS270" s="13"/>
      <c r="FT270" s="13"/>
      <c r="FU270" s="13"/>
      <c r="FV270" s="13"/>
      <c r="FW270" s="13"/>
      <c r="FX270" s="13"/>
      <c r="FY270" s="13"/>
      <c r="FZ270" s="13"/>
      <c r="GA270" s="13"/>
      <c r="GB270" s="13"/>
      <c r="GC270" s="13"/>
      <c r="GD270" s="13"/>
      <c r="GE270" s="13"/>
      <c r="GF270" s="13"/>
      <c r="GG270" s="13"/>
      <c r="GH270" s="55">
        <f>VLOOKUP($A270,'WO Detail'!$A$2:$BJ$304,39,FALSE)</f>
        <v>91.18</v>
      </c>
      <c r="GI270" s="55">
        <f>VLOOKUP($A270,'WO Detail'!$A$2:$BJ$304,40,FALSE)</f>
        <v>33.61</v>
      </c>
      <c r="GJ270" s="13"/>
      <c r="GK270" s="13"/>
      <c r="GL270" s="13"/>
      <c r="GM270" s="13"/>
      <c r="GN270" s="55">
        <f>VLOOKUP($A270,'WO Detail'!$A$2:$BJ$304,17,FALSE)</f>
        <v>0</v>
      </c>
      <c r="GO270" s="55">
        <f>VLOOKUP($A270,'WO Detail'!$A$2:$BJ$304,18,FALSE)</f>
        <v>0</v>
      </c>
      <c r="GP270" s="55">
        <f>VLOOKUP($A270,'WO Detail'!$A$2:$BJ$304,19,FALSE)</f>
        <v>0</v>
      </c>
      <c r="GQ270" s="55" t="str">
        <f>VLOOKUP($A270,'WO Detail'!$A$2:$BJ$304,21,FALSE)</f>
        <v>Yes</v>
      </c>
      <c r="GR270" s="89">
        <f>VLOOKUP($A270,'WO Detail'!$A$2:$BJ$304,22,FALSE)</f>
        <v>0.77208356260357325</v>
      </c>
      <c r="GS270" s="95">
        <f>VLOOKUP($A270,'WO Detail'!$A$2:$BJ$304,41,FALSE)</f>
        <v>452</v>
      </c>
      <c r="GT270" s="95">
        <f t="shared" si="120"/>
        <v>1.2661064425770308</v>
      </c>
      <c r="GU270" s="95">
        <f>VLOOKUP($A270,'WO Detail'!$A$2:$BJ$304,42,FALSE)</f>
        <v>15</v>
      </c>
      <c r="GV270" s="95">
        <f t="shared" si="121"/>
        <v>0.12605042016806722</v>
      </c>
      <c r="GW270" s="95">
        <f>VLOOKUP($A270,'WO Detail'!$A$2:$BJ$304,43,FALSE)</f>
        <v>759</v>
      </c>
      <c r="GX270" s="95">
        <f t="shared" si="105"/>
        <v>2.1260504201680672</v>
      </c>
      <c r="GY270" s="95">
        <f>VLOOKUP($A270,'WO Detail'!$A$2:$BJ$304,44,FALSE)</f>
        <v>898</v>
      </c>
      <c r="GZ270" s="95">
        <f t="shared" si="106"/>
        <v>7.5462184873949578</v>
      </c>
      <c r="HA270" s="95">
        <f>VLOOKUP($A270,'WO Detail'!$A$2:$BJ$304,45,FALSE)</f>
        <v>447</v>
      </c>
      <c r="HB270" s="95">
        <f t="shared" si="107"/>
        <v>1.2521008403361344</v>
      </c>
      <c r="HC270" s="95">
        <f>VLOOKUP($A270,'WO Detail'!$A$2:$BJ$304,46,FALSE)</f>
        <v>376</v>
      </c>
      <c r="HD270" s="95">
        <f t="shared" si="108"/>
        <v>3.1596638655462184</v>
      </c>
      <c r="HE270" s="95">
        <f>VLOOKUP($A270,'WO Detail'!$A$2:$BJ$304,47,FALSE)</f>
        <v>382</v>
      </c>
      <c r="HF270" s="95">
        <f t="shared" si="109"/>
        <v>1.0700280112044818</v>
      </c>
      <c r="HG270" s="95">
        <f>VLOOKUP($A270,'WO Detail'!$A$2:$BJ$304,49,FALSE)</f>
        <v>702</v>
      </c>
      <c r="HH270" s="95">
        <f t="shared" si="110"/>
        <v>1.9663865546218486</v>
      </c>
      <c r="HI270" s="95">
        <f>VLOOKUP($A270,'WO Detail'!$A$2:$BJ$304,51,FALSE)</f>
        <v>12</v>
      </c>
      <c r="HJ270" s="95">
        <f t="shared" si="111"/>
        <v>6</v>
      </c>
      <c r="HK270" s="95">
        <f>VLOOKUP($A270,'WO Detail'!$A$2:$BJ$304,53,FALSE)</f>
        <v>8</v>
      </c>
      <c r="HL270" s="95">
        <f t="shared" si="112"/>
        <v>4</v>
      </c>
      <c r="HM270" s="95"/>
      <c r="HN270" s="95"/>
      <c r="HO270" s="95">
        <f>VLOOKUP($A270,'WO Detail'!$A$2:$BJ$304,56,FALSE)</f>
        <v>4135</v>
      </c>
      <c r="HP270" s="95">
        <f t="shared" si="113"/>
        <v>11.582633053221288</v>
      </c>
      <c r="HQ270" s="95">
        <f>VLOOKUP($A270,'WO Detail'!$A$2:$BJ$304,57,FALSE)</f>
        <v>1160</v>
      </c>
      <c r="HR270" s="95">
        <f t="shared" si="114"/>
        <v>9.7478991596638647</v>
      </c>
      <c r="HS270" s="95">
        <f>VLOOKUP($A270,'WO Detail'!$A$2:$BJ$304,58,FALSE)</f>
        <v>2919</v>
      </c>
      <c r="HT270" s="95">
        <f t="shared" si="115"/>
        <v>8.1764705882352935</v>
      </c>
      <c r="HU270" s="95">
        <f>VLOOKUP($A270,'WO Detail'!$A$2:$BJ$304,59,FALSE)</f>
        <v>13990</v>
      </c>
      <c r="HV270" s="95">
        <f t="shared" si="116"/>
        <v>117.56302521008404</v>
      </c>
      <c r="HW270" s="95">
        <f>VLOOKUP($A270,'WO Detail'!$A$2:$BJ$304,60,FALSE)</f>
        <v>204</v>
      </c>
      <c r="HX270" s="95">
        <f t="shared" si="117"/>
        <v>0.5714285714285714</v>
      </c>
      <c r="HY270" s="95">
        <f>VLOOKUP($A270,'WO Detail'!$A$2:$BJ$304,61,FALSE)</f>
        <v>4662</v>
      </c>
      <c r="HZ270" s="95">
        <f t="shared" si="118"/>
        <v>39.176470588235297</v>
      </c>
      <c r="IA270" s="95"/>
      <c r="IB270" s="95"/>
      <c r="IC270" s="95"/>
      <c r="ID270" s="113">
        <f>VLOOKUP($A270,'PHAS Score'!$C$1:$D$303,2,FALSE)</f>
        <v>63.55</v>
      </c>
      <c r="IE270" s="95">
        <f>VLOOKUP($A270,'WO Detail'!$A$2:$BJ$304,62,FALSE)</f>
        <v>432</v>
      </c>
      <c r="IF270" s="95">
        <f t="shared" si="119"/>
        <v>3.6302521008403361</v>
      </c>
      <c r="IG270" s="96"/>
      <c r="IH270" s="96"/>
      <c r="II270" s="96"/>
      <c r="IJ270" s="96"/>
    </row>
    <row r="271" spans="1:244" s="18" customFormat="1" ht="20.100000000000001" customHeight="1">
      <c r="A271" s="55" t="s">
        <v>1561</v>
      </c>
      <c r="B271" s="13" t="s">
        <v>278</v>
      </c>
      <c r="C271" s="13" t="str">
        <f>VLOOKUP($A271,'WO Detail'!$A$2:$BJ$304,4,FALSE)</f>
        <v>NGO1</v>
      </c>
      <c r="D271" s="13" t="str">
        <f>VLOOKUP($A271,'WO Detail'!$A$2:$BJ$304,6,FALSE)</f>
        <v>Unity Plaza</v>
      </c>
      <c r="E271" s="55">
        <f>VLOOKUP($A271,'WO Detail'!$A$2:$BJ$304,7,FALSE)</f>
        <v>261</v>
      </c>
      <c r="F271" s="13" t="s">
        <v>1562</v>
      </c>
      <c r="G271" s="53">
        <v>240</v>
      </c>
      <c r="H271" s="55" t="str">
        <f>VLOOKUP($A271,'WO Detail'!$A$2:$BJ$304,9,FALSE)</f>
        <v>NY005012610</v>
      </c>
      <c r="I271" s="14">
        <v>166</v>
      </c>
      <c r="J271" s="14">
        <v>463</v>
      </c>
      <c r="K271" s="15">
        <v>2.7891566000000001</v>
      </c>
      <c r="L271" s="15">
        <v>17.225301200000001</v>
      </c>
      <c r="M271" s="14">
        <v>178</v>
      </c>
      <c r="N271" s="14">
        <v>285</v>
      </c>
      <c r="O271" s="14">
        <v>32</v>
      </c>
      <c r="P271" s="14">
        <v>43</v>
      </c>
      <c r="Q271" s="14">
        <v>49</v>
      </c>
      <c r="R271" s="14">
        <v>61</v>
      </c>
      <c r="S271" s="14">
        <v>45</v>
      </c>
      <c r="T271" s="14">
        <v>61</v>
      </c>
      <c r="U271" s="14">
        <v>42</v>
      </c>
      <c r="V271" s="14">
        <v>49</v>
      </c>
      <c r="W271" s="14">
        <v>22</v>
      </c>
      <c r="X271" s="14">
        <v>22</v>
      </c>
      <c r="Y271" s="14">
        <v>24</v>
      </c>
      <c r="Z271" s="14">
        <v>11</v>
      </c>
      <c r="AA271" s="14">
        <v>2</v>
      </c>
      <c r="AB271" s="14">
        <v>160</v>
      </c>
      <c r="AC271" s="14">
        <v>51</v>
      </c>
      <c r="AD271" s="14">
        <v>37</v>
      </c>
      <c r="AE271" s="14">
        <v>11</v>
      </c>
      <c r="AF271" s="14">
        <v>253</v>
      </c>
      <c r="AG271" s="14">
        <v>195</v>
      </c>
      <c r="AH271" s="14">
        <v>4</v>
      </c>
      <c r="AI271" s="14">
        <v>0</v>
      </c>
      <c r="AJ271" s="14">
        <v>76</v>
      </c>
      <c r="AK271" s="14">
        <v>18</v>
      </c>
      <c r="AL271" s="14">
        <v>2</v>
      </c>
      <c r="AM271" s="14">
        <v>2</v>
      </c>
      <c r="AN271" s="14">
        <v>23</v>
      </c>
      <c r="AO271" s="16">
        <v>579.8795180722891</v>
      </c>
      <c r="AP271" s="16">
        <v>457.5</v>
      </c>
      <c r="AQ271" s="14">
        <v>5</v>
      </c>
      <c r="AR271" s="14">
        <v>8</v>
      </c>
      <c r="AS271" s="14">
        <v>47</v>
      </c>
      <c r="AT271" s="14">
        <v>13</v>
      </c>
      <c r="AU271" s="14">
        <v>14</v>
      </c>
      <c r="AV271" s="14">
        <v>11</v>
      </c>
      <c r="AW271" s="14">
        <v>15</v>
      </c>
      <c r="AX271" s="14">
        <v>8</v>
      </c>
      <c r="AY271" s="14">
        <v>8</v>
      </c>
      <c r="AZ271" s="14">
        <v>9</v>
      </c>
      <c r="BA271" s="14">
        <v>28</v>
      </c>
      <c r="BB271" s="16">
        <v>27155.704819277107</v>
      </c>
      <c r="BC271" s="16">
        <v>21732.5</v>
      </c>
      <c r="BD271" s="14">
        <v>10</v>
      </c>
      <c r="BE271" s="14">
        <v>19</v>
      </c>
      <c r="BF271" s="14">
        <v>38</v>
      </c>
      <c r="BG271" s="14">
        <v>11</v>
      </c>
      <c r="BH271" s="14">
        <v>12</v>
      </c>
      <c r="BI271" s="14">
        <v>18</v>
      </c>
      <c r="BJ271" s="14">
        <v>10</v>
      </c>
      <c r="BK271" s="14">
        <v>12</v>
      </c>
      <c r="BL271" s="14">
        <v>11</v>
      </c>
      <c r="BM271" s="14">
        <v>9</v>
      </c>
      <c r="BN271" s="14">
        <v>2</v>
      </c>
      <c r="BO271" s="14">
        <v>0</v>
      </c>
      <c r="BP271" s="14">
        <v>4</v>
      </c>
      <c r="BQ271" s="14">
        <v>2</v>
      </c>
      <c r="BR271" s="14">
        <v>1</v>
      </c>
      <c r="BS271" s="14">
        <v>1</v>
      </c>
      <c r="BT271" s="14">
        <v>1</v>
      </c>
      <c r="BU271" s="14">
        <v>1</v>
      </c>
      <c r="BV271" s="14">
        <v>0</v>
      </c>
      <c r="BW271" s="14">
        <v>2</v>
      </c>
      <c r="BX271" s="14">
        <v>2</v>
      </c>
      <c r="BY271" s="14">
        <v>106</v>
      </c>
      <c r="BZ271" s="16">
        <v>35451.915094339623</v>
      </c>
      <c r="CA271" s="16">
        <v>30314</v>
      </c>
      <c r="CB271" s="14">
        <v>24</v>
      </c>
      <c r="CC271" s="16">
        <v>15087.583333333334</v>
      </c>
      <c r="CD271" s="16">
        <v>12280.5</v>
      </c>
      <c r="CE271" s="14">
        <v>46</v>
      </c>
      <c r="CF271" s="16">
        <v>13414.978260869566</v>
      </c>
      <c r="CG271" s="16">
        <v>10296</v>
      </c>
      <c r="CH271" s="14">
        <v>104</v>
      </c>
      <c r="CI271" s="14">
        <v>39</v>
      </c>
      <c r="CJ271" s="14">
        <v>13</v>
      </c>
      <c r="CK271" s="14">
        <v>9</v>
      </c>
      <c r="CL271" s="14">
        <v>1</v>
      </c>
      <c r="CM271" s="14">
        <v>1</v>
      </c>
      <c r="CN271" s="17">
        <f t="shared" si="102"/>
        <v>6.024096385542169E-3</v>
      </c>
      <c r="CO271" s="14">
        <v>10</v>
      </c>
      <c r="CP271" s="17">
        <f t="shared" si="103"/>
        <v>6.0240963855421686E-2</v>
      </c>
      <c r="CQ271" s="14">
        <v>84</v>
      </c>
      <c r="CR271" s="14">
        <v>42</v>
      </c>
      <c r="CS271" s="17">
        <f t="shared" si="104"/>
        <v>9.0712742980561561E-2</v>
      </c>
      <c r="CT271" s="13"/>
      <c r="CU271" s="17"/>
      <c r="CV271" s="13"/>
      <c r="CW271" s="13"/>
      <c r="CX271" s="13"/>
      <c r="CY271" s="13"/>
      <c r="CZ271" s="13"/>
      <c r="DA271" s="13"/>
      <c r="DB271" s="13" t="str">
        <f>VLOOKUP($A271,'WO Detail'!$A$2:$BJ$304,5,FALSE)</f>
        <v>Andrew Korbul Jr.</v>
      </c>
      <c r="DC271" s="13"/>
      <c r="DD271" s="13"/>
      <c r="DE271" s="55">
        <f>VLOOKUP($A271,'WO Detail'!$A$2:$BJ$304,38,FALSE)</f>
        <v>4</v>
      </c>
      <c r="DF271" s="19" t="s">
        <v>350</v>
      </c>
      <c r="DG271" s="19" t="s">
        <v>351</v>
      </c>
      <c r="DH271" s="19" t="s">
        <v>548</v>
      </c>
      <c r="DI271" s="19" t="s">
        <v>549</v>
      </c>
      <c r="DJ271" s="19" t="s">
        <v>525</v>
      </c>
      <c r="DK271" s="19" t="s">
        <v>526</v>
      </c>
      <c r="DL271" s="19" t="s">
        <v>550</v>
      </c>
      <c r="DM271" s="19" t="s">
        <v>551</v>
      </c>
      <c r="DN271" s="19" t="s">
        <v>552</v>
      </c>
      <c r="DO271" s="55"/>
      <c r="DP271" s="55"/>
      <c r="DQ271" s="68">
        <v>16.832917705735699</v>
      </c>
      <c r="DR271" s="55" t="str">
        <f>VLOOKUP($A271,'WO Detail'!$A$2:$BJ$304,10,FALSE)</f>
        <v>No</v>
      </c>
      <c r="DS271" s="55" t="str">
        <f>VLOOKUP($A271,'WO Detail'!$A$2:$BJ$304,14,FALSE)</f>
        <v>YES</v>
      </c>
      <c r="DT271" s="19" t="s">
        <v>289</v>
      </c>
      <c r="DU271" s="59" t="str">
        <f>VLOOKUP($A271,'WO Detail'!$A$2:$BJ$304,15,FALSE)</f>
        <v>CYNTHIA WHITAKER</v>
      </c>
      <c r="DV271" s="78">
        <v>2026</v>
      </c>
      <c r="DW271" s="79" t="s">
        <v>267</v>
      </c>
      <c r="DX271" s="55">
        <f>VLOOKUP($A271,'WO Detail'!$A$2:$BJ$304,26,FALSE)</f>
        <v>167</v>
      </c>
      <c r="DY271" s="55">
        <f>VLOOKUP($A271,'WO Detail'!$A$2:$BJ$304,27,FALSE)</f>
        <v>166</v>
      </c>
      <c r="DZ271" s="55">
        <f>VLOOKUP($A271,'WO Detail'!$A$2:$BJ$304,28,FALSE)</f>
        <v>1</v>
      </c>
      <c r="EA271" s="55">
        <f>VLOOKUP($A271,'WO Detail'!$A$2:$BJ$304,29,FALSE)</f>
        <v>0</v>
      </c>
      <c r="EB271" s="55">
        <f>VLOOKUP($A271,'WO Detail'!$A$2:$BJ$304,30,FALSE)</f>
        <v>14</v>
      </c>
      <c r="EC271" s="55">
        <f>VLOOKUP($A271,'WO Detail'!$A$2:$BJ$304,31,FALSE)</f>
        <v>46</v>
      </c>
      <c r="ED271" s="55">
        <f>VLOOKUP($A271,'WO Detail'!$A$2:$BJ$304,32,FALSE)</f>
        <v>47</v>
      </c>
      <c r="EE271" s="55">
        <f>VLOOKUP($A271,'WO Detail'!$A$2:$BJ$304,33,FALSE)</f>
        <v>35</v>
      </c>
      <c r="EF271" s="55">
        <f>VLOOKUP($A271,'WO Detail'!$A$2:$BJ$304,34,FALSE)</f>
        <v>19</v>
      </c>
      <c r="EG271" s="55">
        <f>VLOOKUP($A271,'WO Detail'!$A$2:$BJ$304,35,FALSE)</f>
        <v>6</v>
      </c>
      <c r="EH271" s="55">
        <f>VLOOKUP($A271,'WO Detail'!$A$2:$BJ$304,36,FALSE)</f>
        <v>0</v>
      </c>
      <c r="EI271" s="55">
        <f>VLOOKUP($A271,'WO Detail'!$A$2:$BJ$304,37,FALSE)</f>
        <v>0</v>
      </c>
      <c r="EJ271" s="78">
        <v>3</v>
      </c>
      <c r="EK271" s="78">
        <v>0</v>
      </c>
      <c r="EL271" s="19" t="s">
        <v>268</v>
      </c>
      <c r="EM271" s="19" t="s">
        <v>290</v>
      </c>
      <c r="EN271" s="81">
        <v>26998</v>
      </c>
      <c r="EO271" s="78">
        <v>47</v>
      </c>
      <c r="EP271" s="78" t="s">
        <v>271</v>
      </c>
      <c r="EQ271" s="84">
        <v>27159</v>
      </c>
      <c r="ER271" s="78">
        <v>1.85</v>
      </c>
      <c r="ES271" s="13"/>
      <c r="ET271" s="55">
        <f>VLOOKUP($A271,'WO Detail'!$A$2:$BJ$304,25,FALSE)</f>
        <v>0</v>
      </c>
      <c r="EU271" s="55">
        <f>VLOOKUP($A271,'WO Detail'!$A$2:$BJ$304,24,FALSE)</f>
        <v>3</v>
      </c>
      <c r="EV271" s="55" t="str">
        <f>VLOOKUP($A271,'WO Detail'!$A$2:$BJ$304,23,FALSE)</f>
        <v>OPERATING</v>
      </c>
      <c r="EW271" s="78" t="s">
        <v>267</v>
      </c>
      <c r="EX271" s="13"/>
      <c r="EY271" s="13"/>
      <c r="EZ271" s="19" t="s">
        <v>267</v>
      </c>
      <c r="FA271" s="55" t="str">
        <f>VLOOKUP($A271,'WO Detail'!$A$2:$BJ$304,11,FALSE)</f>
        <v>Other</v>
      </c>
      <c r="FB271" s="55" t="str">
        <f>VLOOKUP($A271,'WO Detail'!$A$2:$BJ$304,12,FALSE)</f>
        <v>No</v>
      </c>
      <c r="FC271" s="13"/>
      <c r="FD271" s="55" t="str">
        <f>VLOOKUP($A271,'WO Detail'!$A$2:$BJ$304,13,FALSE)</f>
        <v>NGEM</v>
      </c>
      <c r="FE271" s="19" t="s">
        <v>267</v>
      </c>
      <c r="FF271" s="13" t="s">
        <v>273</v>
      </c>
      <c r="FG271" s="19" t="s">
        <v>1563</v>
      </c>
      <c r="FH271" s="19" t="s">
        <v>1144</v>
      </c>
      <c r="FI271" s="13">
        <v>4007</v>
      </c>
      <c r="FJ271" s="13">
        <v>19</v>
      </c>
      <c r="FK271" s="19" t="s">
        <v>555</v>
      </c>
      <c r="FL271" s="13"/>
      <c r="FM271" s="55">
        <f>VLOOKUP($A271,'WO Detail'!$A$2:$BJ$304,16,FALSE)</f>
        <v>0</v>
      </c>
      <c r="FN271" s="13"/>
      <c r="FO271" s="13"/>
      <c r="FP271" s="13"/>
      <c r="FQ271" s="13"/>
      <c r="FR271" s="13"/>
      <c r="FS271" s="13"/>
      <c r="FT271" s="13"/>
      <c r="FU271" s="13"/>
      <c r="FV271" s="13"/>
      <c r="FW271" s="13"/>
      <c r="FX271" s="13"/>
      <c r="FY271" s="13"/>
      <c r="FZ271" s="13"/>
      <c r="GA271" s="13"/>
      <c r="GB271" s="13"/>
      <c r="GC271" s="13"/>
      <c r="GD271" s="13"/>
      <c r="GE271" s="13"/>
      <c r="GF271" s="13"/>
      <c r="GG271" s="13"/>
      <c r="GH271" s="55">
        <f>VLOOKUP($A271,'WO Detail'!$A$2:$BJ$304,39,FALSE)</f>
        <v>88.37</v>
      </c>
      <c r="GI271" s="55">
        <f>VLOOKUP($A271,'WO Detail'!$A$2:$BJ$304,40,FALSE)</f>
        <v>46.99</v>
      </c>
      <c r="GJ271" s="13"/>
      <c r="GK271" s="13"/>
      <c r="GL271" s="13"/>
      <c r="GM271" s="13"/>
      <c r="GN271" s="55">
        <f>VLOOKUP($A271,'WO Detail'!$A$2:$BJ$304,17,FALSE)</f>
        <v>0</v>
      </c>
      <c r="GO271" s="55">
        <f>VLOOKUP($A271,'WO Detail'!$A$2:$BJ$304,18,FALSE)</f>
        <v>0</v>
      </c>
      <c r="GP271" s="55">
        <f>VLOOKUP($A271,'WO Detail'!$A$2:$BJ$304,19,FALSE)</f>
        <v>0</v>
      </c>
      <c r="GQ271" s="55" t="str">
        <f>VLOOKUP($A271,'WO Detail'!$A$2:$BJ$304,21,FALSE)</f>
        <v>No</v>
      </c>
      <c r="GR271" s="89">
        <f>VLOOKUP($A271,'WO Detail'!$A$2:$BJ$304,22,FALSE)</f>
        <v>0.43268293399748942</v>
      </c>
      <c r="GS271" s="95">
        <f>VLOOKUP($A271,'WO Detail'!$A$2:$BJ$304,41,FALSE)</f>
        <v>513</v>
      </c>
      <c r="GT271" s="95">
        <f t="shared" si="120"/>
        <v>1.0301204819277108</v>
      </c>
      <c r="GU271" s="95">
        <f>VLOOKUP($A271,'WO Detail'!$A$2:$BJ$304,42,FALSE)</f>
        <v>177</v>
      </c>
      <c r="GV271" s="95">
        <f t="shared" si="121"/>
        <v>1.0662650602409638</v>
      </c>
      <c r="GW271" s="95">
        <f>VLOOKUP($A271,'WO Detail'!$A$2:$BJ$304,43,FALSE)</f>
        <v>1193</v>
      </c>
      <c r="GX271" s="95">
        <f t="shared" si="105"/>
        <v>2.3955823293172691</v>
      </c>
      <c r="GY271" s="95">
        <f>VLOOKUP($A271,'WO Detail'!$A$2:$BJ$304,44,FALSE)</f>
        <v>717</v>
      </c>
      <c r="GZ271" s="95">
        <f t="shared" si="106"/>
        <v>4.3192771084337354</v>
      </c>
      <c r="HA271" s="95">
        <f>VLOOKUP($A271,'WO Detail'!$A$2:$BJ$304,45,FALSE)</f>
        <v>553</v>
      </c>
      <c r="HB271" s="95">
        <f t="shared" si="107"/>
        <v>1.1104417670682731</v>
      </c>
      <c r="HC271" s="95">
        <f>VLOOKUP($A271,'WO Detail'!$A$2:$BJ$304,46,FALSE)</f>
        <v>338</v>
      </c>
      <c r="HD271" s="95">
        <f t="shared" si="108"/>
        <v>2.036144578313253</v>
      </c>
      <c r="HE271" s="95">
        <f>VLOOKUP($A271,'WO Detail'!$A$2:$BJ$304,47,FALSE)</f>
        <v>348</v>
      </c>
      <c r="HF271" s="95">
        <f t="shared" si="109"/>
        <v>0.6987951807228916</v>
      </c>
      <c r="HG271" s="95">
        <f>VLOOKUP($A271,'WO Detail'!$A$2:$BJ$304,49,FALSE)</f>
        <v>720</v>
      </c>
      <c r="HH271" s="95">
        <f t="shared" si="110"/>
        <v>1.4457831325301205</v>
      </c>
      <c r="HI271" s="95">
        <f>VLOOKUP($A271,'WO Detail'!$A$2:$BJ$304,51,FALSE)</f>
        <v>5</v>
      </c>
      <c r="HJ271" s="95">
        <f t="shared" si="111"/>
        <v>2.5</v>
      </c>
      <c r="HK271" s="95">
        <f>VLOOKUP($A271,'WO Detail'!$A$2:$BJ$304,53,FALSE)</f>
        <v>16</v>
      </c>
      <c r="HL271" s="95">
        <f t="shared" si="112"/>
        <v>8</v>
      </c>
      <c r="HM271" s="95">
        <f>VLOOKUP($A271,'WO Detail'!$A$2:$BJ$304,55,FALSE)</f>
        <v>119</v>
      </c>
      <c r="HN271" s="95">
        <f t="shared" ref="HN271:HN284" si="122">HM271/EU271</f>
        <v>39.666666666666664</v>
      </c>
      <c r="HO271" s="95">
        <f>VLOOKUP($A271,'WO Detail'!$A$2:$BJ$304,56,FALSE)</f>
        <v>5358</v>
      </c>
      <c r="HP271" s="95">
        <f t="shared" si="113"/>
        <v>10.759036144578314</v>
      </c>
      <c r="HQ271" s="95">
        <f>VLOOKUP($A271,'WO Detail'!$A$2:$BJ$304,57,FALSE)</f>
        <v>841</v>
      </c>
      <c r="HR271" s="95">
        <f t="shared" si="114"/>
        <v>5.0662650602409638</v>
      </c>
      <c r="HS271" s="95">
        <f>VLOOKUP($A271,'WO Detail'!$A$2:$BJ$304,58,FALSE)</f>
        <v>3862</v>
      </c>
      <c r="HT271" s="95">
        <f t="shared" si="115"/>
        <v>7.7550200803212848</v>
      </c>
      <c r="HU271" s="95">
        <f>VLOOKUP($A271,'WO Detail'!$A$2:$BJ$304,59,FALSE)</f>
        <v>12696</v>
      </c>
      <c r="HV271" s="95">
        <f t="shared" si="116"/>
        <v>76.481927710843379</v>
      </c>
      <c r="HW271" s="95">
        <f>VLOOKUP($A271,'WO Detail'!$A$2:$BJ$304,60,FALSE)</f>
        <v>379</v>
      </c>
      <c r="HX271" s="95">
        <f t="shared" si="117"/>
        <v>0.76104417670682734</v>
      </c>
      <c r="HY271" s="95">
        <f>VLOOKUP($A271,'WO Detail'!$A$2:$BJ$304,61,FALSE)</f>
        <v>7489</v>
      </c>
      <c r="HZ271" s="95">
        <f t="shared" si="118"/>
        <v>45.114457831325304</v>
      </c>
      <c r="IA271" s="95"/>
      <c r="IB271" s="95"/>
      <c r="IC271" s="95"/>
      <c r="ID271" s="113">
        <f>VLOOKUP($A271,'PHAS Score'!$C$1:$D$303,2,FALSE)</f>
        <v>74.760000000000005</v>
      </c>
      <c r="IE271" s="95">
        <f>VLOOKUP($A271,'WO Detail'!$A$2:$BJ$304,62,FALSE)</f>
        <v>62</v>
      </c>
      <c r="IF271" s="95">
        <f t="shared" si="119"/>
        <v>0.37349397590361444</v>
      </c>
      <c r="IG271" s="96"/>
      <c r="IH271" s="96"/>
      <c r="II271" s="96"/>
      <c r="IJ271" s="96"/>
    </row>
    <row r="272" spans="1:244" s="18" customFormat="1" ht="20.100000000000001" customHeight="1">
      <c r="A272" s="55" t="s">
        <v>1564</v>
      </c>
      <c r="B272" s="13" t="s">
        <v>278</v>
      </c>
      <c r="C272" s="13" t="str">
        <f>VLOOKUP($A272,'WO Detail'!$A$2:$BJ$304,4,FALSE)</f>
        <v>NGO1</v>
      </c>
      <c r="D272" s="13" t="str">
        <f>VLOOKUP($A272,'WO Detail'!$A$2:$BJ$304,6,FALSE)</f>
        <v>Unity Plaza</v>
      </c>
      <c r="E272" s="55">
        <f>VLOOKUP($A272,'WO Detail'!$A$2:$BJ$304,7,FALSE)</f>
        <v>261</v>
      </c>
      <c r="F272" s="13" t="s">
        <v>1565</v>
      </c>
      <c r="G272" s="53">
        <v>261</v>
      </c>
      <c r="H272" s="55" t="str">
        <f>VLOOKUP($A272,'WO Detail'!$A$2:$BJ$304,9,FALSE)</f>
        <v>NY005012610</v>
      </c>
      <c r="I272" s="14">
        <v>456</v>
      </c>
      <c r="J272" s="14">
        <v>1123</v>
      </c>
      <c r="K272" s="15">
        <v>2.4627192999999998</v>
      </c>
      <c r="L272" s="15">
        <v>20.938377200000001</v>
      </c>
      <c r="M272" s="14">
        <v>413</v>
      </c>
      <c r="N272" s="14">
        <v>710</v>
      </c>
      <c r="O272" s="14">
        <v>58</v>
      </c>
      <c r="P272" s="14">
        <v>93</v>
      </c>
      <c r="Q272" s="14">
        <v>111</v>
      </c>
      <c r="R272" s="14">
        <v>106</v>
      </c>
      <c r="S272" s="14">
        <v>114</v>
      </c>
      <c r="T272" s="14">
        <v>178</v>
      </c>
      <c r="U272" s="14">
        <v>85</v>
      </c>
      <c r="V272" s="14">
        <v>154</v>
      </c>
      <c r="W272" s="14">
        <v>51</v>
      </c>
      <c r="X272" s="14">
        <v>54</v>
      </c>
      <c r="Y272" s="14">
        <v>70</v>
      </c>
      <c r="Z272" s="14">
        <v>36</v>
      </c>
      <c r="AA272" s="14">
        <v>13</v>
      </c>
      <c r="AB272" s="14">
        <v>331</v>
      </c>
      <c r="AC272" s="14">
        <v>157</v>
      </c>
      <c r="AD272" s="14">
        <v>119</v>
      </c>
      <c r="AE272" s="14">
        <v>23</v>
      </c>
      <c r="AF272" s="14">
        <v>646</v>
      </c>
      <c r="AG272" s="14">
        <v>437</v>
      </c>
      <c r="AH272" s="14">
        <v>17</v>
      </c>
      <c r="AI272" s="14">
        <v>0</v>
      </c>
      <c r="AJ272" s="14">
        <v>222</v>
      </c>
      <c r="AK272" s="14">
        <v>62</v>
      </c>
      <c r="AL272" s="14">
        <v>7</v>
      </c>
      <c r="AM272" s="14">
        <v>5</v>
      </c>
      <c r="AN272" s="14">
        <v>51</v>
      </c>
      <c r="AO272" s="16">
        <v>598.16447368421052</v>
      </c>
      <c r="AP272" s="16">
        <v>470</v>
      </c>
      <c r="AQ272" s="14">
        <v>11</v>
      </c>
      <c r="AR272" s="14">
        <v>26</v>
      </c>
      <c r="AS272" s="14">
        <v>113</v>
      </c>
      <c r="AT272" s="14">
        <v>36</v>
      </c>
      <c r="AU272" s="14">
        <v>55</v>
      </c>
      <c r="AV272" s="14">
        <v>40</v>
      </c>
      <c r="AW272" s="14">
        <v>27</v>
      </c>
      <c r="AX272" s="14">
        <v>32</v>
      </c>
      <c r="AY272" s="14">
        <v>17</v>
      </c>
      <c r="AZ272" s="14">
        <v>17</v>
      </c>
      <c r="BA272" s="14">
        <v>82</v>
      </c>
      <c r="BB272" s="16">
        <v>28431.035555555554</v>
      </c>
      <c r="BC272" s="16">
        <v>20729</v>
      </c>
      <c r="BD272" s="14">
        <v>20</v>
      </c>
      <c r="BE272" s="14">
        <v>65</v>
      </c>
      <c r="BF272" s="14">
        <v>72</v>
      </c>
      <c r="BG272" s="14">
        <v>62</v>
      </c>
      <c r="BH272" s="14">
        <v>41</v>
      </c>
      <c r="BI272" s="14">
        <v>33</v>
      </c>
      <c r="BJ272" s="14">
        <v>30</v>
      </c>
      <c r="BK272" s="14">
        <v>25</v>
      </c>
      <c r="BL272" s="14">
        <v>22</v>
      </c>
      <c r="BM272" s="14">
        <v>17</v>
      </c>
      <c r="BN272" s="14">
        <v>9</v>
      </c>
      <c r="BO272" s="14">
        <v>16</v>
      </c>
      <c r="BP272" s="14">
        <v>6</v>
      </c>
      <c r="BQ272" s="14">
        <v>6</v>
      </c>
      <c r="BR272" s="14">
        <v>3</v>
      </c>
      <c r="BS272" s="14">
        <v>6</v>
      </c>
      <c r="BT272" s="14">
        <v>3</v>
      </c>
      <c r="BU272" s="14">
        <v>1</v>
      </c>
      <c r="BV272" s="14">
        <v>3</v>
      </c>
      <c r="BW272" s="14">
        <v>1</v>
      </c>
      <c r="BX272" s="14">
        <v>9</v>
      </c>
      <c r="BY272" s="14">
        <v>269</v>
      </c>
      <c r="BZ272" s="16">
        <v>38579.33085501859</v>
      </c>
      <c r="CA272" s="16">
        <v>32460</v>
      </c>
      <c r="CB272" s="14">
        <v>62</v>
      </c>
      <c r="CC272" s="16">
        <v>15531.532258064517</v>
      </c>
      <c r="CD272" s="16">
        <v>12289</v>
      </c>
      <c r="CE272" s="14">
        <v>136</v>
      </c>
      <c r="CF272" s="16">
        <v>14314.595588235294</v>
      </c>
      <c r="CG272" s="16">
        <v>10644</v>
      </c>
      <c r="CH272" s="14">
        <v>284</v>
      </c>
      <c r="CI272" s="14">
        <v>92</v>
      </c>
      <c r="CJ272" s="14">
        <v>52</v>
      </c>
      <c r="CK272" s="14">
        <v>18</v>
      </c>
      <c r="CL272" s="14">
        <v>2</v>
      </c>
      <c r="CM272" s="14">
        <v>4</v>
      </c>
      <c r="CN272" s="17">
        <f t="shared" si="102"/>
        <v>8.771929824561403E-3</v>
      </c>
      <c r="CO272" s="14">
        <v>26</v>
      </c>
      <c r="CP272" s="17">
        <f t="shared" si="103"/>
        <v>5.701754385964912E-2</v>
      </c>
      <c r="CQ272" s="14">
        <v>194</v>
      </c>
      <c r="CR272" s="14">
        <v>68</v>
      </c>
      <c r="CS272" s="17">
        <f t="shared" si="104"/>
        <v>6.0552092609082814E-2</v>
      </c>
      <c r="CT272" s="13"/>
      <c r="CU272" s="17"/>
      <c r="CV272" s="13"/>
      <c r="CW272" s="13"/>
      <c r="CX272" s="13"/>
      <c r="CY272" s="13"/>
      <c r="CZ272" s="13"/>
      <c r="DA272" s="13"/>
      <c r="DB272" s="13" t="str">
        <f>VLOOKUP($A272,'WO Detail'!$A$2:$BJ$304,5,FALSE)</f>
        <v>Andrew Korbul Jr.</v>
      </c>
      <c r="DC272" s="13"/>
      <c r="DD272" s="13"/>
      <c r="DE272" s="55">
        <f>VLOOKUP($A272,'WO Detail'!$A$2:$BJ$304,38,FALSE)</f>
        <v>8</v>
      </c>
      <c r="DF272" s="19" t="s">
        <v>350</v>
      </c>
      <c r="DG272" s="19" t="s">
        <v>351</v>
      </c>
      <c r="DH272" s="19" t="s">
        <v>548</v>
      </c>
      <c r="DI272" s="19" t="s">
        <v>549</v>
      </c>
      <c r="DJ272" s="19" t="s">
        <v>525</v>
      </c>
      <c r="DK272" s="19" t="s">
        <v>526</v>
      </c>
      <c r="DL272" s="19" t="s">
        <v>550</v>
      </c>
      <c r="DM272" s="19" t="s">
        <v>551</v>
      </c>
      <c r="DN272" s="19" t="s">
        <v>552</v>
      </c>
      <c r="DO272" s="55"/>
      <c r="DP272" s="55"/>
      <c r="DQ272" s="68">
        <v>16.832917705735699</v>
      </c>
      <c r="DR272" s="55" t="str">
        <f>VLOOKUP($A272,'WO Detail'!$A$2:$BJ$304,10,FALSE)</f>
        <v>No</v>
      </c>
      <c r="DS272" s="55" t="str">
        <f>VLOOKUP($A272,'WO Detail'!$A$2:$BJ$304,14,FALSE)</f>
        <v>YES</v>
      </c>
      <c r="DT272" s="19" t="s">
        <v>289</v>
      </c>
      <c r="DU272" s="59" t="str">
        <f>VLOOKUP($A272,'WO Detail'!$A$2:$BJ$304,15,FALSE)</f>
        <v>CYNTHIA WHITAKER</v>
      </c>
      <c r="DV272" s="78">
        <v>2026</v>
      </c>
      <c r="DW272" s="79" t="s">
        <v>267</v>
      </c>
      <c r="DX272" s="55">
        <f>VLOOKUP($A272,'WO Detail'!$A$2:$BJ$304,26,FALSE)</f>
        <v>462</v>
      </c>
      <c r="DY272" s="55">
        <f>VLOOKUP($A272,'WO Detail'!$A$2:$BJ$304,27,FALSE)</f>
        <v>458</v>
      </c>
      <c r="DZ272" s="55">
        <f>VLOOKUP($A272,'WO Detail'!$A$2:$BJ$304,28,FALSE)</f>
        <v>2</v>
      </c>
      <c r="EA272" s="55">
        <f>VLOOKUP($A272,'WO Detail'!$A$2:$BJ$304,29,FALSE)</f>
        <v>2</v>
      </c>
      <c r="EB272" s="55">
        <f>VLOOKUP($A272,'WO Detail'!$A$2:$BJ$304,30,FALSE)</f>
        <v>0</v>
      </c>
      <c r="EC272" s="55">
        <f>VLOOKUP($A272,'WO Detail'!$A$2:$BJ$304,31,FALSE)</f>
        <v>117</v>
      </c>
      <c r="ED272" s="55">
        <f>VLOOKUP($A272,'WO Detail'!$A$2:$BJ$304,32,FALSE)</f>
        <v>196</v>
      </c>
      <c r="EE272" s="55">
        <f>VLOOKUP($A272,'WO Detail'!$A$2:$BJ$304,33,FALSE)</f>
        <v>112</v>
      </c>
      <c r="EF272" s="55">
        <f>VLOOKUP($A272,'WO Detail'!$A$2:$BJ$304,34,FALSE)</f>
        <v>35</v>
      </c>
      <c r="EG272" s="55">
        <f>VLOOKUP($A272,'WO Detail'!$A$2:$BJ$304,35,FALSE)</f>
        <v>2</v>
      </c>
      <c r="EH272" s="55">
        <f>VLOOKUP($A272,'WO Detail'!$A$2:$BJ$304,36,FALSE)</f>
        <v>0</v>
      </c>
      <c r="EI272" s="55">
        <f>VLOOKUP($A272,'WO Detail'!$A$2:$BJ$304,37,FALSE)</f>
        <v>0</v>
      </c>
      <c r="EJ272" s="78">
        <v>5</v>
      </c>
      <c r="EK272" s="78">
        <v>0</v>
      </c>
      <c r="EL272" s="19" t="s">
        <v>268</v>
      </c>
      <c r="EM272" s="19" t="s">
        <v>269</v>
      </c>
      <c r="EN272" s="81">
        <v>26937</v>
      </c>
      <c r="EO272" s="78">
        <v>47</v>
      </c>
      <c r="EP272" s="78" t="s">
        <v>271</v>
      </c>
      <c r="EQ272" s="84">
        <v>89543</v>
      </c>
      <c r="ER272" s="78">
        <v>5.72</v>
      </c>
      <c r="ES272" s="13"/>
      <c r="ET272" s="55">
        <f>VLOOKUP($A272,'WO Detail'!$A$2:$BJ$304,25,FALSE)</f>
        <v>3</v>
      </c>
      <c r="EU272" s="55">
        <f>VLOOKUP($A272,'WO Detail'!$A$2:$BJ$304,24,FALSE)</f>
        <v>13</v>
      </c>
      <c r="EV272" s="55" t="str">
        <f>VLOOKUP($A272,'WO Detail'!$A$2:$BJ$304,23,FALSE)</f>
        <v>OPERATING</v>
      </c>
      <c r="EW272" s="78" t="s">
        <v>271</v>
      </c>
      <c r="EX272" s="13"/>
      <c r="EY272" s="13"/>
      <c r="EZ272" s="19" t="s">
        <v>267</v>
      </c>
      <c r="FA272" s="55" t="str">
        <f>VLOOKUP($A272,'WO Detail'!$A$2:$BJ$304,11,FALSE)</f>
        <v>Other</v>
      </c>
      <c r="FB272" s="55" t="str">
        <f>VLOOKUP($A272,'WO Detail'!$A$2:$BJ$304,12,FALSE)</f>
        <v>No</v>
      </c>
      <c r="FC272" s="13"/>
      <c r="FD272" s="55" t="str">
        <f>VLOOKUP($A272,'WO Detail'!$A$2:$BJ$304,13,FALSE)</f>
        <v>NGEM</v>
      </c>
      <c r="FE272" s="19" t="s">
        <v>267</v>
      </c>
      <c r="FF272" s="13" t="s">
        <v>273</v>
      </c>
      <c r="FG272" s="19" t="s">
        <v>1143</v>
      </c>
      <c r="FH272" s="19" t="s">
        <v>1144</v>
      </c>
      <c r="FI272" s="13">
        <v>4007</v>
      </c>
      <c r="FJ272" s="13">
        <v>19</v>
      </c>
      <c r="FK272" s="19" t="s">
        <v>555</v>
      </c>
      <c r="FL272" s="13"/>
      <c r="FM272" s="55">
        <f>VLOOKUP($A272,'WO Detail'!$A$2:$BJ$304,16,FALSE)</f>
        <v>0</v>
      </c>
      <c r="FN272" s="13"/>
      <c r="FO272" s="13"/>
      <c r="FP272" s="13"/>
      <c r="FQ272" s="13"/>
      <c r="FR272" s="13"/>
      <c r="FS272" s="13"/>
      <c r="FT272" s="13"/>
      <c r="FU272" s="13"/>
      <c r="FV272" s="13"/>
      <c r="FW272" s="13"/>
      <c r="FX272" s="13"/>
      <c r="FY272" s="13"/>
      <c r="FZ272" s="13"/>
      <c r="GA272" s="13"/>
      <c r="GB272" s="13"/>
      <c r="GC272" s="13"/>
      <c r="GD272" s="13"/>
      <c r="GE272" s="13"/>
      <c r="GF272" s="13"/>
      <c r="GG272" s="13"/>
      <c r="GH272" s="55">
        <f>VLOOKUP($A272,'WO Detail'!$A$2:$BJ$304,39,FALSE)</f>
        <v>88.75</v>
      </c>
      <c r="GI272" s="55">
        <f>VLOOKUP($A272,'WO Detail'!$A$2:$BJ$304,40,FALSE)</f>
        <v>38.65</v>
      </c>
      <c r="GJ272" s="13"/>
      <c r="GK272" s="13"/>
      <c r="GL272" s="13"/>
      <c r="GM272" s="13"/>
      <c r="GN272" s="55">
        <f>VLOOKUP($A272,'WO Detail'!$A$2:$BJ$304,17,FALSE)</f>
        <v>0</v>
      </c>
      <c r="GO272" s="55">
        <f>VLOOKUP($A272,'WO Detail'!$A$2:$BJ$304,18,FALSE)</f>
        <v>0</v>
      </c>
      <c r="GP272" s="55">
        <f>VLOOKUP($A272,'WO Detail'!$A$2:$BJ$304,19,FALSE)</f>
        <v>0</v>
      </c>
      <c r="GQ272" s="55" t="str">
        <f>VLOOKUP($A272,'WO Detail'!$A$2:$BJ$304,21,FALSE)</f>
        <v>Yes</v>
      </c>
      <c r="GR272" s="89">
        <f>VLOOKUP($A272,'WO Detail'!$A$2:$BJ$304,22,FALSE)</f>
        <v>0.66535133612041353</v>
      </c>
      <c r="GS272" s="95">
        <f>VLOOKUP($A272,'WO Detail'!$A$2:$BJ$304,41,FALSE)</f>
        <v>1152</v>
      </c>
      <c r="GT272" s="95">
        <f t="shared" si="120"/>
        <v>0.83842794759825323</v>
      </c>
      <c r="GU272" s="95">
        <f>VLOOKUP($A272,'WO Detail'!$A$2:$BJ$304,42,FALSE)</f>
        <v>390</v>
      </c>
      <c r="GV272" s="95">
        <f t="shared" si="121"/>
        <v>0.85152838427947597</v>
      </c>
      <c r="GW272" s="95">
        <f>VLOOKUP($A272,'WO Detail'!$A$2:$BJ$304,43,FALSE)</f>
        <v>3043</v>
      </c>
      <c r="GX272" s="95">
        <f t="shared" si="105"/>
        <v>2.2147016011644833</v>
      </c>
      <c r="GY272" s="95">
        <f>VLOOKUP($A272,'WO Detail'!$A$2:$BJ$304,44,FALSE)</f>
        <v>2313</v>
      </c>
      <c r="GZ272" s="95">
        <f t="shared" si="106"/>
        <v>5.0502183406113534</v>
      </c>
      <c r="HA272" s="95">
        <f>VLOOKUP($A272,'WO Detail'!$A$2:$BJ$304,45,FALSE)</f>
        <v>1506</v>
      </c>
      <c r="HB272" s="95">
        <f t="shared" si="107"/>
        <v>1.0960698689956332</v>
      </c>
      <c r="HC272" s="95">
        <f>VLOOKUP($A272,'WO Detail'!$A$2:$BJ$304,46,FALSE)</f>
        <v>1799</v>
      </c>
      <c r="HD272" s="95">
        <f t="shared" si="108"/>
        <v>3.927947598253275</v>
      </c>
      <c r="HE272" s="95">
        <f>VLOOKUP($A272,'WO Detail'!$A$2:$BJ$304,47,FALSE)</f>
        <v>906</v>
      </c>
      <c r="HF272" s="95">
        <f t="shared" si="109"/>
        <v>0.65938864628820959</v>
      </c>
      <c r="HG272" s="95">
        <f>VLOOKUP($A272,'WO Detail'!$A$2:$BJ$304,49,FALSE)</f>
        <v>1658</v>
      </c>
      <c r="HH272" s="95">
        <f t="shared" si="110"/>
        <v>1.2066957787481805</v>
      </c>
      <c r="HI272" s="95">
        <f>VLOOKUP($A272,'WO Detail'!$A$2:$BJ$304,51,FALSE)</f>
        <v>6</v>
      </c>
      <c r="HJ272" s="95">
        <f t="shared" si="111"/>
        <v>3</v>
      </c>
      <c r="HK272" s="95">
        <f>VLOOKUP($A272,'WO Detail'!$A$2:$BJ$304,53,FALSE)</f>
        <v>22</v>
      </c>
      <c r="HL272" s="95">
        <f t="shared" si="112"/>
        <v>11</v>
      </c>
      <c r="HM272" s="95">
        <f>VLOOKUP($A272,'WO Detail'!$A$2:$BJ$304,55,FALSE)</f>
        <v>311</v>
      </c>
      <c r="HN272" s="95">
        <f t="shared" si="122"/>
        <v>23.923076923076923</v>
      </c>
      <c r="HO272" s="95">
        <f>VLOOKUP($A272,'WO Detail'!$A$2:$BJ$304,56,FALSE)</f>
        <v>14286</v>
      </c>
      <c r="HP272" s="95">
        <f t="shared" si="113"/>
        <v>10.397379912663755</v>
      </c>
      <c r="HQ272" s="95">
        <f>VLOOKUP($A272,'WO Detail'!$A$2:$BJ$304,57,FALSE)</f>
        <v>3220</v>
      </c>
      <c r="HR272" s="95">
        <f t="shared" si="114"/>
        <v>7.0305676855895198</v>
      </c>
      <c r="HS272" s="95">
        <f>VLOOKUP($A272,'WO Detail'!$A$2:$BJ$304,58,FALSE)</f>
        <v>9035</v>
      </c>
      <c r="HT272" s="95">
        <f t="shared" si="115"/>
        <v>6.5756914119359529</v>
      </c>
      <c r="HU272" s="95">
        <f>VLOOKUP($A272,'WO Detail'!$A$2:$BJ$304,59,FALSE)</f>
        <v>33494</v>
      </c>
      <c r="HV272" s="95">
        <f t="shared" si="116"/>
        <v>73.13100436681222</v>
      </c>
      <c r="HW272" s="95">
        <f>VLOOKUP($A272,'WO Detail'!$A$2:$BJ$304,60,FALSE)</f>
        <v>1118</v>
      </c>
      <c r="HX272" s="95">
        <f t="shared" si="117"/>
        <v>0.81368267831149932</v>
      </c>
      <c r="HY272" s="95">
        <f>VLOOKUP($A272,'WO Detail'!$A$2:$BJ$304,61,FALSE)</f>
        <v>31167</v>
      </c>
      <c r="HZ272" s="95">
        <f t="shared" si="118"/>
        <v>68.050218340611352</v>
      </c>
      <c r="IA272" s="95"/>
      <c r="IB272" s="95"/>
      <c r="IC272" s="95"/>
      <c r="ID272" s="113">
        <f>VLOOKUP($A272,'PHAS Score'!$C$1:$D$303,2,FALSE)</f>
        <v>74.760000000000005</v>
      </c>
      <c r="IE272" s="95">
        <f>VLOOKUP($A272,'WO Detail'!$A$2:$BJ$304,62,FALSE)</f>
        <v>893</v>
      </c>
      <c r="IF272" s="95">
        <f t="shared" si="119"/>
        <v>1.9497816593886463</v>
      </c>
      <c r="IG272" s="96"/>
      <c r="IH272" s="96"/>
      <c r="II272" s="96"/>
      <c r="IJ272" s="96"/>
    </row>
    <row r="273" spans="1:244" s="18" customFormat="1" ht="20.100000000000001" customHeight="1">
      <c r="A273" s="55" t="s">
        <v>1566</v>
      </c>
      <c r="B273" s="13" t="s">
        <v>256</v>
      </c>
      <c r="C273" s="13" t="str">
        <f>VLOOKUP($A273,'WO Detail'!$A$2:$BJ$304,4,FALSE)</f>
        <v>Private Mgmt</v>
      </c>
      <c r="D273" s="13" t="str">
        <f>VLOOKUP($A273,'WO Detail'!$A$2:$BJ$304,6,FALSE)</f>
        <v>Kraus Management (BX 3)</v>
      </c>
      <c r="E273" s="55">
        <f>VLOOKUP($A273,'WO Detail'!$A$2:$BJ$304,7,FALSE)</f>
        <v>341</v>
      </c>
      <c r="F273" s="13" t="s">
        <v>1567</v>
      </c>
      <c r="G273" s="53">
        <v>341</v>
      </c>
      <c r="H273" s="55" t="str">
        <f>VLOOKUP($A273,'WO Detail'!$A$2:$BJ$304,9,FALSE)</f>
        <v>NY005013410</v>
      </c>
      <c r="I273" s="14">
        <v>230</v>
      </c>
      <c r="J273" s="14">
        <v>511</v>
      </c>
      <c r="K273" s="15">
        <v>2.2217391000000002</v>
      </c>
      <c r="L273" s="15">
        <v>22.536521700000002</v>
      </c>
      <c r="M273" s="14">
        <v>191</v>
      </c>
      <c r="N273" s="14">
        <v>320</v>
      </c>
      <c r="O273" s="14">
        <v>20</v>
      </c>
      <c r="P273" s="14">
        <v>32</v>
      </c>
      <c r="Q273" s="14">
        <v>47</v>
      </c>
      <c r="R273" s="14">
        <v>33</v>
      </c>
      <c r="S273" s="14">
        <v>36</v>
      </c>
      <c r="T273" s="14">
        <v>61</v>
      </c>
      <c r="U273" s="14">
        <v>48</v>
      </c>
      <c r="V273" s="14">
        <v>57</v>
      </c>
      <c r="W273" s="14">
        <v>33</v>
      </c>
      <c r="X273" s="14">
        <v>33</v>
      </c>
      <c r="Y273" s="14">
        <v>71</v>
      </c>
      <c r="Z273" s="14">
        <v>33</v>
      </c>
      <c r="AA273" s="14">
        <v>7</v>
      </c>
      <c r="AB273" s="14">
        <v>117</v>
      </c>
      <c r="AC273" s="14">
        <v>134</v>
      </c>
      <c r="AD273" s="14">
        <v>111</v>
      </c>
      <c r="AE273" s="14">
        <v>57</v>
      </c>
      <c r="AF273" s="14">
        <v>84</v>
      </c>
      <c r="AG273" s="14">
        <v>367</v>
      </c>
      <c r="AH273" s="14">
        <v>0</v>
      </c>
      <c r="AI273" s="14">
        <v>3</v>
      </c>
      <c r="AJ273" s="14">
        <v>107</v>
      </c>
      <c r="AK273" s="14">
        <v>36</v>
      </c>
      <c r="AL273" s="14">
        <v>8</v>
      </c>
      <c r="AM273" s="14">
        <v>6</v>
      </c>
      <c r="AN273" s="14">
        <v>23</v>
      </c>
      <c r="AO273" s="16">
        <v>522.2347826086957</v>
      </c>
      <c r="AP273" s="16">
        <v>386.5</v>
      </c>
      <c r="AQ273" s="14">
        <v>4</v>
      </c>
      <c r="AR273" s="14">
        <v>15</v>
      </c>
      <c r="AS273" s="14">
        <v>70</v>
      </c>
      <c r="AT273" s="14">
        <v>31</v>
      </c>
      <c r="AU273" s="14">
        <v>17</v>
      </c>
      <c r="AV273" s="14">
        <v>18</v>
      </c>
      <c r="AW273" s="14">
        <v>23</v>
      </c>
      <c r="AX273" s="14">
        <v>9</v>
      </c>
      <c r="AY273" s="14">
        <v>8</v>
      </c>
      <c r="AZ273" s="14">
        <v>6</v>
      </c>
      <c r="BA273" s="14">
        <v>29</v>
      </c>
      <c r="BB273" s="16">
        <v>26742.457777777778</v>
      </c>
      <c r="BC273" s="16">
        <v>16887</v>
      </c>
      <c r="BD273" s="14">
        <v>7</v>
      </c>
      <c r="BE273" s="14">
        <v>38</v>
      </c>
      <c r="BF273" s="14">
        <v>50</v>
      </c>
      <c r="BG273" s="14">
        <v>28</v>
      </c>
      <c r="BH273" s="14">
        <v>21</v>
      </c>
      <c r="BI273" s="14">
        <v>20</v>
      </c>
      <c r="BJ273" s="14">
        <v>10</v>
      </c>
      <c r="BK273" s="14">
        <v>10</v>
      </c>
      <c r="BL273" s="14">
        <v>7</v>
      </c>
      <c r="BM273" s="14">
        <v>8</v>
      </c>
      <c r="BN273" s="14">
        <v>8</v>
      </c>
      <c r="BO273" s="14">
        <v>3</v>
      </c>
      <c r="BP273" s="14">
        <v>2</v>
      </c>
      <c r="BQ273" s="14">
        <v>0</v>
      </c>
      <c r="BR273" s="14">
        <v>3</v>
      </c>
      <c r="BS273" s="14">
        <v>0</v>
      </c>
      <c r="BT273" s="14">
        <v>1</v>
      </c>
      <c r="BU273" s="14">
        <v>1</v>
      </c>
      <c r="BV273" s="14">
        <v>1</v>
      </c>
      <c r="BW273" s="14">
        <v>1</v>
      </c>
      <c r="BX273" s="14">
        <v>6</v>
      </c>
      <c r="BY273" s="14">
        <v>106</v>
      </c>
      <c r="BZ273" s="16">
        <v>40040.75471698113</v>
      </c>
      <c r="CA273" s="16">
        <v>29750</v>
      </c>
      <c r="CB273" s="14">
        <v>21</v>
      </c>
      <c r="CC273" s="16">
        <v>14766.380952380952</v>
      </c>
      <c r="CD273" s="16">
        <v>10452</v>
      </c>
      <c r="CE273" s="14">
        <v>99</v>
      </c>
      <c r="CF273" s="16">
        <v>15317.101010101011</v>
      </c>
      <c r="CG273" s="16">
        <v>10536</v>
      </c>
      <c r="CH273" s="14">
        <v>150</v>
      </c>
      <c r="CI273" s="14">
        <v>41</v>
      </c>
      <c r="CJ273" s="14">
        <v>22</v>
      </c>
      <c r="CK273" s="14">
        <v>7</v>
      </c>
      <c r="CL273" s="14">
        <v>3</v>
      </c>
      <c r="CM273" s="14">
        <v>5</v>
      </c>
      <c r="CN273" s="17">
        <f t="shared" si="102"/>
        <v>2.1739130434782608E-2</v>
      </c>
      <c r="CO273" s="14">
        <v>11</v>
      </c>
      <c r="CP273" s="17">
        <f t="shared" si="103"/>
        <v>4.7826086956521741E-2</v>
      </c>
      <c r="CQ273" s="14">
        <v>112</v>
      </c>
      <c r="CR273" s="14">
        <v>24</v>
      </c>
      <c r="CS273" s="17">
        <f t="shared" si="104"/>
        <v>4.6966731898238745E-2</v>
      </c>
      <c r="CT273" s="13"/>
      <c r="CU273" s="17"/>
      <c r="CV273" s="13"/>
      <c r="CW273" s="13"/>
      <c r="CX273" s="13"/>
      <c r="CY273" s="13"/>
      <c r="CZ273" s="13"/>
      <c r="DA273" s="13"/>
      <c r="DB273" s="13" t="str">
        <f>VLOOKUP($A273,'WO Detail'!$A$2:$BJ$304,5,FALSE)</f>
        <v>Tracey Williams</v>
      </c>
      <c r="DC273" s="13" t="s">
        <v>272</v>
      </c>
      <c r="DD273" s="13"/>
      <c r="DE273" s="55">
        <f>VLOOKUP($A273,'WO Detail'!$A$2:$BJ$304,38,FALSE)</f>
        <v>1</v>
      </c>
      <c r="DF273" s="19" t="s">
        <v>258</v>
      </c>
      <c r="DG273" s="19" t="s">
        <v>259</v>
      </c>
      <c r="DH273" s="19" t="s">
        <v>486</v>
      </c>
      <c r="DI273" s="19" t="s">
        <v>487</v>
      </c>
      <c r="DJ273" s="19" t="s">
        <v>338</v>
      </c>
      <c r="DK273" s="19" t="s">
        <v>339</v>
      </c>
      <c r="DL273" s="19" t="s">
        <v>404</v>
      </c>
      <c r="DM273" s="19" t="s">
        <v>490</v>
      </c>
      <c r="DN273" s="19" t="s">
        <v>1026</v>
      </c>
      <c r="DO273" s="55"/>
      <c r="DP273" s="55"/>
      <c r="DQ273" s="68">
        <v>13.0434782608696</v>
      </c>
      <c r="DR273" s="55" t="str">
        <f>VLOOKUP($A273,'WO Detail'!$A$2:$BJ$304,10,FALSE)</f>
        <v>No</v>
      </c>
      <c r="DS273" s="55" t="str">
        <f>VLOOKUP($A273,'WO Detail'!$A$2:$BJ$304,14,FALSE)</f>
        <v>NO</v>
      </c>
      <c r="DT273" s="19" t="s">
        <v>266</v>
      </c>
      <c r="DU273" s="59">
        <f>VLOOKUP($A273,'WO Detail'!$A$2:$BJ$304,15,FALSE)</f>
        <v>0</v>
      </c>
      <c r="DV273" s="77"/>
      <c r="DW273" s="79" t="s">
        <v>267</v>
      </c>
      <c r="DX273" s="55">
        <f>VLOOKUP($A273,'WO Detail'!$A$2:$BJ$304,26,FALSE)</f>
        <v>230</v>
      </c>
      <c r="DY273" s="55">
        <f>VLOOKUP($A273,'WO Detail'!$A$2:$BJ$304,27,FALSE)</f>
        <v>230</v>
      </c>
      <c r="DZ273" s="55">
        <f>VLOOKUP($A273,'WO Detail'!$A$2:$BJ$304,28,FALSE)</f>
        <v>0</v>
      </c>
      <c r="EA273" s="55">
        <f>VLOOKUP($A273,'WO Detail'!$A$2:$BJ$304,29,FALSE)</f>
        <v>0</v>
      </c>
      <c r="EB273" s="55">
        <f>VLOOKUP($A273,'WO Detail'!$A$2:$BJ$304,30,FALSE)</f>
        <v>0</v>
      </c>
      <c r="EC273" s="55">
        <f>VLOOKUP($A273,'WO Detail'!$A$2:$BJ$304,31,FALSE)</f>
        <v>66</v>
      </c>
      <c r="ED273" s="55">
        <f>VLOOKUP($A273,'WO Detail'!$A$2:$BJ$304,32,FALSE)</f>
        <v>108</v>
      </c>
      <c r="EE273" s="55">
        <f>VLOOKUP($A273,'WO Detail'!$A$2:$BJ$304,33,FALSE)</f>
        <v>47</v>
      </c>
      <c r="EF273" s="55">
        <f>VLOOKUP($A273,'WO Detail'!$A$2:$BJ$304,34,FALSE)</f>
        <v>9</v>
      </c>
      <c r="EG273" s="55">
        <f>VLOOKUP($A273,'WO Detail'!$A$2:$BJ$304,35,FALSE)</f>
        <v>0</v>
      </c>
      <c r="EH273" s="55">
        <f>VLOOKUP($A273,'WO Detail'!$A$2:$BJ$304,36,FALSE)</f>
        <v>0</v>
      </c>
      <c r="EI273" s="55">
        <f>VLOOKUP($A273,'WO Detail'!$A$2:$BJ$304,37,FALSE)</f>
        <v>0</v>
      </c>
      <c r="EJ273" s="78">
        <v>4</v>
      </c>
      <c r="EK273" s="78">
        <v>0</v>
      </c>
      <c r="EL273" s="19" t="s">
        <v>268</v>
      </c>
      <c r="EM273" s="19" t="s">
        <v>290</v>
      </c>
      <c r="EN273" s="81">
        <v>31078</v>
      </c>
      <c r="EO273" s="78">
        <v>35</v>
      </c>
      <c r="EP273" s="78" t="s">
        <v>271</v>
      </c>
      <c r="EQ273" s="84">
        <v>43696</v>
      </c>
      <c r="ER273" s="78">
        <v>1.79</v>
      </c>
      <c r="ES273" s="13"/>
      <c r="ET273" s="55">
        <f>VLOOKUP($A273,'WO Detail'!$A$2:$BJ$304,25,FALSE)</f>
        <v>0</v>
      </c>
      <c r="EU273" s="55">
        <f>VLOOKUP($A273,'WO Detail'!$A$2:$BJ$304,24,FALSE)</f>
        <v>5</v>
      </c>
      <c r="EV273" s="55">
        <f>VLOOKUP($A273,'WO Detail'!$A$2:$BJ$304,23,FALSE)</f>
        <v>0</v>
      </c>
      <c r="EW273" s="78" t="s">
        <v>267</v>
      </c>
      <c r="EX273" s="13"/>
      <c r="EY273" s="13"/>
      <c r="EZ273" s="19" t="s">
        <v>272</v>
      </c>
      <c r="FA273" s="55" t="str">
        <f>VLOOKUP($A273,'WO Detail'!$A$2:$BJ$304,11,FALSE)</f>
        <v>Other</v>
      </c>
      <c r="FB273" s="55" t="str">
        <f>VLOOKUP($A273,'WO Detail'!$A$2:$BJ$304,12,FALSE)</f>
        <v>No</v>
      </c>
      <c r="FC273" s="13"/>
      <c r="FD273" s="55">
        <f>VLOOKUP($A273,'WO Detail'!$A$2:$BJ$304,13,FALSE)</f>
        <v>0</v>
      </c>
      <c r="FE273" s="19" t="s">
        <v>272</v>
      </c>
      <c r="FF273" s="13" t="s">
        <v>273</v>
      </c>
      <c r="FG273" s="19" t="s">
        <v>1568</v>
      </c>
      <c r="FH273" s="19" t="s">
        <v>1028</v>
      </c>
      <c r="FI273" s="13">
        <v>3707</v>
      </c>
      <c r="FJ273" s="13">
        <v>10</v>
      </c>
      <c r="FK273" s="19" t="s">
        <v>1029</v>
      </c>
      <c r="FL273" s="13"/>
      <c r="FM273" s="55">
        <f>VLOOKUP($A273,'WO Detail'!$A$2:$BJ$304,16,FALSE)</f>
        <v>0</v>
      </c>
      <c r="FN273" s="13"/>
      <c r="FO273" s="13"/>
      <c r="FP273" s="13"/>
      <c r="FQ273" s="13"/>
      <c r="FR273" s="13"/>
      <c r="FS273" s="13"/>
      <c r="FT273" s="13"/>
      <c r="FU273" s="13"/>
      <c r="FV273" s="13"/>
      <c r="FW273" s="13"/>
      <c r="FX273" s="13"/>
      <c r="FY273" s="13"/>
      <c r="FZ273" s="13"/>
      <c r="GA273" s="13"/>
      <c r="GB273" s="13"/>
      <c r="GC273" s="13"/>
      <c r="GD273" s="13"/>
      <c r="GE273" s="13"/>
      <c r="GF273" s="13"/>
      <c r="GG273" s="13"/>
      <c r="GH273" s="55">
        <f>VLOOKUP($A273,'WO Detail'!$A$2:$BJ$304,39,FALSE)</f>
        <v>92.78</v>
      </c>
      <c r="GI273" s="55">
        <f>VLOOKUP($A273,'WO Detail'!$A$2:$BJ$304,40,FALSE)</f>
        <v>30.87</v>
      </c>
      <c r="GJ273" s="13"/>
      <c r="GK273" s="13"/>
      <c r="GL273" s="13"/>
      <c r="GM273" s="13"/>
      <c r="GN273" s="55" t="str">
        <f>VLOOKUP($A273,'WO Detail'!$A$2:$BJ$304,17,FALSE)</f>
        <v>5805.0</v>
      </c>
      <c r="GO273" s="55">
        <f>VLOOKUP($A273,'WO Detail'!$A$2:$BJ$304,18,FALSE)</f>
        <v>0</v>
      </c>
      <c r="GP273" s="55">
        <f>VLOOKUP($A273,'WO Detail'!$A$2:$BJ$304,19,FALSE)</f>
        <v>0</v>
      </c>
      <c r="GQ273" s="55" t="str">
        <f>VLOOKUP($A273,'WO Detail'!$A$2:$BJ$304,21,FALSE)</f>
        <v>Yes</v>
      </c>
      <c r="GR273" s="89">
        <f>VLOOKUP($A273,'WO Detail'!$A$2:$BJ$304,22,FALSE)</f>
        <v>0.88937665147825828</v>
      </c>
      <c r="GS273" s="95">
        <f>VLOOKUP($A273,'WO Detail'!$A$2:$BJ$304,41,FALSE)</f>
        <v>26</v>
      </c>
      <c r="GT273" s="95">
        <f t="shared" si="120"/>
        <v>3.768115942028985E-2</v>
      </c>
      <c r="GU273" s="95">
        <f>VLOOKUP($A273,'WO Detail'!$A$2:$BJ$304,42,FALSE)</f>
        <v>5</v>
      </c>
      <c r="GV273" s="95">
        <f t="shared" si="121"/>
        <v>2.1739130434782608E-2</v>
      </c>
      <c r="GW273" s="95">
        <f>VLOOKUP($A273,'WO Detail'!$A$2:$BJ$304,43,FALSE)</f>
        <v>1204</v>
      </c>
      <c r="GX273" s="95">
        <f t="shared" si="105"/>
        <v>1.7449275362318839</v>
      </c>
      <c r="GY273" s="95">
        <f>VLOOKUP($A273,'WO Detail'!$A$2:$BJ$304,44,FALSE)</f>
        <v>458</v>
      </c>
      <c r="GZ273" s="95">
        <f t="shared" si="106"/>
        <v>1.991304347826087</v>
      </c>
      <c r="HA273" s="95">
        <f>VLOOKUP($A273,'WO Detail'!$A$2:$BJ$304,45,FALSE)</f>
        <v>206</v>
      </c>
      <c r="HB273" s="95">
        <f t="shared" si="107"/>
        <v>0.29855072463768118</v>
      </c>
      <c r="HC273" s="95">
        <f>VLOOKUP($A273,'WO Detail'!$A$2:$BJ$304,46,FALSE)</f>
        <v>65</v>
      </c>
      <c r="HD273" s="95">
        <f t="shared" si="108"/>
        <v>0.28260869565217389</v>
      </c>
      <c r="HE273" s="95">
        <f>VLOOKUP($A273,'WO Detail'!$A$2:$BJ$304,47,FALSE)</f>
        <v>123</v>
      </c>
      <c r="HF273" s="95">
        <f t="shared" si="109"/>
        <v>0.17826086956521739</v>
      </c>
      <c r="HG273" s="95">
        <f>VLOOKUP($A273,'WO Detail'!$A$2:$BJ$304,49,FALSE)</f>
        <v>119</v>
      </c>
      <c r="HH273" s="95">
        <f t="shared" si="110"/>
        <v>0.17246376811594202</v>
      </c>
      <c r="HI273" s="95">
        <f>VLOOKUP($A273,'WO Detail'!$A$2:$BJ$304,51,FALSE)</f>
        <v>0</v>
      </c>
      <c r="HJ273" s="95">
        <f t="shared" si="111"/>
        <v>0</v>
      </c>
      <c r="HK273" s="95">
        <f>VLOOKUP($A273,'WO Detail'!$A$2:$BJ$304,53,FALSE)</f>
        <v>0</v>
      </c>
      <c r="HL273" s="95">
        <f t="shared" si="112"/>
        <v>0</v>
      </c>
      <c r="HM273" s="95">
        <f>VLOOKUP($A273,'WO Detail'!$A$2:$BJ$304,55,FALSE)</f>
        <v>12</v>
      </c>
      <c r="HN273" s="95">
        <f t="shared" si="122"/>
        <v>2.4</v>
      </c>
      <c r="HO273" s="95">
        <f>VLOOKUP($A273,'WO Detail'!$A$2:$BJ$304,56,FALSE)</f>
        <v>6966</v>
      </c>
      <c r="HP273" s="95">
        <f t="shared" si="113"/>
        <v>10.095652173913043</v>
      </c>
      <c r="HQ273" s="95">
        <f>VLOOKUP($A273,'WO Detail'!$A$2:$BJ$304,57,FALSE)</f>
        <v>2811</v>
      </c>
      <c r="HR273" s="95">
        <f t="shared" si="114"/>
        <v>12.221739130434782</v>
      </c>
      <c r="HS273" s="95">
        <f>VLOOKUP($A273,'WO Detail'!$A$2:$BJ$304,58,FALSE)</f>
        <v>693</v>
      </c>
      <c r="HT273" s="95">
        <f t="shared" si="115"/>
        <v>1.0043478260869565</v>
      </c>
      <c r="HU273" s="95">
        <f>VLOOKUP($A273,'WO Detail'!$A$2:$BJ$304,59,FALSE)</f>
        <v>426</v>
      </c>
      <c r="HV273" s="95">
        <f t="shared" si="116"/>
        <v>1.8521739130434782</v>
      </c>
      <c r="HW273" s="95">
        <f>VLOOKUP($A273,'WO Detail'!$A$2:$BJ$304,60,FALSE)</f>
        <v>10</v>
      </c>
      <c r="HX273" s="95">
        <f t="shared" si="117"/>
        <v>1.4492753623188406E-2</v>
      </c>
      <c r="HY273" s="95">
        <f>VLOOKUP($A273,'WO Detail'!$A$2:$BJ$304,61,FALSE)</f>
        <v>0</v>
      </c>
      <c r="HZ273" s="95">
        <f t="shared" si="118"/>
        <v>0</v>
      </c>
      <c r="IA273" s="95"/>
      <c r="IB273" s="95"/>
      <c r="IC273" s="95"/>
      <c r="ID273" s="113">
        <f>VLOOKUP($A273,'PHAS Score'!$C$1:$D$303,2,FALSE)</f>
        <v>33</v>
      </c>
      <c r="IE273" s="95">
        <f>VLOOKUP($A273,'WO Detail'!$A$2:$BJ$304,62,FALSE)</f>
        <v>150</v>
      </c>
      <c r="IF273" s="95">
        <f t="shared" si="119"/>
        <v>0.65217391304347827</v>
      </c>
      <c r="IG273" s="96"/>
      <c r="IH273" s="96"/>
      <c r="II273" s="96"/>
      <c r="IJ273" s="96"/>
    </row>
    <row r="274" spans="1:244" s="18" customFormat="1" ht="20.100000000000001" customHeight="1">
      <c r="A274" s="55" t="s">
        <v>1569</v>
      </c>
      <c r="B274" s="13" t="s">
        <v>307</v>
      </c>
      <c r="C274" s="13" t="str">
        <f>VLOOKUP($A274,'WO Detail'!$A$2:$BJ$304,4,FALSE)</f>
        <v>Manhattan</v>
      </c>
      <c r="D274" s="13" t="str">
        <f>VLOOKUP($A274,'WO Detail'!$A$2:$BJ$304,6,FALSE)</f>
        <v>Jackie Robinson</v>
      </c>
      <c r="E274" s="55">
        <f>VLOOKUP($A274,'WO Detail'!$A$2:$BJ$304,7,FALSE)</f>
        <v>241</v>
      </c>
      <c r="F274" s="13" t="s">
        <v>1570</v>
      </c>
      <c r="G274" s="53">
        <v>343</v>
      </c>
      <c r="H274" s="55" t="str">
        <f>VLOOKUP($A274,'WO Detail'!$A$2:$BJ$304,9,FALSE)</f>
        <v>NY005012410</v>
      </c>
      <c r="I274" s="14">
        <v>176</v>
      </c>
      <c r="J274" s="14">
        <v>206</v>
      </c>
      <c r="K274" s="15">
        <v>1.1704545</v>
      </c>
      <c r="L274" s="15">
        <v>13.6147727</v>
      </c>
      <c r="M274" s="14">
        <v>86</v>
      </c>
      <c r="N274" s="14">
        <v>120</v>
      </c>
      <c r="O274" s="14">
        <v>0</v>
      </c>
      <c r="P274" s="14">
        <v>0</v>
      </c>
      <c r="Q274" s="14">
        <v>0</v>
      </c>
      <c r="R274" s="14">
        <v>0</v>
      </c>
      <c r="S274" s="14">
        <v>0</v>
      </c>
      <c r="T274" s="14">
        <v>0</v>
      </c>
      <c r="U274" s="14">
        <v>0</v>
      </c>
      <c r="V274" s="14">
        <v>1</v>
      </c>
      <c r="W274" s="14">
        <v>3</v>
      </c>
      <c r="X274" s="14">
        <v>8</v>
      </c>
      <c r="Y274" s="14">
        <v>72</v>
      </c>
      <c r="Z274" s="14">
        <v>87</v>
      </c>
      <c r="AA274" s="14">
        <v>35</v>
      </c>
      <c r="AB274" s="14">
        <v>0</v>
      </c>
      <c r="AC274" s="14">
        <v>200</v>
      </c>
      <c r="AD274" s="14">
        <v>194</v>
      </c>
      <c r="AE274" s="14">
        <v>28</v>
      </c>
      <c r="AF274" s="14">
        <v>61</v>
      </c>
      <c r="AG274" s="14">
        <v>74</v>
      </c>
      <c r="AH274" s="14">
        <v>42</v>
      </c>
      <c r="AI274" s="14">
        <v>1</v>
      </c>
      <c r="AJ274" s="14">
        <v>107</v>
      </c>
      <c r="AK274" s="14">
        <v>26</v>
      </c>
      <c r="AL274" s="14">
        <v>8</v>
      </c>
      <c r="AM274" s="14">
        <v>2</v>
      </c>
      <c r="AN274" s="14">
        <v>10</v>
      </c>
      <c r="AO274" s="16">
        <v>330.44886363636363</v>
      </c>
      <c r="AP274" s="16">
        <v>247</v>
      </c>
      <c r="AQ274" s="14">
        <v>5</v>
      </c>
      <c r="AR274" s="14">
        <v>6</v>
      </c>
      <c r="AS274" s="14">
        <v>104</v>
      </c>
      <c r="AT274" s="14">
        <v>24</v>
      </c>
      <c r="AU274" s="14">
        <v>9</v>
      </c>
      <c r="AV274" s="14">
        <v>11</v>
      </c>
      <c r="AW274" s="14">
        <v>7</v>
      </c>
      <c r="AX274" s="14">
        <v>3</v>
      </c>
      <c r="AY274" s="14">
        <v>2</v>
      </c>
      <c r="AZ274" s="14">
        <v>1</v>
      </c>
      <c r="BA274" s="14">
        <v>4</v>
      </c>
      <c r="BB274" s="16">
        <v>14018.839285714286</v>
      </c>
      <c r="BC274" s="16">
        <v>10536</v>
      </c>
      <c r="BD274" s="14">
        <v>10</v>
      </c>
      <c r="BE274" s="14">
        <v>35</v>
      </c>
      <c r="BF274" s="14">
        <v>76</v>
      </c>
      <c r="BG274" s="14">
        <v>18</v>
      </c>
      <c r="BH274" s="14">
        <v>12</v>
      </c>
      <c r="BI274" s="14">
        <v>8</v>
      </c>
      <c r="BJ274" s="14">
        <v>3</v>
      </c>
      <c r="BK274" s="14">
        <v>1</v>
      </c>
      <c r="BL274" s="14">
        <v>4</v>
      </c>
      <c r="BM274" s="14">
        <v>0</v>
      </c>
      <c r="BN274" s="14">
        <v>1</v>
      </c>
      <c r="BO274" s="14">
        <v>0</v>
      </c>
      <c r="BP274" s="14">
        <v>0</v>
      </c>
      <c r="BQ274" s="14">
        <v>0</v>
      </c>
      <c r="BR274" s="14">
        <v>0</v>
      </c>
      <c r="BS274" s="14">
        <v>0</v>
      </c>
      <c r="BT274" s="14">
        <v>0</v>
      </c>
      <c r="BU274" s="14">
        <v>0</v>
      </c>
      <c r="BV274" s="14">
        <v>0</v>
      </c>
      <c r="BW274" s="14">
        <v>0</v>
      </c>
      <c r="BX274" s="14">
        <v>0</v>
      </c>
      <c r="BY274" s="14">
        <v>14</v>
      </c>
      <c r="BZ274" s="16">
        <v>26466.142857142859</v>
      </c>
      <c r="CA274" s="16">
        <v>24078.5</v>
      </c>
      <c r="CB274" s="14">
        <v>7</v>
      </c>
      <c r="CC274" s="16">
        <v>5871.4285714285716</v>
      </c>
      <c r="CD274" s="16">
        <v>4140</v>
      </c>
      <c r="CE274" s="14">
        <v>147</v>
      </c>
      <c r="CF274" s="16">
        <v>13221.353741496599</v>
      </c>
      <c r="CG274" s="16">
        <v>10296</v>
      </c>
      <c r="CH274" s="14">
        <v>149</v>
      </c>
      <c r="CI274" s="14">
        <v>15</v>
      </c>
      <c r="CJ274" s="14">
        <v>4</v>
      </c>
      <c r="CK274" s="14">
        <v>0</v>
      </c>
      <c r="CL274" s="14">
        <v>0</v>
      </c>
      <c r="CM274" s="14">
        <v>0</v>
      </c>
      <c r="CN274" s="17">
        <f t="shared" si="102"/>
        <v>0</v>
      </c>
      <c r="CO274" s="14">
        <v>1</v>
      </c>
      <c r="CP274" s="17">
        <f t="shared" si="103"/>
        <v>5.681818181818182E-3</v>
      </c>
      <c r="CQ274" s="14">
        <v>114</v>
      </c>
      <c r="CR274" s="14">
        <v>0</v>
      </c>
      <c r="CS274" s="17">
        <f t="shared" si="104"/>
        <v>0</v>
      </c>
      <c r="CT274" s="13"/>
      <c r="CU274" s="17"/>
      <c r="CV274" s="13"/>
      <c r="CW274" s="13"/>
      <c r="CX274" s="13"/>
      <c r="CY274" s="13"/>
      <c r="CZ274" s="13"/>
      <c r="DA274" s="13"/>
      <c r="DB274" s="13" t="str">
        <f>VLOOKUP($A274,'WO Detail'!$A$2:$BJ$304,5,FALSE)</f>
        <v>Demetrice Gadson</v>
      </c>
      <c r="DC274" s="13"/>
      <c r="DD274" s="13"/>
      <c r="DE274" s="55">
        <f>VLOOKUP($A274,'WO Detail'!$A$2:$BJ$304,38,FALSE)</f>
        <v>1</v>
      </c>
      <c r="DF274" s="19" t="s">
        <v>309</v>
      </c>
      <c r="DG274" s="19" t="s">
        <v>310</v>
      </c>
      <c r="DH274" s="19" t="s">
        <v>366</v>
      </c>
      <c r="DI274" s="19" t="s">
        <v>367</v>
      </c>
      <c r="DJ274" s="19" t="s">
        <v>313</v>
      </c>
      <c r="DK274" s="19" t="s">
        <v>314</v>
      </c>
      <c r="DL274" s="19" t="s">
        <v>280</v>
      </c>
      <c r="DM274" s="19" t="s">
        <v>315</v>
      </c>
      <c r="DN274" s="19" t="s">
        <v>369</v>
      </c>
      <c r="DO274" s="55"/>
      <c r="DP274" s="55"/>
      <c r="DQ274" s="68">
        <v>2.6525198938991998</v>
      </c>
      <c r="DR274" s="55" t="str">
        <f>VLOOKUP($A274,'WO Detail'!$A$2:$BJ$304,10,FALSE)</f>
        <v>No</v>
      </c>
      <c r="DS274" s="55" t="str">
        <f>VLOOKUP($A274,'WO Detail'!$A$2:$BJ$304,14,FALSE)</f>
        <v>YES</v>
      </c>
      <c r="DT274" s="19" t="s">
        <v>370</v>
      </c>
      <c r="DU274" s="59" t="str">
        <f>VLOOKUP($A274,'WO Detail'!$A$2:$BJ$304,15,FALSE)</f>
        <v>CAROLYN WEBB</v>
      </c>
      <c r="DV274" s="77"/>
      <c r="DW274" s="79" t="s">
        <v>519</v>
      </c>
      <c r="DX274" s="55">
        <f>VLOOKUP($A274,'WO Detail'!$A$2:$BJ$304,26,FALSE)</f>
        <v>200</v>
      </c>
      <c r="DY274" s="55">
        <f>VLOOKUP($A274,'WO Detail'!$A$2:$BJ$304,27,FALSE)</f>
        <v>176</v>
      </c>
      <c r="DZ274" s="55">
        <f>VLOOKUP($A274,'WO Detail'!$A$2:$BJ$304,28,FALSE)</f>
        <v>4</v>
      </c>
      <c r="EA274" s="55">
        <f>VLOOKUP($A274,'WO Detail'!$A$2:$BJ$304,29,FALSE)</f>
        <v>20</v>
      </c>
      <c r="EB274" s="55">
        <f>VLOOKUP($A274,'WO Detail'!$A$2:$BJ$304,30,FALSE)</f>
        <v>0</v>
      </c>
      <c r="EC274" s="55">
        <f>VLOOKUP($A274,'WO Detail'!$A$2:$BJ$304,31,FALSE)</f>
        <v>200</v>
      </c>
      <c r="ED274" s="55">
        <f>VLOOKUP($A274,'WO Detail'!$A$2:$BJ$304,32,FALSE)</f>
        <v>0</v>
      </c>
      <c r="EE274" s="55">
        <f>VLOOKUP($A274,'WO Detail'!$A$2:$BJ$304,33,FALSE)</f>
        <v>0</v>
      </c>
      <c r="EF274" s="55">
        <f>VLOOKUP($A274,'WO Detail'!$A$2:$BJ$304,34,FALSE)</f>
        <v>0</v>
      </c>
      <c r="EG274" s="55">
        <f>VLOOKUP($A274,'WO Detail'!$A$2:$BJ$304,35,FALSE)</f>
        <v>0</v>
      </c>
      <c r="EH274" s="55">
        <f>VLOOKUP($A274,'WO Detail'!$A$2:$BJ$304,36,FALSE)</f>
        <v>0</v>
      </c>
      <c r="EI274" s="55">
        <f>VLOOKUP($A274,'WO Detail'!$A$2:$BJ$304,37,FALSE)</f>
        <v>0</v>
      </c>
      <c r="EJ274" s="78">
        <v>1</v>
      </c>
      <c r="EK274" s="78">
        <v>0</v>
      </c>
      <c r="EL274" s="19" t="s">
        <v>268</v>
      </c>
      <c r="EM274" s="19" t="s">
        <v>290</v>
      </c>
      <c r="EN274" s="81">
        <v>31596</v>
      </c>
      <c r="EO274" s="78">
        <v>34</v>
      </c>
      <c r="EP274" s="78" t="s">
        <v>559</v>
      </c>
      <c r="EQ274" s="84">
        <v>14325</v>
      </c>
      <c r="ER274" s="78">
        <v>1.46</v>
      </c>
      <c r="ES274" s="13"/>
      <c r="ET274" s="55">
        <f>VLOOKUP($A274,'WO Detail'!$A$2:$BJ$304,25,FALSE)</f>
        <v>2</v>
      </c>
      <c r="EU274" s="55">
        <f>VLOOKUP($A274,'WO Detail'!$A$2:$BJ$304,24,FALSE)</f>
        <v>2</v>
      </c>
      <c r="EV274" s="55" t="str">
        <f>VLOOKUP($A274,'WO Detail'!$A$2:$BJ$304,23,FALSE)</f>
        <v>OPERATING</v>
      </c>
      <c r="EW274" s="78" t="s">
        <v>271</v>
      </c>
      <c r="EX274" s="13"/>
      <c r="EY274" s="13"/>
      <c r="EZ274" s="19" t="s">
        <v>267</v>
      </c>
      <c r="FA274" s="55" t="str">
        <f>VLOOKUP($A274,'WO Detail'!$A$2:$BJ$304,11,FALSE)</f>
        <v>Other</v>
      </c>
      <c r="FB274" s="55" t="str">
        <f>VLOOKUP($A274,'WO Detail'!$A$2:$BJ$304,12,FALSE)</f>
        <v>No</v>
      </c>
      <c r="FC274" s="13"/>
      <c r="FD274" s="55">
        <f>VLOOKUP($A274,'WO Detail'!$A$2:$BJ$304,13,FALSE)</f>
        <v>0</v>
      </c>
      <c r="FE274" s="19" t="s">
        <v>272</v>
      </c>
      <c r="FF274" s="13" t="s">
        <v>273</v>
      </c>
      <c r="FG274" s="19" t="s">
        <v>1298</v>
      </c>
      <c r="FH274" s="19" t="s">
        <v>374</v>
      </c>
      <c r="FI274" s="13">
        <v>3804</v>
      </c>
      <c r="FJ274" s="13">
        <v>4</v>
      </c>
      <c r="FK274" s="19" t="s">
        <v>792</v>
      </c>
      <c r="FL274" s="13"/>
      <c r="FM274" s="55">
        <f>VLOOKUP($A274,'WO Detail'!$A$2:$BJ$304,16,FALSE)</f>
        <v>0</v>
      </c>
      <c r="FN274" s="13"/>
      <c r="FO274" s="13"/>
      <c r="FP274" s="13"/>
      <c r="FQ274" s="13"/>
      <c r="FR274" s="13"/>
      <c r="FS274" s="13"/>
      <c r="FT274" s="13"/>
      <c r="FU274" s="13"/>
      <c r="FV274" s="13"/>
      <c r="FW274" s="13"/>
      <c r="FX274" s="13"/>
      <c r="FY274" s="13"/>
      <c r="FZ274" s="13"/>
      <c r="GA274" s="13"/>
      <c r="GB274" s="13"/>
      <c r="GC274" s="13"/>
      <c r="GD274" s="13"/>
      <c r="GE274" s="13"/>
      <c r="GF274" s="13"/>
      <c r="GG274" s="13"/>
      <c r="GH274" s="55">
        <f>VLOOKUP($A274,'WO Detail'!$A$2:$BJ$304,39,FALSE)</f>
        <v>95.58</v>
      </c>
      <c r="GI274" s="55">
        <f>VLOOKUP($A274,'WO Detail'!$A$2:$BJ$304,40,FALSE)</f>
        <v>17.61</v>
      </c>
      <c r="GJ274" s="13"/>
      <c r="GK274" s="13"/>
      <c r="GL274" s="13"/>
      <c r="GM274" s="13"/>
      <c r="GN274" s="55">
        <f>VLOOKUP($A274,'WO Detail'!$A$2:$BJ$304,17,FALSE)</f>
        <v>0</v>
      </c>
      <c r="GO274" s="55">
        <f>VLOOKUP($A274,'WO Detail'!$A$2:$BJ$304,18,FALSE)</f>
        <v>0</v>
      </c>
      <c r="GP274" s="55">
        <f>VLOOKUP($A274,'WO Detail'!$A$2:$BJ$304,19,FALSE)</f>
        <v>0</v>
      </c>
      <c r="GQ274" s="55" t="str">
        <f>VLOOKUP($A274,'WO Detail'!$A$2:$BJ$304,21,FALSE)</f>
        <v>No</v>
      </c>
      <c r="GR274" s="89">
        <f>VLOOKUP($A274,'WO Detail'!$A$2:$BJ$304,22,FALSE)</f>
        <v>0.58632298101513125</v>
      </c>
      <c r="GS274" s="95">
        <f>VLOOKUP($A274,'WO Detail'!$A$2:$BJ$304,41,FALSE)</f>
        <v>114</v>
      </c>
      <c r="GT274" s="95">
        <f t="shared" si="120"/>
        <v>0.21590909090909091</v>
      </c>
      <c r="GU274" s="95">
        <f>VLOOKUP($A274,'WO Detail'!$A$2:$BJ$304,42,FALSE)</f>
        <v>14</v>
      </c>
      <c r="GV274" s="95">
        <f t="shared" si="121"/>
        <v>7.9545454545454544E-2</v>
      </c>
      <c r="GW274" s="95">
        <f>VLOOKUP($A274,'WO Detail'!$A$2:$BJ$304,43,FALSE)</f>
        <v>576</v>
      </c>
      <c r="GX274" s="95">
        <f t="shared" si="105"/>
        <v>1.0909090909090908</v>
      </c>
      <c r="GY274" s="95">
        <f>VLOOKUP($A274,'WO Detail'!$A$2:$BJ$304,44,FALSE)</f>
        <v>286</v>
      </c>
      <c r="GZ274" s="95">
        <f t="shared" si="106"/>
        <v>1.625</v>
      </c>
      <c r="HA274" s="95">
        <f>VLOOKUP($A274,'WO Detail'!$A$2:$BJ$304,45,FALSE)</f>
        <v>540</v>
      </c>
      <c r="HB274" s="95">
        <f t="shared" si="107"/>
        <v>1.0227272727272727</v>
      </c>
      <c r="HC274" s="95">
        <f>VLOOKUP($A274,'WO Detail'!$A$2:$BJ$304,46,FALSE)</f>
        <v>392</v>
      </c>
      <c r="HD274" s="95">
        <f t="shared" si="108"/>
        <v>2.2272727272727271</v>
      </c>
      <c r="HE274" s="95">
        <f>VLOOKUP($A274,'WO Detail'!$A$2:$BJ$304,47,FALSE)</f>
        <v>433</v>
      </c>
      <c r="HF274" s="95">
        <f t="shared" si="109"/>
        <v>0.82007575757575768</v>
      </c>
      <c r="HG274" s="95">
        <f>VLOOKUP($A274,'WO Detail'!$A$2:$BJ$304,49,FALSE)</f>
        <v>373</v>
      </c>
      <c r="HH274" s="95">
        <f t="shared" si="110"/>
        <v>0.70643939393939392</v>
      </c>
      <c r="HI274" s="95">
        <f>VLOOKUP($A274,'WO Detail'!$A$2:$BJ$304,51,FALSE)</f>
        <v>3</v>
      </c>
      <c r="HJ274" s="95">
        <f t="shared" si="111"/>
        <v>1.5</v>
      </c>
      <c r="HK274" s="95">
        <f>VLOOKUP($A274,'WO Detail'!$A$2:$BJ$304,53,FALSE)</f>
        <v>3</v>
      </c>
      <c r="HL274" s="95">
        <f t="shared" si="112"/>
        <v>1.5</v>
      </c>
      <c r="HM274" s="95">
        <f>VLOOKUP($A274,'WO Detail'!$A$2:$BJ$304,55,FALSE)</f>
        <v>74</v>
      </c>
      <c r="HN274" s="95">
        <f t="shared" si="122"/>
        <v>37</v>
      </c>
      <c r="HO274" s="95">
        <f>VLOOKUP($A274,'WO Detail'!$A$2:$BJ$304,56,FALSE)</f>
        <v>3534</v>
      </c>
      <c r="HP274" s="95">
        <f t="shared" si="113"/>
        <v>6.6931818181818183</v>
      </c>
      <c r="HQ274" s="95">
        <f>VLOOKUP($A274,'WO Detail'!$A$2:$BJ$304,57,FALSE)</f>
        <v>804</v>
      </c>
      <c r="HR274" s="95">
        <f t="shared" si="114"/>
        <v>4.5681818181818183</v>
      </c>
      <c r="HS274" s="95">
        <f>VLOOKUP($A274,'WO Detail'!$A$2:$BJ$304,58,FALSE)</f>
        <v>2577</v>
      </c>
      <c r="HT274" s="95">
        <f t="shared" si="115"/>
        <v>4.8806818181818183</v>
      </c>
      <c r="HU274" s="95">
        <f>VLOOKUP($A274,'WO Detail'!$A$2:$BJ$304,59,FALSE)</f>
        <v>7748</v>
      </c>
      <c r="HV274" s="95">
        <f t="shared" si="116"/>
        <v>44.022727272727273</v>
      </c>
      <c r="HW274" s="95">
        <f>VLOOKUP($A274,'WO Detail'!$A$2:$BJ$304,60,FALSE)</f>
        <v>169</v>
      </c>
      <c r="HX274" s="95">
        <f t="shared" si="117"/>
        <v>0.32007575757575757</v>
      </c>
      <c r="HY274" s="95">
        <f>VLOOKUP($A274,'WO Detail'!$A$2:$BJ$304,61,FALSE)</f>
        <v>1561</v>
      </c>
      <c r="HZ274" s="95">
        <f t="shared" si="118"/>
        <v>8.8693181818181817</v>
      </c>
      <c r="IA274" s="95"/>
      <c r="IB274" s="95"/>
      <c r="IC274" s="95"/>
      <c r="ID274" s="113">
        <f>VLOOKUP($A274,'PHAS Score'!$C$1:$D$303,2,FALSE)</f>
        <v>15</v>
      </c>
      <c r="IE274" s="95">
        <f>VLOOKUP($A274,'WO Detail'!$A$2:$BJ$304,62,FALSE)</f>
        <v>438</v>
      </c>
      <c r="IF274" s="95">
        <f t="shared" si="119"/>
        <v>2.4886363636363638</v>
      </c>
      <c r="IG274" s="96"/>
      <c r="IH274" s="96"/>
      <c r="II274" s="96"/>
      <c r="IJ274" s="96"/>
    </row>
    <row r="275" spans="1:244" s="18" customFormat="1" ht="20.100000000000001" customHeight="1">
      <c r="A275" s="55" t="s">
        <v>1571</v>
      </c>
      <c r="B275" s="13" t="s">
        <v>307</v>
      </c>
      <c r="C275" s="13" t="str">
        <f>VLOOKUP($A275,'WO Detail'!$A$2:$BJ$304,4,FALSE)</f>
        <v>Manhattan</v>
      </c>
      <c r="D275" s="13" t="str">
        <f>VLOOKUP($A275,'WO Detail'!$A$2:$BJ$304,6,FALSE)</f>
        <v>Jackie Robinson</v>
      </c>
      <c r="E275" s="55">
        <f>VLOOKUP($A275,'WO Detail'!$A$2:$BJ$304,7,FALSE)</f>
        <v>241</v>
      </c>
      <c r="F275" s="13" t="s">
        <v>1572</v>
      </c>
      <c r="G275" s="53">
        <v>355</v>
      </c>
      <c r="H275" s="55" t="str">
        <f>VLOOKUP($A275,'WO Detail'!$A$2:$BJ$304,9,FALSE)</f>
        <v>NY005012410</v>
      </c>
      <c r="I275" s="14">
        <v>147</v>
      </c>
      <c r="J275" s="14">
        <v>178</v>
      </c>
      <c r="K275" s="15">
        <v>1.2108844000000001</v>
      </c>
      <c r="L275" s="15">
        <v>13.6006803</v>
      </c>
      <c r="M275" s="14">
        <v>71</v>
      </c>
      <c r="N275" s="14">
        <v>107</v>
      </c>
      <c r="O275" s="14">
        <v>0</v>
      </c>
      <c r="P275" s="14">
        <v>0</v>
      </c>
      <c r="Q275" s="14">
        <v>0</v>
      </c>
      <c r="R275" s="14">
        <v>0</v>
      </c>
      <c r="S275" s="14">
        <v>0</v>
      </c>
      <c r="T275" s="14">
        <v>0</v>
      </c>
      <c r="U275" s="14">
        <v>1</v>
      </c>
      <c r="V275" s="14">
        <v>1</v>
      </c>
      <c r="W275" s="14">
        <v>2</v>
      </c>
      <c r="X275" s="14">
        <v>3</v>
      </c>
      <c r="Y275" s="14">
        <v>76</v>
      </c>
      <c r="Z275" s="14">
        <v>73</v>
      </c>
      <c r="AA275" s="14">
        <v>22</v>
      </c>
      <c r="AB275" s="14">
        <v>0</v>
      </c>
      <c r="AC275" s="14">
        <v>172</v>
      </c>
      <c r="AD275" s="14">
        <v>171</v>
      </c>
      <c r="AE275" s="14">
        <v>8</v>
      </c>
      <c r="AF275" s="14">
        <v>39</v>
      </c>
      <c r="AG275" s="14">
        <v>85</v>
      </c>
      <c r="AH275" s="14">
        <v>44</v>
      </c>
      <c r="AI275" s="14">
        <v>2</v>
      </c>
      <c r="AJ275" s="14">
        <v>101</v>
      </c>
      <c r="AK275" s="14">
        <v>51</v>
      </c>
      <c r="AL275" s="14">
        <v>2</v>
      </c>
      <c r="AM275" s="14">
        <v>2</v>
      </c>
      <c r="AN275" s="14">
        <v>4</v>
      </c>
      <c r="AO275" s="16">
        <v>327.72789115646259</v>
      </c>
      <c r="AP275" s="16">
        <v>237</v>
      </c>
      <c r="AQ275" s="14">
        <v>3</v>
      </c>
      <c r="AR275" s="14">
        <v>11</v>
      </c>
      <c r="AS275" s="14">
        <v>78</v>
      </c>
      <c r="AT275" s="14">
        <v>24</v>
      </c>
      <c r="AU275" s="14">
        <v>10</v>
      </c>
      <c r="AV275" s="14">
        <v>7</v>
      </c>
      <c r="AW275" s="14">
        <v>5</v>
      </c>
      <c r="AX275" s="14">
        <v>2</v>
      </c>
      <c r="AY275" s="14">
        <v>2</v>
      </c>
      <c r="AZ275" s="14">
        <v>3</v>
      </c>
      <c r="BA275" s="14">
        <v>2</v>
      </c>
      <c r="BB275" s="16">
        <v>13831.76551724138</v>
      </c>
      <c r="BC275" s="16">
        <v>10010</v>
      </c>
      <c r="BD275" s="14">
        <v>4</v>
      </c>
      <c r="BE275" s="14">
        <v>68</v>
      </c>
      <c r="BF275" s="14">
        <v>35</v>
      </c>
      <c r="BG275" s="14">
        <v>14</v>
      </c>
      <c r="BH275" s="14">
        <v>10</v>
      </c>
      <c r="BI275" s="14">
        <v>6</v>
      </c>
      <c r="BJ275" s="14">
        <v>2</v>
      </c>
      <c r="BK275" s="14">
        <v>4</v>
      </c>
      <c r="BL275" s="14">
        <v>0</v>
      </c>
      <c r="BM275" s="14">
        <v>1</v>
      </c>
      <c r="BN275" s="14">
        <v>0</v>
      </c>
      <c r="BO275" s="14">
        <v>1</v>
      </c>
      <c r="BP275" s="14">
        <v>0</v>
      </c>
      <c r="BQ275" s="14">
        <v>0</v>
      </c>
      <c r="BR275" s="14">
        <v>0</v>
      </c>
      <c r="BS275" s="14">
        <v>0</v>
      </c>
      <c r="BT275" s="14">
        <v>0</v>
      </c>
      <c r="BU275" s="14">
        <v>0</v>
      </c>
      <c r="BV275" s="14">
        <v>0</v>
      </c>
      <c r="BW275" s="14">
        <v>0</v>
      </c>
      <c r="BX275" s="14">
        <v>0</v>
      </c>
      <c r="BY275" s="14">
        <v>13</v>
      </c>
      <c r="BZ275" s="16">
        <v>29099.384615384617</v>
      </c>
      <c r="CA275" s="16">
        <v>29193</v>
      </c>
      <c r="CB275" s="14">
        <v>4</v>
      </c>
      <c r="CC275" s="16">
        <v>9409.5</v>
      </c>
      <c r="CD275" s="16">
        <v>9912</v>
      </c>
      <c r="CE275" s="14">
        <v>129</v>
      </c>
      <c r="CF275" s="16">
        <v>12429.069767441861</v>
      </c>
      <c r="CG275" s="16">
        <v>9492</v>
      </c>
      <c r="CH275" s="14">
        <v>127</v>
      </c>
      <c r="CI275" s="14">
        <v>15</v>
      </c>
      <c r="CJ275" s="14">
        <v>3</v>
      </c>
      <c r="CK275" s="14">
        <v>0</v>
      </c>
      <c r="CL275" s="14">
        <v>0</v>
      </c>
      <c r="CM275" s="14">
        <v>0</v>
      </c>
      <c r="CN275" s="17">
        <f t="shared" si="102"/>
        <v>0</v>
      </c>
      <c r="CO275" s="14">
        <v>1</v>
      </c>
      <c r="CP275" s="17">
        <f t="shared" si="103"/>
        <v>6.8027210884353739E-3</v>
      </c>
      <c r="CQ275" s="14">
        <v>101</v>
      </c>
      <c r="CR275" s="14">
        <v>0</v>
      </c>
      <c r="CS275" s="17">
        <f t="shared" si="104"/>
        <v>0</v>
      </c>
      <c r="CT275" s="13"/>
      <c r="CU275" s="17"/>
      <c r="CV275" s="13"/>
      <c r="CW275" s="13"/>
      <c r="CX275" s="13"/>
      <c r="CY275" s="13"/>
      <c r="CZ275" s="13"/>
      <c r="DA275" s="13"/>
      <c r="DB275" s="13" t="str">
        <f>VLOOKUP($A275,'WO Detail'!$A$2:$BJ$304,5,FALSE)</f>
        <v>Demetrice Gadson</v>
      </c>
      <c r="DC275" s="13"/>
      <c r="DD275" s="13"/>
      <c r="DE275" s="55">
        <f>VLOOKUP($A275,'WO Detail'!$A$2:$BJ$304,38,FALSE)</f>
        <v>2</v>
      </c>
      <c r="DF275" s="19" t="s">
        <v>309</v>
      </c>
      <c r="DG275" s="19" t="s">
        <v>310</v>
      </c>
      <c r="DH275" s="19" t="s">
        <v>366</v>
      </c>
      <c r="DI275" s="19" t="s">
        <v>367</v>
      </c>
      <c r="DJ275" s="19" t="s">
        <v>313</v>
      </c>
      <c r="DK275" s="19" t="s">
        <v>314</v>
      </c>
      <c r="DL275" s="19" t="s">
        <v>280</v>
      </c>
      <c r="DM275" s="19" t="s">
        <v>315</v>
      </c>
      <c r="DN275" s="19" t="s">
        <v>369</v>
      </c>
      <c r="DO275" s="55"/>
      <c r="DP275" s="55"/>
      <c r="DQ275" s="68">
        <v>2.6525198938991998</v>
      </c>
      <c r="DR275" s="55" t="str">
        <f>VLOOKUP($A275,'WO Detail'!$A$2:$BJ$304,10,FALSE)</f>
        <v>No</v>
      </c>
      <c r="DS275" s="55" t="str">
        <f>VLOOKUP($A275,'WO Detail'!$A$2:$BJ$304,14,FALSE)</f>
        <v>YES</v>
      </c>
      <c r="DT275" s="19" t="s">
        <v>370</v>
      </c>
      <c r="DU275" s="59" t="str">
        <f>VLOOKUP($A275,'WO Detail'!$A$2:$BJ$304,15,FALSE)</f>
        <v>MARIA PACHECO</v>
      </c>
      <c r="DV275" s="77"/>
      <c r="DW275" s="79" t="s">
        <v>519</v>
      </c>
      <c r="DX275" s="55">
        <f>VLOOKUP($A275,'WO Detail'!$A$2:$BJ$304,26,FALSE)</f>
        <v>150</v>
      </c>
      <c r="DY275" s="55">
        <f>VLOOKUP($A275,'WO Detail'!$A$2:$BJ$304,27,FALSE)</f>
        <v>147</v>
      </c>
      <c r="DZ275" s="55">
        <f>VLOOKUP($A275,'WO Detail'!$A$2:$BJ$304,28,FALSE)</f>
        <v>3</v>
      </c>
      <c r="EA275" s="55">
        <f>VLOOKUP($A275,'WO Detail'!$A$2:$BJ$304,29,FALSE)</f>
        <v>0</v>
      </c>
      <c r="EB275" s="55">
        <f>VLOOKUP($A275,'WO Detail'!$A$2:$BJ$304,30,FALSE)</f>
        <v>0</v>
      </c>
      <c r="EC275" s="55">
        <f>VLOOKUP($A275,'WO Detail'!$A$2:$BJ$304,31,FALSE)</f>
        <v>150</v>
      </c>
      <c r="ED275" s="55">
        <f>VLOOKUP($A275,'WO Detail'!$A$2:$BJ$304,32,FALSE)</f>
        <v>0</v>
      </c>
      <c r="EE275" s="55">
        <f>VLOOKUP($A275,'WO Detail'!$A$2:$BJ$304,33,FALSE)</f>
        <v>0</v>
      </c>
      <c r="EF275" s="55">
        <f>VLOOKUP($A275,'WO Detail'!$A$2:$BJ$304,34,FALSE)</f>
        <v>0</v>
      </c>
      <c r="EG275" s="55">
        <f>VLOOKUP($A275,'WO Detail'!$A$2:$BJ$304,35,FALSE)</f>
        <v>0</v>
      </c>
      <c r="EH275" s="55">
        <f>VLOOKUP($A275,'WO Detail'!$A$2:$BJ$304,36,FALSE)</f>
        <v>0</v>
      </c>
      <c r="EI275" s="55">
        <f>VLOOKUP($A275,'WO Detail'!$A$2:$BJ$304,37,FALSE)</f>
        <v>0</v>
      </c>
      <c r="EJ275" s="78">
        <v>1</v>
      </c>
      <c r="EK275" s="78">
        <v>0</v>
      </c>
      <c r="EL275" s="19" t="s">
        <v>268</v>
      </c>
      <c r="EM275" s="19" t="s">
        <v>290</v>
      </c>
      <c r="EN275" s="81">
        <v>32111</v>
      </c>
      <c r="EO275" s="78">
        <v>33</v>
      </c>
      <c r="EP275" s="78" t="s">
        <v>378</v>
      </c>
      <c r="EQ275" s="84">
        <v>10330</v>
      </c>
      <c r="ER275" s="78">
        <v>1.04</v>
      </c>
      <c r="ES275" s="13"/>
      <c r="ET275" s="55">
        <f>VLOOKUP($A275,'WO Detail'!$A$2:$BJ$304,25,FALSE)</f>
        <v>13</v>
      </c>
      <c r="EU275" s="55">
        <f>VLOOKUP($A275,'WO Detail'!$A$2:$BJ$304,24,FALSE)</f>
        <v>2</v>
      </c>
      <c r="EV275" s="55" t="str">
        <f>VLOOKUP($A275,'WO Detail'!$A$2:$BJ$304,23,FALSE)</f>
        <v>OPERATING</v>
      </c>
      <c r="EW275" s="78" t="s">
        <v>271</v>
      </c>
      <c r="EX275" s="13"/>
      <c r="EY275" s="13"/>
      <c r="EZ275" s="19" t="s">
        <v>267</v>
      </c>
      <c r="FA275" s="55" t="str">
        <f>VLOOKUP($A275,'WO Detail'!$A$2:$BJ$304,11,FALSE)</f>
        <v>Other</v>
      </c>
      <c r="FB275" s="55" t="str">
        <f>VLOOKUP($A275,'WO Detail'!$A$2:$BJ$304,12,FALSE)</f>
        <v>No</v>
      </c>
      <c r="FC275" s="13"/>
      <c r="FD275" s="55">
        <f>VLOOKUP($A275,'WO Detail'!$A$2:$BJ$304,13,FALSE)</f>
        <v>0</v>
      </c>
      <c r="FE275" s="19" t="s">
        <v>272</v>
      </c>
      <c r="FF275" s="13" t="s">
        <v>273</v>
      </c>
      <c r="FG275" s="19" t="s">
        <v>1298</v>
      </c>
      <c r="FH275" s="19" t="s">
        <v>374</v>
      </c>
      <c r="FI275" s="13">
        <v>3804</v>
      </c>
      <c r="FJ275" s="13">
        <v>4</v>
      </c>
      <c r="FK275" s="19" t="s">
        <v>792</v>
      </c>
      <c r="FL275" s="13"/>
      <c r="FM275" s="55">
        <f>VLOOKUP($A275,'WO Detail'!$A$2:$BJ$304,16,FALSE)</f>
        <v>0</v>
      </c>
      <c r="FN275" s="13"/>
      <c r="FO275" s="13"/>
      <c r="FP275" s="13"/>
      <c r="FQ275" s="13"/>
      <c r="FR275" s="13"/>
      <c r="FS275" s="13"/>
      <c r="FT275" s="13"/>
      <c r="FU275" s="13"/>
      <c r="FV275" s="13"/>
      <c r="FW275" s="13"/>
      <c r="FX275" s="13"/>
      <c r="FY275" s="13"/>
      <c r="FZ275" s="13"/>
      <c r="GA275" s="13"/>
      <c r="GB275" s="13"/>
      <c r="GC275" s="13"/>
      <c r="GD275" s="13"/>
      <c r="GE275" s="13"/>
      <c r="GF275" s="13"/>
      <c r="GG275" s="13"/>
      <c r="GH275" s="55">
        <f>VLOOKUP($A275,'WO Detail'!$A$2:$BJ$304,39,FALSE)</f>
        <v>96.19</v>
      </c>
      <c r="GI275" s="55">
        <f>VLOOKUP($A275,'WO Detail'!$A$2:$BJ$304,40,FALSE)</f>
        <v>20.41</v>
      </c>
      <c r="GJ275" s="13"/>
      <c r="GK275" s="13"/>
      <c r="GL275" s="13"/>
      <c r="GM275" s="13"/>
      <c r="GN275" s="55">
        <f>VLOOKUP($A275,'WO Detail'!$A$2:$BJ$304,17,FALSE)</f>
        <v>0</v>
      </c>
      <c r="GO275" s="55">
        <f>VLOOKUP($A275,'WO Detail'!$A$2:$BJ$304,18,FALSE)</f>
        <v>0</v>
      </c>
      <c r="GP275" s="55">
        <f>VLOOKUP($A275,'WO Detail'!$A$2:$BJ$304,19,FALSE)</f>
        <v>0</v>
      </c>
      <c r="GQ275" s="55" t="str">
        <f>VLOOKUP($A275,'WO Detail'!$A$2:$BJ$304,21,FALSE)</f>
        <v>No</v>
      </c>
      <c r="GR275" s="89">
        <f>VLOOKUP($A275,'WO Detail'!$A$2:$BJ$304,22,FALSE)</f>
        <v>0.48037197845436602</v>
      </c>
      <c r="GS275" s="95">
        <f>VLOOKUP($A275,'WO Detail'!$A$2:$BJ$304,41,FALSE)</f>
        <v>20</v>
      </c>
      <c r="GT275" s="95">
        <f t="shared" si="120"/>
        <v>4.5351473922902494E-2</v>
      </c>
      <c r="GU275" s="95">
        <f>VLOOKUP($A275,'WO Detail'!$A$2:$BJ$304,42,FALSE)</f>
        <v>14</v>
      </c>
      <c r="GV275" s="95">
        <f t="shared" si="121"/>
        <v>9.5238095238095233E-2</v>
      </c>
      <c r="GW275" s="95">
        <f>VLOOKUP($A275,'WO Detail'!$A$2:$BJ$304,43,FALSE)</f>
        <v>700</v>
      </c>
      <c r="GX275" s="95">
        <f t="shared" si="105"/>
        <v>1.5873015873015874</v>
      </c>
      <c r="GY275" s="95">
        <f>VLOOKUP($A275,'WO Detail'!$A$2:$BJ$304,44,FALSE)</f>
        <v>497</v>
      </c>
      <c r="GZ275" s="95">
        <f t="shared" si="106"/>
        <v>3.3809523809523809</v>
      </c>
      <c r="HA275" s="95">
        <f>VLOOKUP($A275,'WO Detail'!$A$2:$BJ$304,45,FALSE)</f>
        <v>361</v>
      </c>
      <c r="HB275" s="95">
        <f t="shared" si="107"/>
        <v>0.81859410430838997</v>
      </c>
      <c r="HC275" s="95">
        <f>VLOOKUP($A275,'WO Detail'!$A$2:$BJ$304,46,FALSE)</f>
        <v>357</v>
      </c>
      <c r="HD275" s="95">
        <f t="shared" si="108"/>
        <v>2.4285714285714284</v>
      </c>
      <c r="HE275" s="95">
        <f>VLOOKUP($A275,'WO Detail'!$A$2:$BJ$304,47,FALSE)</f>
        <v>271</v>
      </c>
      <c r="HF275" s="95">
        <f t="shared" si="109"/>
        <v>0.61451247165532874</v>
      </c>
      <c r="HG275" s="95">
        <f>VLOOKUP($A275,'WO Detail'!$A$2:$BJ$304,49,FALSE)</f>
        <v>399</v>
      </c>
      <c r="HH275" s="95">
        <f t="shared" si="110"/>
        <v>0.90476190476190477</v>
      </c>
      <c r="HI275" s="95">
        <f>VLOOKUP($A275,'WO Detail'!$A$2:$BJ$304,51,FALSE)</f>
        <v>3</v>
      </c>
      <c r="HJ275" s="95">
        <f t="shared" si="111"/>
        <v>1.5</v>
      </c>
      <c r="HK275" s="95">
        <f>VLOOKUP($A275,'WO Detail'!$A$2:$BJ$304,53,FALSE)</f>
        <v>3</v>
      </c>
      <c r="HL275" s="95">
        <f t="shared" si="112"/>
        <v>1.5</v>
      </c>
      <c r="HM275" s="95">
        <f>VLOOKUP($A275,'WO Detail'!$A$2:$BJ$304,55,FALSE)</f>
        <v>108</v>
      </c>
      <c r="HN275" s="95">
        <f t="shared" si="122"/>
        <v>54</v>
      </c>
      <c r="HO275" s="95">
        <f>VLOOKUP($A275,'WO Detail'!$A$2:$BJ$304,56,FALSE)</f>
        <v>3155</v>
      </c>
      <c r="HP275" s="95">
        <f t="shared" si="113"/>
        <v>7.1541950113378689</v>
      </c>
      <c r="HQ275" s="95">
        <f>VLOOKUP($A275,'WO Detail'!$A$2:$BJ$304,57,FALSE)</f>
        <v>598</v>
      </c>
      <c r="HR275" s="95">
        <f t="shared" si="114"/>
        <v>4.0680272108843534</v>
      </c>
      <c r="HS275" s="95">
        <f>VLOOKUP($A275,'WO Detail'!$A$2:$BJ$304,58,FALSE)</f>
        <v>2501</v>
      </c>
      <c r="HT275" s="95">
        <f t="shared" si="115"/>
        <v>5.6712018140589571</v>
      </c>
      <c r="HU275" s="95">
        <f>VLOOKUP($A275,'WO Detail'!$A$2:$BJ$304,59,FALSE)</f>
        <v>7128</v>
      </c>
      <c r="HV275" s="95">
        <f t="shared" si="116"/>
        <v>48.489795918367349</v>
      </c>
      <c r="HW275" s="95">
        <f>VLOOKUP($A275,'WO Detail'!$A$2:$BJ$304,60,FALSE)</f>
        <v>238</v>
      </c>
      <c r="HX275" s="95">
        <f t="shared" si="117"/>
        <v>0.53968253968253965</v>
      </c>
      <c r="HY275" s="95">
        <f>VLOOKUP($A275,'WO Detail'!$A$2:$BJ$304,61,FALSE)</f>
        <v>1244</v>
      </c>
      <c r="HZ275" s="95">
        <f t="shared" si="118"/>
        <v>8.4625850340136051</v>
      </c>
      <c r="IA275" s="95"/>
      <c r="IB275" s="95"/>
      <c r="IC275" s="95"/>
      <c r="ID275" s="113">
        <f>VLOOKUP($A275,'PHAS Score'!$C$1:$D$303,2,FALSE)</f>
        <v>15</v>
      </c>
      <c r="IE275" s="95">
        <f>VLOOKUP($A275,'WO Detail'!$A$2:$BJ$304,62,FALSE)</f>
        <v>401</v>
      </c>
      <c r="IF275" s="95">
        <f t="shared" si="119"/>
        <v>2.7278911564625852</v>
      </c>
      <c r="IG275" s="96"/>
      <c r="IH275" s="96"/>
      <c r="II275" s="96"/>
      <c r="IJ275" s="96"/>
    </row>
    <row r="276" spans="1:244" s="18" customFormat="1" ht="20.100000000000001" customHeight="1">
      <c r="A276" s="55" t="s">
        <v>1573</v>
      </c>
      <c r="B276" s="13" t="s">
        <v>278</v>
      </c>
      <c r="C276" s="13" t="str">
        <f>VLOOKUP($A276,'WO Detail'!$A$2:$BJ$304,4,FALSE)</f>
        <v>NGO1</v>
      </c>
      <c r="D276" s="13" t="str">
        <f>VLOOKUP($A276,'WO Detail'!$A$2:$BJ$304,6,FALSE)</f>
        <v>Van Dyke I</v>
      </c>
      <c r="E276" s="55">
        <f>VLOOKUP($A276,'WO Detail'!$A$2:$BJ$304,7,FALSE)</f>
        <v>61</v>
      </c>
      <c r="F276" s="13" t="s">
        <v>1574</v>
      </c>
      <c r="G276" s="53">
        <v>61</v>
      </c>
      <c r="H276" s="55" t="str">
        <f>VLOOKUP($A276,'WO Detail'!$A$2:$BJ$304,9,FALSE)</f>
        <v>NY005000610</v>
      </c>
      <c r="I276" s="14">
        <v>1575</v>
      </c>
      <c r="J276" s="14">
        <v>3780</v>
      </c>
      <c r="K276" s="15">
        <v>2.4</v>
      </c>
      <c r="L276" s="15">
        <v>21.3366984</v>
      </c>
      <c r="M276" s="14">
        <v>1391</v>
      </c>
      <c r="N276" s="14">
        <v>2389</v>
      </c>
      <c r="O276" s="14">
        <v>238</v>
      </c>
      <c r="P276" s="14">
        <v>364</v>
      </c>
      <c r="Q276" s="14">
        <v>385</v>
      </c>
      <c r="R276" s="14">
        <v>368</v>
      </c>
      <c r="S276" s="14">
        <v>340</v>
      </c>
      <c r="T276" s="14">
        <v>547</v>
      </c>
      <c r="U276" s="14">
        <v>390</v>
      </c>
      <c r="V276" s="14">
        <v>413</v>
      </c>
      <c r="W276" s="14">
        <v>210</v>
      </c>
      <c r="X276" s="14">
        <v>170</v>
      </c>
      <c r="Y276" s="14">
        <v>213</v>
      </c>
      <c r="Z276" s="14">
        <v>113</v>
      </c>
      <c r="AA276" s="14">
        <v>29</v>
      </c>
      <c r="AB276" s="14">
        <v>1210</v>
      </c>
      <c r="AC276" s="14">
        <v>449</v>
      </c>
      <c r="AD276" s="14">
        <v>355</v>
      </c>
      <c r="AE276" s="14">
        <v>92</v>
      </c>
      <c r="AF276" s="14">
        <v>2518</v>
      </c>
      <c r="AG276" s="14">
        <v>1139</v>
      </c>
      <c r="AH276" s="14">
        <v>28</v>
      </c>
      <c r="AI276" s="14">
        <v>3</v>
      </c>
      <c r="AJ276" s="14">
        <v>654</v>
      </c>
      <c r="AK276" s="14">
        <v>167</v>
      </c>
      <c r="AL276" s="14">
        <v>26</v>
      </c>
      <c r="AM276" s="14">
        <v>27</v>
      </c>
      <c r="AN276" s="14">
        <v>188</v>
      </c>
      <c r="AO276" s="16">
        <v>547.90476190476193</v>
      </c>
      <c r="AP276" s="16">
        <v>421</v>
      </c>
      <c r="AQ276" s="14">
        <v>47</v>
      </c>
      <c r="AR276" s="14">
        <v>89</v>
      </c>
      <c r="AS276" s="14">
        <v>432</v>
      </c>
      <c r="AT276" s="14">
        <v>159</v>
      </c>
      <c r="AU276" s="14">
        <v>194</v>
      </c>
      <c r="AV276" s="14">
        <v>124</v>
      </c>
      <c r="AW276" s="14">
        <v>98</v>
      </c>
      <c r="AX276" s="14">
        <v>74</v>
      </c>
      <c r="AY276" s="14">
        <v>76</v>
      </c>
      <c r="AZ276" s="14">
        <v>65</v>
      </c>
      <c r="BA276" s="14">
        <v>217</v>
      </c>
      <c r="BB276" s="16">
        <v>25098.366878980891</v>
      </c>
      <c r="BC276" s="16">
        <v>19087.5</v>
      </c>
      <c r="BD276" s="14">
        <v>80</v>
      </c>
      <c r="BE276" s="14">
        <v>269</v>
      </c>
      <c r="BF276" s="14">
        <v>283</v>
      </c>
      <c r="BG276" s="14">
        <v>189</v>
      </c>
      <c r="BH276" s="14">
        <v>158</v>
      </c>
      <c r="BI276" s="14">
        <v>120</v>
      </c>
      <c r="BJ276" s="14">
        <v>103</v>
      </c>
      <c r="BK276" s="14">
        <v>89</v>
      </c>
      <c r="BL276" s="14">
        <v>65</v>
      </c>
      <c r="BM276" s="14">
        <v>54</v>
      </c>
      <c r="BN276" s="14">
        <v>43</v>
      </c>
      <c r="BO276" s="14">
        <v>25</v>
      </c>
      <c r="BP276" s="14">
        <v>19</v>
      </c>
      <c r="BQ276" s="14">
        <v>21</v>
      </c>
      <c r="BR276" s="14">
        <v>13</v>
      </c>
      <c r="BS276" s="14">
        <v>7</v>
      </c>
      <c r="BT276" s="14">
        <v>6</v>
      </c>
      <c r="BU276" s="14">
        <v>4</v>
      </c>
      <c r="BV276" s="14">
        <v>5</v>
      </c>
      <c r="BW276" s="14">
        <v>1</v>
      </c>
      <c r="BX276" s="14">
        <v>16</v>
      </c>
      <c r="BY276" s="14">
        <v>835</v>
      </c>
      <c r="BZ276" s="16">
        <v>35320.502994011978</v>
      </c>
      <c r="CA276" s="16">
        <v>30681</v>
      </c>
      <c r="CB276" s="14">
        <v>275</v>
      </c>
      <c r="CC276" s="16">
        <v>15086.810909090909</v>
      </c>
      <c r="CD276" s="16">
        <v>11412</v>
      </c>
      <c r="CE276" s="14">
        <v>495</v>
      </c>
      <c r="CF276" s="16">
        <v>14364.082828282828</v>
      </c>
      <c r="CG276" s="16">
        <v>10536</v>
      </c>
      <c r="CH276" s="14">
        <v>1048</v>
      </c>
      <c r="CI276" s="14">
        <v>308</v>
      </c>
      <c r="CJ276" s="14">
        <v>172</v>
      </c>
      <c r="CK276" s="14">
        <v>32</v>
      </c>
      <c r="CL276" s="14">
        <v>8</v>
      </c>
      <c r="CM276" s="14">
        <v>10</v>
      </c>
      <c r="CN276" s="17">
        <f t="shared" si="102"/>
        <v>6.3492063492063492E-3</v>
      </c>
      <c r="CO276" s="14">
        <v>69</v>
      </c>
      <c r="CP276" s="17">
        <f t="shared" si="103"/>
        <v>4.3809523809523812E-2</v>
      </c>
      <c r="CQ276" s="14">
        <v>774</v>
      </c>
      <c r="CR276" s="14">
        <v>306</v>
      </c>
      <c r="CS276" s="17">
        <f t="shared" si="104"/>
        <v>8.0952380952380956E-2</v>
      </c>
      <c r="CT276" s="13"/>
      <c r="CU276" s="17"/>
      <c r="CV276" s="13"/>
      <c r="CW276" s="13"/>
      <c r="CX276" s="13"/>
      <c r="CY276" s="13"/>
      <c r="CZ276" s="13"/>
      <c r="DA276" s="13"/>
      <c r="DB276" s="13" t="str">
        <f>VLOOKUP($A276,'WO Detail'!$A$2:$BJ$304,5,FALSE)</f>
        <v>Andrew Korbul Jr.</v>
      </c>
      <c r="DC276" s="13"/>
      <c r="DD276" s="13"/>
      <c r="DE276" s="55">
        <f>VLOOKUP($A276,'WO Detail'!$A$2:$BJ$304,38,FALSE)</f>
        <v>14</v>
      </c>
      <c r="DF276" s="19" t="s">
        <v>280</v>
      </c>
      <c r="DG276" s="19" t="s">
        <v>281</v>
      </c>
      <c r="DH276" s="19" t="s">
        <v>282</v>
      </c>
      <c r="DI276" s="19" t="s">
        <v>283</v>
      </c>
      <c r="DJ276" s="19" t="s">
        <v>1150</v>
      </c>
      <c r="DK276" s="19" t="s">
        <v>1151</v>
      </c>
      <c r="DL276" s="19" t="s">
        <v>286</v>
      </c>
      <c r="DM276" s="19" t="s">
        <v>287</v>
      </c>
      <c r="DN276" s="19" t="s">
        <v>288</v>
      </c>
      <c r="DO276" s="55"/>
      <c r="DP276" s="55"/>
      <c r="DQ276" s="68">
        <v>16.8214913381873</v>
      </c>
      <c r="DR276" s="55" t="str">
        <f>VLOOKUP($A276,'WO Detail'!$A$2:$BJ$304,10,FALSE)</f>
        <v>Yes</v>
      </c>
      <c r="DS276" s="55" t="str">
        <f>VLOOKUP($A276,'WO Detail'!$A$2:$BJ$304,14,FALSE)</f>
        <v>YES</v>
      </c>
      <c r="DT276" s="19" t="s">
        <v>289</v>
      </c>
      <c r="DU276" s="59" t="str">
        <f>VLOOKUP($A276,'WO Detail'!$A$2:$BJ$304,15,FALSE)</f>
        <v>LISA KENNER</v>
      </c>
      <c r="DV276" s="78">
        <v>2024</v>
      </c>
      <c r="DW276" s="79" t="s">
        <v>267</v>
      </c>
      <c r="DX276" s="55">
        <f>VLOOKUP($A276,'WO Detail'!$A$2:$BJ$304,26,FALSE)</f>
        <v>1603</v>
      </c>
      <c r="DY276" s="55">
        <f>VLOOKUP($A276,'WO Detail'!$A$2:$BJ$304,27,FALSE)</f>
        <v>1581</v>
      </c>
      <c r="DZ276" s="55">
        <f>VLOOKUP($A276,'WO Detail'!$A$2:$BJ$304,28,FALSE)</f>
        <v>17</v>
      </c>
      <c r="EA276" s="55">
        <f>VLOOKUP($A276,'WO Detail'!$A$2:$BJ$304,29,FALSE)</f>
        <v>5</v>
      </c>
      <c r="EB276" s="55">
        <f>VLOOKUP($A276,'WO Detail'!$A$2:$BJ$304,30,FALSE)</f>
        <v>0</v>
      </c>
      <c r="EC276" s="55">
        <f>VLOOKUP($A276,'WO Detail'!$A$2:$BJ$304,31,FALSE)</f>
        <v>180</v>
      </c>
      <c r="ED276" s="55">
        <f>VLOOKUP($A276,'WO Detail'!$A$2:$BJ$304,32,FALSE)</f>
        <v>1081</v>
      </c>
      <c r="EE276" s="55">
        <f>VLOOKUP($A276,'WO Detail'!$A$2:$BJ$304,33,FALSE)</f>
        <v>315</v>
      </c>
      <c r="EF276" s="55">
        <f>VLOOKUP($A276,'WO Detail'!$A$2:$BJ$304,34,FALSE)</f>
        <v>27</v>
      </c>
      <c r="EG276" s="55">
        <f>VLOOKUP($A276,'WO Detail'!$A$2:$BJ$304,35,FALSE)</f>
        <v>0</v>
      </c>
      <c r="EH276" s="55">
        <f>VLOOKUP($A276,'WO Detail'!$A$2:$BJ$304,36,FALSE)</f>
        <v>0</v>
      </c>
      <c r="EI276" s="55">
        <f>VLOOKUP($A276,'WO Detail'!$A$2:$BJ$304,37,FALSE)</f>
        <v>0</v>
      </c>
      <c r="EJ276" s="78">
        <v>22</v>
      </c>
      <c r="EK276" s="78">
        <v>1</v>
      </c>
      <c r="EL276" s="19" t="s">
        <v>268</v>
      </c>
      <c r="EM276" s="19" t="s">
        <v>269</v>
      </c>
      <c r="EN276" s="81">
        <v>20236</v>
      </c>
      <c r="EO276" s="78">
        <v>65</v>
      </c>
      <c r="EP276" s="78" t="s">
        <v>870</v>
      </c>
      <c r="EQ276" s="84">
        <v>161168</v>
      </c>
      <c r="ER276" s="78">
        <v>20.81</v>
      </c>
      <c r="ES276" s="13"/>
      <c r="ET276" s="55">
        <f>VLOOKUP($A276,'WO Detail'!$A$2:$BJ$304,25,FALSE)</f>
        <v>5</v>
      </c>
      <c r="EU276" s="55">
        <f>VLOOKUP($A276,'WO Detail'!$A$2:$BJ$304,24,FALSE)</f>
        <v>26</v>
      </c>
      <c r="EV276" s="55">
        <f>VLOOKUP($A276,'WO Detail'!$A$2:$BJ$304,23,FALSE)</f>
        <v>0</v>
      </c>
      <c r="EW276" s="78" t="s">
        <v>267</v>
      </c>
      <c r="EX276" s="13"/>
      <c r="EY276" s="13"/>
      <c r="EZ276" s="19" t="s">
        <v>267</v>
      </c>
      <c r="FA276" s="55" t="str">
        <f>VLOOKUP($A276,'WO Detail'!$A$2:$BJ$304,11,FALSE)</f>
        <v>Other</v>
      </c>
      <c r="FB276" s="55" t="str">
        <f>VLOOKUP($A276,'WO Detail'!$A$2:$BJ$304,12,FALSE)</f>
        <v>No</v>
      </c>
      <c r="FC276" s="13"/>
      <c r="FD276" s="55" t="str">
        <f>VLOOKUP($A276,'WO Detail'!$A$2:$BJ$304,13,FALSE)</f>
        <v>NGEM</v>
      </c>
      <c r="FE276" s="19" t="s">
        <v>267</v>
      </c>
      <c r="FF276" s="13"/>
      <c r="FG276" s="19" t="s">
        <v>1575</v>
      </c>
      <c r="FH276" s="19" t="s">
        <v>293</v>
      </c>
      <c r="FI276" s="13">
        <v>4007</v>
      </c>
      <c r="FJ276" s="13">
        <v>23</v>
      </c>
      <c r="FK276" s="19" t="s">
        <v>294</v>
      </c>
      <c r="FL276" s="13"/>
      <c r="FM276" s="55">
        <f>VLOOKUP($A276,'WO Detail'!$A$2:$BJ$304,16,FALSE)</f>
        <v>0</v>
      </c>
      <c r="FN276" s="13"/>
      <c r="FO276" s="13"/>
      <c r="FP276" s="13"/>
      <c r="FQ276" s="13"/>
      <c r="FR276" s="13"/>
      <c r="FS276" s="13"/>
      <c r="FT276" s="13"/>
      <c r="FU276" s="13"/>
      <c r="FV276" s="13"/>
      <c r="FW276" s="13"/>
      <c r="FX276" s="13"/>
      <c r="FY276" s="13"/>
      <c r="FZ276" s="13"/>
      <c r="GA276" s="13"/>
      <c r="GB276" s="13"/>
      <c r="GC276" s="13"/>
      <c r="GD276" s="13"/>
      <c r="GE276" s="13"/>
      <c r="GF276" s="13"/>
      <c r="GG276" s="13"/>
      <c r="GH276" s="55">
        <f>VLOOKUP($A276,'WO Detail'!$A$2:$BJ$304,39,FALSE)</f>
        <v>91.93</v>
      </c>
      <c r="GI276" s="55">
        <f>VLOOKUP($A276,'WO Detail'!$A$2:$BJ$304,40,FALSE)</f>
        <v>44.34</v>
      </c>
      <c r="GJ276" s="13"/>
      <c r="GK276" s="13"/>
      <c r="GL276" s="13"/>
      <c r="GM276" s="13"/>
      <c r="GN276" s="55">
        <f>VLOOKUP($A276,'WO Detail'!$A$2:$BJ$304,17,FALSE)</f>
        <v>0</v>
      </c>
      <c r="GO276" s="55">
        <f>VLOOKUP($A276,'WO Detail'!$A$2:$BJ$304,18,FALSE)</f>
        <v>0</v>
      </c>
      <c r="GP276" s="55">
        <f>VLOOKUP($A276,'WO Detail'!$A$2:$BJ$304,19,FALSE)</f>
        <v>0</v>
      </c>
      <c r="GQ276" s="55" t="str">
        <f>VLOOKUP($A276,'WO Detail'!$A$2:$BJ$304,21,FALSE)</f>
        <v>Yes</v>
      </c>
      <c r="GR276" s="89">
        <f>VLOOKUP($A276,'WO Detail'!$A$2:$BJ$304,22,FALSE)</f>
        <v>0.77350518444408611</v>
      </c>
      <c r="GS276" s="95">
        <f>VLOOKUP($A276,'WO Detail'!$A$2:$BJ$304,41,FALSE)</f>
        <v>4011</v>
      </c>
      <c r="GT276" s="95">
        <f t="shared" si="120"/>
        <v>0.84566729917773564</v>
      </c>
      <c r="GU276" s="95">
        <f>VLOOKUP($A276,'WO Detail'!$A$2:$BJ$304,42,FALSE)</f>
        <v>778</v>
      </c>
      <c r="GV276" s="95">
        <f t="shared" si="121"/>
        <v>0.49209361163820364</v>
      </c>
      <c r="GW276" s="95">
        <f>VLOOKUP($A276,'WO Detail'!$A$2:$BJ$304,43,FALSE)</f>
        <v>9984</v>
      </c>
      <c r="GX276" s="95">
        <f t="shared" si="105"/>
        <v>2.1049968374446553</v>
      </c>
      <c r="GY276" s="95">
        <f>VLOOKUP($A276,'WO Detail'!$A$2:$BJ$304,44,FALSE)</f>
        <v>9959</v>
      </c>
      <c r="GZ276" s="95">
        <f t="shared" si="106"/>
        <v>6.2991777356103729</v>
      </c>
      <c r="HA276" s="95">
        <f>VLOOKUP($A276,'WO Detail'!$A$2:$BJ$304,45,FALSE)</f>
        <v>3005</v>
      </c>
      <c r="HB276" s="95">
        <f t="shared" si="107"/>
        <v>0.63356525405861264</v>
      </c>
      <c r="HC276" s="95">
        <f>VLOOKUP($A276,'WO Detail'!$A$2:$BJ$304,46,FALSE)</f>
        <v>3294</v>
      </c>
      <c r="HD276" s="95">
        <f t="shared" si="108"/>
        <v>2.0834914611005693</v>
      </c>
      <c r="HE276" s="95">
        <f>VLOOKUP($A276,'WO Detail'!$A$2:$BJ$304,47,FALSE)</f>
        <v>9077</v>
      </c>
      <c r="HF276" s="95">
        <f t="shared" si="109"/>
        <v>1.9137676576006746</v>
      </c>
      <c r="HG276" s="95">
        <f>VLOOKUP($A276,'WO Detail'!$A$2:$BJ$304,49,FALSE)</f>
        <v>6925</v>
      </c>
      <c r="HH276" s="95">
        <f t="shared" si="110"/>
        <v>1.4600463841450559</v>
      </c>
      <c r="HI276" s="95">
        <f>VLOOKUP($A276,'WO Detail'!$A$2:$BJ$304,51,FALSE)</f>
        <v>53</v>
      </c>
      <c r="HJ276" s="95">
        <f t="shared" si="111"/>
        <v>26.5</v>
      </c>
      <c r="HK276" s="95">
        <f>VLOOKUP($A276,'WO Detail'!$A$2:$BJ$304,53,FALSE)</f>
        <v>105</v>
      </c>
      <c r="HL276" s="95">
        <f t="shared" si="112"/>
        <v>52.5</v>
      </c>
      <c r="HM276" s="95">
        <f>VLOOKUP($A276,'WO Detail'!$A$2:$BJ$304,55,FALSE)</f>
        <v>681</v>
      </c>
      <c r="HN276" s="95">
        <f t="shared" si="122"/>
        <v>26.192307692307693</v>
      </c>
      <c r="HO276" s="95">
        <f>VLOOKUP($A276,'WO Detail'!$A$2:$BJ$304,56,FALSE)</f>
        <v>55714</v>
      </c>
      <c r="HP276" s="95">
        <f t="shared" si="113"/>
        <v>11.746573898376553</v>
      </c>
      <c r="HQ276" s="95">
        <f>VLOOKUP($A276,'WO Detail'!$A$2:$BJ$304,57,FALSE)</f>
        <v>19085</v>
      </c>
      <c r="HR276" s="95">
        <f t="shared" si="114"/>
        <v>12.07147375079064</v>
      </c>
      <c r="HS276" s="95">
        <f>VLOOKUP($A276,'WO Detail'!$A$2:$BJ$304,58,FALSE)</f>
        <v>27996</v>
      </c>
      <c r="HT276" s="95">
        <f t="shared" si="115"/>
        <v>5.902593295382669</v>
      </c>
      <c r="HU276" s="95">
        <f>VLOOKUP($A276,'WO Detail'!$A$2:$BJ$304,59,FALSE)</f>
        <v>105520</v>
      </c>
      <c r="HV276" s="95">
        <f t="shared" si="116"/>
        <v>66.742567994939918</v>
      </c>
      <c r="HW276" s="95">
        <f>VLOOKUP($A276,'WO Detail'!$A$2:$BJ$304,60,FALSE)</f>
        <v>2500</v>
      </c>
      <c r="HX276" s="95">
        <f t="shared" si="117"/>
        <v>0.52709255745308881</v>
      </c>
      <c r="HY276" s="95">
        <f>VLOOKUP($A276,'WO Detail'!$A$2:$BJ$304,61,FALSE)</f>
        <v>80847</v>
      </c>
      <c r="HZ276" s="95">
        <f t="shared" si="118"/>
        <v>51.136622390891837</v>
      </c>
      <c r="IA276" s="95"/>
      <c r="IB276" s="95"/>
      <c r="IC276" s="95"/>
      <c r="ID276" s="113">
        <f>VLOOKUP($A276,'PHAS Score'!$C$1:$D$303,2,FALSE)</f>
        <v>68.209999999999994</v>
      </c>
      <c r="IE276" s="95">
        <f>VLOOKUP($A276,'WO Detail'!$A$2:$BJ$304,62,FALSE)</f>
        <v>1968</v>
      </c>
      <c r="IF276" s="95">
        <f t="shared" si="119"/>
        <v>1.2447817836812145</v>
      </c>
      <c r="IG276" s="96"/>
      <c r="IH276" s="96"/>
      <c r="II276" s="96"/>
      <c r="IJ276" s="96"/>
    </row>
    <row r="277" spans="1:244" s="18" customFormat="1" ht="20.100000000000001" customHeight="1">
      <c r="A277" s="55" t="s">
        <v>1576</v>
      </c>
      <c r="B277" s="13" t="s">
        <v>278</v>
      </c>
      <c r="C277" s="13" t="str">
        <f>VLOOKUP($A277,'WO Detail'!$A$2:$BJ$304,4,FALSE)</f>
        <v>NGO1</v>
      </c>
      <c r="D277" s="13" t="str">
        <f>VLOOKUP($A277,'WO Detail'!$A$2:$BJ$304,6,FALSE)</f>
        <v>Woodson</v>
      </c>
      <c r="E277" s="55">
        <f>VLOOKUP($A277,'WO Detail'!$A$2:$BJ$304,7,FALSE)</f>
        <v>182</v>
      </c>
      <c r="F277" s="13" t="s">
        <v>1577</v>
      </c>
      <c r="G277" s="53">
        <v>146</v>
      </c>
      <c r="H277" s="55" t="str">
        <f>VLOOKUP($A277,'WO Detail'!$A$2:$BJ$304,9,FALSE)</f>
        <v>NY005011680</v>
      </c>
      <c r="I277" s="14">
        <v>111</v>
      </c>
      <c r="J277" s="14">
        <v>129</v>
      </c>
      <c r="K277" s="15">
        <v>1.1621622</v>
      </c>
      <c r="L277" s="15">
        <v>15.306306299999999</v>
      </c>
      <c r="M277" s="14">
        <v>53</v>
      </c>
      <c r="N277" s="14">
        <v>76</v>
      </c>
      <c r="O277" s="14">
        <v>0</v>
      </c>
      <c r="P277" s="14">
        <v>0</v>
      </c>
      <c r="Q277" s="14">
        <v>0</v>
      </c>
      <c r="R277" s="14">
        <v>0</v>
      </c>
      <c r="S277" s="14">
        <v>0</v>
      </c>
      <c r="T277" s="14">
        <v>0</v>
      </c>
      <c r="U277" s="14">
        <v>0</v>
      </c>
      <c r="V277" s="14">
        <v>1</v>
      </c>
      <c r="W277" s="14">
        <v>0</v>
      </c>
      <c r="X277" s="14">
        <v>3</v>
      </c>
      <c r="Y277" s="14">
        <v>41</v>
      </c>
      <c r="Z277" s="14">
        <v>57</v>
      </c>
      <c r="AA277" s="14">
        <v>27</v>
      </c>
      <c r="AB277" s="14">
        <v>0</v>
      </c>
      <c r="AC277" s="14">
        <v>128</v>
      </c>
      <c r="AD277" s="14">
        <v>125</v>
      </c>
      <c r="AE277" s="14">
        <v>8</v>
      </c>
      <c r="AF277" s="14">
        <v>71</v>
      </c>
      <c r="AG277" s="14">
        <v>42</v>
      </c>
      <c r="AH277" s="14">
        <v>8</v>
      </c>
      <c r="AI277" s="14">
        <v>0</v>
      </c>
      <c r="AJ277" s="14">
        <v>80</v>
      </c>
      <c r="AK277" s="14">
        <v>26</v>
      </c>
      <c r="AL277" s="14">
        <v>5</v>
      </c>
      <c r="AM277" s="14">
        <v>3</v>
      </c>
      <c r="AN277" s="14">
        <v>5</v>
      </c>
      <c r="AO277" s="16">
        <v>336.48648648648651</v>
      </c>
      <c r="AP277" s="16">
        <v>254</v>
      </c>
      <c r="AQ277" s="14">
        <v>1</v>
      </c>
      <c r="AR277" s="14">
        <v>5</v>
      </c>
      <c r="AS277" s="14">
        <v>62</v>
      </c>
      <c r="AT277" s="14">
        <v>16</v>
      </c>
      <c r="AU277" s="14">
        <v>14</v>
      </c>
      <c r="AV277" s="14">
        <v>5</v>
      </c>
      <c r="AW277" s="14">
        <v>3</v>
      </c>
      <c r="AX277" s="14">
        <v>1</v>
      </c>
      <c r="AY277" s="14">
        <v>1</v>
      </c>
      <c r="AZ277" s="14">
        <v>2</v>
      </c>
      <c r="BA277" s="14">
        <v>1</v>
      </c>
      <c r="BB277" s="16">
        <v>14467.225225225226</v>
      </c>
      <c r="BC277" s="16">
        <v>11208</v>
      </c>
      <c r="BD277" s="14">
        <v>1</v>
      </c>
      <c r="BE277" s="14">
        <v>20</v>
      </c>
      <c r="BF277" s="14">
        <v>56</v>
      </c>
      <c r="BG277" s="14">
        <v>18</v>
      </c>
      <c r="BH277" s="14">
        <v>6</v>
      </c>
      <c r="BI277" s="14">
        <v>4</v>
      </c>
      <c r="BJ277" s="14">
        <v>1</v>
      </c>
      <c r="BK277" s="14">
        <v>3</v>
      </c>
      <c r="BL277" s="14">
        <v>0</v>
      </c>
      <c r="BM277" s="14">
        <v>1</v>
      </c>
      <c r="BN277" s="14">
        <v>1</v>
      </c>
      <c r="BO277" s="14">
        <v>0</v>
      </c>
      <c r="BP277" s="14">
        <v>0</v>
      </c>
      <c r="BQ277" s="14">
        <v>0</v>
      </c>
      <c r="BR277" s="14">
        <v>0</v>
      </c>
      <c r="BS277" s="14">
        <v>0</v>
      </c>
      <c r="BT277" s="14">
        <v>0</v>
      </c>
      <c r="BU277" s="14">
        <v>0</v>
      </c>
      <c r="BV277" s="14">
        <v>0</v>
      </c>
      <c r="BW277" s="14">
        <v>0</v>
      </c>
      <c r="BX277" s="14">
        <v>0</v>
      </c>
      <c r="BY277" s="14">
        <v>4</v>
      </c>
      <c r="BZ277" s="16">
        <v>38324</v>
      </c>
      <c r="CA277" s="16">
        <v>36492</v>
      </c>
      <c r="CB277" s="14">
        <v>2</v>
      </c>
      <c r="CC277" s="16">
        <v>10392</v>
      </c>
      <c r="CD277" s="16">
        <v>10392</v>
      </c>
      <c r="CE277" s="14">
        <v>105</v>
      </c>
      <c r="CF277" s="16">
        <v>13636.019047619047</v>
      </c>
      <c r="CG277" s="16">
        <v>10884</v>
      </c>
      <c r="CH277" s="14">
        <v>98</v>
      </c>
      <c r="CI277" s="14">
        <v>10</v>
      </c>
      <c r="CJ277" s="14">
        <v>3</v>
      </c>
      <c r="CK277" s="14">
        <v>0</v>
      </c>
      <c r="CL277" s="14">
        <v>0</v>
      </c>
      <c r="CM277" s="14">
        <v>0</v>
      </c>
      <c r="CN277" s="17">
        <f t="shared" si="102"/>
        <v>0</v>
      </c>
      <c r="CO277" s="14">
        <v>0</v>
      </c>
      <c r="CP277" s="17">
        <f t="shared" si="103"/>
        <v>0</v>
      </c>
      <c r="CQ277" s="14">
        <v>75</v>
      </c>
      <c r="CR277" s="14">
        <v>0</v>
      </c>
      <c r="CS277" s="17">
        <f t="shared" si="104"/>
        <v>0</v>
      </c>
      <c r="CT277" s="13"/>
      <c r="CU277" s="17"/>
      <c r="CV277" s="13"/>
      <c r="CW277" s="13"/>
      <c r="CX277" s="13"/>
      <c r="CY277" s="13"/>
      <c r="CZ277" s="13"/>
      <c r="DA277" s="13"/>
      <c r="DB277" s="13" t="str">
        <f>VLOOKUP($A277,'WO Detail'!$A$2:$BJ$304,5,FALSE)</f>
        <v>Andrew Korbul Jr.</v>
      </c>
      <c r="DC277" s="13"/>
      <c r="DD277" s="13"/>
      <c r="DE277" s="55">
        <f>VLOOKUP($A277,'WO Detail'!$A$2:$BJ$304,38,FALSE)</f>
        <v>0</v>
      </c>
      <c r="DF277" s="19" t="s">
        <v>280</v>
      </c>
      <c r="DG277" s="19" t="s">
        <v>281</v>
      </c>
      <c r="DH277" s="19" t="s">
        <v>282</v>
      </c>
      <c r="DI277" s="19" t="s">
        <v>283</v>
      </c>
      <c r="DJ277" s="19" t="s">
        <v>525</v>
      </c>
      <c r="DK277" s="19" t="s">
        <v>526</v>
      </c>
      <c r="DL277" s="19" t="s">
        <v>286</v>
      </c>
      <c r="DM277" s="19" t="s">
        <v>287</v>
      </c>
      <c r="DN277" s="19" t="s">
        <v>288</v>
      </c>
      <c r="DO277" s="55"/>
      <c r="DP277" s="55"/>
      <c r="DQ277" s="68">
        <v>16.8214913381873</v>
      </c>
      <c r="DR277" s="55" t="str">
        <f>VLOOKUP($A277,'WO Detail'!$A$2:$BJ$304,10,FALSE)</f>
        <v>Yes</v>
      </c>
      <c r="DS277" s="55" t="str">
        <f>VLOOKUP($A277,'WO Detail'!$A$2:$BJ$304,14,FALSE)</f>
        <v>YES</v>
      </c>
      <c r="DT277" s="19" t="s">
        <v>289</v>
      </c>
      <c r="DU277" s="59" t="str">
        <f>VLOOKUP($A277,'WO Detail'!$A$2:$BJ$304,15,FALSE)</f>
        <v>MARGARITA MELENDEZ</v>
      </c>
      <c r="DV277" s="77"/>
      <c r="DW277" s="79" t="s">
        <v>519</v>
      </c>
      <c r="DX277" s="55">
        <f>VLOOKUP($A277,'WO Detail'!$A$2:$BJ$304,26,FALSE)</f>
        <v>112</v>
      </c>
      <c r="DY277" s="55">
        <f>VLOOKUP($A277,'WO Detail'!$A$2:$BJ$304,27,FALSE)</f>
        <v>111</v>
      </c>
      <c r="DZ277" s="55">
        <f>VLOOKUP($A277,'WO Detail'!$A$2:$BJ$304,28,FALSE)</f>
        <v>0</v>
      </c>
      <c r="EA277" s="55">
        <f>VLOOKUP($A277,'WO Detail'!$A$2:$BJ$304,29,FALSE)</f>
        <v>1</v>
      </c>
      <c r="EB277" s="55">
        <f>VLOOKUP($A277,'WO Detail'!$A$2:$BJ$304,30,FALSE)</f>
        <v>4</v>
      </c>
      <c r="EC277" s="55">
        <f>VLOOKUP($A277,'WO Detail'!$A$2:$BJ$304,31,FALSE)</f>
        <v>80</v>
      </c>
      <c r="ED277" s="55">
        <f>VLOOKUP($A277,'WO Detail'!$A$2:$BJ$304,32,FALSE)</f>
        <v>28</v>
      </c>
      <c r="EE277" s="55">
        <f>VLOOKUP($A277,'WO Detail'!$A$2:$BJ$304,33,FALSE)</f>
        <v>0</v>
      </c>
      <c r="EF277" s="55">
        <f>VLOOKUP($A277,'WO Detail'!$A$2:$BJ$304,34,FALSE)</f>
        <v>0</v>
      </c>
      <c r="EG277" s="55">
        <f>VLOOKUP($A277,'WO Detail'!$A$2:$BJ$304,35,FALSE)</f>
        <v>0</v>
      </c>
      <c r="EH277" s="55">
        <f>VLOOKUP($A277,'WO Detail'!$A$2:$BJ$304,36,FALSE)</f>
        <v>0</v>
      </c>
      <c r="EI277" s="55">
        <f>VLOOKUP($A277,'WO Detail'!$A$2:$BJ$304,37,FALSE)</f>
        <v>0</v>
      </c>
      <c r="EJ277" s="78">
        <v>1</v>
      </c>
      <c r="EK277" s="78">
        <v>0</v>
      </c>
      <c r="EL277" s="19" t="s">
        <v>268</v>
      </c>
      <c r="EM277" s="19" t="s">
        <v>269</v>
      </c>
      <c r="EN277" s="81">
        <v>23497</v>
      </c>
      <c r="EO277" s="78">
        <v>56</v>
      </c>
      <c r="EP277" s="78" t="s">
        <v>404</v>
      </c>
      <c r="EQ277" s="84">
        <v>9017</v>
      </c>
      <c r="ER277" s="78">
        <v>0.93</v>
      </c>
      <c r="ES277" s="13"/>
      <c r="ET277" s="55">
        <f>VLOOKUP($A277,'WO Detail'!$A$2:$BJ$304,25,FALSE)</f>
        <v>0</v>
      </c>
      <c r="EU277" s="55">
        <f>VLOOKUP($A277,'WO Detail'!$A$2:$BJ$304,24,FALSE)</f>
        <v>2</v>
      </c>
      <c r="EV277" s="55">
        <f>VLOOKUP($A277,'WO Detail'!$A$2:$BJ$304,23,FALSE)</f>
        <v>0</v>
      </c>
      <c r="EW277" s="78" t="s">
        <v>267</v>
      </c>
      <c r="EX277" s="13"/>
      <c r="EY277" s="13"/>
      <c r="EZ277" s="19" t="s">
        <v>267</v>
      </c>
      <c r="FA277" s="55" t="str">
        <f>VLOOKUP($A277,'WO Detail'!$A$2:$BJ$304,11,FALSE)</f>
        <v>Other</v>
      </c>
      <c r="FB277" s="55" t="str">
        <f>VLOOKUP($A277,'WO Detail'!$A$2:$BJ$304,12,FALSE)</f>
        <v>No</v>
      </c>
      <c r="FC277" s="13"/>
      <c r="FD277" s="55" t="str">
        <f>VLOOKUP($A277,'WO Detail'!$A$2:$BJ$304,13,FALSE)</f>
        <v>NGEM</v>
      </c>
      <c r="FE277" s="19" t="s">
        <v>267</v>
      </c>
      <c r="FF277" s="13"/>
      <c r="FG277" s="19" t="s">
        <v>1575</v>
      </c>
      <c r="FH277" s="19" t="s">
        <v>293</v>
      </c>
      <c r="FI277" s="13">
        <v>4007</v>
      </c>
      <c r="FJ277" s="13">
        <v>23</v>
      </c>
      <c r="FK277" s="19" t="s">
        <v>294</v>
      </c>
      <c r="FL277" s="13"/>
      <c r="FM277" s="55">
        <f>VLOOKUP($A277,'WO Detail'!$A$2:$BJ$304,16,FALSE)</f>
        <v>0</v>
      </c>
      <c r="FN277" s="13"/>
      <c r="FO277" s="13"/>
      <c r="FP277" s="13"/>
      <c r="FQ277" s="13"/>
      <c r="FR277" s="13"/>
      <c r="FS277" s="13"/>
      <c r="FT277" s="13"/>
      <c r="FU277" s="13"/>
      <c r="FV277" s="13"/>
      <c r="FW277" s="13"/>
      <c r="FX277" s="13"/>
      <c r="FY277" s="13"/>
      <c r="FZ277" s="13"/>
      <c r="GA277" s="13"/>
      <c r="GB277" s="13"/>
      <c r="GC277" s="13"/>
      <c r="GD277" s="13"/>
      <c r="GE277" s="13"/>
      <c r="GF277" s="13"/>
      <c r="GG277" s="13"/>
      <c r="GH277" s="55">
        <f>VLOOKUP($A277,'WO Detail'!$A$2:$BJ$304,39,FALSE)</f>
        <v>101.19</v>
      </c>
      <c r="GI277" s="55">
        <f>VLOOKUP($A277,'WO Detail'!$A$2:$BJ$304,40,FALSE)</f>
        <v>9.91</v>
      </c>
      <c r="GJ277" s="13"/>
      <c r="GK277" s="13"/>
      <c r="GL277" s="13"/>
      <c r="GM277" s="13"/>
      <c r="GN277" s="55">
        <f>VLOOKUP($A277,'WO Detail'!$A$2:$BJ$304,17,FALSE)</f>
        <v>0</v>
      </c>
      <c r="GO277" s="55">
        <f>VLOOKUP($A277,'WO Detail'!$A$2:$BJ$304,18,FALSE)</f>
        <v>0</v>
      </c>
      <c r="GP277" s="55">
        <f>VLOOKUP($A277,'WO Detail'!$A$2:$BJ$304,19,FALSE)</f>
        <v>0</v>
      </c>
      <c r="GQ277" s="55" t="str">
        <f>VLOOKUP($A277,'WO Detail'!$A$2:$BJ$304,21,FALSE)</f>
        <v>No</v>
      </c>
      <c r="GR277" s="89">
        <f>VLOOKUP($A277,'WO Detail'!$A$2:$BJ$304,22,FALSE)</f>
        <v>0.52054871668036917</v>
      </c>
      <c r="GS277" s="95">
        <f>VLOOKUP($A277,'WO Detail'!$A$2:$BJ$304,41,FALSE)</f>
        <v>46</v>
      </c>
      <c r="GT277" s="95">
        <f t="shared" si="120"/>
        <v>0.13813813813813813</v>
      </c>
      <c r="GU277" s="95">
        <f>VLOOKUP($A277,'WO Detail'!$A$2:$BJ$304,42,FALSE)</f>
        <v>0</v>
      </c>
      <c r="GV277" s="95">
        <f t="shared" si="121"/>
        <v>0</v>
      </c>
      <c r="GW277" s="95">
        <f>VLOOKUP($A277,'WO Detail'!$A$2:$BJ$304,43,FALSE)</f>
        <v>393</v>
      </c>
      <c r="GX277" s="95">
        <f t="shared" si="105"/>
        <v>1.1801801801801801</v>
      </c>
      <c r="GY277" s="95">
        <f>VLOOKUP($A277,'WO Detail'!$A$2:$BJ$304,44,FALSE)</f>
        <v>112</v>
      </c>
      <c r="GZ277" s="95">
        <f t="shared" si="106"/>
        <v>1.0090090090090089</v>
      </c>
      <c r="HA277" s="95">
        <f>VLOOKUP($A277,'WO Detail'!$A$2:$BJ$304,45,FALSE)</f>
        <v>265</v>
      </c>
      <c r="HB277" s="95">
        <f t="shared" si="107"/>
        <v>0.79579579579579574</v>
      </c>
      <c r="HC277" s="95">
        <f>VLOOKUP($A277,'WO Detail'!$A$2:$BJ$304,46,FALSE)</f>
        <v>200</v>
      </c>
      <c r="HD277" s="95">
        <f t="shared" si="108"/>
        <v>1.8018018018018018</v>
      </c>
      <c r="HE277" s="95">
        <f>VLOOKUP($A277,'WO Detail'!$A$2:$BJ$304,47,FALSE)</f>
        <v>125</v>
      </c>
      <c r="HF277" s="95">
        <f t="shared" si="109"/>
        <v>0.37537537537537535</v>
      </c>
      <c r="HG277" s="95">
        <f>VLOOKUP($A277,'WO Detail'!$A$2:$BJ$304,49,FALSE)</f>
        <v>54</v>
      </c>
      <c r="HH277" s="95">
        <f t="shared" si="110"/>
        <v>0.16216216216216217</v>
      </c>
      <c r="HI277" s="95">
        <f>VLOOKUP($A277,'WO Detail'!$A$2:$BJ$304,51,FALSE)</f>
        <v>7</v>
      </c>
      <c r="HJ277" s="95">
        <f t="shared" si="111"/>
        <v>3.5</v>
      </c>
      <c r="HK277" s="95">
        <f>VLOOKUP($A277,'WO Detail'!$A$2:$BJ$304,53,FALSE)</f>
        <v>10</v>
      </c>
      <c r="HL277" s="95">
        <f t="shared" si="112"/>
        <v>5</v>
      </c>
      <c r="HM277" s="95">
        <f>VLOOKUP($A277,'WO Detail'!$A$2:$BJ$304,55,FALSE)</f>
        <v>20</v>
      </c>
      <c r="HN277" s="95">
        <f t="shared" si="122"/>
        <v>10</v>
      </c>
      <c r="HO277" s="95">
        <f>VLOOKUP($A277,'WO Detail'!$A$2:$BJ$304,56,FALSE)</f>
        <v>2445</v>
      </c>
      <c r="HP277" s="95">
        <f t="shared" si="113"/>
        <v>7.3423423423423424</v>
      </c>
      <c r="HQ277" s="95">
        <f>VLOOKUP($A277,'WO Detail'!$A$2:$BJ$304,57,FALSE)</f>
        <v>382</v>
      </c>
      <c r="HR277" s="95">
        <f t="shared" si="114"/>
        <v>3.4414414414414414</v>
      </c>
      <c r="HS277" s="95">
        <f>VLOOKUP($A277,'WO Detail'!$A$2:$BJ$304,58,FALSE)</f>
        <v>922</v>
      </c>
      <c r="HT277" s="95">
        <f t="shared" si="115"/>
        <v>2.7687687687687688</v>
      </c>
      <c r="HU277" s="95">
        <f>VLOOKUP($A277,'WO Detail'!$A$2:$BJ$304,59,FALSE)</f>
        <v>2907</v>
      </c>
      <c r="HV277" s="95">
        <f t="shared" si="116"/>
        <v>26.189189189189189</v>
      </c>
      <c r="HW277" s="95">
        <f>VLOOKUP($A277,'WO Detail'!$A$2:$BJ$304,60,FALSE)</f>
        <v>155</v>
      </c>
      <c r="HX277" s="95">
        <f t="shared" si="117"/>
        <v>0.46546546546546547</v>
      </c>
      <c r="HY277" s="95">
        <f>VLOOKUP($A277,'WO Detail'!$A$2:$BJ$304,61,FALSE)</f>
        <v>2735</v>
      </c>
      <c r="HZ277" s="95">
        <f t="shared" si="118"/>
        <v>24.63963963963964</v>
      </c>
      <c r="IA277" s="95"/>
      <c r="IB277" s="95"/>
      <c r="IC277" s="95"/>
      <c r="ID277" s="113">
        <f>VLOOKUP($A277,'PHAS Score'!$C$1:$D$303,2,FALSE)</f>
        <v>74.67</v>
      </c>
      <c r="IE277" s="95">
        <f>VLOOKUP($A277,'WO Detail'!$A$2:$BJ$304,62,FALSE)</f>
        <v>144</v>
      </c>
      <c r="IF277" s="95">
        <f t="shared" si="119"/>
        <v>1.2972972972972974</v>
      </c>
      <c r="IG277" s="96"/>
      <c r="IH277" s="96"/>
      <c r="II277" s="96"/>
      <c r="IJ277" s="96"/>
    </row>
    <row r="278" spans="1:244" s="18" customFormat="1" ht="20.100000000000001" customHeight="1">
      <c r="A278" s="55" t="s">
        <v>1578</v>
      </c>
      <c r="B278" s="13" t="s">
        <v>278</v>
      </c>
      <c r="C278" s="13" t="str">
        <f>VLOOKUP($A278,'WO Detail'!$A$2:$BJ$304,4,FALSE)</f>
        <v>Brooklyn</v>
      </c>
      <c r="D278" s="13" t="str">
        <f>VLOOKUP($A278,'WO Detail'!$A$2:$BJ$304,6,FALSE)</f>
        <v>Penn-Wortman</v>
      </c>
      <c r="E278" s="55">
        <f>VLOOKUP($A278,'WO Detail'!$A$2:$BJ$304,7,FALSE)</f>
        <v>194</v>
      </c>
      <c r="F278" s="13" t="s">
        <v>1579</v>
      </c>
      <c r="G278" s="53">
        <v>315</v>
      </c>
      <c r="H278" s="55" t="str">
        <f>VLOOKUP($A278,'WO Detail'!$A$2:$BJ$304,9,FALSE)</f>
        <v>NY005011940</v>
      </c>
      <c r="I278" s="14">
        <v>287</v>
      </c>
      <c r="J278" s="14">
        <v>329</v>
      </c>
      <c r="K278" s="15">
        <v>1.1463414999999999</v>
      </c>
      <c r="L278" s="15">
        <v>22.0519164</v>
      </c>
      <c r="M278" s="14">
        <v>82</v>
      </c>
      <c r="N278" s="14">
        <v>247</v>
      </c>
      <c r="O278" s="14">
        <v>0</v>
      </c>
      <c r="P278" s="14">
        <v>0</v>
      </c>
      <c r="Q278" s="14">
        <v>0</v>
      </c>
      <c r="R278" s="14">
        <v>0</v>
      </c>
      <c r="S278" s="14">
        <v>0</v>
      </c>
      <c r="T278" s="14">
        <v>0</v>
      </c>
      <c r="U278" s="14">
        <v>0</v>
      </c>
      <c r="V278" s="14">
        <v>0</v>
      </c>
      <c r="W278" s="14">
        <v>1</v>
      </c>
      <c r="X278" s="14">
        <v>9</v>
      </c>
      <c r="Y278" s="14">
        <v>91</v>
      </c>
      <c r="Z278" s="14">
        <v>158</v>
      </c>
      <c r="AA278" s="14">
        <v>70</v>
      </c>
      <c r="AB278" s="14">
        <v>0</v>
      </c>
      <c r="AC278" s="14">
        <v>326</v>
      </c>
      <c r="AD278" s="14">
        <v>319</v>
      </c>
      <c r="AE278" s="14">
        <v>99</v>
      </c>
      <c r="AF278" s="14">
        <v>170</v>
      </c>
      <c r="AG278" s="14">
        <v>60</v>
      </c>
      <c r="AH278" s="14">
        <v>0</v>
      </c>
      <c r="AI278" s="14">
        <v>0</v>
      </c>
      <c r="AJ278" s="14">
        <v>195</v>
      </c>
      <c r="AK278" s="14">
        <v>74</v>
      </c>
      <c r="AL278" s="14">
        <v>7</v>
      </c>
      <c r="AM278" s="14">
        <v>7</v>
      </c>
      <c r="AN278" s="14">
        <v>9</v>
      </c>
      <c r="AO278" s="16">
        <v>372.14285714285717</v>
      </c>
      <c r="AP278" s="16">
        <v>254</v>
      </c>
      <c r="AQ278" s="14">
        <v>1</v>
      </c>
      <c r="AR278" s="14">
        <v>16</v>
      </c>
      <c r="AS278" s="14">
        <v>155</v>
      </c>
      <c r="AT278" s="14">
        <v>42</v>
      </c>
      <c r="AU278" s="14">
        <v>24</v>
      </c>
      <c r="AV278" s="14">
        <v>13</v>
      </c>
      <c r="AW278" s="14">
        <v>4</v>
      </c>
      <c r="AX278" s="14">
        <v>11</v>
      </c>
      <c r="AY278" s="14">
        <v>5</v>
      </c>
      <c r="AZ278" s="14">
        <v>4</v>
      </c>
      <c r="BA278" s="14">
        <v>12</v>
      </c>
      <c r="BB278" s="16">
        <v>15766.073426573426</v>
      </c>
      <c r="BC278" s="16">
        <v>10674</v>
      </c>
      <c r="BD278" s="14">
        <v>4</v>
      </c>
      <c r="BE278" s="14">
        <v>44</v>
      </c>
      <c r="BF278" s="14">
        <v>140</v>
      </c>
      <c r="BG278" s="14">
        <v>44</v>
      </c>
      <c r="BH278" s="14">
        <v>17</v>
      </c>
      <c r="BI278" s="14">
        <v>7</v>
      </c>
      <c r="BJ278" s="14">
        <v>11</v>
      </c>
      <c r="BK278" s="14">
        <v>6</v>
      </c>
      <c r="BL278" s="14">
        <v>2</v>
      </c>
      <c r="BM278" s="14">
        <v>5</v>
      </c>
      <c r="BN278" s="14">
        <v>3</v>
      </c>
      <c r="BO278" s="14">
        <v>1</v>
      </c>
      <c r="BP278" s="14">
        <v>1</v>
      </c>
      <c r="BQ278" s="14">
        <v>0</v>
      </c>
      <c r="BR278" s="14">
        <v>0</v>
      </c>
      <c r="BS278" s="14">
        <v>1</v>
      </c>
      <c r="BT278" s="14">
        <v>0</v>
      </c>
      <c r="BU278" s="14">
        <v>0</v>
      </c>
      <c r="BV278" s="14">
        <v>0</v>
      </c>
      <c r="BW278" s="14">
        <v>0</v>
      </c>
      <c r="BX278" s="14">
        <v>0</v>
      </c>
      <c r="BY278" s="14">
        <v>15</v>
      </c>
      <c r="BZ278" s="16">
        <v>33881.133333333331</v>
      </c>
      <c r="CA278" s="16">
        <v>33470</v>
      </c>
      <c r="CB278" s="14">
        <v>3</v>
      </c>
      <c r="CC278" s="16">
        <v>4776</v>
      </c>
      <c r="CD278" s="16">
        <v>4776</v>
      </c>
      <c r="CE278" s="14">
        <v>268</v>
      </c>
      <c r="CF278" s="16">
        <v>14875.194029850747</v>
      </c>
      <c r="CG278" s="16">
        <v>10546.5</v>
      </c>
      <c r="CH278" s="14">
        <v>242</v>
      </c>
      <c r="CI278" s="14">
        <v>30</v>
      </c>
      <c r="CJ278" s="14">
        <v>13</v>
      </c>
      <c r="CK278" s="14">
        <v>1</v>
      </c>
      <c r="CL278" s="14">
        <v>0</v>
      </c>
      <c r="CM278" s="14">
        <v>0</v>
      </c>
      <c r="CN278" s="17">
        <f t="shared" si="102"/>
        <v>0</v>
      </c>
      <c r="CO278" s="14">
        <v>3</v>
      </c>
      <c r="CP278" s="17">
        <f t="shared" si="103"/>
        <v>1.0452961672473868E-2</v>
      </c>
      <c r="CQ278" s="14">
        <v>189</v>
      </c>
      <c r="CR278" s="14">
        <v>0</v>
      </c>
      <c r="CS278" s="17">
        <f t="shared" si="104"/>
        <v>0</v>
      </c>
      <c r="CT278" s="13"/>
      <c r="CU278" s="17"/>
      <c r="CV278" s="13"/>
      <c r="CW278" s="13"/>
      <c r="CX278" s="13"/>
      <c r="CY278" s="13"/>
      <c r="CZ278" s="13"/>
      <c r="DA278" s="13"/>
      <c r="DB278" s="13" t="str">
        <f>VLOOKUP($A278,'WO Detail'!$A$2:$BJ$304,5,FALSE)</f>
        <v>Michael Iezza</v>
      </c>
      <c r="DC278" s="13"/>
      <c r="DD278" s="13"/>
      <c r="DE278" s="55">
        <f>VLOOKUP($A278,'WO Detail'!$A$2:$BJ$304,38,FALSE)</f>
        <v>2</v>
      </c>
      <c r="DF278" s="19" t="s">
        <v>350</v>
      </c>
      <c r="DG278" s="19" t="s">
        <v>351</v>
      </c>
      <c r="DH278" s="19" t="s">
        <v>548</v>
      </c>
      <c r="DI278" s="19" t="s">
        <v>549</v>
      </c>
      <c r="DJ278" s="19" t="s">
        <v>525</v>
      </c>
      <c r="DK278" s="19" t="s">
        <v>526</v>
      </c>
      <c r="DL278" s="19" t="s">
        <v>550</v>
      </c>
      <c r="DM278" s="19" t="s">
        <v>551</v>
      </c>
      <c r="DN278" s="19" t="s">
        <v>552</v>
      </c>
      <c r="DO278" s="55"/>
      <c r="DP278" s="55"/>
      <c r="DQ278" s="68">
        <v>9.0090090090090094</v>
      </c>
      <c r="DR278" s="55" t="str">
        <f>VLOOKUP($A278,'WO Detail'!$A$2:$BJ$304,10,FALSE)</f>
        <v>No</v>
      </c>
      <c r="DS278" s="55" t="str">
        <f>VLOOKUP($A278,'WO Detail'!$A$2:$BJ$304,14,FALSE)</f>
        <v>YES</v>
      </c>
      <c r="DT278" s="19" t="s">
        <v>289</v>
      </c>
      <c r="DU278" s="59" t="str">
        <f>VLOOKUP($A278,'WO Detail'!$A$2:$BJ$304,15,FALSE)</f>
        <v>MILDRED CARUSILO</v>
      </c>
      <c r="DV278" s="77"/>
      <c r="DW278" s="79" t="s">
        <v>519</v>
      </c>
      <c r="DX278" s="55">
        <f>VLOOKUP($A278,'WO Detail'!$A$2:$BJ$304,26,FALSE)</f>
        <v>293</v>
      </c>
      <c r="DY278" s="55">
        <f>VLOOKUP($A278,'WO Detail'!$A$2:$BJ$304,27,FALSE)</f>
        <v>287</v>
      </c>
      <c r="DZ278" s="55">
        <f>VLOOKUP($A278,'WO Detail'!$A$2:$BJ$304,28,FALSE)</f>
        <v>1</v>
      </c>
      <c r="EA278" s="55">
        <f>VLOOKUP($A278,'WO Detail'!$A$2:$BJ$304,29,FALSE)</f>
        <v>5</v>
      </c>
      <c r="EB278" s="55">
        <f>VLOOKUP($A278,'WO Detail'!$A$2:$BJ$304,30,FALSE)</f>
        <v>0</v>
      </c>
      <c r="EC278" s="55">
        <f>VLOOKUP($A278,'WO Detail'!$A$2:$BJ$304,31,FALSE)</f>
        <v>265</v>
      </c>
      <c r="ED278" s="55">
        <f>VLOOKUP($A278,'WO Detail'!$A$2:$BJ$304,32,FALSE)</f>
        <v>28</v>
      </c>
      <c r="EE278" s="55">
        <f>VLOOKUP($A278,'WO Detail'!$A$2:$BJ$304,33,FALSE)</f>
        <v>0</v>
      </c>
      <c r="EF278" s="55">
        <f>VLOOKUP($A278,'WO Detail'!$A$2:$BJ$304,34,FALSE)</f>
        <v>0</v>
      </c>
      <c r="EG278" s="55">
        <f>VLOOKUP($A278,'WO Detail'!$A$2:$BJ$304,35,FALSE)</f>
        <v>0</v>
      </c>
      <c r="EH278" s="55">
        <f>VLOOKUP($A278,'WO Detail'!$A$2:$BJ$304,36,FALSE)</f>
        <v>0</v>
      </c>
      <c r="EI278" s="55">
        <f>VLOOKUP($A278,'WO Detail'!$A$2:$BJ$304,37,FALSE)</f>
        <v>0</v>
      </c>
      <c r="EJ278" s="78">
        <v>2</v>
      </c>
      <c r="EK278" s="78">
        <v>1</v>
      </c>
      <c r="EL278" s="19" t="s">
        <v>268</v>
      </c>
      <c r="EM278" s="19" t="s">
        <v>290</v>
      </c>
      <c r="EN278" s="81">
        <v>30467</v>
      </c>
      <c r="EO278" s="78">
        <v>37</v>
      </c>
      <c r="EP278" s="78" t="s">
        <v>334</v>
      </c>
      <c r="EQ278" s="84">
        <v>33868</v>
      </c>
      <c r="ER278" s="78">
        <v>5.88</v>
      </c>
      <c r="ES278" s="13"/>
      <c r="ET278" s="55">
        <f>VLOOKUP($A278,'WO Detail'!$A$2:$BJ$304,25,FALSE)</f>
        <v>4</v>
      </c>
      <c r="EU278" s="55">
        <f>VLOOKUP($A278,'WO Detail'!$A$2:$BJ$304,24,FALSE)</f>
        <v>4</v>
      </c>
      <c r="EV278" s="55" t="str">
        <f>VLOOKUP($A278,'WO Detail'!$A$2:$BJ$304,23,FALSE)</f>
        <v>OPERATING</v>
      </c>
      <c r="EW278" s="78" t="s">
        <v>371</v>
      </c>
      <c r="EX278" s="13"/>
      <c r="EY278" s="13"/>
      <c r="EZ278" s="19" t="s">
        <v>267</v>
      </c>
      <c r="FA278" s="55" t="str">
        <f>VLOOKUP($A278,'WO Detail'!$A$2:$BJ$304,11,FALSE)</f>
        <v>Other</v>
      </c>
      <c r="FB278" s="55" t="str">
        <f>VLOOKUP($A278,'WO Detail'!$A$2:$BJ$304,12,FALSE)</f>
        <v>No</v>
      </c>
      <c r="FC278" s="13"/>
      <c r="FD278" s="55" t="str">
        <f>VLOOKUP($A278,'WO Detail'!$A$2:$BJ$304,13,FALSE)</f>
        <v>NGEM</v>
      </c>
      <c r="FE278" s="19" t="s">
        <v>272</v>
      </c>
      <c r="FF278" s="13"/>
      <c r="FG278" s="19" t="s">
        <v>1580</v>
      </c>
      <c r="FH278" s="19" t="s">
        <v>1581</v>
      </c>
      <c r="FI278" s="13">
        <v>4008</v>
      </c>
      <c r="FJ278" s="13">
        <v>19</v>
      </c>
      <c r="FK278" s="19" t="s">
        <v>555</v>
      </c>
      <c r="FL278" s="13"/>
      <c r="FM278" s="55">
        <f>VLOOKUP($A278,'WO Detail'!$A$2:$BJ$304,16,FALSE)</f>
        <v>0</v>
      </c>
      <c r="FN278" s="13"/>
      <c r="FO278" s="13"/>
      <c r="FP278" s="13"/>
      <c r="FQ278" s="13"/>
      <c r="FR278" s="13"/>
      <c r="FS278" s="13"/>
      <c r="FT278" s="13"/>
      <c r="FU278" s="13"/>
      <c r="FV278" s="13"/>
      <c r="FW278" s="13"/>
      <c r="FX278" s="13"/>
      <c r="FY278" s="13"/>
      <c r="FZ278" s="13"/>
      <c r="GA278" s="13"/>
      <c r="GB278" s="13"/>
      <c r="GC278" s="13"/>
      <c r="GD278" s="13"/>
      <c r="GE278" s="13"/>
      <c r="GF278" s="13"/>
      <c r="GG278" s="13"/>
      <c r="GH278" s="55">
        <f>VLOOKUP($A278,'WO Detail'!$A$2:$BJ$304,39,FALSE)</f>
        <v>97.77</v>
      </c>
      <c r="GI278" s="55">
        <f>VLOOKUP($A278,'WO Detail'!$A$2:$BJ$304,40,FALSE)</f>
        <v>7.32</v>
      </c>
      <c r="GJ278" s="13"/>
      <c r="GK278" s="13"/>
      <c r="GL278" s="13"/>
      <c r="GM278" s="13"/>
      <c r="GN278" s="55">
        <f>VLOOKUP($A278,'WO Detail'!$A$2:$BJ$304,17,FALSE)</f>
        <v>0</v>
      </c>
      <c r="GO278" s="55">
        <f>VLOOKUP($A278,'WO Detail'!$A$2:$BJ$304,18,FALSE)</f>
        <v>0</v>
      </c>
      <c r="GP278" s="55">
        <f>VLOOKUP($A278,'WO Detail'!$A$2:$BJ$304,19,FALSE)</f>
        <v>0</v>
      </c>
      <c r="GQ278" s="55" t="str">
        <f>VLOOKUP($A278,'WO Detail'!$A$2:$BJ$304,21,FALSE)</f>
        <v>No</v>
      </c>
      <c r="GR278" s="89">
        <f>VLOOKUP($A278,'WO Detail'!$A$2:$BJ$304,22,FALSE)</f>
        <v>0.60915320043146748</v>
      </c>
      <c r="GS278" s="95">
        <f>VLOOKUP($A278,'WO Detail'!$A$2:$BJ$304,41,FALSE)</f>
        <v>114</v>
      </c>
      <c r="GT278" s="95">
        <f t="shared" si="120"/>
        <v>0.13240418118466898</v>
      </c>
      <c r="GU278" s="95">
        <f>VLOOKUP($A278,'WO Detail'!$A$2:$BJ$304,42,FALSE)</f>
        <v>4</v>
      </c>
      <c r="GV278" s="95">
        <f t="shared" si="121"/>
        <v>1.3937282229965157E-2</v>
      </c>
      <c r="GW278" s="95">
        <f>VLOOKUP($A278,'WO Detail'!$A$2:$BJ$304,43,FALSE)</f>
        <v>1185</v>
      </c>
      <c r="GX278" s="95">
        <f t="shared" si="105"/>
        <v>1.3763066202090593</v>
      </c>
      <c r="GY278" s="95">
        <f>VLOOKUP($A278,'WO Detail'!$A$2:$BJ$304,44,FALSE)</f>
        <v>592</v>
      </c>
      <c r="GZ278" s="95">
        <f t="shared" si="106"/>
        <v>2.0627177700348431</v>
      </c>
      <c r="HA278" s="95">
        <f>VLOOKUP($A278,'WO Detail'!$A$2:$BJ$304,45,FALSE)</f>
        <v>656</v>
      </c>
      <c r="HB278" s="95">
        <f t="shared" si="107"/>
        <v>0.76190476190476186</v>
      </c>
      <c r="HC278" s="95">
        <f>VLOOKUP($A278,'WO Detail'!$A$2:$BJ$304,46,FALSE)</f>
        <v>609</v>
      </c>
      <c r="HD278" s="95">
        <f t="shared" si="108"/>
        <v>2.1219512195121952</v>
      </c>
      <c r="HE278" s="95">
        <f>VLOOKUP($A278,'WO Detail'!$A$2:$BJ$304,47,FALSE)</f>
        <v>558</v>
      </c>
      <c r="HF278" s="95">
        <f t="shared" si="109"/>
        <v>0.6480836236933798</v>
      </c>
      <c r="HG278" s="95">
        <f>VLOOKUP($A278,'WO Detail'!$A$2:$BJ$304,49,FALSE)</f>
        <v>108</v>
      </c>
      <c r="HH278" s="95">
        <f t="shared" si="110"/>
        <v>0.12543554006968641</v>
      </c>
      <c r="HI278" s="95">
        <f>VLOOKUP($A278,'WO Detail'!$A$2:$BJ$304,51,FALSE)</f>
        <v>1</v>
      </c>
      <c r="HJ278" s="95">
        <f t="shared" si="111"/>
        <v>0.5</v>
      </c>
      <c r="HK278" s="95">
        <f>VLOOKUP($A278,'WO Detail'!$A$2:$BJ$304,53,FALSE)</f>
        <v>2</v>
      </c>
      <c r="HL278" s="95">
        <f t="shared" si="112"/>
        <v>1</v>
      </c>
      <c r="HM278" s="95">
        <f>VLOOKUP($A278,'WO Detail'!$A$2:$BJ$304,55,FALSE)</f>
        <v>106</v>
      </c>
      <c r="HN278" s="95">
        <f t="shared" si="122"/>
        <v>26.5</v>
      </c>
      <c r="HO278" s="95">
        <f>VLOOKUP($A278,'WO Detail'!$A$2:$BJ$304,56,FALSE)</f>
        <v>7541</v>
      </c>
      <c r="HP278" s="95">
        <f t="shared" si="113"/>
        <v>8.7584204413472708</v>
      </c>
      <c r="HQ278" s="95">
        <f>VLOOKUP($A278,'WO Detail'!$A$2:$BJ$304,57,FALSE)</f>
        <v>1360</v>
      </c>
      <c r="HR278" s="95">
        <f t="shared" si="114"/>
        <v>4.7386759581881535</v>
      </c>
      <c r="HS278" s="95">
        <f>VLOOKUP($A278,'WO Detail'!$A$2:$BJ$304,58,FALSE)</f>
        <v>2935</v>
      </c>
      <c r="HT278" s="95">
        <f t="shared" si="115"/>
        <v>3.4088269454123115</v>
      </c>
      <c r="HU278" s="95">
        <f>VLOOKUP($A278,'WO Detail'!$A$2:$BJ$304,59,FALSE)</f>
        <v>6566</v>
      </c>
      <c r="HV278" s="95">
        <f t="shared" si="116"/>
        <v>22.878048780487806</v>
      </c>
      <c r="HW278" s="95">
        <f>VLOOKUP($A278,'WO Detail'!$A$2:$BJ$304,60,FALSE)</f>
        <v>438</v>
      </c>
      <c r="HX278" s="95">
        <f t="shared" si="117"/>
        <v>0.50871080139372826</v>
      </c>
      <c r="HY278" s="95">
        <f>VLOOKUP($A278,'WO Detail'!$A$2:$BJ$304,61,FALSE)</f>
        <v>2441</v>
      </c>
      <c r="HZ278" s="95">
        <f t="shared" si="118"/>
        <v>8.505226480836237</v>
      </c>
      <c r="IA278" s="95"/>
      <c r="IB278" s="95"/>
      <c r="IC278" s="95"/>
      <c r="ID278" s="113">
        <f>VLOOKUP($A278,'PHAS Score'!$C$1:$D$303,2,FALSE)</f>
        <v>74.14</v>
      </c>
      <c r="IE278" s="95">
        <f>VLOOKUP($A278,'WO Detail'!$A$2:$BJ$304,62,FALSE)</f>
        <v>550</v>
      </c>
      <c r="IF278" s="95">
        <f t="shared" si="119"/>
        <v>1.9163763066202091</v>
      </c>
      <c r="IG278" s="96"/>
      <c r="IH278" s="96"/>
      <c r="II278" s="96"/>
      <c r="IJ278" s="96"/>
    </row>
    <row r="279" spans="1:244" s="18" customFormat="1" ht="20.100000000000001" customHeight="1">
      <c r="A279" s="55" t="s">
        <v>1582</v>
      </c>
      <c r="B279" s="13" t="s">
        <v>307</v>
      </c>
      <c r="C279" s="13" t="str">
        <f>VLOOKUP($A279,'WO Detail'!$A$2:$BJ$304,4,FALSE)</f>
        <v>Manhattan</v>
      </c>
      <c r="D279" s="13" t="str">
        <f>VLOOKUP($A279,'WO Detail'!$A$2:$BJ$304,6,FALSE)</f>
        <v>Vladeck Combined</v>
      </c>
      <c r="E279" s="55">
        <f>VLOOKUP($A279,'WO Detail'!$A$2:$BJ$304,7,FALSE)</f>
        <v>6</v>
      </c>
      <c r="F279" s="13" t="s">
        <v>1583</v>
      </c>
      <c r="G279" s="53">
        <v>6</v>
      </c>
      <c r="H279" s="55" t="str">
        <f>VLOOKUP($A279,'WO Detail'!$A$2:$BJ$304,9,FALSE)</f>
        <v>NY005010060</v>
      </c>
      <c r="I279" s="14">
        <v>1503</v>
      </c>
      <c r="J279" s="14">
        <v>2864</v>
      </c>
      <c r="K279" s="15">
        <v>1.9055222999999999</v>
      </c>
      <c r="L279" s="15">
        <v>26.432668</v>
      </c>
      <c r="M279" s="14">
        <v>1128</v>
      </c>
      <c r="N279" s="14">
        <v>1736</v>
      </c>
      <c r="O279" s="14">
        <v>96</v>
      </c>
      <c r="P279" s="14">
        <v>157</v>
      </c>
      <c r="Q279" s="14">
        <v>175</v>
      </c>
      <c r="R279" s="14">
        <v>169</v>
      </c>
      <c r="S279" s="14">
        <v>171</v>
      </c>
      <c r="T279" s="14">
        <v>286</v>
      </c>
      <c r="U279" s="14">
        <v>256</v>
      </c>
      <c r="V279" s="14">
        <v>281</v>
      </c>
      <c r="W279" s="14">
        <v>211</v>
      </c>
      <c r="X279" s="14">
        <v>254</v>
      </c>
      <c r="Y279" s="14">
        <v>431</v>
      </c>
      <c r="Z279" s="14">
        <v>242</v>
      </c>
      <c r="AA279" s="14">
        <v>135</v>
      </c>
      <c r="AB279" s="14">
        <v>531</v>
      </c>
      <c r="AC279" s="14">
        <v>963</v>
      </c>
      <c r="AD279" s="14">
        <v>808</v>
      </c>
      <c r="AE279" s="14">
        <v>134</v>
      </c>
      <c r="AF279" s="14">
        <v>566</v>
      </c>
      <c r="AG279" s="14">
        <v>1343</v>
      </c>
      <c r="AH279" s="14">
        <v>809</v>
      </c>
      <c r="AI279" s="14">
        <v>12</v>
      </c>
      <c r="AJ279" s="14">
        <v>734</v>
      </c>
      <c r="AK279" s="14">
        <v>183</v>
      </c>
      <c r="AL279" s="14">
        <v>51</v>
      </c>
      <c r="AM279" s="14">
        <v>26</v>
      </c>
      <c r="AN279" s="14">
        <v>151</v>
      </c>
      <c r="AO279" s="16">
        <v>534.23286759813709</v>
      </c>
      <c r="AP279" s="16">
        <v>371</v>
      </c>
      <c r="AQ279" s="14">
        <v>30</v>
      </c>
      <c r="AR279" s="14">
        <v>76</v>
      </c>
      <c r="AS279" s="14">
        <v>491</v>
      </c>
      <c r="AT279" s="14">
        <v>216</v>
      </c>
      <c r="AU279" s="14">
        <v>135</v>
      </c>
      <c r="AV279" s="14">
        <v>94</v>
      </c>
      <c r="AW279" s="14">
        <v>74</v>
      </c>
      <c r="AX279" s="14">
        <v>74</v>
      </c>
      <c r="AY279" s="14">
        <v>47</v>
      </c>
      <c r="AZ279" s="14">
        <v>47</v>
      </c>
      <c r="BA279" s="14">
        <v>219</v>
      </c>
      <c r="BB279" s="16">
        <v>28334.974324324325</v>
      </c>
      <c r="BC279" s="16">
        <v>15839</v>
      </c>
      <c r="BD279" s="14">
        <v>69</v>
      </c>
      <c r="BE279" s="14">
        <v>249</v>
      </c>
      <c r="BF279" s="14">
        <v>374</v>
      </c>
      <c r="BG279" s="14">
        <v>181</v>
      </c>
      <c r="BH279" s="14">
        <v>128</v>
      </c>
      <c r="BI279" s="14">
        <v>95</v>
      </c>
      <c r="BJ279" s="14">
        <v>80</v>
      </c>
      <c r="BK279" s="14">
        <v>54</v>
      </c>
      <c r="BL279" s="14">
        <v>47</v>
      </c>
      <c r="BM279" s="14">
        <v>35</v>
      </c>
      <c r="BN279" s="14">
        <v>34</v>
      </c>
      <c r="BO279" s="14">
        <v>21</v>
      </c>
      <c r="BP279" s="14">
        <v>20</v>
      </c>
      <c r="BQ279" s="14">
        <v>18</v>
      </c>
      <c r="BR279" s="14">
        <v>9</v>
      </c>
      <c r="BS279" s="14">
        <v>18</v>
      </c>
      <c r="BT279" s="14">
        <v>3</v>
      </c>
      <c r="BU279" s="14">
        <v>7</v>
      </c>
      <c r="BV279" s="14">
        <v>8</v>
      </c>
      <c r="BW279" s="14">
        <v>6</v>
      </c>
      <c r="BX279" s="14">
        <v>24</v>
      </c>
      <c r="BY279" s="14">
        <v>651</v>
      </c>
      <c r="BZ279" s="16">
        <v>46443.112135176649</v>
      </c>
      <c r="CA279" s="16">
        <v>30770</v>
      </c>
      <c r="CB279" s="14">
        <v>122</v>
      </c>
      <c r="CC279" s="16">
        <v>12273.836065573771</v>
      </c>
      <c r="CD279" s="16">
        <v>6888</v>
      </c>
      <c r="CE279" s="14">
        <v>725</v>
      </c>
      <c r="CF279" s="16">
        <v>14962.841379310345</v>
      </c>
      <c r="CG279" s="16">
        <v>11208</v>
      </c>
      <c r="CH279" s="14">
        <v>1031</v>
      </c>
      <c r="CI279" s="14">
        <v>236</v>
      </c>
      <c r="CJ279" s="14">
        <v>139</v>
      </c>
      <c r="CK279" s="14">
        <v>57</v>
      </c>
      <c r="CL279" s="14">
        <v>12</v>
      </c>
      <c r="CM279" s="14">
        <v>17</v>
      </c>
      <c r="CN279" s="17">
        <f t="shared" si="102"/>
        <v>1.1310711909514305E-2</v>
      </c>
      <c r="CO279" s="14">
        <v>102</v>
      </c>
      <c r="CP279" s="17">
        <f t="shared" si="103"/>
        <v>6.7864271457085831E-2</v>
      </c>
      <c r="CQ279" s="14">
        <v>741</v>
      </c>
      <c r="CR279" s="14">
        <v>121</v>
      </c>
      <c r="CS279" s="17">
        <f t="shared" si="104"/>
        <v>4.2248603351955308E-2</v>
      </c>
      <c r="CT279" s="13"/>
      <c r="CU279" s="17"/>
      <c r="CV279" s="13"/>
      <c r="CW279" s="13"/>
      <c r="CX279" s="13"/>
      <c r="CY279" s="13"/>
      <c r="CZ279" s="13"/>
      <c r="DA279" s="13"/>
      <c r="DB279" s="13" t="str">
        <f>VLOOKUP($A279,'WO Detail'!$A$2:$BJ$304,5,FALSE)</f>
        <v>Brenda Allen</v>
      </c>
      <c r="DC279" s="13"/>
      <c r="DD279" s="13"/>
      <c r="DE279" s="55">
        <f>VLOOKUP($A279,'WO Detail'!$A$2:$BJ$304,38,FALSE)</f>
        <v>10</v>
      </c>
      <c r="DF279" s="19" t="s">
        <v>396</v>
      </c>
      <c r="DG279" s="19" t="s">
        <v>397</v>
      </c>
      <c r="DH279" s="19" t="s">
        <v>398</v>
      </c>
      <c r="DI279" s="19" t="s">
        <v>399</v>
      </c>
      <c r="DJ279" s="19" t="s">
        <v>389</v>
      </c>
      <c r="DK279" s="19" t="s">
        <v>400</v>
      </c>
      <c r="DL279" s="19" t="s">
        <v>384</v>
      </c>
      <c r="DM279" s="19" t="s">
        <v>385</v>
      </c>
      <c r="DN279" s="19" t="s">
        <v>403</v>
      </c>
      <c r="DO279" s="55"/>
      <c r="DP279" s="55"/>
      <c r="DQ279" s="68">
        <v>8.4326839197441092</v>
      </c>
      <c r="DR279" s="55" t="str">
        <f>VLOOKUP($A279,'WO Detail'!$A$2:$BJ$304,10,FALSE)</f>
        <v>No</v>
      </c>
      <c r="DS279" s="55" t="str">
        <f>VLOOKUP($A279,'WO Detail'!$A$2:$BJ$304,14,FALSE)</f>
        <v>YES</v>
      </c>
      <c r="DT279" s="19" t="s">
        <v>387</v>
      </c>
      <c r="DU279" s="59" t="str">
        <f>VLOOKUP($A279,'WO Detail'!$A$2:$BJ$304,15,FALSE)</f>
        <v>NANCY ORTIZ</v>
      </c>
      <c r="DV279" s="77"/>
      <c r="DW279" s="79" t="s">
        <v>267</v>
      </c>
      <c r="DX279" s="55">
        <f>VLOOKUP($A279,'WO Detail'!$A$2:$BJ$304,26,FALSE)</f>
        <v>1531</v>
      </c>
      <c r="DY279" s="55">
        <f>VLOOKUP($A279,'WO Detail'!$A$2:$BJ$304,27,FALSE)</f>
        <v>1506</v>
      </c>
      <c r="DZ279" s="55">
        <f>VLOOKUP($A279,'WO Detail'!$A$2:$BJ$304,28,FALSE)</f>
        <v>18</v>
      </c>
      <c r="EA279" s="55">
        <f>VLOOKUP($A279,'WO Detail'!$A$2:$BJ$304,29,FALSE)</f>
        <v>7</v>
      </c>
      <c r="EB279" s="55">
        <f>VLOOKUP($A279,'WO Detail'!$A$2:$BJ$304,30,FALSE)</f>
        <v>121</v>
      </c>
      <c r="EC279" s="55">
        <f>VLOOKUP($A279,'WO Detail'!$A$2:$BJ$304,31,FALSE)</f>
        <v>562</v>
      </c>
      <c r="ED279" s="55">
        <f>VLOOKUP($A279,'WO Detail'!$A$2:$BJ$304,32,FALSE)</f>
        <v>669</v>
      </c>
      <c r="EE279" s="55">
        <f>VLOOKUP($A279,'WO Detail'!$A$2:$BJ$304,33,FALSE)</f>
        <v>178</v>
      </c>
      <c r="EF279" s="55">
        <f>VLOOKUP($A279,'WO Detail'!$A$2:$BJ$304,34,FALSE)</f>
        <v>1</v>
      </c>
      <c r="EG279" s="55">
        <f>VLOOKUP($A279,'WO Detail'!$A$2:$BJ$304,35,FALSE)</f>
        <v>0</v>
      </c>
      <c r="EH279" s="55">
        <f>VLOOKUP($A279,'WO Detail'!$A$2:$BJ$304,36,FALSE)</f>
        <v>0</v>
      </c>
      <c r="EI279" s="55">
        <f>VLOOKUP($A279,'WO Detail'!$A$2:$BJ$304,37,FALSE)</f>
        <v>0</v>
      </c>
      <c r="EJ279" s="78">
        <v>20</v>
      </c>
      <c r="EK279" s="78">
        <v>0</v>
      </c>
      <c r="EL279" s="19" t="s">
        <v>268</v>
      </c>
      <c r="EM279" s="19" t="s">
        <v>269</v>
      </c>
      <c r="EN279" s="81">
        <v>14940</v>
      </c>
      <c r="EO279" s="78">
        <v>80</v>
      </c>
      <c r="EP279" s="78" t="s">
        <v>271</v>
      </c>
      <c r="EQ279" s="84">
        <v>171144</v>
      </c>
      <c r="ER279" s="78">
        <v>13</v>
      </c>
      <c r="ES279" s="13"/>
      <c r="ET279" s="55">
        <f>VLOOKUP($A279,'WO Detail'!$A$2:$BJ$304,25,FALSE)</f>
        <v>8</v>
      </c>
      <c r="EU279" s="55">
        <f>VLOOKUP($A279,'WO Detail'!$A$2:$BJ$304,24,FALSE)</f>
        <v>46</v>
      </c>
      <c r="EV279" s="55">
        <f>VLOOKUP($A279,'WO Detail'!$A$2:$BJ$304,23,FALSE)</f>
        <v>0</v>
      </c>
      <c r="EW279" s="78" t="s">
        <v>1584</v>
      </c>
      <c r="EX279" s="13"/>
      <c r="EY279" s="13"/>
      <c r="EZ279" s="19" t="s">
        <v>267</v>
      </c>
      <c r="FA279" s="55" t="str">
        <f>VLOOKUP($A279,'WO Detail'!$A$2:$BJ$304,11,FALSE)</f>
        <v>Other</v>
      </c>
      <c r="FB279" s="55" t="str">
        <f>VLOOKUP($A279,'WO Detail'!$A$2:$BJ$304,12,FALSE)</f>
        <v>No</v>
      </c>
      <c r="FC279" s="13"/>
      <c r="FD279" s="55">
        <f>VLOOKUP($A279,'WO Detail'!$A$2:$BJ$304,13,FALSE)</f>
        <v>0</v>
      </c>
      <c r="FE279" s="19" t="s">
        <v>267</v>
      </c>
      <c r="FF279" s="13" t="s">
        <v>273</v>
      </c>
      <c r="FG279" s="19" t="s">
        <v>1585</v>
      </c>
      <c r="FH279" s="19" t="s">
        <v>515</v>
      </c>
      <c r="FI279" s="13">
        <v>3809</v>
      </c>
      <c r="FJ279" s="13">
        <v>1</v>
      </c>
      <c r="FK279" s="19" t="s">
        <v>516</v>
      </c>
      <c r="FL279" s="13"/>
      <c r="FM279" s="55">
        <f>VLOOKUP($A279,'WO Detail'!$A$2:$BJ$304,16,FALSE)</f>
        <v>0</v>
      </c>
      <c r="FN279" s="13"/>
      <c r="FO279" s="13"/>
      <c r="FP279" s="13"/>
      <c r="FQ279" s="13"/>
      <c r="FR279" s="13"/>
      <c r="FS279" s="13"/>
      <c r="FT279" s="13"/>
      <c r="FU279" s="13"/>
      <c r="FV279" s="13"/>
      <c r="FW279" s="13"/>
      <c r="FX279" s="13"/>
      <c r="FY279" s="13"/>
      <c r="FZ279" s="13"/>
      <c r="GA279" s="13"/>
      <c r="GB279" s="13"/>
      <c r="GC279" s="13"/>
      <c r="GD279" s="13"/>
      <c r="GE279" s="13"/>
      <c r="GF279" s="13"/>
      <c r="GG279" s="13"/>
      <c r="GH279" s="55">
        <f>VLOOKUP($A279,'WO Detail'!$A$2:$BJ$304,39,FALSE)</f>
        <v>96.12</v>
      </c>
      <c r="GI279" s="55">
        <f>VLOOKUP($A279,'WO Detail'!$A$2:$BJ$304,40,FALSE)</f>
        <v>26.76</v>
      </c>
      <c r="GJ279" s="13"/>
      <c r="GK279" s="13"/>
      <c r="GL279" s="13"/>
      <c r="GM279" s="13"/>
      <c r="GN279" s="55">
        <f>VLOOKUP($A279,'WO Detail'!$A$2:$BJ$304,17,FALSE)</f>
        <v>0</v>
      </c>
      <c r="GO279" s="55">
        <f>VLOOKUP($A279,'WO Detail'!$A$2:$BJ$304,18,FALSE)</f>
        <v>0</v>
      </c>
      <c r="GP279" s="55">
        <f>VLOOKUP($A279,'WO Detail'!$A$2:$BJ$304,19,FALSE)</f>
        <v>0</v>
      </c>
      <c r="GQ279" s="55" t="str">
        <f>VLOOKUP($A279,'WO Detail'!$A$2:$BJ$304,21,FALSE)</f>
        <v>Yes</v>
      </c>
      <c r="GR279" s="89">
        <f>VLOOKUP($A279,'WO Detail'!$A$2:$BJ$304,22,FALSE)</f>
        <v>0.64945041671710713</v>
      </c>
      <c r="GS279" s="95">
        <f>VLOOKUP($A279,'WO Detail'!$A$2:$BJ$304,41,FALSE)</f>
        <v>2567</v>
      </c>
      <c r="GT279" s="95">
        <f t="shared" si="120"/>
        <v>0.56817175741478532</v>
      </c>
      <c r="GU279" s="95">
        <f>VLOOKUP($A279,'WO Detail'!$A$2:$BJ$304,42,FALSE)</f>
        <v>513</v>
      </c>
      <c r="GV279" s="95">
        <f t="shared" si="121"/>
        <v>0.34063745019920316</v>
      </c>
      <c r="GW279" s="95">
        <f>VLOOKUP($A279,'WO Detail'!$A$2:$BJ$304,43,FALSE)</f>
        <v>4601</v>
      </c>
      <c r="GX279" s="95">
        <f t="shared" si="105"/>
        <v>1.0183709606020364</v>
      </c>
      <c r="GY279" s="95">
        <f>VLOOKUP($A279,'WO Detail'!$A$2:$BJ$304,44,FALSE)</f>
        <v>2788</v>
      </c>
      <c r="GZ279" s="95">
        <f t="shared" si="106"/>
        <v>1.8512616201859229</v>
      </c>
      <c r="HA279" s="95">
        <f>VLOOKUP($A279,'WO Detail'!$A$2:$BJ$304,45,FALSE)</f>
        <v>2312</v>
      </c>
      <c r="HB279" s="95">
        <f t="shared" si="107"/>
        <v>0.51173085436033638</v>
      </c>
      <c r="HC279" s="95">
        <f>VLOOKUP($A279,'WO Detail'!$A$2:$BJ$304,46,FALSE)</f>
        <v>1109</v>
      </c>
      <c r="HD279" s="95">
        <f t="shared" si="108"/>
        <v>0.73638778220451528</v>
      </c>
      <c r="HE279" s="95">
        <f>VLOOKUP($A279,'WO Detail'!$A$2:$BJ$304,47,FALSE)</f>
        <v>3094</v>
      </c>
      <c r="HF279" s="95">
        <f t="shared" si="109"/>
        <v>0.68481629039397962</v>
      </c>
      <c r="HG279" s="95">
        <f>VLOOKUP($A279,'WO Detail'!$A$2:$BJ$304,49,FALSE)</f>
        <v>2690</v>
      </c>
      <c r="HH279" s="95">
        <f t="shared" si="110"/>
        <v>0.59539619300575475</v>
      </c>
      <c r="HI279" s="95">
        <f>VLOOKUP($A279,'WO Detail'!$A$2:$BJ$304,51,FALSE)</f>
        <v>8</v>
      </c>
      <c r="HJ279" s="95">
        <f t="shared" si="111"/>
        <v>4</v>
      </c>
      <c r="HK279" s="95">
        <f>VLOOKUP($A279,'WO Detail'!$A$2:$BJ$304,53,FALSE)</f>
        <v>12</v>
      </c>
      <c r="HL279" s="95">
        <f t="shared" si="112"/>
        <v>6</v>
      </c>
      <c r="HM279" s="95">
        <f>VLOOKUP($A279,'WO Detail'!$A$2:$BJ$304,55,FALSE)</f>
        <v>600</v>
      </c>
      <c r="HN279" s="95">
        <f t="shared" si="122"/>
        <v>13.043478260869565</v>
      </c>
      <c r="HO279" s="95">
        <f>VLOOKUP($A279,'WO Detail'!$A$2:$BJ$304,56,FALSE)</f>
        <v>28624</v>
      </c>
      <c r="HP279" s="95">
        <f t="shared" si="113"/>
        <v>6.3355467020805669</v>
      </c>
      <c r="HQ279" s="95">
        <f>VLOOKUP($A279,'WO Detail'!$A$2:$BJ$304,57,FALSE)</f>
        <v>5317</v>
      </c>
      <c r="HR279" s="95">
        <f t="shared" si="114"/>
        <v>3.5305444887118194</v>
      </c>
      <c r="HS279" s="95">
        <f>VLOOKUP($A279,'WO Detail'!$A$2:$BJ$304,58,FALSE)</f>
        <v>17026</v>
      </c>
      <c r="HT279" s="95">
        <f t="shared" si="115"/>
        <v>3.7684816290393979</v>
      </c>
      <c r="HU279" s="95">
        <f>VLOOKUP($A279,'WO Detail'!$A$2:$BJ$304,59,FALSE)</f>
        <v>65834</v>
      </c>
      <c r="HV279" s="95">
        <f t="shared" si="116"/>
        <v>43.714475431606907</v>
      </c>
      <c r="HW279" s="95">
        <f>VLOOKUP($A279,'WO Detail'!$A$2:$BJ$304,60,FALSE)</f>
        <v>1636</v>
      </c>
      <c r="HX279" s="95">
        <f t="shared" si="117"/>
        <v>0.36210712704736614</v>
      </c>
      <c r="HY279" s="95">
        <f>VLOOKUP($A279,'WO Detail'!$A$2:$BJ$304,61,FALSE)</f>
        <v>22852</v>
      </c>
      <c r="HZ279" s="95">
        <f t="shared" si="118"/>
        <v>15.173970783532537</v>
      </c>
      <c r="IA279" s="95"/>
      <c r="IB279" s="95"/>
      <c r="IC279" s="95"/>
      <c r="ID279" s="113">
        <f>VLOOKUP($A279,'PHAS Score'!$C$1:$D$303,2,FALSE)</f>
        <v>50</v>
      </c>
      <c r="IE279" s="95">
        <f>VLOOKUP($A279,'WO Detail'!$A$2:$BJ$304,62,FALSE)</f>
        <v>1292</v>
      </c>
      <c r="IF279" s="95">
        <f t="shared" si="119"/>
        <v>0.85790172642762286</v>
      </c>
      <c r="IG279" s="96"/>
      <c r="IH279" s="96"/>
      <c r="II279" s="96"/>
      <c r="IJ279" s="96"/>
    </row>
    <row r="280" spans="1:244" s="18" customFormat="1" ht="20.100000000000001" customHeight="1">
      <c r="A280" s="55" t="s">
        <v>1586</v>
      </c>
      <c r="B280" s="13" t="s">
        <v>307</v>
      </c>
      <c r="C280" s="13" t="str">
        <f>VLOOKUP($A280,'WO Detail'!$A$2:$BJ$304,4,FALSE)</f>
        <v>Manhattan</v>
      </c>
      <c r="D280" s="13" t="str">
        <f>VLOOKUP($A280,'WO Detail'!$A$2:$BJ$304,6,FALSE)</f>
        <v>Vladeck Combined</v>
      </c>
      <c r="E280" s="55">
        <f>VLOOKUP($A280,'WO Detail'!$A$2:$BJ$304,7,FALSE)</f>
        <v>6</v>
      </c>
      <c r="F280" s="13" t="s">
        <v>1587</v>
      </c>
      <c r="G280" s="53">
        <v>7</v>
      </c>
      <c r="H280" s="55" t="str">
        <f>VLOOKUP($A280,'WO Detail'!$A$2:$BJ$304,9,FALSE)</f>
        <v>NY005010060</v>
      </c>
      <c r="I280" s="14">
        <v>237</v>
      </c>
      <c r="J280" s="14">
        <v>537</v>
      </c>
      <c r="K280" s="15">
        <v>2.2658228</v>
      </c>
      <c r="L280" s="15">
        <v>25.827848100000001</v>
      </c>
      <c r="M280" s="14">
        <v>220</v>
      </c>
      <c r="N280" s="14">
        <v>317</v>
      </c>
      <c r="O280" s="14">
        <v>16</v>
      </c>
      <c r="P280" s="14">
        <v>26</v>
      </c>
      <c r="Q280" s="14">
        <v>35</v>
      </c>
      <c r="R280" s="14">
        <v>47</v>
      </c>
      <c r="S280" s="14">
        <v>40</v>
      </c>
      <c r="T280" s="14">
        <v>60</v>
      </c>
      <c r="U280" s="14">
        <v>48</v>
      </c>
      <c r="V280" s="14">
        <v>53</v>
      </c>
      <c r="W280" s="14">
        <v>36</v>
      </c>
      <c r="X280" s="14">
        <v>56</v>
      </c>
      <c r="Y280" s="14">
        <v>75</v>
      </c>
      <c r="Z280" s="14">
        <v>29</v>
      </c>
      <c r="AA280" s="14">
        <v>16</v>
      </c>
      <c r="AB280" s="14">
        <v>103</v>
      </c>
      <c r="AC280" s="14">
        <v>148</v>
      </c>
      <c r="AD280" s="14">
        <v>120</v>
      </c>
      <c r="AE280" s="14">
        <v>25</v>
      </c>
      <c r="AF280" s="14">
        <v>116</v>
      </c>
      <c r="AG280" s="14">
        <v>244</v>
      </c>
      <c r="AH280" s="14">
        <v>152</v>
      </c>
      <c r="AI280" s="14">
        <v>0</v>
      </c>
      <c r="AJ280" s="14">
        <v>111</v>
      </c>
      <c r="AK280" s="14">
        <v>27</v>
      </c>
      <c r="AL280" s="14">
        <v>9</v>
      </c>
      <c r="AM280" s="14">
        <v>2</v>
      </c>
      <c r="AN280" s="14">
        <v>23</v>
      </c>
      <c r="AO280" s="16">
        <v>557.18987341772151</v>
      </c>
      <c r="AP280" s="16">
        <v>427</v>
      </c>
      <c r="AQ280" s="14">
        <v>6</v>
      </c>
      <c r="AR280" s="14">
        <v>9</v>
      </c>
      <c r="AS280" s="14">
        <v>74</v>
      </c>
      <c r="AT280" s="14">
        <v>25</v>
      </c>
      <c r="AU280" s="14">
        <v>21</v>
      </c>
      <c r="AV280" s="14">
        <v>20</v>
      </c>
      <c r="AW280" s="14">
        <v>15</v>
      </c>
      <c r="AX280" s="14">
        <v>14</v>
      </c>
      <c r="AY280" s="14">
        <v>9</v>
      </c>
      <c r="AZ280" s="14">
        <v>10</v>
      </c>
      <c r="BA280" s="14">
        <v>34</v>
      </c>
      <c r="BB280" s="16">
        <v>28338.105485232067</v>
      </c>
      <c r="BC280" s="16">
        <v>19536</v>
      </c>
      <c r="BD280" s="14">
        <v>11</v>
      </c>
      <c r="BE280" s="14">
        <v>36</v>
      </c>
      <c r="BF280" s="14">
        <v>43</v>
      </c>
      <c r="BG280" s="14">
        <v>30</v>
      </c>
      <c r="BH280" s="14">
        <v>22</v>
      </c>
      <c r="BI280" s="14">
        <v>14</v>
      </c>
      <c r="BJ280" s="14">
        <v>15</v>
      </c>
      <c r="BK280" s="14">
        <v>13</v>
      </c>
      <c r="BL280" s="14">
        <v>15</v>
      </c>
      <c r="BM280" s="14">
        <v>5</v>
      </c>
      <c r="BN280" s="14">
        <v>5</v>
      </c>
      <c r="BO280" s="14">
        <v>9</v>
      </c>
      <c r="BP280" s="14">
        <v>2</v>
      </c>
      <c r="BQ280" s="14">
        <v>2</v>
      </c>
      <c r="BR280" s="14">
        <v>1</v>
      </c>
      <c r="BS280" s="14">
        <v>1</v>
      </c>
      <c r="BT280" s="14">
        <v>2</v>
      </c>
      <c r="BU280" s="14">
        <v>2</v>
      </c>
      <c r="BV280" s="14">
        <v>1</v>
      </c>
      <c r="BW280" s="14">
        <v>1</v>
      </c>
      <c r="BX280" s="14">
        <v>7</v>
      </c>
      <c r="BY280" s="14">
        <v>120</v>
      </c>
      <c r="BZ280" s="16">
        <v>41264.64166666667</v>
      </c>
      <c r="CA280" s="16">
        <v>34122</v>
      </c>
      <c r="CB280" s="14">
        <v>25</v>
      </c>
      <c r="CC280" s="16">
        <v>18322.560000000001</v>
      </c>
      <c r="CD280" s="16">
        <v>12799</v>
      </c>
      <c r="CE280" s="14">
        <v>95</v>
      </c>
      <c r="CF280" s="16">
        <v>15565.536842105263</v>
      </c>
      <c r="CG280" s="16">
        <v>11712</v>
      </c>
      <c r="CH280" s="14">
        <v>153</v>
      </c>
      <c r="CI280" s="14">
        <v>46</v>
      </c>
      <c r="CJ280" s="14">
        <v>23</v>
      </c>
      <c r="CK280" s="14">
        <v>10</v>
      </c>
      <c r="CL280" s="14">
        <v>5</v>
      </c>
      <c r="CM280" s="14">
        <v>5</v>
      </c>
      <c r="CN280" s="17">
        <f t="shared" si="102"/>
        <v>2.1097046413502109E-2</v>
      </c>
      <c r="CO280" s="14">
        <v>12</v>
      </c>
      <c r="CP280" s="17">
        <f t="shared" si="103"/>
        <v>5.0632911392405063E-2</v>
      </c>
      <c r="CQ280" s="14">
        <v>112</v>
      </c>
      <c r="CR280" s="14">
        <v>21</v>
      </c>
      <c r="CS280" s="17">
        <f t="shared" si="104"/>
        <v>3.9106145251396648E-2</v>
      </c>
      <c r="CT280" s="13"/>
      <c r="CU280" s="17"/>
      <c r="CV280" s="13"/>
      <c r="CW280" s="13"/>
      <c r="CX280" s="13"/>
      <c r="CY280" s="13"/>
      <c r="CZ280" s="13"/>
      <c r="DA280" s="13"/>
      <c r="DB280" s="13" t="str">
        <f>VLOOKUP($A280,'WO Detail'!$A$2:$BJ$304,5,FALSE)</f>
        <v>Brenda Allen</v>
      </c>
      <c r="DC280" s="13"/>
      <c r="DD280" s="13"/>
      <c r="DE280" s="55">
        <f>VLOOKUP($A280,'WO Detail'!$A$2:$BJ$304,38,FALSE)</f>
        <v>0</v>
      </c>
      <c r="DF280" s="19" t="s">
        <v>396</v>
      </c>
      <c r="DG280" s="19" t="s">
        <v>397</v>
      </c>
      <c r="DH280" s="19" t="s">
        <v>398</v>
      </c>
      <c r="DI280" s="19" t="s">
        <v>399</v>
      </c>
      <c r="DJ280" s="19" t="s">
        <v>389</v>
      </c>
      <c r="DK280" s="19" t="s">
        <v>400</v>
      </c>
      <c r="DL280" s="19" t="s">
        <v>384</v>
      </c>
      <c r="DM280" s="19" t="s">
        <v>385</v>
      </c>
      <c r="DN280" s="19" t="s">
        <v>403</v>
      </c>
      <c r="DO280" s="55"/>
      <c r="DP280" s="55"/>
      <c r="DQ280" s="68">
        <v>8.4326839197441092</v>
      </c>
      <c r="DR280" s="55" t="str">
        <f>VLOOKUP($A280,'WO Detail'!$A$2:$BJ$304,10,FALSE)</f>
        <v>No</v>
      </c>
      <c r="DS280" s="55" t="str">
        <f>VLOOKUP($A280,'WO Detail'!$A$2:$BJ$304,14,FALSE)</f>
        <v>YES</v>
      </c>
      <c r="DT280" s="19" t="s">
        <v>387</v>
      </c>
      <c r="DU280" s="59" t="str">
        <f>VLOOKUP($A280,'WO Detail'!$A$2:$BJ$304,15,FALSE)</f>
        <v>NANCY ORTIZ</v>
      </c>
      <c r="DV280" s="77"/>
      <c r="DW280" s="79" t="s">
        <v>267</v>
      </c>
      <c r="DX280" s="55">
        <f>VLOOKUP($A280,'WO Detail'!$A$2:$BJ$304,26,FALSE)</f>
        <v>240</v>
      </c>
      <c r="DY280" s="55">
        <f>VLOOKUP($A280,'WO Detail'!$A$2:$BJ$304,27,FALSE)</f>
        <v>237</v>
      </c>
      <c r="DZ280" s="55">
        <f>VLOOKUP($A280,'WO Detail'!$A$2:$BJ$304,28,FALSE)</f>
        <v>1</v>
      </c>
      <c r="EA280" s="55">
        <f>VLOOKUP($A280,'WO Detail'!$A$2:$BJ$304,29,FALSE)</f>
        <v>2</v>
      </c>
      <c r="EB280" s="55">
        <f>VLOOKUP($A280,'WO Detail'!$A$2:$BJ$304,30,FALSE)</f>
        <v>0</v>
      </c>
      <c r="EC280" s="55">
        <f>VLOOKUP($A280,'WO Detail'!$A$2:$BJ$304,31,FALSE)</f>
        <v>48</v>
      </c>
      <c r="ED280" s="55">
        <f>VLOOKUP($A280,'WO Detail'!$A$2:$BJ$304,32,FALSE)</f>
        <v>144</v>
      </c>
      <c r="EE280" s="55">
        <f>VLOOKUP($A280,'WO Detail'!$A$2:$BJ$304,33,FALSE)</f>
        <v>48</v>
      </c>
      <c r="EF280" s="55">
        <f>VLOOKUP($A280,'WO Detail'!$A$2:$BJ$304,34,FALSE)</f>
        <v>0</v>
      </c>
      <c r="EG280" s="55">
        <f>VLOOKUP($A280,'WO Detail'!$A$2:$BJ$304,35,FALSE)</f>
        <v>0</v>
      </c>
      <c r="EH280" s="55">
        <f>VLOOKUP($A280,'WO Detail'!$A$2:$BJ$304,36,FALSE)</f>
        <v>0</v>
      </c>
      <c r="EI280" s="55">
        <f>VLOOKUP($A280,'WO Detail'!$A$2:$BJ$304,37,FALSE)</f>
        <v>0</v>
      </c>
      <c r="EJ280" s="78">
        <v>4</v>
      </c>
      <c r="EK280" s="78">
        <v>0</v>
      </c>
      <c r="EL280" s="19" t="s">
        <v>268</v>
      </c>
      <c r="EM280" s="19" t="s">
        <v>269</v>
      </c>
      <c r="EN280" s="81">
        <v>14909</v>
      </c>
      <c r="EO280" s="78">
        <v>80</v>
      </c>
      <c r="EP280" s="78" t="s">
        <v>271</v>
      </c>
      <c r="EQ280" s="84">
        <v>28827</v>
      </c>
      <c r="ER280" s="78">
        <v>2.23</v>
      </c>
      <c r="ES280" s="13"/>
      <c r="ET280" s="55">
        <f>VLOOKUP($A280,'WO Detail'!$A$2:$BJ$304,25,FALSE)</f>
        <v>0</v>
      </c>
      <c r="EU280" s="55">
        <f>VLOOKUP($A280,'WO Detail'!$A$2:$BJ$304,24,FALSE)</f>
        <v>8</v>
      </c>
      <c r="EV280" s="55">
        <f>VLOOKUP($A280,'WO Detail'!$A$2:$BJ$304,23,FALSE)</f>
        <v>0</v>
      </c>
      <c r="EW280" s="78" t="s">
        <v>291</v>
      </c>
      <c r="EX280" s="13"/>
      <c r="EY280" s="13"/>
      <c r="EZ280" s="19" t="s">
        <v>267</v>
      </c>
      <c r="FA280" s="55" t="str">
        <f>VLOOKUP($A280,'WO Detail'!$A$2:$BJ$304,11,FALSE)</f>
        <v>Other</v>
      </c>
      <c r="FB280" s="55" t="str">
        <f>VLOOKUP($A280,'WO Detail'!$A$2:$BJ$304,12,FALSE)</f>
        <v>No</v>
      </c>
      <c r="FC280" s="13"/>
      <c r="FD280" s="55">
        <f>VLOOKUP($A280,'WO Detail'!$A$2:$BJ$304,13,FALSE)</f>
        <v>0</v>
      </c>
      <c r="FE280" s="19" t="s">
        <v>267</v>
      </c>
      <c r="FF280" s="13" t="s">
        <v>273</v>
      </c>
      <c r="FG280" s="19" t="s">
        <v>1585</v>
      </c>
      <c r="FH280" s="19" t="s">
        <v>515</v>
      </c>
      <c r="FI280" s="13">
        <v>3809</v>
      </c>
      <c r="FJ280" s="13">
        <v>1</v>
      </c>
      <c r="FK280" s="19" t="s">
        <v>516</v>
      </c>
      <c r="FL280" s="13"/>
      <c r="FM280" s="55">
        <f>VLOOKUP($A280,'WO Detail'!$A$2:$BJ$304,16,FALSE)</f>
        <v>0</v>
      </c>
      <c r="FN280" s="13"/>
      <c r="FO280" s="13"/>
      <c r="FP280" s="13"/>
      <c r="FQ280" s="13"/>
      <c r="FR280" s="13"/>
      <c r="FS280" s="13"/>
      <c r="FT280" s="13"/>
      <c r="FU280" s="13"/>
      <c r="FV280" s="13"/>
      <c r="FW280" s="13"/>
      <c r="FX280" s="13"/>
      <c r="FY280" s="13"/>
      <c r="FZ280" s="13"/>
      <c r="GA280" s="13"/>
      <c r="GB280" s="13"/>
      <c r="GC280" s="13"/>
      <c r="GD280" s="13"/>
      <c r="GE280" s="13"/>
      <c r="GF280" s="13"/>
      <c r="GG280" s="13"/>
      <c r="GH280" s="55">
        <f>VLOOKUP($A280,'WO Detail'!$A$2:$BJ$304,39,FALSE)</f>
        <v>95.43</v>
      </c>
      <c r="GI280" s="55">
        <f>VLOOKUP($A280,'WO Detail'!$A$2:$BJ$304,40,FALSE)</f>
        <v>31.65</v>
      </c>
      <c r="GJ280" s="13"/>
      <c r="GK280" s="13"/>
      <c r="GL280" s="13"/>
      <c r="GM280" s="13"/>
      <c r="GN280" s="55">
        <f>VLOOKUP($A280,'WO Detail'!$A$2:$BJ$304,17,FALSE)</f>
        <v>0</v>
      </c>
      <c r="GO280" s="55">
        <f>VLOOKUP($A280,'WO Detail'!$A$2:$BJ$304,18,FALSE)</f>
        <v>0</v>
      </c>
      <c r="GP280" s="55">
        <f>VLOOKUP($A280,'WO Detail'!$A$2:$BJ$304,19,FALSE)</f>
        <v>0</v>
      </c>
      <c r="GQ280" s="55" t="str">
        <f>VLOOKUP($A280,'WO Detail'!$A$2:$BJ$304,21,FALSE)</f>
        <v>Yes</v>
      </c>
      <c r="GR280" s="89">
        <f>VLOOKUP($A280,'WO Detail'!$A$2:$BJ$304,22,FALSE)</f>
        <v>0.73412599633366737</v>
      </c>
      <c r="GS280" s="95">
        <f>VLOOKUP($A280,'WO Detail'!$A$2:$BJ$304,41,FALSE)</f>
        <v>495</v>
      </c>
      <c r="GT280" s="95">
        <f t="shared" si="120"/>
        <v>0.69620253164556967</v>
      </c>
      <c r="GU280" s="95">
        <f>VLOOKUP($A280,'WO Detail'!$A$2:$BJ$304,42,FALSE)</f>
        <v>125</v>
      </c>
      <c r="GV280" s="95">
        <f t="shared" si="121"/>
        <v>0.52742616033755274</v>
      </c>
      <c r="GW280" s="95">
        <f>VLOOKUP($A280,'WO Detail'!$A$2:$BJ$304,43,FALSE)</f>
        <v>1283</v>
      </c>
      <c r="GX280" s="95">
        <f t="shared" si="105"/>
        <v>1.8045007032348805</v>
      </c>
      <c r="GY280" s="95">
        <f>VLOOKUP($A280,'WO Detail'!$A$2:$BJ$304,44,FALSE)</f>
        <v>717</v>
      </c>
      <c r="GZ280" s="95">
        <f t="shared" si="106"/>
        <v>3.0253164556962027</v>
      </c>
      <c r="HA280" s="95">
        <f>VLOOKUP($A280,'WO Detail'!$A$2:$BJ$304,45,FALSE)</f>
        <v>526</v>
      </c>
      <c r="HB280" s="95">
        <f t="shared" si="107"/>
        <v>0.73980309423347401</v>
      </c>
      <c r="HC280" s="95">
        <f>VLOOKUP($A280,'WO Detail'!$A$2:$BJ$304,46,FALSE)</f>
        <v>342</v>
      </c>
      <c r="HD280" s="95">
        <f t="shared" si="108"/>
        <v>1.4430379746835442</v>
      </c>
      <c r="HE280" s="95">
        <f>VLOOKUP($A280,'WO Detail'!$A$2:$BJ$304,47,FALSE)</f>
        <v>491</v>
      </c>
      <c r="HF280" s="95">
        <f t="shared" si="109"/>
        <v>0.69057665260196899</v>
      </c>
      <c r="HG280" s="95">
        <f>VLOOKUP($A280,'WO Detail'!$A$2:$BJ$304,49,FALSE)</f>
        <v>494</v>
      </c>
      <c r="HH280" s="95">
        <f t="shared" si="110"/>
        <v>0.69479606188466947</v>
      </c>
      <c r="HI280" s="95">
        <f>VLOOKUP($A280,'WO Detail'!$A$2:$BJ$304,51,FALSE)</f>
        <v>4</v>
      </c>
      <c r="HJ280" s="95">
        <f t="shared" si="111"/>
        <v>2</v>
      </c>
      <c r="HK280" s="95">
        <f>VLOOKUP($A280,'WO Detail'!$A$2:$BJ$304,53,FALSE)</f>
        <v>1</v>
      </c>
      <c r="HL280" s="95">
        <f t="shared" si="112"/>
        <v>0.5</v>
      </c>
      <c r="HM280" s="95">
        <f>VLOOKUP($A280,'WO Detail'!$A$2:$BJ$304,55,FALSE)</f>
        <v>165</v>
      </c>
      <c r="HN280" s="95">
        <f t="shared" si="122"/>
        <v>20.625</v>
      </c>
      <c r="HO280" s="95">
        <f>VLOOKUP($A280,'WO Detail'!$A$2:$BJ$304,56,FALSE)</f>
        <v>5839</v>
      </c>
      <c r="HP280" s="95">
        <f t="shared" si="113"/>
        <v>8.2123769338959214</v>
      </c>
      <c r="HQ280" s="95">
        <f>VLOOKUP($A280,'WO Detail'!$A$2:$BJ$304,57,FALSE)</f>
        <v>812</v>
      </c>
      <c r="HR280" s="95">
        <f t="shared" si="114"/>
        <v>3.4261603375527425</v>
      </c>
      <c r="HS280" s="95">
        <f>VLOOKUP($A280,'WO Detail'!$A$2:$BJ$304,58,FALSE)</f>
        <v>3464</v>
      </c>
      <c r="HT280" s="95">
        <f t="shared" si="115"/>
        <v>4.8720112517580878</v>
      </c>
      <c r="HU280" s="95">
        <f>VLOOKUP($A280,'WO Detail'!$A$2:$BJ$304,59,FALSE)</f>
        <v>12958</v>
      </c>
      <c r="HV280" s="95">
        <f t="shared" si="116"/>
        <v>54.675105485232066</v>
      </c>
      <c r="HW280" s="95">
        <f>VLOOKUP($A280,'WO Detail'!$A$2:$BJ$304,60,FALSE)</f>
        <v>311</v>
      </c>
      <c r="HX280" s="95">
        <f t="shared" si="117"/>
        <v>0.43741209563994377</v>
      </c>
      <c r="HY280" s="95">
        <f>VLOOKUP($A280,'WO Detail'!$A$2:$BJ$304,61,FALSE)</f>
        <v>4481</v>
      </c>
      <c r="HZ280" s="95">
        <f t="shared" si="118"/>
        <v>18.907172995780591</v>
      </c>
      <c r="IA280" s="95"/>
      <c r="IB280" s="95"/>
      <c r="IC280" s="95"/>
      <c r="ID280" s="113">
        <f>VLOOKUP($A280,'PHAS Score'!$C$1:$D$303,2,FALSE)</f>
        <v>50</v>
      </c>
      <c r="IE280" s="95">
        <f>VLOOKUP($A280,'WO Detail'!$A$2:$BJ$304,62,FALSE)</f>
        <v>219</v>
      </c>
      <c r="IF280" s="95">
        <f t="shared" si="119"/>
        <v>0.92405063291139244</v>
      </c>
      <c r="IG280" s="96"/>
      <c r="IH280" s="96"/>
      <c r="II280" s="96"/>
      <c r="IJ280" s="96"/>
    </row>
    <row r="281" spans="1:244" s="18" customFormat="1" ht="20.100000000000001" customHeight="1">
      <c r="A281" s="55" t="s">
        <v>1588</v>
      </c>
      <c r="B281" s="13" t="s">
        <v>307</v>
      </c>
      <c r="C281" s="13" t="str">
        <f>VLOOKUP($A281,'WO Detail'!$A$2:$BJ$304,4,FALSE)</f>
        <v>NGO1</v>
      </c>
      <c r="D281" s="13" t="str">
        <f>VLOOKUP($A281,'WO Detail'!$A$2:$BJ$304,6,FALSE)</f>
        <v>Wagner</v>
      </c>
      <c r="E281" s="55">
        <f>VLOOKUP($A281,'WO Detail'!$A$2:$BJ$304,7,FALSE)</f>
        <v>74</v>
      </c>
      <c r="F281" s="13" t="s">
        <v>1589</v>
      </c>
      <c r="G281" s="53">
        <v>74</v>
      </c>
      <c r="H281" s="55" t="str">
        <f>VLOOKUP($A281,'WO Detail'!$A$2:$BJ$304,9,FALSE)</f>
        <v>NY005010740</v>
      </c>
      <c r="I281" s="14">
        <v>2121</v>
      </c>
      <c r="J281" s="14">
        <v>4702</v>
      </c>
      <c r="K281" s="15">
        <v>2.2168787999999999</v>
      </c>
      <c r="L281" s="15">
        <v>28.230363000000001</v>
      </c>
      <c r="M281" s="14">
        <v>1719</v>
      </c>
      <c r="N281" s="14">
        <v>2983</v>
      </c>
      <c r="O281" s="14">
        <v>190</v>
      </c>
      <c r="P281" s="14">
        <v>326</v>
      </c>
      <c r="Q281" s="14">
        <v>372</v>
      </c>
      <c r="R281" s="14">
        <v>432</v>
      </c>
      <c r="S281" s="14">
        <v>450</v>
      </c>
      <c r="T281" s="14">
        <v>577</v>
      </c>
      <c r="U281" s="14">
        <v>436</v>
      </c>
      <c r="V281" s="14">
        <v>534</v>
      </c>
      <c r="W281" s="14">
        <v>317</v>
      </c>
      <c r="X281" s="14">
        <v>288</v>
      </c>
      <c r="Y281" s="14">
        <v>380</v>
      </c>
      <c r="Z281" s="14">
        <v>278</v>
      </c>
      <c r="AA281" s="14">
        <v>122</v>
      </c>
      <c r="AB281" s="14">
        <v>1140</v>
      </c>
      <c r="AC281" s="14">
        <v>959</v>
      </c>
      <c r="AD281" s="14">
        <v>780</v>
      </c>
      <c r="AE281" s="14">
        <v>140</v>
      </c>
      <c r="AF281" s="14">
        <v>1976</v>
      </c>
      <c r="AG281" s="14">
        <v>2367</v>
      </c>
      <c r="AH281" s="14">
        <v>192</v>
      </c>
      <c r="AI281" s="14">
        <v>27</v>
      </c>
      <c r="AJ281" s="14">
        <v>1046</v>
      </c>
      <c r="AK281" s="14">
        <v>333</v>
      </c>
      <c r="AL281" s="14">
        <v>60</v>
      </c>
      <c r="AM281" s="14">
        <v>30</v>
      </c>
      <c r="AN281" s="14">
        <v>189</v>
      </c>
      <c r="AO281" s="16">
        <v>548.31447430457331</v>
      </c>
      <c r="AP281" s="16">
        <v>407</v>
      </c>
      <c r="AQ281" s="14">
        <v>21</v>
      </c>
      <c r="AR281" s="14">
        <v>127</v>
      </c>
      <c r="AS281" s="14">
        <v>616</v>
      </c>
      <c r="AT281" s="14">
        <v>252</v>
      </c>
      <c r="AU281" s="14">
        <v>254</v>
      </c>
      <c r="AV281" s="14">
        <v>169</v>
      </c>
      <c r="AW281" s="14">
        <v>122</v>
      </c>
      <c r="AX281" s="14">
        <v>100</v>
      </c>
      <c r="AY281" s="14">
        <v>73</v>
      </c>
      <c r="AZ281" s="14">
        <v>82</v>
      </c>
      <c r="BA281" s="14">
        <v>305</v>
      </c>
      <c r="BB281" s="16">
        <v>25846.2397094431</v>
      </c>
      <c r="BC281" s="16">
        <v>18642</v>
      </c>
      <c r="BD281" s="14">
        <v>83</v>
      </c>
      <c r="BE281" s="14">
        <v>322</v>
      </c>
      <c r="BF281" s="14">
        <v>433</v>
      </c>
      <c r="BG281" s="14">
        <v>272</v>
      </c>
      <c r="BH281" s="14">
        <v>200</v>
      </c>
      <c r="BI281" s="14">
        <v>134</v>
      </c>
      <c r="BJ281" s="14">
        <v>122</v>
      </c>
      <c r="BK281" s="14">
        <v>112</v>
      </c>
      <c r="BL281" s="14">
        <v>81</v>
      </c>
      <c r="BM281" s="14">
        <v>68</v>
      </c>
      <c r="BN281" s="14">
        <v>56</v>
      </c>
      <c r="BO281" s="14">
        <v>42</v>
      </c>
      <c r="BP281" s="14">
        <v>26</v>
      </c>
      <c r="BQ281" s="14">
        <v>17</v>
      </c>
      <c r="BR281" s="14">
        <v>18</v>
      </c>
      <c r="BS281" s="14">
        <v>16</v>
      </c>
      <c r="BT281" s="14">
        <v>10</v>
      </c>
      <c r="BU281" s="14">
        <v>10</v>
      </c>
      <c r="BV281" s="14">
        <v>9</v>
      </c>
      <c r="BW281" s="14">
        <v>5</v>
      </c>
      <c r="BX281" s="14">
        <v>29</v>
      </c>
      <c r="BY281" s="14">
        <v>928</v>
      </c>
      <c r="BZ281" s="16">
        <v>39161.776939655174</v>
      </c>
      <c r="CA281" s="16">
        <v>33679</v>
      </c>
      <c r="CB281" s="14">
        <v>278</v>
      </c>
      <c r="CC281" s="16">
        <v>13665.273381294965</v>
      </c>
      <c r="CD281" s="16">
        <v>10252.5</v>
      </c>
      <c r="CE281" s="14">
        <v>878</v>
      </c>
      <c r="CF281" s="16">
        <v>16228.638952164009</v>
      </c>
      <c r="CG281" s="16">
        <v>12402</v>
      </c>
      <c r="CH281" s="14">
        <v>1360</v>
      </c>
      <c r="CI281" s="14">
        <v>408</v>
      </c>
      <c r="CJ281" s="14">
        <v>212</v>
      </c>
      <c r="CK281" s="14">
        <v>69</v>
      </c>
      <c r="CL281" s="14">
        <v>14</v>
      </c>
      <c r="CM281" s="14">
        <v>16</v>
      </c>
      <c r="CN281" s="17">
        <f t="shared" si="102"/>
        <v>7.5436115040075436E-3</v>
      </c>
      <c r="CO281" s="14">
        <v>97</v>
      </c>
      <c r="CP281" s="17">
        <f t="shared" si="103"/>
        <v>4.5733144743045732E-2</v>
      </c>
      <c r="CQ281" s="14">
        <v>939</v>
      </c>
      <c r="CR281" s="14">
        <v>243</v>
      </c>
      <c r="CS281" s="17">
        <f t="shared" si="104"/>
        <v>5.1680136112292642E-2</v>
      </c>
      <c r="CT281" s="13"/>
      <c r="CU281" s="17"/>
      <c r="CV281" s="13"/>
      <c r="CW281" s="13"/>
      <c r="CX281" s="13"/>
      <c r="CY281" s="13"/>
      <c r="CZ281" s="13"/>
      <c r="DA281" s="13"/>
      <c r="DB281" s="13" t="str">
        <f>VLOOKUP($A281,'WO Detail'!$A$2:$BJ$304,5,FALSE)</f>
        <v>Tasha Turner</v>
      </c>
      <c r="DC281" s="13"/>
      <c r="DD281" s="13"/>
      <c r="DE281" s="55">
        <f>VLOOKUP($A281,'WO Detail'!$A$2:$BJ$304,38,FALSE)</f>
        <v>24</v>
      </c>
      <c r="DF281" s="19" t="s">
        <v>309</v>
      </c>
      <c r="DG281" s="19" t="s">
        <v>310</v>
      </c>
      <c r="DH281" s="19" t="s">
        <v>366</v>
      </c>
      <c r="DI281" s="19" t="s">
        <v>367</v>
      </c>
      <c r="DJ281" s="19" t="s">
        <v>313</v>
      </c>
      <c r="DK281" s="19" t="s">
        <v>314</v>
      </c>
      <c r="DL281" s="19" t="s">
        <v>350</v>
      </c>
      <c r="DM281" s="19" t="s">
        <v>368</v>
      </c>
      <c r="DN281" s="19" t="s">
        <v>369</v>
      </c>
      <c r="DO281" s="55"/>
      <c r="DP281" s="55"/>
      <c r="DQ281" s="68">
        <v>15.995014540922309</v>
      </c>
      <c r="DR281" s="55" t="str">
        <f>VLOOKUP($A281,'WO Detail'!$A$2:$BJ$304,10,FALSE)</f>
        <v>Yes</v>
      </c>
      <c r="DS281" s="55" t="str">
        <f>VLOOKUP($A281,'WO Detail'!$A$2:$BJ$304,14,FALSE)</f>
        <v>YES</v>
      </c>
      <c r="DT281" s="19" t="s">
        <v>370</v>
      </c>
      <c r="DU281" s="59" t="str">
        <f>VLOOKUP($A281,'WO Detail'!$A$2:$BJ$304,15,FALSE)</f>
        <v>JANET SEABROOKS</v>
      </c>
      <c r="DV281" s="77"/>
      <c r="DW281" s="79" t="s">
        <v>267</v>
      </c>
      <c r="DX281" s="55">
        <f>VLOOKUP($A281,'WO Detail'!$A$2:$BJ$304,26,FALSE)</f>
        <v>2162</v>
      </c>
      <c r="DY281" s="55">
        <f>VLOOKUP($A281,'WO Detail'!$A$2:$BJ$304,27,FALSE)</f>
        <v>2129</v>
      </c>
      <c r="DZ281" s="55">
        <f>VLOOKUP($A281,'WO Detail'!$A$2:$BJ$304,28,FALSE)</f>
        <v>22</v>
      </c>
      <c r="EA281" s="55">
        <f>VLOOKUP($A281,'WO Detail'!$A$2:$BJ$304,29,FALSE)</f>
        <v>11</v>
      </c>
      <c r="EB281" s="55">
        <f>VLOOKUP($A281,'WO Detail'!$A$2:$BJ$304,30,FALSE)</f>
        <v>0</v>
      </c>
      <c r="EC281" s="55">
        <f>VLOOKUP($A281,'WO Detail'!$A$2:$BJ$304,31,FALSE)</f>
        <v>222</v>
      </c>
      <c r="ED281" s="55">
        <f>VLOOKUP($A281,'WO Detail'!$A$2:$BJ$304,32,FALSE)</f>
        <v>1366</v>
      </c>
      <c r="EE281" s="55">
        <f>VLOOKUP($A281,'WO Detail'!$A$2:$BJ$304,33,FALSE)</f>
        <v>526</v>
      </c>
      <c r="EF281" s="55">
        <f>VLOOKUP($A281,'WO Detail'!$A$2:$BJ$304,34,FALSE)</f>
        <v>48</v>
      </c>
      <c r="EG281" s="55">
        <f>VLOOKUP($A281,'WO Detail'!$A$2:$BJ$304,35,FALSE)</f>
        <v>0</v>
      </c>
      <c r="EH281" s="55">
        <f>VLOOKUP($A281,'WO Detail'!$A$2:$BJ$304,36,FALSE)</f>
        <v>0</v>
      </c>
      <c r="EI281" s="55">
        <f>VLOOKUP($A281,'WO Detail'!$A$2:$BJ$304,37,FALSE)</f>
        <v>0</v>
      </c>
      <c r="EJ281" s="78">
        <v>22</v>
      </c>
      <c r="EK281" s="78">
        <v>1</v>
      </c>
      <c r="EL281" s="19" t="s">
        <v>268</v>
      </c>
      <c r="EM281" s="19" t="s">
        <v>269</v>
      </c>
      <c r="EN281" s="81">
        <v>21348</v>
      </c>
      <c r="EO281" s="78">
        <v>62</v>
      </c>
      <c r="EP281" s="78" t="s">
        <v>1201</v>
      </c>
      <c r="EQ281" s="84">
        <v>150639</v>
      </c>
      <c r="ER281" s="78">
        <v>26.91</v>
      </c>
      <c r="ES281" s="13"/>
      <c r="ET281" s="55">
        <f>VLOOKUP($A281,'WO Detail'!$A$2:$BJ$304,25,FALSE)</f>
        <v>6</v>
      </c>
      <c r="EU281" s="55">
        <f>VLOOKUP($A281,'WO Detail'!$A$2:$BJ$304,24,FALSE)</f>
        <v>36</v>
      </c>
      <c r="EV281" s="55">
        <f>VLOOKUP($A281,'WO Detail'!$A$2:$BJ$304,23,FALSE)</f>
        <v>0</v>
      </c>
      <c r="EW281" s="78" t="s">
        <v>371</v>
      </c>
      <c r="EX281" s="13" t="s">
        <v>372</v>
      </c>
      <c r="EY281" s="13"/>
      <c r="EZ281" s="19" t="s">
        <v>267</v>
      </c>
      <c r="FA281" s="55" t="str">
        <f>VLOOKUP($A281,'WO Detail'!$A$2:$BJ$304,11,FALSE)</f>
        <v>Other</v>
      </c>
      <c r="FB281" s="55" t="str">
        <f>VLOOKUP($A281,'WO Detail'!$A$2:$BJ$304,12,FALSE)</f>
        <v>No</v>
      </c>
      <c r="FC281" s="13"/>
      <c r="FD281" s="55">
        <f>VLOOKUP($A281,'WO Detail'!$A$2:$BJ$304,13,FALSE)</f>
        <v>0</v>
      </c>
      <c r="FE281" s="19" t="s">
        <v>267</v>
      </c>
      <c r="FF281" s="13" t="s">
        <v>273</v>
      </c>
      <c r="FG281" s="19" t="s">
        <v>1590</v>
      </c>
      <c r="FH281" s="19" t="s">
        <v>374</v>
      </c>
      <c r="FI281" s="13">
        <v>3804</v>
      </c>
      <c r="FJ281" s="13">
        <v>4</v>
      </c>
      <c r="FK281" s="19" t="s">
        <v>792</v>
      </c>
      <c r="FL281" s="13"/>
      <c r="FM281" s="55" t="str">
        <f>VLOOKUP($A281,'WO Detail'!$A$2:$BJ$304,16,FALSE)</f>
        <v>Yes</v>
      </c>
      <c r="FN281" s="13"/>
      <c r="FO281" s="13"/>
      <c r="FP281" s="13"/>
      <c r="FQ281" s="13"/>
      <c r="FR281" s="13"/>
      <c r="FS281" s="13"/>
      <c r="FT281" s="13"/>
      <c r="FU281" s="13"/>
      <c r="FV281" s="13"/>
      <c r="FW281" s="13"/>
      <c r="FX281" s="13"/>
      <c r="FY281" s="13"/>
      <c r="FZ281" s="13"/>
      <c r="GA281" s="13"/>
      <c r="GB281" s="13"/>
      <c r="GC281" s="13"/>
      <c r="GD281" s="13"/>
      <c r="GE281" s="13"/>
      <c r="GF281" s="13"/>
      <c r="GG281" s="13"/>
      <c r="GH281" s="55">
        <f>VLOOKUP($A281,'WO Detail'!$A$2:$BJ$304,39,FALSE)</f>
        <v>86.23</v>
      </c>
      <c r="GI281" s="55">
        <f>VLOOKUP($A281,'WO Detail'!$A$2:$BJ$304,40,FALSE)</f>
        <v>41.76</v>
      </c>
      <c r="GJ281" s="13"/>
      <c r="GK281" s="13"/>
      <c r="GL281" s="13"/>
      <c r="GM281" s="13"/>
      <c r="GN281" s="55">
        <f>VLOOKUP($A281,'WO Detail'!$A$2:$BJ$304,17,FALSE)</f>
        <v>0</v>
      </c>
      <c r="GO281" s="55">
        <f>VLOOKUP($A281,'WO Detail'!$A$2:$BJ$304,18,FALSE)</f>
        <v>0</v>
      </c>
      <c r="GP281" s="55">
        <f>VLOOKUP($A281,'WO Detail'!$A$2:$BJ$304,19,FALSE)</f>
        <v>0</v>
      </c>
      <c r="GQ281" s="55" t="str">
        <f>VLOOKUP($A281,'WO Detail'!$A$2:$BJ$304,21,FALSE)</f>
        <v>Yes</v>
      </c>
      <c r="GR281" s="89">
        <f>VLOOKUP($A281,'WO Detail'!$A$2:$BJ$304,22,FALSE)</f>
        <v>0.65510998845883472</v>
      </c>
      <c r="GS281" s="95">
        <f>VLOOKUP($A281,'WO Detail'!$A$2:$BJ$304,41,FALSE)</f>
        <v>6528</v>
      </c>
      <c r="GT281" s="95">
        <f t="shared" si="120"/>
        <v>1.0220760920620009</v>
      </c>
      <c r="GU281" s="95">
        <f>VLOOKUP($A281,'WO Detail'!$A$2:$BJ$304,42,FALSE)</f>
        <v>658</v>
      </c>
      <c r="GV281" s="95">
        <f t="shared" si="121"/>
        <v>0.30906528886801315</v>
      </c>
      <c r="GW281" s="95">
        <f>VLOOKUP($A281,'WO Detail'!$A$2:$BJ$304,43,FALSE)</f>
        <v>14634</v>
      </c>
      <c r="GX281" s="95">
        <f t="shared" si="105"/>
        <v>2.2912165335838424</v>
      </c>
      <c r="GY281" s="95">
        <f>VLOOKUP($A281,'WO Detail'!$A$2:$BJ$304,44,FALSE)</f>
        <v>22042</v>
      </c>
      <c r="GZ281" s="95">
        <f t="shared" si="106"/>
        <v>10.353217472992014</v>
      </c>
      <c r="HA281" s="95">
        <f>VLOOKUP($A281,'WO Detail'!$A$2:$BJ$304,45,FALSE)</f>
        <v>5180</v>
      </c>
      <c r="HB281" s="95">
        <f t="shared" si="107"/>
        <v>0.81102238922811964</v>
      </c>
      <c r="HC281" s="95">
        <f>VLOOKUP($A281,'WO Detail'!$A$2:$BJ$304,46,FALSE)</f>
        <v>4199</v>
      </c>
      <c r="HD281" s="95">
        <f t="shared" si="108"/>
        <v>1.9722874589008925</v>
      </c>
      <c r="HE281" s="95">
        <f>VLOOKUP($A281,'WO Detail'!$A$2:$BJ$304,47,FALSE)</f>
        <v>8763</v>
      </c>
      <c r="HF281" s="95">
        <f t="shared" si="109"/>
        <v>1.3720056364490372</v>
      </c>
      <c r="HG281" s="95">
        <f>VLOOKUP($A281,'WO Detail'!$A$2:$BJ$304,49,FALSE)</f>
        <v>8452</v>
      </c>
      <c r="HH281" s="95">
        <f t="shared" si="110"/>
        <v>1.3233129794895884</v>
      </c>
      <c r="HI281" s="95">
        <f>VLOOKUP($A281,'WO Detail'!$A$2:$BJ$304,51,FALSE)</f>
        <v>45</v>
      </c>
      <c r="HJ281" s="95">
        <f t="shared" si="111"/>
        <v>22.5</v>
      </c>
      <c r="HK281" s="95">
        <f>VLOOKUP($A281,'WO Detail'!$A$2:$BJ$304,53,FALSE)</f>
        <v>119</v>
      </c>
      <c r="HL281" s="95">
        <f t="shared" si="112"/>
        <v>59.5</v>
      </c>
      <c r="HM281" s="95">
        <f>VLOOKUP($A281,'WO Detail'!$A$2:$BJ$304,55,FALSE)</f>
        <v>2065</v>
      </c>
      <c r="HN281" s="95">
        <f t="shared" si="122"/>
        <v>57.361111111111114</v>
      </c>
      <c r="HO281" s="95">
        <f>VLOOKUP($A281,'WO Detail'!$A$2:$BJ$304,56,FALSE)</f>
        <v>66380</v>
      </c>
      <c r="HP281" s="95">
        <f t="shared" si="113"/>
        <v>10.392985752309379</v>
      </c>
      <c r="HQ281" s="95">
        <f>VLOOKUP($A281,'WO Detail'!$A$2:$BJ$304,57,FALSE)</f>
        <v>63366</v>
      </c>
      <c r="HR281" s="95">
        <f t="shared" si="114"/>
        <v>29.763269140441523</v>
      </c>
      <c r="HS281" s="95">
        <f>VLOOKUP($A281,'WO Detail'!$A$2:$BJ$304,58,FALSE)</f>
        <v>46705</v>
      </c>
      <c r="HT281" s="95">
        <f t="shared" si="115"/>
        <v>7.3125097855018009</v>
      </c>
      <c r="HU281" s="95">
        <f>VLOOKUP($A281,'WO Detail'!$A$2:$BJ$304,59,FALSE)</f>
        <v>134990</v>
      </c>
      <c r="HV281" s="95">
        <f t="shared" si="116"/>
        <v>63.40535462658525</v>
      </c>
      <c r="HW281" s="95">
        <f>VLOOKUP($A281,'WO Detail'!$A$2:$BJ$304,60,FALSE)</f>
        <v>2130</v>
      </c>
      <c r="HX281" s="95">
        <f t="shared" si="117"/>
        <v>0.33348990136214185</v>
      </c>
      <c r="HY281" s="95">
        <f>VLOOKUP($A281,'WO Detail'!$A$2:$BJ$304,61,FALSE)</f>
        <v>53402</v>
      </c>
      <c r="HZ281" s="95">
        <f t="shared" si="118"/>
        <v>25.083137623297322</v>
      </c>
      <c r="IA281" s="95"/>
      <c r="IB281" s="95"/>
      <c r="IC281" s="95"/>
      <c r="ID281" s="113">
        <f>VLOOKUP($A281,'PHAS Score'!$C$1:$D$303,2,FALSE)</f>
        <v>38</v>
      </c>
      <c r="IE281" s="95">
        <f>VLOOKUP($A281,'WO Detail'!$A$2:$BJ$304,62,FALSE)</f>
        <v>788</v>
      </c>
      <c r="IF281" s="95">
        <f t="shared" si="119"/>
        <v>0.37012682010333492</v>
      </c>
      <c r="IG281" s="96"/>
      <c r="IH281" s="96"/>
      <c r="II281" s="96"/>
      <c r="IJ281" s="96"/>
    </row>
    <row r="282" spans="1:244" s="18" customFormat="1" ht="20.100000000000001" customHeight="1">
      <c r="A282" s="55" t="s">
        <v>1591</v>
      </c>
      <c r="B282" s="13" t="s">
        <v>307</v>
      </c>
      <c r="C282" s="13" t="str">
        <f>VLOOKUP($A282,'WO Detail'!$A$2:$BJ$304,4,FALSE)</f>
        <v>Manhattan</v>
      </c>
      <c r="D282" s="13" t="str">
        <f>VLOOKUP($A282,'WO Detail'!$A$2:$BJ$304,6,FALSE)</f>
        <v>Wald</v>
      </c>
      <c r="E282" s="55">
        <f>VLOOKUP($A282,'WO Detail'!$A$2:$BJ$304,7,FALSE)</f>
        <v>23</v>
      </c>
      <c r="F282" s="13" t="s">
        <v>1592</v>
      </c>
      <c r="G282" s="53">
        <v>23</v>
      </c>
      <c r="H282" s="55" t="str">
        <f>VLOOKUP($A282,'WO Detail'!$A$2:$BJ$304,9,FALSE)</f>
        <v>NY005000230</v>
      </c>
      <c r="I282" s="14">
        <v>1836</v>
      </c>
      <c r="J282" s="14">
        <v>3936</v>
      </c>
      <c r="K282" s="15">
        <v>2.1437908000000001</v>
      </c>
      <c r="L282" s="15">
        <v>29.374182999999999</v>
      </c>
      <c r="M282" s="14">
        <v>1565</v>
      </c>
      <c r="N282" s="14">
        <v>2371</v>
      </c>
      <c r="O282" s="14">
        <v>150</v>
      </c>
      <c r="P282" s="14">
        <v>221</v>
      </c>
      <c r="Q282" s="14">
        <v>287</v>
      </c>
      <c r="R282" s="14">
        <v>311</v>
      </c>
      <c r="S282" s="14">
        <v>282</v>
      </c>
      <c r="T282" s="14">
        <v>431</v>
      </c>
      <c r="U282" s="14">
        <v>342</v>
      </c>
      <c r="V282" s="14">
        <v>447</v>
      </c>
      <c r="W282" s="14">
        <v>280</v>
      </c>
      <c r="X282" s="14">
        <v>308</v>
      </c>
      <c r="Y282" s="14">
        <v>486</v>
      </c>
      <c r="Z282" s="14">
        <v>290</v>
      </c>
      <c r="AA282" s="14">
        <v>101</v>
      </c>
      <c r="AB282" s="14">
        <v>832</v>
      </c>
      <c r="AC282" s="14">
        <v>1049</v>
      </c>
      <c r="AD282" s="14">
        <v>877</v>
      </c>
      <c r="AE282" s="14">
        <v>130</v>
      </c>
      <c r="AF282" s="14">
        <v>882</v>
      </c>
      <c r="AG282" s="14">
        <v>2206</v>
      </c>
      <c r="AH282" s="14">
        <v>710</v>
      </c>
      <c r="AI282" s="14">
        <v>8</v>
      </c>
      <c r="AJ282" s="14">
        <v>923</v>
      </c>
      <c r="AK282" s="14">
        <v>248</v>
      </c>
      <c r="AL282" s="14">
        <v>53</v>
      </c>
      <c r="AM282" s="14">
        <v>33</v>
      </c>
      <c r="AN282" s="14">
        <v>178</v>
      </c>
      <c r="AO282" s="16">
        <v>554.70043572984753</v>
      </c>
      <c r="AP282" s="16">
        <v>402.5</v>
      </c>
      <c r="AQ282" s="14">
        <v>24</v>
      </c>
      <c r="AR282" s="14">
        <v>94</v>
      </c>
      <c r="AS282" s="14">
        <v>580</v>
      </c>
      <c r="AT282" s="14">
        <v>195</v>
      </c>
      <c r="AU282" s="14">
        <v>204</v>
      </c>
      <c r="AV282" s="14">
        <v>134</v>
      </c>
      <c r="AW282" s="14">
        <v>112</v>
      </c>
      <c r="AX282" s="14">
        <v>95</v>
      </c>
      <c r="AY282" s="14">
        <v>62</v>
      </c>
      <c r="AZ282" s="14">
        <v>55</v>
      </c>
      <c r="BA282" s="14">
        <v>281</v>
      </c>
      <c r="BB282" s="16">
        <v>26678.891137855579</v>
      </c>
      <c r="BC282" s="16">
        <v>18684</v>
      </c>
      <c r="BD282" s="14">
        <v>66</v>
      </c>
      <c r="BE282" s="14">
        <v>283</v>
      </c>
      <c r="BF282" s="14">
        <v>413</v>
      </c>
      <c r="BG282" s="14">
        <v>211</v>
      </c>
      <c r="BH282" s="14">
        <v>168</v>
      </c>
      <c r="BI282" s="14">
        <v>132</v>
      </c>
      <c r="BJ282" s="14">
        <v>103</v>
      </c>
      <c r="BK282" s="14">
        <v>88</v>
      </c>
      <c r="BL282" s="14">
        <v>81</v>
      </c>
      <c r="BM282" s="14">
        <v>55</v>
      </c>
      <c r="BN282" s="14">
        <v>51</v>
      </c>
      <c r="BO282" s="14">
        <v>31</v>
      </c>
      <c r="BP282" s="14">
        <v>25</v>
      </c>
      <c r="BQ282" s="14">
        <v>22</v>
      </c>
      <c r="BR282" s="14">
        <v>16</v>
      </c>
      <c r="BS282" s="14">
        <v>17</v>
      </c>
      <c r="BT282" s="14">
        <v>13</v>
      </c>
      <c r="BU282" s="14">
        <v>14</v>
      </c>
      <c r="BV282" s="14">
        <v>4</v>
      </c>
      <c r="BW282" s="14">
        <v>4</v>
      </c>
      <c r="BX282" s="14">
        <v>31</v>
      </c>
      <c r="BY282" s="14">
        <v>854</v>
      </c>
      <c r="BZ282" s="16">
        <v>40869.941451990635</v>
      </c>
      <c r="CA282" s="16">
        <v>34159.5</v>
      </c>
      <c r="CB282" s="14">
        <v>185</v>
      </c>
      <c r="CC282" s="16">
        <v>14431.448648648649</v>
      </c>
      <c r="CD282" s="16">
        <v>11023</v>
      </c>
      <c r="CE282" s="14">
        <v>807</v>
      </c>
      <c r="CF282" s="16">
        <v>14842.864931846345</v>
      </c>
      <c r="CG282" s="16">
        <v>10542</v>
      </c>
      <c r="CH282" s="14">
        <v>1194</v>
      </c>
      <c r="CI282" s="14">
        <v>355</v>
      </c>
      <c r="CJ282" s="14">
        <v>196</v>
      </c>
      <c r="CK282" s="14">
        <v>62</v>
      </c>
      <c r="CL282" s="14">
        <v>16</v>
      </c>
      <c r="CM282" s="14">
        <v>21</v>
      </c>
      <c r="CN282" s="17">
        <f t="shared" si="102"/>
        <v>1.1437908496732025E-2</v>
      </c>
      <c r="CO282" s="14">
        <v>94</v>
      </c>
      <c r="CP282" s="17">
        <f t="shared" si="103"/>
        <v>5.1198257080610023E-2</v>
      </c>
      <c r="CQ282" s="14">
        <v>853</v>
      </c>
      <c r="CR282" s="14">
        <v>181</v>
      </c>
      <c r="CS282" s="17">
        <f t="shared" si="104"/>
        <v>4.5985772357723574E-2</v>
      </c>
      <c r="CT282" s="13"/>
      <c r="CU282" s="17"/>
      <c r="CV282" s="13"/>
      <c r="CW282" s="13"/>
      <c r="CX282" s="13"/>
      <c r="CY282" s="13"/>
      <c r="CZ282" s="13"/>
      <c r="DA282" s="13"/>
      <c r="DB282" s="13" t="str">
        <f>VLOOKUP($A282,'WO Detail'!$A$2:$BJ$304,5,FALSE)</f>
        <v>Brenda Allen</v>
      </c>
      <c r="DC282" s="13"/>
      <c r="DD282" s="13"/>
      <c r="DE282" s="55">
        <f>VLOOKUP($A282,'WO Detail'!$A$2:$BJ$304,38,FALSE)</f>
        <v>27</v>
      </c>
      <c r="DF282" s="19" t="s">
        <v>396</v>
      </c>
      <c r="DG282" s="19" t="s">
        <v>397</v>
      </c>
      <c r="DH282" s="19" t="s">
        <v>380</v>
      </c>
      <c r="DI282" s="19" t="s">
        <v>381</v>
      </c>
      <c r="DJ282" s="19" t="s">
        <v>389</v>
      </c>
      <c r="DK282" s="19" t="s">
        <v>400</v>
      </c>
      <c r="DL282" s="19" t="s">
        <v>384</v>
      </c>
      <c r="DM282" s="19" t="s">
        <v>385</v>
      </c>
      <c r="DN282" s="19" t="s">
        <v>403</v>
      </c>
      <c r="DO282" s="55"/>
      <c r="DP282" s="55"/>
      <c r="DQ282" s="68">
        <v>10.53952321204517</v>
      </c>
      <c r="DR282" s="55" t="str">
        <f>VLOOKUP($A282,'WO Detail'!$A$2:$BJ$304,10,FALSE)</f>
        <v>No</v>
      </c>
      <c r="DS282" s="55" t="str">
        <f>VLOOKUP($A282,'WO Detail'!$A$2:$BJ$304,14,FALSE)</f>
        <v>YES</v>
      </c>
      <c r="DT282" s="19" t="s">
        <v>387</v>
      </c>
      <c r="DU282" s="59" t="str">
        <f>VLOOKUP($A282,'WO Detail'!$A$2:$BJ$304,15,FALSE)</f>
        <v>FREDDINA FULTON</v>
      </c>
      <c r="DV282" s="77"/>
      <c r="DW282" s="79" t="s">
        <v>267</v>
      </c>
      <c r="DX282" s="55">
        <f>VLOOKUP($A282,'WO Detail'!$A$2:$BJ$304,26,FALSE)</f>
        <v>1861</v>
      </c>
      <c r="DY282" s="55">
        <f>VLOOKUP($A282,'WO Detail'!$A$2:$BJ$304,27,FALSE)</f>
        <v>1839</v>
      </c>
      <c r="DZ282" s="55">
        <f>VLOOKUP($A282,'WO Detail'!$A$2:$BJ$304,28,FALSE)</f>
        <v>21</v>
      </c>
      <c r="EA282" s="55">
        <f>VLOOKUP($A282,'WO Detail'!$A$2:$BJ$304,29,FALSE)</f>
        <v>1</v>
      </c>
      <c r="EB282" s="55">
        <f>VLOOKUP($A282,'WO Detail'!$A$2:$BJ$304,30,FALSE)</f>
        <v>55</v>
      </c>
      <c r="EC282" s="55">
        <f>VLOOKUP($A282,'WO Detail'!$A$2:$BJ$304,31,FALSE)</f>
        <v>116</v>
      </c>
      <c r="ED282" s="55">
        <f>VLOOKUP($A282,'WO Detail'!$A$2:$BJ$304,32,FALSE)</f>
        <v>1082</v>
      </c>
      <c r="EE282" s="55">
        <f>VLOOKUP($A282,'WO Detail'!$A$2:$BJ$304,33,FALSE)</f>
        <v>597</v>
      </c>
      <c r="EF282" s="55">
        <f>VLOOKUP($A282,'WO Detail'!$A$2:$BJ$304,34,FALSE)</f>
        <v>11</v>
      </c>
      <c r="EG282" s="55">
        <f>VLOOKUP($A282,'WO Detail'!$A$2:$BJ$304,35,FALSE)</f>
        <v>0</v>
      </c>
      <c r="EH282" s="55">
        <f>VLOOKUP($A282,'WO Detail'!$A$2:$BJ$304,36,FALSE)</f>
        <v>0</v>
      </c>
      <c r="EI282" s="55">
        <f>VLOOKUP($A282,'WO Detail'!$A$2:$BJ$304,37,FALSE)</f>
        <v>0</v>
      </c>
      <c r="EJ282" s="78">
        <v>16</v>
      </c>
      <c r="EK282" s="78">
        <v>2</v>
      </c>
      <c r="EL282" s="19" t="s">
        <v>268</v>
      </c>
      <c r="EM282" s="19" t="s">
        <v>269</v>
      </c>
      <c r="EN282" s="81">
        <v>18185</v>
      </c>
      <c r="EO282" s="78">
        <v>71</v>
      </c>
      <c r="EP282" s="78" t="s">
        <v>842</v>
      </c>
      <c r="EQ282" s="84">
        <v>133117</v>
      </c>
      <c r="ER282" s="78">
        <v>16.46</v>
      </c>
      <c r="ES282" s="13"/>
      <c r="ET282" s="55">
        <f>VLOOKUP($A282,'WO Detail'!$A$2:$BJ$304,25,FALSE)</f>
        <v>12</v>
      </c>
      <c r="EU282" s="55">
        <f>VLOOKUP($A282,'WO Detail'!$A$2:$BJ$304,24,FALSE)</f>
        <v>32</v>
      </c>
      <c r="EV282" s="55">
        <f>VLOOKUP($A282,'WO Detail'!$A$2:$BJ$304,23,FALSE)</f>
        <v>0</v>
      </c>
      <c r="EW282" s="78" t="s">
        <v>462</v>
      </c>
      <c r="EX282" s="13" t="s">
        <v>372</v>
      </c>
      <c r="EY282" s="13"/>
      <c r="EZ282" s="19" t="s">
        <v>267</v>
      </c>
      <c r="FA282" s="55" t="str">
        <f>VLOOKUP($A282,'WO Detail'!$A$2:$BJ$304,11,FALSE)</f>
        <v>Other</v>
      </c>
      <c r="FB282" s="55" t="str">
        <f>VLOOKUP($A282,'WO Detail'!$A$2:$BJ$304,12,FALSE)</f>
        <v>Yes</v>
      </c>
      <c r="FC282" s="13"/>
      <c r="FD282" s="55">
        <f>VLOOKUP($A282,'WO Detail'!$A$2:$BJ$304,13,FALSE)</f>
        <v>0</v>
      </c>
      <c r="FE282" s="19" t="s">
        <v>267</v>
      </c>
      <c r="FF282" s="13"/>
      <c r="FG282" s="19" t="s">
        <v>1471</v>
      </c>
      <c r="FH282" s="19" t="s">
        <v>515</v>
      </c>
      <c r="FI282" s="13">
        <v>3809</v>
      </c>
      <c r="FJ282" s="13">
        <v>1</v>
      </c>
      <c r="FK282" s="19" t="s">
        <v>638</v>
      </c>
      <c r="FL282" s="13"/>
      <c r="FM282" s="55">
        <f>VLOOKUP($A282,'WO Detail'!$A$2:$BJ$304,16,FALSE)</f>
        <v>0</v>
      </c>
      <c r="FN282" s="13"/>
      <c r="FO282" s="13"/>
      <c r="FP282" s="13"/>
      <c r="FQ282" s="13"/>
      <c r="FR282" s="13"/>
      <c r="FS282" s="13"/>
      <c r="FT282" s="13"/>
      <c r="FU282" s="13"/>
      <c r="FV282" s="13"/>
      <c r="FW282" s="13"/>
      <c r="FX282" s="13"/>
      <c r="FY282" s="13"/>
      <c r="FZ282" s="13"/>
      <c r="GA282" s="13"/>
      <c r="GB282" s="13"/>
      <c r="GC282" s="13"/>
      <c r="GD282" s="13"/>
      <c r="GE282" s="13"/>
      <c r="GF282" s="13"/>
      <c r="GG282" s="13"/>
      <c r="GH282" s="55">
        <f>VLOOKUP($A282,'WO Detail'!$A$2:$BJ$304,39,FALSE)</f>
        <v>96.75</v>
      </c>
      <c r="GI282" s="55">
        <f>VLOOKUP($A282,'WO Detail'!$A$2:$BJ$304,40,FALSE)</f>
        <v>25.61</v>
      </c>
      <c r="GJ282" s="13"/>
      <c r="GK282" s="13"/>
      <c r="GL282" s="13"/>
      <c r="GM282" s="13"/>
      <c r="GN282" s="55">
        <f>VLOOKUP($A282,'WO Detail'!$A$2:$BJ$304,17,FALSE)</f>
        <v>0</v>
      </c>
      <c r="GO282" s="55">
        <f>VLOOKUP($A282,'WO Detail'!$A$2:$BJ$304,18,FALSE)</f>
        <v>0</v>
      </c>
      <c r="GP282" s="55">
        <f>VLOOKUP($A282,'WO Detail'!$A$2:$BJ$304,19,FALSE)</f>
        <v>0</v>
      </c>
      <c r="GQ282" s="55" t="str">
        <f>VLOOKUP($A282,'WO Detail'!$A$2:$BJ$304,21,FALSE)</f>
        <v>Yes</v>
      </c>
      <c r="GR282" s="89">
        <f>VLOOKUP($A282,'WO Detail'!$A$2:$BJ$304,22,FALSE)</f>
        <v>0.63460746369686527</v>
      </c>
      <c r="GS282" s="95">
        <f>VLOOKUP($A282,'WO Detail'!$A$2:$BJ$304,41,FALSE)</f>
        <v>4598</v>
      </c>
      <c r="GT282" s="95">
        <f t="shared" si="120"/>
        <v>0.83342396229835058</v>
      </c>
      <c r="GU282" s="95">
        <f>VLOOKUP($A282,'WO Detail'!$A$2:$BJ$304,42,FALSE)</f>
        <v>991</v>
      </c>
      <c r="GV282" s="95">
        <f t="shared" si="121"/>
        <v>0.53887982599238715</v>
      </c>
      <c r="GW282" s="95">
        <f>VLOOKUP($A282,'WO Detail'!$A$2:$BJ$304,43,FALSE)</f>
        <v>9319</v>
      </c>
      <c r="GX282" s="95">
        <f t="shared" si="105"/>
        <v>1.6891426499909372</v>
      </c>
      <c r="GY282" s="95">
        <f>VLOOKUP($A282,'WO Detail'!$A$2:$BJ$304,44,FALSE)</f>
        <v>13296</v>
      </c>
      <c r="GZ282" s="95">
        <f t="shared" si="106"/>
        <v>7.230016313213703</v>
      </c>
      <c r="HA282" s="95">
        <f>VLOOKUP($A282,'WO Detail'!$A$2:$BJ$304,45,FALSE)</f>
        <v>4180</v>
      </c>
      <c r="HB282" s="95">
        <f t="shared" si="107"/>
        <v>0.757658147543955</v>
      </c>
      <c r="HC282" s="95">
        <f>VLOOKUP($A282,'WO Detail'!$A$2:$BJ$304,46,FALSE)</f>
        <v>23480</v>
      </c>
      <c r="HD282" s="95">
        <f t="shared" si="108"/>
        <v>12.767808591625883</v>
      </c>
      <c r="HE282" s="95">
        <f>VLOOKUP($A282,'WO Detail'!$A$2:$BJ$304,47,FALSE)</f>
        <v>3522</v>
      </c>
      <c r="HF282" s="95">
        <f t="shared" si="109"/>
        <v>0.63839042958129422</v>
      </c>
      <c r="HG282" s="95">
        <f>VLOOKUP($A282,'WO Detail'!$A$2:$BJ$304,49,FALSE)</f>
        <v>4298</v>
      </c>
      <c r="HH282" s="95">
        <f t="shared" si="110"/>
        <v>0.7790465832880189</v>
      </c>
      <c r="HI282" s="95">
        <f>VLOOKUP($A282,'WO Detail'!$A$2:$BJ$304,51,FALSE)</f>
        <v>22</v>
      </c>
      <c r="HJ282" s="95">
        <f t="shared" si="111"/>
        <v>11</v>
      </c>
      <c r="HK282" s="95">
        <f>VLOOKUP($A282,'WO Detail'!$A$2:$BJ$304,53,FALSE)</f>
        <v>12</v>
      </c>
      <c r="HL282" s="95">
        <f t="shared" si="112"/>
        <v>6</v>
      </c>
      <c r="HM282" s="95">
        <f>VLOOKUP($A282,'WO Detail'!$A$2:$BJ$304,55,FALSE)</f>
        <v>1071</v>
      </c>
      <c r="HN282" s="95">
        <f t="shared" si="122"/>
        <v>33.46875</v>
      </c>
      <c r="HO282" s="95">
        <f>VLOOKUP($A282,'WO Detail'!$A$2:$BJ$304,56,FALSE)</f>
        <v>43738</v>
      </c>
      <c r="HP282" s="95">
        <f t="shared" si="113"/>
        <v>7.9278593438462934</v>
      </c>
      <c r="HQ282" s="95">
        <f>VLOOKUP($A282,'WO Detail'!$A$2:$BJ$304,57,FALSE)</f>
        <v>22218</v>
      </c>
      <c r="HR282" s="95">
        <f t="shared" si="114"/>
        <v>12.081566068515498</v>
      </c>
      <c r="HS282" s="95">
        <f>VLOOKUP($A282,'WO Detail'!$A$2:$BJ$304,58,FALSE)</f>
        <v>28896</v>
      </c>
      <c r="HT282" s="95">
        <f t="shared" si="115"/>
        <v>5.2376291462751494</v>
      </c>
      <c r="HU282" s="95">
        <f>VLOOKUP($A282,'WO Detail'!$A$2:$BJ$304,59,FALSE)</f>
        <v>127534</v>
      </c>
      <c r="HV282" s="95">
        <f t="shared" si="116"/>
        <v>69.349646547036429</v>
      </c>
      <c r="HW282" s="95">
        <f>VLOOKUP($A282,'WO Detail'!$A$2:$BJ$304,60,FALSE)</f>
        <v>1905</v>
      </c>
      <c r="HX282" s="95">
        <f t="shared" si="117"/>
        <v>0.34529635671560632</v>
      </c>
      <c r="HY282" s="95">
        <f>VLOOKUP($A282,'WO Detail'!$A$2:$BJ$304,61,FALSE)</f>
        <v>97107</v>
      </c>
      <c r="HZ282" s="95">
        <f t="shared" si="118"/>
        <v>52.804241435562808</v>
      </c>
      <c r="IA282" s="95"/>
      <c r="IB282" s="95"/>
      <c r="IC282" s="95"/>
      <c r="ID282" s="113">
        <f>VLOOKUP($A282,'PHAS Score'!$C$1:$D$303,2,FALSE)</f>
        <v>10</v>
      </c>
      <c r="IE282" s="95">
        <f>VLOOKUP($A282,'WO Detail'!$A$2:$BJ$304,62,FALSE)</f>
        <v>1496</v>
      </c>
      <c r="IF282" s="95">
        <f t="shared" si="119"/>
        <v>0.81348558999456222</v>
      </c>
      <c r="IG282" s="96"/>
      <c r="IH282" s="96"/>
      <c r="II282" s="96"/>
      <c r="IJ282" s="96"/>
    </row>
    <row r="283" spans="1:244" s="18" customFormat="1" ht="20.100000000000001" customHeight="1">
      <c r="A283" s="55" t="s">
        <v>1593</v>
      </c>
      <c r="B283" s="13" t="s">
        <v>307</v>
      </c>
      <c r="C283" s="13" t="str">
        <f>VLOOKUP($A283,'WO Detail'!$A$2:$BJ$304,4,FALSE)</f>
        <v>Manhattan</v>
      </c>
      <c r="D283" s="13" t="str">
        <f>VLOOKUP($A283,'WO Detail'!$A$2:$BJ$304,6,FALSE)</f>
        <v>Washington</v>
      </c>
      <c r="E283" s="55">
        <f>VLOOKUP($A283,'WO Detail'!$A$2:$BJ$304,7,FALSE)</f>
        <v>62</v>
      </c>
      <c r="F283" s="13" t="s">
        <v>1594</v>
      </c>
      <c r="G283" s="53">
        <v>62</v>
      </c>
      <c r="H283" s="55" t="str">
        <f>VLOOKUP($A283,'WO Detail'!$A$2:$BJ$304,9,FALSE)</f>
        <v>NY005010620</v>
      </c>
      <c r="I283" s="14">
        <v>1486</v>
      </c>
      <c r="J283" s="14">
        <v>3355</v>
      </c>
      <c r="K283" s="15">
        <v>2.2577389000000001</v>
      </c>
      <c r="L283" s="15">
        <v>26.925504700000001</v>
      </c>
      <c r="M283" s="14">
        <v>1265</v>
      </c>
      <c r="N283" s="14">
        <v>2090</v>
      </c>
      <c r="O283" s="14">
        <v>147</v>
      </c>
      <c r="P283" s="14">
        <v>238</v>
      </c>
      <c r="Q283" s="14">
        <v>275</v>
      </c>
      <c r="R283" s="14">
        <v>334</v>
      </c>
      <c r="S283" s="14">
        <v>255</v>
      </c>
      <c r="T283" s="14">
        <v>404</v>
      </c>
      <c r="U283" s="14">
        <v>335</v>
      </c>
      <c r="V283" s="14">
        <v>345</v>
      </c>
      <c r="W283" s="14">
        <v>222</v>
      </c>
      <c r="X283" s="14">
        <v>199</v>
      </c>
      <c r="Y283" s="14">
        <v>306</v>
      </c>
      <c r="Z283" s="14">
        <v>197</v>
      </c>
      <c r="AA283" s="14">
        <v>98</v>
      </c>
      <c r="AB283" s="14">
        <v>869</v>
      </c>
      <c r="AC283" s="14">
        <v>718</v>
      </c>
      <c r="AD283" s="14">
        <v>601</v>
      </c>
      <c r="AE283" s="14">
        <v>108</v>
      </c>
      <c r="AF283" s="14">
        <v>1083</v>
      </c>
      <c r="AG283" s="14">
        <v>1738</v>
      </c>
      <c r="AH283" s="14">
        <v>419</v>
      </c>
      <c r="AI283" s="14">
        <v>7</v>
      </c>
      <c r="AJ283" s="14">
        <v>670</v>
      </c>
      <c r="AK283" s="14">
        <v>149</v>
      </c>
      <c r="AL283" s="14">
        <v>45</v>
      </c>
      <c r="AM283" s="14">
        <v>18</v>
      </c>
      <c r="AN283" s="14">
        <v>177</v>
      </c>
      <c r="AO283" s="16">
        <v>594.80820995962313</v>
      </c>
      <c r="AP283" s="16">
        <v>431.5</v>
      </c>
      <c r="AQ283" s="14">
        <v>21</v>
      </c>
      <c r="AR283" s="14">
        <v>72</v>
      </c>
      <c r="AS283" s="14">
        <v>420</v>
      </c>
      <c r="AT283" s="14">
        <v>153</v>
      </c>
      <c r="AU283" s="14">
        <v>170</v>
      </c>
      <c r="AV283" s="14">
        <v>93</v>
      </c>
      <c r="AW283" s="14">
        <v>94</v>
      </c>
      <c r="AX283" s="14">
        <v>79</v>
      </c>
      <c r="AY283" s="14">
        <v>56</v>
      </c>
      <c r="AZ283" s="14">
        <v>56</v>
      </c>
      <c r="BA283" s="14">
        <v>272</v>
      </c>
      <c r="BB283" s="16">
        <v>27684.485013623977</v>
      </c>
      <c r="BC283" s="16">
        <v>19612.5</v>
      </c>
      <c r="BD283" s="14">
        <v>49</v>
      </c>
      <c r="BE283" s="14">
        <v>225</v>
      </c>
      <c r="BF283" s="14">
        <v>290</v>
      </c>
      <c r="BG283" s="14">
        <v>176</v>
      </c>
      <c r="BH283" s="14">
        <v>123</v>
      </c>
      <c r="BI283" s="14">
        <v>121</v>
      </c>
      <c r="BJ283" s="14">
        <v>84</v>
      </c>
      <c r="BK283" s="14">
        <v>79</v>
      </c>
      <c r="BL283" s="14">
        <v>64</v>
      </c>
      <c r="BM283" s="14">
        <v>45</v>
      </c>
      <c r="BN283" s="14">
        <v>56</v>
      </c>
      <c r="BO283" s="14">
        <v>33</v>
      </c>
      <c r="BP283" s="14">
        <v>26</v>
      </c>
      <c r="BQ283" s="14">
        <v>22</v>
      </c>
      <c r="BR283" s="14">
        <v>13</v>
      </c>
      <c r="BS283" s="14">
        <v>8</v>
      </c>
      <c r="BT283" s="14">
        <v>9</v>
      </c>
      <c r="BU283" s="14">
        <v>7</v>
      </c>
      <c r="BV283" s="14">
        <v>7</v>
      </c>
      <c r="BW283" s="14">
        <v>3</v>
      </c>
      <c r="BX283" s="14">
        <v>28</v>
      </c>
      <c r="BY283" s="14">
        <v>703</v>
      </c>
      <c r="BZ283" s="16">
        <v>41097.603129445233</v>
      </c>
      <c r="CA283" s="16">
        <v>35100</v>
      </c>
      <c r="CB283" s="14">
        <v>185</v>
      </c>
      <c r="CC283" s="16">
        <v>15010.783783783783</v>
      </c>
      <c r="CD283" s="16">
        <v>11412</v>
      </c>
      <c r="CE283" s="14">
        <v>589</v>
      </c>
      <c r="CF283" s="16">
        <v>16396.387096774193</v>
      </c>
      <c r="CG283" s="16">
        <v>11664</v>
      </c>
      <c r="CH283" s="14">
        <v>920</v>
      </c>
      <c r="CI283" s="14">
        <v>294</v>
      </c>
      <c r="CJ283" s="14">
        <v>188</v>
      </c>
      <c r="CK283" s="14">
        <v>51</v>
      </c>
      <c r="CL283" s="14">
        <v>10</v>
      </c>
      <c r="CM283" s="14">
        <v>15</v>
      </c>
      <c r="CN283" s="17">
        <f t="shared" si="102"/>
        <v>1.0094212651413189E-2</v>
      </c>
      <c r="CO283" s="14">
        <v>91</v>
      </c>
      <c r="CP283" s="17">
        <f t="shared" si="103"/>
        <v>6.1238223418573351E-2</v>
      </c>
      <c r="CQ283" s="14">
        <v>649</v>
      </c>
      <c r="CR283" s="14">
        <v>178</v>
      </c>
      <c r="CS283" s="17">
        <f t="shared" si="104"/>
        <v>5.3055141579731742E-2</v>
      </c>
      <c r="CT283" s="13"/>
      <c r="CU283" s="17"/>
      <c r="CV283" s="13"/>
      <c r="CW283" s="13"/>
      <c r="CX283" s="13"/>
      <c r="CY283" s="13"/>
      <c r="CZ283" s="13"/>
      <c r="DA283" s="13"/>
      <c r="DB283" s="13" t="str">
        <f>VLOOKUP($A283,'WO Detail'!$A$2:$BJ$304,5,FALSE)</f>
        <v>Miguel Molina</v>
      </c>
      <c r="DC283" s="13"/>
      <c r="DD283" s="13"/>
      <c r="DE283" s="55">
        <f>VLOOKUP($A283,'WO Detail'!$A$2:$BJ$304,38,FALSE)</f>
        <v>22</v>
      </c>
      <c r="DF283" s="19" t="s">
        <v>309</v>
      </c>
      <c r="DG283" s="19" t="s">
        <v>310</v>
      </c>
      <c r="DH283" s="19" t="s">
        <v>366</v>
      </c>
      <c r="DI283" s="19" t="s">
        <v>367</v>
      </c>
      <c r="DJ283" s="19" t="s">
        <v>338</v>
      </c>
      <c r="DK283" s="19" t="s">
        <v>339</v>
      </c>
      <c r="DL283" s="19" t="s">
        <v>350</v>
      </c>
      <c r="DM283" s="19" t="s">
        <v>368</v>
      </c>
      <c r="DN283" s="19" t="s">
        <v>369</v>
      </c>
      <c r="DO283" s="55"/>
      <c r="DP283" s="55"/>
      <c r="DQ283" s="68">
        <v>17.564402810304447</v>
      </c>
      <c r="DR283" s="55" t="str">
        <f>VLOOKUP($A283,'WO Detail'!$A$2:$BJ$304,10,FALSE)</f>
        <v>No</v>
      </c>
      <c r="DS283" s="55" t="str">
        <f>VLOOKUP($A283,'WO Detail'!$A$2:$BJ$304,14,FALSE)</f>
        <v>YES</v>
      </c>
      <c r="DT283" s="19" t="s">
        <v>370</v>
      </c>
      <c r="DU283" s="59" t="str">
        <f>VLOOKUP($A283,'WO Detail'!$A$2:$BJ$304,15,FALSE)</f>
        <v>CLAUDIA PEREZ</v>
      </c>
      <c r="DV283" s="78">
        <v>2023</v>
      </c>
      <c r="DW283" s="79" t="s">
        <v>267</v>
      </c>
      <c r="DX283" s="55">
        <f>VLOOKUP($A283,'WO Detail'!$A$2:$BJ$304,26,FALSE)</f>
        <v>1515</v>
      </c>
      <c r="DY283" s="55">
        <f>VLOOKUP($A283,'WO Detail'!$A$2:$BJ$304,27,FALSE)</f>
        <v>1490</v>
      </c>
      <c r="DZ283" s="55">
        <f>VLOOKUP($A283,'WO Detail'!$A$2:$BJ$304,28,FALSE)</f>
        <v>22</v>
      </c>
      <c r="EA283" s="55">
        <f>VLOOKUP($A283,'WO Detail'!$A$2:$BJ$304,29,FALSE)</f>
        <v>3</v>
      </c>
      <c r="EB283" s="55">
        <f>VLOOKUP($A283,'WO Detail'!$A$2:$BJ$304,30,FALSE)</f>
        <v>0</v>
      </c>
      <c r="EC283" s="55">
        <f>VLOOKUP($A283,'WO Detail'!$A$2:$BJ$304,31,FALSE)</f>
        <v>176</v>
      </c>
      <c r="ED283" s="55">
        <f>VLOOKUP($A283,'WO Detail'!$A$2:$BJ$304,32,FALSE)</f>
        <v>953</v>
      </c>
      <c r="EE283" s="55">
        <f>VLOOKUP($A283,'WO Detail'!$A$2:$BJ$304,33,FALSE)</f>
        <v>360</v>
      </c>
      <c r="EF283" s="55">
        <f>VLOOKUP($A283,'WO Detail'!$A$2:$BJ$304,34,FALSE)</f>
        <v>26</v>
      </c>
      <c r="EG283" s="55">
        <f>VLOOKUP($A283,'WO Detail'!$A$2:$BJ$304,35,FALSE)</f>
        <v>0</v>
      </c>
      <c r="EH283" s="55">
        <f>VLOOKUP($A283,'WO Detail'!$A$2:$BJ$304,36,FALSE)</f>
        <v>0</v>
      </c>
      <c r="EI283" s="55">
        <f>VLOOKUP($A283,'WO Detail'!$A$2:$BJ$304,37,FALSE)</f>
        <v>0</v>
      </c>
      <c r="EJ283" s="78">
        <v>14</v>
      </c>
      <c r="EK283" s="78">
        <v>1</v>
      </c>
      <c r="EL283" s="19" t="s">
        <v>268</v>
      </c>
      <c r="EM283" s="19" t="s">
        <v>269</v>
      </c>
      <c r="EN283" s="81">
        <v>21083</v>
      </c>
      <c r="EO283" s="78">
        <v>63</v>
      </c>
      <c r="EP283" s="78" t="s">
        <v>1595</v>
      </c>
      <c r="EQ283" s="84">
        <v>124916</v>
      </c>
      <c r="ER283" s="78">
        <v>20.82</v>
      </c>
      <c r="ES283" s="13"/>
      <c r="ET283" s="55">
        <f>VLOOKUP($A283,'WO Detail'!$A$2:$BJ$304,25,FALSE)</f>
        <v>6</v>
      </c>
      <c r="EU283" s="55">
        <f>VLOOKUP($A283,'WO Detail'!$A$2:$BJ$304,24,FALSE)</f>
        <v>29</v>
      </c>
      <c r="EV283" s="55">
        <f>VLOOKUP($A283,'WO Detail'!$A$2:$BJ$304,23,FALSE)</f>
        <v>0</v>
      </c>
      <c r="EW283" s="78" t="s">
        <v>1596</v>
      </c>
      <c r="EX283" s="13" t="s">
        <v>372</v>
      </c>
      <c r="EY283" s="13"/>
      <c r="EZ283" s="19" t="s">
        <v>267</v>
      </c>
      <c r="FA283" s="55" t="str">
        <f>VLOOKUP($A283,'WO Detail'!$A$2:$BJ$304,11,FALSE)</f>
        <v>Other</v>
      </c>
      <c r="FB283" s="55" t="str">
        <f>VLOOKUP($A283,'WO Detail'!$A$2:$BJ$304,12,FALSE)</f>
        <v>No</v>
      </c>
      <c r="FC283" s="13"/>
      <c r="FD283" s="55" t="str">
        <f>VLOOKUP($A283,'WO Detail'!$A$2:$BJ$304,13,FALSE)</f>
        <v>GSH</v>
      </c>
      <c r="FE283" s="19" t="s">
        <v>267</v>
      </c>
      <c r="FF283" s="13"/>
      <c r="FG283" s="19" t="s">
        <v>1597</v>
      </c>
      <c r="FH283" s="19" t="s">
        <v>704</v>
      </c>
      <c r="FI283" s="13">
        <v>3804</v>
      </c>
      <c r="FJ283" s="13">
        <v>4</v>
      </c>
      <c r="FK283" s="19" t="s">
        <v>375</v>
      </c>
      <c r="FL283" s="13"/>
      <c r="FM283" s="55">
        <f>VLOOKUP($A283,'WO Detail'!$A$2:$BJ$304,16,FALSE)</f>
        <v>0</v>
      </c>
      <c r="FN283" s="13"/>
      <c r="FO283" s="13"/>
      <c r="FP283" s="13"/>
      <c r="FQ283" s="13"/>
      <c r="FR283" s="13"/>
      <c r="FS283" s="13"/>
      <c r="FT283" s="13"/>
      <c r="FU283" s="13"/>
      <c r="FV283" s="13"/>
      <c r="FW283" s="13"/>
      <c r="FX283" s="13"/>
      <c r="FY283" s="13"/>
      <c r="FZ283" s="13"/>
      <c r="GA283" s="13"/>
      <c r="GB283" s="13"/>
      <c r="GC283" s="13"/>
      <c r="GD283" s="13"/>
      <c r="GE283" s="13"/>
      <c r="GF283" s="13"/>
      <c r="GG283" s="13"/>
      <c r="GH283" s="55">
        <f>VLOOKUP($A283,'WO Detail'!$A$2:$BJ$304,39,FALSE)</f>
        <v>92.13</v>
      </c>
      <c r="GI283" s="55">
        <f>VLOOKUP($A283,'WO Detail'!$A$2:$BJ$304,40,FALSE)</f>
        <v>36.380000000000003</v>
      </c>
      <c r="GJ283" s="13"/>
      <c r="GK283" s="13"/>
      <c r="GL283" s="13"/>
      <c r="GM283" s="13"/>
      <c r="GN283" s="55" t="str">
        <f>VLOOKUP($A283,'WO Detail'!$A$2:$BJ$304,17,FALSE)</f>
        <v>9860.0</v>
      </c>
      <c r="GO283" s="55">
        <f>VLOOKUP($A283,'WO Detail'!$A$2:$BJ$304,18,FALSE)</f>
        <v>0</v>
      </c>
      <c r="GP283" s="55">
        <f>VLOOKUP($A283,'WO Detail'!$A$2:$BJ$304,19,FALSE)</f>
        <v>0</v>
      </c>
      <c r="GQ283" s="55" t="str">
        <f>VLOOKUP($A283,'WO Detail'!$A$2:$BJ$304,21,FALSE)</f>
        <v>Yes</v>
      </c>
      <c r="GR283" s="89">
        <f>VLOOKUP($A283,'WO Detail'!$A$2:$BJ$304,22,FALSE)</f>
        <v>0.66031610163786414</v>
      </c>
      <c r="GS283" s="95">
        <f>VLOOKUP($A283,'WO Detail'!$A$2:$BJ$304,41,FALSE)</f>
        <v>4941</v>
      </c>
      <c r="GT283" s="95">
        <f t="shared" si="120"/>
        <v>1.1053691275167785</v>
      </c>
      <c r="GU283" s="95">
        <f>VLOOKUP($A283,'WO Detail'!$A$2:$BJ$304,42,FALSE)</f>
        <v>638</v>
      </c>
      <c r="GV283" s="95">
        <f t="shared" si="121"/>
        <v>0.42818791946308726</v>
      </c>
      <c r="GW283" s="95">
        <f>VLOOKUP($A283,'WO Detail'!$A$2:$BJ$304,43,FALSE)</f>
        <v>9306</v>
      </c>
      <c r="GX283" s="95">
        <f t="shared" si="105"/>
        <v>2.0818791946308726</v>
      </c>
      <c r="GY283" s="95">
        <f>VLOOKUP($A283,'WO Detail'!$A$2:$BJ$304,44,FALSE)</f>
        <v>11961</v>
      </c>
      <c r="GZ283" s="95">
        <f t="shared" si="106"/>
        <v>8.0275167785234895</v>
      </c>
      <c r="HA283" s="95">
        <f>VLOOKUP($A283,'WO Detail'!$A$2:$BJ$304,45,FALSE)</f>
        <v>3998</v>
      </c>
      <c r="HB283" s="95">
        <f t="shared" si="107"/>
        <v>0.89440715883668909</v>
      </c>
      <c r="HC283" s="95">
        <f>VLOOKUP($A283,'WO Detail'!$A$2:$BJ$304,46,FALSE)</f>
        <v>3358</v>
      </c>
      <c r="HD283" s="95">
        <f t="shared" si="108"/>
        <v>2.2536912751677853</v>
      </c>
      <c r="HE283" s="95">
        <f>VLOOKUP($A283,'WO Detail'!$A$2:$BJ$304,47,FALSE)</f>
        <v>8727</v>
      </c>
      <c r="HF283" s="95">
        <f t="shared" si="109"/>
        <v>1.9523489932885907</v>
      </c>
      <c r="HG283" s="95">
        <f>VLOOKUP($A283,'WO Detail'!$A$2:$BJ$304,49,FALSE)</f>
        <v>8341</v>
      </c>
      <c r="HH283" s="95">
        <f t="shared" si="110"/>
        <v>1.8659955257270695</v>
      </c>
      <c r="HI283" s="95">
        <f>VLOOKUP($A283,'WO Detail'!$A$2:$BJ$304,51,FALSE)</f>
        <v>33</v>
      </c>
      <c r="HJ283" s="95">
        <f t="shared" si="111"/>
        <v>16.5</v>
      </c>
      <c r="HK283" s="95">
        <f>VLOOKUP($A283,'WO Detail'!$A$2:$BJ$304,53,FALSE)</f>
        <v>46</v>
      </c>
      <c r="HL283" s="95">
        <f t="shared" si="112"/>
        <v>23</v>
      </c>
      <c r="HM283" s="95">
        <f>VLOOKUP($A283,'WO Detail'!$A$2:$BJ$304,55,FALSE)</f>
        <v>1620</v>
      </c>
      <c r="HN283" s="95">
        <f t="shared" si="122"/>
        <v>55.862068965517238</v>
      </c>
      <c r="HO283" s="95">
        <f>VLOOKUP($A283,'WO Detail'!$A$2:$BJ$304,56,FALSE)</f>
        <v>48433</v>
      </c>
      <c r="HP283" s="95">
        <f t="shared" si="113"/>
        <v>10.835123042505593</v>
      </c>
      <c r="HQ283" s="95">
        <f>VLOOKUP($A283,'WO Detail'!$A$2:$BJ$304,57,FALSE)</f>
        <v>15586</v>
      </c>
      <c r="HR283" s="95">
        <f t="shared" si="114"/>
        <v>10.460402684563759</v>
      </c>
      <c r="HS283" s="95">
        <f>VLOOKUP($A283,'WO Detail'!$A$2:$BJ$304,58,FALSE)</f>
        <v>28825</v>
      </c>
      <c r="HT283" s="95">
        <f t="shared" si="115"/>
        <v>6.4485458612975393</v>
      </c>
      <c r="HU283" s="95">
        <f>VLOOKUP($A283,'WO Detail'!$A$2:$BJ$304,59,FALSE)</f>
        <v>104293</v>
      </c>
      <c r="HV283" s="95">
        <f t="shared" si="116"/>
        <v>69.995302013422815</v>
      </c>
      <c r="HW283" s="95">
        <f>VLOOKUP($A283,'WO Detail'!$A$2:$BJ$304,60,FALSE)</f>
        <v>2208</v>
      </c>
      <c r="HX283" s="95">
        <f t="shared" si="117"/>
        <v>0.49395973154362416</v>
      </c>
      <c r="HY283" s="95">
        <f>VLOOKUP($A283,'WO Detail'!$A$2:$BJ$304,61,FALSE)</f>
        <v>46690</v>
      </c>
      <c r="HZ283" s="95">
        <f t="shared" si="118"/>
        <v>31.335570469798657</v>
      </c>
      <c r="IA283" s="95"/>
      <c r="IB283" s="95"/>
      <c r="IC283" s="95"/>
      <c r="ID283" s="113">
        <f>VLOOKUP($A283,'PHAS Score'!$C$1:$D$303,2,FALSE)</f>
        <v>46</v>
      </c>
      <c r="IE283" s="95">
        <f>VLOOKUP($A283,'WO Detail'!$A$2:$BJ$304,62,FALSE)</f>
        <v>1217</v>
      </c>
      <c r="IF283" s="95">
        <f t="shared" si="119"/>
        <v>0.81677852348993285</v>
      </c>
      <c r="IG283" s="96"/>
      <c r="IH283" s="96"/>
      <c r="II283" s="96"/>
      <c r="IJ283" s="96"/>
    </row>
    <row r="284" spans="1:244" s="18" customFormat="1" ht="20.100000000000001" customHeight="1">
      <c r="A284" s="55" t="s">
        <v>1598</v>
      </c>
      <c r="B284" s="13" t="s">
        <v>307</v>
      </c>
      <c r="C284" s="13" t="str">
        <f>VLOOKUP($A284,'WO Detail'!$A$2:$BJ$304,4,FALSE)</f>
        <v>Manhattan</v>
      </c>
      <c r="D284" s="13" t="str">
        <f>VLOOKUP($A284,'WO Detail'!$A$2:$BJ$304,6,FALSE)</f>
        <v>Fort Washington Ave Rehab</v>
      </c>
      <c r="E284" s="55">
        <f>VLOOKUP($A284,'WO Detail'!$A$2:$BJ$304,7,FALSE)</f>
        <v>309</v>
      </c>
      <c r="F284" s="13" t="s">
        <v>1599</v>
      </c>
      <c r="G284" s="53">
        <v>293</v>
      </c>
      <c r="H284" s="55" t="str">
        <f>VLOOKUP($A284,'WO Detail'!$A$2:$BJ$304,9,FALSE)</f>
        <v>NY005013090</v>
      </c>
      <c r="I284" s="14">
        <v>213</v>
      </c>
      <c r="J284" s="14">
        <v>405</v>
      </c>
      <c r="K284" s="15">
        <v>1.9014085000000001</v>
      </c>
      <c r="L284" s="15">
        <v>21.852112699999999</v>
      </c>
      <c r="M284" s="14">
        <v>143</v>
      </c>
      <c r="N284" s="14">
        <v>262</v>
      </c>
      <c r="O284" s="14">
        <v>13</v>
      </c>
      <c r="P284" s="14">
        <v>23</v>
      </c>
      <c r="Q284" s="14">
        <v>29</v>
      </c>
      <c r="R284" s="14">
        <v>25</v>
      </c>
      <c r="S284" s="14">
        <v>37</v>
      </c>
      <c r="T284" s="14">
        <v>52</v>
      </c>
      <c r="U284" s="14">
        <v>33</v>
      </c>
      <c r="V284" s="14">
        <v>36</v>
      </c>
      <c r="W284" s="14">
        <v>18</v>
      </c>
      <c r="X284" s="14">
        <v>40</v>
      </c>
      <c r="Y284" s="14">
        <v>53</v>
      </c>
      <c r="Z284" s="14">
        <v>30</v>
      </c>
      <c r="AA284" s="14">
        <v>16</v>
      </c>
      <c r="AB284" s="14">
        <v>75</v>
      </c>
      <c r="AC284" s="14">
        <v>125</v>
      </c>
      <c r="AD284" s="14">
        <v>99</v>
      </c>
      <c r="AE284" s="14">
        <v>6</v>
      </c>
      <c r="AF284" s="14">
        <v>74</v>
      </c>
      <c r="AG284" s="14">
        <v>324</v>
      </c>
      <c r="AH284" s="14">
        <v>1</v>
      </c>
      <c r="AI284" s="14">
        <v>0</v>
      </c>
      <c r="AJ284" s="14">
        <v>115</v>
      </c>
      <c r="AK284" s="14">
        <v>37</v>
      </c>
      <c r="AL284" s="14">
        <v>7</v>
      </c>
      <c r="AM284" s="14">
        <v>5</v>
      </c>
      <c r="AN284" s="14">
        <v>24</v>
      </c>
      <c r="AO284" s="16">
        <v>465.75586854460096</v>
      </c>
      <c r="AP284" s="16">
        <v>283</v>
      </c>
      <c r="AQ284" s="14">
        <v>3</v>
      </c>
      <c r="AR284" s="14">
        <v>10</v>
      </c>
      <c r="AS284" s="14">
        <v>99</v>
      </c>
      <c r="AT284" s="14">
        <v>18</v>
      </c>
      <c r="AU284" s="14">
        <v>17</v>
      </c>
      <c r="AV284" s="14">
        <v>11</v>
      </c>
      <c r="AW284" s="14">
        <v>12</v>
      </c>
      <c r="AX284" s="14">
        <v>10</v>
      </c>
      <c r="AY284" s="14">
        <v>8</v>
      </c>
      <c r="AZ284" s="14">
        <v>2</v>
      </c>
      <c r="BA284" s="14">
        <v>23</v>
      </c>
      <c r="BB284" s="16">
        <v>22273.856459330145</v>
      </c>
      <c r="BC284" s="16">
        <v>13732</v>
      </c>
      <c r="BD284" s="14">
        <v>8</v>
      </c>
      <c r="BE284" s="14">
        <v>39</v>
      </c>
      <c r="BF284" s="14">
        <v>68</v>
      </c>
      <c r="BG284" s="14">
        <v>19</v>
      </c>
      <c r="BH284" s="14">
        <v>17</v>
      </c>
      <c r="BI284" s="14">
        <v>8</v>
      </c>
      <c r="BJ284" s="14">
        <v>14</v>
      </c>
      <c r="BK284" s="14">
        <v>7</v>
      </c>
      <c r="BL284" s="14">
        <v>5</v>
      </c>
      <c r="BM284" s="14">
        <v>3</v>
      </c>
      <c r="BN284" s="14">
        <v>7</v>
      </c>
      <c r="BO284" s="14">
        <v>4</v>
      </c>
      <c r="BP284" s="14">
        <v>1</v>
      </c>
      <c r="BQ284" s="14">
        <v>2</v>
      </c>
      <c r="BR284" s="14">
        <v>1</v>
      </c>
      <c r="BS284" s="14">
        <v>0</v>
      </c>
      <c r="BT284" s="14">
        <v>0</v>
      </c>
      <c r="BU284" s="14">
        <v>3</v>
      </c>
      <c r="BV284" s="14">
        <v>0</v>
      </c>
      <c r="BW284" s="14">
        <v>0</v>
      </c>
      <c r="BX284" s="14">
        <v>3</v>
      </c>
      <c r="BY284" s="14">
        <v>88</v>
      </c>
      <c r="BZ284" s="16">
        <v>37126.86363636364</v>
      </c>
      <c r="CA284" s="16">
        <v>30599</v>
      </c>
      <c r="CB284" s="14">
        <v>17</v>
      </c>
      <c r="CC284" s="16">
        <v>8863.6470588235297</v>
      </c>
      <c r="CD284" s="16">
        <v>6888</v>
      </c>
      <c r="CE284" s="14">
        <v>103</v>
      </c>
      <c r="CF284" s="16">
        <v>11925.85436893204</v>
      </c>
      <c r="CG284" s="16">
        <v>10488</v>
      </c>
      <c r="CH284" s="14">
        <v>155</v>
      </c>
      <c r="CI284" s="14">
        <v>30</v>
      </c>
      <c r="CJ284" s="14">
        <v>18</v>
      </c>
      <c r="CK284" s="14">
        <v>5</v>
      </c>
      <c r="CL284" s="14">
        <v>0</v>
      </c>
      <c r="CM284" s="14">
        <v>1</v>
      </c>
      <c r="CN284" s="17">
        <f t="shared" si="102"/>
        <v>4.6948356807511738E-3</v>
      </c>
      <c r="CO284" s="14">
        <v>7</v>
      </c>
      <c r="CP284" s="17">
        <f t="shared" si="103"/>
        <v>3.2863849765258218E-2</v>
      </c>
      <c r="CQ284" s="14">
        <v>121</v>
      </c>
      <c r="CR284" s="14">
        <v>18</v>
      </c>
      <c r="CS284" s="17">
        <f t="shared" si="104"/>
        <v>4.4444444444444446E-2</v>
      </c>
      <c r="CT284" s="13"/>
      <c r="CU284" s="17"/>
      <c r="CV284" s="13"/>
      <c r="CW284" s="13"/>
      <c r="CX284" s="13"/>
      <c r="CY284" s="13"/>
      <c r="CZ284" s="13"/>
      <c r="DA284" s="13"/>
      <c r="DB284" s="13" t="str">
        <f>VLOOKUP($A284,'WO Detail'!$A$2:$BJ$304,5,FALSE)</f>
        <v>Albert Suggs</v>
      </c>
      <c r="DC284" s="13"/>
      <c r="DD284" s="13"/>
      <c r="DE284" s="55">
        <f>VLOOKUP($A284,'WO Detail'!$A$2:$BJ$304,38,FALSE)</f>
        <v>3</v>
      </c>
      <c r="DF284" s="19" t="s">
        <v>309</v>
      </c>
      <c r="DG284" s="19" t="s">
        <v>310</v>
      </c>
      <c r="DH284" s="19" t="s">
        <v>830</v>
      </c>
      <c r="DI284" s="19" t="s">
        <v>831</v>
      </c>
      <c r="DJ284" s="19" t="s">
        <v>443</v>
      </c>
      <c r="DK284" s="19" t="s">
        <v>444</v>
      </c>
      <c r="DL284" s="19" t="s">
        <v>334</v>
      </c>
      <c r="DM284" s="19" t="s">
        <v>832</v>
      </c>
      <c r="DN284" s="19" t="s">
        <v>573</v>
      </c>
      <c r="DO284" s="55"/>
      <c r="DP284" s="55"/>
      <c r="DQ284" s="68">
        <v>16.765285996055201</v>
      </c>
      <c r="DR284" s="55" t="str">
        <f>VLOOKUP($A284,'WO Detail'!$A$2:$BJ$304,10,FALSE)</f>
        <v>No</v>
      </c>
      <c r="DS284" s="55" t="str">
        <f>VLOOKUP($A284,'WO Detail'!$A$2:$BJ$304,14,FALSE)</f>
        <v>YES</v>
      </c>
      <c r="DT284" s="19" t="s">
        <v>317</v>
      </c>
      <c r="DU284" s="59" t="str">
        <f>VLOOKUP($A284,'WO Detail'!$A$2:$BJ$304,15,FALSE)</f>
        <v>MARGARITA DURAN</v>
      </c>
      <c r="DV284" s="78">
        <v>2020</v>
      </c>
      <c r="DW284" s="79" t="s">
        <v>267</v>
      </c>
      <c r="DX284" s="55">
        <f>VLOOKUP($A284,'WO Detail'!$A$2:$BJ$304,26,FALSE)</f>
        <v>216</v>
      </c>
      <c r="DY284" s="55">
        <f>VLOOKUP($A284,'WO Detail'!$A$2:$BJ$304,27,FALSE)</f>
        <v>214</v>
      </c>
      <c r="DZ284" s="55">
        <f>VLOOKUP($A284,'WO Detail'!$A$2:$BJ$304,28,FALSE)</f>
        <v>0</v>
      </c>
      <c r="EA284" s="55">
        <f>VLOOKUP($A284,'WO Detail'!$A$2:$BJ$304,29,FALSE)</f>
        <v>2</v>
      </c>
      <c r="EB284" s="55">
        <f>VLOOKUP($A284,'WO Detail'!$A$2:$BJ$304,30,FALSE)</f>
        <v>0</v>
      </c>
      <c r="EC284" s="55">
        <f>VLOOKUP($A284,'WO Detail'!$A$2:$BJ$304,31,FALSE)</f>
        <v>96</v>
      </c>
      <c r="ED284" s="55">
        <f>VLOOKUP($A284,'WO Detail'!$A$2:$BJ$304,32,FALSE)</f>
        <v>82</v>
      </c>
      <c r="EE284" s="55">
        <f>VLOOKUP($A284,'WO Detail'!$A$2:$BJ$304,33,FALSE)</f>
        <v>33</v>
      </c>
      <c r="EF284" s="55">
        <f>VLOOKUP($A284,'WO Detail'!$A$2:$BJ$304,34,FALSE)</f>
        <v>5</v>
      </c>
      <c r="EG284" s="55">
        <f>VLOOKUP($A284,'WO Detail'!$A$2:$BJ$304,35,FALSE)</f>
        <v>0</v>
      </c>
      <c r="EH284" s="55">
        <f>VLOOKUP($A284,'WO Detail'!$A$2:$BJ$304,36,FALSE)</f>
        <v>0</v>
      </c>
      <c r="EI284" s="55">
        <f>VLOOKUP($A284,'WO Detail'!$A$2:$BJ$304,37,FALSE)</f>
        <v>0</v>
      </c>
      <c r="EJ284" s="78">
        <v>5</v>
      </c>
      <c r="EK284" s="78">
        <v>0</v>
      </c>
      <c r="EL284" s="19" t="s">
        <v>268</v>
      </c>
      <c r="EM284" s="19" t="s">
        <v>269</v>
      </c>
      <c r="EN284" s="81">
        <v>32264</v>
      </c>
      <c r="EO284" s="78">
        <v>32</v>
      </c>
      <c r="EP284" s="78" t="s">
        <v>743</v>
      </c>
      <c r="EQ284" s="84">
        <v>40754</v>
      </c>
      <c r="ER284" s="78">
        <v>1.32</v>
      </c>
      <c r="ES284" s="13"/>
      <c r="ET284" s="55">
        <f>VLOOKUP($A284,'WO Detail'!$A$2:$BJ$304,25,FALSE)</f>
        <v>26</v>
      </c>
      <c r="EU284" s="55">
        <f>VLOOKUP($A284,'WO Detail'!$A$2:$BJ$304,24,FALSE)</f>
        <v>6</v>
      </c>
      <c r="EV284" s="55" t="str">
        <f>VLOOKUP($A284,'WO Detail'!$A$2:$BJ$304,23,FALSE)</f>
        <v>OPERATING</v>
      </c>
      <c r="EW284" s="78" t="s">
        <v>267</v>
      </c>
      <c r="EX284" s="13"/>
      <c r="EY284" s="13"/>
      <c r="EZ284" s="19" t="s">
        <v>272</v>
      </c>
      <c r="FA284" s="55" t="str">
        <f>VLOOKUP($A284,'WO Detail'!$A$2:$BJ$304,11,FALSE)</f>
        <v>Other</v>
      </c>
      <c r="FB284" s="55" t="str">
        <f>VLOOKUP($A284,'WO Detail'!$A$2:$BJ$304,12,FALSE)</f>
        <v>No</v>
      </c>
      <c r="FC284" s="13"/>
      <c r="FD284" s="55">
        <f>VLOOKUP($A284,'WO Detail'!$A$2:$BJ$304,13,FALSE)</f>
        <v>0</v>
      </c>
      <c r="FE284" s="19" t="s">
        <v>272</v>
      </c>
      <c r="FF284" s="13" t="s">
        <v>273</v>
      </c>
      <c r="FG284" s="19" t="s">
        <v>1600</v>
      </c>
      <c r="FH284" s="19" t="s">
        <v>575</v>
      </c>
      <c r="FI284" s="13">
        <v>3801</v>
      </c>
      <c r="FJ284" s="13">
        <v>6</v>
      </c>
      <c r="FK284" s="19" t="s">
        <v>576</v>
      </c>
      <c r="FL284" s="13"/>
      <c r="FM284" s="55">
        <f>VLOOKUP($A284,'WO Detail'!$A$2:$BJ$304,16,FALSE)</f>
        <v>0</v>
      </c>
      <c r="FN284" s="13"/>
      <c r="FO284" s="13"/>
      <c r="FP284" s="13"/>
      <c r="FQ284" s="13"/>
      <c r="FR284" s="13"/>
      <c r="FS284" s="13"/>
      <c r="FT284" s="13"/>
      <c r="FU284" s="13"/>
      <c r="FV284" s="13"/>
      <c r="FW284" s="13"/>
      <c r="FX284" s="13"/>
      <c r="FY284" s="13"/>
      <c r="FZ284" s="13"/>
      <c r="GA284" s="13"/>
      <c r="GB284" s="13"/>
      <c r="GC284" s="13"/>
      <c r="GD284" s="13"/>
      <c r="GE284" s="13"/>
      <c r="GF284" s="13"/>
      <c r="GG284" s="13"/>
      <c r="GH284" s="55">
        <f>VLOOKUP($A284,'WO Detail'!$A$2:$BJ$304,39,FALSE)</f>
        <v>95.32</v>
      </c>
      <c r="GI284" s="55">
        <f>VLOOKUP($A284,'WO Detail'!$A$2:$BJ$304,40,FALSE)</f>
        <v>21.96</v>
      </c>
      <c r="GJ284" s="13"/>
      <c r="GK284" s="13"/>
      <c r="GL284" s="13"/>
      <c r="GM284" s="13"/>
      <c r="GN284" s="55">
        <f>VLOOKUP($A284,'WO Detail'!$A$2:$BJ$304,17,FALSE)</f>
        <v>0</v>
      </c>
      <c r="GO284" s="55">
        <f>VLOOKUP($A284,'WO Detail'!$A$2:$BJ$304,18,FALSE)</f>
        <v>0</v>
      </c>
      <c r="GP284" s="55">
        <f>VLOOKUP($A284,'WO Detail'!$A$2:$BJ$304,19,FALSE)</f>
        <v>0</v>
      </c>
      <c r="GQ284" s="55" t="str">
        <f>VLOOKUP($A284,'WO Detail'!$A$2:$BJ$304,21,FALSE)</f>
        <v>Yes</v>
      </c>
      <c r="GR284" s="89">
        <f>VLOOKUP($A284,'WO Detail'!$A$2:$BJ$304,22,FALSE)</f>
        <v>0.92825156271905773</v>
      </c>
      <c r="GS284" s="95">
        <f>VLOOKUP($A284,'WO Detail'!$A$2:$BJ$304,41,FALSE)</f>
        <v>363</v>
      </c>
      <c r="GT284" s="95">
        <f t="shared" si="120"/>
        <v>0.56542056074766356</v>
      </c>
      <c r="GU284" s="95">
        <f>VLOOKUP($A284,'WO Detail'!$A$2:$BJ$304,42,FALSE)</f>
        <v>62</v>
      </c>
      <c r="GV284" s="95">
        <f t="shared" si="121"/>
        <v>0.28971962616822428</v>
      </c>
      <c r="GW284" s="95">
        <f>VLOOKUP($A284,'WO Detail'!$A$2:$BJ$304,43,FALSE)</f>
        <v>1884</v>
      </c>
      <c r="GX284" s="95">
        <f t="shared" si="105"/>
        <v>2.9345794392523366</v>
      </c>
      <c r="GY284" s="95">
        <f>VLOOKUP($A284,'WO Detail'!$A$2:$BJ$304,44,FALSE)</f>
        <v>2503</v>
      </c>
      <c r="GZ284" s="95">
        <f t="shared" si="106"/>
        <v>11.696261682242991</v>
      </c>
      <c r="HA284" s="95">
        <f>VLOOKUP($A284,'WO Detail'!$A$2:$BJ$304,45,FALSE)</f>
        <v>898</v>
      </c>
      <c r="HB284" s="95">
        <f t="shared" si="107"/>
        <v>1.3987538940809967</v>
      </c>
      <c r="HC284" s="95">
        <f>VLOOKUP($A284,'WO Detail'!$A$2:$BJ$304,46,FALSE)</f>
        <v>323</v>
      </c>
      <c r="HD284" s="95">
        <f t="shared" si="108"/>
        <v>1.5093457943925233</v>
      </c>
      <c r="HE284" s="95">
        <f>VLOOKUP($A284,'WO Detail'!$A$2:$BJ$304,47,FALSE)</f>
        <v>409</v>
      </c>
      <c r="HF284" s="95">
        <f t="shared" si="109"/>
        <v>0.63707165109034269</v>
      </c>
      <c r="HG284" s="95">
        <f>VLOOKUP($A284,'WO Detail'!$A$2:$BJ$304,49,FALSE)</f>
        <v>425</v>
      </c>
      <c r="HH284" s="95">
        <f t="shared" si="110"/>
        <v>0.66199376947040489</v>
      </c>
      <c r="HI284" s="95">
        <f>VLOOKUP($A284,'WO Detail'!$A$2:$BJ$304,51,FALSE)</f>
        <v>1</v>
      </c>
      <c r="HJ284" s="95">
        <f t="shared" si="111"/>
        <v>0.5</v>
      </c>
      <c r="HK284" s="95">
        <f>VLOOKUP($A284,'WO Detail'!$A$2:$BJ$304,53,FALSE)</f>
        <v>2</v>
      </c>
      <c r="HL284" s="95">
        <f t="shared" si="112"/>
        <v>1</v>
      </c>
      <c r="HM284" s="95">
        <f>VLOOKUP($A284,'WO Detail'!$A$2:$BJ$304,55,FALSE)</f>
        <v>218</v>
      </c>
      <c r="HN284" s="95">
        <f t="shared" si="122"/>
        <v>36.333333333333336</v>
      </c>
      <c r="HO284" s="95">
        <f>VLOOKUP($A284,'WO Detail'!$A$2:$BJ$304,56,FALSE)</f>
        <v>6371</v>
      </c>
      <c r="HP284" s="95">
        <f t="shared" si="113"/>
        <v>9.9236760124610583</v>
      </c>
      <c r="HQ284" s="95">
        <f>VLOOKUP($A284,'WO Detail'!$A$2:$BJ$304,57,FALSE)</f>
        <v>885</v>
      </c>
      <c r="HR284" s="95">
        <f t="shared" si="114"/>
        <v>4.1355140186915884</v>
      </c>
      <c r="HS284" s="95">
        <f>VLOOKUP($A284,'WO Detail'!$A$2:$BJ$304,58,FALSE)</f>
        <v>5255</v>
      </c>
      <c r="HT284" s="95">
        <f t="shared" si="115"/>
        <v>8.1853582554517139</v>
      </c>
      <c r="HU284" s="95">
        <f>VLOOKUP($A284,'WO Detail'!$A$2:$BJ$304,59,FALSE)</f>
        <v>19841</v>
      </c>
      <c r="HV284" s="95">
        <f t="shared" si="116"/>
        <v>92.714953271028037</v>
      </c>
      <c r="HW284" s="95">
        <f>VLOOKUP($A284,'WO Detail'!$A$2:$BJ$304,60,FALSE)</f>
        <v>321</v>
      </c>
      <c r="HX284" s="95">
        <f t="shared" si="117"/>
        <v>0.5</v>
      </c>
      <c r="HY284" s="95">
        <f>VLOOKUP($A284,'WO Detail'!$A$2:$BJ$304,61,FALSE)</f>
        <v>7726</v>
      </c>
      <c r="HZ284" s="95">
        <f t="shared" si="118"/>
        <v>36.10280373831776</v>
      </c>
      <c r="IA284" s="95"/>
      <c r="IB284" s="95"/>
      <c r="IC284" s="95"/>
      <c r="ID284" s="113">
        <f>VLOOKUP($A284,'PHAS Score'!$C$1:$D$303,2,FALSE)</f>
        <v>41</v>
      </c>
      <c r="IE284" s="95">
        <f>VLOOKUP($A284,'WO Detail'!$A$2:$BJ$304,62,FALSE)</f>
        <v>1983</v>
      </c>
      <c r="IF284" s="95">
        <f t="shared" si="119"/>
        <v>9.2663551401869153</v>
      </c>
      <c r="IG284" s="96"/>
      <c r="IH284" s="96"/>
      <c r="II284" s="96"/>
      <c r="IJ284" s="96"/>
    </row>
    <row r="285" spans="1:244" s="18" customFormat="1" ht="20.100000000000001" customHeight="1">
      <c r="A285" s="55" t="s">
        <v>1601</v>
      </c>
      <c r="B285" s="13" t="s">
        <v>307</v>
      </c>
      <c r="C285" s="13" t="str">
        <f>VLOOKUP($A285,'WO Detail'!$A$2:$BJ$304,4,FALSE)</f>
        <v>Manhattan</v>
      </c>
      <c r="D285" s="13" t="str">
        <f>VLOOKUP($A285,'WO Detail'!$A$2:$BJ$304,6,FALSE)</f>
        <v>Fort Washington Ave Rehab</v>
      </c>
      <c r="E285" s="55">
        <f>VLOOKUP($A285,'WO Detail'!$A$2:$BJ$304,7,FALSE)</f>
        <v>309</v>
      </c>
      <c r="F285" s="13" t="s">
        <v>1602</v>
      </c>
      <c r="G285" s="53">
        <v>523</v>
      </c>
      <c r="H285" s="55" t="str">
        <f>VLOOKUP($A285,'WO Detail'!$A$2:$BJ$304,9,FALSE)</f>
        <v>NY005013090</v>
      </c>
      <c r="I285" s="14">
        <v>87</v>
      </c>
      <c r="J285" s="14">
        <v>176</v>
      </c>
      <c r="K285" s="15">
        <v>2.0229884999999999</v>
      </c>
      <c r="L285" s="15">
        <v>24.031034500000001</v>
      </c>
      <c r="M285" s="14">
        <v>51</v>
      </c>
      <c r="N285" s="14">
        <v>125</v>
      </c>
      <c r="O285" s="14">
        <v>9</v>
      </c>
      <c r="P285" s="14">
        <v>8</v>
      </c>
      <c r="Q285" s="14">
        <v>10</v>
      </c>
      <c r="R285" s="14">
        <v>14</v>
      </c>
      <c r="S285" s="14">
        <v>13</v>
      </c>
      <c r="T285" s="14">
        <v>23</v>
      </c>
      <c r="U285" s="14">
        <v>21</v>
      </c>
      <c r="V285" s="14">
        <v>14</v>
      </c>
      <c r="W285" s="14">
        <v>17</v>
      </c>
      <c r="X285" s="14">
        <v>19</v>
      </c>
      <c r="Y285" s="14">
        <v>18</v>
      </c>
      <c r="Z285" s="14">
        <v>8</v>
      </c>
      <c r="AA285" s="14">
        <v>2</v>
      </c>
      <c r="AB285" s="14">
        <v>37</v>
      </c>
      <c r="AC285" s="14">
        <v>43</v>
      </c>
      <c r="AD285" s="14">
        <v>28</v>
      </c>
      <c r="AE285" s="14">
        <v>0</v>
      </c>
      <c r="AF285" s="14">
        <v>71</v>
      </c>
      <c r="AG285" s="14">
        <v>104</v>
      </c>
      <c r="AH285" s="14">
        <v>0</v>
      </c>
      <c r="AI285" s="14">
        <v>1</v>
      </c>
      <c r="AJ285" s="14">
        <v>40</v>
      </c>
      <c r="AK285" s="14">
        <v>15</v>
      </c>
      <c r="AL285" s="14">
        <v>2</v>
      </c>
      <c r="AM285" s="14">
        <v>1</v>
      </c>
      <c r="AN285" s="14">
        <v>7</v>
      </c>
      <c r="AO285" s="16">
        <v>532.33333333333337</v>
      </c>
      <c r="AP285" s="16">
        <v>363</v>
      </c>
      <c r="AQ285" s="14">
        <v>0</v>
      </c>
      <c r="AR285" s="14">
        <v>5</v>
      </c>
      <c r="AS285" s="14">
        <v>35</v>
      </c>
      <c r="AT285" s="14">
        <v>6</v>
      </c>
      <c r="AU285" s="14">
        <v>13</v>
      </c>
      <c r="AV285" s="14">
        <v>3</v>
      </c>
      <c r="AW285" s="14">
        <v>3</v>
      </c>
      <c r="AX285" s="14">
        <v>4</v>
      </c>
      <c r="AY285" s="14">
        <v>4</v>
      </c>
      <c r="AZ285" s="14">
        <v>2</v>
      </c>
      <c r="BA285" s="14">
        <v>12</v>
      </c>
      <c r="BB285" s="16">
        <v>26391.523255813954</v>
      </c>
      <c r="BC285" s="16">
        <v>17958</v>
      </c>
      <c r="BD285" s="14">
        <v>2</v>
      </c>
      <c r="BE285" s="14">
        <v>15</v>
      </c>
      <c r="BF285" s="14">
        <v>20</v>
      </c>
      <c r="BG285" s="14">
        <v>13</v>
      </c>
      <c r="BH285" s="14">
        <v>11</v>
      </c>
      <c r="BI285" s="14">
        <v>3</v>
      </c>
      <c r="BJ285" s="14">
        <v>6</v>
      </c>
      <c r="BK285" s="14">
        <v>4</v>
      </c>
      <c r="BL285" s="14">
        <v>1</v>
      </c>
      <c r="BM285" s="14">
        <v>2</v>
      </c>
      <c r="BN285" s="14">
        <v>1</v>
      </c>
      <c r="BO285" s="14">
        <v>0</v>
      </c>
      <c r="BP285" s="14">
        <v>1</v>
      </c>
      <c r="BQ285" s="14">
        <v>1</v>
      </c>
      <c r="BR285" s="14">
        <v>1</v>
      </c>
      <c r="BS285" s="14">
        <v>0</v>
      </c>
      <c r="BT285" s="14">
        <v>0</v>
      </c>
      <c r="BU285" s="14">
        <v>1</v>
      </c>
      <c r="BV285" s="14">
        <v>0</v>
      </c>
      <c r="BW285" s="14">
        <v>0</v>
      </c>
      <c r="BX285" s="14">
        <v>4</v>
      </c>
      <c r="BY285" s="14">
        <v>47</v>
      </c>
      <c r="BZ285" s="16">
        <v>38249.063829787236</v>
      </c>
      <c r="CA285" s="16">
        <v>24570</v>
      </c>
      <c r="CB285" s="14">
        <v>10</v>
      </c>
      <c r="CC285" s="16">
        <v>12557.7</v>
      </c>
      <c r="CD285" s="16">
        <v>8818</v>
      </c>
      <c r="CE285" s="14">
        <v>31</v>
      </c>
      <c r="CF285" s="16">
        <v>12557.193548387097</v>
      </c>
      <c r="CG285" s="16">
        <v>10296</v>
      </c>
      <c r="CH285" s="14">
        <v>62</v>
      </c>
      <c r="CI285" s="14">
        <v>11</v>
      </c>
      <c r="CJ285" s="14">
        <v>7</v>
      </c>
      <c r="CK285" s="14">
        <v>3</v>
      </c>
      <c r="CL285" s="14">
        <v>2</v>
      </c>
      <c r="CM285" s="14">
        <v>3</v>
      </c>
      <c r="CN285" s="17">
        <f t="shared" si="102"/>
        <v>3.4482758620689655E-2</v>
      </c>
      <c r="CO285" s="14">
        <v>5</v>
      </c>
      <c r="CP285" s="17">
        <f t="shared" si="103"/>
        <v>5.7471264367816091E-2</v>
      </c>
      <c r="CQ285" s="14">
        <v>46</v>
      </c>
      <c r="CR285" s="14">
        <v>10</v>
      </c>
      <c r="CS285" s="17">
        <f t="shared" si="104"/>
        <v>5.6818181818181816E-2</v>
      </c>
      <c r="CT285" s="13"/>
      <c r="CU285" s="17"/>
      <c r="CV285" s="13"/>
      <c r="CW285" s="13"/>
      <c r="CX285" s="13"/>
      <c r="CY285" s="13"/>
      <c r="CZ285" s="13"/>
      <c r="DA285" s="13"/>
      <c r="DB285" s="13" t="str">
        <f>VLOOKUP($A285,'WO Detail'!$A$2:$BJ$304,5,FALSE)</f>
        <v>Albert Suggs</v>
      </c>
      <c r="DC285" s="13"/>
      <c r="DD285" s="13"/>
      <c r="DE285" s="55">
        <f>VLOOKUP($A285,'WO Detail'!$A$2:$BJ$304,38,FALSE)</f>
        <v>1</v>
      </c>
      <c r="DF285" s="19" t="s">
        <v>309</v>
      </c>
      <c r="DG285" s="19" t="s">
        <v>310</v>
      </c>
      <c r="DH285" s="19" t="s">
        <v>1603</v>
      </c>
      <c r="DI285" s="19" t="s">
        <v>1604</v>
      </c>
      <c r="DJ285" s="19" t="s">
        <v>443</v>
      </c>
      <c r="DK285" s="19" t="s">
        <v>444</v>
      </c>
      <c r="DL285" s="19" t="s">
        <v>1605</v>
      </c>
      <c r="DM285" s="19" t="s">
        <v>1606</v>
      </c>
      <c r="DN285" s="19" t="s">
        <v>573</v>
      </c>
      <c r="DO285" s="55"/>
      <c r="DP285" s="55"/>
      <c r="DQ285" s="68">
        <v>16.765285996055201</v>
      </c>
      <c r="DR285" s="55" t="str">
        <f>VLOOKUP($A285,'WO Detail'!$A$2:$BJ$304,10,FALSE)</f>
        <v>No</v>
      </c>
      <c r="DS285" s="55" t="str">
        <f>VLOOKUP($A285,'WO Detail'!$A$2:$BJ$304,14,FALSE)</f>
        <v>YES</v>
      </c>
      <c r="DT285" s="19" t="s">
        <v>317</v>
      </c>
      <c r="DU285" s="59" t="str">
        <f>VLOOKUP($A285,'WO Detail'!$A$2:$BJ$304,15,FALSE)</f>
        <v>MARGARITA DURAN</v>
      </c>
      <c r="DV285" s="78">
        <v>2020</v>
      </c>
      <c r="DW285" s="79" t="s">
        <v>267</v>
      </c>
      <c r="DX285" s="55">
        <f>VLOOKUP($A285,'WO Detail'!$A$2:$BJ$304,26,FALSE)</f>
        <v>88</v>
      </c>
      <c r="DY285" s="55">
        <f>VLOOKUP($A285,'WO Detail'!$A$2:$BJ$304,27,FALSE)</f>
        <v>87</v>
      </c>
      <c r="DZ285" s="55">
        <f>VLOOKUP($A285,'WO Detail'!$A$2:$BJ$304,28,FALSE)</f>
        <v>0</v>
      </c>
      <c r="EA285" s="55">
        <f>VLOOKUP($A285,'WO Detail'!$A$2:$BJ$304,29,FALSE)</f>
        <v>1</v>
      </c>
      <c r="EB285" s="55">
        <f>VLOOKUP($A285,'WO Detail'!$A$2:$BJ$304,30,FALSE)</f>
        <v>0</v>
      </c>
      <c r="EC285" s="55">
        <f>VLOOKUP($A285,'WO Detail'!$A$2:$BJ$304,31,FALSE)</f>
        <v>20</v>
      </c>
      <c r="ED285" s="55">
        <f>VLOOKUP($A285,'WO Detail'!$A$2:$BJ$304,32,FALSE)</f>
        <v>55</v>
      </c>
      <c r="EE285" s="55">
        <f>VLOOKUP($A285,'WO Detail'!$A$2:$BJ$304,33,FALSE)</f>
        <v>11</v>
      </c>
      <c r="EF285" s="55">
        <f>VLOOKUP($A285,'WO Detail'!$A$2:$BJ$304,34,FALSE)</f>
        <v>2</v>
      </c>
      <c r="EG285" s="55">
        <f>VLOOKUP($A285,'WO Detail'!$A$2:$BJ$304,35,FALSE)</f>
        <v>0</v>
      </c>
      <c r="EH285" s="55">
        <f>VLOOKUP($A285,'WO Detail'!$A$2:$BJ$304,36,FALSE)</f>
        <v>0</v>
      </c>
      <c r="EI285" s="55">
        <f>VLOOKUP($A285,'WO Detail'!$A$2:$BJ$304,37,FALSE)</f>
        <v>0</v>
      </c>
      <c r="EJ285" s="78">
        <v>7</v>
      </c>
      <c r="EK285" s="78">
        <v>0</v>
      </c>
      <c r="EL285" s="19" t="s">
        <v>268</v>
      </c>
      <c r="EM285" s="19" t="s">
        <v>290</v>
      </c>
      <c r="EN285" s="81">
        <v>32111</v>
      </c>
      <c r="EO285" s="78">
        <v>33</v>
      </c>
      <c r="EP285" s="78" t="s">
        <v>390</v>
      </c>
      <c r="EQ285" s="84">
        <v>18156</v>
      </c>
      <c r="ER285" s="78">
        <v>0.57999999999999996</v>
      </c>
      <c r="ES285" s="13"/>
      <c r="ET285" s="55">
        <f>VLOOKUP($A285,'WO Detail'!$A$2:$BJ$304,25,FALSE)</f>
        <v>12</v>
      </c>
      <c r="EU285" s="55">
        <f>VLOOKUP($A285,'WO Detail'!$A$2:$BJ$304,24,FALSE)</f>
        <v>0</v>
      </c>
      <c r="EV285" s="55" t="str">
        <f>VLOOKUP($A285,'WO Detail'!$A$2:$BJ$304,23,FALSE)</f>
        <v>OPERATING</v>
      </c>
      <c r="EW285" s="78" t="s">
        <v>267</v>
      </c>
      <c r="EX285" s="13"/>
      <c r="EY285" s="13"/>
      <c r="EZ285" s="19" t="s">
        <v>272</v>
      </c>
      <c r="FA285" s="55" t="str">
        <f>VLOOKUP($A285,'WO Detail'!$A$2:$BJ$304,11,FALSE)</f>
        <v>Other</v>
      </c>
      <c r="FB285" s="55" t="str">
        <f>VLOOKUP($A285,'WO Detail'!$A$2:$BJ$304,12,FALSE)</f>
        <v>No</v>
      </c>
      <c r="FC285" s="13"/>
      <c r="FD285" s="55">
        <f>VLOOKUP($A285,'WO Detail'!$A$2:$BJ$304,13,FALSE)</f>
        <v>0</v>
      </c>
      <c r="FE285" s="19" t="s">
        <v>272</v>
      </c>
      <c r="FF285" s="13" t="s">
        <v>273</v>
      </c>
      <c r="FG285" s="19" t="s">
        <v>1607</v>
      </c>
      <c r="FH285" s="19" t="s">
        <v>575</v>
      </c>
      <c r="FI285" s="13">
        <v>3801</v>
      </c>
      <c r="FJ285" s="13">
        <v>6</v>
      </c>
      <c r="FK285" s="19" t="s">
        <v>576</v>
      </c>
      <c r="FL285" s="13"/>
      <c r="FM285" s="55">
        <f>VLOOKUP($A285,'WO Detail'!$A$2:$BJ$304,16,FALSE)</f>
        <v>0</v>
      </c>
      <c r="FN285" s="13"/>
      <c r="FO285" s="13"/>
      <c r="FP285" s="13"/>
      <c r="FQ285" s="13"/>
      <c r="FR285" s="13"/>
      <c r="FS285" s="13"/>
      <c r="FT285" s="13"/>
      <c r="FU285" s="13"/>
      <c r="FV285" s="13"/>
      <c r="FW285" s="13"/>
      <c r="FX285" s="13"/>
      <c r="FY285" s="13"/>
      <c r="FZ285" s="13"/>
      <c r="GA285" s="13"/>
      <c r="GB285" s="13"/>
      <c r="GC285" s="13"/>
      <c r="GD285" s="13"/>
      <c r="GE285" s="13"/>
      <c r="GF285" s="13"/>
      <c r="GG285" s="13"/>
      <c r="GH285" s="55">
        <f>VLOOKUP($A285,'WO Detail'!$A$2:$BJ$304,39,FALSE)</f>
        <v>89.04</v>
      </c>
      <c r="GI285" s="55">
        <f>VLOOKUP($A285,'WO Detail'!$A$2:$BJ$304,40,FALSE)</f>
        <v>18.39</v>
      </c>
      <c r="GJ285" s="13"/>
      <c r="GK285" s="13"/>
      <c r="GL285" s="13"/>
      <c r="GM285" s="13"/>
      <c r="GN285" s="55" t="str">
        <f>VLOOKUP($A285,'WO Detail'!$A$2:$BJ$304,17,FALSE)</f>
        <v>1210.0</v>
      </c>
      <c r="GO285" s="55">
        <f>VLOOKUP($A285,'WO Detail'!$A$2:$BJ$304,18,FALSE)</f>
        <v>0</v>
      </c>
      <c r="GP285" s="55">
        <f>VLOOKUP($A285,'WO Detail'!$A$2:$BJ$304,19,FALSE)</f>
        <v>0</v>
      </c>
      <c r="GQ285" s="55" t="str">
        <f>VLOOKUP($A285,'WO Detail'!$A$2:$BJ$304,21,FALSE)</f>
        <v>Yes</v>
      </c>
      <c r="GR285" s="89">
        <f>VLOOKUP($A285,'WO Detail'!$A$2:$BJ$304,22,FALSE)</f>
        <v>1.3650594496711248</v>
      </c>
      <c r="GS285" s="95">
        <f>VLOOKUP($A285,'WO Detail'!$A$2:$BJ$304,41,FALSE)</f>
        <v>208</v>
      </c>
      <c r="GT285" s="95">
        <f t="shared" si="120"/>
        <v>0.79693486590038309</v>
      </c>
      <c r="GU285" s="95">
        <f>VLOOKUP($A285,'WO Detail'!$A$2:$BJ$304,42,FALSE)</f>
        <v>45</v>
      </c>
      <c r="GV285" s="95">
        <f t="shared" si="121"/>
        <v>0.51724137931034486</v>
      </c>
      <c r="GW285" s="95">
        <f>VLOOKUP($A285,'WO Detail'!$A$2:$BJ$304,43,FALSE)</f>
        <v>704</v>
      </c>
      <c r="GX285" s="95">
        <f t="shared" si="105"/>
        <v>2.6973180076628354</v>
      </c>
      <c r="GY285" s="95">
        <f>VLOOKUP($A285,'WO Detail'!$A$2:$BJ$304,44,FALSE)</f>
        <v>593</v>
      </c>
      <c r="GZ285" s="95">
        <f t="shared" si="106"/>
        <v>6.8160919540229887</v>
      </c>
      <c r="HA285" s="95">
        <f>VLOOKUP($A285,'WO Detail'!$A$2:$BJ$304,45,FALSE)</f>
        <v>265</v>
      </c>
      <c r="HB285" s="95">
        <f t="shared" si="107"/>
        <v>1.0153256704980842</v>
      </c>
      <c r="HC285" s="95">
        <f>VLOOKUP($A285,'WO Detail'!$A$2:$BJ$304,46,FALSE)</f>
        <v>82</v>
      </c>
      <c r="HD285" s="95">
        <f t="shared" si="108"/>
        <v>0.94252873563218387</v>
      </c>
      <c r="HE285" s="95">
        <f>VLOOKUP($A285,'WO Detail'!$A$2:$BJ$304,47,FALSE)</f>
        <v>102</v>
      </c>
      <c r="HF285" s="95">
        <f t="shared" si="109"/>
        <v>0.39080459770114945</v>
      </c>
      <c r="HG285" s="95">
        <f>VLOOKUP($A285,'WO Detail'!$A$2:$BJ$304,49,FALSE)</f>
        <v>349</v>
      </c>
      <c r="HH285" s="95">
        <f t="shared" si="110"/>
        <v>1.3371647509578544</v>
      </c>
      <c r="HI285" s="95">
        <f>VLOOKUP($A285,'WO Detail'!$A$2:$BJ$304,51,FALSE)</f>
        <v>0</v>
      </c>
      <c r="HJ285" s="95">
        <f t="shared" si="111"/>
        <v>0</v>
      </c>
      <c r="HK285" s="95">
        <f>VLOOKUP($A285,'WO Detail'!$A$2:$BJ$304,53,FALSE)</f>
        <v>0</v>
      </c>
      <c r="HL285" s="95">
        <f t="shared" si="112"/>
        <v>0</v>
      </c>
      <c r="HM285" s="95"/>
      <c r="HN285" s="95"/>
      <c r="HO285" s="95">
        <f>VLOOKUP($A285,'WO Detail'!$A$2:$BJ$304,56,FALSE)</f>
        <v>2751</v>
      </c>
      <c r="HP285" s="95">
        <f t="shared" si="113"/>
        <v>10.540229885057471</v>
      </c>
      <c r="HQ285" s="95">
        <f>VLOOKUP($A285,'WO Detail'!$A$2:$BJ$304,57,FALSE)</f>
        <v>301</v>
      </c>
      <c r="HR285" s="95">
        <f t="shared" si="114"/>
        <v>3.4597701149425286</v>
      </c>
      <c r="HS285" s="95">
        <f>VLOOKUP($A285,'WO Detail'!$A$2:$BJ$304,58,FALSE)</f>
        <v>1858</v>
      </c>
      <c r="HT285" s="95">
        <f t="shared" si="115"/>
        <v>7.1187739463601538</v>
      </c>
      <c r="HU285" s="95">
        <f>VLOOKUP($A285,'WO Detail'!$A$2:$BJ$304,59,FALSE)</f>
        <v>6588</v>
      </c>
      <c r="HV285" s="95">
        <f t="shared" si="116"/>
        <v>75.724137931034477</v>
      </c>
      <c r="HW285" s="95">
        <f>VLOOKUP($A285,'WO Detail'!$A$2:$BJ$304,60,FALSE)</f>
        <v>135</v>
      </c>
      <c r="HX285" s="95">
        <f t="shared" si="117"/>
        <v>0.51724137931034486</v>
      </c>
      <c r="HY285" s="95">
        <f>VLOOKUP($A285,'WO Detail'!$A$2:$BJ$304,61,FALSE)</f>
        <v>2797</v>
      </c>
      <c r="HZ285" s="95">
        <f t="shared" si="118"/>
        <v>32.149425287356323</v>
      </c>
      <c r="IA285" s="95"/>
      <c r="IB285" s="95"/>
      <c r="IC285" s="95"/>
      <c r="ID285" s="113">
        <f>VLOOKUP($A285,'PHAS Score'!$C$1:$D$303,2,FALSE)</f>
        <v>41</v>
      </c>
      <c r="IE285" s="95">
        <f>VLOOKUP($A285,'WO Detail'!$A$2:$BJ$304,62,FALSE)</f>
        <v>306</v>
      </c>
      <c r="IF285" s="95">
        <f t="shared" si="119"/>
        <v>3.5172413793103448</v>
      </c>
      <c r="IG285" s="96"/>
      <c r="IH285" s="96"/>
      <c r="II285" s="96"/>
      <c r="IJ285" s="96"/>
    </row>
    <row r="286" spans="1:244" s="18" customFormat="1" ht="20.100000000000001" customHeight="1">
      <c r="A286" s="55" t="s">
        <v>1608</v>
      </c>
      <c r="B286" s="13" t="s">
        <v>307</v>
      </c>
      <c r="C286" s="13" t="str">
        <f>VLOOKUP($A286,'WO Detail'!$A$2:$BJ$304,4,FALSE)</f>
        <v>Manhattan</v>
      </c>
      <c r="D286" s="13" t="str">
        <f>VLOOKUP($A286,'WO Detail'!$A$2:$BJ$304,6,FALSE)</f>
        <v>Harlem River</v>
      </c>
      <c r="E286" s="55">
        <f>VLOOKUP($A286,'WO Detail'!$A$2:$BJ$304,7,FALSE)</f>
        <v>3</v>
      </c>
      <c r="F286" s="13" t="s">
        <v>1609</v>
      </c>
      <c r="G286" s="53">
        <v>329</v>
      </c>
      <c r="H286" s="55" t="str">
        <f>VLOOKUP($A286,'WO Detail'!$A$2:$BJ$304,9,FALSE)</f>
        <v>NY005010030</v>
      </c>
      <c r="I286" s="14">
        <v>14</v>
      </c>
      <c r="J286" s="14">
        <v>30</v>
      </c>
      <c r="K286" s="15">
        <v>2.1428571000000001</v>
      </c>
      <c r="L286" s="15">
        <v>21.628571399999998</v>
      </c>
      <c r="M286" s="14">
        <v>9</v>
      </c>
      <c r="N286" s="14">
        <v>21</v>
      </c>
      <c r="O286" s="14">
        <v>0</v>
      </c>
      <c r="P286" s="14">
        <v>3</v>
      </c>
      <c r="Q286" s="14">
        <v>3</v>
      </c>
      <c r="R286" s="14">
        <v>3</v>
      </c>
      <c r="S286" s="14">
        <v>2</v>
      </c>
      <c r="T286" s="14">
        <v>3</v>
      </c>
      <c r="U286" s="14">
        <v>4</v>
      </c>
      <c r="V286" s="14">
        <v>4</v>
      </c>
      <c r="W286" s="14">
        <v>0</v>
      </c>
      <c r="X286" s="14">
        <v>1</v>
      </c>
      <c r="Y286" s="14">
        <v>4</v>
      </c>
      <c r="Z286" s="14">
        <v>2</v>
      </c>
      <c r="AA286" s="14">
        <v>1</v>
      </c>
      <c r="AB286" s="14">
        <v>9</v>
      </c>
      <c r="AC286" s="14">
        <v>8</v>
      </c>
      <c r="AD286" s="14">
        <v>7</v>
      </c>
      <c r="AE286" s="14">
        <v>0</v>
      </c>
      <c r="AF286" s="14">
        <v>13</v>
      </c>
      <c r="AG286" s="14">
        <v>17</v>
      </c>
      <c r="AH286" s="14">
        <v>0</v>
      </c>
      <c r="AI286" s="14">
        <v>0</v>
      </c>
      <c r="AJ286" s="14">
        <v>10</v>
      </c>
      <c r="AK286" s="14">
        <v>2</v>
      </c>
      <c r="AL286" s="14">
        <v>1</v>
      </c>
      <c r="AM286" s="14">
        <v>0</v>
      </c>
      <c r="AN286" s="14">
        <v>4</v>
      </c>
      <c r="AO286" s="16">
        <v>617</v>
      </c>
      <c r="AP286" s="16">
        <v>471.5</v>
      </c>
      <c r="AQ286" s="14">
        <v>0</v>
      </c>
      <c r="AR286" s="14">
        <v>0</v>
      </c>
      <c r="AS286" s="14">
        <v>5</v>
      </c>
      <c r="AT286" s="14">
        <v>1</v>
      </c>
      <c r="AU286" s="14">
        <v>1</v>
      </c>
      <c r="AV286" s="14">
        <v>1</v>
      </c>
      <c r="AW286" s="14">
        <v>1</v>
      </c>
      <c r="AX286" s="14">
        <v>0</v>
      </c>
      <c r="AY286" s="14">
        <v>2</v>
      </c>
      <c r="AZ286" s="14">
        <v>1</v>
      </c>
      <c r="BA286" s="14">
        <v>2</v>
      </c>
      <c r="BB286" s="16">
        <v>27743.428571428572</v>
      </c>
      <c r="BC286" s="16">
        <v>23310.5</v>
      </c>
      <c r="BD286" s="14">
        <v>0</v>
      </c>
      <c r="BE286" s="14">
        <v>2</v>
      </c>
      <c r="BF286" s="14">
        <v>3</v>
      </c>
      <c r="BG286" s="14">
        <v>1</v>
      </c>
      <c r="BH286" s="14">
        <v>1</v>
      </c>
      <c r="BI286" s="14">
        <v>2</v>
      </c>
      <c r="BJ286" s="14">
        <v>1</v>
      </c>
      <c r="BK286" s="14">
        <v>0</v>
      </c>
      <c r="BL286" s="14">
        <v>1</v>
      </c>
      <c r="BM286" s="14">
        <v>1</v>
      </c>
      <c r="BN286" s="14">
        <v>0</v>
      </c>
      <c r="BO286" s="14">
        <v>0</v>
      </c>
      <c r="BP286" s="14">
        <v>2</v>
      </c>
      <c r="BQ286" s="14">
        <v>0</v>
      </c>
      <c r="BR286" s="14">
        <v>0</v>
      </c>
      <c r="BS286" s="14">
        <v>0</v>
      </c>
      <c r="BT286" s="14">
        <v>0</v>
      </c>
      <c r="BU286" s="14">
        <v>0</v>
      </c>
      <c r="BV286" s="14">
        <v>0</v>
      </c>
      <c r="BW286" s="14">
        <v>0</v>
      </c>
      <c r="BX286" s="14">
        <v>0</v>
      </c>
      <c r="BY286" s="14">
        <v>6</v>
      </c>
      <c r="BZ286" s="16">
        <v>43636.666666666664</v>
      </c>
      <c r="CA286" s="16">
        <v>45511.5</v>
      </c>
      <c r="CB286" s="14">
        <v>1</v>
      </c>
      <c r="CC286" s="16">
        <v>25560</v>
      </c>
      <c r="CD286" s="16">
        <v>25560</v>
      </c>
      <c r="CE286" s="14">
        <v>7</v>
      </c>
      <c r="CF286" s="16">
        <v>14432.571428571429</v>
      </c>
      <c r="CG286" s="16">
        <v>10680</v>
      </c>
      <c r="CH286" s="14">
        <v>8</v>
      </c>
      <c r="CI286" s="14">
        <v>3</v>
      </c>
      <c r="CJ286" s="14">
        <v>3</v>
      </c>
      <c r="CK286" s="14">
        <v>0</v>
      </c>
      <c r="CL286" s="14">
        <v>0</v>
      </c>
      <c r="CM286" s="14">
        <v>0</v>
      </c>
      <c r="CN286" s="17">
        <f t="shared" si="102"/>
        <v>0</v>
      </c>
      <c r="CO286" s="14">
        <v>0</v>
      </c>
      <c r="CP286" s="17">
        <f t="shared" si="103"/>
        <v>0</v>
      </c>
      <c r="CQ286" s="14">
        <v>5</v>
      </c>
      <c r="CR286" s="14">
        <v>2</v>
      </c>
      <c r="CS286" s="17">
        <f t="shared" si="104"/>
        <v>6.6666666666666666E-2</v>
      </c>
      <c r="CT286" s="13"/>
      <c r="CU286" s="17"/>
      <c r="CV286" s="13"/>
      <c r="CW286" s="13"/>
      <c r="CX286" s="13"/>
      <c r="CY286" s="13"/>
      <c r="CZ286" s="13"/>
      <c r="DA286" s="13"/>
      <c r="DB286" s="13" t="str">
        <f>VLOOKUP($A286,'WO Detail'!$A$2:$BJ$304,5,FALSE)</f>
        <v>Albert Suggs</v>
      </c>
      <c r="DC286" s="13"/>
      <c r="DD286" s="13"/>
      <c r="DE286" s="55">
        <f>VLOOKUP($A286,'WO Detail'!$A$2:$BJ$304,38,FALSE)</f>
        <v>0</v>
      </c>
      <c r="DF286" s="19" t="s">
        <v>309</v>
      </c>
      <c r="DG286" s="19" t="s">
        <v>310</v>
      </c>
      <c r="DH286" s="19" t="s">
        <v>478</v>
      </c>
      <c r="DI286" s="19" t="s">
        <v>479</v>
      </c>
      <c r="DJ286" s="19" t="s">
        <v>443</v>
      </c>
      <c r="DK286" s="19" t="s">
        <v>444</v>
      </c>
      <c r="DL286" s="19" t="s">
        <v>396</v>
      </c>
      <c r="DM286" s="19" t="s">
        <v>410</v>
      </c>
      <c r="DN286" s="19" t="s">
        <v>573</v>
      </c>
      <c r="DO286" s="55"/>
      <c r="DP286" s="55"/>
      <c r="DQ286" s="68">
        <v>16.765285996055201</v>
      </c>
      <c r="DR286" s="55" t="str">
        <f>VLOOKUP($A286,'WO Detail'!$A$2:$BJ$304,10,FALSE)</f>
        <v>No</v>
      </c>
      <c r="DS286" s="55" t="str">
        <f>VLOOKUP($A286,'WO Detail'!$A$2:$BJ$304,14,FALSE)</f>
        <v>YES</v>
      </c>
      <c r="DT286" s="19" t="s">
        <v>317</v>
      </c>
      <c r="DU286" s="59" t="str">
        <f>VLOOKUP($A286,'WO Detail'!$A$2:$BJ$304,15,FALSE)</f>
        <v>VENUS WILLIAMS</v>
      </c>
      <c r="DV286" s="78">
        <v>2020</v>
      </c>
      <c r="DW286" s="79" t="s">
        <v>267</v>
      </c>
      <c r="DX286" s="55">
        <f>VLOOKUP($A286,'WO Detail'!$A$2:$BJ$304,26,FALSE)</f>
        <v>14</v>
      </c>
      <c r="DY286" s="55">
        <f>VLOOKUP($A286,'WO Detail'!$A$2:$BJ$304,27,FALSE)</f>
        <v>14</v>
      </c>
      <c r="DZ286" s="55">
        <f>VLOOKUP($A286,'WO Detail'!$A$2:$BJ$304,28,FALSE)</f>
        <v>0</v>
      </c>
      <c r="EA286" s="55">
        <f>VLOOKUP($A286,'WO Detail'!$A$2:$BJ$304,29,FALSE)</f>
        <v>0</v>
      </c>
      <c r="EB286" s="55">
        <f>VLOOKUP($A286,'WO Detail'!$A$2:$BJ$304,30,FALSE)</f>
        <v>0</v>
      </c>
      <c r="EC286" s="55">
        <f>VLOOKUP($A286,'WO Detail'!$A$2:$BJ$304,31,FALSE)</f>
        <v>6</v>
      </c>
      <c r="ED286" s="55">
        <f>VLOOKUP($A286,'WO Detail'!$A$2:$BJ$304,32,FALSE)</f>
        <v>3</v>
      </c>
      <c r="EE286" s="55">
        <f>VLOOKUP($A286,'WO Detail'!$A$2:$BJ$304,33,FALSE)</f>
        <v>4</v>
      </c>
      <c r="EF286" s="55">
        <f>VLOOKUP($A286,'WO Detail'!$A$2:$BJ$304,34,FALSE)</f>
        <v>1</v>
      </c>
      <c r="EG286" s="55">
        <f>VLOOKUP($A286,'WO Detail'!$A$2:$BJ$304,35,FALSE)</f>
        <v>0</v>
      </c>
      <c r="EH286" s="55">
        <f>VLOOKUP($A286,'WO Detail'!$A$2:$BJ$304,36,FALSE)</f>
        <v>0</v>
      </c>
      <c r="EI286" s="55">
        <f>VLOOKUP($A286,'WO Detail'!$A$2:$BJ$304,37,FALSE)</f>
        <v>0</v>
      </c>
      <c r="EJ286" s="78">
        <v>1</v>
      </c>
      <c r="EK286" s="78">
        <v>0</v>
      </c>
      <c r="EL286" s="19" t="s">
        <v>268</v>
      </c>
      <c r="EM286" s="19" t="s">
        <v>290</v>
      </c>
      <c r="EN286" s="81">
        <v>32111</v>
      </c>
      <c r="EO286" s="78">
        <v>33</v>
      </c>
      <c r="EP286" s="78" t="s">
        <v>390</v>
      </c>
      <c r="EQ286" s="84">
        <v>3393</v>
      </c>
      <c r="ER286" s="78">
        <v>0.09</v>
      </c>
      <c r="ES286" s="13"/>
      <c r="ET286" s="55">
        <f>VLOOKUP($A286,'WO Detail'!$A$2:$BJ$304,25,FALSE)</f>
        <v>1</v>
      </c>
      <c r="EU286" s="55">
        <f>VLOOKUP($A286,'WO Detail'!$A$2:$BJ$304,24,FALSE)</f>
        <v>0</v>
      </c>
      <c r="EV286" s="55">
        <f>VLOOKUP($A286,'WO Detail'!$A$2:$BJ$304,23,FALSE)</f>
        <v>0</v>
      </c>
      <c r="EW286" s="78" t="s">
        <v>267</v>
      </c>
      <c r="EX286" s="13"/>
      <c r="EY286" s="13"/>
      <c r="EZ286" s="19" t="s">
        <v>272</v>
      </c>
      <c r="FA286" s="55" t="str">
        <f>VLOOKUP($A286,'WO Detail'!$A$2:$BJ$304,11,FALSE)</f>
        <v>Other</v>
      </c>
      <c r="FB286" s="55" t="str">
        <f>VLOOKUP($A286,'WO Detail'!$A$2:$BJ$304,12,FALSE)</f>
        <v>No</v>
      </c>
      <c r="FC286" s="13"/>
      <c r="FD286" s="55">
        <f>VLOOKUP($A286,'WO Detail'!$A$2:$BJ$304,13,FALSE)</f>
        <v>0</v>
      </c>
      <c r="FE286" s="19" t="s">
        <v>272</v>
      </c>
      <c r="FF286" s="13" t="s">
        <v>273</v>
      </c>
      <c r="FG286" s="19" t="s">
        <v>1610</v>
      </c>
      <c r="FH286" s="19" t="s">
        <v>575</v>
      </c>
      <c r="FI286" s="13">
        <v>3801</v>
      </c>
      <c r="FJ286" s="13">
        <v>6</v>
      </c>
      <c r="FK286" s="19" t="s">
        <v>576</v>
      </c>
      <c r="FL286" s="13"/>
      <c r="FM286" s="55">
        <f>VLOOKUP($A286,'WO Detail'!$A$2:$BJ$304,16,FALSE)</f>
        <v>0</v>
      </c>
      <c r="FN286" s="13"/>
      <c r="FO286" s="13"/>
      <c r="FP286" s="13"/>
      <c r="FQ286" s="13"/>
      <c r="FR286" s="13"/>
      <c r="FS286" s="13"/>
      <c r="FT286" s="13"/>
      <c r="FU286" s="13"/>
      <c r="FV286" s="13"/>
      <c r="FW286" s="13"/>
      <c r="FX286" s="13"/>
      <c r="FY286" s="13"/>
      <c r="FZ286" s="13"/>
      <c r="GA286" s="13"/>
      <c r="GB286" s="13"/>
      <c r="GC286" s="13"/>
      <c r="GD286" s="13"/>
      <c r="GE286" s="13"/>
      <c r="GF286" s="13"/>
      <c r="GG286" s="13"/>
      <c r="GH286" s="55">
        <f>VLOOKUP($A286,'WO Detail'!$A$2:$BJ$304,39,FALSE)</f>
        <v>83.64</v>
      </c>
      <c r="GI286" s="55">
        <f>VLOOKUP($A286,'WO Detail'!$A$2:$BJ$304,40,FALSE)</f>
        <v>57.14</v>
      </c>
      <c r="GJ286" s="13"/>
      <c r="GK286" s="13"/>
      <c r="GL286" s="13"/>
      <c r="GM286" s="13"/>
      <c r="GN286" s="55">
        <f>VLOOKUP($A286,'WO Detail'!$A$2:$BJ$304,17,FALSE)</f>
        <v>0</v>
      </c>
      <c r="GO286" s="55">
        <f>VLOOKUP($A286,'WO Detail'!$A$2:$BJ$304,18,FALSE)</f>
        <v>0</v>
      </c>
      <c r="GP286" s="55">
        <f>VLOOKUP($A286,'WO Detail'!$A$2:$BJ$304,19,FALSE)</f>
        <v>0</v>
      </c>
      <c r="GQ286" s="55" t="str">
        <f>VLOOKUP($A286,'WO Detail'!$A$2:$BJ$304,21,FALSE)</f>
        <v>Yes</v>
      </c>
      <c r="GR286" s="89">
        <f>VLOOKUP($A286,'WO Detail'!$A$2:$BJ$304,22,FALSE)</f>
        <v>1.3650594496711248</v>
      </c>
      <c r="GS286" s="95">
        <f>VLOOKUP($A286,'WO Detail'!$A$2:$BJ$304,41,FALSE)</f>
        <v>13</v>
      </c>
      <c r="GT286" s="95">
        <f t="shared" si="120"/>
        <v>0.30952380952380948</v>
      </c>
      <c r="GU286" s="95">
        <f>VLOOKUP($A286,'WO Detail'!$A$2:$BJ$304,42,FALSE)</f>
        <v>0</v>
      </c>
      <c r="GV286" s="95">
        <f t="shared" si="121"/>
        <v>0</v>
      </c>
      <c r="GW286" s="95">
        <f>VLOOKUP($A286,'WO Detail'!$A$2:$BJ$304,43,FALSE)</f>
        <v>58</v>
      </c>
      <c r="GX286" s="95">
        <f t="shared" si="105"/>
        <v>1.3809523809523809</v>
      </c>
      <c r="GY286" s="95">
        <f>VLOOKUP($A286,'WO Detail'!$A$2:$BJ$304,44,FALSE)</f>
        <v>61</v>
      </c>
      <c r="GZ286" s="95">
        <f t="shared" si="106"/>
        <v>4.3571428571428568</v>
      </c>
      <c r="HA286" s="95">
        <f>VLOOKUP($A286,'WO Detail'!$A$2:$BJ$304,45,FALSE)</f>
        <v>48</v>
      </c>
      <c r="HB286" s="95">
        <f t="shared" si="107"/>
        <v>1.1428571428571428</v>
      </c>
      <c r="HC286" s="95">
        <f>VLOOKUP($A286,'WO Detail'!$A$2:$BJ$304,46,FALSE)</f>
        <v>13</v>
      </c>
      <c r="HD286" s="95">
        <f t="shared" si="108"/>
        <v>0.9285714285714286</v>
      </c>
      <c r="HE286" s="95">
        <f>VLOOKUP($A286,'WO Detail'!$A$2:$BJ$304,47,FALSE)</f>
        <v>14</v>
      </c>
      <c r="HF286" s="95">
        <f t="shared" si="109"/>
        <v>0.33333333333333337</v>
      </c>
      <c r="HG286" s="95">
        <f>VLOOKUP($A286,'WO Detail'!$A$2:$BJ$304,49,FALSE)</f>
        <v>1</v>
      </c>
      <c r="HH286" s="95">
        <f t="shared" si="110"/>
        <v>2.3809523809523808E-2</v>
      </c>
      <c r="HI286" s="95">
        <f>VLOOKUP($A286,'WO Detail'!$A$2:$BJ$304,51,FALSE)</f>
        <v>0</v>
      </c>
      <c r="HJ286" s="95">
        <f t="shared" si="111"/>
        <v>0</v>
      </c>
      <c r="HK286" s="95">
        <f>VLOOKUP($A286,'WO Detail'!$A$2:$BJ$304,53,FALSE)</f>
        <v>0</v>
      </c>
      <c r="HL286" s="95">
        <f t="shared" si="112"/>
        <v>0</v>
      </c>
      <c r="HM286" s="95"/>
      <c r="HN286" s="95"/>
      <c r="HO286" s="95">
        <f>VLOOKUP($A286,'WO Detail'!$A$2:$BJ$304,56,FALSE)</f>
        <v>375</v>
      </c>
      <c r="HP286" s="95">
        <f t="shared" si="113"/>
        <v>8.9285714285714288</v>
      </c>
      <c r="HQ286" s="95">
        <f>VLOOKUP($A286,'WO Detail'!$A$2:$BJ$304,57,FALSE)</f>
        <v>86</v>
      </c>
      <c r="HR286" s="95">
        <f t="shared" si="114"/>
        <v>6.1428571428571432</v>
      </c>
      <c r="HS286" s="95">
        <f>VLOOKUP($A286,'WO Detail'!$A$2:$BJ$304,58,FALSE)</f>
        <v>192</v>
      </c>
      <c r="HT286" s="95">
        <f t="shared" si="115"/>
        <v>4.5714285714285712</v>
      </c>
      <c r="HU286" s="95">
        <f>VLOOKUP($A286,'WO Detail'!$A$2:$BJ$304,59,FALSE)</f>
        <v>851</v>
      </c>
      <c r="HV286" s="95">
        <f t="shared" si="116"/>
        <v>60.785714285714285</v>
      </c>
      <c r="HW286" s="95">
        <f>VLOOKUP($A286,'WO Detail'!$A$2:$BJ$304,60,FALSE)</f>
        <v>31</v>
      </c>
      <c r="HX286" s="95">
        <f t="shared" si="117"/>
        <v>0.73809523809523814</v>
      </c>
      <c r="HY286" s="95">
        <f>VLOOKUP($A286,'WO Detail'!$A$2:$BJ$304,61,FALSE)</f>
        <v>234</v>
      </c>
      <c r="HZ286" s="95">
        <f t="shared" si="118"/>
        <v>16.714285714285715</v>
      </c>
      <c r="IA286" s="95"/>
      <c r="IB286" s="95"/>
      <c r="IC286" s="95"/>
      <c r="ID286" s="113">
        <f>VLOOKUP($A286,'PHAS Score'!$C$1:$D$303,2,FALSE)</f>
        <v>37</v>
      </c>
      <c r="IE286" s="95">
        <f>VLOOKUP($A286,'WO Detail'!$A$2:$BJ$304,62,FALSE)</f>
        <v>1</v>
      </c>
      <c r="IF286" s="95">
        <f t="shared" si="119"/>
        <v>7.1428571428571425E-2</v>
      </c>
      <c r="IG286" s="96"/>
      <c r="IH286" s="96"/>
      <c r="II286" s="96"/>
      <c r="IJ286" s="96"/>
    </row>
    <row r="287" spans="1:244" s="18" customFormat="1" ht="20.100000000000001" customHeight="1">
      <c r="A287" s="55" t="s">
        <v>1611</v>
      </c>
      <c r="B287" s="13" t="s">
        <v>307</v>
      </c>
      <c r="C287" s="13" t="str">
        <f>VLOOKUP($A287,'WO Detail'!$A$2:$BJ$304,4,FALSE)</f>
        <v>Manhattan</v>
      </c>
      <c r="D287" s="13" t="str">
        <f>VLOOKUP($A287,'WO Detail'!$A$2:$BJ$304,6,FALSE)</f>
        <v>Fort Washington Ave Rehab</v>
      </c>
      <c r="E287" s="55">
        <f>VLOOKUP($A287,'WO Detail'!$A$2:$BJ$304,7,FALSE)</f>
        <v>309</v>
      </c>
      <c r="F287" s="13" t="s">
        <v>1612</v>
      </c>
      <c r="G287" s="53">
        <v>330</v>
      </c>
      <c r="H287" s="55" t="str">
        <f>VLOOKUP($A287,'WO Detail'!$A$2:$BJ$304,9,FALSE)</f>
        <v>NY005013090</v>
      </c>
      <c r="I287" s="14">
        <v>32</v>
      </c>
      <c r="J287" s="14">
        <v>67</v>
      </c>
      <c r="K287" s="15">
        <v>2.09375</v>
      </c>
      <c r="L287" s="15">
        <v>18.703125</v>
      </c>
      <c r="M287" s="14">
        <v>24</v>
      </c>
      <c r="N287" s="14">
        <v>43</v>
      </c>
      <c r="O287" s="14">
        <v>4</v>
      </c>
      <c r="P287" s="14">
        <v>7</v>
      </c>
      <c r="Q287" s="14">
        <v>4</v>
      </c>
      <c r="R287" s="14">
        <v>5</v>
      </c>
      <c r="S287" s="14">
        <v>3</v>
      </c>
      <c r="T287" s="14">
        <v>11</v>
      </c>
      <c r="U287" s="14">
        <v>3</v>
      </c>
      <c r="V287" s="14">
        <v>2</v>
      </c>
      <c r="W287" s="14">
        <v>7</v>
      </c>
      <c r="X287" s="14">
        <v>3</v>
      </c>
      <c r="Y287" s="14">
        <v>11</v>
      </c>
      <c r="Z287" s="14">
        <v>3</v>
      </c>
      <c r="AA287" s="14">
        <v>4</v>
      </c>
      <c r="AB287" s="14">
        <v>18</v>
      </c>
      <c r="AC287" s="14">
        <v>19</v>
      </c>
      <c r="AD287" s="14">
        <v>18</v>
      </c>
      <c r="AE287" s="14">
        <v>3</v>
      </c>
      <c r="AF287" s="14">
        <v>4</v>
      </c>
      <c r="AG287" s="14">
        <v>60</v>
      </c>
      <c r="AH287" s="14">
        <v>0</v>
      </c>
      <c r="AI287" s="14">
        <v>0</v>
      </c>
      <c r="AJ287" s="14">
        <v>23</v>
      </c>
      <c r="AK287" s="14">
        <v>7</v>
      </c>
      <c r="AL287" s="14">
        <v>0</v>
      </c>
      <c r="AM287" s="14">
        <v>1</v>
      </c>
      <c r="AN287" s="14">
        <v>4</v>
      </c>
      <c r="AO287" s="16">
        <v>514.40625</v>
      </c>
      <c r="AP287" s="16">
        <v>329.5</v>
      </c>
      <c r="AQ287" s="14">
        <v>0</v>
      </c>
      <c r="AR287" s="14">
        <v>2</v>
      </c>
      <c r="AS287" s="14">
        <v>13</v>
      </c>
      <c r="AT287" s="14">
        <v>4</v>
      </c>
      <c r="AU287" s="14">
        <v>1</v>
      </c>
      <c r="AV287" s="14">
        <v>3</v>
      </c>
      <c r="AW287" s="14">
        <v>2</v>
      </c>
      <c r="AX287" s="14">
        <v>1</v>
      </c>
      <c r="AY287" s="14">
        <v>0</v>
      </c>
      <c r="AZ287" s="14">
        <v>2</v>
      </c>
      <c r="BA287" s="14">
        <v>4</v>
      </c>
      <c r="BB287" s="16">
        <v>26365.59375</v>
      </c>
      <c r="BC287" s="16">
        <v>14588.5</v>
      </c>
      <c r="BD287" s="14">
        <v>0</v>
      </c>
      <c r="BE287" s="14">
        <v>5</v>
      </c>
      <c r="BF287" s="14">
        <v>11</v>
      </c>
      <c r="BG287" s="14">
        <v>3</v>
      </c>
      <c r="BH287" s="14">
        <v>4</v>
      </c>
      <c r="BI287" s="14">
        <v>2</v>
      </c>
      <c r="BJ287" s="14">
        <v>0</v>
      </c>
      <c r="BK287" s="14">
        <v>1</v>
      </c>
      <c r="BL287" s="14">
        <v>0</v>
      </c>
      <c r="BM287" s="14">
        <v>2</v>
      </c>
      <c r="BN287" s="14">
        <v>0</v>
      </c>
      <c r="BO287" s="14">
        <v>2</v>
      </c>
      <c r="BP287" s="14">
        <v>0</v>
      </c>
      <c r="BQ287" s="14">
        <v>0</v>
      </c>
      <c r="BR287" s="14">
        <v>0</v>
      </c>
      <c r="BS287" s="14">
        <v>0</v>
      </c>
      <c r="BT287" s="14">
        <v>0</v>
      </c>
      <c r="BU287" s="14">
        <v>1</v>
      </c>
      <c r="BV287" s="14">
        <v>0</v>
      </c>
      <c r="BW287" s="14">
        <v>0</v>
      </c>
      <c r="BX287" s="14">
        <v>1</v>
      </c>
      <c r="BY287" s="14">
        <v>12</v>
      </c>
      <c r="BZ287" s="16">
        <v>48994.333333333336</v>
      </c>
      <c r="CA287" s="16">
        <v>42251.5</v>
      </c>
      <c r="CB287" s="14">
        <v>3</v>
      </c>
      <c r="CC287" s="16">
        <v>29040.333333333332</v>
      </c>
      <c r="CD287" s="16">
        <v>15072</v>
      </c>
      <c r="CE287" s="14">
        <v>18</v>
      </c>
      <c r="CF287" s="16">
        <v>12641.944444444445</v>
      </c>
      <c r="CG287" s="16">
        <v>10416</v>
      </c>
      <c r="CH287" s="14">
        <v>23</v>
      </c>
      <c r="CI287" s="14">
        <v>5</v>
      </c>
      <c r="CJ287" s="14">
        <v>3</v>
      </c>
      <c r="CK287" s="14">
        <v>0</v>
      </c>
      <c r="CL287" s="14">
        <v>1</v>
      </c>
      <c r="CM287" s="14">
        <v>1</v>
      </c>
      <c r="CN287" s="17">
        <f t="shared" si="102"/>
        <v>3.125E-2</v>
      </c>
      <c r="CO287" s="14">
        <v>2</v>
      </c>
      <c r="CP287" s="17">
        <f t="shared" si="103"/>
        <v>6.25E-2</v>
      </c>
      <c r="CQ287" s="14">
        <v>18</v>
      </c>
      <c r="CR287" s="14">
        <v>6</v>
      </c>
      <c r="CS287" s="17">
        <f t="shared" si="104"/>
        <v>8.9552238805970144E-2</v>
      </c>
      <c r="CT287" s="13"/>
      <c r="CU287" s="17"/>
      <c r="CV287" s="13"/>
      <c r="CW287" s="13"/>
      <c r="CX287" s="13"/>
      <c r="CY287" s="13"/>
      <c r="CZ287" s="13"/>
      <c r="DA287" s="13"/>
      <c r="DB287" s="13" t="str">
        <f>VLOOKUP($A287,'WO Detail'!$A$2:$BJ$304,5,FALSE)</f>
        <v>Albert Suggs</v>
      </c>
      <c r="DC287" s="13"/>
      <c r="DD287" s="13"/>
      <c r="DE287" s="55">
        <f>VLOOKUP($A287,'WO Detail'!$A$2:$BJ$304,38,FALSE)</f>
        <v>0</v>
      </c>
      <c r="DF287" s="19" t="s">
        <v>309</v>
      </c>
      <c r="DG287" s="19" t="s">
        <v>310</v>
      </c>
      <c r="DH287" s="19" t="s">
        <v>830</v>
      </c>
      <c r="DI287" s="19" t="s">
        <v>831</v>
      </c>
      <c r="DJ287" s="19" t="s">
        <v>443</v>
      </c>
      <c r="DK287" s="19" t="s">
        <v>444</v>
      </c>
      <c r="DL287" s="19" t="s">
        <v>334</v>
      </c>
      <c r="DM287" s="19" t="s">
        <v>832</v>
      </c>
      <c r="DN287" s="19" t="s">
        <v>573</v>
      </c>
      <c r="DO287" s="55"/>
      <c r="DP287" s="55"/>
      <c r="DQ287" s="68">
        <v>16.765285996055201</v>
      </c>
      <c r="DR287" s="55" t="str">
        <f>VLOOKUP($A287,'WO Detail'!$A$2:$BJ$304,10,FALSE)</f>
        <v>No</v>
      </c>
      <c r="DS287" s="55" t="str">
        <f>VLOOKUP($A287,'WO Detail'!$A$2:$BJ$304,14,FALSE)</f>
        <v>YES</v>
      </c>
      <c r="DT287" s="19" t="s">
        <v>317</v>
      </c>
      <c r="DU287" s="59" t="str">
        <f>VLOOKUP($A287,'WO Detail'!$A$2:$BJ$304,15,FALSE)</f>
        <v>MARGARITA DURAN</v>
      </c>
      <c r="DV287" s="78">
        <v>2020</v>
      </c>
      <c r="DW287" s="79" t="s">
        <v>267</v>
      </c>
      <c r="DX287" s="55">
        <f>VLOOKUP($A287,'WO Detail'!$A$2:$BJ$304,26,FALSE)</f>
        <v>32</v>
      </c>
      <c r="DY287" s="55">
        <f>VLOOKUP($A287,'WO Detail'!$A$2:$BJ$304,27,FALSE)</f>
        <v>32</v>
      </c>
      <c r="DZ287" s="55">
        <f>VLOOKUP($A287,'WO Detail'!$A$2:$BJ$304,28,FALSE)</f>
        <v>0</v>
      </c>
      <c r="EA287" s="55">
        <f>VLOOKUP($A287,'WO Detail'!$A$2:$BJ$304,29,FALSE)</f>
        <v>0</v>
      </c>
      <c r="EB287" s="55">
        <f>VLOOKUP($A287,'WO Detail'!$A$2:$BJ$304,30,FALSE)</f>
        <v>0</v>
      </c>
      <c r="EC287" s="55">
        <f>VLOOKUP($A287,'WO Detail'!$A$2:$BJ$304,31,FALSE)</f>
        <v>19</v>
      </c>
      <c r="ED287" s="55">
        <f>VLOOKUP($A287,'WO Detail'!$A$2:$BJ$304,32,FALSE)</f>
        <v>10</v>
      </c>
      <c r="EE287" s="55">
        <f>VLOOKUP($A287,'WO Detail'!$A$2:$BJ$304,33,FALSE)</f>
        <v>2</v>
      </c>
      <c r="EF287" s="55">
        <f>VLOOKUP($A287,'WO Detail'!$A$2:$BJ$304,34,FALSE)</f>
        <v>1</v>
      </c>
      <c r="EG287" s="55">
        <f>VLOOKUP($A287,'WO Detail'!$A$2:$BJ$304,35,FALSE)</f>
        <v>0</v>
      </c>
      <c r="EH287" s="55">
        <f>VLOOKUP($A287,'WO Detail'!$A$2:$BJ$304,36,FALSE)</f>
        <v>0</v>
      </c>
      <c r="EI287" s="55">
        <f>VLOOKUP($A287,'WO Detail'!$A$2:$BJ$304,37,FALSE)</f>
        <v>0</v>
      </c>
      <c r="EJ287" s="78">
        <v>2</v>
      </c>
      <c r="EK287" s="78">
        <v>0</v>
      </c>
      <c r="EL287" s="19" t="s">
        <v>268</v>
      </c>
      <c r="EM287" s="19" t="s">
        <v>269</v>
      </c>
      <c r="EN287" s="81">
        <v>33147</v>
      </c>
      <c r="EO287" s="78">
        <v>30</v>
      </c>
      <c r="EP287" s="78" t="s">
        <v>390</v>
      </c>
      <c r="EQ287" s="84">
        <v>6012</v>
      </c>
      <c r="ER287" s="78">
        <v>0.2</v>
      </c>
      <c r="ES287" s="13"/>
      <c r="ET287" s="55">
        <f>VLOOKUP($A287,'WO Detail'!$A$2:$BJ$304,25,FALSE)</f>
        <v>6</v>
      </c>
      <c r="EU287" s="55">
        <f>VLOOKUP($A287,'WO Detail'!$A$2:$BJ$304,24,FALSE)</f>
        <v>0</v>
      </c>
      <c r="EV287" s="55" t="str">
        <f>VLOOKUP($A287,'WO Detail'!$A$2:$BJ$304,23,FALSE)</f>
        <v>OPERATING</v>
      </c>
      <c r="EW287" s="78" t="s">
        <v>267</v>
      </c>
      <c r="EX287" s="13"/>
      <c r="EY287" s="13"/>
      <c r="EZ287" s="19" t="s">
        <v>272</v>
      </c>
      <c r="FA287" s="55" t="str">
        <f>VLOOKUP($A287,'WO Detail'!$A$2:$BJ$304,11,FALSE)</f>
        <v>Other</v>
      </c>
      <c r="FB287" s="55" t="str">
        <f>VLOOKUP($A287,'WO Detail'!$A$2:$BJ$304,12,FALSE)</f>
        <v>No</v>
      </c>
      <c r="FC287" s="13"/>
      <c r="FD287" s="55">
        <f>VLOOKUP($A287,'WO Detail'!$A$2:$BJ$304,13,FALSE)</f>
        <v>0</v>
      </c>
      <c r="FE287" s="19" t="s">
        <v>272</v>
      </c>
      <c r="FF287" s="13" t="s">
        <v>273</v>
      </c>
      <c r="FG287" s="19" t="s">
        <v>1600</v>
      </c>
      <c r="FH287" s="19" t="s">
        <v>575</v>
      </c>
      <c r="FI287" s="13">
        <v>3801</v>
      </c>
      <c r="FJ287" s="13">
        <v>6</v>
      </c>
      <c r="FK287" s="19" t="s">
        <v>576</v>
      </c>
      <c r="FL287" s="13"/>
      <c r="FM287" s="55">
        <f>VLOOKUP($A287,'WO Detail'!$A$2:$BJ$304,16,FALSE)</f>
        <v>0</v>
      </c>
      <c r="FN287" s="13"/>
      <c r="FO287" s="13"/>
      <c r="FP287" s="13"/>
      <c r="FQ287" s="13"/>
      <c r="FR287" s="13"/>
      <c r="FS287" s="13"/>
      <c r="FT287" s="13"/>
      <c r="FU287" s="13"/>
      <c r="FV287" s="13"/>
      <c r="FW287" s="13"/>
      <c r="FX287" s="13"/>
      <c r="FY287" s="13"/>
      <c r="FZ287" s="13"/>
      <c r="GA287" s="13"/>
      <c r="GB287" s="13"/>
      <c r="GC287" s="13"/>
      <c r="GD287" s="13"/>
      <c r="GE287" s="13"/>
      <c r="GF287" s="13"/>
      <c r="GG287" s="13"/>
      <c r="GH287" s="55">
        <f>VLOOKUP($A287,'WO Detail'!$A$2:$BJ$304,39,FALSE)</f>
        <v>93.19</v>
      </c>
      <c r="GI287" s="55">
        <f>VLOOKUP($A287,'WO Detail'!$A$2:$BJ$304,40,FALSE)</f>
        <v>28.13</v>
      </c>
      <c r="GJ287" s="13"/>
      <c r="GK287" s="13"/>
      <c r="GL287" s="13"/>
      <c r="GM287" s="13"/>
      <c r="GN287" s="55">
        <f>VLOOKUP($A287,'WO Detail'!$A$2:$BJ$304,17,FALSE)</f>
        <v>0</v>
      </c>
      <c r="GO287" s="55">
        <f>VLOOKUP($A287,'WO Detail'!$A$2:$BJ$304,18,FALSE)</f>
        <v>0</v>
      </c>
      <c r="GP287" s="55">
        <f>VLOOKUP($A287,'WO Detail'!$A$2:$BJ$304,19,FALSE)</f>
        <v>0</v>
      </c>
      <c r="GQ287" s="55" t="str">
        <f>VLOOKUP($A287,'WO Detail'!$A$2:$BJ$304,21,FALSE)</f>
        <v>Yes</v>
      </c>
      <c r="GR287" s="89">
        <f>VLOOKUP($A287,'WO Detail'!$A$2:$BJ$304,22,FALSE)</f>
        <v>0.91270242341122243</v>
      </c>
      <c r="GS287" s="95">
        <f>VLOOKUP($A287,'WO Detail'!$A$2:$BJ$304,41,FALSE)</f>
        <v>54</v>
      </c>
      <c r="GT287" s="95">
        <f t="shared" si="120"/>
        <v>0.5625</v>
      </c>
      <c r="GU287" s="95">
        <f>VLOOKUP($A287,'WO Detail'!$A$2:$BJ$304,42,FALSE)</f>
        <v>7</v>
      </c>
      <c r="GV287" s="95">
        <f t="shared" si="121"/>
        <v>0.21875</v>
      </c>
      <c r="GW287" s="95">
        <f>VLOOKUP($A287,'WO Detail'!$A$2:$BJ$304,43,FALSE)</f>
        <v>282</v>
      </c>
      <c r="GX287" s="95">
        <f t="shared" si="105"/>
        <v>2.9375</v>
      </c>
      <c r="GY287" s="95">
        <f>VLOOKUP($A287,'WO Detail'!$A$2:$BJ$304,44,FALSE)</f>
        <v>283</v>
      </c>
      <c r="GZ287" s="95">
        <f t="shared" si="106"/>
        <v>8.84375</v>
      </c>
      <c r="HA287" s="95">
        <f>VLOOKUP($A287,'WO Detail'!$A$2:$BJ$304,45,FALSE)</f>
        <v>164</v>
      </c>
      <c r="HB287" s="95">
        <f t="shared" si="107"/>
        <v>1.7083333333333333</v>
      </c>
      <c r="HC287" s="95">
        <f>VLOOKUP($A287,'WO Detail'!$A$2:$BJ$304,46,FALSE)</f>
        <v>77</v>
      </c>
      <c r="HD287" s="95">
        <f t="shared" si="108"/>
        <v>2.40625</v>
      </c>
      <c r="HE287" s="95">
        <f>VLOOKUP($A287,'WO Detail'!$A$2:$BJ$304,47,FALSE)</f>
        <v>65</v>
      </c>
      <c r="HF287" s="95">
        <f t="shared" si="109"/>
        <v>0.67708333333333337</v>
      </c>
      <c r="HG287" s="95">
        <f>VLOOKUP($A287,'WO Detail'!$A$2:$BJ$304,49,FALSE)</f>
        <v>182</v>
      </c>
      <c r="HH287" s="95">
        <f t="shared" si="110"/>
        <v>1.8958333333333333</v>
      </c>
      <c r="HI287" s="95">
        <f>VLOOKUP($A287,'WO Detail'!$A$2:$BJ$304,51,FALSE)</f>
        <v>0</v>
      </c>
      <c r="HJ287" s="95">
        <f t="shared" si="111"/>
        <v>0</v>
      </c>
      <c r="HK287" s="95">
        <f>VLOOKUP($A287,'WO Detail'!$A$2:$BJ$304,53,FALSE)</f>
        <v>0</v>
      </c>
      <c r="HL287" s="95">
        <f t="shared" si="112"/>
        <v>0</v>
      </c>
      <c r="HM287" s="95"/>
      <c r="HN287" s="95"/>
      <c r="HO287" s="95">
        <f>VLOOKUP($A287,'WO Detail'!$A$2:$BJ$304,56,FALSE)</f>
        <v>1069</v>
      </c>
      <c r="HP287" s="95">
        <f t="shared" si="113"/>
        <v>11.135416666666666</v>
      </c>
      <c r="HQ287" s="95">
        <f>VLOOKUP($A287,'WO Detail'!$A$2:$BJ$304,57,FALSE)</f>
        <v>117</v>
      </c>
      <c r="HR287" s="95">
        <f t="shared" si="114"/>
        <v>3.65625</v>
      </c>
      <c r="HS287" s="95">
        <f>VLOOKUP($A287,'WO Detail'!$A$2:$BJ$304,58,FALSE)</f>
        <v>976</v>
      </c>
      <c r="HT287" s="95">
        <f t="shared" si="115"/>
        <v>10.166666666666666</v>
      </c>
      <c r="HU287" s="95">
        <f>VLOOKUP($A287,'WO Detail'!$A$2:$BJ$304,59,FALSE)</f>
        <v>2572</v>
      </c>
      <c r="HV287" s="95">
        <f t="shared" si="116"/>
        <v>80.375</v>
      </c>
      <c r="HW287" s="95">
        <f>VLOOKUP($A287,'WO Detail'!$A$2:$BJ$304,60,FALSE)</f>
        <v>36</v>
      </c>
      <c r="HX287" s="95">
        <f t="shared" si="117"/>
        <v>0.375</v>
      </c>
      <c r="HY287" s="95">
        <f>VLOOKUP($A287,'WO Detail'!$A$2:$BJ$304,61,FALSE)</f>
        <v>1066</v>
      </c>
      <c r="HZ287" s="95">
        <f t="shared" si="118"/>
        <v>33.3125</v>
      </c>
      <c r="IA287" s="95"/>
      <c r="IB287" s="95"/>
      <c r="IC287" s="95"/>
      <c r="ID287" s="113">
        <f>VLOOKUP($A287,'PHAS Score'!$C$1:$D$303,2,FALSE)</f>
        <v>41</v>
      </c>
      <c r="IE287" s="95">
        <f>VLOOKUP($A287,'WO Detail'!$A$2:$BJ$304,62,FALSE)</f>
        <v>406</v>
      </c>
      <c r="IF287" s="95">
        <f t="shared" si="119"/>
        <v>12.6875</v>
      </c>
      <c r="IG287" s="96"/>
      <c r="IH287" s="96"/>
      <c r="II287" s="96"/>
      <c r="IJ287" s="96"/>
    </row>
    <row r="288" spans="1:244" s="18" customFormat="1" ht="20.100000000000001" customHeight="1">
      <c r="A288" s="55" t="s">
        <v>1613</v>
      </c>
      <c r="B288" s="13" t="s">
        <v>307</v>
      </c>
      <c r="C288" s="13" t="str">
        <f>VLOOKUP($A288,'WO Detail'!$A$2:$BJ$304,4,FALSE)</f>
        <v>Manhattan</v>
      </c>
      <c r="D288" s="13" t="str">
        <f>VLOOKUP($A288,'WO Detail'!$A$2:$BJ$304,6,FALSE)</f>
        <v>Fort Washington Ave Rehab</v>
      </c>
      <c r="E288" s="55">
        <f>VLOOKUP($A288,'WO Detail'!$A$2:$BJ$304,7,FALSE)</f>
        <v>309</v>
      </c>
      <c r="F288" s="13" t="s">
        <v>1614</v>
      </c>
      <c r="G288" s="53">
        <v>331</v>
      </c>
      <c r="H288" s="55" t="str">
        <f>VLOOKUP($A288,'WO Detail'!$A$2:$BJ$304,9,FALSE)</f>
        <v>NY005013090</v>
      </c>
      <c r="I288" s="14">
        <v>31</v>
      </c>
      <c r="J288" s="14">
        <v>60</v>
      </c>
      <c r="K288" s="15">
        <v>1.9354838999999999</v>
      </c>
      <c r="L288" s="15">
        <v>22.3483871</v>
      </c>
      <c r="M288" s="14">
        <v>21</v>
      </c>
      <c r="N288" s="14">
        <v>39</v>
      </c>
      <c r="O288" s="14">
        <v>2</v>
      </c>
      <c r="P288" s="14">
        <v>6</v>
      </c>
      <c r="Q288" s="14">
        <v>1</v>
      </c>
      <c r="R288" s="14">
        <v>3</v>
      </c>
      <c r="S288" s="14">
        <v>3</v>
      </c>
      <c r="T288" s="14">
        <v>3</v>
      </c>
      <c r="U288" s="14">
        <v>5</v>
      </c>
      <c r="V288" s="14">
        <v>6</v>
      </c>
      <c r="W288" s="14">
        <v>5</v>
      </c>
      <c r="X288" s="14">
        <v>5</v>
      </c>
      <c r="Y288" s="14">
        <v>12</v>
      </c>
      <c r="Z288" s="14">
        <v>8</v>
      </c>
      <c r="AA288" s="14">
        <v>1</v>
      </c>
      <c r="AB288" s="14">
        <v>11</v>
      </c>
      <c r="AC288" s="14">
        <v>24</v>
      </c>
      <c r="AD288" s="14">
        <v>21</v>
      </c>
      <c r="AE288" s="14">
        <v>3</v>
      </c>
      <c r="AF288" s="14">
        <v>5</v>
      </c>
      <c r="AG288" s="14">
        <v>52</v>
      </c>
      <c r="AH288" s="14">
        <v>0</v>
      </c>
      <c r="AI288" s="14">
        <v>0</v>
      </c>
      <c r="AJ288" s="14">
        <v>17</v>
      </c>
      <c r="AK288" s="14">
        <v>5</v>
      </c>
      <c r="AL288" s="14">
        <v>0</v>
      </c>
      <c r="AM288" s="14">
        <v>0</v>
      </c>
      <c r="AN288" s="14">
        <v>3</v>
      </c>
      <c r="AO288" s="16">
        <v>578.29032258064512</v>
      </c>
      <c r="AP288" s="16">
        <v>413</v>
      </c>
      <c r="AQ288" s="14">
        <v>0</v>
      </c>
      <c r="AR288" s="14">
        <v>2</v>
      </c>
      <c r="AS288" s="14">
        <v>9</v>
      </c>
      <c r="AT288" s="14">
        <v>3</v>
      </c>
      <c r="AU288" s="14">
        <v>6</v>
      </c>
      <c r="AV288" s="14">
        <v>0</v>
      </c>
      <c r="AW288" s="14">
        <v>2</v>
      </c>
      <c r="AX288" s="14">
        <v>1</v>
      </c>
      <c r="AY288" s="14">
        <v>1</v>
      </c>
      <c r="AZ288" s="14">
        <v>1</v>
      </c>
      <c r="BA288" s="14">
        <v>6</v>
      </c>
      <c r="BB288" s="16">
        <v>29185.032258064515</v>
      </c>
      <c r="BC288" s="16">
        <v>18389</v>
      </c>
      <c r="BD288" s="14">
        <v>0</v>
      </c>
      <c r="BE288" s="14">
        <v>3</v>
      </c>
      <c r="BF288" s="14">
        <v>10</v>
      </c>
      <c r="BG288" s="14">
        <v>4</v>
      </c>
      <c r="BH288" s="14">
        <v>2</v>
      </c>
      <c r="BI288" s="14">
        <v>2</v>
      </c>
      <c r="BJ288" s="14">
        <v>0</v>
      </c>
      <c r="BK288" s="14">
        <v>3</v>
      </c>
      <c r="BL288" s="14">
        <v>2</v>
      </c>
      <c r="BM288" s="14">
        <v>0</v>
      </c>
      <c r="BN288" s="14">
        <v>1</v>
      </c>
      <c r="BO288" s="14">
        <v>1</v>
      </c>
      <c r="BP288" s="14">
        <v>0</v>
      </c>
      <c r="BQ288" s="14">
        <v>1</v>
      </c>
      <c r="BR288" s="14">
        <v>0</v>
      </c>
      <c r="BS288" s="14">
        <v>0</v>
      </c>
      <c r="BT288" s="14">
        <v>0</v>
      </c>
      <c r="BU288" s="14">
        <v>1</v>
      </c>
      <c r="BV288" s="14">
        <v>0</v>
      </c>
      <c r="BW288" s="14">
        <v>0</v>
      </c>
      <c r="BX288" s="14">
        <v>1</v>
      </c>
      <c r="BY288" s="14">
        <v>16</v>
      </c>
      <c r="BZ288" s="16">
        <v>41702.5</v>
      </c>
      <c r="CA288" s="16">
        <v>37053.5</v>
      </c>
      <c r="CB288" s="14">
        <v>1</v>
      </c>
      <c r="CC288" s="16">
        <v>58856</v>
      </c>
      <c r="CD288" s="16">
        <v>58856</v>
      </c>
      <c r="CE288" s="14">
        <v>15</v>
      </c>
      <c r="CF288" s="16">
        <v>15833.066666666668</v>
      </c>
      <c r="CG288" s="16">
        <v>13872</v>
      </c>
      <c r="CH288" s="14">
        <v>19</v>
      </c>
      <c r="CI288" s="14">
        <v>6</v>
      </c>
      <c r="CJ288" s="14">
        <v>3</v>
      </c>
      <c r="CK288" s="14">
        <v>3</v>
      </c>
      <c r="CL288" s="14">
        <v>0</v>
      </c>
      <c r="CM288" s="14">
        <v>0</v>
      </c>
      <c r="CN288" s="17">
        <f t="shared" si="102"/>
        <v>0</v>
      </c>
      <c r="CO288" s="14">
        <v>3</v>
      </c>
      <c r="CP288" s="17">
        <f t="shared" si="103"/>
        <v>9.6774193548387094E-2</v>
      </c>
      <c r="CQ288" s="14">
        <v>13</v>
      </c>
      <c r="CR288" s="14">
        <v>5</v>
      </c>
      <c r="CS288" s="17">
        <f t="shared" si="104"/>
        <v>8.3333333333333329E-2</v>
      </c>
      <c r="CT288" s="13"/>
      <c r="CU288" s="17"/>
      <c r="CV288" s="13"/>
      <c r="CW288" s="13"/>
      <c r="CX288" s="13"/>
      <c r="CY288" s="13"/>
      <c r="CZ288" s="13"/>
      <c r="DA288" s="13"/>
      <c r="DB288" s="13" t="str">
        <f>VLOOKUP($A288,'WO Detail'!$A$2:$BJ$304,5,FALSE)</f>
        <v>Albert Suggs</v>
      </c>
      <c r="DC288" s="13"/>
      <c r="DD288" s="13"/>
      <c r="DE288" s="55">
        <f>VLOOKUP($A288,'WO Detail'!$A$2:$BJ$304,38,FALSE)</f>
        <v>0</v>
      </c>
      <c r="DF288" s="19" t="s">
        <v>309</v>
      </c>
      <c r="DG288" s="19" t="s">
        <v>310</v>
      </c>
      <c r="DH288" s="19" t="s">
        <v>830</v>
      </c>
      <c r="DI288" s="19" t="s">
        <v>831</v>
      </c>
      <c r="DJ288" s="19" t="s">
        <v>443</v>
      </c>
      <c r="DK288" s="19" t="s">
        <v>444</v>
      </c>
      <c r="DL288" s="19" t="s">
        <v>334</v>
      </c>
      <c r="DM288" s="19" t="s">
        <v>832</v>
      </c>
      <c r="DN288" s="19" t="s">
        <v>573</v>
      </c>
      <c r="DO288" s="55"/>
      <c r="DP288" s="55"/>
      <c r="DQ288" s="68">
        <v>16.765285996055201</v>
      </c>
      <c r="DR288" s="55" t="str">
        <f>VLOOKUP($A288,'WO Detail'!$A$2:$BJ$304,10,FALSE)</f>
        <v>No</v>
      </c>
      <c r="DS288" s="55" t="str">
        <f>VLOOKUP($A288,'WO Detail'!$A$2:$BJ$304,14,FALSE)</f>
        <v>YES</v>
      </c>
      <c r="DT288" s="19" t="s">
        <v>317</v>
      </c>
      <c r="DU288" s="59" t="str">
        <f>VLOOKUP($A288,'WO Detail'!$A$2:$BJ$304,15,FALSE)</f>
        <v>MARGARITA DURAN</v>
      </c>
      <c r="DV288" s="78">
        <v>2020</v>
      </c>
      <c r="DW288" s="79" t="s">
        <v>267</v>
      </c>
      <c r="DX288" s="55">
        <f>VLOOKUP($A288,'WO Detail'!$A$2:$BJ$304,26,FALSE)</f>
        <v>32</v>
      </c>
      <c r="DY288" s="55">
        <f>VLOOKUP($A288,'WO Detail'!$A$2:$BJ$304,27,FALSE)</f>
        <v>31</v>
      </c>
      <c r="DZ288" s="55">
        <f>VLOOKUP($A288,'WO Detail'!$A$2:$BJ$304,28,FALSE)</f>
        <v>1</v>
      </c>
      <c r="EA288" s="55">
        <f>VLOOKUP($A288,'WO Detail'!$A$2:$BJ$304,29,FALSE)</f>
        <v>0</v>
      </c>
      <c r="EB288" s="55">
        <f>VLOOKUP($A288,'WO Detail'!$A$2:$BJ$304,30,FALSE)</f>
        <v>0</v>
      </c>
      <c r="EC288" s="55">
        <f>VLOOKUP($A288,'WO Detail'!$A$2:$BJ$304,31,FALSE)</f>
        <v>20</v>
      </c>
      <c r="ED288" s="55">
        <f>VLOOKUP($A288,'WO Detail'!$A$2:$BJ$304,32,FALSE)</f>
        <v>6</v>
      </c>
      <c r="EE288" s="55">
        <f>VLOOKUP($A288,'WO Detail'!$A$2:$BJ$304,33,FALSE)</f>
        <v>4</v>
      </c>
      <c r="EF288" s="55">
        <f>VLOOKUP($A288,'WO Detail'!$A$2:$BJ$304,34,FALSE)</f>
        <v>2</v>
      </c>
      <c r="EG288" s="55">
        <f>VLOOKUP($A288,'WO Detail'!$A$2:$BJ$304,35,FALSE)</f>
        <v>0</v>
      </c>
      <c r="EH288" s="55">
        <f>VLOOKUP($A288,'WO Detail'!$A$2:$BJ$304,36,FALSE)</f>
        <v>0</v>
      </c>
      <c r="EI288" s="55">
        <f>VLOOKUP($A288,'WO Detail'!$A$2:$BJ$304,37,FALSE)</f>
        <v>0</v>
      </c>
      <c r="EJ288" s="78">
        <v>2</v>
      </c>
      <c r="EK288" s="78">
        <v>0</v>
      </c>
      <c r="EL288" s="19" t="s">
        <v>268</v>
      </c>
      <c r="EM288" s="19" t="s">
        <v>269</v>
      </c>
      <c r="EN288" s="81">
        <v>33055</v>
      </c>
      <c r="EO288" s="78">
        <v>30</v>
      </c>
      <c r="EP288" s="78" t="s">
        <v>390</v>
      </c>
      <c r="EQ288" s="84">
        <v>6127</v>
      </c>
      <c r="ER288" s="78">
        <v>0.2</v>
      </c>
      <c r="ES288" s="13"/>
      <c r="ET288" s="55">
        <f>VLOOKUP($A288,'WO Detail'!$A$2:$BJ$304,25,FALSE)</f>
        <v>6</v>
      </c>
      <c r="EU288" s="55">
        <f>VLOOKUP($A288,'WO Detail'!$A$2:$BJ$304,24,FALSE)</f>
        <v>0</v>
      </c>
      <c r="EV288" s="55">
        <f>VLOOKUP($A288,'WO Detail'!$A$2:$BJ$304,23,FALSE)</f>
        <v>0</v>
      </c>
      <c r="EW288" s="78" t="s">
        <v>267</v>
      </c>
      <c r="EX288" s="13"/>
      <c r="EY288" s="13"/>
      <c r="EZ288" s="19" t="s">
        <v>272</v>
      </c>
      <c r="FA288" s="55" t="str">
        <f>VLOOKUP($A288,'WO Detail'!$A$2:$BJ$304,11,FALSE)</f>
        <v>Other</v>
      </c>
      <c r="FB288" s="55" t="str">
        <f>VLOOKUP($A288,'WO Detail'!$A$2:$BJ$304,12,FALSE)</f>
        <v>No</v>
      </c>
      <c r="FC288" s="13"/>
      <c r="FD288" s="55">
        <f>VLOOKUP($A288,'WO Detail'!$A$2:$BJ$304,13,FALSE)</f>
        <v>0</v>
      </c>
      <c r="FE288" s="19" t="s">
        <v>272</v>
      </c>
      <c r="FF288" s="13" t="s">
        <v>273</v>
      </c>
      <c r="FG288" s="19" t="s">
        <v>1600</v>
      </c>
      <c r="FH288" s="19" t="s">
        <v>575</v>
      </c>
      <c r="FI288" s="13">
        <v>3801</v>
      </c>
      <c r="FJ288" s="13">
        <v>6</v>
      </c>
      <c r="FK288" s="19" t="s">
        <v>576</v>
      </c>
      <c r="FL288" s="13"/>
      <c r="FM288" s="55">
        <f>VLOOKUP($A288,'WO Detail'!$A$2:$BJ$304,16,FALSE)</f>
        <v>0</v>
      </c>
      <c r="FN288" s="13"/>
      <c r="FO288" s="13"/>
      <c r="FP288" s="13"/>
      <c r="FQ288" s="13"/>
      <c r="FR288" s="13"/>
      <c r="FS288" s="13"/>
      <c r="FT288" s="13"/>
      <c r="FU288" s="13"/>
      <c r="FV288" s="13"/>
      <c r="FW288" s="13"/>
      <c r="FX288" s="13"/>
      <c r="FY288" s="13"/>
      <c r="FZ288" s="13"/>
      <c r="GA288" s="13"/>
      <c r="GB288" s="13"/>
      <c r="GC288" s="13"/>
      <c r="GD288" s="13"/>
      <c r="GE288" s="13"/>
      <c r="GF288" s="13"/>
      <c r="GG288" s="13"/>
      <c r="GH288" s="55">
        <f>VLOOKUP($A288,'WO Detail'!$A$2:$BJ$304,39,FALSE)</f>
        <v>94.67</v>
      </c>
      <c r="GI288" s="55">
        <f>VLOOKUP($A288,'WO Detail'!$A$2:$BJ$304,40,FALSE)</f>
        <v>12.9</v>
      </c>
      <c r="GJ288" s="13"/>
      <c r="GK288" s="13"/>
      <c r="GL288" s="13"/>
      <c r="GM288" s="13"/>
      <c r="GN288" s="55">
        <f>VLOOKUP($A288,'WO Detail'!$A$2:$BJ$304,17,FALSE)</f>
        <v>0</v>
      </c>
      <c r="GO288" s="55">
        <f>VLOOKUP($A288,'WO Detail'!$A$2:$BJ$304,18,FALSE)</f>
        <v>0</v>
      </c>
      <c r="GP288" s="55">
        <f>VLOOKUP($A288,'WO Detail'!$A$2:$BJ$304,19,FALSE)</f>
        <v>0</v>
      </c>
      <c r="GQ288" s="55" t="str">
        <f>VLOOKUP($A288,'WO Detail'!$A$2:$BJ$304,21,FALSE)</f>
        <v>Yes</v>
      </c>
      <c r="GR288" s="89">
        <f>VLOOKUP($A288,'WO Detail'!$A$2:$BJ$304,22,FALSE)</f>
        <v>0.85817576583566246</v>
      </c>
      <c r="GS288" s="95">
        <f>VLOOKUP($A288,'WO Detail'!$A$2:$BJ$304,41,FALSE)</f>
        <v>11</v>
      </c>
      <c r="GT288" s="95">
        <f t="shared" si="120"/>
        <v>0.11827956989247311</v>
      </c>
      <c r="GU288" s="95">
        <f>VLOOKUP($A288,'WO Detail'!$A$2:$BJ$304,42,FALSE)</f>
        <v>0</v>
      </c>
      <c r="GV288" s="95">
        <f t="shared" si="121"/>
        <v>0</v>
      </c>
      <c r="GW288" s="95">
        <f>VLOOKUP($A288,'WO Detail'!$A$2:$BJ$304,43,FALSE)</f>
        <v>180</v>
      </c>
      <c r="GX288" s="95">
        <f t="shared" si="105"/>
        <v>1.935483870967742</v>
      </c>
      <c r="GY288" s="95">
        <f>VLOOKUP($A288,'WO Detail'!$A$2:$BJ$304,44,FALSE)</f>
        <v>261</v>
      </c>
      <c r="GZ288" s="95">
        <f t="shared" si="106"/>
        <v>8.4193548387096779</v>
      </c>
      <c r="HA288" s="95">
        <f>VLOOKUP($A288,'WO Detail'!$A$2:$BJ$304,45,FALSE)</f>
        <v>119</v>
      </c>
      <c r="HB288" s="95">
        <f t="shared" si="107"/>
        <v>1.2795698924731183</v>
      </c>
      <c r="HC288" s="95">
        <f>VLOOKUP($A288,'WO Detail'!$A$2:$BJ$304,46,FALSE)</f>
        <v>27</v>
      </c>
      <c r="HD288" s="95">
        <f t="shared" si="108"/>
        <v>0.87096774193548387</v>
      </c>
      <c r="HE288" s="95">
        <f>VLOOKUP($A288,'WO Detail'!$A$2:$BJ$304,47,FALSE)</f>
        <v>50</v>
      </c>
      <c r="HF288" s="95">
        <f t="shared" si="109"/>
        <v>0.53763440860215062</v>
      </c>
      <c r="HG288" s="95">
        <f>VLOOKUP($A288,'WO Detail'!$A$2:$BJ$304,49,FALSE)</f>
        <v>243</v>
      </c>
      <c r="HH288" s="95">
        <f t="shared" si="110"/>
        <v>2.6129032258064515</v>
      </c>
      <c r="HI288" s="95">
        <f>VLOOKUP($A288,'WO Detail'!$A$2:$BJ$304,51,FALSE)</f>
        <v>0</v>
      </c>
      <c r="HJ288" s="95">
        <f t="shared" si="111"/>
        <v>0</v>
      </c>
      <c r="HK288" s="95">
        <f>VLOOKUP($A288,'WO Detail'!$A$2:$BJ$304,53,FALSE)</f>
        <v>1</v>
      </c>
      <c r="HL288" s="95">
        <f t="shared" si="112"/>
        <v>0.5</v>
      </c>
      <c r="HM288" s="95"/>
      <c r="HN288" s="95"/>
      <c r="HO288" s="95">
        <f>VLOOKUP($A288,'WO Detail'!$A$2:$BJ$304,56,FALSE)</f>
        <v>778</v>
      </c>
      <c r="HP288" s="95">
        <f t="shared" si="113"/>
        <v>8.365591397849462</v>
      </c>
      <c r="HQ288" s="95">
        <f>VLOOKUP($A288,'WO Detail'!$A$2:$BJ$304,57,FALSE)</f>
        <v>100</v>
      </c>
      <c r="HR288" s="95">
        <f t="shared" si="114"/>
        <v>3.225806451612903</v>
      </c>
      <c r="HS288" s="95">
        <f>VLOOKUP($A288,'WO Detail'!$A$2:$BJ$304,58,FALSE)</f>
        <v>693</v>
      </c>
      <c r="HT288" s="95">
        <f t="shared" si="115"/>
        <v>7.4516129032258061</v>
      </c>
      <c r="HU288" s="95">
        <f>VLOOKUP($A288,'WO Detail'!$A$2:$BJ$304,59,FALSE)</f>
        <v>2032</v>
      </c>
      <c r="HV288" s="95">
        <f t="shared" si="116"/>
        <v>65.548387096774192</v>
      </c>
      <c r="HW288" s="95">
        <f>VLOOKUP($A288,'WO Detail'!$A$2:$BJ$304,60,FALSE)</f>
        <v>35</v>
      </c>
      <c r="HX288" s="95">
        <f t="shared" si="117"/>
        <v>0.37634408602150538</v>
      </c>
      <c r="HY288" s="95">
        <f>VLOOKUP($A288,'WO Detail'!$A$2:$BJ$304,61,FALSE)</f>
        <v>591</v>
      </c>
      <c r="HZ288" s="95">
        <f t="shared" si="118"/>
        <v>19.06451612903226</v>
      </c>
      <c r="IA288" s="95"/>
      <c r="IB288" s="95"/>
      <c r="IC288" s="95"/>
      <c r="ID288" s="113">
        <f>VLOOKUP($A288,'PHAS Score'!$C$1:$D$303,2,FALSE)</f>
        <v>41</v>
      </c>
      <c r="IE288" s="95">
        <f>VLOOKUP($A288,'WO Detail'!$A$2:$BJ$304,62,FALSE)</f>
        <v>60</v>
      </c>
      <c r="IF288" s="95">
        <f t="shared" si="119"/>
        <v>1.935483870967742</v>
      </c>
      <c r="IG288" s="96"/>
      <c r="IH288" s="96"/>
      <c r="II288" s="96"/>
      <c r="IJ288" s="96"/>
    </row>
    <row r="289" spans="1:244" s="18" customFormat="1" ht="20.100000000000001" customHeight="1">
      <c r="A289" s="55" t="s">
        <v>1615</v>
      </c>
      <c r="B289" s="13" t="s">
        <v>256</v>
      </c>
      <c r="C289" s="13" t="str">
        <f>VLOOKUP($A289,'WO Detail'!$A$2:$BJ$304,4,FALSE)</f>
        <v>Bronx</v>
      </c>
      <c r="D289" s="13" t="str">
        <f>VLOOKUP($A289,'WO Detail'!$A$2:$BJ$304,6,FALSE)</f>
        <v>Webster</v>
      </c>
      <c r="E289" s="55">
        <f>VLOOKUP($A289,'WO Detail'!$A$2:$BJ$304,7,FALSE)</f>
        <v>141</v>
      </c>
      <c r="F289" s="13" t="s">
        <v>1616</v>
      </c>
      <c r="G289" s="53">
        <v>141</v>
      </c>
      <c r="H289" s="55" t="str">
        <f>VLOOKUP($A289,'WO Detail'!$A$2:$BJ$304,9,FALSE)</f>
        <v>NY005011410</v>
      </c>
      <c r="I289" s="14">
        <v>599</v>
      </c>
      <c r="J289" s="14">
        <v>1555</v>
      </c>
      <c r="K289" s="15">
        <v>2.5959932999999999</v>
      </c>
      <c r="L289" s="15">
        <v>21.155258799999999</v>
      </c>
      <c r="M289" s="14">
        <v>584</v>
      </c>
      <c r="N289" s="14">
        <v>971</v>
      </c>
      <c r="O289" s="14">
        <v>108</v>
      </c>
      <c r="P289" s="14">
        <v>147</v>
      </c>
      <c r="Q289" s="14">
        <v>149</v>
      </c>
      <c r="R289" s="14">
        <v>174</v>
      </c>
      <c r="S289" s="14">
        <v>129</v>
      </c>
      <c r="T289" s="14">
        <v>216</v>
      </c>
      <c r="U289" s="14">
        <v>146</v>
      </c>
      <c r="V289" s="14">
        <v>144</v>
      </c>
      <c r="W289" s="14">
        <v>82</v>
      </c>
      <c r="X289" s="14">
        <v>72</v>
      </c>
      <c r="Y289" s="14">
        <v>109</v>
      </c>
      <c r="Z289" s="14">
        <v>63</v>
      </c>
      <c r="AA289" s="14">
        <v>16</v>
      </c>
      <c r="AB289" s="14">
        <v>515</v>
      </c>
      <c r="AC289" s="14">
        <v>227</v>
      </c>
      <c r="AD289" s="14">
        <v>188</v>
      </c>
      <c r="AE289" s="14">
        <v>41</v>
      </c>
      <c r="AF289" s="14">
        <v>721</v>
      </c>
      <c r="AG289" s="14">
        <v>787</v>
      </c>
      <c r="AH289" s="14">
        <v>5</v>
      </c>
      <c r="AI289" s="14">
        <v>1</v>
      </c>
      <c r="AJ289" s="14">
        <v>285</v>
      </c>
      <c r="AK289" s="14">
        <v>83</v>
      </c>
      <c r="AL289" s="14">
        <v>16</v>
      </c>
      <c r="AM289" s="14">
        <v>13</v>
      </c>
      <c r="AN289" s="14">
        <v>54</v>
      </c>
      <c r="AO289" s="16">
        <v>516.41402337228715</v>
      </c>
      <c r="AP289" s="16">
        <v>386</v>
      </c>
      <c r="AQ289" s="14">
        <v>13</v>
      </c>
      <c r="AR289" s="14">
        <v>37</v>
      </c>
      <c r="AS289" s="14">
        <v>187</v>
      </c>
      <c r="AT289" s="14">
        <v>69</v>
      </c>
      <c r="AU289" s="14">
        <v>57</v>
      </c>
      <c r="AV289" s="14">
        <v>36</v>
      </c>
      <c r="AW289" s="14">
        <v>44</v>
      </c>
      <c r="AX289" s="14">
        <v>29</v>
      </c>
      <c r="AY289" s="14">
        <v>31</v>
      </c>
      <c r="AZ289" s="14">
        <v>29</v>
      </c>
      <c r="BA289" s="14">
        <v>67</v>
      </c>
      <c r="BB289" s="16">
        <v>22817.852348993289</v>
      </c>
      <c r="BC289" s="16">
        <v>17135.5</v>
      </c>
      <c r="BD289" s="14">
        <v>26</v>
      </c>
      <c r="BE289" s="14">
        <v>118</v>
      </c>
      <c r="BF289" s="14">
        <v>119</v>
      </c>
      <c r="BG289" s="14">
        <v>81</v>
      </c>
      <c r="BH289" s="14">
        <v>45</v>
      </c>
      <c r="BI289" s="14">
        <v>48</v>
      </c>
      <c r="BJ289" s="14">
        <v>33</v>
      </c>
      <c r="BK289" s="14">
        <v>33</v>
      </c>
      <c r="BL289" s="14">
        <v>20</v>
      </c>
      <c r="BM289" s="14">
        <v>22</v>
      </c>
      <c r="BN289" s="14">
        <v>14</v>
      </c>
      <c r="BO289" s="14">
        <v>14</v>
      </c>
      <c r="BP289" s="14">
        <v>9</v>
      </c>
      <c r="BQ289" s="14">
        <v>5</v>
      </c>
      <c r="BR289" s="14">
        <v>3</v>
      </c>
      <c r="BS289" s="14">
        <v>1</v>
      </c>
      <c r="BT289" s="14">
        <v>0</v>
      </c>
      <c r="BU289" s="14">
        <v>3</v>
      </c>
      <c r="BV289" s="14">
        <v>0</v>
      </c>
      <c r="BW289" s="14">
        <v>1</v>
      </c>
      <c r="BX289" s="14">
        <v>1</v>
      </c>
      <c r="BY289" s="14">
        <v>297</v>
      </c>
      <c r="BZ289" s="16">
        <v>32849.023569023571</v>
      </c>
      <c r="CA289" s="16">
        <v>29640</v>
      </c>
      <c r="CB289" s="14">
        <v>85</v>
      </c>
      <c r="CC289" s="16">
        <v>12977.2</v>
      </c>
      <c r="CD289" s="16">
        <v>10056</v>
      </c>
      <c r="CE289" s="14">
        <v>221</v>
      </c>
      <c r="CF289" s="16">
        <v>13679.561085972851</v>
      </c>
      <c r="CG289" s="16">
        <v>10296</v>
      </c>
      <c r="CH289" s="14">
        <v>422</v>
      </c>
      <c r="CI289" s="14">
        <v>119</v>
      </c>
      <c r="CJ289" s="14">
        <v>44</v>
      </c>
      <c r="CK289" s="14">
        <v>11</v>
      </c>
      <c r="CL289" s="14">
        <v>0</v>
      </c>
      <c r="CM289" s="14">
        <v>0</v>
      </c>
      <c r="CN289" s="17">
        <f t="shared" si="102"/>
        <v>0</v>
      </c>
      <c r="CO289" s="14">
        <v>19</v>
      </c>
      <c r="CP289" s="17">
        <f t="shared" si="103"/>
        <v>3.1719532554257093E-2</v>
      </c>
      <c r="CQ289" s="14">
        <v>332</v>
      </c>
      <c r="CR289" s="14">
        <v>147</v>
      </c>
      <c r="CS289" s="17">
        <f t="shared" si="104"/>
        <v>9.4533762057877807E-2</v>
      </c>
      <c r="CT289" s="13"/>
      <c r="CU289" s="17"/>
      <c r="CV289" s="13"/>
      <c r="CW289" s="13"/>
      <c r="CX289" s="13"/>
      <c r="CY289" s="13"/>
      <c r="CZ289" s="13"/>
      <c r="DA289" s="13"/>
      <c r="DB289" s="13" t="str">
        <f>VLOOKUP($A289,'WO Detail'!$A$2:$BJ$304,5,FALSE)</f>
        <v>Alex Tolozano</v>
      </c>
      <c r="DC289" s="13"/>
      <c r="DD289" s="13"/>
      <c r="DE289" s="55">
        <f>VLOOKUP($A289,'WO Detail'!$A$2:$BJ$304,38,FALSE)</f>
        <v>12</v>
      </c>
      <c r="DF289" s="19" t="s">
        <v>258</v>
      </c>
      <c r="DG289" s="19" t="s">
        <v>259</v>
      </c>
      <c r="DH289" s="19" t="s">
        <v>297</v>
      </c>
      <c r="DI289" s="19" t="s">
        <v>298</v>
      </c>
      <c r="DJ289" s="19" t="s">
        <v>262</v>
      </c>
      <c r="DK289" s="19" t="s">
        <v>263</v>
      </c>
      <c r="DL289" s="19" t="s">
        <v>299</v>
      </c>
      <c r="DM289" s="19" t="s">
        <v>300</v>
      </c>
      <c r="DN289" s="19" t="s">
        <v>301</v>
      </c>
      <c r="DO289" s="55"/>
      <c r="DP289" s="55"/>
      <c r="DQ289" s="68">
        <v>24.967989756722151</v>
      </c>
      <c r="DR289" s="55" t="str">
        <f>VLOOKUP($A289,'WO Detail'!$A$2:$BJ$304,10,FALSE)</f>
        <v>No</v>
      </c>
      <c r="DS289" s="55" t="str">
        <f>VLOOKUP($A289,'WO Detail'!$A$2:$BJ$304,14,FALSE)</f>
        <v>YES</v>
      </c>
      <c r="DT289" s="19" t="s">
        <v>302</v>
      </c>
      <c r="DU289" s="59" t="str">
        <f>VLOOKUP($A289,'WO Detail'!$A$2:$BJ$304,15,FALSE)</f>
        <v>GWENDOLYN PRIMUS</v>
      </c>
      <c r="DV289" s="77"/>
      <c r="DW289" s="79" t="s">
        <v>267</v>
      </c>
      <c r="DX289" s="55">
        <f>VLOOKUP($A289,'WO Detail'!$A$2:$BJ$304,26,FALSE)</f>
        <v>606</v>
      </c>
      <c r="DY289" s="55">
        <f>VLOOKUP($A289,'WO Detail'!$A$2:$BJ$304,27,FALSE)</f>
        <v>601</v>
      </c>
      <c r="DZ289" s="55">
        <f>VLOOKUP($A289,'WO Detail'!$A$2:$BJ$304,28,FALSE)</f>
        <v>5</v>
      </c>
      <c r="EA289" s="55">
        <f>VLOOKUP($A289,'WO Detail'!$A$2:$BJ$304,29,FALSE)</f>
        <v>0</v>
      </c>
      <c r="EB289" s="55">
        <f>VLOOKUP($A289,'WO Detail'!$A$2:$BJ$304,30,FALSE)</f>
        <v>0</v>
      </c>
      <c r="EC289" s="55">
        <f>VLOOKUP($A289,'WO Detail'!$A$2:$BJ$304,31,FALSE)</f>
        <v>186</v>
      </c>
      <c r="ED289" s="55">
        <f>VLOOKUP($A289,'WO Detail'!$A$2:$BJ$304,32,FALSE)</f>
        <v>190</v>
      </c>
      <c r="EE289" s="55">
        <f>VLOOKUP($A289,'WO Detail'!$A$2:$BJ$304,33,FALSE)</f>
        <v>176</v>
      </c>
      <c r="EF289" s="55">
        <f>VLOOKUP($A289,'WO Detail'!$A$2:$BJ$304,34,FALSE)</f>
        <v>48</v>
      </c>
      <c r="EG289" s="55">
        <f>VLOOKUP($A289,'WO Detail'!$A$2:$BJ$304,35,FALSE)</f>
        <v>6</v>
      </c>
      <c r="EH289" s="55">
        <f>VLOOKUP($A289,'WO Detail'!$A$2:$BJ$304,36,FALSE)</f>
        <v>0</v>
      </c>
      <c r="EI289" s="55">
        <f>VLOOKUP($A289,'WO Detail'!$A$2:$BJ$304,37,FALSE)</f>
        <v>0</v>
      </c>
      <c r="EJ289" s="78">
        <v>5</v>
      </c>
      <c r="EK289" s="78">
        <v>1</v>
      </c>
      <c r="EL289" s="19" t="s">
        <v>268</v>
      </c>
      <c r="EM289" s="19" t="s">
        <v>269</v>
      </c>
      <c r="EN289" s="81">
        <v>24015</v>
      </c>
      <c r="EO289" s="78">
        <v>55</v>
      </c>
      <c r="EP289" s="78" t="s">
        <v>270</v>
      </c>
      <c r="EQ289" s="84">
        <v>31247</v>
      </c>
      <c r="ER289" s="78">
        <v>4.53</v>
      </c>
      <c r="ES289" s="13"/>
      <c r="ET289" s="55">
        <f>VLOOKUP($A289,'WO Detail'!$A$2:$BJ$304,25,FALSE)</f>
        <v>3</v>
      </c>
      <c r="EU289" s="55">
        <f>VLOOKUP($A289,'WO Detail'!$A$2:$BJ$304,24,FALSE)</f>
        <v>10</v>
      </c>
      <c r="EV289" s="55">
        <f>VLOOKUP($A289,'WO Detail'!$A$2:$BJ$304,23,FALSE)</f>
        <v>0</v>
      </c>
      <c r="EW289" s="78" t="s">
        <v>271</v>
      </c>
      <c r="EX289" s="13"/>
      <c r="EY289" s="13"/>
      <c r="EZ289" s="19" t="s">
        <v>267</v>
      </c>
      <c r="FA289" s="55" t="str">
        <f>VLOOKUP($A289,'WO Detail'!$A$2:$BJ$304,11,FALSE)</f>
        <v>Other</v>
      </c>
      <c r="FB289" s="55" t="str">
        <f>VLOOKUP($A289,'WO Detail'!$A$2:$BJ$304,12,FALSE)</f>
        <v>No</v>
      </c>
      <c r="FC289" s="13"/>
      <c r="FD289" s="55">
        <f>VLOOKUP($A289,'WO Detail'!$A$2:$BJ$304,13,FALSE)</f>
        <v>0</v>
      </c>
      <c r="FE289" s="19" t="s">
        <v>267</v>
      </c>
      <c r="FF289" s="13" t="s">
        <v>273</v>
      </c>
      <c r="FG289" s="19" t="s">
        <v>303</v>
      </c>
      <c r="FH289" s="19" t="s">
        <v>304</v>
      </c>
      <c r="FI289" s="13">
        <v>3705</v>
      </c>
      <c r="FJ289" s="13">
        <v>9</v>
      </c>
      <c r="FK289" s="19" t="s">
        <v>305</v>
      </c>
      <c r="FL289" s="13"/>
      <c r="FM289" s="55">
        <f>VLOOKUP($A289,'WO Detail'!$A$2:$BJ$304,16,FALSE)</f>
        <v>0</v>
      </c>
      <c r="FN289" s="13"/>
      <c r="FO289" s="13"/>
      <c r="FP289" s="13"/>
      <c r="FQ289" s="13"/>
      <c r="FR289" s="13"/>
      <c r="FS289" s="13"/>
      <c r="FT289" s="13"/>
      <c r="FU289" s="13"/>
      <c r="FV289" s="13"/>
      <c r="FW289" s="13"/>
      <c r="FX289" s="13"/>
      <c r="FY289" s="13"/>
      <c r="FZ289" s="13"/>
      <c r="GA289" s="13"/>
      <c r="GB289" s="13"/>
      <c r="GC289" s="13"/>
      <c r="GD289" s="13"/>
      <c r="GE289" s="13"/>
      <c r="GF289" s="13"/>
      <c r="GG289" s="13"/>
      <c r="GH289" s="55">
        <f>VLOOKUP($A289,'WO Detail'!$A$2:$BJ$304,39,FALSE)</f>
        <v>92.7</v>
      </c>
      <c r="GI289" s="55">
        <f>VLOOKUP($A289,'WO Detail'!$A$2:$BJ$304,40,FALSE)</f>
        <v>36.770000000000003</v>
      </c>
      <c r="GJ289" s="13"/>
      <c r="GK289" s="13"/>
      <c r="GL289" s="13"/>
      <c r="GM289" s="13"/>
      <c r="GN289" s="55">
        <f>VLOOKUP($A289,'WO Detail'!$A$2:$BJ$304,17,FALSE)</f>
        <v>0</v>
      </c>
      <c r="GO289" s="55">
        <f>VLOOKUP($A289,'WO Detail'!$A$2:$BJ$304,18,FALSE)</f>
        <v>0</v>
      </c>
      <c r="GP289" s="55">
        <f>VLOOKUP($A289,'WO Detail'!$A$2:$BJ$304,19,FALSE)</f>
        <v>0</v>
      </c>
      <c r="GQ289" s="55" t="str">
        <f>VLOOKUP($A289,'WO Detail'!$A$2:$BJ$304,21,FALSE)</f>
        <v>No</v>
      </c>
      <c r="GR289" s="89">
        <f>VLOOKUP($A289,'WO Detail'!$A$2:$BJ$304,22,FALSE)</f>
        <v>0.54509090938877303</v>
      </c>
      <c r="GS289" s="95">
        <f>VLOOKUP($A289,'WO Detail'!$A$2:$BJ$304,41,FALSE)</f>
        <v>1102</v>
      </c>
      <c r="GT289" s="95">
        <f t="shared" si="120"/>
        <v>0.61120354963948975</v>
      </c>
      <c r="GU289" s="95">
        <f>VLOOKUP($A289,'WO Detail'!$A$2:$BJ$304,42,FALSE)</f>
        <v>170</v>
      </c>
      <c r="GV289" s="95">
        <f t="shared" si="121"/>
        <v>0.28286189683860236</v>
      </c>
      <c r="GW289" s="95">
        <f>VLOOKUP($A289,'WO Detail'!$A$2:$BJ$304,43,FALSE)</f>
        <v>3548</v>
      </c>
      <c r="GX289" s="95">
        <f t="shared" si="105"/>
        <v>1.9678313921242374</v>
      </c>
      <c r="GY289" s="95">
        <f>VLOOKUP($A289,'WO Detail'!$A$2:$BJ$304,44,FALSE)</f>
        <v>3160</v>
      </c>
      <c r="GZ289" s="95">
        <f t="shared" si="106"/>
        <v>5.2579034941763725</v>
      </c>
      <c r="HA289" s="95">
        <f>VLOOKUP($A289,'WO Detail'!$A$2:$BJ$304,45,FALSE)</f>
        <v>1499</v>
      </c>
      <c r="HB289" s="95">
        <f t="shared" si="107"/>
        <v>0.83139212423738218</v>
      </c>
      <c r="HC289" s="95">
        <f>VLOOKUP($A289,'WO Detail'!$A$2:$BJ$304,46,FALSE)</f>
        <v>951</v>
      </c>
      <c r="HD289" s="95">
        <f t="shared" si="108"/>
        <v>1.5823627287853577</v>
      </c>
      <c r="HE289" s="95">
        <f>VLOOKUP($A289,'WO Detail'!$A$2:$BJ$304,47,FALSE)</f>
        <v>904</v>
      </c>
      <c r="HF289" s="95">
        <f t="shared" si="109"/>
        <v>0.50138657792567942</v>
      </c>
      <c r="HG289" s="95">
        <f>VLOOKUP($A289,'WO Detail'!$A$2:$BJ$304,49,FALSE)</f>
        <v>2224</v>
      </c>
      <c r="HH289" s="95">
        <f t="shared" si="110"/>
        <v>1.2334997226844149</v>
      </c>
      <c r="HI289" s="95">
        <f>VLOOKUP($A289,'WO Detail'!$A$2:$BJ$304,51,FALSE)</f>
        <v>3</v>
      </c>
      <c r="HJ289" s="95">
        <f t="shared" si="111"/>
        <v>1.5</v>
      </c>
      <c r="HK289" s="95">
        <f>VLOOKUP($A289,'WO Detail'!$A$2:$BJ$304,53,FALSE)</f>
        <v>20</v>
      </c>
      <c r="HL289" s="95">
        <f t="shared" si="112"/>
        <v>10</v>
      </c>
      <c r="HM289" s="95">
        <f>VLOOKUP($A289,'WO Detail'!$A$2:$BJ$304,55,FALSE)</f>
        <v>800</v>
      </c>
      <c r="HN289" s="95">
        <f>HM289/EU289</f>
        <v>80</v>
      </c>
      <c r="HO289" s="95">
        <f>VLOOKUP($A289,'WO Detail'!$A$2:$BJ$304,56,FALSE)</f>
        <v>18760</v>
      </c>
      <c r="HP289" s="95">
        <f t="shared" si="113"/>
        <v>10.404880754298391</v>
      </c>
      <c r="HQ289" s="95">
        <f>VLOOKUP($A289,'WO Detail'!$A$2:$BJ$304,57,FALSE)</f>
        <v>7500</v>
      </c>
      <c r="HR289" s="95">
        <f t="shared" si="114"/>
        <v>12.479201331114808</v>
      </c>
      <c r="HS289" s="95">
        <f>VLOOKUP($A289,'WO Detail'!$A$2:$BJ$304,58,FALSE)</f>
        <v>12059</v>
      </c>
      <c r="HT289" s="95">
        <f t="shared" si="115"/>
        <v>6.6882972823072651</v>
      </c>
      <c r="HU289" s="95">
        <f>VLOOKUP($A289,'WO Detail'!$A$2:$BJ$304,59,FALSE)</f>
        <v>46667</v>
      </c>
      <c r="HV289" s="95">
        <f t="shared" si="116"/>
        <v>77.648918469217975</v>
      </c>
      <c r="HW289" s="95">
        <f>VLOOKUP($A289,'WO Detail'!$A$2:$BJ$304,60,FALSE)</f>
        <v>1007</v>
      </c>
      <c r="HX289" s="95">
        <f t="shared" si="117"/>
        <v>0.55851358846367172</v>
      </c>
      <c r="HY289" s="95">
        <f>VLOOKUP($A289,'WO Detail'!$A$2:$BJ$304,61,FALSE)</f>
        <v>34701</v>
      </c>
      <c r="HZ289" s="95">
        <f t="shared" si="118"/>
        <v>57.738768718802</v>
      </c>
      <c r="IA289" s="95"/>
      <c r="IB289" s="95"/>
      <c r="IC289" s="95"/>
      <c r="ID289" s="113">
        <f>VLOOKUP($A289,'PHAS Score'!$C$1:$D$303,2,FALSE)</f>
        <v>79.5</v>
      </c>
      <c r="IE289" s="95">
        <f>VLOOKUP($A289,'WO Detail'!$A$2:$BJ$304,62,FALSE)</f>
        <v>847</v>
      </c>
      <c r="IF289" s="95">
        <f t="shared" si="119"/>
        <v>1.4093178036605658</v>
      </c>
      <c r="IG289" s="96"/>
      <c r="IH289" s="96"/>
      <c r="II289" s="96"/>
      <c r="IJ289" s="96"/>
    </row>
    <row r="290" spans="1:244" s="18" customFormat="1" ht="20.100000000000001" customHeight="1">
      <c r="A290" s="55" t="s">
        <v>1617</v>
      </c>
      <c r="B290" s="13" t="s">
        <v>557</v>
      </c>
      <c r="C290" s="13" t="str">
        <f>VLOOKUP($A290,'WO Detail'!$A$2:$BJ$304,4,FALSE)</f>
        <v>Queens-Staten Island</v>
      </c>
      <c r="D290" s="13" t="str">
        <f>VLOOKUP($A290,'WO Detail'!$A$2:$BJ$304,6,FALSE)</f>
        <v>West Brighton</v>
      </c>
      <c r="E290" s="55">
        <f>VLOOKUP($A290,'WO Detail'!$A$2:$BJ$304,7,FALSE)</f>
        <v>116</v>
      </c>
      <c r="F290" s="13" t="s">
        <v>1618</v>
      </c>
      <c r="G290" s="53">
        <v>116</v>
      </c>
      <c r="H290" s="55" t="str">
        <f>VLOOKUP($A290,'WO Detail'!$A$2:$BJ$304,9,FALSE)</f>
        <v>NY005010130</v>
      </c>
      <c r="I290" s="14">
        <v>475</v>
      </c>
      <c r="J290" s="14">
        <v>1324</v>
      </c>
      <c r="K290" s="15">
        <v>2.7873684000000001</v>
      </c>
      <c r="L290" s="15">
        <v>17.8749474</v>
      </c>
      <c r="M290" s="14">
        <v>514</v>
      </c>
      <c r="N290" s="14">
        <v>810</v>
      </c>
      <c r="O290" s="14">
        <v>84</v>
      </c>
      <c r="P290" s="14">
        <v>167</v>
      </c>
      <c r="Q290" s="14">
        <v>197</v>
      </c>
      <c r="R290" s="14">
        <v>173</v>
      </c>
      <c r="S290" s="14">
        <v>116</v>
      </c>
      <c r="T290" s="14">
        <v>155</v>
      </c>
      <c r="U290" s="14">
        <v>159</v>
      </c>
      <c r="V290" s="14">
        <v>96</v>
      </c>
      <c r="W290" s="14">
        <v>61</v>
      </c>
      <c r="X290" s="14">
        <v>48</v>
      </c>
      <c r="Y290" s="14">
        <v>49</v>
      </c>
      <c r="Z290" s="14">
        <v>14</v>
      </c>
      <c r="AA290" s="14">
        <v>5</v>
      </c>
      <c r="AB290" s="14">
        <v>549</v>
      </c>
      <c r="AC290" s="14">
        <v>100</v>
      </c>
      <c r="AD290" s="14">
        <v>68</v>
      </c>
      <c r="AE290" s="14">
        <v>121</v>
      </c>
      <c r="AF290" s="14">
        <v>703</v>
      </c>
      <c r="AG290" s="14">
        <v>484</v>
      </c>
      <c r="AH290" s="14">
        <v>14</v>
      </c>
      <c r="AI290" s="14">
        <v>2</v>
      </c>
      <c r="AJ290" s="14">
        <v>208</v>
      </c>
      <c r="AK290" s="14">
        <v>46</v>
      </c>
      <c r="AL290" s="14">
        <v>5</v>
      </c>
      <c r="AM290" s="14">
        <v>8</v>
      </c>
      <c r="AN290" s="14">
        <v>47</v>
      </c>
      <c r="AO290" s="16">
        <v>550.79578947368418</v>
      </c>
      <c r="AP290" s="16">
        <v>415</v>
      </c>
      <c r="AQ290" s="14">
        <v>13</v>
      </c>
      <c r="AR290" s="14">
        <v>25</v>
      </c>
      <c r="AS290" s="14">
        <v>104</v>
      </c>
      <c r="AT290" s="14">
        <v>71</v>
      </c>
      <c r="AU290" s="14">
        <v>60</v>
      </c>
      <c r="AV290" s="14">
        <v>54</v>
      </c>
      <c r="AW290" s="14">
        <v>25</v>
      </c>
      <c r="AX290" s="14">
        <v>21</v>
      </c>
      <c r="AY290" s="14">
        <v>20</v>
      </c>
      <c r="AZ290" s="14">
        <v>16</v>
      </c>
      <c r="BA290" s="14">
        <v>66</v>
      </c>
      <c r="BB290" s="16">
        <v>25635.829004329004</v>
      </c>
      <c r="BC290" s="16">
        <v>19247.5</v>
      </c>
      <c r="BD290" s="14">
        <v>21</v>
      </c>
      <c r="BE290" s="14">
        <v>59</v>
      </c>
      <c r="BF290" s="14">
        <v>90</v>
      </c>
      <c r="BG290" s="14">
        <v>69</v>
      </c>
      <c r="BH290" s="14">
        <v>45</v>
      </c>
      <c r="BI290" s="14">
        <v>40</v>
      </c>
      <c r="BJ290" s="14">
        <v>32</v>
      </c>
      <c r="BK290" s="14">
        <v>25</v>
      </c>
      <c r="BL290" s="14">
        <v>18</v>
      </c>
      <c r="BM290" s="14">
        <v>20</v>
      </c>
      <c r="BN290" s="14">
        <v>5</v>
      </c>
      <c r="BO290" s="14">
        <v>9</v>
      </c>
      <c r="BP290" s="14">
        <v>7</v>
      </c>
      <c r="BQ290" s="14">
        <v>3</v>
      </c>
      <c r="BR290" s="14">
        <v>6</v>
      </c>
      <c r="BS290" s="14">
        <v>2</v>
      </c>
      <c r="BT290" s="14">
        <v>2</v>
      </c>
      <c r="BU290" s="14">
        <v>2</v>
      </c>
      <c r="BV290" s="14">
        <v>0</v>
      </c>
      <c r="BW290" s="14">
        <v>2</v>
      </c>
      <c r="BX290" s="14">
        <v>5</v>
      </c>
      <c r="BY290" s="14">
        <v>248</v>
      </c>
      <c r="BZ290" s="16">
        <v>34635.975806451614</v>
      </c>
      <c r="CA290" s="16">
        <v>29120</v>
      </c>
      <c r="CB290" s="14">
        <v>110</v>
      </c>
      <c r="CC290" s="16">
        <v>17399.281818181818</v>
      </c>
      <c r="CD290" s="16">
        <v>14106</v>
      </c>
      <c r="CE290" s="14">
        <v>127</v>
      </c>
      <c r="CF290" s="16">
        <v>16160.866141732284</v>
      </c>
      <c r="CG290" s="16">
        <v>13086</v>
      </c>
      <c r="CH290" s="14">
        <v>315</v>
      </c>
      <c r="CI290" s="14">
        <v>90</v>
      </c>
      <c r="CJ290" s="14">
        <v>45</v>
      </c>
      <c r="CK290" s="14">
        <v>9</v>
      </c>
      <c r="CL290" s="14">
        <v>3</v>
      </c>
      <c r="CM290" s="14">
        <v>3</v>
      </c>
      <c r="CN290" s="17">
        <f t="shared" si="102"/>
        <v>6.3157894736842104E-3</v>
      </c>
      <c r="CO290" s="14">
        <v>17</v>
      </c>
      <c r="CP290" s="17">
        <f t="shared" si="103"/>
        <v>3.5789473684210524E-2</v>
      </c>
      <c r="CQ290" s="14">
        <v>230</v>
      </c>
      <c r="CR290" s="14">
        <v>110</v>
      </c>
      <c r="CS290" s="17">
        <f t="shared" si="104"/>
        <v>8.3081570996978854E-2</v>
      </c>
      <c r="CT290" s="13"/>
      <c r="CU290" s="17"/>
      <c r="CV290" s="13"/>
      <c r="CW290" s="13"/>
      <c r="CX290" s="13"/>
      <c r="CY290" s="13"/>
      <c r="CZ290" s="13"/>
      <c r="DA290" s="13"/>
      <c r="DB290" s="13" t="str">
        <f>VLOOKUP($A290,'WO Detail'!$A$2:$BJ$304,5,FALSE)</f>
        <v>Carlos Falu</v>
      </c>
      <c r="DC290" s="13"/>
      <c r="DD290" s="13"/>
      <c r="DE290" s="55">
        <f>VLOOKUP($A290,'WO Detail'!$A$2:$BJ$304,38,FALSE)</f>
        <v>14</v>
      </c>
      <c r="DF290" s="19" t="s">
        <v>559</v>
      </c>
      <c r="DG290" s="19" t="s">
        <v>560</v>
      </c>
      <c r="DH290" s="19" t="s">
        <v>707</v>
      </c>
      <c r="DI290" s="19" t="s">
        <v>708</v>
      </c>
      <c r="DJ290" s="19" t="s">
        <v>520</v>
      </c>
      <c r="DK290" s="19" t="s">
        <v>686</v>
      </c>
      <c r="DL290" s="19" t="s">
        <v>709</v>
      </c>
      <c r="DM290" s="19" t="s">
        <v>710</v>
      </c>
      <c r="DN290" s="19" t="s">
        <v>711</v>
      </c>
      <c r="DO290" s="55"/>
      <c r="DP290" s="55"/>
      <c r="DQ290" s="68">
        <v>7.45257452574526</v>
      </c>
      <c r="DR290" s="55" t="str">
        <f>VLOOKUP($A290,'WO Detail'!$A$2:$BJ$304,10,FALSE)</f>
        <v>No</v>
      </c>
      <c r="DS290" s="55" t="str">
        <f>VLOOKUP($A290,'WO Detail'!$A$2:$BJ$304,14,FALSE)</f>
        <v>YES</v>
      </c>
      <c r="DT290" s="19" t="s">
        <v>567</v>
      </c>
      <c r="DU290" s="59" t="str">
        <f>VLOOKUP($A290,'WO Detail'!$A$2:$BJ$304,15,FALSE)</f>
        <v>SHEKINA BUTLER</v>
      </c>
      <c r="DV290" s="77"/>
      <c r="DW290" s="79" t="s">
        <v>267</v>
      </c>
      <c r="DX290" s="55">
        <f>VLOOKUP($A290,'WO Detail'!$A$2:$BJ$304,26,FALSE)</f>
        <v>490</v>
      </c>
      <c r="DY290" s="55">
        <f>VLOOKUP($A290,'WO Detail'!$A$2:$BJ$304,27,FALSE)</f>
        <v>479</v>
      </c>
      <c r="DZ290" s="55">
        <f>VLOOKUP($A290,'WO Detail'!$A$2:$BJ$304,28,FALSE)</f>
        <v>7</v>
      </c>
      <c r="EA290" s="55">
        <f>VLOOKUP($A290,'WO Detail'!$A$2:$BJ$304,29,FALSE)</f>
        <v>4</v>
      </c>
      <c r="EB290" s="55">
        <f>VLOOKUP($A290,'WO Detail'!$A$2:$BJ$304,30,FALSE)</f>
        <v>0</v>
      </c>
      <c r="EC290" s="55">
        <f>VLOOKUP($A290,'WO Detail'!$A$2:$BJ$304,31,FALSE)</f>
        <v>97</v>
      </c>
      <c r="ED290" s="55">
        <f>VLOOKUP($A290,'WO Detail'!$A$2:$BJ$304,32,FALSE)</f>
        <v>183</v>
      </c>
      <c r="EE290" s="55">
        <f>VLOOKUP($A290,'WO Detail'!$A$2:$BJ$304,33,FALSE)</f>
        <v>175</v>
      </c>
      <c r="EF290" s="55">
        <f>VLOOKUP($A290,'WO Detail'!$A$2:$BJ$304,34,FALSE)</f>
        <v>35</v>
      </c>
      <c r="EG290" s="55">
        <f>VLOOKUP($A290,'WO Detail'!$A$2:$BJ$304,35,FALSE)</f>
        <v>0</v>
      </c>
      <c r="EH290" s="55">
        <f>VLOOKUP($A290,'WO Detail'!$A$2:$BJ$304,36,FALSE)</f>
        <v>0</v>
      </c>
      <c r="EI290" s="55">
        <f>VLOOKUP($A290,'WO Detail'!$A$2:$BJ$304,37,FALSE)</f>
        <v>0</v>
      </c>
      <c r="EJ290" s="78">
        <v>8</v>
      </c>
      <c r="EK290" s="78">
        <v>1</v>
      </c>
      <c r="EL290" s="19" t="s">
        <v>268</v>
      </c>
      <c r="EM290" s="19" t="s">
        <v>269</v>
      </c>
      <c r="EN290" s="81">
        <v>23011</v>
      </c>
      <c r="EO290" s="78">
        <v>58</v>
      </c>
      <c r="EP290" s="78" t="s">
        <v>506</v>
      </c>
      <c r="EQ290" s="84">
        <v>65839</v>
      </c>
      <c r="ER290" s="78">
        <v>8.4499999999999993</v>
      </c>
      <c r="ES290" s="13"/>
      <c r="ET290" s="55">
        <f>VLOOKUP($A290,'WO Detail'!$A$2:$BJ$304,25,FALSE)</f>
        <v>3</v>
      </c>
      <c r="EU290" s="55">
        <f>VLOOKUP($A290,'WO Detail'!$A$2:$BJ$304,24,FALSE)</f>
        <v>8</v>
      </c>
      <c r="EV290" s="55">
        <f>VLOOKUP($A290,'WO Detail'!$A$2:$BJ$304,23,FALSE)</f>
        <v>0</v>
      </c>
      <c r="EW290" s="78" t="s">
        <v>271</v>
      </c>
      <c r="EX290" s="13"/>
      <c r="EY290" s="13"/>
      <c r="EZ290" s="19" t="s">
        <v>267</v>
      </c>
      <c r="FA290" s="55" t="str">
        <f>VLOOKUP($A290,'WO Detail'!$A$2:$BJ$304,11,FALSE)</f>
        <v>Other</v>
      </c>
      <c r="FB290" s="55" t="str">
        <f>VLOOKUP($A290,'WO Detail'!$A$2:$BJ$304,12,FALSE)</f>
        <v>No</v>
      </c>
      <c r="FC290" s="13"/>
      <c r="FD290" s="55">
        <f>VLOOKUP($A290,'WO Detail'!$A$2:$BJ$304,13,FALSE)</f>
        <v>0</v>
      </c>
      <c r="FE290" s="19" t="s">
        <v>267</v>
      </c>
      <c r="FF290" s="13" t="s">
        <v>273</v>
      </c>
      <c r="FG290" s="19" t="s">
        <v>1619</v>
      </c>
      <c r="FH290" s="19" t="s">
        <v>713</v>
      </c>
      <c r="FI290" s="13">
        <v>3903</v>
      </c>
      <c r="FJ290" s="13">
        <v>31</v>
      </c>
      <c r="FK290" s="19" t="s">
        <v>714</v>
      </c>
      <c r="FL290" s="13"/>
      <c r="FM290" s="55">
        <f>VLOOKUP($A290,'WO Detail'!$A$2:$BJ$304,16,FALSE)</f>
        <v>0</v>
      </c>
      <c r="FN290" s="13"/>
      <c r="FO290" s="13"/>
      <c r="FP290" s="13"/>
      <c r="FQ290" s="13"/>
      <c r="FR290" s="13"/>
      <c r="FS290" s="13"/>
      <c r="FT290" s="13"/>
      <c r="FU290" s="13"/>
      <c r="FV290" s="13"/>
      <c r="FW290" s="13"/>
      <c r="FX290" s="13"/>
      <c r="FY290" s="13"/>
      <c r="FZ290" s="13"/>
      <c r="GA290" s="13"/>
      <c r="GB290" s="13"/>
      <c r="GC290" s="13"/>
      <c r="GD290" s="13"/>
      <c r="GE290" s="13"/>
      <c r="GF290" s="13"/>
      <c r="GG290" s="13"/>
      <c r="GH290" s="55">
        <f>VLOOKUP($A290,'WO Detail'!$A$2:$BJ$304,39,FALSE)</f>
        <v>92.32</v>
      </c>
      <c r="GI290" s="55">
        <f>VLOOKUP($A290,'WO Detail'!$A$2:$BJ$304,40,FALSE)</f>
        <v>40.5</v>
      </c>
      <c r="GJ290" s="13"/>
      <c r="GK290" s="13"/>
      <c r="GL290" s="13"/>
      <c r="GM290" s="13"/>
      <c r="GN290" s="55">
        <f>VLOOKUP($A290,'WO Detail'!$A$2:$BJ$304,17,FALSE)</f>
        <v>0</v>
      </c>
      <c r="GO290" s="55">
        <f>VLOOKUP($A290,'WO Detail'!$A$2:$BJ$304,18,FALSE)</f>
        <v>0</v>
      </c>
      <c r="GP290" s="55">
        <f>VLOOKUP($A290,'WO Detail'!$A$2:$BJ$304,19,FALSE)</f>
        <v>0</v>
      </c>
      <c r="GQ290" s="55" t="str">
        <f>VLOOKUP($A290,'WO Detail'!$A$2:$BJ$304,21,FALSE)</f>
        <v>No</v>
      </c>
      <c r="GR290" s="89">
        <f>VLOOKUP($A290,'WO Detail'!$A$2:$BJ$304,22,FALSE)</f>
        <v>0.51051760634818921</v>
      </c>
      <c r="GS290" s="95">
        <f>VLOOKUP($A290,'WO Detail'!$A$2:$BJ$304,41,FALSE)</f>
        <v>1074</v>
      </c>
      <c r="GT290" s="95">
        <f t="shared" si="120"/>
        <v>0.74739039665970775</v>
      </c>
      <c r="GU290" s="95">
        <f>VLOOKUP($A290,'WO Detail'!$A$2:$BJ$304,42,FALSE)</f>
        <v>69</v>
      </c>
      <c r="GV290" s="95">
        <f t="shared" si="121"/>
        <v>0.1440501043841336</v>
      </c>
      <c r="GW290" s="95">
        <f>VLOOKUP($A290,'WO Detail'!$A$2:$BJ$304,43,FALSE)</f>
        <v>2500</v>
      </c>
      <c r="GX290" s="95">
        <f t="shared" si="105"/>
        <v>1.7397355601948505</v>
      </c>
      <c r="GY290" s="95">
        <f>VLOOKUP($A290,'WO Detail'!$A$2:$BJ$304,44,FALSE)</f>
        <v>1925</v>
      </c>
      <c r="GZ290" s="95">
        <f t="shared" si="106"/>
        <v>4.0187891440501042</v>
      </c>
      <c r="HA290" s="95">
        <f>VLOOKUP($A290,'WO Detail'!$A$2:$BJ$304,45,FALSE)</f>
        <v>1385</v>
      </c>
      <c r="HB290" s="95">
        <f t="shared" si="107"/>
        <v>0.96381350034794711</v>
      </c>
      <c r="HC290" s="95">
        <f>VLOOKUP($A290,'WO Detail'!$A$2:$BJ$304,46,FALSE)</f>
        <v>1240</v>
      </c>
      <c r="HD290" s="95">
        <f t="shared" si="108"/>
        <v>2.5887265135699375</v>
      </c>
      <c r="HE290" s="95">
        <f>VLOOKUP($A290,'WO Detail'!$A$2:$BJ$304,47,FALSE)</f>
        <v>634</v>
      </c>
      <c r="HF290" s="95">
        <f t="shared" si="109"/>
        <v>0.4411969380654141</v>
      </c>
      <c r="HG290" s="95">
        <f>VLOOKUP($A290,'WO Detail'!$A$2:$BJ$304,49,FALSE)</f>
        <v>580</v>
      </c>
      <c r="HH290" s="95">
        <f t="shared" si="110"/>
        <v>0.4036186499652053</v>
      </c>
      <c r="HI290" s="95">
        <f>VLOOKUP($A290,'WO Detail'!$A$2:$BJ$304,51,FALSE)</f>
        <v>4</v>
      </c>
      <c r="HJ290" s="95">
        <f t="shared" si="111"/>
        <v>2</v>
      </c>
      <c r="HK290" s="95">
        <f>VLOOKUP($A290,'WO Detail'!$A$2:$BJ$304,53,FALSE)</f>
        <v>4</v>
      </c>
      <c r="HL290" s="95">
        <f t="shared" si="112"/>
        <v>2</v>
      </c>
      <c r="HM290" s="95">
        <f>VLOOKUP($A290,'WO Detail'!$A$2:$BJ$304,55,FALSE)</f>
        <v>403</v>
      </c>
      <c r="HN290" s="95">
        <f>HM290/EU290</f>
        <v>50.375</v>
      </c>
      <c r="HO290" s="95">
        <f>VLOOKUP($A290,'WO Detail'!$A$2:$BJ$304,56,FALSE)</f>
        <v>13509</v>
      </c>
      <c r="HP290" s="95">
        <f t="shared" si="113"/>
        <v>9.4008350730688939</v>
      </c>
      <c r="HQ290" s="95">
        <f>VLOOKUP($A290,'WO Detail'!$A$2:$BJ$304,57,FALSE)</f>
        <v>3412</v>
      </c>
      <c r="HR290" s="95">
        <f t="shared" si="114"/>
        <v>7.1231732776617953</v>
      </c>
      <c r="HS290" s="95">
        <f>VLOOKUP($A290,'WO Detail'!$A$2:$BJ$304,58,FALSE)</f>
        <v>8466</v>
      </c>
      <c r="HT290" s="95">
        <f t="shared" si="115"/>
        <v>5.8914405010438413</v>
      </c>
      <c r="HU290" s="95">
        <f>VLOOKUP($A290,'WO Detail'!$A$2:$BJ$304,59,FALSE)</f>
        <v>22825</v>
      </c>
      <c r="HV290" s="95">
        <f t="shared" si="116"/>
        <v>47.651356993736954</v>
      </c>
      <c r="HW290" s="95">
        <f>VLOOKUP($A290,'WO Detail'!$A$2:$BJ$304,60,FALSE)</f>
        <v>476</v>
      </c>
      <c r="HX290" s="95">
        <f t="shared" si="117"/>
        <v>0.33124565066109951</v>
      </c>
      <c r="HY290" s="95">
        <f>VLOOKUP($A290,'WO Detail'!$A$2:$BJ$304,61,FALSE)</f>
        <v>6391</v>
      </c>
      <c r="HZ290" s="95">
        <f t="shared" si="118"/>
        <v>13.342379958246347</v>
      </c>
      <c r="IA290" s="95"/>
      <c r="IB290" s="95"/>
      <c r="IC290" s="95"/>
      <c r="ID290" s="113">
        <f>VLOOKUP($A290,'PHAS Score'!$C$1:$D$303,2,FALSE)</f>
        <v>50</v>
      </c>
      <c r="IE290" s="95">
        <f>VLOOKUP($A290,'WO Detail'!$A$2:$BJ$304,62,FALSE)</f>
        <v>172</v>
      </c>
      <c r="IF290" s="95">
        <f t="shared" si="119"/>
        <v>0.35908141962421714</v>
      </c>
      <c r="IG290" s="96"/>
      <c r="IH290" s="96"/>
      <c r="II290" s="96"/>
      <c r="IJ290" s="96"/>
    </row>
    <row r="291" spans="1:244" s="18" customFormat="1" ht="20.100000000000001" customHeight="1">
      <c r="A291" s="55" t="s">
        <v>1620</v>
      </c>
      <c r="B291" s="13" t="s">
        <v>557</v>
      </c>
      <c r="C291" s="13" t="str">
        <f>VLOOKUP($A291,'WO Detail'!$A$2:$BJ$304,4,FALSE)</f>
        <v>Queens-Staten Island</v>
      </c>
      <c r="D291" s="13" t="str">
        <f>VLOOKUP($A291,'WO Detail'!$A$2:$BJ$304,6,FALSE)</f>
        <v>West Brighton</v>
      </c>
      <c r="E291" s="55">
        <f>VLOOKUP($A291,'WO Detail'!$A$2:$BJ$304,7,FALSE)</f>
        <v>116</v>
      </c>
      <c r="F291" s="13" t="s">
        <v>1621</v>
      </c>
      <c r="G291" s="53">
        <v>175</v>
      </c>
      <c r="H291" s="55" t="str">
        <f>VLOOKUP($A291,'WO Detail'!$A$2:$BJ$304,9,FALSE)</f>
        <v>NY005010130</v>
      </c>
      <c r="I291" s="14">
        <v>83</v>
      </c>
      <c r="J291" s="14">
        <v>97</v>
      </c>
      <c r="K291" s="15">
        <v>1.1686747</v>
      </c>
      <c r="L291" s="15">
        <v>15.7313253</v>
      </c>
      <c r="M291" s="14">
        <v>34</v>
      </c>
      <c r="N291" s="14">
        <v>63</v>
      </c>
      <c r="O291" s="14">
        <v>0</v>
      </c>
      <c r="P291" s="14">
        <v>0</v>
      </c>
      <c r="Q291" s="14">
        <v>0</v>
      </c>
      <c r="R291" s="14">
        <v>0</v>
      </c>
      <c r="S291" s="14">
        <v>0</v>
      </c>
      <c r="T291" s="14">
        <v>0</v>
      </c>
      <c r="U291" s="14">
        <v>0</v>
      </c>
      <c r="V291" s="14">
        <v>0</v>
      </c>
      <c r="W291" s="14">
        <v>1</v>
      </c>
      <c r="X291" s="14">
        <v>4</v>
      </c>
      <c r="Y291" s="14">
        <v>36</v>
      </c>
      <c r="Z291" s="14">
        <v>44</v>
      </c>
      <c r="AA291" s="14">
        <v>12</v>
      </c>
      <c r="AB291" s="14">
        <v>0</v>
      </c>
      <c r="AC291" s="14">
        <v>95</v>
      </c>
      <c r="AD291" s="14">
        <v>92</v>
      </c>
      <c r="AE291" s="14">
        <v>18</v>
      </c>
      <c r="AF291" s="14">
        <v>27</v>
      </c>
      <c r="AG291" s="14">
        <v>27</v>
      </c>
      <c r="AH291" s="14">
        <v>25</v>
      </c>
      <c r="AI291" s="14">
        <v>0</v>
      </c>
      <c r="AJ291" s="14">
        <v>68</v>
      </c>
      <c r="AK291" s="14">
        <v>24</v>
      </c>
      <c r="AL291" s="14">
        <v>5</v>
      </c>
      <c r="AM291" s="14">
        <v>2</v>
      </c>
      <c r="AN291" s="14">
        <v>3</v>
      </c>
      <c r="AO291" s="16">
        <v>360.14457831325302</v>
      </c>
      <c r="AP291" s="16">
        <v>254</v>
      </c>
      <c r="AQ291" s="14">
        <v>2</v>
      </c>
      <c r="AR291" s="14">
        <v>2</v>
      </c>
      <c r="AS291" s="14">
        <v>48</v>
      </c>
      <c r="AT291" s="14">
        <v>14</v>
      </c>
      <c r="AU291" s="14">
        <v>1</v>
      </c>
      <c r="AV291" s="14">
        <v>3</v>
      </c>
      <c r="AW291" s="14">
        <v>5</v>
      </c>
      <c r="AX291" s="14">
        <v>4</v>
      </c>
      <c r="AY291" s="14">
        <v>1</v>
      </c>
      <c r="AZ291" s="14">
        <v>0</v>
      </c>
      <c r="BA291" s="14">
        <v>3</v>
      </c>
      <c r="BB291" s="16">
        <v>15158.132530120482</v>
      </c>
      <c r="BC291" s="16">
        <v>10536</v>
      </c>
      <c r="BD291" s="14">
        <v>3</v>
      </c>
      <c r="BE291" s="14">
        <v>8</v>
      </c>
      <c r="BF291" s="14">
        <v>50</v>
      </c>
      <c r="BG291" s="14">
        <v>6</v>
      </c>
      <c r="BH291" s="14">
        <v>3</v>
      </c>
      <c r="BI291" s="14">
        <v>6</v>
      </c>
      <c r="BJ291" s="14">
        <v>3</v>
      </c>
      <c r="BK291" s="14">
        <v>1</v>
      </c>
      <c r="BL291" s="14">
        <v>0</v>
      </c>
      <c r="BM291" s="14">
        <v>2</v>
      </c>
      <c r="BN291" s="14">
        <v>0</v>
      </c>
      <c r="BO291" s="14">
        <v>1</v>
      </c>
      <c r="BP291" s="14">
        <v>0</v>
      </c>
      <c r="BQ291" s="14">
        <v>0</v>
      </c>
      <c r="BR291" s="14">
        <v>0</v>
      </c>
      <c r="BS291" s="14">
        <v>0</v>
      </c>
      <c r="BT291" s="14">
        <v>0</v>
      </c>
      <c r="BU291" s="14">
        <v>0</v>
      </c>
      <c r="BV291" s="14">
        <v>0</v>
      </c>
      <c r="BW291" s="14">
        <v>0</v>
      </c>
      <c r="BX291" s="14">
        <v>0</v>
      </c>
      <c r="BY291" s="14">
        <v>6</v>
      </c>
      <c r="BZ291" s="16">
        <v>31100.833333333332</v>
      </c>
      <c r="CA291" s="16">
        <v>29842</v>
      </c>
      <c r="CB291" s="14">
        <v>2</v>
      </c>
      <c r="CC291" s="16">
        <v>14112</v>
      </c>
      <c r="CD291" s="16">
        <v>14112</v>
      </c>
      <c r="CE291" s="14">
        <v>75</v>
      </c>
      <c r="CF291" s="16">
        <v>13910.613333333333</v>
      </c>
      <c r="CG291" s="16">
        <v>10536</v>
      </c>
      <c r="CH291" s="14">
        <v>68</v>
      </c>
      <c r="CI291" s="14">
        <v>12</v>
      </c>
      <c r="CJ291" s="14">
        <v>3</v>
      </c>
      <c r="CK291" s="14">
        <v>0</v>
      </c>
      <c r="CL291" s="14">
        <v>0</v>
      </c>
      <c r="CM291" s="14">
        <v>0</v>
      </c>
      <c r="CN291" s="17">
        <f t="shared" si="102"/>
        <v>0</v>
      </c>
      <c r="CO291" s="14">
        <v>1</v>
      </c>
      <c r="CP291" s="17">
        <f t="shared" si="103"/>
        <v>1.2048192771084338E-2</v>
      </c>
      <c r="CQ291" s="14">
        <v>57</v>
      </c>
      <c r="CR291" s="14">
        <v>0</v>
      </c>
      <c r="CS291" s="17">
        <f t="shared" si="104"/>
        <v>0</v>
      </c>
      <c r="CT291" s="13"/>
      <c r="CU291" s="17"/>
      <c r="CV291" s="13"/>
      <c r="CW291" s="13"/>
      <c r="CX291" s="13"/>
      <c r="CY291" s="13"/>
      <c r="CZ291" s="13"/>
      <c r="DA291" s="13"/>
      <c r="DB291" s="13" t="str">
        <f>VLOOKUP($A291,'WO Detail'!$A$2:$BJ$304,5,FALSE)</f>
        <v>Carlos Falu</v>
      </c>
      <c r="DC291" s="13"/>
      <c r="DD291" s="13"/>
      <c r="DE291" s="55">
        <f>VLOOKUP($A291,'WO Detail'!$A$2:$BJ$304,38,FALSE)</f>
        <v>0</v>
      </c>
      <c r="DF291" s="19" t="s">
        <v>559</v>
      </c>
      <c r="DG291" s="19" t="s">
        <v>560</v>
      </c>
      <c r="DH291" s="19" t="s">
        <v>707</v>
      </c>
      <c r="DI291" s="19" t="s">
        <v>708</v>
      </c>
      <c r="DJ291" s="19" t="s">
        <v>520</v>
      </c>
      <c r="DK291" s="19" t="s">
        <v>686</v>
      </c>
      <c r="DL291" s="19" t="s">
        <v>709</v>
      </c>
      <c r="DM291" s="19" t="s">
        <v>710</v>
      </c>
      <c r="DN291" s="19" t="s">
        <v>711</v>
      </c>
      <c r="DO291" s="55"/>
      <c r="DP291" s="55"/>
      <c r="DQ291" s="68">
        <v>7.45257452574526</v>
      </c>
      <c r="DR291" s="55" t="str">
        <f>VLOOKUP($A291,'WO Detail'!$A$2:$BJ$304,10,FALSE)</f>
        <v>No</v>
      </c>
      <c r="DS291" s="55" t="str">
        <f>VLOOKUP($A291,'WO Detail'!$A$2:$BJ$304,14,FALSE)</f>
        <v>YES</v>
      </c>
      <c r="DT291" s="19" t="s">
        <v>567</v>
      </c>
      <c r="DU291" s="59" t="str">
        <f>VLOOKUP($A291,'WO Detail'!$A$2:$BJ$304,15,FALSE)</f>
        <v>SHEKINA BUTLER</v>
      </c>
      <c r="DV291" s="77"/>
      <c r="DW291" s="79" t="s">
        <v>519</v>
      </c>
      <c r="DX291" s="55">
        <f>VLOOKUP($A291,'WO Detail'!$A$2:$BJ$304,26,FALSE)</f>
        <v>144</v>
      </c>
      <c r="DY291" s="55">
        <f>VLOOKUP($A291,'WO Detail'!$A$2:$BJ$304,27,FALSE)</f>
        <v>83</v>
      </c>
      <c r="DZ291" s="55">
        <f>VLOOKUP($A291,'WO Detail'!$A$2:$BJ$304,28,FALSE)</f>
        <v>1</v>
      </c>
      <c r="EA291" s="55">
        <f>VLOOKUP($A291,'WO Detail'!$A$2:$BJ$304,29,FALSE)</f>
        <v>60</v>
      </c>
      <c r="EB291" s="55">
        <f>VLOOKUP($A291,'WO Detail'!$A$2:$BJ$304,30,FALSE)</f>
        <v>38</v>
      </c>
      <c r="EC291" s="55">
        <f>VLOOKUP($A291,'WO Detail'!$A$2:$BJ$304,31,FALSE)</f>
        <v>106</v>
      </c>
      <c r="ED291" s="55">
        <f>VLOOKUP($A291,'WO Detail'!$A$2:$BJ$304,32,FALSE)</f>
        <v>0</v>
      </c>
      <c r="EE291" s="55">
        <f>VLOOKUP($A291,'WO Detail'!$A$2:$BJ$304,33,FALSE)</f>
        <v>0</v>
      </c>
      <c r="EF291" s="55">
        <f>VLOOKUP($A291,'WO Detail'!$A$2:$BJ$304,34,FALSE)</f>
        <v>0</v>
      </c>
      <c r="EG291" s="55">
        <f>VLOOKUP($A291,'WO Detail'!$A$2:$BJ$304,35,FALSE)</f>
        <v>0</v>
      </c>
      <c r="EH291" s="55">
        <f>VLOOKUP($A291,'WO Detail'!$A$2:$BJ$304,36,FALSE)</f>
        <v>0</v>
      </c>
      <c r="EI291" s="55">
        <f>VLOOKUP($A291,'WO Detail'!$A$2:$BJ$304,37,FALSE)</f>
        <v>0</v>
      </c>
      <c r="EJ291" s="78">
        <v>8</v>
      </c>
      <c r="EK291" s="78">
        <v>0</v>
      </c>
      <c r="EL291" s="19" t="s">
        <v>268</v>
      </c>
      <c r="EM291" s="19" t="s">
        <v>269</v>
      </c>
      <c r="EN291" s="81">
        <v>24107</v>
      </c>
      <c r="EO291" s="78">
        <v>55</v>
      </c>
      <c r="EP291" s="78" t="s">
        <v>513</v>
      </c>
      <c r="EQ291" s="84">
        <v>67228</v>
      </c>
      <c r="ER291" s="78">
        <v>4.17</v>
      </c>
      <c r="ES291" s="13"/>
      <c r="ET291" s="55">
        <f>VLOOKUP($A291,'WO Detail'!$A$2:$BJ$304,25,FALSE)</f>
        <v>0</v>
      </c>
      <c r="EU291" s="55">
        <f>VLOOKUP($A291,'WO Detail'!$A$2:$BJ$304,24,FALSE)</f>
        <v>0</v>
      </c>
      <c r="EV291" s="55">
        <f>VLOOKUP($A291,'WO Detail'!$A$2:$BJ$304,23,FALSE)</f>
        <v>0</v>
      </c>
      <c r="EW291" s="78" t="s">
        <v>271</v>
      </c>
      <c r="EX291" s="13"/>
      <c r="EY291" s="13"/>
      <c r="EZ291" s="19" t="s">
        <v>267</v>
      </c>
      <c r="FA291" s="55" t="str">
        <f>VLOOKUP($A291,'WO Detail'!$A$2:$BJ$304,11,FALSE)</f>
        <v>Other</v>
      </c>
      <c r="FB291" s="55" t="str">
        <f>VLOOKUP($A291,'WO Detail'!$A$2:$BJ$304,12,FALSE)</f>
        <v>No</v>
      </c>
      <c r="FC291" s="13"/>
      <c r="FD291" s="55">
        <f>VLOOKUP($A291,'WO Detail'!$A$2:$BJ$304,13,FALSE)</f>
        <v>0</v>
      </c>
      <c r="FE291" s="19" t="s">
        <v>267</v>
      </c>
      <c r="FF291" s="13" t="s">
        <v>273</v>
      </c>
      <c r="FG291" s="19" t="s">
        <v>1619</v>
      </c>
      <c r="FH291" s="19" t="s">
        <v>713</v>
      </c>
      <c r="FI291" s="13">
        <v>3903</v>
      </c>
      <c r="FJ291" s="13">
        <v>31</v>
      </c>
      <c r="FK291" s="19" t="s">
        <v>714</v>
      </c>
      <c r="FL291" s="13"/>
      <c r="FM291" s="55">
        <f>VLOOKUP($A291,'WO Detail'!$A$2:$BJ$304,16,FALSE)</f>
        <v>0</v>
      </c>
      <c r="FN291" s="13"/>
      <c r="FO291" s="13"/>
      <c r="FP291" s="13"/>
      <c r="FQ291" s="13"/>
      <c r="FR291" s="13"/>
      <c r="FS291" s="13"/>
      <c r="FT291" s="13"/>
      <c r="FU291" s="13"/>
      <c r="FV291" s="13"/>
      <c r="FW291" s="13"/>
      <c r="FX291" s="13"/>
      <c r="FY291" s="13"/>
      <c r="FZ291" s="13"/>
      <c r="GA291" s="13"/>
      <c r="GB291" s="13"/>
      <c r="GC291" s="13"/>
      <c r="GD291" s="13"/>
      <c r="GE291" s="13"/>
      <c r="GF291" s="13"/>
      <c r="GG291" s="13"/>
      <c r="GH291" s="55">
        <f>VLOOKUP($A291,'WO Detail'!$A$2:$BJ$304,39,FALSE)</f>
        <v>97.99</v>
      </c>
      <c r="GI291" s="55">
        <f>VLOOKUP($A291,'WO Detail'!$A$2:$BJ$304,40,FALSE)</f>
        <v>9.64</v>
      </c>
      <c r="GJ291" s="13"/>
      <c r="GK291" s="13"/>
      <c r="GL291" s="13"/>
      <c r="GM291" s="13"/>
      <c r="GN291" s="55">
        <f>VLOOKUP($A291,'WO Detail'!$A$2:$BJ$304,17,FALSE)</f>
        <v>0</v>
      </c>
      <c r="GO291" s="55">
        <f>VLOOKUP($A291,'WO Detail'!$A$2:$BJ$304,18,FALSE)</f>
        <v>0</v>
      </c>
      <c r="GP291" s="55">
        <f>VLOOKUP($A291,'WO Detail'!$A$2:$BJ$304,19,FALSE)</f>
        <v>0</v>
      </c>
      <c r="GQ291" s="55" t="str">
        <f>VLOOKUP($A291,'WO Detail'!$A$2:$BJ$304,21,FALSE)</f>
        <v>Yes</v>
      </c>
      <c r="GR291" s="89">
        <f>VLOOKUP($A291,'WO Detail'!$A$2:$BJ$304,22,FALSE)</f>
        <v>0.72802432008988271</v>
      </c>
      <c r="GS291" s="95">
        <f>VLOOKUP($A291,'WO Detail'!$A$2:$BJ$304,41,FALSE)</f>
        <v>58</v>
      </c>
      <c r="GT291" s="95">
        <f t="shared" si="120"/>
        <v>0.2329317269076305</v>
      </c>
      <c r="GU291" s="95">
        <f>VLOOKUP($A291,'WO Detail'!$A$2:$BJ$304,42,FALSE)</f>
        <v>2</v>
      </c>
      <c r="GV291" s="95">
        <f t="shared" si="121"/>
        <v>2.4096385542168676E-2</v>
      </c>
      <c r="GW291" s="95">
        <f>VLOOKUP($A291,'WO Detail'!$A$2:$BJ$304,43,FALSE)</f>
        <v>431</v>
      </c>
      <c r="GX291" s="95">
        <f t="shared" si="105"/>
        <v>1.7309236947791165</v>
      </c>
      <c r="GY291" s="95">
        <f>VLOOKUP($A291,'WO Detail'!$A$2:$BJ$304,44,FALSE)</f>
        <v>348</v>
      </c>
      <c r="GZ291" s="95">
        <f t="shared" si="106"/>
        <v>4.1927710843373491</v>
      </c>
      <c r="HA291" s="95">
        <f>VLOOKUP($A291,'WO Detail'!$A$2:$BJ$304,45,FALSE)</f>
        <v>123</v>
      </c>
      <c r="HB291" s="95">
        <f t="shared" si="107"/>
        <v>0.49397590361445781</v>
      </c>
      <c r="HC291" s="95">
        <f>VLOOKUP($A291,'WO Detail'!$A$2:$BJ$304,46,FALSE)</f>
        <v>147</v>
      </c>
      <c r="HD291" s="95">
        <f t="shared" si="108"/>
        <v>1.7710843373493976</v>
      </c>
      <c r="HE291" s="95">
        <f>VLOOKUP($A291,'WO Detail'!$A$2:$BJ$304,47,FALSE)</f>
        <v>216</v>
      </c>
      <c r="HF291" s="95">
        <f t="shared" si="109"/>
        <v>0.86746987951807231</v>
      </c>
      <c r="HG291" s="95">
        <f>VLOOKUP($A291,'WO Detail'!$A$2:$BJ$304,49,FALSE)</f>
        <v>140</v>
      </c>
      <c r="HH291" s="95">
        <f t="shared" si="110"/>
        <v>0.56224899598393574</v>
      </c>
      <c r="HI291" s="95">
        <f>VLOOKUP($A291,'WO Detail'!$A$2:$BJ$304,51,FALSE)</f>
        <v>5</v>
      </c>
      <c r="HJ291" s="95">
        <f t="shared" si="111"/>
        <v>2.5</v>
      </c>
      <c r="HK291" s="95">
        <f>VLOOKUP($A291,'WO Detail'!$A$2:$BJ$304,53,FALSE)</f>
        <v>2</v>
      </c>
      <c r="HL291" s="95">
        <f t="shared" si="112"/>
        <v>1</v>
      </c>
      <c r="HM291" s="95"/>
      <c r="HN291" s="95"/>
      <c r="HO291" s="95">
        <f>VLOOKUP($A291,'WO Detail'!$A$2:$BJ$304,56,FALSE)</f>
        <v>1399</v>
      </c>
      <c r="HP291" s="95">
        <f t="shared" si="113"/>
        <v>5.618473895582329</v>
      </c>
      <c r="HQ291" s="95">
        <f>VLOOKUP($A291,'WO Detail'!$A$2:$BJ$304,57,FALSE)</f>
        <v>452</v>
      </c>
      <c r="HR291" s="95">
        <f t="shared" si="114"/>
        <v>5.4457831325301207</v>
      </c>
      <c r="HS291" s="95">
        <f>VLOOKUP($A291,'WO Detail'!$A$2:$BJ$304,58,FALSE)</f>
        <v>1200</v>
      </c>
      <c r="HT291" s="95">
        <f t="shared" si="115"/>
        <v>4.8192771084337354</v>
      </c>
      <c r="HU291" s="95">
        <f>VLOOKUP($A291,'WO Detail'!$A$2:$BJ$304,59,FALSE)</f>
        <v>2511</v>
      </c>
      <c r="HV291" s="95">
        <f t="shared" si="116"/>
        <v>30.253012048192772</v>
      </c>
      <c r="HW291" s="95">
        <f>VLOOKUP($A291,'WO Detail'!$A$2:$BJ$304,60,FALSE)</f>
        <v>74</v>
      </c>
      <c r="HX291" s="95">
        <f t="shared" si="117"/>
        <v>0.29718875502008035</v>
      </c>
      <c r="HY291" s="95">
        <f>VLOOKUP($A291,'WO Detail'!$A$2:$BJ$304,61,FALSE)</f>
        <v>868</v>
      </c>
      <c r="HZ291" s="95">
        <f t="shared" si="118"/>
        <v>10.457831325301205</v>
      </c>
      <c r="IA291" s="95"/>
      <c r="IB291" s="95"/>
      <c r="IC291" s="95"/>
      <c r="ID291" s="113">
        <f>VLOOKUP($A291,'PHAS Score'!$C$1:$D$303,2,FALSE)</f>
        <v>50</v>
      </c>
      <c r="IE291" s="95">
        <f>VLOOKUP($A291,'WO Detail'!$A$2:$BJ$304,62,FALSE)</f>
        <v>0</v>
      </c>
      <c r="IF291" s="95">
        <f t="shared" si="119"/>
        <v>0</v>
      </c>
      <c r="IG291" s="96"/>
      <c r="IH291" s="96"/>
      <c r="II291" s="96"/>
      <c r="IJ291" s="96"/>
    </row>
    <row r="292" spans="1:244" s="18" customFormat="1" ht="20.100000000000001" customHeight="1">
      <c r="A292" s="55" t="s">
        <v>1622</v>
      </c>
      <c r="B292" s="13" t="s">
        <v>256</v>
      </c>
      <c r="C292" s="13" t="str">
        <f>VLOOKUP($A292,'WO Detail'!$A$2:$BJ$304,4,FALSE)</f>
        <v>Private Mgmt</v>
      </c>
      <c r="D292" s="13" t="str">
        <f>VLOOKUP($A292,'WO Detail'!$A$2:$BJ$304,6,FALSE)</f>
        <v>Building Management Associates (BX 1)</v>
      </c>
      <c r="E292" s="55">
        <f>VLOOKUP($A292,'WO Detail'!$A$2:$BJ$304,7,FALSE)</f>
        <v>530</v>
      </c>
      <c r="F292" s="13" t="s">
        <v>1623</v>
      </c>
      <c r="G292" s="53">
        <v>360</v>
      </c>
      <c r="H292" s="55" t="str">
        <f>VLOOKUP($A292,'WO Detail'!$A$2:$BJ$304,9,FALSE)</f>
        <v>NY005015300</v>
      </c>
      <c r="I292" s="14">
        <v>208</v>
      </c>
      <c r="J292" s="14">
        <v>442</v>
      </c>
      <c r="K292" s="15">
        <v>2.125</v>
      </c>
      <c r="L292" s="15">
        <v>20.4086538</v>
      </c>
      <c r="M292" s="14">
        <v>140</v>
      </c>
      <c r="N292" s="14">
        <v>302</v>
      </c>
      <c r="O292" s="14">
        <v>22</v>
      </c>
      <c r="P292" s="14">
        <v>36</v>
      </c>
      <c r="Q292" s="14">
        <v>32</v>
      </c>
      <c r="R292" s="14">
        <v>28</v>
      </c>
      <c r="S292" s="14">
        <v>42</v>
      </c>
      <c r="T292" s="14">
        <v>74</v>
      </c>
      <c r="U292" s="14">
        <v>38</v>
      </c>
      <c r="V292" s="14">
        <v>51</v>
      </c>
      <c r="W292" s="14">
        <v>26</v>
      </c>
      <c r="X292" s="14">
        <v>27</v>
      </c>
      <c r="Y292" s="14">
        <v>42</v>
      </c>
      <c r="Z292" s="14">
        <v>18</v>
      </c>
      <c r="AA292" s="14">
        <v>6</v>
      </c>
      <c r="AB292" s="14">
        <v>100</v>
      </c>
      <c r="AC292" s="14">
        <v>78</v>
      </c>
      <c r="AD292" s="14">
        <v>66</v>
      </c>
      <c r="AE292" s="14">
        <v>16</v>
      </c>
      <c r="AF292" s="14">
        <v>109</v>
      </c>
      <c r="AG292" s="14">
        <v>317</v>
      </c>
      <c r="AH292" s="14">
        <v>0</v>
      </c>
      <c r="AI292" s="14">
        <v>0</v>
      </c>
      <c r="AJ292" s="14">
        <v>104</v>
      </c>
      <c r="AK292" s="14">
        <v>24</v>
      </c>
      <c r="AL292" s="14">
        <v>5</v>
      </c>
      <c r="AM292" s="14">
        <v>1</v>
      </c>
      <c r="AN292" s="14">
        <v>14</v>
      </c>
      <c r="AO292" s="16">
        <v>576.39903846153845</v>
      </c>
      <c r="AP292" s="16">
        <v>406.5</v>
      </c>
      <c r="AQ292" s="14">
        <v>3</v>
      </c>
      <c r="AR292" s="14">
        <v>7</v>
      </c>
      <c r="AS292" s="14">
        <v>61</v>
      </c>
      <c r="AT292" s="14">
        <v>29</v>
      </c>
      <c r="AU292" s="14">
        <v>24</v>
      </c>
      <c r="AV292" s="14">
        <v>15</v>
      </c>
      <c r="AW292" s="14">
        <v>7</v>
      </c>
      <c r="AX292" s="14">
        <v>9</v>
      </c>
      <c r="AY292" s="14">
        <v>11</v>
      </c>
      <c r="AZ292" s="14">
        <v>7</v>
      </c>
      <c r="BA292" s="14">
        <v>35</v>
      </c>
      <c r="BB292" s="16">
        <v>28309.069651741294</v>
      </c>
      <c r="BC292" s="16">
        <v>19344</v>
      </c>
      <c r="BD292" s="14">
        <v>9</v>
      </c>
      <c r="BE292" s="14">
        <v>21</v>
      </c>
      <c r="BF292" s="14">
        <v>47</v>
      </c>
      <c r="BG292" s="14">
        <v>25</v>
      </c>
      <c r="BH292" s="14">
        <v>20</v>
      </c>
      <c r="BI292" s="14">
        <v>11</v>
      </c>
      <c r="BJ292" s="14">
        <v>14</v>
      </c>
      <c r="BK292" s="14">
        <v>14</v>
      </c>
      <c r="BL292" s="14">
        <v>9</v>
      </c>
      <c r="BM292" s="14">
        <v>4</v>
      </c>
      <c r="BN292" s="14">
        <v>7</v>
      </c>
      <c r="BO292" s="14">
        <v>1</v>
      </c>
      <c r="BP292" s="14">
        <v>3</v>
      </c>
      <c r="BQ292" s="14">
        <v>4</v>
      </c>
      <c r="BR292" s="14">
        <v>2</v>
      </c>
      <c r="BS292" s="14">
        <v>1</v>
      </c>
      <c r="BT292" s="14">
        <v>1</v>
      </c>
      <c r="BU292" s="14">
        <v>0</v>
      </c>
      <c r="BV292" s="14">
        <v>0</v>
      </c>
      <c r="BW292" s="14">
        <v>1</v>
      </c>
      <c r="BX292" s="14">
        <v>7</v>
      </c>
      <c r="BY292" s="14">
        <v>104</v>
      </c>
      <c r="BZ292" s="16">
        <v>42771.423076923078</v>
      </c>
      <c r="CA292" s="16">
        <v>35193.5</v>
      </c>
      <c r="CB292" s="14">
        <v>30</v>
      </c>
      <c r="CC292" s="16">
        <v>16176.7</v>
      </c>
      <c r="CD292" s="16">
        <v>14268</v>
      </c>
      <c r="CE292" s="14">
        <v>71</v>
      </c>
      <c r="CF292" s="16">
        <v>13083.30985915493</v>
      </c>
      <c r="CG292" s="16">
        <v>10536</v>
      </c>
      <c r="CH292" s="14">
        <v>124</v>
      </c>
      <c r="CI292" s="14">
        <v>45</v>
      </c>
      <c r="CJ292" s="14">
        <v>24</v>
      </c>
      <c r="CK292" s="14">
        <v>3</v>
      </c>
      <c r="CL292" s="14">
        <v>4</v>
      </c>
      <c r="CM292" s="14">
        <v>5</v>
      </c>
      <c r="CN292" s="17">
        <f t="shared" si="102"/>
        <v>2.403846153846154E-2</v>
      </c>
      <c r="CO292" s="14">
        <v>17</v>
      </c>
      <c r="CP292" s="17">
        <f t="shared" si="103"/>
        <v>8.1730769230769232E-2</v>
      </c>
      <c r="CQ292" s="14">
        <v>89</v>
      </c>
      <c r="CR292" s="14">
        <v>37</v>
      </c>
      <c r="CS292" s="17">
        <f t="shared" si="104"/>
        <v>8.3710407239818999E-2</v>
      </c>
      <c r="CT292" s="13"/>
      <c r="CU292" s="17"/>
      <c r="CV292" s="13"/>
      <c r="CW292" s="13"/>
      <c r="CX292" s="13"/>
      <c r="CY292" s="13"/>
      <c r="CZ292" s="13"/>
      <c r="DA292" s="13"/>
      <c r="DB292" s="13" t="str">
        <f>VLOOKUP($A292,'WO Detail'!$A$2:$BJ$304,5,FALSE)</f>
        <v>Tracey Williams</v>
      </c>
      <c r="DC292" s="13" t="s">
        <v>272</v>
      </c>
      <c r="DD292" s="13"/>
      <c r="DE292" s="55">
        <f>VLOOKUP($A292,'WO Detail'!$A$2:$BJ$304,38,FALSE)</f>
        <v>1</v>
      </c>
      <c r="DF292" s="19" t="s">
        <v>258</v>
      </c>
      <c r="DG292" s="19" t="s">
        <v>259</v>
      </c>
      <c r="DH292" s="19" t="s">
        <v>324</v>
      </c>
      <c r="DI292" s="19" t="s">
        <v>325</v>
      </c>
      <c r="DJ292" s="19" t="s">
        <v>262</v>
      </c>
      <c r="DK292" s="19" t="s">
        <v>263</v>
      </c>
      <c r="DL292" s="19" t="s">
        <v>318</v>
      </c>
      <c r="DM292" s="19" t="s">
        <v>326</v>
      </c>
      <c r="DN292" s="19" t="s">
        <v>1624</v>
      </c>
      <c r="DO292" s="55"/>
      <c r="DP292" s="55"/>
      <c r="DQ292" s="68">
        <v>6.7534973468403301</v>
      </c>
      <c r="DR292" s="55" t="str">
        <f>VLOOKUP($A292,'WO Detail'!$A$2:$BJ$304,10,FALSE)</f>
        <v>No</v>
      </c>
      <c r="DS292" s="55" t="str">
        <f>VLOOKUP($A292,'WO Detail'!$A$2:$BJ$304,14,FALSE)</f>
        <v>NO</v>
      </c>
      <c r="DT292" s="19" t="s">
        <v>302</v>
      </c>
      <c r="DU292" s="59">
        <f>VLOOKUP($A292,'WO Detail'!$A$2:$BJ$304,15,FALSE)</f>
        <v>0</v>
      </c>
      <c r="DV292" s="77"/>
      <c r="DW292" s="79" t="s">
        <v>267</v>
      </c>
      <c r="DX292" s="55">
        <f>VLOOKUP($A292,'WO Detail'!$A$2:$BJ$304,26,FALSE)</f>
        <v>208</v>
      </c>
      <c r="DY292" s="55">
        <f>VLOOKUP($A292,'WO Detail'!$A$2:$BJ$304,27,FALSE)</f>
        <v>208</v>
      </c>
      <c r="DZ292" s="55">
        <f>VLOOKUP($A292,'WO Detail'!$A$2:$BJ$304,28,FALSE)</f>
        <v>0</v>
      </c>
      <c r="EA292" s="55">
        <f>VLOOKUP($A292,'WO Detail'!$A$2:$BJ$304,29,FALSE)</f>
        <v>0</v>
      </c>
      <c r="EB292" s="55">
        <f>VLOOKUP($A292,'WO Detail'!$A$2:$BJ$304,30,FALSE)</f>
        <v>0</v>
      </c>
      <c r="EC292" s="55">
        <f>VLOOKUP($A292,'WO Detail'!$A$2:$BJ$304,31,FALSE)</f>
        <v>92</v>
      </c>
      <c r="ED292" s="55">
        <f>VLOOKUP($A292,'WO Detail'!$A$2:$BJ$304,32,FALSE)</f>
        <v>81</v>
      </c>
      <c r="EE292" s="55">
        <f>VLOOKUP($A292,'WO Detail'!$A$2:$BJ$304,33,FALSE)</f>
        <v>31</v>
      </c>
      <c r="EF292" s="55">
        <f>VLOOKUP($A292,'WO Detail'!$A$2:$BJ$304,34,FALSE)</f>
        <v>4</v>
      </c>
      <c r="EG292" s="55">
        <f>VLOOKUP($A292,'WO Detail'!$A$2:$BJ$304,35,FALSE)</f>
        <v>0</v>
      </c>
      <c r="EH292" s="55">
        <f>VLOOKUP($A292,'WO Detail'!$A$2:$BJ$304,36,FALSE)</f>
        <v>0</v>
      </c>
      <c r="EI292" s="55">
        <f>VLOOKUP($A292,'WO Detail'!$A$2:$BJ$304,37,FALSE)</f>
        <v>0</v>
      </c>
      <c r="EJ292" s="78">
        <v>4</v>
      </c>
      <c r="EK292" s="78">
        <v>0</v>
      </c>
      <c r="EL292" s="19" t="s">
        <v>268</v>
      </c>
      <c r="EM292" s="19" t="s">
        <v>290</v>
      </c>
      <c r="EN292" s="81">
        <v>31637</v>
      </c>
      <c r="EO292" s="78">
        <v>34</v>
      </c>
      <c r="EP292" s="78" t="s">
        <v>271</v>
      </c>
      <c r="EQ292" s="84">
        <v>34935</v>
      </c>
      <c r="ER292" s="78">
        <v>1.19</v>
      </c>
      <c r="ES292" s="13"/>
      <c r="ET292" s="55">
        <f>VLOOKUP($A292,'WO Detail'!$A$2:$BJ$304,25,FALSE)</f>
        <v>0</v>
      </c>
      <c r="EU292" s="55">
        <f>VLOOKUP($A292,'WO Detail'!$A$2:$BJ$304,24,FALSE)</f>
        <v>7</v>
      </c>
      <c r="EV292" s="55">
        <f>VLOOKUP($A292,'WO Detail'!$A$2:$BJ$304,23,FALSE)</f>
        <v>0</v>
      </c>
      <c r="EW292" s="78" t="s">
        <v>267</v>
      </c>
      <c r="EX292" s="13"/>
      <c r="EY292" s="13"/>
      <c r="EZ292" s="19" t="s">
        <v>272</v>
      </c>
      <c r="FA292" s="55" t="str">
        <f>VLOOKUP($A292,'WO Detail'!$A$2:$BJ$304,11,FALSE)</f>
        <v>Other</v>
      </c>
      <c r="FB292" s="55" t="str">
        <f>VLOOKUP($A292,'WO Detail'!$A$2:$BJ$304,12,FALSE)</f>
        <v>No</v>
      </c>
      <c r="FC292" s="13"/>
      <c r="FD292" s="55">
        <f>VLOOKUP($A292,'WO Detail'!$A$2:$BJ$304,13,FALSE)</f>
        <v>0</v>
      </c>
      <c r="FE292" s="19" t="s">
        <v>272</v>
      </c>
      <c r="FF292" s="13" t="s">
        <v>273</v>
      </c>
      <c r="FG292" s="19" t="s">
        <v>1625</v>
      </c>
      <c r="FH292" s="19" t="s">
        <v>1626</v>
      </c>
      <c r="FI292" s="13" t="s">
        <v>1627</v>
      </c>
      <c r="FJ292" s="13">
        <v>12</v>
      </c>
      <c r="FK292" s="19" t="s">
        <v>1628</v>
      </c>
      <c r="FL292" s="13"/>
      <c r="FM292" s="55">
        <f>VLOOKUP($A292,'WO Detail'!$A$2:$BJ$304,16,FALSE)</f>
        <v>0</v>
      </c>
      <c r="FN292" s="13"/>
      <c r="FO292" s="13"/>
      <c r="FP292" s="13"/>
      <c r="FQ292" s="13"/>
      <c r="FR292" s="13"/>
      <c r="FS292" s="13"/>
      <c r="FT292" s="13"/>
      <c r="FU292" s="13"/>
      <c r="FV292" s="13"/>
      <c r="FW292" s="13"/>
      <c r="FX292" s="13"/>
      <c r="FY292" s="13"/>
      <c r="FZ292" s="13"/>
      <c r="GA292" s="13"/>
      <c r="GB292" s="13"/>
      <c r="GC292" s="13"/>
      <c r="GD292" s="13"/>
      <c r="GE292" s="13"/>
      <c r="GF292" s="13"/>
      <c r="GG292" s="13"/>
      <c r="GH292" s="55">
        <f>VLOOKUP($A292,'WO Detail'!$A$2:$BJ$304,39,FALSE)</f>
        <v>89.15</v>
      </c>
      <c r="GI292" s="55">
        <f>VLOOKUP($A292,'WO Detail'!$A$2:$BJ$304,40,FALSE)</f>
        <v>33.17</v>
      </c>
      <c r="GJ292" s="13"/>
      <c r="GK292" s="13"/>
      <c r="GL292" s="13"/>
      <c r="GM292" s="13"/>
      <c r="GN292" s="55">
        <f>VLOOKUP($A292,'WO Detail'!$A$2:$BJ$304,17,FALSE)</f>
        <v>0</v>
      </c>
      <c r="GO292" s="55">
        <f>VLOOKUP($A292,'WO Detail'!$A$2:$BJ$304,18,FALSE)</f>
        <v>0</v>
      </c>
      <c r="GP292" s="55">
        <f>VLOOKUP($A292,'WO Detail'!$A$2:$BJ$304,19,FALSE)</f>
        <v>0</v>
      </c>
      <c r="GQ292" s="55" t="str">
        <f>VLOOKUP($A292,'WO Detail'!$A$2:$BJ$304,21,FALSE)</f>
        <v>No</v>
      </c>
      <c r="GR292" s="89">
        <f>VLOOKUP($A292,'WO Detail'!$A$2:$BJ$304,22,FALSE)</f>
        <v>0.50793384090249838</v>
      </c>
      <c r="GS292" s="95">
        <f>VLOOKUP($A292,'WO Detail'!$A$2:$BJ$304,41,FALSE)</f>
        <v>9</v>
      </c>
      <c r="GT292" s="95">
        <f t="shared" si="120"/>
        <v>1.4423076923076924E-2</v>
      </c>
      <c r="GU292" s="95">
        <f>VLOOKUP($A292,'WO Detail'!$A$2:$BJ$304,42,FALSE)</f>
        <v>0</v>
      </c>
      <c r="GV292" s="95">
        <f t="shared" si="121"/>
        <v>0</v>
      </c>
      <c r="GW292" s="95">
        <f>VLOOKUP($A292,'WO Detail'!$A$2:$BJ$304,43,FALSE)</f>
        <v>450</v>
      </c>
      <c r="GX292" s="95">
        <f t="shared" si="105"/>
        <v>0.72115384615384615</v>
      </c>
      <c r="GY292" s="95">
        <f>VLOOKUP($A292,'WO Detail'!$A$2:$BJ$304,44,FALSE)</f>
        <v>9</v>
      </c>
      <c r="GZ292" s="95">
        <f t="shared" si="106"/>
        <v>4.3269230769230768E-2</v>
      </c>
      <c r="HA292" s="95">
        <f>VLOOKUP($A292,'WO Detail'!$A$2:$BJ$304,45,FALSE)</f>
        <v>41</v>
      </c>
      <c r="HB292" s="95">
        <f t="shared" si="107"/>
        <v>6.5705128205128208E-2</v>
      </c>
      <c r="HC292" s="95">
        <f>VLOOKUP($A292,'WO Detail'!$A$2:$BJ$304,46,FALSE)</f>
        <v>3</v>
      </c>
      <c r="HD292" s="95">
        <f t="shared" si="108"/>
        <v>1.4423076923076924E-2</v>
      </c>
      <c r="HE292" s="95">
        <f>VLOOKUP($A292,'WO Detail'!$A$2:$BJ$304,47,FALSE)</f>
        <v>1</v>
      </c>
      <c r="HF292" s="95">
        <f t="shared" si="109"/>
        <v>1.6025641025641025E-3</v>
      </c>
      <c r="HG292" s="95">
        <f>VLOOKUP($A292,'WO Detail'!$A$2:$BJ$304,49,FALSE)</f>
        <v>5</v>
      </c>
      <c r="HH292" s="95">
        <f t="shared" si="110"/>
        <v>8.0128205128205138E-3</v>
      </c>
      <c r="HI292" s="95">
        <f>VLOOKUP($A292,'WO Detail'!$A$2:$BJ$304,51,FALSE)</f>
        <v>0</v>
      </c>
      <c r="HJ292" s="95">
        <f t="shared" si="111"/>
        <v>0</v>
      </c>
      <c r="HK292" s="95">
        <f>VLOOKUP($A292,'WO Detail'!$A$2:$BJ$304,53,FALSE)</f>
        <v>0</v>
      </c>
      <c r="HL292" s="95">
        <f t="shared" si="112"/>
        <v>0</v>
      </c>
      <c r="HM292" s="95">
        <f>VLOOKUP($A292,'WO Detail'!$A$2:$BJ$304,55,FALSE)</f>
        <v>14</v>
      </c>
      <c r="HN292" s="95">
        <f>HM292/EU292</f>
        <v>2</v>
      </c>
      <c r="HO292" s="95">
        <f>VLOOKUP($A292,'WO Detail'!$A$2:$BJ$304,56,FALSE)</f>
        <v>3342</v>
      </c>
      <c r="HP292" s="95">
        <f t="shared" si="113"/>
        <v>5.3557692307692308</v>
      </c>
      <c r="HQ292" s="95">
        <f>VLOOKUP($A292,'WO Detail'!$A$2:$BJ$304,57,FALSE)</f>
        <v>278</v>
      </c>
      <c r="HR292" s="95">
        <f t="shared" si="114"/>
        <v>1.3365384615384615</v>
      </c>
      <c r="HS292" s="95">
        <f>VLOOKUP($A292,'WO Detail'!$A$2:$BJ$304,58,FALSE)</f>
        <v>273</v>
      </c>
      <c r="HT292" s="95">
        <f t="shared" si="115"/>
        <v>0.4375</v>
      </c>
      <c r="HU292" s="95">
        <f>VLOOKUP($A292,'WO Detail'!$A$2:$BJ$304,59,FALSE)</f>
        <v>1329</v>
      </c>
      <c r="HV292" s="95">
        <f t="shared" si="116"/>
        <v>6.3894230769230766</v>
      </c>
      <c r="HW292" s="95">
        <f>VLOOKUP($A292,'WO Detail'!$A$2:$BJ$304,60,FALSE)</f>
        <v>710</v>
      </c>
      <c r="HX292" s="95">
        <f t="shared" si="117"/>
        <v>1.1378205128205128</v>
      </c>
      <c r="HY292" s="95">
        <f>VLOOKUP($A292,'WO Detail'!$A$2:$BJ$304,61,FALSE)</f>
        <v>134</v>
      </c>
      <c r="HZ292" s="95">
        <f t="shared" si="118"/>
        <v>0.64423076923076927</v>
      </c>
      <c r="IA292" s="95"/>
      <c r="IB292" s="95"/>
      <c r="IC292" s="95"/>
      <c r="ID292" s="113">
        <f>VLOOKUP($A292,'PHAS Score'!$C$1:$D$303,2,FALSE)</f>
        <v>34</v>
      </c>
      <c r="IE292" s="95">
        <f>VLOOKUP($A292,'WO Detail'!$A$2:$BJ$304,62,FALSE)</f>
        <v>642</v>
      </c>
      <c r="IF292" s="95">
        <f t="shared" si="119"/>
        <v>3.0865384615384617</v>
      </c>
      <c r="IG292" s="96"/>
      <c r="IH292" s="96"/>
      <c r="II292" s="96"/>
      <c r="IJ292" s="96"/>
    </row>
    <row r="293" spans="1:244" s="18" customFormat="1" ht="20.100000000000001" customHeight="1">
      <c r="A293" s="55" t="s">
        <v>1629</v>
      </c>
      <c r="B293" s="13" t="s">
        <v>256</v>
      </c>
      <c r="C293" s="13" t="str">
        <f>VLOOKUP($A293,'WO Detail'!$A$2:$BJ$304,4,FALSE)</f>
        <v>Private Mgmt</v>
      </c>
      <c r="D293" s="13" t="str">
        <f>VLOOKUP($A293,'WO Detail'!$A$2:$BJ$304,6,FALSE)</f>
        <v>Building Management Associates (BX 1)</v>
      </c>
      <c r="E293" s="55">
        <f>VLOOKUP($A293,'WO Detail'!$A$2:$BJ$304,7,FALSE)</f>
        <v>530</v>
      </c>
      <c r="F293" s="13" t="s">
        <v>1630</v>
      </c>
      <c r="G293" s="53">
        <v>526</v>
      </c>
      <c r="H293" s="55" t="str">
        <f>VLOOKUP($A293,'WO Detail'!$A$2:$BJ$304,9,FALSE)</f>
        <v>NY005015310</v>
      </c>
      <c r="I293" s="14">
        <v>20</v>
      </c>
      <c r="J293" s="14">
        <v>47</v>
      </c>
      <c r="K293" s="15">
        <v>2.35</v>
      </c>
      <c r="L293" s="15">
        <v>15.51</v>
      </c>
      <c r="M293" s="14">
        <v>13</v>
      </c>
      <c r="N293" s="14">
        <v>34</v>
      </c>
      <c r="O293" s="14">
        <v>1</v>
      </c>
      <c r="P293" s="14">
        <v>4</v>
      </c>
      <c r="Q293" s="14">
        <v>4</v>
      </c>
      <c r="R293" s="14">
        <v>6</v>
      </c>
      <c r="S293" s="14">
        <v>7</v>
      </c>
      <c r="T293" s="14">
        <v>10</v>
      </c>
      <c r="U293" s="14">
        <v>4</v>
      </c>
      <c r="V293" s="14">
        <v>7</v>
      </c>
      <c r="W293" s="14">
        <v>0</v>
      </c>
      <c r="X293" s="14">
        <v>2</v>
      </c>
      <c r="Y293" s="14">
        <v>2</v>
      </c>
      <c r="Z293" s="14">
        <v>0</v>
      </c>
      <c r="AA293" s="14">
        <v>0</v>
      </c>
      <c r="AB293" s="14">
        <v>15</v>
      </c>
      <c r="AC293" s="14">
        <v>3</v>
      </c>
      <c r="AD293" s="14">
        <v>2</v>
      </c>
      <c r="AE293" s="14">
        <v>2</v>
      </c>
      <c r="AF293" s="14">
        <v>20</v>
      </c>
      <c r="AG293" s="14">
        <v>25</v>
      </c>
      <c r="AH293" s="14">
        <v>0</v>
      </c>
      <c r="AI293" s="14">
        <v>0</v>
      </c>
      <c r="AJ293" s="14">
        <v>5</v>
      </c>
      <c r="AK293" s="14">
        <v>1</v>
      </c>
      <c r="AL293" s="14">
        <v>0</v>
      </c>
      <c r="AM293" s="14">
        <v>0</v>
      </c>
      <c r="AN293" s="14">
        <v>2</v>
      </c>
      <c r="AO293" s="16">
        <v>592.95000000000005</v>
      </c>
      <c r="AP293" s="16">
        <v>386.5</v>
      </c>
      <c r="AQ293" s="14">
        <v>0</v>
      </c>
      <c r="AR293" s="14">
        <v>4</v>
      </c>
      <c r="AS293" s="14">
        <v>3</v>
      </c>
      <c r="AT293" s="14">
        <v>3</v>
      </c>
      <c r="AU293" s="14">
        <v>3</v>
      </c>
      <c r="AV293" s="14">
        <v>0</v>
      </c>
      <c r="AW293" s="14">
        <v>1</v>
      </c>
      <c r="AX293" s="14">
        <v>1</v>
      </c>
      <c r="AY293" s="14">
        <v>0</v>
      </c>
      <c r="AZ293" s="14">
        <v>1</v>
      </c>
      <c r="BA293" s="14">
        <v>4</v>
      </c>
      <c r="BB293" s="16">
        <v>31481.222222222223</v>
      </c>
      <c r="BC293" s="16">
        <v>17302.5</v>
      </c>
      <c r="BD293" s="14">
        <v>0</v>
      </c>
      <c r="BE293" s="14">
        <v>4</v>
      </c>
      <c r="BF293" s="14">
        <v>4</v>
      </c>
      <c r="BG293" s="14">
        <v>2</v>
      </c>
      <c r="BH293" s="14">
        <v>0</v>
      </c>
      <c r="BI293" s="14">
        <v>3</v>
      </c>
      <c r="BJ293" s="14">
        <v>0</v>
      </c>
      <c r="BK293" s="14">
        <v>0</v>
      </c>
      <c r="BL293" s="14">
        <v>0</v>
      </c>
      <c r="BM293" s="14">
        <v>1</v>
      </c>
      <c r="BN293" s="14">
        <v>0</v>
      </c>
      <c r="BO293" s="14">
        <v>2</v>
      </c>
      <c r="BP293" s="14">
        <v>0</v>
      </c>
      <c r="BQ293" s="14">
        <v>0</v>
      </c>
      <c r="BR293" s="14">
        <v>0</v>
      </c>
      <c r="BS293" s="14">
        <v>0</v>
      </c>
      <c r="BT293" s="14">
        <v>0</v>
      </c>
      <c r="BU293" s="14">
        <v>1</v>
      </c>
      <c r="BV293" s="14">
        <v>0</v>
      </c>
      <c r="BW293" s="14">
        <v>0</v>
      </c>
      <c r="BX293" s="14">
        <v>1</v>
      </c>
      <c r="BY293" s="14">
        <v>12</v>
      </c>
      <c r="BZ293" s="16">
        <v>40652.083333333336</v>
      </c>
      <c r="CA293" s="16">
        <v>28020</v>
      </c>
      <c r="CB293" s="14">
        <v>4</v>
      </c>
      <c r="CC293" s="16">
        <v>42236.25</v>
      </c>
      <c r="CD293" s="16">
        <v>19908</v>
      </c>
      <c r="CE293" s="14">
        <v>3</v>
      </c>
      <c r="CF293" s="16">
        <v>10083</v>
      </c>
      <c r="CG293" s="16">
        <v>8592</v>
      </c>
      <c r="CH293" s="14">
        <v>11</v>
      </c>
      <c r="CI293" s="14">
        <v>2</v>
      </c>
      <c r="CJ293" s="14">
        <v>3</v>
      </c>
      <c r="CK293" s="14">
        <v>2</v>
      </c>
      <c r="CL293" s="14">
        <v>0</v>
      </c>
      <c r="CM293" s="14">
        <v>0</v>
      </c>
      <c r="CN293" s="17">
        <f t="shared" si="102"/>
        <v>0</v>
      </c>
      <c r="CO293" s="14">
        <v>3</v>
      </c>
      <c r="CP293" s="17">
        <f t="shared" si="103"/>
        <v>0.15</v>
      </c>
      <c r="CQ293" s="14">
        <v>8</v>
      </c>
      <c r="CR293" s="14">
        <v>2</v>
      </c>
      <c r="CS293" s="17">
        <f t="shared" si="104"/>
        <v>4.2553191489361701E-2</v>
      </c>
      <c r="CT293" s="13"/>
      <c r="CU293" s="17"/>
      <c r="CV293" s="13"/>
      <c r="CW293" s="13"/>
      <c r="CX293" s="13"/>
      <c r="CY293" s="13"/>
      <c r="CZ293" s="13"/>
      <c r="DA293" s="13"/>
      <c r="DB293" s="13" t="str">
        <f>VLOOKUP($A293,'WO Detail'!$A$2:$BJ$304,5,FALSE)</f>
        <v>Tracey Williams</v>
      </c>
      <c r="DC293" s="13" t="s">
        <v>272</v>
      </c>
      <c r="DD293" s="13"/>
      <c r="DE293" s="55">
        <f>VLOOKUP($A293,'WO Detail'!$A$2:$BJ$304,38,FALSE)</f>
        <v>0</v>
      </c>
      <c r="DF293" s="19" t="s">
        <v>258</v>
      </c>
      <c r="DG293" s="19" t="s">
        <v>259</v>
      </c>
      <c r="DH293" s="19" t="s">
        <v>324</v>
      </c>
      <c r="DI293" s="19" t="s">
        <v>325</v>
      </c>
      <c r="DJ293" s="19" t="s">
        <v>262</v>
      </c>
      <c r="DK293" s="19" t="s">
        <v>263</v>
      </c>
      <c r="DL293" s="19" t="s">
        <v>318</v>
      </c>
      <c r="DM293" s="19" t="s">
        <v>326</v>
      </c>
      <c r="DN293" s="19" t="s">
        <v>301</v>
      </c>
      <c r="DO293" s="55"/>
      <c r="DP293" s="55"/>
      <c r="DQ293" s="69" t="s">
        <v>897</v>
      </c>
      <c r="DR293" s="55" t="str">
        <f>VLOOKUP($A293,'WO Detail'!$A$2:$BJ$304,10,FALSE)</f>
        <v>No</v>
      </c>
      <c r="DS293" s="55" t="str">
        <f>VLOOKUP($A293,'WO Detail'!$A$2:$BJ$304,14,FALSE)</f>
        <v>NO</v>
      </c>
      <c r="DT293" s="19" t="s">
        <v>302</v>
      </c>
      <c r="DU293" s="59">
        <f>VLOOKUP($A293,'WO Detail'!$A$2:$BJ$304,15,FALSE)</f>
        <v>0</v>
      </c>
      <c r="DV293" s="77"/>
      <c r="DW293" s="79" t="s">
        <v>267</v>
      </c>
      <c r="DX293" s="55">
        <f>VLOOKUP($A293,'WO Detail'!$A$2:$BJ$304,26,FALSE)</f>
        <v>20</v>
      </c>
      <c r="DY293" s="55">
        <f>VLOOKUP($A293,'WO Detail'!$A$2:$BJ$304,27,FALSE)</f>
        <v>20</v>
      </c>
      <c r="DZ293" s="55">
        <f>VLOOKUP($A293,'WO Detail'!$A$2:$BJ$304,28,FALSE)</f>
        <v>0</v>
      </c>
      <c r="EA293" s="55">
        <f>VLOOKUP($A293,'WO Detail'!$A$2:$BJ$304,29,FALSE)</f>
        <v>0</v>
      </c>
      <c r="EB293" s="55">
        <f>VLOOKUP($A293,'WO Detail'!$A$2:$BJ$304,30,FALSE)</f>
        <v>0</v>
      </c>
      <c r="EC293" s="55">
        <f>VLOOKUP($A293,'WO Detail'!$A$2:$BJ$304,31,FALSE)</f>
        <v>6</v>
      </c>
      <c r="ED293" s="55">
        <f>VLOOKUP($A293,'WO Detail'!$A$2:$BJ$304,32,FALSE)</f>
        <v>13</v>
      </c>
      <c r="EE293" s="55">
        <f>VLOOKUP($A293,'WO Detail'!$A$2:$BJ$304,33,FALSE)</f>
        <v>1</v>
      </c>
      <c r="EF293" s="55">
        <f>VLOOKUP($A293,'WO Detail'!$A$2:$BJ$304,34,FALSE)</f>
        <v>0</v>
      </c>
      <c r="EG293" s="55">
        <f>VLOOKUP($A293,'WO Detail'!$A$2:$BJ$304,35,FALSE)</f>
        <v>0</v>
      </c>
      <c r="EH293" s="55">
        <f>VLOOKUP($A293,'WO Detail'!$A$2:$BJ$304,36,FALSE)</f>
        <v>0</v>
      </c>
      <c r="EI293" s="55">
        <f>VLOOKUP($A293,'WO Detail'!$A$2:$BJ$304,37,FALSE)</f>
        <v>0</v>
      </c>
      <c r="EJ293" s="78">
        <v>1</v>
      </c>
      <c r="EK293" s="78">
        <v>0</v>
      </c>
      <c r="EL293" s="19" t="s">
        <v>268</v>
      </c>
      <c r="EM293" s="19" t="s">
        <v>269</v>
      </c>
      <c r="EN293" s="81">
        <v>34515</v>
      </c>
      <c r="EO293" s="78">
        <v>26</v>
      </c>
      <c r="EP293" s="78" t="s">
        <v>390</v>
      </c>
      <c r="EQ293" s="84">
        <v>3363</v>
      </c>
      <c r="ER293" s="78">
        <v>0.11</v>
      </c>
      <c r="ES293" s="13"/>
      <c r="ET293" s="55">
        <f>VLOOKUP($A293,'WO Detail'!$A$2:$BJ$304,25,FALSE)</f>
        <v>0</v>
      </c>
      <c r="EU293" s="55">
        <f>VLOOKUP($A293,'WO Detail'!$A$2:$BJ$304,24,FALSE)</f>
        <v>0</v>
      </c>
      <c r="EV293" s="55">
        <f>VLOOKUP($A293,'WO Detail'!$A$2:$BJ$304,23,FALSE)</f>
        <v>0</v>
      </c>
      <c r="EW293" s="78" t="s">
        <v>267</v>
      </c>
      <c r="EX293" s="13"/>
      <c r="EY293" s="13"/>
      <c r="EZ293" s="19" t="s">
        <v>272</v>
      </c>
      <c r="FA293" s="55" t="str">
        <f>VLOOKUP($A293,'WO Detail'!$A$2:$BJ$304,11,FALSE)</f>
        <v>Other</v>
      </c>
      <c r="FB293" s="55" t="str">
        <f>VLOOKUP($A293,'WO Detail'!$A$2:$BJ$304,12,FALSE)</f>
        <v>No</v>
      </c>
      <c r="FC293" s="13"/>
      <c r="FD293" s="55">
        <f>VLOOKUP($A293,'WO Detail'!$A$2:$BJ$304,13,FALSE)</f>
        <v>0</v>
      </c>
      <c r="FE293" s="19" t="s">
        <v>272</v>
      </c>
      <c r="FF293" s="13" t="s">
        <v>273</v>
      </c>
      <c r="FG293" s="19" t="s">
        <v>1631</v>
      </c>
      <c r="FH293" s="19" t="s">
        <v>839</v>
      </c>
      <c r="FI293" s="13">
        <v>3705</v>
      </c>
      <c r="FJ293" s="13">
        <v>12</v>
      </c>
      <c r="FK293" s="19" t="s">
        <v>305</v>
      </c>
      <c r="FL293" s="13"/>
      <c r="FM293" s="55">
        <f>VLOOKUP($A293,'WO Detail'!$A$2:$BJ$304,16,FALSE)</f>
        <v>0</v>
      </c>
      <c r="FN293" s="13"/>
      <c r="FO293" s="13"/>
      <c r="FP293" s="13"/>
      <c r="FQ293" s="13"/>
      <c r="FR293" s="13"/>
      <c r="FS293" s="13"/>
      <c r="FT293" s="13"/>
      <c r="FU293" s="13"/>
      <c r="FV293" s="13"/>
      <c r="FW293" s="13"/>
      <c r="FX293" s="13"/>
      <c r="FY293" s="13"/>
      <c r="FZ293" s="13"/>
      <c r="GA293" s="13"/>
      <c r="GB293" s="13"/>
      <c r="GC293" s="13"/>
      <c r="GD293" s="13"/>
      <c r="GE293" s="13"/>
      <c r="GF293" s="13"/>
      <c r="GG293" s="13"/>
      <c r="GH293" s="55">
        <f>VLOOKUP($A293,'WO Detail'!$A$2:$BJ$304,39,FALSE)</f>
        <v>89.51</v>
      </c>
      <c r="GI293" s="55">
        <f>VLOOKUP($A293,'WO Detail'!$A$2:$BJ$304,40,FALSE)</f>
        <v>50</v>
      </c>
      <c r="GJ293" s="13"/>
      <c r="GK293" s="13"/>
      <c r="GL293" s="13"/>
      <c r="GM293" s="13"/>
      <c r="GN293" s="55">
        <f>VLOOKUP($A293,'WO Detail'!$A$2:$BJ$304,17,FALSE)</f>
        <v>0</v>
      </c>
      <c r="GO293" s="55">
        <f>VLOOKUP($A293,'WO Detail'!$A$2:$BJ$304,18,FALSE)</f>
        <v>0</v>
      </c>
      <c r="GP293" s="55">
        <f>VLOOKUP($A293,'WO Detail'!$A$2:$BJ$304,19,FALSE)</f>
        <v>0</v>
      </c>
      <c r="GQ293" s="55" t="str">
        <f>VLOOKUP($A293,'WO Detail'!$A$2:$BJ$304,21,FALSE)</f>
        <v>Yes</v>
      </c>
      <c r="GR293" s="89">
        <f>VLOOKUP($A293,'WO Detail'!$A$2:$BJ$304,22,FALSE)</f>
        <v>0.60948866364521881</v>
      </c>
      <c r="GS293" s="95" t="str">
        <f>VLOOKUP($A293,'WO Detail'!$A$2:$BJ$304,41,FALSE)</f>
        <v/>
      </c>
      <c r="GT293" s="95"/>
      <c r="GU293" s="95" t="str">
        <f>VLOOKUP($A293,'WO Detail'!$A$2:$BJ$304,42,FALSE)</f>
        <v/>
      </c>
      <c r="GV293" s="95"/>
      <c r="GW293" s="95">
        <f>VLOOKUP($A293,'WO Detail'!$A$2:$BJ$304,43,FALSE)</f>
        <v>74</v>
      </c>
      <c r="GX293" s="95">
        <f t="shared" si="105"/>
        <v>1.2333333333333334</v>
      </c>
      <c r="GY293" s="95">
        <f>VLOOKUP($A293,'WO Detail'!$A$2:$BJ$304,44,FALSE)</f>
        <v>6</v>
      </c>
      <c r="GZ293" s="95">
        <f t="shared" si="106"/>
        <v>0.3</v>
      </c>
      <c r="HA293" s="95">
        <f>VLOOKUP($A293,'WO Detail'!$A$2:$BJ$304,45,FALSE)</f>
        <v>2</v>
      </c>
      <c r="HB293" s="95">
        <f t="shared" si="107"/>
        <v>3.3333333333333333E-2</v>
      </c>
      <c r="HC293" s="95">
        <f>VLOOKUP($A293,'WO Detail'!$A$2:$BJ$304,46,FALSE)</f>
        <v>0</v>
      </c>
      <c r="HD293" s="95">
        <f t="shared" si="108"/>
        <v>0</v>
      </c>
      <c r="HE293" s="95">
        <f>VLOOKUP($A293,'WO Detail'!$A$2:$BJ$304,47,FALSE)</f>
        <v>0</v>
      </c>
      <c r="HF293" s="95">
        <f t="shared" si="109"/>
        <v>0</v>
      </c>
      <c r="HG293" s="95">
        <f>VLOOKUP($A293,'WO Detail'!$A$2:$BJ$304,49,FALSE)</f>
        <v>0</v>
      </c>
      <c r="HH293" s="95">
        <f t="shared" si="110"/>
        <v>0</v>
      </c>
      <c r="HI293" s="95">
        <f>VLOOKUP($A293,'WO Detail'!$A$2:$BJ$304,51,FALSE)</f>
        <v>0</v>
      </c>
      <c r="HJ293" s="95">
        <f t="shared" si="111"/>
        <v>0</v>
      </c>
      <c r="HK293" s="95">
        <f>VLOOKUP($A293,'WO Detail'!$A$2:$BJ$304,53,FALSE)</f>
        <v>0</v>
      </c>
      <c r="HL293" s="95">
        <f t="shared" si="112"/>
        <v>0</v>
      </c>
      <c r="HM293" s="95"/>
      <c r="HN293" s="95"/>
      <c r="HO293" s="95">
        <f>VLOOKUP($A293,'WO Detail'!$A$2:$BJ$304,56,FALSE)</f>
        <v>484</v>
      </c>
      <c r="HP293" s="95">
        <f t="shared" si="113"/>
        <v>8.0666666666666664</v>
      </c>
      <c r="HQ293" s="95">
        <f>VLOOKUP($A293,'WO Detail'!$A$2:$BJ$304,57,FALSE)</f>
        <v>72</v>
      </c>
      <c r="HR293" s="95">
        <f t="shared" si="114"/>
        <v>3.6</v>
      </c>
      <c r="HS293" s="95">
        <f>VLOOKUP($A293,'WO Detail'!$A$2:$BJ$304,58,FALSE)</f>
        <v>56</v>
      </c>
      <c r="HT293" s="95">
        <f t="shared" si="115"/>
        <v>0.93333333333333335</v>
      </c>
      <c r="HU293" s="95">
        <f>VLOOKUP($A293,'WO Detail'!$A$2:$BJ$304,59,FALSE)</f>
        <v>3</v>
      </c>
      <c r="HV293" s="95">
        <f t="shared" si="116"/>
        <v>0.15</v>
      </c>
      <c r="HW293" s="95">
        <f>VLOOKUP($A293,'WO Detail'!$A$2:$BJ$304,60,FALSE)</f>
        <v>69</v>
      </c>
      <c r="HX293" s="95">
        <f t="shared" si="117"/>
        <v>1.1499999999999999</v>
      </c>
      <c r="HY293" s="95">
        <f>VLOOKUP($A293,'WO Detail'!$A$2:$BJ$304,61,FALSE)</f>
        <v>3</v>
      </c>
      <c r="HZ293" s="95">
        <f t="shared" si="118"/>
        <v>0.15</v>
      </c>
      <c r="IA293" s="95"/>
      <c r="IB293" s="95"/>
      <c r="IC293" s="95"/>
      <c r="ID293" s="113">
        <f>VLOOKUP($A293,'PHAS Score'!$C$1:$D$303,2,FALSE)</f>
        <v>48.98</v>
      </c>
      <c r="IE293" s="95">
        <f>VLOOKUP($A293,'WO Detail'!$A$2:$BJ$304,62,FALSE)</f>
        <v>38</v>
      </c>
      <c r="IF293" s="95">
        <f t="shared" si="119"/>
        <v>1.9</v>
      </c>
      <c r="IG293" s="96"/>
      <c r="IH293" s="96"/>
      <c r="II293" s="96"/>
      <c r="IJ293" s="96"/>
    </row>
    <row r="294" spans="1:244" s="18" customFormat="1" ht="20.100000000000001" customHeight="1">
      <c r="A294" s="55" t="s">
        <v>1632</v>
      </c>
      <c r="B294" s="13" t="s">
        <v>256</v>
      </c>
      <c r="C294" s="13" t="str">
        <f>VLOOKUP($A294,'WO Detail'!$A$2:$BJ$304,4,FALSE)</f>
        <v>Bronx</v>
      </c>
      <c r="D294" s="13" t="str">
        <f>VLOOKUP($A294,'WO Detail'!$A$2:$BJ$304,6,FALSE)</f>
        <v>Sedgwick</v>
      </c>
      <c r="E294" s="55">
        <f>VLOOKUP($A294,'WO Detail'!$A$2:$BJ$304,7,FALSE)</f>
        <v>45</v>
      </c>
      <c r="F294" s="13" t="s">
        <v>1633</v>
      </c>
      <c r="G294" s="53">
        <v>246</v>
      </c>
      <c r="H294" s="55" t="str">
        <f>VLOOKUP($A294,'WO Detail'!$A$2:$BJ$304,9,FALSE)</f>
        <v>NY005010450</v>
      </c>
      <c r="I294" s="14">
        <v>148</v>
      </c>
      <c r="J294" s="14">
        <v>165</v>
      </c>
      <c r="K294" s="15">
        <v>1.1148648999999999</v>
      </c>
      <c r="L294" s="15">
        <v>12.139864899999999</v>
      </c>
      <c r="M294" s="14">
        <v>72</v>
      </c>
      <c r="N294" s="14">
        <v>93</v>
      </c>
      <c r="O294" s="14">
        <v>0</v>
      </c>
      <c r="P294" s="14">
        <v>0</v>
      </c>
      <c r="Q294" s="14">
        <v>0</v>
      </c>
      <c r="R294" s="14">
        <v>0</v>
      </c>
      <c r="S294" s="14">
        <v>0</v>
      </c>
      <c r="T294" s="14">
        <v>1</v>
      </c>
      <c r="U294" s="14">
        <v>0</v>
      </c>
      <c r="V294" s="14">
        <v>0</v>
      </c>
      <c r="W294" s="14">
        <v>3</v>
      </c>
      <c r="X294" s="14">
        <v>7</v>
      </c>
      <c r="Y294" s="14">
        <v>55</v>
      </c>
      <c r="Z294" s="14">
        <v>72</v>
      </c>
      <c r="AA294" s="14">
        <v>27</v>
      </c>
      <c r="AB294" s="14">
        <v>0</v>
      </c>
      <c r="AC294" s="14">
        <v>159</v>
      </c>
      <c r="AD294" s="14">
        <v>154</v>
      </c>
      <c r="AE294" s="14">
        <v>2</v>
      </c>
      <c r="AF294" s="14">
        <v>18</v>
      </c>
      <c r="AG294" s="14">
        <v>144</v>
      </c>
      <c r="AH294" s="14">
        <v>1</v>
      </c>
      <c r="AI294" s="14">
        <v>0</v>
      </c>
      <c r="AJ294" s="14">
        <v>108</v>
      </c>
      <c r="AK294" s="14">
        <v>32</v>
      </c>
      <c r="AL294" s="14">
        <v>14</v>
      </c>
      <c r="AM294" s="14">
        <v>11</v>
      </c>
      <c r="AN294" s="14">
        <v>19</v>
      </c>
      <c r="AO294" s="16">
        <v>292.74324324324323</v>
      </c>
      <c r="AP294" s="16">
        <v>227</v>
      </c>
      <c r="AQ294" s="14">
        <v>1</v>
      </c>
      <c r="AR294" s="14">
        <v>9</v>
      </c>
      <c r="AS294" s="14">
        <v>106</v>
      </c>
      <c r="AT294" s="14">
        <v>14</v>
      </c>
      <c r="AU294" s="14">
        <v>5</v>
      </c>
      <c r="AV294" s="14">
        <v>2</v>
      </c>
      <c r="AW294" s="14">
        <v>2</v>
      </c>
      <c r="AX294" s="14">
        <v>2</v>
      </c>
      <c r="AY294" s="14">
        <v>2</v>
      </c>
      <c r="AZ294" s="14">
        <v>3</v>
      </c>
      <c r="BA294" s="14">
        <v>2</v>
      </c>
      <c r="BB294" s="16">
        <v>12281.715277777777</v>
      </c>
      <c r="BC294" s="16">
        <v>9501.5</v>
      </c>
      <c r="BD294" s="14">
        <v>4</v>
      </c>
      <c r="BE294" s="14">
        <v>79</v>
      </c>
      <c r="BF294" s="14">
        <v>38</v>
      </c>
      <c r="BG294" s="14">
        <v>9</v>
      </c>
      <c r="BH294" s="14">
        <v>3</v>
      </c>
      <c r="BI294" s="14">
        <v>3</v>
      </c>
      <c r="BJ294" s="14">
        <v>3</v>
      </c>
      <c r="BK294" s="14">
        <v>3</v>
      </c>
      <c r="BL294" s="14">
        <v>1</v>
      </c>
      <c r="BM294" s="14">
        <v>1</v>
      </c>
      <c r="BN294" s="14">
        <v>0</v>
      </c>
      <c r="BO294" s="14">
        <v>0</v>
      </c>
      <c r="BP294" s="14">
        <v>0</v>
      </c>
      <c r="BQ294" s="14">
        <v>0</v>
      </c>
      <c r="BR294" s="14">
        <v>0</v>
      </c>
      <c r="BS294" s="14">
        <v>0</v>
      </c>
      <c r="BT294" s="14">
        <v>0</v>
      </c>
      <c r="BU294" s="14">
        <v>0</v>
      </c>
      <c r="BV294" s="14">
        <v>0</v>
      </c>
      <c r="BW294" s="14">
        <v>0</v>
      </c>
      <c r="BX294" s="14">
        <v>0</v>
      </c>
      <c r="BY294" s="14">
        <v>13</v>
      </c>
      <c r="BZ294" s="16">
        <v>25756</v>
      </c>
      <c r="CA294" s="16">
        <v>25151</v>
      </c>
      <c r="CB294" s="14">
        <v>4</v>
      </c>
      <c r="CC294" s="16">
        <v>4383.75</v>
      </c>
      <c r="CD294" s="16">
        <v>4783</v>
      </c>
      <c r="CE294" s="14">
        <v>126</v>
      </c>
      <c r="CF294" s="16">
        <v>11001.571428571429</v>
      </c>
      <c r="CG294" s="16">
        <v>9492</v>
      </c>
      <c r="CH294" s="14">
        <v>133</v>
      </c>
      <c r="CI294" s="14">
        <v>9</v>
      </c>
      <c r="CJ294" s="14">
        <v>2</v>
      </c>
      <c r="CK294" s="14">
        <v>0</v>
      </c>
      <c r="CL294" s="14">
        <v>0</v>
      </c>
      <c r="CM294" s="14">
        <v>0</v>
      </c>
      <c r="CN294" s="17">
        <f t="shared" si="102"/>
        <v>0</v>
      </c>
      <c r="CO294" s="14">
        <v>0</v>
      </c>
      <c r="CP294" s="17">
        <f t="shared" si="103"/>
        <v>0</v>
      </c>
      <c r="CQ294" s="14">
        <v>112</v>
      </c>
      <c r="CR294" s="14">
        <v>0</v>
      </c>
      <c r="CS294" s="17">
        <f t="shared" si="104"/>
        <v>0</v>
      </c>
      <c r="CT294" s="13"/>
      <c r="CU294" s="17"/>
      <c r="CV294" s="13"/>
      <c r="CW294" s="13"/>
      <c r="CX294" s="13"/>
      <c r="CY294" s="13"/>
      <c r="CZ294" s="13"/>
      <c r="DA294" s="13"/>
      <c r="DB294" s="13" t="str">
        <f>VLOOKUP($A294,'WO Detail'!$A$2:$BJ$304,5,FALSE)</f>
        <v>Theresa Bethea</v>
      </c>
      <c r="DC294" s="13"/>
      <c r="DD294" s="13"/>
      <c r="DE294" s="55">
        <f>VLOOKUP($A294,'WO Detail'!$A$2:$BJ$304,38,FALSE)</f>
        <v>0</v>
      </c>
      <c r="DF294" s="19" t="s">
        <v>258</v>
      </c>
      <c r="DG294" s="19" t="s">
        <v>259</v>
      </c>
      <c r="DH294" s="19" t="s">
        <v>740</v>
      </c>
      <c r="DI294" s="19" t="s">
        <v>741</v>
      </c>
      <c r="DJ294" s="19" t="s">
        <v>338</v>
      </c>
      <c r="DK294" s="19" t="s">
        <v>339</v>
      </c>
      <c r="DL294" s="19" t="s">
        <v>404</v>
      </c>
      <c r="DM294" s="19" t="s">
        <v>490</v>
      </c>
      <c r="DN294" s="19" t="s">
        <v>1026</v>
      </c>
      <c r="DO294" s="55"/>
      <c r="DP294" s="55"/>
      <c r="DQ294" s="68">
        <v>4.9504950495049496</v>
      </c>
      <c r="DR294" s="55" t="str">
        <f>VLOOKUP($A294,'WO Detail'!$A$2:$BJ$304,10,FALSE)</f>
        <v>No</v>
      </c>
      <c r="DS294" s="55" t="str">
        <f>VLOOKUP($A294,'WO Detail'!$A$2:$BJ$304,14,FALSE)</f>
        <v>NO</v>
      </c>
      <c r="DT294" s="19" t="s">
        <v>266</v>
      </c>
      <c r="DU294" s="59">
        <f>VLOOKUP($A294,'WO Detail'!$A$2:$BJ$304,15,FALSE)</f>
        <v>0</v>
      </c>
      <c r="DV294" s="77"/>
      <c r="DW294" s="79" t="s">
        <v>519</v>
      </c>
      <c r="DX294" s="55">
        <f>VLOOKUP($A294,'WO Detail'!$A$2:$BJ$304,26,FALSE)</f>
        <v>148</v>
      </c>
      <c r="DY294" s="55">
        <f>VLOOKUP($A294,'WO Detail'!$A$2:$BJ$304,27,FALSE)</f>
        <v>148</v>
      </c>
      <c r="DZ294" s="55">
        <f>VLOOKUP($A294,'WO Detail'!$A$2:$BJ$304,28,FALSE)</f>
        <v>0</v>
      </c>
      <c r="EA294" s="55">
        <f>VLOOKUP($A294,'WO Detail'!$A$2:$BJ$304,29,FALSE)</f>
        <v>0</v>
      </c>
      <c r="EB294" s="55">
        <f>VLOOKUP($A294,'WO Detail'!$A$2:$BJ$304,30,FALSE)</f>
        <v>33</v>
      </c>
      <c r="EC294" s="55">
        <f>VLOOKUP($A294,'WO Detail'!$A$2:$BJ$304,31,FALSE)</f>
        <v>115</v>
      </c>
      <c r="ED294" s="55">
        <f>VLOOKUP($A294,'WO Detail'!$A$2:$BJ$304,32,FALSE)</f>
        <v>0</v>
      </c>
      <c r="EE294" s="55">
        <f>VLOOKUP($A294,'WO Detail'!$A$2:$BJ$304,33,FALSE)</f>
        <v>0</v>
      </c>
      <c r="EF294" s="55">
        <f>VLOOKUP($A294,'WO Detail'!$A$2:$BJ$304,34,FALSE)</f>
        <v>0</v>
      </c>
      <c r="EG294" s="55">
        <f>VLOOKUP($A294,'WO Detail'!$A$2:$BJ$304,35,FALSE)</f>
        <v>0</v>
      </c>
      <c r="EH294" s="55">
        <f>VLOOKUP($A294,'WO Detail'!$A$2:$BJ$304,36,FALSE)</f>
        <v>0</v>
      </c>
      <c r="EI294" s="55">
        <f>VLOOKUP($A294,'WO Detail'!$A$2:$BJ$304,37,FALSE)</f>
        <v>0</v>
      </c>
      <c r="EJ294" s="78">
        <v>1</v>
      </c>
      <c r="EK294" s="78">
        <v>0</v>
      </c>
      <c r="EL294" s="19" t="s">
        <v>268</v>
      </c>
      <c r="EM294" s="19" t="s">
        <v>290</v>
      </c>
      <c r="EN294" s="81">
        <v>26876</v>
      </c>
      <c r="EO294" s="78">
        <v>47</v>
      </c>
      <c r="EP294" s="78" t="s">
        <v>378</v>
      </c>
      <c r="EQ294" s="84">
        <v>9609</v>
      </c>
      <c r="ER294" s="78">
        <v>0.84</v>
      </c>
      <c r="ES294" s="13"/>
      <c r="ET294" s="55">
        <f>VLOOKUP($A294,'WO Detail'!$A$2:$BJ$304,25,FALSE)</f>
        <v>6</v>
      </c>
      <c r="EU294" s="55">
        <f>VLOOKUP($A294,'WO Detail'!$A$2:$BJ$304,24,FALSE)</f>
        <v>2</v>
      </c>
      <c r="EV294" s="55">
        <f>VLOOKUP($A294,'WO Detail'!$A$2:$BJ$304,23,FALSE)</f>
        <v>0</v>
      </c>
      <c r="EW294" s="78" t="s">
        <v>267</v>
      </c>
      <c r="EX294" s="13"/>
      <c r="EY294" s="13"/>
      <c r="EZ294" s="19" t="s">
        <v>267</v>
      </c>
      <c r="FA294" s="55" t="str">
        <f>VLOOKUP($A294,'WO Detail'!$A$2:$BJ$304,11,FALSE)</f>
        <v>Other</v>
      </c>
      <c r="FB294" s="55" t="str">
        <f>VLOOKUP($A294,'WO Detail'!$A$2:$BJ$304,12,FALSE)</f>
        <v>No</v>
      </c>
      <c r="FC294" s="13"/>
      <c r="FD294" s="55">
        <f>VLOOKUP($A294,'WO Detail'!$A$2:$BJ$304,13,FALSE)</f>
        <v>0</v>
      </c>
      <c r="FE294" s="19" t="s">
        <v>267</v>
      </c>
      <c r="FF294" s="13" t="s">
        <v>273</v>
      </c>
      <c r="FG294" s="19" t="s">
        <v>1634</v>
      </c>
      <c r="FH294" s="19" t="s">
        <v>1028</v>
      </c>
      <c r="FI294" s="13">
        <v>3707</v>
      </c>
      <c r="FJ294" s="13">
        <v>9</v>
      </c>
      <c r="FK294" s="19" t="s">
        <v>1029</v>
      </c>
      <c r="FL294" s="13"/>
      <c r="FM294" s="55">
        <f>VLOOKUP($A294,'WO Detail'!$A$2:$BJ$304,16,FALSE)</f>
        <v>0</v>
      </c>
      <c r="FN294" s="13"/>
      <c r="FO294" s="13"/>
      <c r="FP294" s="13"/>
      <c r="FQ294" s="13"/>
      <c r="FR294" s="13"/>
      <c r="FS294" s="13"/>
      <c r="FT294" s="13"/>
      <c r="FU294" s="13"/>
      <c r="FV294" s="13"/>
      <c r="FW294" s="13"/>
      <c r="FX294" s="13"/>
      <c r="FY294" s="13"/>
      <c r="FZ294" s="13"/>
      <c r="GA294" s="13"/>
      <c r="GB294" s="13"/>
      <c r="GC294" s="13"/>
      <c r="GD294" s="13"/>
      <c r="GE294" s="13"/>
      <c r="GF294" s="13"/>
      <c r="GG294" s="13"/>
      <c r="GH294" s="55">
        <f>VLOOKUP($A294,'WO Detail'!$A$2:$BJ$304,39,FALSE)</f>
        <v>90.64</v>
      </c>
      <c r="GI294" s="55">
        <f>VLOOKUP($A294,'WO Detail'!$A$2:$BJ$304,40,FALSE)</f>
        <v>19.59</v>
      </c>
      <c r="GJ294" s="13"/>
      <c r="GK294" s="13"/>
      <c r="GL294" s="13"/>
      <c r="GM294" s="13"/>
      <c r="GN294" s="55">
        <f>VLOOKUP($A294,'WO Detail'!$A$2:$BJ$304,17,FALSE)</f>
        <v>0</v>
      </c>
      <c r="GO294" s="55">
        <f>VLOOKUP($A294,'WO Detail'!$A$2:$BJ$304,18,FALSE)</f>
        <v>0</v>
      </c>
      <c r="GP294" s="55">
        <f>VLOOKUP($A294,'WO Detail'!$A$2:$BJ$304,19,FALSE)</f>
        <v>0</v>
      </c>
      <c r="GQ294" s="55" t="str">
        <f>VLOOKUP($A294,'WO Detail'!$A$2:$BJ$304,21,FALSE)</f>
        <v>Yes</v>
      </c>
      <c r="GR294" s="89">
        <f>VLOOKUP($A294,'WO Detail'!$A$2:$BJ$304,22,FALSE)</f>
        <v>0.63712770083477199</v>
      </c>
      <c r="GS294" s="95">
        <f>VLOOKUP($A294,'WO Detail'!$A$2:$BJ$304,41,FALSE)</f>
        <v>90</v>
      </c>
      <c r="GT294" s="95">
        <f t="shared" ref="GT294:GT306" si="123">(GS294/3)/DY294</f>
        <v>0.20270270270270271</v>
      </c>
      <c r="GU294" s="95">
        <f>VLOOKUP($A294,'WO Detail'!$A$2:$BJ$304,42,FALSE)</f>
        <v>11</v>
      </c>
      <c r="GV294" s="95">
        <f t="shared" ref="GV294:GV306" si="124">GU294/DY294</f>
        <v>7.4324324324324328E-2</v>
      </c>
      <c r="GW294" s="95">
        <f>VLOOKUP($A294,'WO Detail'!$A$2:$BJ$304,43,FALSE)</f>
        <v>976</v>
      </c>
      <c r="GX294" s="95">
        <f t="shared" si="105"/>
        <v>2.198198198198198</v>
      </c>
      <c r="GY294" s="95">
        <f>VLOOKUP($A294,'WO Detail'!$A$2:$BJ$304,44,FALSE)</f>
        <v>882</v>
      </c>
      <c r="GZ294" s="95">
        <f t="shared" si="106"/>
        <v>5.9594594594594597</v>
      </c>
      <c r="HA294" s="95">
        <f>VLOOKUP($A294,'WO Detail'!$A$2:$BJ$304,45,FALSE)</f>
        <v>308</v>
      </c>
      <c r="HB294" s="95">
        <f t="shared" si="107"/>
        <v>0.69369369369369371</v>
      </c>
      <c r="HC294" s="95">
        <f>VLOOKUP($A294,'WO Detail'!$A$2:$BJ$304,46,FALSE)</f>
        <v>117</v>
      </c>
      <c r="HD294" s="95">
        <f t="shared" si="108"/>
        <v>0.79054054054054057</v>
      </c>
      <c r="HE294" s="95">
        <f>VLOOKUP($A294,'WO Detail'!$A$2:$BJ$304,47,FALSE)</f>
        <v>707</v>
      </c>
      <c r="HF294" s="95">
        <f t="shared" si="109"/>
        <v>1.5923423423423422</v>
      </c>
      <c r="HG294" s="95">
        <f>VLOOKUP($A294,'WO Detail'!$A$2:$BJ$304,49,FALSE)</f>
        <v>586</v>
      </c>
      <c r="HH294" s="95">
        <f t="shared" si="110"/>
        <v>1.3198198198198199</v>
      </c>
      <c r="HI294" s="95">
        <f>VLOOKUP($A294,'WO Detail'!$A$2:$BJ$304,51,FALSE)</f>
        <v>25</v>
      </c>
      <c r="HJ294" s="95">
        <f t="shared" si="111"/>
        <v>12.5</v>
      </c>
      <c r="HK294" s="95">
        <f>VLOOKUP($A294,'WO Detail'!$A$2:$BJ$304,53,FALSE)</f>
        <v>31</v>
      </c>
      <c r="HL294" s="95">
        <f t="shared" si="112"/>
        <v>15.5</v>
      </c>
      <c r="HM294" s="95">
        <f>VLOOKUP($A294,'WO Detail'!$A$2:$BJ$304,55,FALSE)</f>
        <v>64</v>
      </c>
      <c r="HN294" s="95">
        <f t="shared" ref="HN294:HN301" si="125">HM294/EU294</f>
        <v>32</v>
      </c>
      <c r="HO294" s="95">
        <f>VLOOKUP($A294,'WO Detail'!$A$2:$BJ$304,56,FALSE)</f>
        <v>4277</v>
      </c>
      <c r="HP294" s="95">
        <f t="shared" si="113"/>
        <v>9.6328828828828836</v>
      </c>
      <c r="HQ294" s="95">
        <f>VLOOKUP($A294,'WO Detail'!$A$2:$BJ$304,57,FALSE)</f>
        <v>712</v>
      </c>
      <c r="HR294" s="95">
        <f t="shared" si="114"/>
        <v>4.8108108108108105</v>
      </c>
      <c r="HS294" s="95">
        <f>VLOOKUP($A294,'WO Detail'!$A$2:$BJ$304,58,FALSE)</f>
        <v>3165</v>
      </c>
      <c r="HT294" s="95">
        <f t="shared" si="115"/>
        <v>7.1283783783783781</v>
      </c>
      <c r="HU294" s="95">
        <f>VLOOKUP($A294,'WO Detail'!$A$2:$BJ$304,59,FALSE)</f>
        <v>9627</v>
      </c>
      <c r="HV294" s="95">
        <f t="shared" si="116"/>
        <v>65.047297297297291</v>
      </c>
      <c r="HW294" s="95">
        <f>VLOOKUP($A294,'WO Detail'!$A$2:$BJ$304,60,FALSE)</f>
        <v>269</v>
      </c>
      <c r="HX294" s="95">
        <f t="shared" si="117"/>
        <v>0.60585585585585588</v>
      </c>
      <c r="HY294" s="95">
        <f>VLOOKUP($A294,'WO Detail'!$A$2:$BJ$304,61,FALSE)</f>
        <v>2824</v>
      </c>
      <c r="HZ294" s="95">
        <f t="shared" si="118"/>
        <v>19.081081081081081</v>
      </c>
      <c r="IA294" s="95"/>
      <c r="IB294" s="95"/>
      <c r="IC294" s="95"/>
      <c r="ID294" s="113">
        <f>VLOOKUP($A294,'PHAS Score'!$C$1:$D$303,2,FALSE)</f>
        <v>74</v>
      </c>
      <c r="IE294" s="95">
        <f>VLOOKUP($A294,'WO Detail'!$A$2:$BJ$304,62,FALSE)</f>
        <v>209</v>
      </c>
      <c r="IF294" s="95">
        <f t="shared" si="119"/>
        <v>1.4121621621621621</v>
      </c>
      <c r="IG294" s="96"/>
      <c r="IH294" s="96"/>
      <c r="II294" s="96"/>
      <c r="IJ294" s="96"/>
    </row>
    <row r="295" spans="1:244" s="18" customFormat="1" ht="20.100000000000001" customHeight="1">
      <c r="A295" s="55" t="s">
        <v>1635</v>
      </c>
      <c r="B295" s="13" t="s">
        <v>307</v>
      </c>
      <c r="C295" s="13" t="str">
        <f>VLOOKUP($A295,'WO Detail'!$A$2:$BJ$304,4,FALSE)</f>
        <v>NGO1</v>
      </c>
      <c r="D295" s="13" t="str">
        <f>VLOOKUP($A295,'WO Detail'!$A$2:$BJ$304,6,FALSE)</f>
        <v>Wilson</v>
      </c>
      <c r="E295" s="55">
        <f>VLOOKUP($A295,'WO Detail'!$A$2:$BJ$304,7,FALSE)</f>
        <v>112</v>
      </c>
      <c r="F295" s="13" t="s">
        <v>1636</v>
      </c>
      <c r="G295" s="53">
        <v>124</v>
      </c>
      <c r="H295" s="55" t="str">
        <f>VLOOKUP($A295,'WO Detail'!$A$2:$BJ$304,9,FALSE)</f>
        <v>NY005010090</v>
      </c>
      <c r="I295" s="14">
        <v>240</v>
      </c>
      <c r="J295" s="14">
        <v>263</v>
      </c>
      <c r="K295" s="15">
        <v>1.0958333</v>
      </c>
      <c r="L295" s="15">
        <v>12.73</v>
      </c>
      <c r="M295" s="14">
        <v>112</v>
      </c>
      <c r="N295" s="14">
        <v>151</v>
      </c>
      <c r="O295" s="14">
        <v>0</v>
      </c>
      <c r="P295" s="14">
        <v>0</v>
      </c>
      <c r="Q295" s="14">
        <v>0</v>
      </c>
      <c r="R295" s="14">
        <v>0</v>
      </c>
      <c r="S295" s="14">
        <v>0</v>
      </c>
      <c r="T295" s="14">
        <v>0</v>
      </c>
      <c r="U295" s="14">
        <v>1</v>
      </c>
      <c r="V295" s="14">
        <v>0</v>
      </c>
      <c r="W295" s="14">
        <v>1</v>
      </c>
      <c r="X295" s="14">
        <v>4</v>
      </c>
      <c r="Y295" s="14">
        <v>103</v>
      </c>
      <c r="Z295" s="14">
        <v>100</v>
      </c>
      <c r="AA295" s="14">
        <v>54</v>
      </c>
      <c r="AB295" s="14">
        <v>0</v>
      </c>
      <c r="AC295" s="14">
        <v>261</v>
      </c>
      <c r="AD295" s="14">
        <v>257</v>
      </c>
      <c r="AE295" s="14">
        <v>21</v>
      </c>
      <c r="AF295" s="14">
        <v>33</v>
      </c>
      <c r="AG295" s="14">
        <v>155</v>
      </c>
      <c r="AH295" s="14">
        <v>52</v>
      </c>
      <c r="AI295" s="14">
        <v>2</v>
      </c>
      <c r="AJ295" s="14">
        <v>178</v>
      </c>
      <c r="AK295" s="14">
        <v>65</v>
      </c>
      <c r="AL295" s="14">
        <v>18</v>
      </c>
      <c r="AM295" s="14">
        <v>12</v>
      </c>
      <c r="AN295" s="14">
        <v>21</v>
      </c>
      <c r="AO295" s="16">
        <v>304.55416666666667</v>
      </c>
      <c r="AP295" s="16">
        <v>251</v>
      </c>
      <c r="AQ295" s="14">
        <v>3</v>
      </c>
      <c r="AR295" s="14">
        <v>20</v>
      </c>
      <c r="AS295" s="14">
        <v>151</v>
      </c>
      <c r="AT295" s="14">
        <v>30</v>
      </c>
      <c r="AU295" s="14">
        <v>12</v>
      </c>
      <c r="AV295" s="14">
        <v>6</v>
      </c>
      <c r="AW295" s="14">
        <v>7</v>
      </c>
      <c r="AX295" s="14">
        <v>5</v>
      </c>
      <c r="AY295" s="14">
        <v>5</v>
      </c>
      <c r="AZ295" s="14">
        <v>0</v>
      </c>
      <c r="BA295" s="14">
        <v>1</v>
      </c>
      <c r="BB295" s="16">
        <v>12739.365546218487</v>
      </c>
      <c r="BC295" s="16">
        <v>10518</v>
      </c>
      <c r="BD295" s="14">
        <v>8</v>
      </c>
      <c r="BE295" s="14">
        <v>64</v>
      </c>
      <c r="BF295" s="14">
        <v>124</v>
      </c>
      <c r="BG295" s="14">
        <v>16</v>
      </c>
      <c r="BH295" s="14">
        <v>8</v>
      </c>
      <c r="BI295" s="14">
        <v>8</v>
      </c>
      <c r="BJ295" s="14">
        <v>6</v>
      </c>
      <c r="BK295" s="14">
        <v>3</v>
      </c>
      <c r="BL295" s="14">
        <v>0</v>
      </c>
      <c r="BM295" s="14">
        <v>1</v>
      </c>
      <c r="BN295" s="14">
        <v>0</v>
      </c>
      <c r="BO295" s="14">
        <v>0</v>
      </c>
      <c r="BP295" s="14">
        <v>0</v>
      </c>
      <c r="BQ295" s="14">
        <v>0</v>
      </c>
      <c r="BR295" s="14">
        <v>0</v>
      </c>
      <c r="BS295" s="14">
        <v>0</v>
      </c>
      <c r="BT295" s="14">
        <v>0</v>
      </c>
      <c r="BU295" s="14">
        <v>0</v>
      </c>
      <c r="BV295" s="14">
        <v>0</v>
      </c>
      <c r="BW295" s="14">
        <v>0</v>
      </c>
      <c r="BX295" s="14">
        <v>0</v>
      </c>
      <c r="BY295" s="14">
        <v>11</v>
      </c>
      <c r="BZ295" s="16">
        <v>20906.272727272728</v>
      </c>
      <c r="CA295" s="16">
        <v>23400</v>
      </c>
      <c r="CB295" s="14">
        <v>6</v>
      </c>
      <c r="CC295" s="16">
        <v>7642</v>
      </c>
      <c r="CD295" s="16">
        <v>7164</v>
      </c>
      <c r="CE295" s="14">
        <v>221</v>
      </c>
      <c r="CF295" s="16">
        <v>12471.257918552035</v>
      </c>
      <c r="CG295" s="16">
        <v>10452</v>
      </c>
      <c r="CH295" s="14">
        <v>218</v>
      </c>
      <c r="CI295" s="14">
        <v>18</v>
      </c>
      <c r="CJ295" s="14">
        <v>2</v>
      </c>
      <c r="CK295" s="14">
        <v>0</v>
      </c>
      <c r="CL295" s="14">
        <v>0</v>
      </c>
      <c r="CM295" s="14">
        <v>0</v>
      </c>
      <c r="CN295" s="17">
        <f t="shared" si="102"/>
        <v>0</v>
      </c>
      <c r="CO295" s="14">
        <v>0</v>
      </c>
      <c r="CP295" s="17">
        <f t="shared" si="103"/>
        <v>0</v>
      </c>
      <c r="CQ295" s="14">
        <v>180</v>
      </c>
      <c r="CR295" s="14">
        <v>0</v>
      </c>
      <c r="CS295" s="17">
        <f t="shared" si="104"/>
        <v>0</v>
      </c>
      <c r="CT295" s="13"/>
      <c r="CU295" s="17"/>
      <c r="CV295" s="13"/>
      <c r="CW295" s="13"/>
      <c r="CX295" s="13"/>
      <c r="CY295" s="13"/>
      <c r="CZ295" s="13"/>
      <c r="DA295" s="13"/>
      <c r="DB295" s="13" t="str">
        <f>VLOOKUP($A295,'WO Detail'!$A$2:$BJ$304,5,FALSE)</f>
        <v>Tasha Turner</v>
      </c>
      <c r="DC295" s="13"/>
      <c r="DD295" s="13"/>
      <c r="DE295" s="55">
        <f>VLOOKUP($A295,'WO Detail'!$A$2:$BJ$304,38,FALSE)</f>
        <v>1</v>
      </c>
      <c r="DF295" s="19" t="s">
        <v>309</v>
      </c>
      <c r="DG295" s="19" t="s">
        <v>310</v>
      </c>
      <c r="DH295" s="19" t="s">
        <v>366</v>
      </c>
      <c r="DI295" s="19" t="s">
        <v>367</v>
      </c>
      <c r="DJ295" s="19" t="s">
        <v>338</v>
      </c>
      <c r="DK295" s="19" t="s">
        <v>339</v>
      </c>
      <c r="DL295" s="19" t="s">
        <v>350</v>
      </c>
      <c r="DM295" s="19" t="s">
        <v>368</v>
      </c>
      <c r="DN295" s="19" t="s">
        <v>369</v>
      </c>
      <c r="DO295" s="55"/>
      <c r="DP295" s="55"/>
      <c r="DQ295" s="68">
        <v>11.111111111111111</v>
      </c>
      <c r="DR295" s="55" t="str">
        <f>VLOOKUP($A295,'WO Detail'!$A$2:$BJ$304,10,FALSE)</f>
        <v>No</v>
      </c>
      <c r="DS295" s="55" t="str">
        <f>VLOOKUP($A295,'WO Detail'!$A$2:$BJ$304,14,FALSE)</f>
        <v>YES</v>
      </c>
      <c r="DT295" s="19" t="s">
        <v>370</v>
      </c>
      <c r="DU295" s="59" t="str">
        <f>VLOOKUP($A295,'WO Detail'!$A$2:$BJ$304,15,FALSE)</f>
        <v>WILLIAM BETANCOURT</v>
      </c>
      <c r="DV295" s="77"/>
      <c r="DW295" s="79" t="s">
        <v>519</v>
      </c>
      <c r="DX295" s="55">
        <f>VLOOKUP($A295,'WO Detail'!$A$2:$BJ$304,26,FALSE)</f>
        <v>248</v>
      </c>
      <c r="DY295" s="55">
        <f>VLOOKUP($A295,'WO Detail'!$A$2:$BJ$304,27,FALSE)</f>
        <v>240</v>
      </c>
      <c r="DZ295" s="55">
        <f>VLOOKUP($A295,'WO Detail'!$A$2:$BJ$304,28,FALSE)</f>
        <v>6</v>
      </c>
      <c r="EA295" s="55">
        <f>VLOOKUP($A295,'WO Detail'!$A$2:$BJ$304,29,FALSE)</f>
        <v>2</v>
      </c>
      <c r="EB295" s="55">
        <f>VLOOKUP($A295,'WO Detail'!$A$2:$BJ$304,30,FALSE)</f>
        <v>128</v>
      </c>
      <c r="EC295" s="55">
        <f>VLOOKUP($A295,'WO Detail'!$A$2:$BJ$304,31,FALSE)</f>
        <v>119</v>
      </c>
      <c r="ED295" s="55">
        <f>VLOOKUP($A295,'WO Detail'!$A$2:$BJ$304,32,FALSE)</f>
        <v>0</v>
      </c>
      <c r="EE295" s="55">
        <f>VLOOKUP($A295,'WO Detail'!$A$2:$BJ$304,33,FALSE)</f>
        <v>1</v>
      </c>
      <c r="EF295" s="55">
        <f>VLOOKUP($A295,'WO Detail'!$A$2:$BJ$304,34,FALSE)</f>
        <v>0</v>
      </c>
      <c r="EG295" s="55">
        <f>VLOOKUP($A295,'WO Detail'!$A$2:$BJ$304,35,FALSE)</f>
        <v>0</v>
      </c>
      <c r="EH295" s="55">
        <f>VLOOKUP($A295,'WO Detail'!$A$2:$BJ$304,36,FALSE)</f>
        <v>0</v>
      </c>
      <c r="EI295" s="55">
        <f>VLOOKUP($A295,'WO Detail'!$A$2:$BJ$304,37,FALSE)</f>
        <v>0</v>
      </c>
      <c r="EJ295" s="78">
        <v>1</v>
      </c>
      <c r="EK295" s="78">
        <v>0</v>
      </c>
      <c r="EL295" s="19" t="s">
        <v>268</v>
      </c>
      <c r="EM295" s="19" t="s">
        <v>269</v>
      </c>
      <c r="EN295" s="81">
        <v>23650</v>
      </c>
      <c r="EO295" s="78">
        <v>56</v>
      </c>
      <c r="EP295" s="78" t="s">
        <v>284</v>
      </c>
      <c r="EQ295" s="84">
        <v>23400</v>
      </c>
      <c r="ER295" s="78">
        <v>0.81</v>
      </c>
      <c r="ES295" s="13"/>
      <c r="ET295" s="55">
        <f>VLOOKUP($A295,'WO Detail'!$A$2:$BJ$304,25,FALSE)</f>
        <v>4</v>
      </c>
      <c r="EU295" s="55">
        <f>VLOOKUP($A295,'WO Detail'!$A$2:$BJ$304,24,FALSE)</f>
        <v>4</v>
      </c>
      <c r="EV295" s="55">
        <f>VLOOKUP($A295,'WO Detail'!$A$2:$BJ$304,23,FALSE)</f>
        <v>0</v>
      </c>
      <c r="EW295" s="78" t="s">
        <v>371</v>
      </c>
      <c r="EX295" s="13" t="s">
        <v>691</v>
      </c>
      <c r="EY295" s="13"/>
      <c r="EZ295" s="19" t="s">
        <v>267</v>
      </c>
      <c r="FA295" s="55" t="str">
        <f>VLOOKUP($A295,'WO Detail'!$A$2:$BJ$304,11,FALSE)</f>
        <v>Other</v>
      </c>
      <c r="FB295" s="55" t="str">
        <f>VLOOKUP($A295,'WO Detail'!$A$2:$BJ$304,12,FALSE)</f>
        <v>No</v>
      </c>
      <c r="FC295" s="13"/>
      <c r="FD295" s="55">
        <f>VLOOKUP($A295,'WO Detail'!$A$2:$BJ$304,13,FALSE)</f>
        <v>0</v>
      </c>
      <c r="FE295" s="19" t="s">
        <v>267</v>
      </c>
      <c r="FF295" s="13"/>
      <c r="FG295" s="19" t="s">
        <v>1637</v>
      </c>
      <c r="FH295" s="19" t="s">
        <v>704</v>
      </c>
      <c r="FI295" s="13">
        <v>3804</v>
      </c>
      <c r="FJ295" s="13">
        <v>4</v>
      </c>
      <c r="FK295" s="19" t="s">
        <v>375</v>
      </c>
      <c r="FL295" s="13"/>
      <c r="FM295" s="55">
        <f>VLOOKUP($A295,'WO Detail'!$A$2:$BJ$304,16,FALSE)</f>
        <v>0</v>
      </c>
      <c r="FN295" s="13"/>
      <c r="FO295" s="13"/>
      <c r="FP295" s="13"/>
      <c r="FQ295" s="13"/>
      <c r="FR295" s="13"/>
      <c r="FS295" s="13"/>
      <c r="FT295" s="13"/>
      <c r="FU295" s="13"/>
      <c r="FV295" s="13"/>
      <c r="FW295" s="13"/>
      <c r="FX295" s="13"/>
      <c r="FY295" s="13"/>
      <c r="FZ295" s="13"/>
      <c r="GA295" s="13"/>
      <c r="GB295" s="13"/>
      <c r="GC295" s="13"/>
      <c r="GD295" s="13"/>
      <c r="GE295" s="13"/>
      <c r="GF295" s="13"/>
      <c r="GG295" s="13"/>
      <c r="GH295" s="55">
        <f>VLOOKUP($A295,'WO Detail'!$A$2:$BJ$304,39,FALSE)</f>
        <v>96.9</v>
      </c>
      <c r="GI295" s="55">
        <f>VLOOKUP($A295,'WO Detail'!$A$2:$BJ$304,40,FALSE)</f>
        <v>10.42</v>
      </c>
      <c r="GJ295" s="13"/>
      <c r="GK295" s="13"/>
      <c r="GL295" s="13"/>
      <c r="GM295" s="13"/>
      <c r="GN295" s="55">
        <f>VLOOKUP($A295,'WO Detail'!$A$2:$BJ$304,17,FALSE)</f>
        <v>0</v>
      </c>
      <c r="GO295" s="55">
        <f>VLOOKUP($A295,'WO Detail'!$A$2:$BJ$304,18,FALSE)</f>
        <v>0</v>
      </c>
      <c r="GP295" s="55">
        <f>VLOOKUP($A295,'WO Detail'!$A$2:$BJ$304,19,FALSE)</f>
        <v>0</v>
      </c>
      <c r="GQ295" s="55" t="str">
        <f>VLOOKUP($A295,'WO Detail'!$A$2:$BJ$304,21,FALSE)</f>
        <v>Yes</v>
      </c>
      <c r="GR295" s="89">
        <f>VLOOKUP($A295,'WO Detail'!$A$2:$BJ$304,22,FALSE)</f>
        <v>0.69311789647526834</v>
      </c>
      <c r="GS295" s="95">
        <f>VLOOKUP($A295,'WO Detail'!$A$2:$BJ$304,41,FALSE)</f>
        <v>232</v>
      </c>
      <c r="GT295" s="95">
        <f t="shared" si="123"/>
        <v>0.32222222222222219</v>
      </c>
      <c r="GU295" s="95">
        <f>VLOOKUP($A295,'WO Detail'!$A$2:$BJ$304,42,FALSE)</f>
        <v>16</v>
      </c>
      <c r="GV295" s="95">
        <f t="shared" si="124"/>
        <v>6.6666666666666666E-2</v>
      </c>
      <c r="GW295" s="95">
        <f>VLOOKUP($A295,'WO Detail'!$A$2:$BJ$304,43,FALSE)</f>
        <v>618</v>
      </c>
      <c r="GX295" s="95">
        <f t="shared" si="105"/>
        <v>0.85833333333333328</v>
      </c>
      <c r="GY295" s="95">
        <f>VLOOKUP($A295,'WO Detail'!$A$2:$BJ$304,44,FALSE)</f>
        <v>341</v>
      </c>
      <c r="GZ295" s="95">
        <f t="shared" si="106"/>
        <v>1.4208333333333334</v>
      </c>
      <c r="HA295" s="95">
        <f>VLOOKUP($A295,'WO Detail'!$A$2:$BJ$304,45,FALSE)</f>
        <v>530</v>
      </c>
      <c r="HB295" s="95">
        <f t="shared" si="107"/>
        <v>0.73611111111111105</v>
      </c>
      <c r="HC295" s="95">
        <f>VLOOKUP($A295,'WO Detail'!$A$2:$BJ$304,46,FALSE)</f>
        <v>344</v>
      </c>
      <c r="HD295" s="95">
        <f t="shared" si="108"/>
        <v>1.4333333333333333</v>
      </c>
      <c r="HE295" s="95">
        <f>VLOOKUP($A295,'WO Detail'!$A$2:$BJ$304,47,FALSE)</f>
        <v>461</v>
      </c>
      <c r="HF295" s="95">
        <f t="shared" si="109"/>
        <v>0.64027777777777772</v>
      </c>
      <c r="HG295" s="95">
        <f>VLOOKUP($A295,'WO Detail'!$A$2:$BJ$304,49,FALSE)</f>
        <v>677</v>
      </c>
      <c r="HH295" s="95">
        <f t="shared" si="110"/>
        <v>0.94027777777777777</v>
      </c>
      <c r="HI295" s="95">
        <f>VLOOKUP($A295,'WO Detail'!$A$2:$BJ$304,51,FALSE)</f>
        <v>0</v>
      </c>
      <c r="HJ295" s="95">
        <f t="shared" si="111"/>
        <v>0</v>
      </c>
      <c r="HK295" s="95">
        <f>VLOOKUP($A295,'WO Detail'!$A$2:$BJ$304,53,FALSE)</f>
        <v>2</v>
      </c>
      <c r="HL295" s="95">
        <f t="shared" si="112"/>
        <v>1</v>
      </c>
      <c r="HM295" s="95">
        <f>VLOOKUP($A295,'WO Detail'!$A$2:$BJ$304,55,FALSE)</f>
        <v>149</v>
      </c>
      <c r="HN295" s="95">
        <f t="shared" si="125"/>
        <v>37.25</v>
      </c>
      <c r="HO295" s="95">
        <f>VLOOKUP($A295,'WO Detail'!$A$2:$BJ$304,56,FALSE)</f>
        <v>3704</v>
      </c>
      <c r="HP295" s="95">
        <f t="shared" si="113"/>
        <v>5.1444444444444448</v>
      </c>
      <c r="HQ295" s="95">
        <f>VLOOKUP($A295,'WO Detail'!$A$2:$BJ$304,57,FALSE)</f>
        <v>1246</v>
      </c>
      <c r="HR295" s="95">
        <f t="shared" si="114"/>
        <v>5.1916666666666664</v>
      </c>
      <c r="HS295" s="95">
        <f>VLOOKUP($A295,'WO Detail'!$A$2:$BJ$304,58,FALSE)</f>
        <v>2886</v>
      </c>
      <c r="HT295" s="95">
        <f t="shared" si="115"/>
        <v>4.0083333333333337</v>
      </c>
      <c r="HU295" s="95">
        <f>VLOOKUP($A295,'WO Detail'!$A$2:$BJ$304,59,FALSE)</f>
        <v>6469</v>
      </c>
      <c r="HV295" s="95">
        <f t="shared" si="116"/>
        <v>26.954166666666666</v>
      </c>
      <c r="HW295" s="95">
        <f>VLOOKUP($A295,'WO Detail'!$A$2:$BJ$304,60,FALSE)</f>
        <v>213</v>
      </c>
      <c r="HX295" s="95">
        <f t="shared" si="117"/>
        <v>0.29583333333333334</v>
      </c>
      <c r="HY295" s="95">
        <f>VLOOKUP($A295,'WO Detail'!$A$2:$BJ$304,61,FALSE)</f>
        <v>2230</v>
      </c>
      <c r="HZ295" s="95">
        <f t="shared" si="118"/>
        <v>9.2916666666666661</v>
      </c>
      <c r="IA295" s="95"/>
      <c r="IB295" s="95"/>
      <c r="IC295" s="95"/>
      <c r="ID295" s="113">
        <f>VLOOKUP($A295,'PHAS Score'!$C$1:$D$303,2,FALSE)</f>
        <v>32.32</v>
      </c>
      <c r="IE295" s="95">
        <f>VLOOKUP($A295,'WO Detail'!$A$2:$BJ$304,62,FALSE)</f>
        <v>711</v>
      </c>
      <c r="IF295" s="95">
        <f t="shared" si="119"/>
        <v>2.9624999999999999</v>
      </c>
      <c r="IG295" s="96"/>
      <c r="IH295" s="96"/>
      <c r="II295" s="96"/>
      <c r="IJ295" s="96"/>
    </row>
    <row r="296" spans="1:244" s="18" customFormat="1" ht="20.100000000000001" customHeight="1">
      <c r="A296" s="55" t="s">
        <v>1638</v>
      </c>
      <c r="B296" s="13" t="s">
        <v>278</v>
      </c>
      <c r="C296" s="13" t="str">
        <f>VLOOKUP($A296,'WO Detail'!$A$2:$BJ$304,4,FALSE)</f>
        <v>Brooklyn</v>
      </c>
      <c r="D296" s="13" t="str">
        <f>VLOOKUP($A296,'WO Detail'!$A$2:$BJ$304,6,FALSE)</f>
        <v>Whitman</v>
      </c>
      <c r="E296" s="55">
        <f>VLOOKUP($A296,'WO Detail'!$A$2:$BJ$304,7,FALSE)</f>
        <v>514</v>
      </c>
      <c r="F296" s="13" t="s">
        <v>1639</v>
      </c>
      <c r="G296" s="53">
        <v>514</v>
      </c>
      <c r="H296" s="55" t="str">
        <f>VLOOKUP($A296,'WO Detail'!$A$2:$BJ$304,9,FALSE)</f>
        <v>NY005005140</v>
      </c>
      <c r="I296" s="14">
        <v>1619</v>
      </c>
      <c r="J296" s="14">
        <v>3749</v>
      </c>
      <c r="K296" s="15">
        <v>2.3156268999999998</v>
      </c>
      <c r="L296" s="15">
        <v>22.0245213</v>
      </c>
      <c r="M296" s="14">
        <v>1507</v>
      </c>
      <c r="N296" s="14">
        <v>2242</v>
      </c>
      <c r="O296" s="14">
        <v>197</v>
      </c>
      <c r="P296" s="14">
        <v>259</v>
      </c>
      <c r="Q296" s="14">
        <v>417</v>
      </c>
      <c r="R296" s="14">
        <v>327</v>
      </c>
      <c r="S296" s="14">
        <v>339</v>
      </c>
      <c r="T296" s="14">
        <v>460</v>
      </c>
      <c r="U296" s="14">
        <v>405</v>
      </c>
      <c r="V296" s="14">
        <v>432</v>
      </c>
      <c r="W296" s="14">
        <v>201</v>
      </c>
      <c r="X296" s="14">
        <v>208</v>
      </c>
      <c r="Y296" s="14">
        <v>289</v>
      </c>
      <c r="Z296" s="14">
        <v>155</v>
      </c>
      <c r="AA296" s="14">
        <v>60</v>
      </c>
      <c r="AB296" s="14">
        <v>1075</v>
      </c>
      <c r="AC296" s="14">
        <v>631</v>
      </c>
      <c r="AD296" s="14">
        <v>504</v>
      </c>
      <c r="AE296" s="14">
        <v>143</v>
      </c>
      <c r="AF296" s="14">
        <v>2149</v>
      </c>
      <c r="AG296" s="14">
        <v>1004</v>
      </c>
      <c r="AH296" s="14">
        <v>450</v>
      </c>
      <c r="AI296" s="14">
        <v>3</v>
      </c>
      <c r="AJ296" s="14">
        <v>664</v>
      </c>
      <c r="AK296" s="14">
        <v>186</v>
      </c>
      <c r="AL296" s="14">
        <v>28</v>
      </c>
      <c r="AM296" s="14">
        <v>18</v>
      </c>
      <c r="AN296" s="14">
        <v>100</v>
      </c>
      <c r="AO296" s="16">
        <v>566.17912291537982</v>
      </c>
      <c r="AP296" s="16">
        <v>416</v>
      </c>
      <c r="AQ296" s="14">
        <v>18</v>
      </c>
      <c r="AR296" s="14">
        <v>102</v>
      </c>
      <c r="AS296" s="14">
        <v>473</v>
      </c>
      <c r="AT296" s="14">
        <v>193</v>
      </c>
      <c r="AU296" s="14">
        <v>165</v>
      </c>
      <c r="AV296" s="14">
        <v>112</v>
      </c>
      <c r="AW296" s="14">
        <v>86</v>
      </c>
      <c r="AX296" s="14">
        <v>82</v>
      </c>
      <c r="AY296" s="14">
        <v>56</v>
      </c>
      <c r="AZ296" s="14">
        <v>70</v>
      </c>
      <c r="BA296" s="14">
        <v>262</v>
      </c>
      <c r="BB296" s="16">
        <v>26948.74891236793</v>
      </c>
      <c r="BC296" s="16">
        <v>19044</v>
      </c>
      <c r="BD296" s="14">
        <v>75</v>
      </c>
      <c r="BE296" s="14">
        <v>260</v>
      </c>
      <c r="BF296" s="14">
        <v>304</v>
      </c>
      <c r="BG296" s="14">
        <v>205</v>
      </c>
      <c r="BH296" s="14">
        <v>128</v>
      </c>
      <c r="BI296" s="14">
        <v>110</v>
      </c>
      <c r="BJ296" s="14">
        <v>95</v>
      </c>
      <c r="BK296" s="14">
        <v>90</v>
      </c>
      <c r="BL296" s="14">
        <v>78</v>
      </c>
      <c r="BM296" s="14">
        <v>46</v>
      </c>
      <c r="BN296" s="14">
        <v>54</v>
      </c>
      <c r="BO296" s="14">
        <v>37</v>
      </c>
      <c r="BP296" s="14">
        <v>27</v>
      </c>
      <c r="BQ296" s="14">
        <v>20</v>
      </c>
      <c r="BR296" s="14">
        <v>15</v>
      </c>
      <c r="BS296" s="14">
        <v>10</v>
      </c>
      <c r="BT296" s="14">
        <v>10</v>
      </c>
      <c r="BU296" s="14">
        <v>7</v>
      </c>
      <c r="BV296" s="14">
        <v>8</v>
      </c>
      <c r="BW296" s="14">
        <v>5</v>
      </c>
      <c r="BX296" s="14">
        <v>25</v>
      </c>
      <c r="BY296" s="14">
        <v>852</v>
      </c>
      <c r="BZ296" s="16">
        <v>38647.748826291077</v>
      </c>
      <c r="CA296" s="16">
        <v>33451</v>
      </c>
      <c r="CB296" s="14">
        <v>241</v>
      </c>
      <c r="CC296" s="16">
        <v>15739.008298755187</v>
      </c>
      <c r="CD296" s="16">
        <v>12816</v>
      </c>
      <c r="CE296" s="14">
        <v>556</v>
      </c>
      <c r="CF296" s="16">
        <v>14743.03417266187</v>
      </c>
      <c r="CG296" s="16">
        <v>10536</v>
      </c>
      <c r="CH296" s="14">
        <v>1028</v>
      </c>
      <c r="CI296" s="14">
        <v>330</v>
      </c>
      <c r="CJ296" s="14">
        <v>186</v>
      </c>
      <c r="CK296" s="14">
        <v>43</v>
      </c>
      <c r="CL296" s="14">
        <v>15</v>
      </c>
      <c r="CM296" s="14">
        <v>22</v>
      </c>
      <c r="CN296" s="17">
        <f t="shared" si="102"/>
        <v>1.3588634959851761E-2</v>
      </c>
      <c r="CO296" s="14">
        <v>79</v>
      </c>
      <c r="CP296" s="17">
        <f t="shared" si="103"/>
        <v>4.8795552810376779E-2</v>
      </c>
      <c r="CQ296" s="14">
        <v>735</v>
      </c>
      <c r="CR296" s="14">
        <v>241</v>
      </c>
      <c r="CS296" s="17">
        <f t="shared" si="104"/>
        <v>6.4283809015737534E-2</v>
      </c>
      <c r="CT296" s="13"/>
      <c r="CU296" s="17"/>
      <c r="CV296" s="13"/>
      <c r="CW296" s="13"/>
      <c r="CX296" s="13"/>
      <c r="CY296" s="13"/>
      <c r="CZ296" s="13"/>
      <c r="DA296" s="13"/>
      <c r="DB296" s="13" t="str">
        <f>VLOOKUP($A296,'WO Detail'!$A$2:$BJ$304,5,FALSE)</f>
        <v>Gerard Middleton</v>
      </c>
      <c r="DC296" s="13"/>
      <c r="DD296" s="13"/>
      <c r="DE296" s="55">
        <f>VLOOKUP($A296,'WO Detail'!$A$2:$BJ$304,38,FALSE)</f>
        <v>14</v>
      </c>
      <c r="DF296" s="19" t="s">
        <v>350</v>
      </c>
      <c r="DG296" s="19" t="s">
        <v>351</v>
      </c>
      <c r="DH296" s="19" t="s">
        <v>468</v>
      </c>
      <c r="DI296" s="19" t="s">
        <v>469</v>
      </c>
      <c r="DJ296" s="19" t="s">
        <v>428</v>
      </c>
      <c r="DK296" s="19" t="s">
        <v>429</v>
      </c>
      <c r="DL296" s="19" t="s">
        <v>470</v>
      </c>
      <c r="DM296" s="19" t="s">
        <v>471</v>
      </c>
      <c r="DN296" s="19" t="s">
        <v>472</v>
      </c>
      <c r="DO296" s="55"/>
      <c r="DP296" s="55"/>
      <c r="DQ296" s="68">
        <v>12.933264355923434</v>
      </c>
      <c r="DR296" s="55" t="str">
        <f>VLOOKUP($A296,'WO Detail'!$A$2:$BJ$304,10,FALSE)</f>
        <v>No</v>
      </c>
      <c r="DS296" s="55" t="str">
        <f>VLOOKUP($A296,'WO Detail'!$A$2:$BJ$304,14,FALSE)</f>
        <v>YES</v>
      </c>
      <c r="DT296" s="19" t="s">
        <v>431</v>
      </c>
      <c r="DU296" s="59" t="str">
        <f>VLOOKUP($A296,'WO Detail'!$A$2:$BJ$304,15,FALSE)</f>
        <v>ISABELLE LEE</v>
      </c>
      <c r="DV296" s="77"/>
      <c r="DW296" s="79" t="s">
        <v>267</v>
      </c>
      <c r="DX296" s="55">
        <f>VLOOKUP($A296,'WO Detail'!$A$2:$BJ$304,26,FALSE)</f>
        <v>1659</v>
      </c>
      <c r="DY296" s="55">
        <f>VLOOKUP($A296,'WO Detail'!$A$2:$BJ$304,27,FALSE)</f>
        <v>1626</v>
      </c>
      <c r="DZ296" s="55">
        <f>VLOOKUP($A296,'WO Detail'!$A$2:$BJ$304,28,FALSE)</f>
        <v>7</v>
      </c>
      <c r="EA296" s="55">
        <f>VLOOKUP($A296,'WO Detail'!$A$2:$BJ$304,29,FALSE)</f>
        <v>26</v>
      </c>
      <c r="EB296" s="55">
        <f>VLOOKUP($A296,'WO Detail'!$A$2:$BJ$304,30,FALSE)</f>
        <v>15</v>
      </c>
      <c r="EC296" s="55">
        <f>VLOOKUP($A296,'WO Detail'!$A$2:$BJ$304,31,FALSE)</f>
        <v>229</v>
      </c>
      <c r="ED296" s="55">
        <f>VLOOKUP($A296,'WO Detail'!$A$2:$BJ$304,32,FALSE)</f>
        <v>844</v>
      </c>
      <c r="EE296" s="55">
        <f>VLOOKUP($A296,'WO Detail'!$A$2:$BJ$304,33,FALSE)</f>
        <v>514</v>
      </c>
      <c r="EF296" s="55">
        <f>VLOOKUP($A296,'WO Detail'!$A$2:$BJ$304,34,FALSE)</f>
        <v>38</v>
      </c>
      <c r="EG296" s="55">
        <f>VLOOKUP($A296,'WO Detail'!$A$2:$BJ$304,35,FALSE)</f>
        <v>3</v>
      </c>
      <c r="EH296" s="55">
        <f>VLOOKUP($A296,'WO Detail'!$A$2:$BJ$304,36,FALSE)</f>
        <v>16</v>
      </c>
      <c r="EI296" s="55">
        <f>VLOOKUP($A296,'WO Detail'!$A$2:$BJ$304,37,FALSE)</f>
        <v>0</v>
      </c>
      <c r="EJ296" s="78">
        <v>15</v>
      </c>
      <c r="EK296" s="78">
        <v>3</v>
      </c>
      <c r="EL296" s="19" t="s">
        <v>268</v>
      </c>
      <c r="EM296" s="19" t="s">
        <v>269</v>
      </c>
      <c r="EN296" s="81">
        <v>16126</v>
      </c>
      <c r="EO296" s="78">
        <v>76</v>
      </c>
      <c r="EP296" s="78" t="s">
        <v>445</v>
      </c>
      <c r="EQ296" s="84">
        <v>156524</v>
      </c>
      <c r="ER296" s="78">
        <v>18.440000000000001</v>
      </c>
      <c r="ES296" s="13"/>
      <c r="ET296" s="55">
        <f>VLOOKUP($A296,'WO Detail'!$A$2:$BJ$304,25,FALSE)</f>
        <v>4</v>
      </c>
      <c r="EU296" s="55">
        <f>VLOOKUP($A296,'WO Detail'!$A$2:$BJ$304,24,FALSE)</f>
        <v>40</v>
      </c>
      <c r="EV296" s="55">
        <f>VLOOKUP($A296,'WO Detail'!$A$2:$BJ$304,23,FALSE)</f>
        <v>0</v>
      </c>
      <c r="EW296" s="78" t="s">
        <v>267</v>
      </c>
      <c r="EX296" s="13"/>
      <c r="EY296" s="13"/>
      <c r="EZ296" s="19" t="s">
        <v>267</v>
      </c>
      <c r="FA296" s="55" t="str">
        <f>VLOOKUP($A296,'WO Detail'!$A$2:$BJ$304,11,FALSE)</f>
        <v>Other</v>
      </c>
      <c r="FB296" s="55" t="str">
        <f>VLOOKUP($A296,'WO Detail'!$A$2:$BJ$304,12,FALSE)</f>
        <v>No</v>
      </c>
      <c r="FC296" s="13"/>
      <c r="FD296" s="55">
        <f>VLOOKUP($A296,'WO Detail'!$A$2:$BJ$304,13,FALSE)</f>
        <v>0</v>
      </c>
      <c r="FE296" s="19" t="s">
        <v>267</v>
      </c>
      <c r="FF296" s="13" t="s">
        <v>273</v>
      </c>
      <c r="FG296" s="19" t="s">
        <v>1640</v>
      </c>
      <c r="FH296" s="19" t="s">
        <v>474</v>
      </c>
      <c r="FI296" s="13">
        <v>4004</v>
      </c>
      <c r="FJ296" s="13">
        <v>13</v>
      </c>
      <c r="FK296" s="19" t="s">
        <v>475</v>
      </c>
      <c r="FL296" s="13"/>
      <c r="FM296" s="55">
        <f>VLOOKUP($A296,'WO Detail'!$A$2:$BJ$304,16,FALSE)</f>
        <v>0</v>
      </c>
      <c r="FN296" s="13"/>
      <c r="FO296" s="13"/>
      <c r="FP296" s="13"/>
      <c r="FQ296" s="13"/>
      <c r="FR296" s="13"/>
      <c r="FS296" s="13"/>
      <c r="FT296" s="13"/>
      <c r="FU296" s="13"/>
      <c r="FV296" s="13"/>
      <c r="FW296" s="13"/>
      <c r="FX296" s="13"/>
      <c r="FY296" s="13"/>
      <c r="FZ296" s="13"/>
      <c r="GA296" s="13"/>
      <c r="GB296" s="13"/>
      <c r="GC296" s="13"/>
      <c r="GD296" s="13"/>
      <c r="GE296" s="13"/>
      <c r="GF296" s="13"/>
      <c r="GG296" s="13"/>
      <c r="GH296" s="55">
        <f>VLOOKUP($A296,'WO Detail'!$A$2:$BJ$304,39,FALSE)</f>
        <v>91.27</v>
      </c>
      <c r="GI296" s="55">
        <f>VLOOKUP($A296,'WO Detail'!$A$2:$BJ$304,40,FALSE)</f>
        <v>40.840000000000003</v>
      </c>
      <c r="GJ296" s="13"/>
      <c r="GK296" s="13"/>
      <c r="GL296" s="13"/>
      <c r="GM296" s="13"/>
      <c r="GN296" s="55" t="str">
        <f>VLOOKUP($A296,'WO Detail'!$A$2:$BJ$304,17,FALSE)</f>
        <v>18266.0</v>
      </c>
      <c r="GO296" s="55">
        <f>VLOOKUP($A296,'WO Detail'!$A$2:$BJ$304,18,FALSE)</f>
        <v>0</v>
      </c>
      <c r="GP296" s="55">
        <f>VLOOKUP($A296,'WO Detail'!$A$2:$BJ$304,19,FALSE)</f>
        <v>0</v>
      </c>
      <c r="GQ296" s="55" t="str">
        <f>VLOOKUP($A296,'WO Detail'!$A$2:$BJ$304,21,FALSE)</f>
        <v>Yes</v>
      </c>
      <c r="GR296" s="89">
        <f>VLOOKUP($A296,'WO Detail'!$A$2:$BJ$304,22,FALSE)</f>
        <v>0.64275980793544496</v>
      </c>
      <c r="GS296" s="95">
        <f>VLOOKUP($A296,'WO Detail'!$A$2:$BJ$304,41,FALSE)</f>
        <v>4742</v>
      </c>
      <c r="GT296" s="95">
        <f t="shared" si="123"/>
        <v>0.97211972119721202</v>
      </c>
      <c r="GU296" s="95">
        <f>VLOOKUP($A296,'WO Detail'!$A$2:$BJ$304,42,FALSE)</f>
        <v>782</v>
      </c>
      <c r="GV296" s="95">
        <f t="shared" si="124"/>
        <v>0.48093480934809346</v>
      </c>
      <c r="GW296" s="95">
        <f>VLOOKUP($A296,'WO Detail'!$A$2:$BJ$304,43,FALSE)</f>
        <v>7094</v>
      </c>
      <c r="GX296" s="95">
        <f t="shared" si="105"/>
        <v>1.4542845428454283</v>
      </c>
      <c r="GY296" s="95">
        <f>VLOOKUP($A296,'WO Detail'!$A$2:$BJ$304,44,FALSE)</f>
        <v>8148</v>
      </c>
      <c r="GZ296" s="95">
        <f t="shared" si="106"/>
        <v>5.0110701107011071</v>
      </c>
      <c r="HA296" s="95">
        <f>VLOOKUP($A296,'WO Detail'!$A$2:$BJ$304,45,FALSE)</f>
        <v>2466</v>
      </c>
      <c r="HB296" s="95">
        <f t="shared" si="107"/>
        <v>0.50553505535055354</v>
      </c>
      <c r="HC296" s="95">
        <f>VLOOKUP($A296,'WO Detail'!$A$2:$BJ$304,46,FALSE)</f>
        <v>1445</v>
      </c>
      <c r="HD296" s="95">
        <f t="shared" si="108"/>
        <v>0.88868388683886834</v>
      </c>
      <c r="HE296" s="95">
        <f>VLOOKUP($A296,'WO Detail'!$A$2:$BJ$304,47,FALSE)</f>
        <v>7485</v>
      </c>
      <c r="HF296" s="95">
        <f t="shared" si="109"/>
        <v>1.534440344403444</v>
      </c>
      <c r="HG296" s="95">
        <f>VLOOKUP($A296,'WO Detail'!$A$2:$BJ$304,49,FALSE)</f>
        <v>3655</v>
      </c>
      <c r="HH296" s="95">
        <f t="shared" si="110"/>
        <v>0.7492824928249282</v>
      </c>
      <c r="HI296" s="95">
        <f>VLOOKUP($A296,'WO Detail'!$A$2:$BJ$304,51,FALSE)</f>
        <v>54</v>
      </c>
      <c r="HJ296" s="95">
        <f t="shared" si="111"/>
        <v>27</v>
      </c>
      <c r="HK296" s="95">
        <f>VLOOKUP($A296,'WO Detail'!$A$2:$BJ$304,53,FALSE)</f>
        <v>60</v>
      </c>
      <c r="HL296" s="95">
        <f t="shared" si="112"/>
        <v>30</v>
      </c>
      <c r="HM296" s="95">
        <f>VLOOKUP($A296,'WO Detail'!$A$2:$BJ$304,55,FALSE)</f>
        <v>1337</v>
      </c>
      <c r="HN296" s="95">
        <f t="shared" si="125"/>
        <v>33.424999999999997</v>
      </c>
      <c r="HO296" s="95">
        <f>VLOOKUP($A296,'WO Detail'!$A$2:$BJ$304,56,FALSE)</f>
        <v>36948</v>
      </c>
      <c r="HP296" s="95">
        <f t="shared" si="113"/>
        <v>7.5744157441574416</v>
      </c>
      <c r="HQ296" s="95">
        <f>VLOOKUP($A296,'WO Detail'!$A$2:$BJ$304,57,FALSE)</f>
        <v>9884</v>
      </c>
      <c r="HR296" s="95">
        <f t="shared" si="114"/>
        <v>6.0787207872078719</v>
      </c>
      <c r="HS296" s="95">
        <f>VLOOKUP($A296,'WO Detail'!$A$2:$BJ$304,58,FALSE)</f>
        <v>27014</v>
      </c>
      <c r="HT296" s="95">
        <f t="shared" si="115"/>
        <v>5.5379253792537924</v>
      </c>
      <c r="HU296" s="95">
        <f>VLOOKUP($A296,'WO Detail'!$A$2:$BJ$304,59,FALSE)</f>
        <v>71703</v>
      </c>
      <c r="HV296" s="95">
        <f t="shared" si="116"/>
        <v>44.097785977859779</v>
      </c>
      <c r="HW296" s="95">
        <f>VLOOKUP($A296,'WO Detail'!$A$2:$BJ$304,60,FALSE)</f>
        <v>1924</v>
      </c>
      <c r="HX296" s="95">
        <f t="shared" si="117"/>
        <v>0.39442394423944244</v>
      </c>
      <c r="HY296" s="95">
        <f>VLOOKUP($A296,'WO Detail'!$A$2:$BJ$304,61,FALSE)</f>
        <v>22143</v>
      </c>
      <c r="HZ296" s="95">
        <f t="shared" si="118"/>
        <v>13.618081180811808</v>
      </c>
      <c r="IA296" s="95"/>
      <c r="IB296" s="95"/>
      <c r="IC296" s="95"/>
      <c r="ID296" s="113">
        <f>VLOOKUP($A296,'PHAS Score'!$C$1:$D$303,2,FALSE)</f>
        <v>19</v>
      </c>
      <c r="IE296" s="95">
        <f>VLOOKUP($A296,'WO Detail'!$A$2:$BJ$304,62,FALSE)</f>
        <v>1931</v>
      </c>
      <c r="IF296" s="95">
        <f t="shared" si="119"/>
        <v>1.1875768757687577</v>
      </c>
      <c r="IG296" s="96"/>
      <c r="IH296" s="96"/>
      <c r="II296" s="96"/>
      <c r="IJ296" s="96"/>
    </row>
    <row r="297" spans="1:244" s="18" customFormat="1" ht="20.100000000000001" customHeight="1">
      <c r="A297" s="55" t="s">
        <v>1641</v>
      </c>
      <c r="B297" s="13" t="s">
        <v>278</v>
      </c>
      <c r="C297" s="13" t="str">
        <f>VLOOKUP($A297,'WO Detail'!$A$2:$BJ$304,4,FALSE)</f>
        <v>Brooklyn</v>
      </c>
      <c r="D297" s="13" t="str">
        <f>VLOOKUP($A297,'WO Detail'!$A$2:$BJ$304,6,FALSE)</f>
        <v>Williamsburg</v>
      </c>
      <c r="E297" s="55">
        <f>VLOOKUP($A297,'WO Detail'!$A$2:$BJ$304,7,FALSE)</f>
        <v>2</v>
      </c>
      <c r="F297" s="13" t="s">
        <v>1642</v>
      </c>
      <c r="G297" s="53">
        <v>2</v>
      </c>
      <c r="H297" s="55" t="str">
        <f>VLOOKUP($A297,'WO Detail'!$A$2:$BJ$304,9,FALSE)</f>
        <v>NY005000020</v>
      </c>
      <c r="I297" s="14">
        <v>1547</v>
      </c>
      <c r="J297" s="14">
        <v>2895</v>
      </c>
      <c r="K297" s="15">
        <v>1.8713639</v>
      </c>
      <c r="L297" s="15">
        <v>26.1820944</v>
      </c>
      <c r="M297" s="14">
        <v>1020</v>
      </c>
      <c r="N297" s="14">
        <v>1875</v>
      </c>
      <c r="O297" s="14">
        <v>112</v>
      </c>
      <c r="P297" s="14">
        <v>195</v>
      </c>
      <c r="Q297" s="14">
        <v>210</v>
      </c>
      <c r="R297" s="14">
        <v>175</v>
      </c>
      <c r="S297" s="14">
        <v>168</v>
      </c>
      <c r="T297" s="14">
        <v>341</v>
      </c>
      <c r="U297" s="14">
        <v>268</v>
      </c>
      <c r="V297" s="14">
        <v>264</v>
      </c>
      <c r="W297" s="14">
        <v>184</v>
      </c>
      <c r="X297" s="14">
        <v>206</v>
      </c>
      <c r="Y297" s="14">
        <v>423</v>
      </c>
      <c r="Z297" s="14">
        <v>274</v>
      </c>
      <c r="AA297" s="14">
        <v>75</v>
      </c>
      <c r="AB297" s="14">
        <v>617</v>
      </c>
      <c r="AC297" s="14">
        <v>896</v>
      </c>
      <c r="AD297" s="14">
        <v>772</v>
      </c>
      <c r="AE297" s="14">
        <v>143</v>
      </c>
      <c r="AF297" s="14">
        <v>840</v>
      </c>
      <c r="AG297" s="14">
        <v>1839</v>
      </c>
      <c r="AH297" s="14">
        <v>68</v>
      </c>
      <c r="AI297" s="14">
        <v>5</v>
      </c>
      <c r="AJ297" s="14">
        <v>794</v>
      </c>
      <c r="AK297" s="14">
        <v>204</v>
      </c>
      <c r="AL297" s="14">
        <v>43</v>
      </c>
      <c r="AM297" s="14">
        <v>35</v>
      </c>
      <c r="AN297" s="14">
        <v>205</v>
      </c>
      <c r="AO297" s="16">
        <v>516.3574660633484</v>
      </c>
      <c r="AP297" s="16">
        <v>358</v>
      </c>
      <c r="AQ297" s="14">
        <v>40</v>
      </c>
      <c r="AR297" s="14">
        <v>102</v>
      </c>
      <c r="AS297" s="14">
        <v>516</v>
      </c>
      <c r="AT297" s="14">
        <v>184</v>
      </c>
      <c r="AU297" s="14">
        <v>147</v>
      </c>
      <c r="AV297" s="14">
        <v>84</v>
      </c>
      <c r="AW297" s="14">
        <v>86</v>
      </c>
      <c r="AX297" s="14">
        <v>76</v>
      </c>
      <c r="AY297" s="14">
        <v>51</v>
      </c>
      <c r="AZ297" s="14">
        <v>34</v>
      </c>
      <c r="BA297" s="14">
        <v>227</v>
      </c>
      <c r="BB297" s="16">
        <v>25103.872298624756</v>
      </c>
      <c r="BC297" s="16">
        <v>15600</v>
      </c>
      <c r="BD297" s="14">
        <v>81</v>
      </c>
      <c r="BE297" s="14">
        <v>251</v>
      </c>
      <c r="BF297" s="14">
        <v>402</v>
      </c>
      <c r="BG297" s="14">
        <v>187</v>
      </c>
      <c r="BH297" s="14">
        <v>120</v>
      </c>
      <c r="BI297" s="14">
        <v>91</v>
      </c>
      <c r="BJ297" s="14">
        <v>83</v>
      </c>
      <c r="BK297" s="14">
        <v>50</v>
      </c>
      <c r="BL297" s="14">
        <v>63</v>
      </c>
      <c r="BM297" s="14">
        <v>47</v>
      </c>
      <c r="BN297" s="14">
        <v>33</v>
      </c>
      <c r="BO297" s="14">
        <v>23</v>
      </c>
      <c r="BP297" s="14">
        <v>16</v>
      </c>
      <c r="BQ297" s="14">
        <v>14</v>
      </c>
      <c r="BR297" s="14">
        <v>9</v>
      </c>
      <c r="BS297" s="14">
        <v>8</v>
      </c>
      <c r="BT297" s="14">
        <v>9</v>
      </c>
      <c r="BU297" s="14">
        <v>7</v>
      </c>
      <c r="BV297" s="14">
        <v>4</v>
      </c>
      <c r="BW297" s="14">
        <v>4</v>
      </c>
      <c r="BX297" s="14">
        <v>25</v>
      </c>
      <c r="BY297" s="14">
        <v>633</v>
      </c>
      <c r="BZ297" s="16">
        <v>41031.489731437599</v>
      </c>
      <c r="CA297" s="16">
        <v>31676</v>
      </c>
      <c r="CB297" s="14">
        <v>128</v>
      </c>
      <c r="CC297" s="16">
        <v>12877.6015625</v>
      </c>
      <c r="CD297" s="16">
        <v>7475</v>
      </c>
      <c r="CE297" s="14">
        <v>765</v>
      </c>
      <c r="CF297" s="16">
        <v>14421.75294117647</v>
      </c>
      <c r="CG297" s="16">
        <v>10536</v>
      </c>
      <c r="CH297" s="14">
        <v>1055</v>
      </c>
      <c r="CI297" s="14">
        <v>258</v>
      </c>
      <c r="CJ297" s="14">
        <v>146</v>
      </c>
      <c r="CK297" s="14">
        <v>51</v>
      </c>
      <c r="CL297" s="14">
        <v>14</v>
      </c>
      <c r="CM297" s="14">
        <v>17</v>
      </c>
      <c r="CN297" s="17">
        <f t="shared" si="102"/>
        <v>1.098901098901099E-2</v>
      </c>
      <c r="CO297" s="14">
        <v>104</v>
      </c>
      <c r="CP297" s="17">
        <f t="shared" si="103"/>
        <v>6.7226890756302518E-2</v>
      </c>
      <c r="CQ297" s="14">
        <v>759</v>
      </c>
      <c r="CR297" s="14">
        <v>156</v>
      </c>
      <c r="CS297" s="17">
        <f t="shared" si="104"/>
        <v>5.3886010362694303E-2</v>
      </c>
      <c r="CT297" s="13"/>
      <c r="CU297" s="17"/>
      <c r="CV297" s="13"/>
      <c r="CW297" s="13"/>
      <c r="CX297" s="13"/>
      <c r="CY297" s="13"/>
      <c r="CZ297" s="13"/>
      <c r="DA297" s="13"/>
      <c r="DB297" s="13" t="str">
        <f>VLOOKUP($A297,'WO Detail'!$A$2:$BJ$304,5,FALSE)</f>
        <v>Alicia Maynard</v>
      </c>
      <c r="DC297" s="13"/>
      <c r="DD297" s="13"/>
      <c r="DE297" s="55">
        <f>VLOOKUP($A297,'WO Detail'!$A$2:$BJ$304,38,FALSE)</f>
        <v>5</v>
      </c>
      <c r="DF297" s="19" t="s">
        <v>396</v>
      </c>
      <c r="DG297" s="19" t="s">
        <v>397</v>
      </c>
      <c r="DH297" s="19" t="s">
        <v>590</v>
      </c>
      <c r="DI297" s="19" t="s">
        <v>591</v>
      </c>
      <c r="DJ297" s="19" t="s">
        <v>354</v>
      </c>
      <c r="DK297" s="19" t="s">
        <v>355</v>
      </c>
      <c r="DL297" s="19" t="s">
        <v>592</v>
      </c>
      <c r="DM297" s="19" t="s">
        <v>593</v>
      </c>
      <c r="DN297" s="19" t="s">
        <v>594</v>
      </c>
      <c r="DO297" s="55"/>
      <c r="DP297" s="55"/>
      <c r="DQ297" s="68">
        <v>12.231404958677686</v>
      </c>
      <c r="DR297" s="55" t="str">
        <f>VLOOKUP($A297,'WO Detail'!$A$2:$BJ$304,10,FALSE)</f>
        <v>No</v>
      </c>
      <c r="DS297" s="55" t="str">
        <f>VLOOKUP($A297,'WO Detail'!$A$2:$BJ$304,14,FALSE)</f>
        <v>YES</v>
      </c>
      <c r="DT297" s="19" t="s">
        <v>359</v>
      </c>
      <c r="DU297" s="59" t="str">
        <f>VLOOKUP($A297,'WO Detail'!$A$2:$BJ$304,15,FALSE)</f>
        <v>LAVONNE McLAMB</v>
      </c>
      <c r="DV297" s="78">
        <v>2020</v>
      </c>
      <c r="DW297" s="79" t="s">
        <v>267</v>
      </c>
      <c r="DX297" s="55">
        <f>VLOOKUP($A297,'WO Detail'!$A$2:$BJ$304,26,FALSE)</f>
        <v>1630</v>
      </c>
      <c r="DY297" s="55">
        <f>VLOOKUP($A297,'WO Detail'!$A$2:$BJ$304,27,FALSE)</f>
        <v>1548</v>
      </c>
      <c r="DZ297" s="55">
        <f>VLOOKUP($A297,'WO Detail'!$A$2:$BJ$304,28,FALSE)</f>
        <v>45</v>
      </c>
      <c r="EA297" s="55">
        <f>VLOOKUP($A297,'WO Detail'!$A$2:$BJ$304,29,FALSE)</f>
        <v>37</v>
      </c>
      <c r="EB297" s="55">
        <f>VLOOKUP($A297,'WO Detail'!$A$2:$BJ$304,30,FALSE)</f>
        <v>45</v>
      </c>
      <c r="EC297" s="55">
        <f>VLOOKUP($A297,'WO Detail'!$A$2:$BJ$304,31,FALSE)</f>
        <v>775</v>
      </c>
      <c r="ED297" s="55">
        <f>VLOOKUP($A297,'WO Detail'!$A$2:$BJ$304,32,FALSE)</f>
        <v>741</v>
      </c>
      <c r="EE297" s="55">
        <f>VLOOKUP($A297,'WO Detail'!$A$2:$BJ$304,33,FALSE)</f>
        <v>69</v>
      </c>
      <c r="EF297" s="55">
        <f>VLOOKUP($A297,'WO Detail'!$A$2:$BJ$304,34,FALSE)</f>
        <v>0</v>
      </c>
      <c r="EG297" s="55">
        <f>VLOOKUP($A297,'WO Detail'!$A$2:$BJ$304,35,FALSE)</f>
        <v>0</v>
      </c>
      <c r="EH297" s="55">
        <f>VLOOKUP($A297,'WO Detail'!$A$2:$BJ$304,36,FALSE)</f>
        <v>0</v>
      </c>
      <c r="EI297" s="55">
        <f>VLOOKUP($A297,'WO Detail'!$A$2:$BJ$304,37,FALSE)</f>
        <v>0</v>
      </c>
      <c r="EJ297" s="78">
        <v>20</v>
      </c>
      <c r="EK297" s="78">
        <v>1</v>
      </c>
      <c r="EL297" s="19" t="s">
        <v>268</v>
      </c>
      <c r="EM297" s="19" t="s">
        <v>269</v>
      </c>
      <c r="EN297" s="81">
        <v>13980</v>
      </c>
      <c r="EO297" s="78">
        <v>82</v>
      </c>
      <c r="EP297" s="78" t="s">
        <v>291</v>
      </c>
      <c r="EQ297" s="84">
        <v>326716</v>
      </c>
      <c r="ER297" s="78">
        <v>23.34</v>
      </c>
      <c r="ES297" s="13"/>
      <c r="ET297" s="55">
        <f>VLOOKUP($A297,'WO Detail'!$A$2:$BJ$304,25,FALSE)</f>
        <v>12</v>
      </c>
      <c r="EU297" s="55">
        <f>VLOOKUP($A297,'WO Detail'!$A$2:$BJ$304,24,FALSE)</f>
        <v>2</v>
      </c>
      <c r="EV297" s="55">
        <f>VLOOKUP($A297,'WO Detail'!$A$2:$BJ$304,23,FALSE)</f>
        <v>0</v>
      </c>
      <c r="EW297" s="78" t="s">
        <v>267</v>
      </c>
      <c r="EX297" s="13"/>
      <c r="EY297" s="13"/>
      <c r="EZ297" s="19" t="s">
        <v>267</v>
      </c>
      <c r="FA297" s="55" t="str">
        <f>VLOOKUP($A297,'WO Detail'!$A$2:$BJ$304,11,FALSE)</f>
        <v>Other</v>
      </c>
      <c r="FB297" s="55" t="str">
        <f>VLOOKUP($A297,'WO Detail'!$A$2:$BJ$304,12,FALSE)</f>
        <v>No</v>
      </c>
      <c r="FC297" s="13"/>
      <c r="FD297" s="55" t="str">
        <f>VLOOKUP($A297,'WO Detail'!$A$2:$BJ$304,13,FALSE)</f>
        <v>GSH</v>
      </c>
      <c r="FE297" s="19" t="s">
        <v>267</v>
      </c>
      <c r="FF297" s="13"/>
      <c r="FG297" s="19" t="s">
        <v>1643</v>
      </c>
      <c r="FH297" s="19" t="s">
        <v>597</v>
      </c>
      <c r="FI297" s="13" t="s">
        <v>598</v>
      </c>
      <c r="FJ297" s="13">
        <v>14</v>
      </c>
      <c r="FK297" s="19" t="s">
        <v>599</v>
      </c>
      <c r="FL297" s="13"/>
      <c r="FM297" s="55">
        <f>VLOOKUP($A297,'WO Detail'!$A$2:$BJ$304,16,FALSE)</f>
        <v>0</v>
      </c>
      <c r="FN297" s="13"/>
      <c r="FO297" s="13"/>
      <c r="FP297" s="13"/>
      <c r="FQ297" s="13"/>
      <c r="FR297" s="13"/>
      <c r="FS297" s="13"/>
      <c r="FT297" s="13"/>
      <c r="FU297" s="13"/>
      <c r="FV297" s="13"/>
      <c r="FW297" s="13"/>
      <c r="FX297" s="13"/>
      <c r="FY297" s="13"/>
      <c r="FZ297" s="13"/>
      <c r="GA297" s="13"/>
      <c r="GB297" s="13"/>
      <c r="GC297" s="13"/>
      <c r="GD297" s="13"/>
      <c r="GE297" s="13"/>
      <c r="GF297" s="13"/>
      <c r="GG297" s="13"/>
      <c r="GH297" s="55">
        <f>VLOOKUP($A297,'WO Detail'!$A$2:$BJ$304,39,FALSE)</f>
        <v>92.55</v>
      </c>
      <c r="GI297" s="55">
        <f>VLOOKUP($A297,'WO Detail'!$A$2:$BJ$304,40,FALSE)</f>
        <v>28.62</v>
      </c>
      <c r="GJ297" s="13"/>
      <c r="GK297" s="13"/>
      <c r="GL297" s="13"/>
      <c r="GM297" s="13"/>
      <c r="GN297" s="55" t="str">
        <f>VLOOKUP($A297,'WO Detail'!$A$2:$BJ$304,17,FALSE)</f>
        <v>41832.0</v>
      </c>
      <c r="GO297" s="55">
        <f>VLOOKUP($A297,'WO Detail'!$A$2:$BJ$304,18,FALSE)</f>
        <v>0</v>
      </c>
      <c r="GP297" s="55">
        <f>VLOOKUP($A297,'WO Detail'!$A$2:$BJ$304,19,FALSE)</f>
        <v>0</v>
      </c>
      <c r="GQ297" s="55" t="str">
        <f>VLOOKUP($A297,'WO Detail'!$A$2:$BJ$304,21,FALSE)</f>
        <v>Yes</v>
      </c>
      <c r="GR297" s="89">
        <f>VLOOKUP($A297,'WO Detail'!$A$2:$BJ$304,22,FALSE)</f>
        <v>1.0128047515189746</v>
      </c>
      <c r="GS297" s="95">
        <f>VLOOKUP($A297,'WO Detail'!$A$2:$BJ$304,41,FALSE)</f>
        <v>3249</v>
      </c>
      <c r="GT297" s="95">
        <f t="shared" si="123"/>
        <v>0.69961240310077522</v>
      </c>
      <c r="GU297" s="95">
        <f>VLOOKUP($A297,'WO Detail'!$A$2:$BJ$304,42,FALSE)</f>
        <v>269</v>
      </c>
      <c r="GV297" s="95">
        <f t="shared" si="124"/>
        <v>0.17377260981912146</v>
      </c>
      <c r="GW297" s="95">
        <f>VLOOKUP($A297,'WO Detail'!$A$2:$BJ$304,43,FALSE)</f>
        <v>7557</v>
      </c>
      <c r="GX297" s="95">
        <f t="shared" si="105"/>
        <v>1.6272609819121446</v>
      </c>
      <c r="GY297" s="95">
        <f>VLOOKUP($A297,'WO Detail'!$A$2:$BJ$304,44,FALSE)</f>
        <v>9087</v>
      </c>
      <c r="GZ297" s="95">
        <f t="shared" si="106"/>
        <v>5.8701550387596901</v>
      </c>
      <c r="HA297" s="95">
        <f>VLOOKUP($A297,'WO Detail'!$A$2:$BJ$304,45,FALSE)</f>
        <v>2012</v>
      </c>
      <c r="HB297" s="95">
        <f t="shared" si="107"/>
        <v>0.43324720068906114</v>
      </c>
      <c r="HC297" s="95">
        <f>VLOOKUP($A297,'WO Detail'!$A$2:$BJ$304,46,FALSE)</f>
        <v>619</v>
      </c>
      <c r="HD297" s="95">
        <f t="shared" si="108"/>
        <v>0.39987080103359174</v>
      </c>
      <c r="HE297" s="95">
        <f>VLOOKUP($A297,'WO Detail'!$A$2:$BJ$304,47,FALSE)</f>
        <v>5947</v>
      </c>
      <c r="HF297" s="95">
        <f t="shared" si="109"/>
        <v>1.2805770887166235</v>
      </c>
      <c r="HG297" s="95">
        <f>VLOOKUP($A297,'WO Detail'!$A$2:$BJ$304,49,FALSE)</f>
        <v>6998</v>
      </c>
      <c r="HH297" s="95">
        <f t="shared" si="110"/>
        <v>1.5068906115417742</v>
      </c>
      <c r="HI297" s="95">
        <f>VLOOKUP($A297,'WO Detail'!$A$2:$BJ$304,51,FALSE)</f>
        <v>40</v>
      </c>
      <c r="HJ297" s="95">
        <f t="shared" si="111"/>
        <v>20</v>
      </c>
      <c r="HK297" s="95">
        <f>VLOOKUP($A297,'WO Detail'!$A$2:$BJ$304,53,FALSE)</f>
        <v>37</v>
      </c>
      <c r="HL297" s="95">
        <f t="shared" si="112"/>
        <v>18.5</v>
      </c>
      <c r="HM297" s="95">
        <f>VLOOKUP($A297,'WO Detail'!$A$2:$BJ$304,55,FALSE)</f>
        <v>1</v>
      </c>
      <c r="HN297" s="95">
        <f t="shared" si="125"/>
        <v>0.5</v>
      </c>
      <c r="HO297" s="95">
        <f>VLOOKUP($A297,'WO Detail'!$A$2:$BJ$304,56,FALSE)</f>
        <v>41068</v>
      </c>
      <c r="HP297" s="95">
        <f t="shared" si="113"/>
        <v>8.8432385874246346</v>
      </c>
      <c r="HQ297" s="95">
        <f>VLOOKUP($A297,'WO Detail'!$A$2:$BJ$304,57,FALSE)</f>
        <v>14971</v>
      </c>
      <c r="HR297" s="95">
        <f t="shared" si="114"/>
        <v>9.6711886304909562</v>
      </c>
      <c r="HS297" s="95">
        <f>VLOOKUP($A297,'WO Detail'!$A$2:$BJ$304,58,FALSE)</f>
        <v>19799</v>
      </c>
      <c r="HT297" s="95">
        <f t="shared" si="115"/>
        <v>4.2633505598621877</v>
      </c>
      <c r="HU297" s="95">
        <f>VLOOKUP($A297,'WO Detail'!$A$2:$BJ$304,59,FALSE)</f>
        <v>91957</v>
      </c>
      <c r="HV297" s="95">
        <f t="shared" si="116"/>
        <v>59.40374677002584</v>
      </c>
      <c r="HW297" s="95">
        <f>VLOOKUP($A297,'WO Detail'!$A$2:$BJ$304,60,FALSE)</f>
        <v>2124</v>
      </c>
      <c r="HX297" s="95">
        <f t="shared" si="117"/>
        <v>0.4573643410852713</v>
      </c>
      <c r="HY297" s="95">
        <f>VLOOKUP($A297,'WO Detail'!$A$2:$BJ$304,61,FALSE)</f>
        <v>77329</v>
      </c>
      <c r="HZ297" s="95">
        <f t="shared" si="118"/>
        <v>49.954134366925068</v>
      </c>
      <c r="IA297" s="95"/>
      <c r="IB297" s="95"/>
      <c r="IC297" s="95"/>
      <c r="ID297" s="113">
        <f>VLOOKUP($A297,'PHAS Score'!$C$1:$D$303,2,FALSE)</f>
        <v>58</v>
      </c>
      <c r="IE297" s="95">
        <f>VLOOKUP($A297,'WO Detail'!$A$2:$BJ$304,62,FALSE)</f>
        <v>2708</v>
      </c>
      <c r="IF297" s="95">
        <f t="shared" si="119"/>
        <v>1.7493540051679586</v>
      </c>
      <c r="IG297" s="96"/>
      <c r="IH297" s="96"/>
      <c r="II297" s="96"/>
      <c r="IJ297" s="96"/>
    </row>
    <row r="298" spans="1:244" s="18" customFormat="1" ht="20.100000000000001" customHeight="1">
      <c r="A298" s="55" t="s">
        <v>1644</v>
      </c>
      <c r="B298" s="13" t="s">
        <v>307</v>
      </c>
      <c r="C298" s="13" t="str">
        <f>VLOOKUP($A298,'WO Detail'!$A$2:$BJ$304,4,FALSE)</f>
        <v>NGO1</v>
      </c>
      <c r="D298" s="13" t="str">
        <f>VLOOKUP($A298,'WO Detail'!$A$2:$BJ$304,6,FALSE)</f>
        <v>Wilson</v>
      </c>
      <c r="E298" s="55">
        <f>VLOOKUP($A298,'WO Detail'!$A$2:$BJ$304,7,FALSE)</f>
        <v>112</v>
      </c>
      <c r="F298" s="13" t="s">
        <v>1645</v>
      </c>
      <c r="G298" s="53">
        <v>112</v>
      </c>
      <c r="H298" s="55" t="str">
        <f>VLOOKUP($A298,'WO Detail'!$A$2:$BJ$304,9,FALSE)</f>
        <v>NY005010090</v>
      </c>
      <c r="I298" s="14">
        <v>387</v>
      </c>
      <c r="J298" s="14">
        <v>1209</v>
      </c>
      <c r="K298" s="15">
        <v>3.124031</v>
      </c>
      <c r="L298" s="15">
        <v>26.6333333</v>
      </c>
      <c r="M298" s="14">
        <v>478</v>
      </c>
      <c r="N298" s="14">
        <v>731</v>
      </c>
      <c r="O298" s="14">
        <v>58</v>
      </c>
      <c r="P298" s="14">
        <v>101</v>
      </c>
      <c r="Q298" s="14">
        <v>126</v>
      </c>
      <c r="R298" s="14">
        <v>147</v>
      </c>
      <c r="S298" s="14">
        <v>127</v>
      </c>
      <c r="T298" s="14">
        <v>158</v>
      </c>
      <c r="U298" s="14">
        <v>109</v>
      </c>
      <c r="V298" s="14">
        <v>134</v>
      </c>
      <c r="W298" s="14">
        <v>63</v>
      </c>
      <c r="X298" s="14">
        <v>66</v>
      </c>
      <c r="Y298" s="14">
        <v>60</v>
      </c>
      <c r="Z298" s="14">
        <v>39</v>
      </c>
      <c r="AA298" s="14">
        <v>21</v>
      </c>
      <c r="AB298" s="14">
        <v>373</v>
      </c>
      <c r="AC298" s="14">
        <v>155</v>
      </c>
      <c r="AD298" s="14">
        <v>120</v>
      </c>
      <c r="AE298" s="14">
        <v>57</v>
      </c>
      <c r="AF298" s="14">
        <v>407</v>
      </c>
      <c r="AG298" s="14">
        <v>589</v>
      </c>
      <c r="AH298" s="14">
        <v>152</v>
      </c>
      <c r="AI298" s="14">
        <v>4</v>
      </c>
      <c r="AJ298" s="14">
        <v>203</v>
      </c>
      <c r="AK298" s="14">
        <v>85</v>
      </c>
      <c r="AL298" s="14">
        <v>15</v>
      </c>
      <c r="AM298" s="14">
        <v>14</v>
      </c>
      <c r="AN298" s="14">
        <v>41</v>
      </c>
      <c r="AO298" s="16">
        <v>667.03617571059431</v>
      </c>
      <c r="AP298" s="16">
        <v>523</v>
      </c>
      <c r="AQ298" s="14">
        <v>4</v>
      </c>
      <c r="AR298" s="14">
        <v>18</v>
      </c>
      <c r="AS298" s="14">
        <v>67</v>
      </c>
      <c r="AT298" s="14">
        <v>41</v>
      </c>
      <c r="AU298" s="14">
        <v>52</v>
      </c>
      <c r="AV298" s="14">
        <v>43</v>
      </c>
      <c r="AW298" s="14">
        <v>27</v>
      </c>
      <c r="AX298" s="14">
        <v>18</v>
      </c>
      <c r="AY298" s="14">
        <v>21</v>
      </c>
      <c r="AZ298" s="14">
        <v>19</v>
      </c>
      <c r="BA298" s="14">
        <v>77</v>
      </c>
      <c r="BB298" s="16">
        <v>33383.533854166664</v>
      </c>
      <c r="BC298" s="16">
        <v>24230.5</v>
      </c>
      <c r="BD298" s="14">
        <v>4</v>
      </c>
      <c r="BE298" s="14">
        <v>30</v>
      </c>
      <c r="BF298" s="14">
        <v>69</v>
      </c>
      <c r="BG298" s="14">
        <v>50</v>
      </c>
      <c r="BH298" s="14">
        <v>44</v>
      </c>
      <c r="BI298" s="14">
        <v>30</v>
      </c>
      <c r="BJ298" s="14">
        <v>23</v>
      </c>
      <c r="BK298" s="14">
        <v>27</v>
      </c>
      <c r="BL298" s="14">
        <v>20</v>
      </c>
      <c r="BM298" s="14">
        <v>12</v>
      </c>
      <c r="BN298" s="14">
        <v>14</v>
      </c>
      <c r="BO298" s="14">
        <v>15</v>
      </c>
      <c r="BP298" s="14">
        <v>8</v>
      </c>
      <c r="BQ298" s="14">
        <v>4</v>
      </c>
      <c r="BR298" s="14">
        <v>4</v>
      </c>
      <c r="BS298" s="14">
        <v>6</v>
      </c>
      <c r="BT298" s="14">
        <v>6</v>
      </c>
      <c r="BU298" s="14">
        <v>3</v>
      </c>
      <c r="BV298" s="14">
        <v>2</v>
      </c>
      <c r="BW298" s="14">
        <v>2</v>
      </c>
      <c r="BX298" s="14">
        <v>11</v>
      </c>
      <c r="BY298" s="14">
        <v>237</v>
      </c>
      <c r="BZ298" s="16">
        <v>43227.759493670885</v>
      </c>
      <c r="CA298" s="16">
        <v>37020</v>
      </c>
      <c r="CB298" s="14">
        <v>45</v>
      </c>
      <c r="CC298" s="16">
        <v>21504</v>
      </c>
      <c r="CD298" s="16">
        <v>15624</v>
      </c>
      <c r="CE298" s="14">
        <v>115</v>
      </c>
      <c r="CF298" s="16">
        <v>17753.869565217392</v>
      </c>
      <c r="CG298" s="16">
        <v>14424</v>
      </c>
      <c r="CH298" s="14">
        <v>223</v>
      </c>
      <c r="CI298" s="14">
        <v>93</v>
      </c>
      <c r="CJ298" s="14">
        <v>49</v>
      </c>
      <c r="CK298" s="14">
        <v>15</v>
      </c>
      <c r="CL298" s="14">
        <v>1</v>
      </c>
      <c r="CM298" s="14">
        <v>4</v>
      </c>
      <c r="CN298" s="17">
        <f t="shared" si="102"/>
        <v>1.0335917312661499E-2</v>
      </c>
      <c r="CO298" s="14">
        <v>17</v>
      </c>
      <c r="CP298" s="17">
        <f t="shared" si="103"/>
        <v>4.3927648578811367E-2</v>
      </c>
      <c r="CQ298" s="14">
        <v>149</v>
      </c>
      <c r="CR298" s="14">
        <v>75</v>
      </c>
      <c r="CS298" s="17">
        <f t="shared" si="104"/>
        <v>6.2034739454094295E-2</v>
      </c>
      <c r="CT298" s="13"/>
      <c r="CU298" s="17"/>
      <c r="CV298" s="13"/>
      <c r="CW298" s="13"/>
      <c r="CX298" s="13"/>
      <c r="CY298" s="13"/>
      <c r="CZ298" s="13"/>
      <c r="DA298" s="13"/>
      <c r="DB298" s="13" t="str">
        <f>VLOOKUP($A298,'WO Detail'!$A$2:$BJ$304,5,FALSE)</f>
        <v>Tasha Turner</v>
      </c>
      <c r="DC298" s="13"/>
      <c r="DD298" s="13"/>
      <c r="DE298" s="55">
        <f>VLOOKUP($A298,'WO Detail'!$A$2:$BJ$304,38,FALSE)</f>
        <v>2</v>
      </c>
      <c r="DF298" s="19" t="s">
        <v>309</v>
      </c>
      <c r="DG298" s="19" t="s">
        <v>310</v>
      </c>
      <c r="DH298" s="19" t="s">
        <v>366</v>
      </c>
      <c r="DI298" s="19" t="s">
        <v>367</v>
      </c>
      <c r="DJ298" s="19" t="s">
        <v>313</v>
      </c>
      <c r="DK298" s="19" t="s">
        <v>314</v>
      </c>
      <c r="DL298" s="19" t="s">
        <v>350</v>
      </c>
      <c r="DM298" s="19" t="s">
        <v>368</v>
      </c>
      <c r="DN298" s="19" t="s">
        <v>369</v>
      </c>
      <c r="DO298" s="55"/>
      <c r="DP298" s="55"/>
      <c r="DQ298" s="68">
        <v>11.2</v>
      </c>
      <c r="DR298" s="55" t="str">
        <f>VLOOKUP($A298,'WO Detail'!$A$2:$BJ$304,10,FALSE)</f>
        <v>No</v>
      </c>
      <c r="DS298" s="55" t="str">
        <f>VLOOKUP($A298,'WO Detail'!$A$2:$BJ$304,14,FALSE)</f>
        <v>YES</v>
      </c>
      <c r="DT298" s="19" t="s">
        <v>370</v>
      </c>
      <c r="DU298" s="59" t="str">
        <f>VLOOKUP($A298,'WO Detail'!$A$2:$BJ$304,15,FALSE)</f>
        <v>JOYCE MAJORS</v>
      </c>
      <c r="DV298" s="77"/>
      <c r="DW298" s="79" t="s">
        <v>267</v>
      </c>
      <c r="DX298" s="55">
        <f>VLOOKUP($A298,'WO Detail'!$A$2:$BJ$304,26,FALSE)</f>
        <v>398</v>
      </c>
      <c r="DY298" s="55">
        <f>VLOOKUP($A298,'WO Detail'!$A$2:$BJ$304,27,FALSE)</f>
        <v>387</v>
      </c>
      <c r="DZ298" s="55">
        <f>VLOOKUP($A298,'WO Detail'!$A$2:$BJ$304,28,FALSE)</f>
        <v>2</v>
      </c>
      <c r="EA298" s="55">
        <f>VLOOKUP($A298,'WO Detail'!$A$2:$BJ$304,29,FALSE)</f>
        <v>9</v>
      </c>
      <c r="EB298" s="55">
        <f>VLOOKUP($A298,'WO Detail'!$A$2:$BJ$304,30,FALSE)</f>
        <v>0</v>
      </c>
      <c r="EC298" s="55">
        <f>VLOOKUP($A298,'WO Detail'!$A$2:$BJ$304,31,FALSE)</f>
        <v>0</v>
      </c>
      <c r="ED298" s="55">
        <f>VLOOKUP($A298,'WO Detail'!$A$2:$BJ$304,32,FALSE)</f>
        <v>38</v>
      </c>
      <c r="EE298" s="55">
        <f>VLOOKUP($A298,'WO Detail'!$A$2:$BJ$304,33,FALSE)</f>
        <v>304</v>
      </c>
      <c r="EF298" s="55">
        <f>VLOOKUP($A298,'WO Detail'!$A$2:$BJ$304,34,FALSE)</f>
        <v>38</v>
      </c>
      <c r="EG298" s="55">
        <f>VLOOKUP($A298,'WO Detail'!$A$2:$BJ$304,35,FALSE)</f>
        <v>18</v>
      </c>
      <c r="EH298" s="55">
        <f>VLOOKUP($A298,'WO Detail'!$A$2:$BJ$304,36,FALSE)</f>
        <v>0</v>
      </c>
      <c r="EI298" s="55">
        <f>VLOOKUP($A298,'WO Detail'!$A$2:$BJ$304,37,FALSE)</f>
        <v>0</v>
      </c>
      <c r="EJ298" s="78">
        <v>3</v>
      </c>
      <c r="EK298" s="78">
        <v>0</v>
      </c>
      <c r="EL298" s="19" t="s">
        <v>268</v>
      </c>
      <c r="EM298" s="19" t="s">
        <v>269</v>
      </c>
      <c r="EN298" s="81">
        <v>22462</v>
      </c>
      <c r="EO298" s="78">
        <v>59</v>
      </c>
      <c r="EP298" s="78" t="s">
        <v>284</v>
      </c>
      <c r="EQ298" s="84">
        <v>22499</v>
      </c>
      <c r="ER298" s="78">
        <v>3.06</v>
      </c>
      <c r="ES298" s="13"/>
      <c r="ET298" s="55">
        <f>VLOOKUP($A298,'WO Detail'!$A$2:$BJ$304,25,FALSE)</f>
        <v>2</v>
      </c>
      <c r="EU298" s="55">
        <f>VLOOKUP($A298,'WO Detail'!$A$2:$BJ$304,24,FALSE)</f>
        <v>6</v>
      </c>
      <c r="EV298" s="55">
        <f>VLOOKUP($A298,'WO Detail'!$A$2:$BJ$304,23,FALSE)</f>
        <v>0</v>
      </c>
      <c r="EW298" s="78" t="s">
        <v>462</v>
      </c>
      <c r="EX298" s="13" t="s">
        <v>372</v>
      </c>
      <c r="EY298" s="13"/>
      <c r="EZ298" s="19" t="s">
        <v>267</v>
      </c>
      <c r="FA298" s="55" t="str">
        <f>VLOOKUP($A298,'WO Detail'!$A$2:$BJ$304,11,FALSE)</f>
        <v>Other</v>
      </c>
      <c r="FB298" s="55" t="str">
        <f>VLOOKUP($A298,'WO Detail'!$A$2:$BJ$304,12,FALSE)</f>
        <v>No</v>
      </c>
      <c r="FC298" s="13"/>
      <c r="FD298" s="55">
        <f>VLOOKUP($A298,'WO Detail'!$A$2:$BJ$304,13,FALSE)</f>
        <v>0</v>
      </c>
      <c r="FE298" s="19" t="s">
        <v>267</v>
      </c>
      <c r="FF298" s="13"/>
      <c r="FG298" s="19" t="s">
        <v>862</v>
      </c>
      <c r="FH298" s="19" t="s">
        <v>704</v>
      </c>
      <c r="FI298" s="13">
        <v>3804</v>
      </c>
      <c r="FJ298" s="13">
        <v>4</v>
      </c>
      <c r="FK298" s="19" t="s">
        <v>375</v>
      </c>
      <c r="FL298" s="13"/>
      <c r="FM298" s="55">
        <f>VLOOKUP($A298,'WO Detail'!$A$2:$BJ$304,16,FALSE)</f>
        <v>0</v>
      </c>
      <c r="FN298" s="13"/>
      <c r="FO298" s="13"/>
      <c r="FP298" s="13"/>
      <c r="FQ298" s="13"/>
      <c r="FR298" s="13"/>
      <c r="FS298" s="13"/>
      <c r="FT298" s="13"/>
      <c r="FU298" s="13"/>
      <c r="FV298" s="13"/>
      <c r="FW298" s="13"/>
      <c r="FX298" s="13"/>
      <c r="FY298" s="13"/>
      <c r="FZ298" s="13"/>
      <c r="GA298" s="13"/>
      <c r="GB298" s="13"/>
      <c r="GC298" s="13"/>
      <c r="GD298" s="13"/>
      <c r="GE298" s="13"/>
      <c r="GF298" s="13"/>
      <c r="GG298" s="13"/>
      <c r="GH298" s="55">
        <f>VLOOKUP($A298,'WO Detail'!$A$2:$BJ$304,39,FALSE)</f>
        <v>93.01</v>
      </c>
      <c r="GI298" s="55">
        <f>VLOOKUP($A298,'WO Detail'!$A$2:$BJ$304,40,FALSE)</f>
        <v>43.67</v>
      </c>
      <c r="GJ298" s="13"/>
      <c r="GK298" s="13"/>
      <c r="GL298" s="13"/>
      <c r="GM298" s="13"/>
      <c r="GN298" s="55">
        <f>VLOOKUP($A298,'WO Detail'!$A$2:$BJ$304,17,FALSE)</f>
        <v>0</v>
      </c>
      <c r="GO298" s="55">
        <f>VLOOKUP($A298,'WO Detail'!$A$2:$BJ$304,18,FALSE)</f>
        <v>0</v>
      </c>
      <c r="GP298" s="55">
        <f>VLOOKUP($A298,'WO Detail'!$A$2:$BJ$304,19,FALSE)</f>
        <v>0</v>
      </c>
      <c r="GQ298" s="55" t="str">
        <f>VLOOKUP($A298,'WO Detail'!$A$2:$BJ$304,21,FALSE)</f>
        <v>No</v>
      </c>
      <c r="GR298" s="89">
        <f>VLOOKUP($A298,'WO Detail'!$A$2:$BJ$304,22,FALSE)</f>
        <v>0.46942831510956878</v>
      </c>
      <c r="GS298" s="95">
        <f>VLOOKUP($A298,'WO Detail'!$A$2:$BJ$304,41,FALSE)</f>
        <v>1636</v>
      </c>
      <c r="GT298" s="95">
        <f t="shared" si="123"/>
        <v>1.4091300602928511</v>
      </c>
      <c r="GU298" s="95">
        <f>VLOOKUP($A298,'WO Detail'!$A$2:$BJ$304,42,FALSE)</f>
        <v>174</v>
      </c>
      <c r="GV298" s="95">
        <f t="shared" si="124"/>
        <v>0.44961240310077522</v>
      </c>
      <c r="GW298" s="95">
        <f>VLOOKUP($A298,'WO Detail'!$A$2:$BJ$304,43,FALSE)</f>
        <v>3458</v>
      </c>
      <c r="GX298" s="95">
        <f t="shared" si="105"/>
        <v>2.9784668389319555</v>
      </c>
      <c r="GY298" s="95">
        <f>VLOOKUP($A298,'WO Detail'!$A$2:$BJ$304,44,FALSE)</f>
        <v>2647</v>
      </c>
      <c r="GZ298" s="95">
        <f t="shared" si="106"/>
        <v>6.8397932816537468</v>
      </c>
      <c r="HA298" s="95">
        <f>VLOOKUP($A298,'WO Detail'!$A$2:$BJ$304,45,FALSE)</f>
        <v>919</v>
      </c>
      <c r="HB298" s="95">
        <f t="shared" si="107"/>
        <v>0.79155900086132636</v>
      </c>
      <c r="HC298" s="95">
        <f>VLOOKUP($A298,'WO Detail'!$A$2:$BJ$304,46,FALSE)</f>
        <v>477</v>
      </c>
      <c r="HD298" s="95">
        <f t="shared" si="108"/>
        <v>1.2325581395348837</v>
      </c>
      <c r="HE298" s="95">
        <f>VLOOKUP($A298,'WO Detail'!$A$2:$BJ$304,47,FALSE)</f>
        <v>1071</v>
      </c>
      <c r="HF298" s="95">
        <f t="shared" si="109"/>
        <v>0.92248062015503873</v>
      </c>
      <c r="HG298" s="95">
        <f>VLOOKUP($A298,'WO Detail'!$A$2:$BJ$304,49,FALSE)</f>
        <v>936</v>
      </c>
      <c r="HH298" s="95">
        <f t="shared" si="110"/>
        <v>0.80620155038759689</v>
      </c>
      <c r="HI298" s="95">
        <f>VLOOKUP($A298,'WO Detail'!$A$2:$BJ$304,51,FALSE)</f>
        <v>7</v>
      </c>
      <c r="HJ298" s="95">
        <f t="shared" si="111"/>
        <v>3.5</v>
      </c>
      <c r="HK298" s="95">
        <f>VLOOKUP($A298,'WO Detail'!$A$2:$BJ$304,53,FALSE)</f>
        <v>10</v>
      </c>
      <c r="HL298" s="95">
        <f t="shared" si="112"/>
        <v>5</v>
      </c>
      <c r="HM298" s="95">
        <f>VLOOKUP($A298,'WO Detail'!$A$2:$BJ$304,55,FALSE)</f>
        <v>647</v>
      </c>
      <c r="HN298" s="95">
        <f t="shared" si="125"/>
        <v>107.83333333333333</v>
      </c>
      <c r="HO298" s="95">
        <f>VLOOKUP($A298,'WO Detail'!$A$2:$BJ$304,56,FALSE)</f>
        <v>14046</v>
      </c>
      <c r="HP298" s="95">
        <f t="shared" si="113"/>
        <v>12.098191214470285</v>
      </c>
      <c r="HQ298" s="95">
        <f>VLOOKUP($A298,'WO Detail'!$A$2:$BJ$304,57,FALSE)</f>
        <v>6540</v>
      </c>
      <c r="HR298" s="95">
        <f t="shared" si="114"/>
        <v>16.899224806201552</v>
      </c>
      <c r="HS298" s="95">
        <f>VLOOKUP($A298,'WO Detail'!$A$2:$BJ$304,58,FALSE)</f>
        <v>7924</v>
      </c>
      <c r="HT298" s="95">
        <f t="shared" si="115"/>
        <v>6.8251507321274767</v>
      </c>
      <c r="HU298" s="95">
        <f>VLOOKUP($A298,'WO Detail'!$A$2:$BJ$304,59,FALSE)</f>
        <v>28416</v>
      </c>
      <c r="HV298" s="95">
        <f t="shared" si="116"/>
        <v>73.426356589147289</v>
      </c>
      <c r="HW298" s="95">
        <f>VLOOKUP($A298,'WO Detail'!$A$2:$BJ$304,60,FALSE)</f>
        <v>690</v>
      </c>
      <c r="HX298" s="95">
        <f t="shared" si="117"/>
        <v>0.59431524547803616</v>
      </c>
      <c r="HY298" s="95">
        <f>VLOOKUP($A298,'WO Detail'!$A$2:$BJ$304,61,FALSE)</f>
        <v>30322</v>
      </c>
      <c r="HZ298" s="95">
        <f t="shared" si="118"/>
        <v>78.351421188630496</v>
      </c>
      <c r="IA298" s="95"/>
      <c r="IB298" s="95"/>
      <c r="IC298" s="95"/>
      <c r="ID298" s="113">
        <f>VLOOKUP($A298,'PHAS Score'!$C$1:$D$303,2,FALSE)</f>
        <v>32.32</v>
      </c>
      <c r="IE298" s="95">
        <f>VLOOKUP($A298,'WO Detail'!$A$2:$BJ$304,62,FALSE)</f>
        <v>790</v>
      </c>
      <c r="IF298" s="95">
        <f t="shared" si="119"/>
        <v>2.0413436692506459</v>
      </c>
      <c r="IG298" s="96"/>
      <c r="IH298" s="96"/>
      <c r="II298" s="96"/>
      <c r="IJ298" s="96"/>
    </row>
    <row r="299" spans="1:244" s="18" customFormat="1" ht="20.100000000000001" customHeight="1">
      <c r="A299" s="55" t="s">
        <v>1646</v>
      </c>
      <c r="B299" s="13" t="s">
        <v>307</v>
      </c>
      <c r="C299" s="13" t="str">
        <f>VLOOKUP($A299,'WO Detail'!$A$2:$BJ$304,4,FALSE)</f>
        <v>Mixed Finance</v>
      </c>
      <c r="D299" s="13" t="str">
        <f>VLOOKUP($A299,'WO Detail'!$A$2:$BJ$304,6,FALSE)</f>
        <v>Wise Towers</v>
      </c>
      <c r="E299" s="55">
        <f>VLOOKUP($A299,'WO Detail'!$A$2:$BJ$304,7,FALSE)</f>
        <v>127</v>
      </c>
      <c r="F299" s="13" t="s">
        <v>1647</v>
      </c>
      <c r="G299" s="53">
        <v>127</v>
      </c>
      <c r="H299" s="55" t="str">
        <f>VLOOKUP($A299,'WO Detail'!$A$2:$BJ$304,9,FALSE)</f>
        <v>NY005021270</v>
      </c>
      <c r="I299" s="14">
        <v>387</v>
      </c>
      <c r="J299" s="14">
        <v>736</v>
      </c>
      <c r="K299" s="15">
        <v>1.9018088</v>
      </c>
      <c r="L299" s="15">
        <v>27.524289400000001</v>
      </c>
      <c r="M299" s="14">
        <v>283</v>
      </c>
      <c r="N299" s="14">
        <v>453</v>
      </c>
      <c r="O299" s="14">
        <v>22</v>
      </c>
      <c r="P299" s="14">
        <v>29</v>
      </c>
      <c r="Q299" s="14">
        <v>58</v>
      </c>
      <c r="R299" s="14">
        <v>57</v>
      </c>
      <c r="S299" s="14">
        <v>52</v>
      </c>
      <c r="T299" s="14">
        <v>79</v>
      </c>
      <c r="U299" s="14">
        <v>84</v>
      </c>
      <c r="V299" s="14">
        <v>89</v>
      </c>
      <c r="W299" s="14">
        <v>62</v>
      </c>
      <c r="X299" s="14">
        <v>42</v>
      </c>
      <c r="Y299" s="14">
        <v>70</v>
      </c>
      <c r="Z299" s="14">
        <v>52</v>
      </c>
      <c r="AA299" s="14">
        <v>40</v>
      </c>
      <c r="AB299" s="14">
        <v>151</v>
      </c>
      <c r="AC299" s="14">
        <v>186</v>
      </c>
      <c r="AD299" s="14">
        <v>162</v>
      </c>
      <c r="AE299" s="14">
        <v>42</v>
      </c>
      <c r="AF299" s="14">
        <v>280</v>
      </c>
      <c r="AG299" s="14">
        <v>387</v>
      </c>
      <c r="AH299" s="14">
        <v>22</v>
      </c>
      <c r="AI299" s="14">
        <v>5</v>
      </c>
      <c r="AJ299" s="14">
        <v>210</v>
      </c>
      <c r="AK299" s="14">
        <v>72</v>
      </c>
      <c r="AL299" s="14">
        <v>13</v>
      </c>
      <c r="AM299" s="14">
        <v>10</v>
      </c>
      <c r="AN299" s="14">
        <v>38</v>
      </c>
      <c r="AO299" s="16">
        <v>587.94573643410854</v>
      </c>
      <c r="AP299" s="16">
        <v>419</v>
      </c>
      <c r="AQ299" s="14">
        <v>14</v>
      </c>
      <c r="AR299" s="14">
        <v>29</v>
      </c>
      <c r="AS299" s="14">
        <v>101</v>
      </c>
      <c r="AT299" s="14">
        <v>43</v>
      </c>
      <c r="AU299" s="14">
        <v>31</v>
      </c>
      <c r="AV299" s="14">
        <v>30</v>
      </c>
      <c r="AW299" s="14">
        <v>17</v>
      </c>
      <c r="AX299" s="14">
        <v>19</v>
      </c>
      <c r="AY299" s="14">
        <v>13</v>
      </c>
      <c r="AZ299" s="14">
        <v>12</v>
      </c>
      <c r="BA299" s="14">
        <v>78</v>
      </c>
      <c r="BB299" s="16">
        <v>27713.679452054796</v>
      </c>
      <c r="BC299" s="16">
        <v>18756</v>
      </c>
      <c r="BD299" s="14">
        <v>27</v>
      </c>
      <c r="BE299" s="14">
        <v>44</v>
      </c>
      <c r="BF299" s="14">
        <v>86</v>
      </c>
      <c r="BG299" s="14">
        <v>35</v>
      </c>
      <c r="BH299" s="14">
        <v>39</v>
      </c>
      <c r="BI299" s="14">
        <v>19</v>
      </c>
      <c r="BJ299" s="14">
        <v>18</v>
      </c>
      <c r="BK299" s="14">
        <v>18</v>
      </c>
      <c r="BL299" s="14">
        <v>10</v>
      </c>
      <c r="BM299" s="14">
        <v>16</v>
      </c>
      <c r="BN299" s="14">
        <v>12</v>
      </c>
      <c r="BO299" s="14">
        <v>10</v>
      </c>
      <c r="BP299" s="14">
        <v>10</v>
      </c>
      <c r="BQ299" s="14">
        <v>3</v>
      </c>
      <c r="BR299" s="14">
        <v>1</v>
      </c>
      <c r="BS299" s="14">
        <v>3</v>
      </c>
      <c r="BT299" s="14">
        <v>0</v>
      </c>
      <c r="BU299" s="14">
        <v>2</v>
      </c>
      <c r="BV299" s="14">
        <v>0</v>
      </c>
      <c r="BW299" s="14">
        <v>0</v>
      </c>
      <c r="BX299" s="14">
        <v>12</v>
      </c>
      <c r="BY299" s="14">
        <v>158</v>
      </c>
      <c r="BZ299" s="16">
        <v>43948.354430379746</v>
      </c>
      <c r="CA299" s="16">
        <v>37604</v>
      </c>
      <c r="CB299" s="14">
        <v>33</v>
      </c>
      <c r="CC299" s="16">
        <v>15683.212121212122</v>
      </c>
      <c r="CD299" s="16">
        <v>8292</v>
      </c>
      <c r="CE299" s="14">
        <v>173</v>
      </c>
      <c r="CF299" s="16">
        <v>16307.468208092485</v>
      </c>
      <c r="CG299" s="16">
        <v>12024</v>
      </c>
      <c r="CH299" s="14">
        <v>231</v>
      </c>
      <c r="CI299" s="14">
        <v>64</v>
      </c>
      <c r="CJ299" s="14">
        <v>51</v>
      </c>
      <c r="CK299" s="14">
        <v>9</v>
      </c>
      <c r="CL299" s="14">
        <v>7</v>
      </c>
      <c r="CM299" s="14">
        <v>10</v>
      </c>
      <c r="CN299" s="17">
        <f t="shared" si="102"/>
        <v>2.5839793281653745E-2</v>
      </c>
      <c r="CO299" s="14">
        <v>33</v>
      </c>
      <c r="CP299" s="17">
        <f t="shared" si="103"/>
        <v>8.5271317829457363E-2</v>
      </c>
      <c r="CQ299" s="14">
        <v>160</v>
      </c>
      <c r="CR299" s="14">
        <v>31</v>
      </c>
      <c r="CS299" s="17">
        <f t="shared" si="104"/>
        <v>4.2119565217391304E-2</v>
      </c>
      <c r="CT299" s="13"/>
      <c r="CU299" s="17"/>
      <c r="CV299" s="13"/>
      <c r="CW299" s="13"/>
      <c r="CX299" s="13"/>
      <c r="CY299" s="13"/>
      <c r="CZ299" s="13"/>
      <c r="DA299" s="13"/>
      <c r="DB299" s="13" t="str">
        <f>VLOOKUP($A299,'WO Detail'!$A$2:$BJ$304,5,FALSE)</f>
        <v>Carl Walton</v>
      </c>
      <c r="DC299" s="13"/>
      <c r="DD299" s="13"/>
      <c r="DE299" s="55">
        <f>VLOOKUP($A299,'WO Detail'!$A$2:$BJ$304,38,FALSE)</f>
        <v>4</v>
      </c>
      <c r="DF299" s="19" t="s">
        <v>334</v>
      </c>
      <c r="DG299" s="19" t="s">
        <v>335</v>
      </c>
      <c r="DH299" s="19" t="s">
        <v>336</v>
      </c>
      <c r="DI299" s="19" t="s">
        <v>337</v>
      </c>
      <c r="DJ299" s="19" t="s">
        <v>313</v>
      </c>
      <c r="DK299" s="19" t="s">
        <v>314</v>
      </c>
      <c r="DL299" s="19" t="s">
        <v>340</v>
      </c>
      <c r="DM299" s="19" t="s">
        <v>341</v>
      </c>
      <c r="DN299" s="19" t="s">
        <v>342</v>
      </c>
      <c r="DO299" s="55"/>
      <c r="DP299" s="55"/>
      <c r="DQ299" s="68">
        <v>12</v>
      </c>
      <c r="DR299" s="55" t="str">
        <f>VLOOKUP($A299,'WO Detail'!$A$2:$BJ$304,10,FALSE)</f>
        <v>No</v>
      </c>
      <c r="DS299" s="55" t="str">
        <f>VLOOKUP($A299,'WO Detail'!$A$2:$BJ$304,14,FALSE)</f>
        <v>YES</v>
      </c>
      <c r="DT299" s="19" t="s">
        <v>343</v>
      </c>
      <c r="DU299" s="59" t="str">
        <f>VLOOKUP($A299,'WO Detail'!$A$2:$BJ$304,15,FALSE)</f>
        <v>ERENSTO CARRERA</v>
      </c>
      <c r="DV299" s="78">
        <v>2020</v>
      </c>
      <c r="DW299" s="79" t="s">
        <v>267</v>
      </c>
      <c r="DX299" s="55">
        <f>VLOOKUP($A299,'WO Detail'!$A$2:$BJ$304,26,FALSE)</f>
        <v>399</v>
      </c>
      <c r="DY299" s="55">
        <f>VLOOKUP($A299,'WO Detail'!$A$2:$BJ$304,27,FALSE)</f>
        <v>387</v>
      </c>
      <c r="DZ299" s="55">
        <f>VLOOKUP($A299,'WO Detail'!$A$2:$BJ$304,28,FALSE)</f>
        <v>3</v>
      </c>
      <c r="EA299" s="55">
        <f>VLOOKUP($A299,'WO Detail'!$A$2:$BJ$304,29,FALSE)</f>
        <v>9</v>
      </c>
      <c r="EB299" s="55">
        <f>VLOOKUP($A299,'WO Detail'!$A$2:$BJ$304,30,FALSE)</f>
        <v>0</v>
      </c>
      <c r="EC299" s="55">
        <f>VLOOKUP($A299,'WO Detail'!$A$2:$BJ$304,31,FALSE)</f>
        <v>162</v>
      </c>
      <c r="ED299" s="55">
        <f>VLOOKUP($A299,'WO Detail'!$A$2:$BJ$304,32,FALSE)</f>
        <v>147</v>
      </c>
      <c r="EE299" s="55">
        <f>VLOOKUP($A299,'WO Detail'!$A$2:$BJ$304,33,FALSE)</f>
        <v>68</v>
      </c>
      <c r="EF299" s="55">
        <f>VLOOKUP($A299,'WO Detail'!$A$2:$BJ$304,34,FALSE)</f>
        <v>19</v>
      </c>
      <c r="EG299" s="55">
        <f>VLOOKUP($A299,'WO Detail'!$A$2:$BJ$304,35,FALSE)</f>
        <v>3</v>
      </c>
      <c r="EH299" s="55">
        <f>VLOOKUP($A299,'WO Detail'!$A$2:$BJ$304,36,FALSE)</f>
        <v>0</v>
      </c>
      <c r="EI299" s="55">
        <f>VLOOKUP($A299,'WO Detail'!$A$2:$BJ$304,37,FALSE)</f>
        <v>0</v>
      </c>
      <c r="EJ299" s="78">
        <v>2</v>
      </c>
      <c r="EK299" s="78">
        <v>1</v>
      </c>
      <c r="EL299" s="19" t="s">
        <v>388</v>
      </c>
      <c r="EM299" s="19" t="s">
        <v>269</v>
      </c>
      <c r="EN299" s="81">
        <v>23773</v>
      </c>
      <c r="EO299" s="78">
        <v>55</v>
      </c>
      <c r="EP299" s="78" t="s">
        <v>525</v>
      </c>
      <c r="EQ299" s="84">
        <v>34702</v>
      </c>
      <c r="ER299" s="78">
        <v>2.3000000000000003</v>
      </c>
      <c r="ES299" s="13"/>
      <c r="ET299" s="55">
        <f>VLOOKUP($A299,'WO Detail'!$A$2:$BJ$304,25,FALSE)</f>
        <v>0</v>
      </c>
      <c r="EU299" s="55">
        <f>VLOOKUP($A299,'WO Detail'!$A$2:$BJ$304,24,FALSE)</f>
        <v>8</v>
      </c>
      <c r="EV299" s="55">
        <f>VLOOKUP($A299,'WO Detail'!$A$2:$BJ$304,23,FALSE)</f>
        <v>0</v>
      </c>
      <c r="EW299" s="78" t="s">
        <v>267</v>
      </c>
      <c r="EX299" s="13"/>
      <c r="EY299" s="13"/>
      <c r="EZ299" s="19" t="s">
        <v>267</v>
      </c>
      <c r="FA299" s="55" t="str">
        <f>VLOOKUP($A299,'WO Detail'!$A$2:$BJ$304,11,FALSE)</f>
        <v>LLC2</v>
      </c>
      <c r="FB299" s="55" t="str">
        <f>VLOOKUP($A299,'WO Detail'!$A$2:$BJ$304,12,FALSE)</f>
        <v>No</v>
      </c>
      <c r="FC299" s="13"/>
      <c r="FD299" s="55">
        <f>VLOOKUP($A299,'WO Detail'!$A$2:$BJ$304,13,FALSE)</f>
        <v>0</v>
      </c>
      <c r="FE299" s="19" t="s">
        <v>267</v>
      </c>
      <c r="FF299" s="13"/>
      <c r="FG299" s="19" t="s">
        <v>1384</v>
      </c>
      <c r="FH299" s="19" t="s">
        <v>346</v>
      </c>
      <c r="FI299" s="13">
        <v>3806</v>
      </c>
      <c r="FJ299" s="13">
        <v>3</v>
      </c>
      <c r="FK299" s="19" t="s">
        <v>412</v>
      </c>
      <c r="FL299" s="13"/>
      <c r="FM299" s="55">
        <f>VLOOKUP($A299,'WO Detail'!$A$2:$BJ$304,16,FALSE)</f>
        <v>0</v>
      </c>
      <c r="FN299" s="13"/>
      <c r="FO299" s="13"/>
      <c r="FP299" s="13"/>
      <c r="FQ299" s="13"/>
      <c r="FR299" s="13"/>
      <c r="FS299" s="13"/>
      <c r="FT299" s="13"/>
      <c r="FU299" s="13"/>
      <c r="FV299" s="13"/>
      <c r="FW299" s="13"/>
      <c r="FX299" s="13"/>
      <c r="FY299" s="13"/>
      <c r="FZ299" s="13"/>
      <c r="GA299" s="13"/>
      <c r="GB299" s="13"/>
      <c r="GC299" s="13"/>
      <c r="GD299" s="13"/>
      <c r="GE299" s="13"/>
      <c r="GF299" s="13"/>
      <c r="GG299" s="13"/>
      <c r="GH299" s="55">
        <f>VLOOKUP($A299,'WO Detail'!$A$2:$BJ$304,39,FALSE)</f>
        <v>84.27</v>
      </c>
      <c r="GI299" s="55">
        <f>VLOOKUP($A299,'WO Detail'!$A$2:$BJ$304,40,FALSE)</f>
        <v>37.729999999999997</v>
      </c>
      <c r="GJ299" s="13"/>
      <c r="GK299" s="13"/>
      <c r="GL299" s="13"/>
      <c r="GM299" s="13"/>
      <c r="GN299" s="55">
        <f>VLOOKUP($A299,'WO Detail'!$A$2:$BJ$304,17,FALSE)</f>
        <v>0</v>
      </c>
      <c r="GO299" s="55">
        <f>VLOOKUP($A299,'WO Detail'!$A$2:$BJ$304,18,FALSE)</f>
        <v>0</v>
      </c>
      <c r="GP299" s="55">
        <f>VLOOKUP($A299,'WO Detail'!$A$2:$BJ$304,19,FALSE)</f>
        <v>0</v>
      </c>
      <c r="GQ299" s="55" t="str">
        <f>VLOOKUP($A299,'WO Detail'!$A$2:$BJ$304,21,FALSE)</f>
        <v>No</v>
      </c>
      <c r="GR299" s="89">
        <f>VLOOKUP($A299,'WO Detail'!$A$2:$BJ$304,22,FALSE)</f>
        <v>0.58724148535495957</v>
      </c>
      <c r="GS299" s="95">
        <f>VLOOKUP($A299,'WO Detail'!$A$2:$BJ$304,41,FALSE)</f>
        <v>1957</v>
      </c>
      <c r="GT299" s="95">
        <f t="shared" si="123"/>
        <v>1.6856158484065462</v>
      </c>
      <c r="GU299" s="95">
        <f>VLOOKUP($A299,'WO Detail'!$A$2:$BJ$304,42,FALSE)</f>
        <v>95</v>
      </c>
      <c r="GV299" s="95">
        <f t="shared" si="124"/>
        <v>0.2454780361757106</v>
      </c>
      <c r="GW299" s="95">
        <f>VLOOKUP($A299,'WO Detail'!$A$2:$BJ$304,43,FALSE)</f>
        <v>3024</v>
      </c>
      <c r="GX299" s="95">
        <f t="shared" si="105"/>
        <v>2.6046511627906979</v>
      </c>
      <c r="GY299" s="95">
        <f>VLOOKUP($A299,'WO Detail'!$A$2:$BJ$304,44,FALSE)</f>
        <v>2311</v>
      </c>
      <c r="GZ299" s="95">
        <f t="shared" si="106"/>
        <v>5.9715762273901811</v>
      </c>
      <c r="HA299" s="95">
        <f>VLOOKUP($A299,'WO Detail'!$A$2:$BJ$304,45,FALSE)</f>
        <v>1828</v>
      </c>
      <c r="HB299" s="95">
        <f t="shared" si="107"/>
        <v>1.5745047372954351</v>
      </c>
      <c r="HC299" s="95">
        <f>VLOOKUP($A299,'WO Detail'!$A$2:$BJ$304,46,FALSE)</f>
        <v>689</v>
      </c>
      <c r="HD299" s="95">
        <f t="shared" si="108"/>
        <v>1.7803617571059431</v>
      </c>
      <c r="HE299" s="95">
        <f>VLOOKUP($A299,'WO Detail'!$A$2:$BJ$304,47,FALSE)</f>
        <v>880</v>
      </c>
      <c r="HF299" s="95">
        <f t="shared" si="109"/>
        <v>0.75796726959517657</v>
      </c>
      <c r="HG299" s="95">
        <f>VLOOKUP($A299,'WO Detail'!$A$2:$BJ$304,49,FALSE)</f>
        <v>541</v>
      </c>
      <c r="HH299" s="95">
        <f t="shared" si="110"/>
        <v>0.46597760551248923</v>
      </c>
      <c r="HI299" s="95">
        <f>VLOOKUP($A299,'WO Detail'!$A$2:$BJ$304,51,FALSE)</f>
        <v>23</v>
      </c>
      <c r="HJ299" s="95">
        <f t="shared" si="111"/>
        <v>11.5</v>
      </c>
      <c r="HK299" s="95">
        <f>VLOOKUP($A299,'WO Detail'!$A$2:$BJ$304,53,FALSE)</f>
        <v>15</v>
      </c>
      <c r="HL299" s="95">
        <f t="shared" si="112"/>
        <v>7.5</v>
      </c>
      <c r="HM299" s="95">
        <f>VLOOKUP($A299,'WO Detail'!$A$2:$BJ$304,55,FALSE)</f>
        <v>513</v>
      </c>
      <c r="HN299" s="95">
        <f t="shared" si="125"/>
        <v>64.125</v>
      </c>
      <c r="HO299" s="95">
        <f>VLOOKUP($A299,'WO Detail'!$A$2:$BJ$304,56,FALSE)</f>
        <v>12459</v>
      </c>
      <c r="HP299" s="95">
        <f t="shared" si="113"/>
        <v>10.731266149870802</v>
      </c>
      <c r="HQ299" s="95">
        <f>VLOOKUP($A299,'WO Detail'!$A$2:$BJ$304,57,FALSE)</f>
        <v>3518</v>
      </c>
      <c r="HR299" s="95">
        <f t="shared" si="114"/>
        <v>9.0904392764857889</v>
      </c>
      <c r="HS299" s="95">
        <f>VLOOKUP($A299,'WO Detail'!$A$2:$BJ$304,58,FALSE)</f>
        <v>8431</v>
      </c>
      <c r="HT299" s="95">
        <f t="shared" si="115"/>
        <v>7.2618432385874252</v>
      </c>
      <c r="HU299" s="95">
        <f>VLOOKUP($A299,'WO Detail'!$A$2:$BJ$304,59,FALSE)</f>
        <v>21649</v>
      </c>
      <c r="HV299" s="95">
        <f t="shared" si="116"/>
        <v>55.940568475452196</v>
      </c>
      <c r="HW299" s="95">
        <f>VLOOKUP($A299,'WO Detail'!$A$2:$BJ$304,60,FALSE)</f>
        <v>783</v>
      </c>
      <c r="HX299" s="95">
        <f t="shared" si="117"/>
        <v>0.67441860465116277</v>
      </c>
      <c r="HY299" s="95">
        <f>VLOOKUP($A299,'WO Detail'!$A$2:$BJ$304,61,FALSE)</f>
        <v>23554</v>
      </c>
      <c r="HZ299" s="95">
        <f t="shared" si="118"/>
        <v>60.863049095607238</v>
      </c>
      <c r="IA299" s="95"/>
      <c r="IB299" s="95"/>
      <c r="IC299" s="95"/>
      <c r="ID299" s="113">
        <f>VLOOKUP($A299,'PHAS Score'!$C$1:$D$303,2,FALSE)</f>
        <v>77.55</v>
      </c>
      <c r="IE299" s="95">
        <f>VLOOKUP($A299,'WO Detail'!$A$2:$BJ$304,62,FALSE)</f>
        <v>467</v>
      </c>
      <c r="IF299" s="95">
        <f t="shared" si="119"/>
        <v>1.20671834625323</v>
      </c>
      <c r="IG299" s="96"/>
      <c r="IH299" s="96"/>
      <c r="II299" s="96"/>
      <c r="IJ299" s="96"/>
    </row>
    <row r="300" spans="1:244" s="18" customFormat="1" ht="20.100000000000001" customHeight="1">
      <c r="A300" s="55" t="s">
        <v>1648</v>
      </c>
      <c r="B300" s="13" t="s">
        <v>452</v>
      </c>
      <c r="C300" s="13" t="str">
        <f>VLOOKUP($A300,'WO Detail'!$A$2:$BJ$304,4,FALSE)</f>
        <v>Queens-Staten Island</v>
      </c>
      <c r="D300" s="13" t="str">
        <f>VLOOKUP($A300,'WO Detail'!$A$2:$BJ$304,6,FALSE)</f>
        <v>Woodside</v>
      </c>
      <c r="E300" s="55">
        <f>VLOOKUP($A300,'WO Detail'!$A$2:$BJ$304,7,FALSE)</f>
        <v>33</v>
      </c>
      <c r="F300" s="13" t="s">
        <v>1649</v>
      </c>
      <c r="G300" s="53">
        <v>33</v>
      </c>
      <c r="H300" s="55" t="str">
        <f>VLOOKUP($A300,'WO Detail'!$A$2:$BJ$304,9,FALSE)</f>
        <v>NY005000330</v>
      </c>
      <c r="I300" s="14">
        <v>1338</v>
      </c>
      <c r="J300" s="14">
        <v>2843</v>
      </c>
      <c r="K300" s="15">
        <v>2.1248132000000002</v>
      </c>
      <c r="L300" s="15">
        <v>27.719805699999998</v>
      </c>
      <c r="M300" s="14">
        <v>1055</v>
      </c>
      <c r="N300" s="14">
        <v>1788</v>
      </c>
      <c r="O300" s="14">
        <v>126</v>
      </c>
      <c r="P300" s="14">
        <v>184</v>
      </c>
      <c r="Q300" s="14">
        <v>207</v>
      </c>
      <c r="R300" s="14">
        <v>221</v>
      </c>
      <c r="S300" s="14">
        <v>203</v>
      </c>
      <c r="T300" s="14">
        <v>343</v>
      </c>
      <c r="U300" s="14">
        <v>263</v>
      </c>
      <c r="V300" s="14">
        <v>273</v>
      </c>
      <c r="W300" s="14">
        <v>180</v>
      </c>
      <c r="X300" s="14">
        <v>231</v>
      </c>
      <c r="Y300" s="14">
        <v>341</v>
      </c>
      <c r="Z300" s="14">
        <v>187</v>
      </c>
      <c r="AA300" s="14">
        <v>84</v>
      </c>
      <c r="AB300" s="14">
        <v>644</v>
      </c>
      <c r="AC300" s="14">
        <v>755</v>
      </c>
      <c r="AD300" s="14">
        <v>612</v>
      </c>
      <c r="AE300" s="14">
        <v>233</v>
      </c>
      <c r="AF300" s="14">
        <v>1009</v>
      </c>
      <c r="AG300" s="14">
        <v>1295</v>
      </c>
      <c r="AH300" s="14">
        <v>293</v>
      </c>
      <c r="AI300" s="14">
        <v>13</v>
      </c>
      <c r="AJ300" s="14">
        <v>592</v>
      </c>
      <c r="AK300" s="14">
        <v>202</v>
      </c>
      <c r="AL300" s="14">
        <v>53</v>
      </c>
      <c r="AM300" s="14">
        <v>32</v>
      </c>
      <c r="AN300" s="14">
        <v>158</v>
      </c>
      <c r="AO300" s="16">
        <v>625.32884902840055</v>
      </c>
      <c r="AP300" s="16">
        <v>461</v>
      </c>
      <c r="AQ300" s="14">
        <v>18</v>
      </c>
      <c r="AR300" s="14">
        <v>76</v>
      </c>
      <c r="AS300" s="14">
        <v>319</v>
      </c>
      <c r="AT300" s="14">
        <v>157</v>
      </c>
      <c r="AU300" s="14">
        <v>137</v>
      </c>
      <c r="AV300" s="14">
        <v>94</v>
      </c>
      <c r="AW300" s="14">
        <v>77</v>
      </c>
      <c r="AX300" s="14">
        <v>71</v>
      </c>
      <c r="AY300" s="14">
        <v>64</v>
      </c>
      <c r="AZ300" s="14">
        <v>56</v>
      </c>
      <c r="BA300" s="14">
        <v>269</v>
      </c>
      <c r="BB300" s="16">
        <v>30333.018839487566</v>
      </c>
      <c r="BC300" s="16">
        <v>20800</v>
      </c>
      <c r="BD300" s="14">
        <v>38</v>
      </c>
      <c r="BE300" s="14">
        <v>243</v>
      </c>
      <c r="BF300" s="14">
        <v>190</v>
      </c>
      <c r="BG300" s="14">
        <v>173</v>
      </c>
      <c r="BH300" s="14">
        <v>119</v>
      </c>
      <c r="BI300" s="14">
        <v>90</v>
      </c>
      <c r="BJ300" s="14">
        <v>93</v>
      </c>
      <c r="BK300" s="14">
        <v>67</v>
      </c>
      <c r="BL300" s="14">
        <v>69</v>
      </c>
      <c r="BM300" s="14">
        <v>41</v>
      </c>
      <c r="BN300" s="14">
        <v>33</v>
      </c>
      <c r="BO300" s="14">
        <v>30</v>
      </c>
      <c r="BP300" s="14">
        <v>28</v>
      </c>
      <c r="BQ300" s="14">
        <v>23</v>
      </c>
      <c r="BR300" s="14">
        <v>17</v>
      </c>
      <c r="BS300" s="14">
        <v>15</v>
      </c>
      <c r="BT300" s="14">
        <v>13</v>
      </c>
      <c r="BU300" s="14">
        <v>5</v>
      </c>
      <c r="BV300" s="14">
        <v>2</v>
      </c>
      <c r="BW300" s="14">
        <v>4</v>
      </c>
      <c r="BX300" s="14">
        <v>34</v>
      </c>
      <c r="BY300" s="14">
        <v>661</v>
      </c>
      <c r="BZ300" s="16">
        <v>44760.033282904689</v>
      </c>
      <c r="CA300" s="16">
        <v>35891</v>
      </c>
      <c r="CB300" s="14">
        <v>131</v>
      </c>
      <c r="CC300" s="16">
        <v>16327.832061068702</v>
      </c>
      <c r="CD300" s="16">
        <v>11412</v>
      </c>
      <c r="CE300" s="14">
        <v>551</v>
      </c>
      <c r="CF300" s="16">
        <v>17020.607985480943</v>
      </c>
      <c r="CG300" s="16">
        <v>12804</v>
      </c>
      <c r="CH300" s="14">
        <v>791</v>
      </c>
      <c r="CI300" s="14">
        <v>266</v>
      </c>
      <c r="CJ300" s="14">
        <v>184</v>
      </c>
      <c r="CK300" s="14">
        <v>58</v>
      </c>
      <c r="CL300" s="14">
        <v>19</v>
      </c>
      <c r="CM300" s="14">
        <v>28</v>
      </c>
      <c r="CN300" s="17">
        <f t="shared" si="102"/>
        <v>2.0926756352765322E-2</v>
      </c>
      <c r="CO300" s="14">
        <v>119</v>
      </c>
      <c r="CP300" s="17">
        <f t="shared" si="103"/>
        <v>8.8938714499252614E-2</v>
      </c>
      <c r="CQ300" s="14">
        <v>546</v>
      </c>
      <c r="CR300" s="14">
        <v>166</v>
      </c>
      <c r="CS300" s="17">
        <f t="shared" si="104"/>
        <v>5.8389025677101657E-2</v>
      </c>
      <c r="CT300" s="13"/>
      <c r="CU300" s="17"/>
      <c r="CV300" s="13"/>
      <c r="CW300" s="13"/>
      <c r="CX300" s="13"/>
      <c r="CY300" s="13"/>
      <c r="CZ300" s="13"/>
      <c r="DA300" s="13"/>
      <c r="DB300" s="13" t="str">
        <f>VLOOKUP($A300,'WO Detail'!$A$2:$BJ$304,5,FALSE)</f>
        <v>Neche Coriolan</v>
      </c>
      <c r="DC300" s="13"/>
      <c r="DD300" s="13"/>
      <c r="DE300" s="55">
        <f>VLOOKUP($A300,'WO Detail'!$A$2:$BJ$304,38,FALSE)</f>
        <v>6</v>
      </c>
      <c r="DF300" s="19" t="s">
        <v>404</v>
      </c>
      <c r="DG300" s="19" t="s">
        <v>606</v>
      </c>
      <c r="DH300" s="19" t="s">
        <v>313</v>
      </c>
      <c r="DI300" s="19" t="s">
        <v>1650</v>
      </c>
      <c r="DJ300" s="19" t="s">
        <v>309</v>
      </c>
      <c r="DK300" s="19" t="s">
        <v>1651</v>
      </c>
      <c r="DL300" s="19" t="s">
        <v>389</v>
      </c>
      <c r="DM300" s="19" t="s">
        <v>1337</v>
      </c>
      <c r="DN300" s="19" t="s">
        <v>459</v>
      </c>
      <c r="DO300" s="55"/>
      <c r="DP300" s="55"/>
      <c r="DQ300" s="68">
        <v>9.7970608817354794</v>
      </c>
      <c r="DR300" s="55" t="str">
        <f>VLOOKUP($A300,'WO Detail'!$A$2:$BJ$304,10,FALSE)</f>
        <v>No</v>
      </c>
      <c r="DS300" s="55" t="str">
        <f>VLOOKUP($A300,'WO Detail'!$A$2:$BJ$304,14,FALSE)</f>
        <v>YES</v>
      </c>
      <c r="DT300" s="19" t="s">
        <v>460</v>
      </c>
      <c r="DU300" s="59" t="str">
        <f>VLOOKUP($A300,'WO Detail'!$A$2:$BJ$304,15,FALSE)</f>
        <v>ANN COTTON-MORRIS</v>
      </c>
      <c r="DV300" s="77"/>
      <c r="DW300" s="79" t="s">
        <v>267</v>
      </c>
      <c r="DX300" s="55">
        <f>VLOOKUP($A300,'WO Detail'!$A$2:$BJ$304,26,FALSE)</f>
        <v>1357</v>
      </c>
      <c r="DY300" s="55">
        <f>VLOOKUP($A300,'WO Detail'!$A$2:$BJ$304,27,FALSE)</f>
        <v>1339</v>
      </c>
      <c r="DZ300" s="55">
        <f>VLOOKUP($A300,'WO Detail'!$A$2:$BJ$304,28,FALSE)</f>
        <v>17</v>
      </c>
      <c r="EA300" s="55">
        <f>VLOOKUP($A300,'WO Detail'!$A$2:$BJ$304,29,FALSE)</f>
        <v>1</v>
      </c>
      <c r="EB300" s="55">
        <f>VLOOKUP($A300,'WO Detail'!$A$2:$BJ$304,30,FALSE)</f>
        <v>12</v>
      </c>
      <c r="EC300" s="55">
        <f>VLOOKUP($A300,'WO Detail'!$A$2:$BJ$304,31,FALSE)</f>
        <v>72</v>
      </c>
      <c r="ED300" s="55">
        <f>VLOOKUP($A300,'WO Detail'!$A$2:$BJ$304,32,FALSE)</f>
        <v>953</v>
      </c>
      <c r="EE300" s="55">
        <f>VLOOKUP($A300,'WO Detail'!$A$2:$BJ$304,33,FALSE)</f>
        <v>320</v>
      </c>
      <c r="EF300" s="55">
        <f>VLOOKUP($A300,'WO Detail'!$A$2:$BJ$304,34,FALSE)</f>
        <v>0</v>
      </c>
      <c r="EG300" s="55">
        <f>VLOOKUP($A300,'WO Detail'!$A$2:$BJ$304,35,FALSE)</f>
        <v>0</v>
      </c>
      <c r="EH300" s="55">
        <f>VLOOKUP($A300,'WO Detail'!$A$2:$BJ$304,36,FALSE)</f>
        <v>0</v>
      </c>
      <c r="EI300" s="55">
        <f>VLOOKUP($A300,'WO Detail'!$A$2:$BJ$304,37,FALSE)</f>
        <v>0</v>
      </c>
      <c r="EJ300" s="78">
        <v>20</v>
      </c>
      <c r="EK300" s="78">
        <v>0</v>
      </c>
      <c r="EL300" s="19" t="s">
        <v>268</v>
      </c>
      <c r="EM300" s="19" t="s">
        <v>269</v>
      </c>
      <c r="EN300" s="81">
        <v>18262</v>
      </c>
      <c r="EO300" s="78">
        <v>71</v>
      </c>
      <c r="EP300" s="78" t="s">
        <v>271</v>
      </c>
      <c r="EQ300" s="84">
        <v>186009</v>
      </c>
      <c r="ER300" s="78">
        <v>22.3</v>
      </c>
      <c r="ES300" s="13"/>
      <c r="ET300" s="55">
        <f>VLOOKUP($A300,'WO Detail'!$A$2:$BJ$304,25,FALSE)</f>
        <v>6</v>
      </c>
      <c r="EU300" s="55">
        <f>VLOOKUP($A300,'WO Detail'!$A$2:$BJ$304,24,FALSE)</f>
        <v>56</v>
      </c>
      <c r="EV300" s="55">
        <f>VLOOKUP($A300,'WO Detail'!$A$2:$BJ$304,23,FALSE)</f>
        <v>0</v>
      </c>
      <c r="EW300" s="78" t="s">
        <v>267</v>
      </c>
      <c r="EX300" s="13"/>
      <c r="EY300" s="13"/>
      <c r="EZ300" s="19" t="s">
        <v>267</v>
      </c>
      <c r="FA300" s="55" t="str">
        <f>VLOOKUP($A300,'WO Detail'!$A$2:$BJ$304,11,FALSE)</f>
        <v>Other</v>
      </c>
      <c r="FB300" s="55" t="str">
        <f>VLOOKUP($A300,'WO Detail'!$A$2:$BJ$304,12,FALSE)</f>
        <v>No</v>
      </c>
      <c r="FC300" s="13"/>
      <c r="FD300" s="55">
        <f>VLOOKUP($A300,'WO Detail'!$A$2:$BJ$304,13,FALSE)</f>
        <v>0</v>
      </c>
      <c r="FE300" s="19" t="s">
        <v>267</v>
      </c>
      <c r="FF300" s="13"/>
      <c r="FG300" s="19" t="s">
        <v>1652</v>
      </c>
      <c r="FH300" s="19" t="s">
        <v>1653</v>
      </c>
      <c r="FI300" s="13">
        <v>4101</v>
      </c>
      <c r="FJ300" s="13">
        <v>30</v>
      </c>
      <c r="FK300" s="19" t="s">
        <v>465</v>
      </c>
      <c r="FL300" s="13"/>
      <c r="FM300" s="55">
        <f>VLOOKUP($A300,'WO Detail'!$A$2:$BJ$304,16,FALSE)</f>
        <v>0</v>
      </c>
      <c r="FN300" s="13"/>
      <c r="FO300" s="13"/>
      <c r="FP300" s="13"/>
      <c r="FQ300" s="13"/>
      <c r="FR300" s="13"/>
      <c r="FS300" s="13"/>
      <c r="FT300" s="13"/>
      <c r="FU300" s="13"/>
      <c r="FV300" s="13"/>
      <c r="FW300" s="13"/>
      <c r="FX300" s="13"/>
      <c r="FY300" s="13"/>
      <c r="FZ300" s="13"/>
      <c r="GA300" s="13"/>
      <c r="GB300" s="13"/>
      <c r="GC300" s="13"/>
      <c r="GD300" s="13"/>
      <c r="GE300" s="13"/>
      <c r="GF300" s="13"/>
      <c r="GG300" s="13"/>
      <c r="GH300" s="55">
        <f>VLOOKUP($A300,'WO Detail'!$A$2:$BJ$304,39,FALSE)</f>
        <v>92.47</v>
      </c>
      <c r="GI300" s="55">
        <f>VLOOKUP($A300,'WO Detail'!$A$2:$BJ$304,40,FALSE)</f>
        <v>33.68</v>
      </c>
      <c r="GJ300" s="13"/>
      <c r="GK300" s="13"/>
      <c r="GL300" s="13"/>
      <c r="GM300" s="13"/>
      <c r="GN300" s="55">
        <f>VLOOKUP($A300,'WO Detail'!$A$2:$BJ$304,17,FALSE)</f>
        <v>0</v>
      </c>
      <c r="GO300" s="55">
        <f>VLOOKUP($A300,'WO Detail'!$A$2:$BJ$304,18,FALSE)</f>
        <v>0</v>
      </c>
      <c r="GP300" s="55">
        <f>VLOOKUP($A300,'WO Detail'!$A$2:$BJ$304,19,FALSE)</f>
        <v>0</v>
      </c>
      <c r="GQ300" s="55" t="str">
        <f>VLOOKUP($A300,'WO Detail'!$A$2:$BJ$304,21,FALSE)</f>
        <v>Yes</v>
      </c>
      <c r="GR300" s="89">
        <f>VLOOKUP($A300,'WO Detail'!$A$2:$BJ$304,22,FALSE)</f>
        <v>0.70834135380291341</v>
      </c>
      <c r="GS300" s="95">
        <f>VLOOKUP($A300,'WO Detail'!$A$2:$BJ$304,41,FALSE)</f>
        <v>2235</v>
      </c>
      <c r="GT300" s="95">
        <f t="shared" si="123"/>
        <v>0.55638536221060497</v>
      </c>
      <c r="GU300" s="95">
        <f>VLOOKUP($A300,'WO Detail'!$A$2:$BJ$304,42,FALSE)</f>
        <v>97</v>
      </c>
      <c r="GV300" s="95">
        <f t="shared" si="124"/>
        <v>7.2442120985810307E-2</v>
      </c>
      <c r="GW300" s="95">
        <f>VLOOKUP($A300,'WO Detail'!$A$2:$BJ$304,43,FALSE)</f>
        <v>4960</v>
      </c>
      <c r="GX300" s="95">
        <f t="shared" si="105"/>
        <v>1.2347523027134677</v>
      </c>
      <c r="GY300" s="95">
        <f>VLOOKUP($A300,'WO Detail'!$A$2:$BJ$304,44,FALSE)</f>
        <v>2870</v>
      </c>
      <c r="GZ300" s="95">
        <f t="shared" si="106"/>
        <v>2.1433905899925318</v>
      </c>
      <c r="HA300" s="95">
        <f>VLOOKUP($A300,'WO Detail'!$A$2:$BJ$304,45,FALSE)</f>
        <v>2536</v>
      </c>
      <c r="HB300" s="95">
        <f t="shared" si="107"/>
        <v>0.63131690316156341</v>
      </c>
      <c r="HC300" s="95">
        <f>VLOOKUP($A300,'WO Detail'!$A$2:$BJ$304,46,FALSE)</f>
        <v>1472</v>
      </c>
      <c r="HD300" s="95">
        <f t="shared" si="108"/>
        <v>1.09932785660941</v>
      </c>
      <c r="HE300" s="95">
        <f>VLOOKUP($A300,'WO Detail'!$A$2:$BJ$304,47,FALSE)</f>
        <v>2976</v>
      </c>
      <c r="HF300" s="95">
        <f t="shared" si="109"/>
        <v>0.74085138162808062</v>
      </c>
      <c r="HG300" s="95">
        <f>VLOOKUP($A300,'WO Detail'!$A$2:$BJ$304,49,FALSE)</f>
        <v>1750</v>
      </c>
      <c r="HH300" s="95">
        <f t="shared" si="110"/>
        <v>0.43564849390092114</v>
      </c>
      <c r="HI300" s="95">
        <f>VLOOKUP($A300,'WO Detail'!$A$2:$BJ$304,51,FALSE)</f>
        <v>11</v>
      </c>
      <c r="HJ300" s="95">
        <f t="shared" si="111"/>
        <v>5.5</v>
      </c>
      <c r="HK300" s="95">
        <f>VLOOKUP($A300,'WO Detail'!$A$2:$BJ$304,53,FALSE)</f>
        <v>54</v>
      </c>
      <c r="HL300" s="95">
        <f t="shared" si="112"/>
        <v>27</v>
      </c>
      <c r="HM300" s="95">
        <f>VLOOKUP($A300,'WO Detail'!$A$2:$BJ$304,55,FALSE)</f>
        <v>906</v>
      </c>
      <c r="HN300" s="95">
        <f t="shared" si="125"/>
        <v>16.178571428571427</v>
      </c>
      <c r="HO300" s="95">
        <f>VLOOKUP($A300,'WO Detail'!$A$2:$BJ$304,56,FALSE)</f>
        <v>29322</v>
      </c>
      <c r="HP300" s="95">
        <f t="shared" si="113"/>
        <v>7.2994772218073187</v>
      </c>
      <c r="HQ300" s="95">
        <f>VLOOKUP($A300,'WO Detail'!$A$2:$BJ$304,57,FALSE)</f>
        <v>8081</v>
      </c>
      <c r="HR300" s="95">
        <f t="shared" si="114"/>
        <v>6.0351008215085882</v>
      </c>
      <c r="HS300" s="95">
        <f>VLOOKUP($A300,'WO Detail'!$A$2:$BJ$304,58,FALSE)</f>
        <v>18730</v>
      </c>
      <c r="HT300" s="95">
        <f t="shared" si="115"/>
        <v>4.6626835947224299</v>
      </c>
      <c r="HU300" s="95">
        <f>VLOOKUP($A300,'WO Detail'!$A$2:$BJ$304,59,FALSE)</f>
        <v>44607</v>
      </c>
      <c r="HV300" s="95">
        <f t="shared" si="116"/>
        <v>33.313666915608664</v>
      </c>
      <c r="HW300" s="95">
        <f>VLOOKUP($A300,'WO Detail'!$A$2:$BJ$304,60,FALSE)</f>
        <v>2364</v>
      </c>
      <c r="HX300" s="95">
        <f t="shared" si="117"/>
        <v>0.58849887976101567</v>
      </c>
      <c r="HY300" s="95">
        <f>VLOOKUP($A300,'WO Detail'!$A$2:$BJ$304,61,FALSE)</f>
        <v>75955</v>
      </c>
      <c r="HZ300" s="95">
        <f t="shared" si="118"/>
        <v>56.725168035847645</v>
      </c>
      <c r="IA300" s="95"/>
      <c r="IB300" s="95"/>
      <c r="IC300" s="95"/>
      <c r="ID300" s="113">
        <f>VLOOKUP($A300,'PHAS Score'!$C$1:$D$303,2,FALSE)</f>
        <v>40</v>
      </c>
      <c r="IE300" s="95">
        <f>VLOOKUP($A300,'WO Detail'!$A$2:$BJ$304,62,FALSE)</f>
        <v>368</v>
      </c>
      <c r="IF300" s="95">
        <f t="shared" si="119"/>
        <v>0.2748319641523525</v>
      </c>
      <c r="IG300" s="96"/>
      <c r="IH300" s="96"/>
      <c r="II300" s="96"/>
      <c r="IJ300" s="96"/>
    </row>
    <row r="301" spans="1:244" s="18" customFormat="1" ht="20.100000000000001" customHeight="1">
      <c r="A301" s="55" t="s">
        <v>1654</v>
      </c>
      <c r="B301" s="13" t="s">
        <v>278</v>
      </c>
      <c r="C301" s="13" t="str">
        <f>VLOOKUP($A301,'WO Detail'!$A$2:$BJ$304,4,FALSE)</f>
        <v>NGO1</v>
      </c>
      <c r="D301" s="13" t="str">
        <f>VLOOKUP($A301,'WO Detail'!$A$2:$BJ$304,6,FALSE)</f>
        <v>Woodson</v>
      </c>
      <c r="E301" s="55">
        <f>VLOOKUP($A301,'WO Detail'!$A$2:$BJ$304,7,FALSE)</f>
        <v>182</v>
      </c>
      <c r="F301" s="13" t="s">
        <v>1655</v>
      </c>
      <c r="G301" s="53">
        <v>182</v>
      </c>
      <c r="H301" s="55" t="str">
        <f>VLOOKUP($A301,'WO Detail'!$A$2:$BJ$304,9,FALSE)</f>
        <v>NY005011680</v>
      </c>
      <c r="I301" s="14">
        <v>403</v>
      </c>
      <c r="J301" s="14">
        <v>451</v>
      </c>
      <c r="K301" s="15">
        <v>1.1191066999999999</v>
      </c>
      <c r="L301" s="15">
        <v>12.1404467</v>
      </c>
      <c r="M301" s="14">
        <v>176</v>
      </c>
      <c r="N301" s="14">
        <v>275</v>
      </c>
      <c r="O301" s="14">
        <v>0</v>
      </c>
      <c r="P301" s="14">
        <v>0</v>
      </c>
      <c r="Q301" s="14">
        <v>0</v>
      </c>
      <c r="R301" s="14">
        <v>0</v>
      </c>
      <c r="S301" s="14">
        <v>1</v>
      </c>
      <c r="T301" s="14">
        <v>0</v>
      </c>
      <c r="U301" s="14">
        <v>0</v>
      </c>
      <c r="V301" s="14">
        <v>2</v>
      </c>
      <c r="W301" s="14">
        <v>3</v>
      </c>
      <c r="X301" s="14">
        <v>17</v>
      </c>
      <c r="Y301" s="14">
        <v>182</v>
      </c>
      <c r="Z301" s="14">
        <v>178</v>
      </c>
      <c r="AA301" s="14">
        <v>68</v>
      </c>
      <c r="AB301" s="14">
        <v>0</v>
      </c>
      <c r="AC301" s="14">
        <v>443</v>
      </c>
      <c r="AD301" s="14">
        <v>428</v>
      </c>
      <c r="AE301" s="14">
        <v>15</v>
      </c>
      <c r="AF301" s="14">
        <v>204</v>
      </c>
      <c r="AG301" s="14">
        <v>188</v>
      </c>
      <c r="AH301" s="14">
        <v>41</v>
      </c>
      <c r="AI301" s="14">
        <v>3</v>
      </c>
      <c r="AJ301" s="14">
        <v>270</v>
      </c>
      <c r="AK301" s="14">
        <v>90</v>
      </c>
      <c r="AL301" s="14">
        <v>9</v>
      </c>
      <c r="AM301" s="14">
        <v>4</v>
      </c>
      <c r="AN301" s="14">
        <v>9</v>
      </c>
      <c r="AO301" s="16">
        <v>345.08933002481388</v>
      </c>
      <c r="AP301" s="16">
        <v>254</v>
      </c>
      <c r="AQ301" s="14">
        <v>5</v>
      </c>
      <c r="AR301" s="14">
        <v>24</v>
      </c>
      <c r="AS301" s="14">
        <v>245</v>
      </c>
      <c r="AT301" s="14">
        <v>53</v>
      </c>
      <c r="AU301" s="14">
        <v>19</v>
      </c>
      <c r="AV301" s="14">
        <v>18</v>
      </c>
      <c r="AW301" s="14">
        <v>6</v>
      </c>
      <c r="AX301" s="14">
        <v>6</v>
      </c>
      <c r="AY301" s="14">
        <v>3</v>
      </c>
      <c r="AZ301" s="14">
        <v>9</v>
      </c>
      <c r="BA301" s="14">
        <v>15</v>
      </c>
      <c r="BB301" s="16">
        <v>14652.721393034826</v>
      </c>
      <c r="BC301" s="16">
        <v>10536</v>
      </c>
      <c r="BD301" s="14">
        <v>15</v>
      </c>
      <c r="BE301" s="14">
        <v>64</v>
      </c>
      <c r="BF301" s="14">
        <v>225</v>
      </c>
      <c r="BG301" s="14">
        <v>34</v>
      </c>
      <c r="BH301" s="14">
        <v>23</v>
      </c>
      <c r="BI301" s="14">
        <v>11</v>
      </c>
      <c r="BJ301" s="14">
        <v>6</v>
      </c>
      <c r="BK301" s="14">
        <v>8</v>
      </c>
      <c r="BL301" s="14">
        <v>6</v>
      </c>
      <c r="BM301" s="14">
        <v>2</v>
      </c>
      <c r="BN301" s="14">
        <v>1</v>
      </c>
      <c r="BO301" s="14">
        <v>1</v>
      </c>
      <c r="BP301" s="14">
        <v>2</v>
      </c>
      <c r="BQ301" s="14">
        <v>0</v>
      </c>
      <c r="BR301" s="14">
        <v>2</v>
      </c>
      <c r="BS301" s="14">
        <v>1</v>
      </c>
      <c r="BT301" s="14">
        <v>1</v>
      </c>
      <c r="BU301" s="14">
        <v>0</v>
      </c>
      <c r="BV301" s="14">
        <v>0</v>
      </c>
      <c r="BW301" s="14">
        <v>0</v>
      </c>
      <c r="BX301" s="14">
        <v>0</v>
      </c>
      <c r="BY301" s="14">
        <v>35</v>
      </c>
      <c r="BZ301" s="16">
        <v>34484.771428571432</v>
      </c>
      <c r="CA301" s="16">
        <v>31475</v>
      </c>
      <c r="CB301" s="14">
        <v>11</v>
      </c>
      <c r="CC301" s="16">
        <v>6951.363636363636</v>
      </c>
      <c r="CD301" s="16">
        <v>4776</v>
      </c>
      <c r="CE301" s="14">
        <v>356</v>
      </c>
      <c r="CF301" s="16">
        <v>12940.904494382023</v>
      </c>
      <c r="CG301" s="16">
        <v>10536</v>
      </c>
      <c r="CH301" s="14">
        <v>351</v>
      </c>
      <c r="CI301" s="14">
        <v>32</v>
      </c>
      <c r="CJ301" s="14">
        <v>15</v>
      </c>
      <c r="CK301" s="14">
        <v>4</v>
      </c>
      <c r="CL301" s="14">
        <v>0</v>
      </c>
      <c r="CM301" s="14">
        <v>0</v>
      </c>
      <c r="CN301" s="17">
        <f t="shared" si="102"/>
        <v>0</v>
      </c>
      <c r="CO301" s="14">
        <v>8</v>
      </c>
      <c r="CP301" s="17">
        <f t="shared" si="103"/>
        <v>1.9851116625310174E-2</v>
      </c>
      <c r="CQ301" s="14">
        <v>280</v>
      </c>
      <c r="CR301" s="14">
        <v>0</v>
      </c>
      <c r="CS301" s="17">
        <f t="shared" si="104"/>
        <v>0</v>
      </c>
      <c r="CT301" s="13"/>
      <c r="CU301" s="17"/>
      <c r="CV301" s="13"/>
      <c r="CW301" s="13"/>
      <c r="CX301" s="13"/>
      <c r="CY301" s="13"/>
      <c r="CZ301" s="13"/>
      <c r="DA301" s="13"/>
      <c r="DB301" s="13" t="str">
        <f>VLOOKUP($A301,'WO Detail'!$A$2:$BJ$304,5,FALSE)</f>
        <v>Andrew Korbul Jr.</v>
      </c>
      <c r="DC301" s="13"/>
      <c r="DD301" s="13"/>
      <c r="DE301" s="55">
        <f>VLOOKUP($A301,'WO Detail'!$A$2:$BJ$304,38,FALSE)</f>
        <v>6</v>
      </c>
      <c r="DF301" s="19" t="s">
        <v>350</v>
      </c>
      <c r="DG301" s="19" t="s">
        <v>351</v>
      </c>
      <c r="DH301" s="19" t="s">
        <v>282</v>
      </c>
      <c r="DI301" s="19" t="s">
        <v>283</v>
      </c>
      <c r="DJ301" s="19" t="s">
        <v>525</v>
      </c>
      <c r="DK301" s="19" t="s">
        <v>526</v>
      </c>
      <c r="DL301" s="19" t="s">
        <v>550</v>
      </c>
      <c r="DM301" s="19" t="s">
        <v>551</v>
      </c>
      <c r="DN301" s="19" t="s">
        <v>288</v>
      </c>
      <c r="DO301" s="55"/>
      <c r="DP301" s="55"/>
      <c r="DQ301" s="68">
        <v>26.726057906458799</v>
      </c>
      <c r="DR301" s="55" t="str">
        <f>VLOOKUP($A301,'WO Detail'!$A$2:$BJ$304,10,FALSE)</f>
        <v>No</v>
      </c>
      <c r="DS301" s="55" t="str">
        <f>VLOOKUP($A301,'WO Detail'!$A$2:$BJ$304,14,FALSE)</f>
        <v>YES</v>
      </c>
      <c r="DT301" s="19" t="s">
        <v>289</v>
      </c>
      <c r="DU301" s="59" t="str">
        <f>VLOOKUP($A301,'WO Detail'!$A$2:$BJ$304,15,FALSE)</f>
        <v>DIANE JOHNSON</v>
      </c>
      <c r="DV301" s="77"/>
      <c r="DW301" s="79" t="s">
        <v>519</v>
      </c>
      <c r="DX301" s="55">
        <f>VLOOKUP($A301,'WO Detail'!$A$2:$BJ$304,26,FALSE)</f>
        <v>407</v>
      </c>
      <c r="DY301" s="55">
        <f>VLOOKUP($A301,'WO Detail'!$A$2:$BJ$304,27,FALSE)</f>
        <v>403</v>
      </c>
      <c r="DZ301" s="55">
        <f>VLOOKUP($A301,'WO Detail'!$A$2:$BJ$304,28,FALSE)</f>
        <v>4</v>
      </c>
      <c r="EA301" s="55">
        <f>VLOOKUP($A301,'WO Detail'!$A$2:$BJ$304,29,FALSE)</f>
        <v>0</v>
      </c>
      <c r="EB301" s="55">
        <f>VLOOKUP($A301,'WO Detail'!$A$2:$BJ$304,30,FALSE)</f>
        <v>5</v>
      </c>
      <c r="EC301" s="55">
        <f>VLOOKUP($A301,'WO Detail'!$A$2:$BJ$304,31,FALSE)</f>
        <v>402</v>
      </c>
      <c r="ED301" s="55">
        <f>VLOOKUP($A301,'WO Detail'!$A$2:$BJ$304,32,FALSE)</f>
        <v>0</v>
      </c>
      <c r="EE301" s="55">
        <f>VLOOKUP($A301,'WO Detail'!$A$2:$BJ$304,33,FALSE)</f>
        <v>0</v>
      </c>
      <c r="EF301" s="55">
        <f>VLOOKUP($A301,'WO Detail'!$A$2:$BJ$304,34,FALSE)</f>
        <v>0</v>
      </c>
      <c r="EG301" s="55">
        <f>VLOOKUP($A301,'WO Detail'!$A$2:$BJ$304,35,FALSE)</f>
        <v>0</v>
      </c>
      <c r="EH301" s="55">
        <f>VLOOKUP($A301,'WO Detail'!$A$2:$BJ$304,36,FALSE)</f>
        <v>0</v>
      </c>
      <c r="EI301" s="55">
        <f>VLOOKUP($A301,'WO Detail'!$A$2:$BJ$304,37,FALSE)</f>
        <v>0</v>
      </c>
      <c r="EJ301" s="78">
        <v>2</v>
      </c>
      <c r="EK301" s="78">
        <v>0</v>
      </c>
      <c r="EL301" s="19" t="s">
        <v>268</v>
      </c>
      <c r="EM301" s="19" t="s">
        <v>269</v>
      </c>
      <c r="EN301" s="81">
        <v>25811</v>
      </c>
      <c r="EO301" s="78">
        <v>50</v>
      </c>
      <c r="EP301" s="78" t="s">
        <v>1656</v>
      </c>
      <c r="EQ301" s="84">
        <v>24456</v>
      </c>
      <c r="ER301" s="78">
        <v>3.21</v>
      </c>
      <c r="ES301" s="13"/>
      <c r="ET301" s="55">
        <f>VLOOKUP($A301,'WO Detail'!$A$2:$BJ$304,25,FALSE)</f>
        <v>2</v>
      </c>
      <c r="EU301" s="55">
        <f>VLOOKUP($A301,'WO Detail'!$A$2:$BJ$304,24,FALSE)</f>
        <v>4</v>
      </c>
      <c r="EV301" s="55">
        <f>VLOOKUP($A301,'WO Detail'!$A$2:$BJ$304,23,FALSE)</f>
        <v>0</v>
      </c>
      <c r="EW301" s="78" t="s">
        <v>267</v>
      </c>
      <c r="EX301" s="13"/>
      <c r="EY301" s="13"/>
      <c r="EZ301" s="19" t="s">
        <v>267</v>
      </c>
      <c r="FA301" s="55" t="str">
        <f>VLOOKUP($A301,'WO Detail'!$A$2:$BJ$304,11,FALSE)</f>
        <v>Other</v>
      </c>
      <c r="FB301" s="55" t="str">
        <f>VLOOKUP($A301,'WO Detail'!$A$2:$BJ$304,12,FALSE)</f>
        <v>No</v>
      </c>
      <c r="FC301" s="13"/>
      <c r="FD301" s="55" t="str">
        <f>VLOOKUP($A301,'WO Detail'!$A$2:$BJ$304,13,FALSE)</f>
        <v>NGEM</v>
      </c>
      <c r="FE301" s="19" t="s">
        <v>267</v>
      </c>
      <c r="FF301" s="13"/>
      <c r="FG301" s="19" t="s">
        <v>1575</v>
      </c>
      <c r="FH301" s="19" t="s">
        <v>293</v>
      </c>
      <c r="FI301" s="13">
        <v>4007</v>
      </c>
      <c r="FJ301" s="13">
        <v>23</v>
      </c>
      <c r="FK301" s="19" t="s">
        <v>294</v>
      </c>
      <c r="FL301" s="13"/>
      <c r="FM301" s="55">
        <f>VLOOKUP($A301,'WO Detail'!$A$2:$BJ$304,16,FALSE)</f>
        <v>0</v>
      </c>
      <c r="FN301" s="13"/>
      <c r="FO301" s="13"/>
      <c r="FP301" s="13"/>
      <c r="FQ301" s="13"/>
      <c r="FR301" s="13"/>
      <c r="FS301" s="13"/>
      <c r="FT301" s="13"/>
      <c r="FU301" s="13"/>
      <c r="FV301" s="13"/>
      <c r="FW301" s="13"/>
      <c r="FX301" s="13"/>
      <c r="FY301" s="13"/>
      <c r="FZ301" s="13"/>
      <c r="GA301" s="13"/>
      <c r="GB301" s="13"/>
      <c r="GC301" s="13"/>
      <c r="GD301" s="13"/>
      <c r="GE301" s="13"/>
      <c r="GF301" s="13"/>
      <c r="GG301" s="13"/>
      <c r="GH301" s="55">
        <f>VLOOKUP($A301,'WO Detail'!$A$2:$BJ$304,39,FALSE)</f>
        <v>99.84</v>
      </c>
      <c r="GI301" s="55">
        <f>VLOOKUP($A301,'WO Detail'!$A$2:$BJ$304,40,FALSE)</f>
        <v>10.17</v>
      </c>
      <c r="GJ301" s="13"/>
      <c r="GK301" s="13"/>
      <c r="GL301" s="13"/>
      <c r="GM301" s="13"/>
      <c r="GN301" s="55">
        <f>VLOOKUP($A301,'WO Detail'!$A$2:$BJ$304,17,FALSE)</f>
        <v>0</v>
      </c>
      <c r="GO301" s="55">
        <f>VLOOKUP($A301,'WO Detail'!$A$2:$BJ$304,18,FALSE)</f>
        <v>0</v>
      </c>
      <c r="GP301" s="55">
        <f>VLOOKUP($A301,'WO Detail'!$A$2:$BJ$304,19,FALSE)</f>
        <v>0</v>
      </c>
      <c r="GQ301" s="55" t="str">
        <f>VLOOKUP($A301,'WO Detail'!$A$2:$BJ$304,21,FALSE)</f>
        <v>No</v>
      </c>
      <c r="GR301" s="89">
        <f>VLOOKUP($A301,'WO Detail'!$A$2:$BJ$304,22,FALSE)</f>
        <v>0.53887115213452819</v>
      </c>
      <c r="GS301" s="95">
        <f>VLOOKUP($A301,'WO Detail'!$A$2:$BJ$304,41,FALSE)</f>
        <v>151</v>
      </c>
      <c r="GT301" s="95">
        <f t="shared" si="123"/>
        <v>0.12489660876757651</v>
      </c>
      <c r="GU301" s="95">
        <f>VLOOKUP($A301,'WO Detail'!$A$2:$BJ$304,42,FALSE)</f>
        <v>3</v>
      </c>
      <c r="GV301" s="95">
        <f t="shared" si="124"/>
        <v>7.4441687344913151E-3</v>
      </c>
      <c r="GW301" s="95">
        <f>VLOOKUP($A301,'WO Detail'!$A$2:$BJ$304,43,FALSE)</f>
        <v>1096</v>
      </c>
      <c r="GX301" s="95">
        <f t="shared" si="105"/>
        <v>0.9065343258891646</v>
      </c>
      <c r="GY301" s="95">
        <f>VLOOKUP($A301,'WO Detail'!$A$2:$BJ$304,44,FALSE)</f>
        <v>452</v>
      </c>
      <c r="GZ301" s="95">
        <f t="shared" si="106"/>
        <v>1.1215880893300247</v>
      </c>
      <c r="HA301" s="95">
        <f>VLOOKUP($A301,'WO Detail'!$A$2:$BJ$304,45,FALSE)</f>
        <v>971</v>
      </c>
      <c r="HB301" s="95">
        <f t="shared" si="107"/>
        <v>0.80314309346567414</v>
      </c>
      <c r="HC301" s="95">
        <f>VLOOKUP($A301,'WO Detail'!$A$2:$BJ$304,46,FALSE)</f>
        <v>1524</v>
      </c>
      <c r="HD301" s="95">
        <f t="shared" si="108"/>
        <v>3.7816377171215882</v>
      </c>
      <c r="HE301" s="95">
        <f>VLOOKUP($A301,'WO Detail'!$A$2:$BJ$304,47,FALSE)</f>
        <v>491</v>
      </c>
      <c r="HF301" s="95">
        <f t="shared" si="109"/>
        <v>0.40612076095947064</v>
      </c>
      <c r="HG301" s="95">
        <f>VLOOKUP($A301,'WO Detail'!$A$2:$BJ$304,49,FALSE)</f>
        <v>381</v>
      </c>
      <c r="HH301" s="95">
        <f t="shared" si="110"/>
        <v>0.31513647642679898</v>
      </c>
      <c r="HI301" s="95">
        <f>VLOOKUP($A301,'WO Detail'!$A$2:$BJ$304,51,FALSE)</f>
        <v>6</v>
      </c>
      <c r="HJ301" s="95">
        <f t="shared" si="111"/>
        <v>3</v>
      </c>
      <c r="HK301" s="95">
        <f>VLOOKUP($A301,'WO Detail'!$A$2:$BJ$304,53,FALSE)</f>
        <v>6</v>
      </c>
      <c r="HL301" s="95">
        <f t="shared" si="112"/>
        <v>3</v>
      </c>
      <c r="HM301" s="95">
        <f>VLOOKUP($A301,'WO Detail'!$A$2:$BJ$304,55,FALSE)</f>
        <v>95</v>
      </c>
      <c r="HN301" s="95">
        <f t="shared" si="125"/>
        <v>23.75</v>
      </c>
      <c r="HO301" s="95">
        <f>VLOOKUP($A301,'WO Detail'!$A$2:$BJ$304,56,FALSE)</f>
        <v>6954</v>
      </c>
      <c r="HP301" s="95">
        <f t="shared" si="113"/>
        <v>5.7518610421836227</v>
      </c>
      <c r="HQ301" s="95">
        <f>VLOOKUP($A301,'WO Detail'!$A$2:$BJ$304,57,FALSE)</f>
        <v>1031</v>
      </c>
      <c r="HR301" s="95">
        <f t="shared" si="114"/>
        <v>2.5583126550868487</v>
      </c>
      <c r="HS301" s="95">
        <f>VLOOKUP($A301,'WO Detail'!$A$2:$BJ$304,58,FALSE)</f>
        <v>3654</v>
      </c>
      <c r="HT301" s="95">
        <f t="shared" si="115"/>
        <v>3.0223325062034738</v>
      </c>
      <c r="HU301" s="95">
        <f>VLOOKUP($A301,'WO Detail'!$A$2:$BJ$304,59,FALSE)</f>
        <v>11576</v>
      </c>
      <c r="HV301" s="95">
        <f t="shared" si="116"/>
        <v>28.724565756823822</v>
      </c>
      <c r="HW301" s="95">
        <f>VLOOKUP($A301,'WO Detail'!$A$2:$BJ$304,60,FALSE)</f>
        <v>619</v>
      </c>
      <c r="HX301" s="95">
        <f t="shared" si="117"/>
        <v>0.51199338296112495</v>
      </c>
      <c r="HY301" s="95">
        <f>VLOOKUP($A301,'WO Detail'!$A$2:$BJ$304,61,FALSE)</f>
        <v>4122</v>
      </c>
      <c r="HZ301" s="95">
        <f t="shared" si="118"/>
        <v>10.228287841191067</v>
      </c>
      <c r="IA301" s="95"/>
      <c r="IB301" s="95"/>
      <c r="IC301" s="95"/>
      <c r="ID301" s="113">
        <f>VLOOKUP($A301,'PHAS Score'!$C$1:$D$303,2,FALSE)</f>
        <v>74.67</v>
      </c>
      <c r="IE301" s="95">
        <f>VLOOKUP($A301,'WO Detail'!$A$2:$BJ$304,62,FALSE)</f>
        <v>205</v>
      </c>
      <c r="IF301" s="95">
        <f t="shared" si="119"/>
        <v>0.50868486352357323</v>
      </c>
      <c r="IG301" s="96"/>
      <c r="IH301" s="96"/>
      <c r="II301" s="96"/>
      <c r="IJ301" s="96"/>
    </row>
    <row r="302" spans="1:244" s="18" customFormat="1" ht="20.100000000000001" customHeight="1">
      <c r="A302" s="55" t="s">
        <v>1657</v>
      </c>
      <c r="B302" s="13" t="s">
        <v>307</v>
      </c>
      <c r="C302" s="13" t="str">
        <f>VLOOKUP($A302,'WO Detail'!$A$2:$BJ$304,4,FALSE)</f>
        <v>Mixed Finance</v>
      </c>
      <c r="D302" s="13" t="str">
        <f>VLOOKUP($A302,'WO Detail'!$A$2:$BJ$304,6,FALSE)</f>
        <v>Wise Towers</v>
      </c>
      <c r="E302" s="55">
        <f>VLOOKUP($A302,'WO Detail'!$A$2:$BJ$304,7,FALSE)</f>
        <v>127</v>
      </c>
      <c r="F302" s="13" t="s">
        <v>1658</v>
      </c>
      <c r="G302" s="53">
        <v>178</v>
      </c>
      <c r="H302" s="55" t="str">
        <f>VLOOKUP($A302,'WO Detail'!$A$2:$BJ$304,9,FALSE)</f>
        <v>NY005011270</v>
      </c>
      <c r="I302" s="14">
        <v>233</v>
      </c>
      <c r="J302" s="14">
        <v>337</v>
      </c>
      <c r="K302" s="15">
        <v>1.4463519</v>
      </c>
      <c r="L302" s="15">
        <v>22.536480699999998</v>
      </c>
      <c r="M302" s="14">
        <v>138</v>
      </c>
      <c r="N302" s="14">
        <v>199</v>
      </c>
      <c r="O302" s="14">
        <v>12</v>
      </c>
      <c r="P302" s="14">
        <v>9</v>
      </c>
      <c r="Q302" s="14">
        <v>20</v>
      </c>
      <c r="R302" s="14">
        <v>13</v>
      </c>
      <c r="S302" s="14">
        <v>24</v>
      </c>
      <c r="T302" s="14">
        <v>36</v>
      </c>
      <c r="U302" s="14">
        <v>32</v>
      </c>
      <c r="V302" s="14">
        <v>36</v>
      </c>
      <c r="W302" s="14">
        <v>32</v>
      </c>
      <c r="X302" s="14">
        <v>30</v>
      </c>
      <c r="Y302" s="14">
        <v>54</v>
      </c>
      <c r="Z302" s="14">
        <v>30</v>
      </c>
      <c r="AA302" s="14">
        <v>9</v>
      </c>
      <c r="AB302" s="14">
        <v>50</v>
      </c>
      <c r="AC302" s="14">
        <v>112</v>
      </c>
      <c r="AD302" s="14">
        <v>93</v>
      </c>
      <c r="AE302" s="14">
        <v>35</v>
      </c>
      <c r="AF302" s="14">
        <v>116</v>
      </c>
      <c r="AG302" s="14">
        <v>175</v>
      </c>
      <c r="AH302" s="14">
        <v>9</v>
      </c>
      <c r="AI302" s="14">
        <v>2</v>
      </c>
      <c r="AJ302" s="14">
        <v>111</v>
      </c>
      <c r="AK302" s="14">
        <v>40</v>
      </c>
      <c r="AL302" s="14">
        <v>9</v>
      </c>
      <c r="AM302" s="14">
        <v>3</v>
      </c>
      <c r="AN302" s="14">
        <v>25</v>
      </c>
      <c r="AO302" s="16">
        <v>513.91845493562232</v>
      </c>
      <c r="AP302" s="16">
        <v>317</v>
      </c>
      <c r="AQ302" s="14">
        <v>7</v>
      </c>
      <c r="AR302" s="14">
        <v>16</v>
      </c>
      <c r="AS302" s="14">
        <v>90</v>
      </c>
      <c r="AT302" s="14">
        <v>16</v>
      </c>
      <c r="AU302" s="14">
        <v>18</v>
      </c>
      <c r="AV302" s="14">
        <v>13</v>
      </c>
      <c r="AW302" s="14">
        <v>14</v>
      </c>
      <c r="AX302" s="14">
        <v>8</v>
      </c>
      <c r="AY302" s="14">
        <v>5</v>
      </c>
      <c r="AZ302" s="14">
        <v>7</v>
      </c>
      <c r="BA302" s="14">
        <v>39</v>
      </c>
      <c r="BB302" s="16">
        <v>32438.784688995216</v>
      </c>
      <c r="BC302" s="16">
        <v>15840</v>
      </c>
      <c r="BD302" s="14">
        <v>15</v>
      </c>
      <c r="BE302" s="14">
        <v>36</v>
      </c>
      <c r="BF302" s="14">
        <v>51</v>
      </c>
      <c r="BG302" s="14">
        <v>21</v>
      </c>
      <c r="BH302" s="14">
        <v>15</v>
      </c>
      <c r="BI302" s="14">
        <v>12</v>
      </c>
      <c r="BJ302" s="14">
        <v>7</v>
      </c>
      <c r="BK302" s="14">
        <v>9</v>
      </c>
      <c r="BL302" s="14">
        <v>10</v>
      </c>
      <c r="BM302" s="14">
        <v>4</v>
      </c>
      <c r="BN302" s="14">
        <v>7</v>
      </c>
      <c r="BO302" s="14">
        <v>3</v>
      </c>
      <c r="BP302" s="14">
        <v>3</v>
      </c>
      <c r="BQ302" s="14">
        <v>4</v>
      </c>
      <c r="BR302" s="14">
        <v>1</v>
      </c>
      <c r="BS302" s="14">
        <v>1</v>
      </c>
      <c r="BT302" s="14">
        <v>3</v>
      </c>
      <c r="BU302" s="14">
        <v>1</v>
      </c>
      <c r="BV302" s="14">
        <v>1</v>
      </c>
      <c r="BW302" s="14">
        <v>1</v>
      </c>
      <c r="BX302" s="14">
        <v>4</v>
      </c>
      <c r="BY302" s="14">
        <v>91</v>
      </c>
      <c r="BZ302" s="16">
        <v>56421.076923076922</v>
      </c>
      <c r="CA302" s="16">
        <v>35029</v>
      </c>
      <c r="CB302" s="14">
        <v>19</v>
      </c>
      <c r="CC302" s="16">
        <v>6075.3157894736842</v>
      </c>
      <c r="CD302" s="16">
        <v>4776</v>
      </c>
      <c r="CE302" s="14">
        <v>99</v>
      </c>
      <c r="CF302" s="16">
        <v>15454.111111111111</v>
      </c>
      <c r="CG302" s="16">
        <v>10542</v>
      </c>
      <c r="CH302" s="14">
        <v>134</v>
      </c>
      <c r="CI302" s="14">
        <v>37</v>
      </c>
      <c r="CJ302" s="14">
        <v>23</v>
      </c>
      <c r="CK302" s="14">
        <v>12</v>
      </c>
      <c r="CL302" s="14">
        <v>1</v>
      </c>
      <c r="CM302" s="14">
        <v>3</v>
      </c>
      <c r="CN302" s="17">
        <f t="shared" si="102"/>
        <v>1.2875536480686695E-2</v>
      </c>
      <c r="CO302" s="14">
        <v>24</v>
      </c>
      <c r="CP302" s="17">
        <f t="shared" si="103"/>
        <v>0.10300429184549356</v>
      </c>
      <c r="CQ302" s="14">
        <v>99</v>
      </c>
      <c r="CR302" s="14">
        <v>15</v>
      </c>
      <c r="CS302" s="17">
        <f t="shared" si="104"/>
        <v>4.4510385756676561E-2</v>
      </c>
      <c r="CT302" s="13"/>
      <c r="CU302" s="17"/>
      <c r="CV302" s="13"/>
      <c r="CW302" s="13"/>
      <c r="CX302" s="13"/>
      <c r="CY302" s="13"/>
      <c r="CZ302" s="13"/>
      <c r="DA302" s="13"/>
      <c r="DB302" s="13" t="str">
        <f>VLOOKUP($A302,'WO Detail'!$A$2:$BJ$304,5,FALSE)</f>
        <v>Carl Walton</v>
      </c>
      <c r="DC302" s="13"/>
      <c r="DD302" s="13"/>
      <c r="DE302" s="55">
        <f>VLOOKUP($A302,'WO Detail'!$A$2:$BJ$304,38,FALSE)</f>
        <v>0</v>
      </c>
      <c r="DF302" s="19" t="s">
        <v>334</v>
      </c>
      <c r="DG302" s="19" t="s">
        <v>335</v>
      </c>
      <c r="DH302" s="19" t="s">
        <v>336</v>
      </c>
      <c r="DI302" s="19" t="s">
        <v>337</v>
      </c>
      <c r="DJ302" s="19" t="s">
        <v>313</v>
      </c>
      <c r="DK302" s="19" t="s">
        <v>314</v>
      </c>
      <c r="DL302" s="19" t="s">
        <v>340</v>
      </c>
      <c r="DM302" s="19" t="s">
        <v>341</v>
      </c>
      <c r="DN302" s="19" t="s">
        <v>342</v>
      </c>
      <c r="DO302" s="55"/>
      <c r="DP302" s="55"/>
      <c r="DQ302" s="68">
        <v>11.403508771929801</v>
      </c>
      <c r="DR302" s="55" t="str">
        <f>VLOOKUP($A302,'WO Detail'!$A$2:$BJ$304,10,FALSE)</f>
        <v>No</v>
      </c>
      <c r="DS302" s="55" t="str">
        <f>VLOOKUP($A302,'WO Detail'!$A$2:$BJ$304,14,FALSE)</f>
        <v>YES</v>
      </c>
      <c r="DT302" s="19" t="s">
        <v>343</v>
      </c>
      <c r="DU302" s="59" t="str">
        <f>VLOOKUP($A302,'WO Detail'!$A$2:$BJ$304,15,FALSE)</f>
        <v>CYNTHIA TIBBS</v>
      </c>
      <c r="DV302" s="77"/>
      <c r="DW302" s="79" t="s">
        <v>267</v>
      </c>
      <c r="DX302" s="55">
        <f>VLOOKUP($A302,'WO Detail'!$A$2:$BJ$304,26,FALSE)</f>
        <v>236</v>
      </c>
      <c r="DY302" s="55">
        <f>VLOOKUP($A302,'WO Detail'!$A$2:$BJ$304,27,FALSE)</f>
        <v>233</v>
      </c>
      <c r="DZ302" s="55">
        <f>VLOOKUP($A302,'WO Detail'!$A$2:$BJ$304,28,FALSE)</f>
        <v>3</v>
      </c>
      <c r="EA302" s="55">
        <f>VLOOKUP($A302,'WO Detail'!$A$2:$BJ$304,29,FALSE)</f>
        <v>0</v>
      </c>
      <c r="EB302" s="55">
        <f>VLOOKUP($A302,'WO Detail'!$A$2:$BJ$304,30,FALSE)</f>
        <v>124</v>
      </c>
      <c r="EC302" s="55">
        <f>VLOOKUP($A302,'WO Detail'!$A$2:$BJ$304,31,FALSE)</f>
        <v>31</v>
      </c>
      <c r="ED302" s="55">
        <f>VLOOKUP($A302,'WO Detail'!$A$2:$BJ$304,32,FALSE)</f>
        <v>80</v>
      </c>
      <c r="EE302" s="55">
        <f>VLOOKUP($A302,'WO Detail'!$A$2:$BJ$304,33,FALSE)</f>
        <v>1</v>
      </c>
      <c r="EF302" s="55">
        <f>VLOOKUP($A302,'WO Detail'!$A$2:$BJ$304,34,FALSE)</f>
        <v>0</v>
      </c>
      <c r="EG302" s="55">
        <f>VLOOKUP($A302,'WO Detail'!$A$2:$BJ$304,35,FALSE)</f>
        <v>0</v>
      </c>
      <c r="EH302" s="55">
        <f>VLOOKUP($A302,'WO Detail'!$A$2:$BJ$304,36,FALSE)</f>
        <v>0</v>
      </c>
      <c r="EI302" s="55">
        <f>VLOOKUP($A302,'WO Detail'!$A$2:$BJ$304,37,FALSE)</f>
        <v>0</v>
      </c>
      <c r="EJ302" s="78">
        <v>36</v>
      </c>
      <c r="EK302" s="78">
        <v>0</v>
      </c>
      <c r="EL302" s="19" t="s">
        <v>268</v>
      </c>
      <c r="EM302" s="19" t="s">
        <v>269</v>
      </c>
      <c r="EN302" s="81">
        <v>25019</v>
      </c>
      <c r="EO302" s="78">
        <v>52</v>
      </c>
      <c r="EP302" s="78" t="s">
        <v>1659</v>
      </c>
      <c r="EQ302" s="84">
        <v>41422</v>
      </c>
      <c r="ER302" s="78">
        <v>1.55</v>
      </c>
      <c r="ES302" s="13"/>
      <c r="ET302" s="55">
        <f>VLOOKUP($A302,'WO Detail'!$A$2:$BJ$304,25,FALSE)</f>
        <v>6</v>
      </c>
      <c r="EU302" s="55">
        <f>VLOOKUP($A302,'WO Detail'!$A$2:$BJ$304,24,FALSE)</f>
        <v>0</v>
      </c>
      <c r="EV302" s="55">
        <f>VLOOKUP($A302,'WO Detail'!$A$2:$BJ$304,23,FALSE)</f>
        <v>0</v>
      </c>
      <c r="EW302" s="78" t="s">
        <v>267</v>
      </c>
      <c r="EX302" s="13"/>
      <c r="EY302" s="13"/>
      <c r="EZ302" s="19" t="s">
        <v>272</v>
      </c>
      <c r="FA302" s="55" t="str">
        <f>VLOOKUP($A302,'WO Detail'!$A$2:$BJ$304,11,FALSE)</f>
        <v>Other</v>
      </c>
      <c r="FB302" s="55" t="str">
        <f>VLOOKUP($A302,'WO Detail'!$A$2:$BJ$304,12,FALSE)</f>
        <v>No</v>
      </c>
      <c r="FC302" s="13"/>
      <c r="FD302" s="55">
        <f>VLOOKUP($A302,'WO Detail'!$A$2:$BJ$304,13,FALSE)</f>
        <v>0</v>
      </c>
      <c r="FE302" s="19" t="s">
        <v>267</v>
      </c>
      <c r="FF302" s="13"/>
      <c r="FG302" s="19" t="s">
        <v>1660</v>
      </c>
      <c r="FH302" s="19" t="s">
        <v>346</v>
      </c>
      <c r="FI302" s="13">
        <v>3806</v>
      </c>
      <c r="FJ302" s="13">
        <v>3</v>
      </c>
      <c r="FK302" s="19" t="s">
        <v>412</v>
      </c>
      <c r="FL302" s="13"/>
      <c r="FM302" s="55">
        <f>VLOOKUP($A302,'WO Detail'!$A$2:$BJ$304,16,FALSE)</f>
        <v>0</v>
      </c>
      <c r="FN302" s="13"/>
      <c r="FO302" s="13"/>
      <c r="FP302" s="13"/>
      <c r="FQ302" s="13"/>
      <c r="FR302" s="13"/>
      <c r="FS302" s="13"/>
      <c r="FT302" s="13"/>
      <c r="FU302" s="13"/>
      <c r="FV302" s="13"/>
      <c r="FW302" s="13"/>
      <c r="FX302" s="13"/>
      <c r="FY302" s="13"/>
      <c r="FZ302" s="13"/>
      <c r="GA302" s="13"/>
      <c r="GB302" s="13"/>
      <c r="GC302" s="13"/>
      <c r="GD302" s="13"/>
      <c r="GE302" s="13"/>
      <c r="GF302" s="13"/>
      <c r="GG302" s="13"/>
      <c r="GH302" s="55">
        <f>VLOOKUP($A302,'WO Detail'!$A$2:$BJ$304,39,FALSE)</f>
        <v>82.85</v>
      </c>
      <c r="GI302" s="55">
        <f>VLOOKUP($A302,'WO Detail'!$A$2:$BJ$304,40,FALSE)</f>
        <v>42.92</v>
      </c>
      <c r="GJ302" s="13"/>
      <c r="GK302" s="13"/>
      <c r="GL302" s="13"/>
      <c r="GM302" s="13"/>
      <c r="GN302" s="55">
        <f>VLOOKUP($A302,'WO Detail'!$A$2:$BJ$304,17,FALSE)</f>
        <v>0</v>
      </c>
      <c r="GO302" s="55">
        <f>VLOOKUP($A302,'WO Detail'!$A$2:$BJ$304,18,FALSE)</f>
        <v>0</v>
      </c>
      <c r="GP302" s="55">
        <f>VLOOKUP($A302,'WO Detail'!$A$2:$BJ$304,19,FALSE)</f>
        <v>0</v>
      </c>
      <c r="GQ302" s="55" t="str">
        <f>VLOOKUP($A302,'WO Detail'!$A$2:$BJ$304,21,FALSE)</f>
        <v>Yes</v>
      </c>
      <c r="GR302" s="89">
        <f>VLOOKUP($A302,'WO Detail'!$A$2:$BJ$304,22,FALSE)</f>
        <v>1.2624918492971704</v>
      </c>
      <c r="GS302" s="95">
        <f>VLOOKUP($A302,'WO Detail'!$A$2:$BJ$304,41,FALSE)</f>
        <v>930</v>
      </c>
      <c r="GT302" s="95">
        <f t="shared" si="123"/>
        <v>1.3304721030042919</v>
      </c>
      <c r="GU302" s="95">
        <f>VLOOKUP($A302,'WO Detail'!$A$2:$BJ$304,42,FALSE)</f>
        <v>143</v>
      </c>
      <c r="GV302" s="95">
        <f t="shared" si="124"/>
        <v>0.61373390557939911</v>
      </c>
      <c r="GW302" s="95">
        <f>VLOOKUP($A302,'WO Detail'!$A$2:$BJ$304,43,FALSE)</f>
        <v>1806</v>
      </c>
      <c r="GX302" s="95">
        <f t="shared" si="105"/>
        <v>2.5836909871244633</v>
      </c>
      <c r="GY302" s="95">
        <f>VLOOKUP($A302,'WO Detail'!$A$2:$BJ$304,44,FALSE)</f>
        <v>2362</v>
      </c>
      <c r="GZ302" s="95">
        <f t="shared" si="106"/>
        <v>10.137339055793991</v>
      </c>
      <c r="HA302" s="95">
        <f>VLOOKUP($A302,'WO Detail'!$A$2:$BJ$304,45,FALSE)</f>
        <v>731</v>
      </c>
      <c r="HB302" s="95">
        <f t="shared" si="107"/>
        <v>1.0457796852646637</v>
      </c>
      <c r="HC302" s="95">
        <f>VLOOKUP($A302,'WO Detail'!$A$2:$BJ$304,46,FALSE)</f>
        <v>469</v>
      </c>
      <c r="HD302" s="95">
        <f t="shared" si="108"/>
        <v>2.0128755364806867</v>
      </c>
      <c r="HE302" s="95">
        <f>VLOOKUP($A302,'WO Detail'!$A$2:$BJ$304,47,FALSE)</f>
        <v>1061</v>
      </c>
      <c r="HF302" s="95">
        <f t="shared" si="109"/>
        <v>1.5178826895565094</v>
      </c>
      <c r="HG302" s="95">
        <f>VLOOKUP($A302,'WO Detail'!$A$2:$BJ$304,49,FALSE)</f>
        <v>872</v>
      </c>
      <c r="HH302" s="95">
        <f t="shared" si="110"/>
        <v>1.2474964234620889</v>
      </c>
      <c r="HI302" s="95">
        <f>VLOOKUP($A302,'WO Detail'!$A$2:$BJ$304,51,FALSE)</f>
        <v>32</v>
      </c>
      <c r="HJ302" s="95">
        <f t="shared" si="111"/>
        <v>16</v>
      </c>
      <c r="HK302" s="95">
        <f>VLOOKUP($A302,'WO Detail'!$A$2:$BJ$304,53,FALSE)</f>
        <v>39</v>
      </c>
      <c r="HL302" s="95">
        <f t="shared" si="112"/>
        <v>19.5</v>
      </c>
      <c r="HM302" s="95"/>
      <c r="HN302" s="95"/>
      <c r="HO302" s="95">
        <f>VLOOKUP($A302,'WO Detail'!$A$2:$BJ$304,56,FALSE)</f>
        <v>6696</v>
      </c>
      <c r="HP302" s="95">
        <f t="shared" si="113"/>
        <v>9.5793991416309012</v>
      </c>
      <c r="HQ302" s="95">
        <f>VLOOKUP($A302,'WO Detail'!$A$2:$BJ$304,57,FALSE)</f>
        <v>3722</v>
      </c>
      <c r="HR302" s="95">
        <f t="shared" si="114"/>
        <v>15.974248927038627</v>
      </c>
      <c r="HS302" s="95">
        <f>VLOOKUP($A302,'WO Detail'!$A$2:$BJ$304,58,FALSE)</f>
        <v>5462</v>
      </c>
      <c r="HT302" s="95">
        <f t="shared" si="115"/>
        <v>7.8140200286123038</v>
      </c>
      <c r="HU302" s="95">
        <f>VLOOKUP($A302,'WO Detail'!$A$2:$BJ$304,59,FALSE)</f>
        <v>20480</v>
      </c>
      <c r="HV302" s="95">
        <f t="shared" si="116"/>
        <v>87.896995708154506</v>
      </c>
      <c r="HW302" s="95">
        <f>VLOOKUP($A302,'WO Detail'!$A$2:$BJ$304,60,FALSE)</f>
        <v>476</v>
      </c>
      <c r="HX302" s="95">
        <f t="shared" si="117"/>
        <v>0.68097281831187406</v>
      </c>
      <c r="HY302" s="95">
        <f>VLOOKUP($A302,'WO Detail'!$A$2:$BJ$304,61,FALSE)</f>
        <v>13238</v>
      </c>
      <c r="HZ302" s="95">
        <f t="shared" si="118"/>
        <v>56.815450643776821</v>
      </c>
      <c r="IA302" s="95"/>
      <c r="IB302" s="95"/>
      <c r="IC302" s="95"/>
      <c r="ID302" s="113">
        <f>VLOOKUP($A302,'PHAS Score'!$C$1:$D$303,2,FALSE)</f>
        <v>5</v>
      </c>
      <c r="IE302" s="95">
        <f>VLOOKUP($A302,'WO Detail'!$A$2:$BJ$304,62,FALSE)</f>
        <v>1256</v>
      </c>
      <c r="IF302" s="95">
        <f t="shared" si="119"/>
        <v>5.3905579399141628</v>
      </c>
      <c r="IG302" s="96"/>
      <c r="IH302" s="96"/>
      <c r="II302" s="96"/>
      <c r="IJ302" s="96"/>
    </row>
    <row r="303" spans="1:244" s="18" customFormat="1" ht="20.100000000000001" customHeight="1">
      <c r="A303" s="55" t="s">
        <v>1661</v>
      </c>
      <c r="B303" s="13" t="s">
        <v>307</v>
      </c>
      <c r="C303" s="13" t="str">
        <f>VLOOKUP($A303,'WO Detail'!$A$2:$BJ$304,4,FALSE)</f>
        <v>Mixed Finance</v>
      </c>
      <c r="D303" s="13" t="str">
        <f>VLOOKUP($A303,'WO Detail'!$A$2:$BJ$304,6,FALSE)</f>
        <v>Wise Towers</v>
      </c>
      <c r="E303" s="55">
        <f>VLOOKUP($A303,'WO Detail'!$A$2:$BJ$304,7,FALSE)</f>
        <v>127</v>
      </c>
      <c r="F303" s="13" t="s">
        <v>1662</v>
      </c>
      <c r="G303" s="53">
        <v>151</v>
      </c>
      <c r="H303" s="55" t="str">
        <f>VLOOKUP($A303,'WO Detail'!$A$2:$BJ$304,9,FALSE)</f>
        <v>NY005011270</v>
      </c>
      <c r="I303" s="14">
        <v>69</v>
      </c>
      <c r="J303" s="14">
        <v>145</v>
      </c>
      <c r="K303" s="15">
        <v>2.1014493000000001</v>
      </c>
      <c r="L303" s="15">
        <v>29.5347826</v>
      </c>
      <c r="M303" s="14">
        <v>50</v>
      </c>
      <c r="N303" s="14">
        <v>95</v>
      </c>
      <c r="O303" s="14">
        <v>5</v>
      </c>
      <c r="P303" s="14">
        <v>12</v>
      </c>
      <c r="Q303" s="14">
        <v>8</v>
      </c>
      <c r="R303" s="14">
        <v>9</v>
      </c>
      <c r="S303" s="14">
        <v>10</v>
      </c>
      <c r="T303" s="14">
        <v>18</v>
      </c>
      <c r="U303" s="14">
        <v>18</v>
      </c>
      <c r="V303" s="14">
        <v>17</v>
      </c>
      <c r="W303" s="14">
        <v>12</v>
      </c>
      <c r="X303" s="14">
        <v>8</v>
      </c>
      <c r="Y303" s="14">
        <v>17</v>
      </c>
      <c r="Z303" s="14">
        <v>9</v>
      </c>
      <c r="AA303" s="14">
        <v>2</v>
      </c>
      <c r="AB303" s="14">
        <v>31</v>
      </c>
      <c r="AC303" s="14">
        <v>30</v>
      </c>
      <c r="AD303" s="14">
        <v>28</v>
      </c>
      <c r="AE303" s="14">
        <v>14</v>
      </c>
      <c r="AF303" s="14">
        <v>48</v>
      </c>
      <c r="AG303" s="14">
        <v>66</v>
      </c>
      <c r="AH303" s="14">
        <v>12</v>
      </c>
      <c r="AI303" s="14">
        <v>5</v>
      </c>
      <c r="AJ303" s="14">
        <v>30</v>
      </c>
      <c r="AK303" s="14">
        <v>5</v>
      </c>
      <c r="AL303" s="14">
        <v>3</v>
      </c>
      <c r="AM303" s="14">
        <v>1</v>
      </c>
      <c r="AN303" s="14">
        <v>5</v>
      </c>
      <c r="AO303" s="16">
        <v>700.463768115942</v>
      </c>
      <c r="AP303" s="16">
        <v>591</v>
      </c>
      <c r="AQ303" s="14">
        <v>3</v>
      </c>
      <c r="AR303" s="14">
        <v>3</v>
      </c>
      <c r="AS303" s="14">
        <v>17</v>
      </c>
      <c r="AT303" s="14">
        <v>2</v>
      </c>
      <c r="AU303" s="14">
        <v>6</v>
      </c>
      <c r="AV303" s="14">
        <v>4</v>
      </c>
      <c r="AW303" s="14">
        <v>6</v>
      </c>
      <c r="AX303" s="14">
        <v>4</v>
      </c>
      <c r="AY303" s="14">
        <v>5</v>
      </c>
      <c r="AZ303" s="14">
        <v>0</v>
      </c>
      <c r="BA303" s="14">
        <v>19</v>
      </c>
      <c r="BB303" s="16">
        <v>33734.225806451614</v>
      </c>
      <c r="BC303" s="16">
        <v>24072</v>
      </c>
      <c r="BD303" s="14">
        <v>4</v>
      </c>
      <c r="BE303" s="14">
        <v>4</v>
      </c>
      <c r="BF303" s="14">
        <v>11</v>
      </c>
      <c r="BG303" s="14">
        <v>7</v>
      </c>
      <c r="BH303" s="14">
        <v>6</v>
      </c>
      <c r="BI303" s="14">
        <v>5</v>
      </c>
      <c r="BJ303" s="14">
        <v>6</v>
      </c>
      <c r="BK303" s="14">
        <v>2</v>
      </c>
      <c r="BL303" s="14">
        <v>2</v>
      </c>
      <c r="BM303" s="14">
        <v>2</v>
      </c>
      <c r="BN303" s="14">
        <v>2</v>
      </c>
      <c r="BO303" s="14">
        <v>1</v>
      </c>
      <c r="BP303" s="14">
        <v>2</v>
      </c>
      <c r="BQ303" s="14">
        <v>0</v>
      </c>
      <c r="BR303" s="14">
        <v>1</v>
      </c>
      <c r="BS303" s="14">
        <v>0</v>
      </c>
      <c r="BT303" s="14">
        <v>4</v>
      </c>
      <c r="BU303" s="14">
        <v>0</v>
      </c>
      <c r="BV303" s="14">
        <v>1</v>
      </c>
      <c r="BW303" s="14">
        <v>0</v>
      </c>
      <c r="BX303" s="14">
        <v>2</v>
      </c>
      <c r="BY303" s="14">
        <v>39</v>
      </c>
      <c r="BZ303" s="16">
        <v>44346.692307692305</v>
      </c>
      <c r="CA303" s="16">
        <v>34432</v>
      </c>
      <c r="CB303" s="14">
        <v>4</v>
      </c>
      <c r="CC303" s="16">
        <v>20463.25</v>
      </c>
      <c r="CD303" s="16">
        <v>9912</v>
      </c>
      <c r="CE303" s="14">
        <v>19</v>
      </c>
      <c r="CF303" s="16">
        <v>17606.57894736842</v>
      </c>
      <c r="CG303" s="16">
        <v>14748</v>
      </c>
      <c r="CH303" s="14">
        <v>30</v>
      </c>
      <c r="CI303" s="14">
        <v>17</v>
      </c>
      <c r="CJ303" s="14">
        <v>8</v>
      </c>
      <c r="CK303" s="14">
        <v>5</v>
      </c>
      <c r="CL303" s="14">
        <v>2</v>
      </c>
      <c r="CM303" s="14">
        <v>2</v>
      </c>
      <c r="CN303" s="17">
        <f t="shared" si="102"/>
        <v>2.8985507246376812E-2</v>
      </c>
      <c r="CO303" s="14">
        <v>13</v>
      </c>
      <c r="CP303" s="17">
        <f t="shared" si="103"/>
        <v>0.18840579710144928</v>
      </c>
      <c r="CQ303" s="14">
        <v>21</v>
      </c>
      <c r="CR303" s="14">
        <v>6</v>
      </c>
      <c r="CS303" s="17">
        <f t="shared" si="104"/>
        <v>4.1379310344827586E-2</v>
      </c>
      <c r="CT303" s="13"/>
      <c r="CU303" s="17"/>
      <c r="CV303" s="13"/>
      <c r="CW303" s="13"/>
      <c r="CX303" s="13"/>
      <c r="CY303" s="13"/>
      <c r="CZ303" s="13"/>
      <c r="DA303" s="13"/>
      <c r="DB303" s="13" t="str">
        <f>VLOOKUP($A303,'WO Detail'!$A$2:$BJ$304,5,FALSE)</f>
        <v>Carl Walton</v>
      </c>
      <c r="DC303" s="13"/>
      <c r="DD303" s="13"/>
      <c r="DE303" s="55">
        <f>VLOOKUP($A303,'WO Detail'!$A$2:$BJ$304,38,FALSE)</f>
        <v>0</v>
      </c>
      <c r="DF303" s="19" t="s">
        <v>334</v>
      </c>
      <c r="DG303" s="19" t="s">
        <v>335</v>
      </c>
      <c r="DH303" s="19" t="s">
        <v>336</v>
      </c>
      <c r="DI303" s="19" t="s">
        <v>337</v>
      </c>
      <c r="DJ303" s="19" t="s">
        <v>313</v>
      </c>
      <c r="DK303" s="19" t="s">
        <v>314</v>
      </c>
      <c r="DL303" s="19" t="s">
        <v>340</v>
      </c>
      <c r="DM303" s="19" t="s">
        <v>341</v>
      </c>
      <c r="DN303" s="19" t="s">
        <v>342</v>
      </c>
      <c r="DO303" s="55"/>
      <c r="DP303" s="55"/>
      <c r="DQ303" s="68">
        <v>11.403508771929801</v>
      </c>
      <c r="DR303" s="55" t="str">
        <f>VLOOKUP($A303,'WO Detail'!$A$2:$BJ$304,10,FALSE)</f>
        <v>No</v>
      </c>
      <c r="DS303" s="55" t="str">
        <f>VLOOKUP($A303,'WO Detail'!$A$2:$BJ$304,14,FALSE)</f>
        <v>NO</v>
      </c>
      <c r="DT303" s="19" t="s">
        <v>343</v>
      </c>
      <c r="DU303" s="59">
        <f>VLOOKUP($A303,'WO Detail'!$A$2:$BJ$304,15,FALSE)</f>
        <v>0</v>
      </c>
      <c r="DV303" s="77"/>
      <c r="DW303" s="79" t="s">
        <v>267</v>
      </c>
      <c r="DX303" s="55">
        <f>VLOOKUP($A303,'WO Detail'!$A$2:$BJ$304,26,FALSE)</f>
        <v>70</v>
      </c>
      <c r="DY303" s="55">
        <f>VLOOKUP($A303,'WO Detail'!$A$2:$BJ$304,27,FALSE)</f>
        <v>69</v>
      </c>
      <c r="DZ303" s="55">
        <f>VLOOKUP($A303,'WO Detail'!$A$2:$BJ$304,28,FALSE)</f>
        <v>0</v>
      </c>
      <c r="EA303" s="55">
        <f>VLOOKUP($A303,'WO Detail'!$A$2:$BJ$304,29,FALSE)</f>
        <v>1</v>
      </c>
      <c r="EB303" s="55">
        <f>VLOOKUP($A303,'WO Detail'!$A$2:$BJ$304,30,FALSE)</f>
        <v>5</v>
      </c>
      <c r="EC303" s="55">
        <f>VLOOKUP($A303,'WO Detail'!$A$2:$BJ$304,31,FALSE)</f>
        <v>20</v>
      </c>
      <c r="ED303" s="55">
        <f>VLOOKUP($A303,'WO Detail'!$A$2:$BJ$304,32,FALSE)</f>
        <v>27</v>
      </c>
      <c r="EE303" s="55">
        <f>VLOOKUP($A303,'WO Detail'!$A$2:$BJ$304,33,FALSE)</f>
        <v>14</v>
      </c>
      <c r="EF303" s="55">
        <f>VLOOKUP($A303,'WO Detail'!$A$2:$BJ$304,34,FALSE)</f>
        <v>4</v>
      </c>
      <c r="EG303" s="55">
        <f>VLOOKUP($A303,'WO Detail'!$A$2:$BJ$304,35,FALSE)</f>
        <v>0</v>
      </c>
      <c r="EH303" s="55">
        <f>VLOOKUP($A303,'WO Detail'!$A$2:$BJ$304,36,FALSE)</f>
        <v>0</v>
      </c>
      <c r="EI303" s="55">
        <f>VLOOKUP($A303,'WO Detail'!$A$2:$BJ$304,37,FALSE)</f>
        <v>0</v>
      </c>
      <c r="EJ303" s="78">
        <v>1</v>
      </c>
      <c r="EK303" s="78">
        <v>0</v>
      </c>
      <c r="EL303" s="19" t="s">
        <v>268</v>
      </c>
      <c r="EM303" s="19" t="s">
        <v>269</v>
      </c>
      <c r="EN303" s="81">
        <v>24015</v>
      </c>
      <c r="EO303" s="78">
        <v>55</v>
      </c>
      <c r="EP303" s="78" t="s">
        <v>1253</v>
      </c>
      <c r="EQ303" s="84">
        <v>6811</v>
      </c>
      <c r="ER303" s="78">
        <v>0.52</v>
      </c>
      <c r="ES303" s="13"/>
      <c r="ET303" s="55">
        <f>VLOOKUP($A303,'WO Detail'!$A$2:$BJ$304,25,FALSE)</f>
        <v>0</v>
      </c>
      <c r="EU303" s="55">
        <f>VLOOKUP($A303,'WO Detail'!$A$2:$BJ$304,24,FALSE)</f>
        <v>2</v>
      </c>
      <c r="EV303" s="55">
        <f>VLOOKUP($A303,'WO Detail'!$A$2:$BJ$304,23,FALSE)</f>
        <v>0</v>
      </c>
      <c r="EW303" s="78" t="s">
        <v>267</v>
      </c>
      <c r="EX303" s="13"/>
      <c r="EY303" s="13"/>
      <c r="EZ303" s="19" t="s">
        <v>272</v>
      </c>
      <c r="FA303" s="55" t="str">
        <f>VLOOKUP($A303,'WO Detail'!$A$2:$BJ$304,11,FALSE)</f>
        <v>Other</v>
      </c>
      <c r="FB303" s="55" t="str">
        <f>VLOOKUP($A303,'WO Detail'!$A$2:$BJ$304,12,FALSE)</f>
        <v>No</v>
      </c>
      <c r="FC303" s="13"/>
      <c r="FD303" s="55">
        <f>VLOOKUP($A303,'WO Detail'!$A$2:$BJ$304,13,FALSE)</f>
        <v>0</v>
      </c>
      <c r="FE303" s="19" t="s">
        <v>267</v>
      </c>
      <c r="FF303" s="13"/>
      <c r="FG303" s="19" t="s">
        <v>1384</v>
      </c>
      <c r="FH303" s="19" t="s">
        <v>346</v>
      </c>
      <c r="FI303" s="13">
        <v>3806</v>
      </c>
      <c r="FJ303" s="13">
        <v>3</v>
      </c>
      <c r="FK303" s="19" t="s">
        <v>412</v>
      </c>
      <c r="FL303" s="13"/>
      <c r="FM303" s="55">
        <f>VLOOKUP($A303,'WO Detail'!$A$2:$BJ$304,16,FALSE)</f>
        <v>0</v>
      </c>
      <c r="FN303" s="13"/>
      <c r="FO303" s="13"/>
      <c r="FP303" s="13"/>
      <c r="FQ303" s="13"/>
      <c r="FR303" s="13"/>
      <c r="FS303" s="13"/>
      <c r="FT303" s="13"/>
      <c r="FU303" s="13"/>
      <c r="FV303" s="13"/>
      <c r="FW303" s="13"/>
      <c r="FX303" s="13"/>
      <c r="FY303" s="13"/>
      <c r="FZ303" s="13"/>
      <c r="GA303" s="13"/>
      <c r="GB303" s="13"/>
      <c r="GC303" s="13"/>
      <c r="GD303" s="13"/>
      <c r="GE303" s="13"/>
      <c r="GF303" s="13"/>
      <c r="GG303" s="13"/>
      <c r="GH303" s="55">
        <f>VLOOKUP($A303,'WO Detail'!$A$2:$BJ$304,39,FALSE)</f>
        <v>87.98</v>
      </c>
      <c r="GI303" s="55">
        <f>VLOOKUP($A303,'WO Detail'!$A$2:$BJ$304,40,FALSE)</f>
        <v>37.68</v>
      </c>
      <c r="GJ303" s="13"/>
      <c r="GK303" s="13"/>
      <c r="GL303" s="13"/>
      <c r="GM303" s="13"/>
      <c r="GN303" s="55">
        <f>VLOOKUP($A303,'WO Detail'!$A$2:$BJ$304,17,FALSE)</f>
        <v>0</v>
      </c>
      <c r="GO303" s="55">
        <f>VLOOKUP($A303,'WO Detail'!$A$2:$BJ$304,18,FALSE)</f>
        <v>0</v>
      </c>
      <c r="GP303" s="55">
        <f>VLOOKUP($A303,'WO Detail'!$A$2:$BJ$304,19,FALSE)</f>
        <v>0</v>
      </c>
      <c r="GQ303" s="55" t="str">
        <f>VLOOKUP($A303,'WO Detail'!$A$2:$BJ$304,21,FALSE)</f>
        <v>No</v>
      </c>
      <c r="GR303" s="89">
        <f>VLOOKUP($A303,'WO Detail'!$A$2:$BJ$304,22,FALSE)</f>
        <v>0.58270394135104575</v>
      </c>
      <c r="GS303" s="95">
        <f>VLOOKUP($A303,'WO Detail'!$A$2:$BJ$304,41,FALSE)</f>
        <v>172</v>
      </c>
      <c r="GT303" s="95">
        <f t="shared" si="123"/>
        <v>0.83091787439613529</v>
      </c>
      <c r="GU303" s="95">
        <f>VLOOKUP($A303,'WO Detail'!$A$2:$BJ$304,42,FALSE)</f>
        <v>16</v>
      </c>
      <c r="GV303" s="95">
        <f t="shared" si="124"/>
        <v>0.2318840579710145</v>
      </c>
      <c r="GW303" s="95">
        <f>VLOOKUP($A303,'WO Detail'!$A$2:$BJ$304,43,FALSE)</f>
        <v>274</v>
      </c>
      <c r="GX303" s="95">
        <f t="shared" si="105"/>
        <v>1.3236714975845409</v>
      </c>
      <c r="GY303" s="95">
        <f>VLOOKUP($A303,'WO Detail'!$A$2:$BJ$304,44,FALSE)</f>
        <v>304</v>
      </c>
      <c r="GZ303" s="95">
        <f t="shared" si="106"/>
        <v>4.4057971014492754</v>
      </c>
      <c r="HA303" s="95">
        <f>VLOOKUP($A303,'WO Detail'!$A$2:$BJ$304,45,FALSE)</f>
        <v>164</v>
      </c>
      <c r="HB303" s="95">
        <f t="shared" si="107"/>
        <v>0.79227053140096615</v>
      </c>
      <c r="HC303" s="95">
        <f>VLOOKUP($A303,'WO Detail'!$A$2:$BJ$304,46,FALSE)</f>
        <v>87</v>
      </c>
      <c r="HD303" s="95">
        <f t="shared" si="108"/>
        <v>1.2608695652173914</v>
      </c>
      <c r="HE303" s="95">
        <f>VLOOKUP($A303,'WO Detail'!$A$2:$BJ$304,47,FALSE)</f>
        <v>121</v>
      </c>
      <c r="HF303" s="95">
        <f t="shared" si="109"/>
        <v>0.58454106280193241</v>
      </c>
      <c r="HG303" s="95">
        <f>VLOOKUP($A303,'WO Detail'!$A$2:$BJ$304,49,FALSE)</f>
        <v>107</v>
      </c>
      <c r="HH303" s="95">
        <f t="shared" si="110"/>
        <v>0.51690821256038644</v>
      </c>
      <c r="HI303" s="95">
        <f>VLOOKUP($A303,'WO Detail'!$A$2:$BJ$304,51,FALSE)</f>
        <v>3</v>
      </c>
      <c r="HJ303" s="95">
        <f t="shared" si="111"/>
        <v>1.5</v>
      </c>
      <c r="HK303" s="95">
        <f>VLOOKUP($A303,'WO Detail'!$A$2:$BJ$304,53,FALSE)</f>
        <v>4</v>
      </c>
      <c r="HL303" s="95">
        <f t="shared" si="112"/>
        <v>2</v>
      </c>
      <c r="HM303" s="95">
        <f>VLOOKUP($A303,'WO Detail'!$A$2:$BJ$304,55,FALSE)</f>
        <v>44</v>
      </c>
      <c r="HN303" s="95">
        <f>HM303/EU303</f>
        <v>22</v>
      </c>
      <c r="HO303" s="95">
        <f>VLOOKUP($A303,'WO Detail'!$A$2:$BJ$304,56,FALSE)</f>
        <v>1458</v>
      </c>
      <c r="HP303" s="95">
        <f t="shared" si="113"/>
        <v>7.0434782608695654</v>
      </c>
      <c r="HQ303" s="95">
        <f>VLOOKUP($A303,'WO Detail'!$A$2:$BJ$304,57,FALSE)</f>
        <v>698</v>
      </c>
      <c r="HR303" s="95">
        <f t="shared" si="114"/>
        <v>10.115942028985508</v>
      </c>
      <c r="HS303" s="95">
        <f>VLOOKUP($A303,'WO Detail'!$A$2:$BJ$304,58,FALSE)</f>
        <v>1031</v>
      </c>
      <c r="HT303" s="95">
        <f t="shared" si="115"/>
        <v>4.9806763285024154</v>
      </c>
      <c r="HU303" s="95">
        <f>VLOOKUP($A303,'WO Detail'!$A$2:$BJ$304,59,FALSE)</f>
        <v>3341</v>
      </c>
      <c r="HV303" s="95">
        <f t="shared" si="116"/>
        <v>48.420289855072461</v>
      </c>
      <c r="HW303" s="95">
        <f>VLOOKUP($A303,'WO Detail'!$A$2:$BJ$304,60,FALSE)</f>
        <v>113</v>
      </c>
      <c r="HX303" s="95">
        <f t="shared" si="117"/>
        <v>0.54589371980676327</v>
      </c>
      <c r="HY303" s="95">
        <f>VLOOKUP($A303,'WO Detail'!$A$2:$BJ$304,61,FALSE)</f>
        <v>4410</v>
      </c>
      <c r="HZ303" s="95">
        <f t="shared" si="118"/>
        <v>63.913043478260867</v>
      </c>
      <c r="IA303" s="95"/>
      <c r="IB303" s="95"/>
      <c r="IC303" s="95"/>
      <c r="ID303" s="113">
        <f>VLOOKUP($A303,'PHAS Score'!$C$1:$D$303,2,FALSE)</f>
        <v>5</v>
      </c>
      <c r="IE303" s="95">
        <f>VLOOKUP($A303,'WO Detail'!$A$2:$BJ$304,62,FALSE)</f>
        <v>179</v>
      </c>
      <c r="IF303" s="95">
        <f t="shared" si="119"/>
        <v>2.5942028985507246</v>
      </c>
      <c r="IG303" s="96"/>
      <c r="IH303" s="96"/>
      <c r="II303" s="96"/>
      <c r="IJ303" s="96"/>
    </row>
    <row r="304" spans="1:244" s="18" customFormat="1" ht="20.100000000000001" customHeight="1">
      <c r="A304" s="55" t="s">
        <v>1663</v>
      </c>
      <c r="B304" s="13" t="s">
        <v>307</v>
      </c>
      <c r="C304" s="13" t="str">
        <f>VLOOKUP($A304,'WO Detail'!$A$2:$BJ$304,4,FALSE)</f>
        <v>Mixed Finance</v>
      </c>
      <c r="D304" s="13" t="str">
        <f>VLOOKUP($A304,'WO Detail'!$A$2:$BJ$304,6,FALSE)</f>
        <v>Wise Towers</v>
      </c>
      <c r="E304" s="55">
        <f>VLOOKUP($A304,'WO Detail'!$A$2:$BJ$304,7,FALSE)</f>
        <v>127</v>
      </c>
      <c r="F304" s="13" t="s">
        <v>1664</v>
      </c>
      <c r="G304" s="53">
        <v>173</v>
      </c>
      <c r="H304" s="55" t="str">
        <f>VLOOKUP($A304,'WO Detail'!$A$2:$BJ$304,9,FALSE)</f>
        <v>NY005011270</v>
      </c>
      <c r="I304" s="14">
        <v>166</v>
      </c>
      <c r="J304" s="14">
        <v>328</v>
      </c>
      <c r="K304" s="15">
        <v>1.9759036000000001</v>
      </c>
      <c r="L304" s="15">
        <v>29.013252999999999</v>
      </c>
      <c r="M304" s="14">
        <v>130</v>
      </c>
      <c r="N304" s="14">
        <v>198</v>
      </c>
      <c r="O304" s="14">
        <v>16</v>
      </c>
      <c r="P304" s="14">
        <v>24</v>
      </c>
      <c r="Q304" s="14">
        <v>20</v>
      </c>
      <c r="R304" s="14">
        <v>16</v>
      </c>
      <c r="S304" s="14">
        <v>24</v>
      </c>
      <c r="T304" s="14">
        <v>42</v>
      </c>
      <c r="U304" s="14">
        <v>28</v>
      </c>
      <c r="V304" s="14">
        <v>26</v>
      </c>
      <c r="W304" s="14">
        <v>30</v>
      </c>
      <c r="X304" s="14">
        <v>24</v>
      </c>
      <c r="Y304" s="14">
        <v>32</v>
      </c>
      <c r="Z304" s="14">
        <v>21</v>
      </c>
      <c r="AA304" s="14">
        <v>25</v>
      </c>
      <c r="AB304" s="14">
        <v>67</v>
      </c>
      <c r="AC304" s="14">
        <v>91</v>
      </c>
      <c r="AD304" s="14">
        <v>78</v>
      </c>
      <c r="AE304" s="14">
        <v>11</v>
      </c>
      <c r="AF304" s="14">
        <v>126</v>
      </c>
      <c r="AG304" s="14">
        <v>173</v>
      </c>
      <c r="AH304" s="14">
        <v>18</v>
      </c>
      <c r="AI304" s="14">
        <v>0</v>
      </c>
      <c r="AJ304" s="14">
        <v>77</v>
      </c>
      <c r="AK304" s="14">
        <v>40</v>
      </c>
      <c r="AL304" s="14">
        <v>5</v>
      </c>
      <c r="AM304" s="14">
        <v>3</v>
      </c>
      <c r="AN304" s="14">
        <v>14</v>
      </c>
      <c r="AO304" s="16">
        <v>545.2831325301205</v>
      </c>
      <c r="AP304" s="16">
        <v>338</v>
      </c>
      <c r="AQ304" s="14">
        <v>5</v>
      </c>
      <c r="AR304" s="14">
        <v>7</v>
      </c>
      <c r="AS304" s="14">
        <v>59</v>
      </c>
      <c r="AT304" s="14">
        <v>24</v>
      </c>
      <c r="AU304" s="14">
        <v>9</v>
      </c>
      <c r="AV304" s="14">
        <v>8</v>
      </c>
      <c r="AW304" s="14">
        <v>8</v>
      </c>
      <c r="AX304" s="14">
        <v>8</v>
      </c>
      <c r="AY304" s="14">
        <v>4</v>
      </c>
      <c r="AZ304" s="14">
        <v>6</v>
      </c>
      <c r="BA304" s="14">
        <v>28</v>
      </c>
      <c r="BB304" s="16">
        <v>27736.201388888891</v>
      </c>
      <c r="BC304" s="16">
        <v>15567</v>
      </c>
      <c r="BD304" s="14">
        <v>5</v>
      </c>
      <c r="BE304" s="14">
        <v>17</v>
      </c>
      <c r="BF304" s="14">
        <v>49</v>
      </c>
      <c r="BG304" s="14">
        <v>9</v>
      </c>
      <c r="BH304" s="14">
        <v>12</v>
      </c>
      <c r="BI304" s="14">
        <v>8</v>
      </c>
      <c r="BJ304" s="14">
        <v>8</v>
      </c>
      <c r="BK304" s="14">
        <v>9</v>
      </c>
      <c r="BL304" s="14">
        <v>5</v>
      </c>
      <c r="BM304" s="14">
        <v>2</v>
      </c>
      <c r="BN304" s="14">
        <v>1</v>
      </c>
      <c r="BO304" s="14">
        <v>5</v>
      </c>
      <c r="BP304" s="14">
        <v>1</v>
      </c>
      <c r="BQ304" s="14">
        <v>2</v>
      </c>
      <c r="BR304" s="14">
        <v>1</v>
      </c>
      <c r="BS304" s="14">
        <v>4</v>
      </c>
      <c r="BT304" s="14">
        <v>0</v>
      </c>
      <c r="BU304" s="14">
        <v>0</v>
      </c>
      <c r="BV304" s="14">
        <v>2</v>
      </c>
      <c r="BW304" s="14">
        <v>0</v>
      </c>
      <c r="BX304" s="14">
        <v>4</v>
      </c>
      <c r="BY304" s="14">
        <v>59</v>
      </c>
      <c r="BZ304" s="16">
        <v>46085.067796610172</v>
      </c>
      <c r="CA304" s="16">
        <v>36301</v>
      </c>
      <c r="CB304" s="14">
        <v>11</v>
      </c>
      <c r="CC304" s="16">
        <v>16163.636363636364</v>
      </c>
      <c r="CD304" s="16">
        <v>7376</v>
      </c>
      <c r="CE304" s="14">
        <v>76</v>
      </c>
      <c r="CF304" s="16">
        <v>15786.065789473685</v>
      </c>
      <c r="CG304" s="16">
        <v>11370</v>
      </c>
      <c r="CH304" s="14">
        <v>94</v>
      </c>
      <c r="CI304" s="14">
        <v>26</v>
      </c>
      <c r="CJ304" s="14">
        <v>14</v>
      </c>
      <c r="CK304" s="14">
        <v>5</v>
      </c>
      <c r="CL304" s="14">
        <v>3</v>
      </c>
      <c r="CM304" s="14">
        <v>5</v>
      </c>
      <c r="CN304" s="17">
        <f t="shared" si="102"/>
        <v>3.0120481927710843E-2</v>
      </c>
      <c r="CO304" s="14">
        <v>14</v>
      </c>
      <c r="CP304" s="17">
        <f t="shared" si="103"/>
        <v>8.4337349397590355E-2</v>
      </c>
      <c r="CQ304" s="14">
        <v>67</v>
      </c>
      <c r="CR304" s="14">
        <v>21</v>
      </c>
      <c r="CS304" s="17">
        <f t="shared" si="104"/>
        <v>6.402439024390244E-2</v>
      </c>
      <c r="CT304" s="13"/>
      <c r="CU304" s="17"/>
      <c r="CV304" s="13"/>
      <c r="CW304" s="13"/>
      <c r="CX304" s="13"/>
      <c r="CY304" s="13"/>
      <c r="CZ304" s="13"/>
      <c r="DA304" s="13"/>
      <c r="DB304" s="13" t="str">
        <f>VLOOKUP($A304,'WO Detail'!$A$2:$BJ$304,5,FALSE)</f>
        <v>Carl Walton</v>
      </c>
      <c r="DC304" s="13"/>
      <c r="DD304" s="13"/>
      <c r="DE304" s="55">
        <f>VLOOKUP($A304,'WO Detail'!$A$2:$BJ$304,38,FALSE)</f>
        <v>1</v>
      </c>
      <c r="DF304" s="19" t="s">
        <v>334</v>
      </c>
      <c r="DG304" s="19" t="s">
        <v>335</v>
      </c>
      <c r="DH304" s="19" t="s">
        <v>336</v>
      </c>
      <c r="DI304" s="19" t="s">
        <v>337</v>
      </c>
      <c r="DJ304" s="19" t="s">
        <v>313</v>
      </c>
      <c r="DK304" s="19" t="s">
        <v>314</v>
      </c>
      <c r="DL304" s="19" t="s">
        <v>340</v>
      </c>
      <c r="DM304" s="19" t="s">
        <v>341</v>
      </c>
      <c r="DN304" s="19" t="s">
        <v>342</v>
      </c>
      <c r="DO304" s="55"/>
      <c r="DP304" s="55"/>
      <c r="DQ304" s="68">
        <v>11.403508771929801</v>
      </c>
      <c r="DR304" s="55" t="str">
        <f>VLOOKUP($A304,'WO Detail'!$A$2:$BJ$304,10,FALSE)</f>
        <v>No</v>
      </c>
      <c r="DS304" s="55" t="str">
        <f>VLOOKUP($A304,'WO Detail'!$A$2:$BJ$304,14,FALSE)</f>
        <v>NO</v>
      </c>
      <c r="DT304" s="19" t="s">
        <v>343</v>
      </c>
      <c r="DU304" s="59">
        <f>VLOOKUP($A304,'WO Detail'!$A$2:$BJ$304,15,FALSE)</f>
        <v>0</v>
      </c>
      <c r="DV304" s="77"/>
      <c r="DW304" s="79" t="s">
        <v>267</v>
      </c>
      <c r="DX304" s="55">
        <f>VLOOKUP($A304,'WO Detail'!$A$2:$BJ$304,26,FALSE)</f>
        <v>168</v>
      </c>
      <c r="DY304" s="55">
        <f>VLOOKUP($A304,'WO Detail'!$A$2:$BJ$304,27,FALSE)</f>
        <v>166</v>
      </c>
      <c r="DZ304" s="55">
        <f>VLOOKUP($A304,'WO Detail'!$A$2:$BJ$304,28,FALSE)</f>
        <v>2</v>
      </c>
      <c r="EA304" s="55">
        <f>VLOOKUP($A304,'WO Detail'!$A$2:$BJ$304,29,FALSE)</f>
        <v>0</v>
      </c>
      <c r="EB304" s="55">
        <f>VLOOKUP($A304,'WO Detail'!$A$2:$BJ$304,30,FALSE)</f>
        <v>0</v>
      </c>
      <c r="EC304" s="55">
        <f>VLOOKUP($A304,'WO Detail'!$A$2:$BJ$304,31,FALSE)</f>
        <v>69</v>
      </c>
      <c r="ED304" s="55">
        <f>VLOOKUP($A304,'WO Detail'!$A$2:$BJ$304,32,FALSE)</f>
        <v>57</v>
      </c>
      <c r="EE304" s="55">
        <f>VLOOKUP($A304,'WO Detail'!$A$2:$BJ$304,33,FALSE)</f>
        <v>36</v>
      </c>
      <c r="EF304" s="55">
        <f>VLOOKUP($A304,'WO Detail'!$A$2:$BJ$304,34,FALSE)</f>
        <v>6</v>
      </c>
      <c r="EG304" s="55">
        <f>VLOOKUP($A304,'WO Detail'!$A$2:$BJ$304,35,FALSE)</f>
        <v>0</v>
      </c>
      <c r="EH304" s="55">
        <f>VLOOKUP($A304,'WO Detail'!$A$2:$BJ$304,36,FALSE)</f>
        <v>0</v>
      </c>
      <c r="EI304" s="55">
        <f>VLOOKUP($A304,'WO Detail'!$A$2:$BJ$304,37,FALSE)</f>
        <v>0</v>
      </c>
      <c r="EJ304" s="78">
        <v>1</v>
      </c>
      <c r="EK304" s="78">
        <v>0</v>
      </c>
      <c r="EL304" s="19" t="s">
        <v>268</v>
      </c>
      <c r="EM304" s="19" t="s">
        <v>269</v>
      </c>
      <c r="EN304" s="81">
        <v>24015</v>
      </c>
      <c r="EO304" s="78">
        <v>55</v>
      </c>
      <c r="EP304" s="78" t="s">
        <v>457</v>
      </c>
      <c r="EQ304" s="84">
        <v>13176</v>
      </c>
      <c r="ER304" s="78">
        <v>0.57999999999999996</v>
      </c>
      <c r="ES304" s="13"/>
      <c r="ET304" s="55">
        <f>VLOOKUP($A304,'WO Detail'!$A$2:$BJ$304,25,FALSE)</f>
        <v>0</v>
      </c>
      <c r="EU304" s="55">
        <f>VLOOKUP($A304,'WO Detail'!$A$2:$BJ$304,24,FALSE)</f>
        <v>2</v>
      </c>
      <c r="EV304" s="55">
        <f>VLOOKUP($A304,'WO Detail'!$A$2:$BJ$304,23,FALSE)</f>
        <v>0</v>
      </c>
      <c r="EW304" s="78" t="s">
        <v>267</v>
      </c>
      <c r="EX304" s="13"/>
      <c r="EY304" s="13"/>
      <c r="EZ304" s="19" t="s">
        <v>272</v>
      </c>
      <c r="FA304" s="55" t="str">
        <f>VLOOKUP($A304,'WO Detail'!$A$2:$BJ$304,11,FALSE)</f>
        <v>Other</v>
      </c>
      <c r="FB304" s="55" t="str">
        <f>VLOOKUP($A304,'WO Detail'!$A$2:$BJ$304,12,FALSE)</f>
        <v>No</v>
      </c>
      <c r="FC304" s="13"/>
      <c r="FD304" s="55">
        <f>VLOOKUP($A304,'WO Detail'!$A$2:$BJ$304,13,FALSE)</f>
        <v>0</v>
      </c>
      <c r="FE304" s="19" t="s">
        <v>267</v>
      </c>
      <c r="FF304" s="13"/>
      <c r="FG304" s="19" t="s">
        <v>1384</v>
      </c>
      <c r="FH304" s="19" t="s">
        <v>346</v>
      </c>
      <c r="FI304" s="13">
        <v>3806</v>
      </c>
      <c r="FJ304" s="13">
        <v>3</v>
      </c>
      <c r="FK304" s="19" t="s">
        <v>412</v>
      </c>
      <c r="FL304" s="13"/>
      <c r="FM304" s="55">
        <f>VLOOKUP($A304,'WO Detail'!$A$2:$BJ$304,16,FALSE)</f>
        <v>0</v>
      </c>
      <c r="FN304" s="13"/>
      <c r="FO304" s="13"/>
      <c r="FP304" s="13"/>
      <c r="FQ304" s="13"/>
      <c r="FR304" s="13"/>
      <c r="FS304" s="13"/>
      <c r="FT304" s="13"/>
      <c r="FU304" s="13"/>
      <c r="FV304" s="13"/>
      <c r="FW304" s="13"/>
      <c r="FX304" s="13"/>
      <c r="FY304" s="13"/>
      <c r="FZ304" s="13"/>
      <c r="GA304" s="13"/>
      <c r="GB304" s="13"/>
      <c r="GC304" s="13"/>
      <c r="GD304" s="13"/>
      <c r="GE304" s="13"/>
      <c r="GF304" s="13"/>
      <c r="GG304" s="13"/>
      <c r="GH304" s="55">
        <f>VLOOKUP($A304,'WO Detail'!$A$2:$BJ$304,39,FALSE)</f>
        <v>83.49</v>
      </c>
      <c r="GI304" s="55">
        <f>VLOOKUP($A304,'WO Detail'!$A$2:$BJ$304,40,FALSE)</f>
        <v>38.549999999999997</v>
      </c>
      <c r="GJ304" s="13"/>
      <c r="GK304" s="13"/>
      <c r="GL304" s="13"/>
      <c r="GM304" s="13"/>
      <c r="GN304" s="55">
        <f>VLOOKUP($A304,'WO Detail'!$A$2:$BJ$304,17,FALSE)</f>
        <v>0</v>
      </c>
      <c r="GO304" s="55">
        <f>VLOOKUP($A304,'WO Detail'!$A$2:$BJ$304,18,FALSE)</f>
        <v>0</v>
      </c>
      <c r="GP304" s="55">
        <f>VLOOKUP($A304,'WO Detail'!$A$2:$BJ$304,19,FALSE)</f>
        <v>0</v>
      </c>
      <c r="GQ304" s="55" t="str">
        <f>VLOOKUP($A304,'WO Detail'!$A$2:$BJ$304,21,FALSE)</f>
        <v>No</v>
      </c>
      <c r="GR304" s="89">
        <f>VLOOKUP($A304,'WO Detail'!$A$2:$BJ$304,22,FALSE)</f>
        <v>0.50694406208333065</v>
      </c>
      <c r="GS304" s="95">
        <f>VLOOKUP($A304,'WO Detail'!$A$2:$BJ$304,41,FALSE)</f>
        <v>464</v>
      </c>
      <c r="GT304" s="95">
        <f t="shared" si="123"/>
        <v>0.93172690763052202</v>
      </c>
      <c r="GU304" s="95">
        <f>VLOOKUP($A304,'WO Detail'!$A$2:$BJ$304,42,FALSE)</f>
        <v>19</v>
      </c>
      <c r="GV304" s="95">
        <f t="shared" si="124"/>
        <v>0.1144578313253012</v>
      </c>
      <c r="GW304" s="95">
        <f>VLOOKUP($A304,'WO Detail'!$A$2:$BJ$304,43,FALSE)</f>
        <v>637</v>
      </c>
      <c r="GX304" s="95">
        <f t="shared" si="105"/>
        <v>1.279116465863454</v>
      </c>
      <c r="GY304" s="95">
        <f>VLOOKUP($A304,'WO Detail'!$A$2:$BJ$304,44,FALSE)</f>
        <v>971</v>
      </c>
      <c r="GZ304" s="95">
        <f t="shared" si="106"/>
        <v>5.8493975903614457</v>
      </c>
      <c r="HA304" s="95">
        <f>VLOOKUP($A304,'WO Detail'!$A$2:$BJ$304,45,FALSE)</f>
        <v>348</v>
      </c>
      <c r="HB304" s="95">
        <f t="shared" si="107"/>
        <v>0.6987951807228916</v>
      </c>
      <c r="HC304" s="95">
        <f>VLOOKUP($A304,'WO Detail'!$A$2:$BJ$304,46,FALSE)</f>
        <v>130</v>
      </c>
      <c r="HD304" s="95">
        <f t="shared" si="108"/>
        <v>0.7831325301204819</v>
      </c>
      <c r="HE304" s="95">
        <f>VLOOKUP($A304,'WO Detail'!$A$2:$BJ$304,47,FALSE)</f>
        <v>275</v>
      </c>
      <c r="HF304" s="95">
        <f t="shared" si="109"/>
        <v>0.55220883534136544</v>
      </c>
      <c r="HG304" s="95">
        <f>VLOOKUP($A304,'WO Detail'!$A$2:$BJ$304,49,FALSE)</f>
        <v>408</v>
      </c>
      <c r="HH304" s="95">
        <f t="shared" si="110"/>
        <v>0.81927710843373491</v>
      </c>
      <c r="HI304" s="95">
        <f>VLOOKUP($A304,'WO Detail'!$A$2:$BJ$304,51,FALSE)</f>
        <v>3</v>
      </c>
      <c r="HJ304" s="95">
        <f t="shared" si="111"/>
        <v>1.5</v>
      </c>
      <c r="HK304" s="95">
        <f>VLOOKUP($A304,'WO Detail'!$A$2:$BJ$304,53,FALSE)</f>
        <v>4</v>
      </c>
      <c r="HL304" s="95">
        <f t="shared" si="112"/>
        <v>2</v>
      </c>
      <c r="HM304" s="95">
        <f>VLOOKUP($A304,'WO Detail'!$A$2:$BJ$304,55,FALSE)</f>
        <v>168</v>
      </c>
      <c r="HN304" s="95">
        <f>HM304/EU304</f>
        <v>84</v>
      </c>
      <c r="HO304" s="95">
        <f>VLOOKUP($A304,'WO Detail'!$A$2:$BJ$304,56,FALSE)</f>
        <v>3952</v>
      </c>
      <c r="HP304" s="95">
        <f t="shared" si="113"/>
        <v>7.9357429718875494</v>
      </c>
      <c r="HQ304" s="95">
        <f>VLOOKUP($A304,'WO Detail'!$A$2:$BJ$304,57,FALSE)</f>
        <v>1507</v>
      </c>
      <c r="HR304" s="95">
        <f t="shared" si="114"/>
        <v>9.0783132530120483</v>
      </c>
      <c r="HS304" s="95">
        <f>VLOOKUP($A304,'WO Detail'!$A$2:$BJ$304,58,FALSE)</f>
        <v>2342</v>
      </c>
      <c r="HT304" s="95">
        <f t="shared" si="115"/>
        <v>4.7028112449799195</v>
      </c>
      <c r="HU304" s="95">
        <f>VLOOKUP($A304,'WO Detail'!$A$2:$BJ$304,59,FALSE)</f>
        <v>7548</v>
      </c>
      <c r="HV304" s="95">
        <f t="shared" si="116"/>
        <v>45.46987951807229</v>
      </c>
      <c r="HW304" s="95">
        <f>VLOOKUP($A304,'WO Detail'!$A$2:$BJ$304,60,FALSE)</f>
        <v>129</v>
      </c>
      <c r="HX304" s="95">
        <f t="shared" si="117"/>
        <v>0.25903614457831325</v>
      </c>
      <c r="HY304" s="95">
        <f>VLOOKUP($A304,'WO Detail'!$A$2:$BJ$304,61,FALSE)</f>
        <v>3843</v>
      </c>
      <c r="HZ304" s="95">
        <f t="shared" si="118"/>
        <v>23.150602409638555</v>
      </c>
      <c r="IA304" s="95"/>
      <c r="IB304" s="95"/>
      <c r="IC304" s="95"/>
      <c r="ID304" s="113">
        <f>VLOOKUP($A304,'PHAS Score'!$C$1:$D$303,2,FALSE)</f>
        <v>5</v>
      </c>
      <c r="IE304" s="95">
        <f>VLOOKUP($A304,'WO Detail'!$A$2:$BJ$304,62,FALSE)</f>
        <v>140</v>
      </c>
      <c r="IF304" s="95">
        <f t="shared" si="119"/>
        <v>0.84337349397590367</v>
      </c>
      <c r="IG304" s="96"/>
      <c r="IH304" s="96"/>
      <c r="II304" s="96"/>
      <c r="IJ304" s="96"/>
    </row>
    <row r="305" spans="1:244" s="18" customFormat="1" ht="20.100000000000001" customHeight="1">
      <c r="A305" s="55" t="s">
        <v>1665</v>
      </c>
      <c r="B305" s="13" t="s">
        <v>307</v>
      </c>
      <c r="C305" s="13" t="str">
        <f>VLOOKUP($A305,'WO Detail'!$A$2:$BJ$304,4,FALSE)</f>
        <v>Mixed Finance</v>
      </c>
      <c r="D305" s="13" t="str">
        <f>VLOOKUP($A305,'WO Detail'!$A$2:$BJ$304,6,FALSE)</f>
        <v>Wise Towers</v>
      </c>
      <c r="E305" s="55">
        <f>VLOOKUP($A305,'WO Detail'!$A$2:$BJ$304,7,FALSE)</f>
        <v>127</v>
      </c>
      <c r="F305" s="13" t="s">
        <v>1666</v>
      </c>
      <c r="G305" s="53">
        <v>174</v>
      </c>
      <c r="H305" s="55" t="str">
        <f>VLOOKUP($A305,'WO Detail'!$A$2:$BJ$304,9,FALSE)</f>
        <v>NY005011270</v>
      </c>
      <c r="I305" s="14">
        <v>155</v>
      </c>
      <c r="J305" s="14">
        <v>342</v>
      </c>
      <c r="K305" s="15">
        <v>2.2064515999999998</v>
      </c>
      <c r="L305" s="15">
        <v>25.989677400000001</v>
      </c>
      <c r="M305" s="14">
        <v>134</v>
      </c>
      <c r="N305" s="14">
        <v>208</v>
      </c>
      <c r="O305" s="14">
        <v>9</v>
      </c>
      <c r="P305" s="14">
        <v>29</v>
      </c>
      <c r="Q305" s="14">
        <v>23</v>
      </c>
      <c r="R305" s="14">
        <v>26</v>
      </c>
      <c r="S305" s="14">
        <v>33</v>
      </c>
      <c r="T305" s="14">
        <v>52</v>
      </c>
      <c r="U305" s="14">
        <v>33</v>
      </c>
      <c r="V305" s="14">
        <v>32</v>
      </c>
      <c r="W305" s="14">
        <v>13</v>
      </c>
      <c r="X305" s="14">
        <v>24</v>
      </c>
      <c r="Y305" s="14">
        <v>26</v>
      </c>
      <c r="Z305" s="14">
        <v>27</v>
      </c>
      <c r="AA305" s="14">
        <v>15</v>
      </c>
      <c r="AB305" s="14">
        <v>74</v>
      </c>
      <c r="AC305" s="14">
        <v>84</v>
      </c>
      <c r="AD305" s="14">
        <v>68</v>
      </c>
      <c r="AE305" s="14">
        <v>11</v>
      </c>
      <c r="AF305" s="14">
        <v>148</v>
      </c>
      <c r="AG305" s="14">
        <v>169</v>
      </c>
      <c r="AH305" s="14">
        <v>14</v>
      </c>
      <c r="AI305" s="14">
        <v>0</v>
      </c>
      <c r="AJ305" s="14">
        <v>67</v>
      </c>
      <c r="AK305" s="14">
        <v>27</v>
      </c>
      <c r="AL305" s="14">
        <v>6</v>
      </c>
      <c r="AM305" s="14">
        <v>2</v>
      </c>
      <c r="AN305" s="14">
        <v>16</v>
      </c>
      <c r="AO305" s="16">
        <v>546.74193548387098</v>
      </c>
      <c r="AP305" s="16">
        <v>400</v>
      </c>
      <c r="AQ305" s="14">
        <v>3</v>
      </c>
      <c r="AR305" s="14">
        <v>9</v>
      </c>
      <c r="AS305" s="14">
        <v>49</v>
      </c>
      <c r="AT305" s="14">
        <v>16</v>
      </c>
      <c r="AU305" s="14">
        <v>10</v>
      </c>
      <c r="AV305" s="14">
        <v>17</v>
      </c>
      <c r="AW305" s="14">
        <v>9</v>
      </c>
      <c r="AX305" s="14">
        <v>7</v>
      </c>
      <c r="AY305" s="14">
        <v>8</v>
      </c>
      <c r="AZ305" s="14">
        <v>5</v>
      </c>
      <c r="BA305" s="14">
        <v>22</v>
      </c>
      <c r="BB305" s="16">
        <v>26138.933333333334</v>
      </c>
      <c r="BC305" s="16">
        <v>19184</v>
      </c>
      <c r="BD305" s="14">
        <v>5</v>
      </c>
      <c r="BE305" s="14">
        <v>17</v>
      </c>
      <c r="BF305" s="14">
        <v>31</v>
      </c>
      <c r="BG305" s="14">
        <v>17</v>
      </c>
      <c r="BH305" s="14">
        <v>16</v>
      </c>
      <c r="BI305" s="14">
        <v>11</v>
      </c>
      <c r="BJ305" s="14">
        <v>8</v>
      </c>
      <c r="BK305" s="14">
        <v>5</v>
      </c>
      <c r="BL305" s="14">
        <v>2</v>
      </c>
      <c r="BM305" s="14">
        <v>5</v>
      </c>
      <c r="BN305" s="14">
        <v>6</v>
      </c>
      <c r="BO305" s="14">
        <v>1</v>
      </c>
      <c r="BP305" s="14">
        <v>2</v>
      </c>
      <c r="BQ305" s="14">
        <v>1</v>
      </c>
      <c r="BR305" s="14">
        <v>3</v>
      </c>
      <c r="BS305" s="14">
        <v>1</v>
      </c>
      <c r="BT305" s="14">
        <v>1</v>
      </c>
      <c r="BU305" s="14">
        <v>0</v>
      </c>
      <c r="BV305" s="14">
        <v>0</v>
      </c>
      <c r="BW305" s="14">
        <v>2</v>
      </c>
      <c r="BX305" s="14">
        <v>1</v>
      </c>
      <c r="BY305" s="14">
        <v>63</v>
      </c>
      <c r="BZ305" s="16">
        <v>40338.555555555555</v>
      </c>
      <c r="CA305" s="16">
        <v>32409</v>
      </c>
      <c r="CB305" s="14">
        <v>11</v>
      </c>
      <c r="CC305" s="16">
        <v>9502.7272727272721</v>
      </c>
      <c r="CD305" s="16">
        <v>9468</v>
      </c>
      <c r="CE305" s="14">
        <v>62</v>
      </c>
      <c r="CF305" s="16">
        <v>14528.274193548386</v>
      </c>
      <c r="CG305" s="16">
        <v>11068.5</v>
      </c>
      <c r="CH305" s="14">
        <v>87</v>
      </c>
      <c r="CI305" s="14">
        <v>28</v>
      </c>
      <c r="CJ305" s="14">
        <v>15</v>
      </c>
      <c r="CK305" s="14">
        <v>4</v>
      </c>
      <c r="CL305" s="14">
        <v>0</v>
      </c>
      <c r="CM305" s="14">
        <v>1</v>
      </c>
      <c r="CN305" s="17">
        <f t="shared" si="102"/>
        <v>6.4516129032258064E-3</v>
      </c>
      <c r="CO305" s="14">
        <v>12</v>
      </c>
      <c r="CP305" s="17">
        <f t="shared" si="103"/>
        <v>7.7419354838709681E-2</v>
      </c>
      <c r="CQ305" s="14">
        <v>59</v>
      </c>
      <c r="CR305" s="14">
        <v>18</v>
      </c>
      <c r="CS305" s="17">
        <f t="shared" si="104"/>
        <v>5.2631578947368418E-2</v>
      </c>
      <c r="CT305" s="13"/>
      <c r="CU305" s="17"/>
      <c r="CV305" s="13"/>
      <c r="CW305" s="13"/>
      <c r="CX305" s="13"/>
      <c r="CY305" s="13"/>
      <c r="CZ305" s="13"/>
      <c r="DA305" s="13"/>
      <c r="DB305" s="13" t="str">
        <f>VLOOKUP($A305,'WO Detail'!$A$2:$BJ$304,5,FALSE)</f>
        <v>Carl Walton</v>
      </c>
      <c r="DC305" s="13"/>
      <c r="DD305" s="13"/>
      <c r="DE305" s="55">
        <f>VLOOKUP($A305,'WO Detail'!$A$2:$BJ$304,38,FALSE)</f>
        <v>0</v>
      </c>
      <c r="DF305" s="19" t="s">
        <v>334</v>
      </c>
      <c r="DG305" s="19" t="s">
        <v>335</v>
      </c>
      <c r="DH305" s="19" t="s">
        <v>336</v>
      </c>
      <c r="DI305" s="19" t="s">
        <v>337</v>
      </c>
      <c r="DJ305" s="19" t="s">
        <v>338</v>
      </c>
      <c r="DK305" s="19" t="s">
        <v>339</v>
      </c>
      <c r="DL305" s="19" t="s">
        <v>340</v>
      </c>
      <c r="DM305" s="19" t="s">
        <v>341</v>
      </c>
      <c r="DN305" s="19" t="s">
        <v>342</v>
      </c>
      <c r="DO305" s="55"/>
      <c r="DP305" s="55"/>
      <c r="DQ305" s="68">
        <v>11.403508771929801</v>
      </c>
      <c r="DR305" s="55" t="str">
        <f>VLOOKUP($A305,'WO Detail'!$A$2:$BJ$304,10,FALSE)</f>
        <v>No</v>
      </c>
      <c r="DS305" s="55" t="str">
        <f>VLOOKUP($A305,'WO Detail'!$A$2:$BJ$304,14,FALSE)</f>
        <v>YES</v>
      </c>
      <c r="DT305" s="19" t="s">
        <v>343</v>
      </c>
      <c r="DU305" s="59" t="str">
        <f>VLOOKUP($A305,'WO Detail'!$A$2:$BJ$304,15,FALSE)</f>
        <v>STARRLYN FIKARIS</v>
      </c>
      <c r="DV305" s="77"/>
      <c r="DW305" s="79" t="s">
        <v>267</v>
      </c>
      <c r="DX305" s="55">
        <f>VLOOKUP($A305,'WO Detail'!$A$2:$BJ$304,26,FALSE)</f>
        <v>158</v>
      </c>
      <c r="DY305" s="55">
        <f>VLOOKUP($A305,'WO Detail'!$A$2:$BJ$304,27,FALSE)</f>
        <v>156</v>
      </c>
      <c r="DZ305" s="55">
        <f>VLOOKUP($A305,'WO Detail'!$A$2:$BJ$304,28,FALSE)</f>
        <v>1</v>
      </c>
      <c r="EA305" s="55">
        <f>VLOOKUP($A305,'WO Detail'!$A$2:$BJ$304,29,FALSE)</f>
        <v>1</v>
      </c>
      <c r="EB305" s="55">
        <f>VLOOKUP($A305,'WO Detail'!$A$2:$BJ$304,30,FALSE)</f>
        <v>0</v>
      </c>
      <c r="EC305" s="55">
        <f>VLOOKUP($A305,'WO Detail'!$A$2:$BJ$304,31,FALSE)</f>
        <v>60</v>
      </c>
      <c r="ED305" s="55">
        <f>VLOOKUP($A305,'WO Detail'!$A$2:$BJ$304,32,FALSE)</f>
        <v>64</v>
      </c>
      <c r="EE305" s="55">
        <f>VLOOKUP($A305,'WO Detail'!$A$2:$BJ$304,33,FALSE)</f>
        <v>31</v>
      </c>
      <c r="EF305" s="55">
        <f>VLOOKUP($A305,'WO Detail'!$A$2:$BJ$304,34,FALSE)</f>
        <v>1</v>
      </c>
      <c r="EG305" s="55">
        <f>VLOOKUP($A305,'WO Detail'!$A$2:$BJ$304,35,FALSE)</f>
        <v>2</v>
      </c>
      <c r="EH305" s="55">
        <f>VLOOKUP($A305,'WO Detail'!$A$2:$BJ$304,36,FALSE)</f>
        <v>0</v>
      </c>
      <c r="EI305" s="55">
        <f>VLOOKUP($A305,'WO Detail'!$A$2:$BJ$304,37,FALSE)</f>
        <v>0</v>
      </c>
      <c r="EJ305" s="78">
        <v>1</v>
      </c>
      <c r="EK305" s="78">
        <v>0</v>
      </c>
      <c r="EL305" s="19" t="s">
        <v>268</v>
      </c>
      <c r="EM305" s="19" t="s">
        <v>269</v>
      </c>
      <c r="EN305" s="81">
        <v>24015</v>
      </c>
      <c r="EO305" s="78">
        <v>55</v>
      </c>
      <c r="EP305" s="78" t="s">
        <v>354</v>
      </c>
      <c r="EQ305" s="84">
        <v>7891</v>
      </c>
      <c r="ER305" s="78">
        <v>0.57999999999999996</v>
      </c>
      <c r="ES305" s="13"/>
      <c r="ET305" s="55">
        <f>VLOOKUP($A305,'WO Detail'!$A$2:$BJ$304,25,FALSE)</f>
        <v>0</v>
      </c>
      <c r="EU305" s="55">
        <f>VLOOKUP($A305,'WO Detail'!$A$2:$BJ$304,24,FALSE)</f>
        <v>2</v>
      </c>
      <c r="EV305" s="55">
        <f>VLOOKUP($A305,'WO Detail'!$A$2:$BJ$304,23,FALSE)</f>
        <v>0</v>
      </c>
      <c r="EW305" s="78" t="s">
        <v>267</v>
      </c>
      <c r="EX305" s="13"/>
      <c r="EY305" s="13"/>
      <c r="EZ305" s="19" t="s">
        <v>272</v>
      </c>
      <c r="FA305" s="55" t="str">
        <f>VLOOKUP($A305,'WO Detail'!$A$2:$BJ$304,11,FALSE)</f>
        <v>Other</v>
      </c>
      <c r="FB305" s="55" t="str">
        <f>VLOOKUP($A305,'WO Detail'!$A$2:$BJ$304,12,FALSE)</f>
        <v>No</v>
      </c>
      <c r="FC305" s="13"/>
      <c r="FD305" s="55">
        <f>VLOOKUP($A305,'WO Detail'!$A$2:$BJ$304,13,FALSE)</f>
        <v>0</v>
      </c>
      <c r="FE305" s="19" t="s">
        <v>267</v>
      </c>
      <c r="FF305" s="13"/>
      <c r="FG305" s="19" t="s">
        <v>1545</v>
      </c>
      <c r="FH305" s="19" t="s">
        <v>346</v>
      </c>
      <c r="FI305" s="13">
        <v>3806</v>
      </c>
      <c r="FJ305" s="13">
        <v>3</v>
      </c>
      <c r="FK305" s="19" t="s">
        <v>412</v>
      </c>
      <c r="FL305" s="13"/>
      <c r="FM305" s="55">
        <f>VLOOKUP($A305,'WO Detail'!$A$2:$BJ$304,16,FALSE)</f>
        <v>0</v>
      </c>
      <c r="FN305" s="13"/>
      <c r="FO305" s="13"/>
      <c r="FP305" s="13"/>
      <c r="FQ305" s="13"/>
      <c r="FR305" s="13"/>
      <c r="FS305" s="13"/>
      <c r="FT305" s="13"/>
      <c r="FU305" s="13"/>
      <c r="FV305" s="13"/>
      <c r="FW305" s="13"/>
      <c r="FX305" s="13"/>
      <c r="FY305" s="13"/>
      <c r="FZ305" s="13"/>
      <c r="GA305" s="13"/>
      <c r="GB305" s="13"/>
      <c r="GC305" s="13"/>
      <c r="GD305" s="13"/>
      <c r="GE305" s="13"/>
      <c r="GF305" s="13"/>
      <c r="GG305" s="13"/>
      <c r="GH305" s="55">
        <f>VLOOKUP($A305,'WO Detail'!$A$2:$BJ$304,39,FALSE)</f>
        <v>76.290000000000006</v>
      </c>
      <c r="GI305" s="55">
        <f>VLOOKUP($A305,'WO Detail'!$A$2:$BJ$304,40,FALSE)</f>
        <v>46.15</v>
      </c>
      <c r="GJ305" s="13"/>
      <c r="GK305" s="13"/>
      <c r="GL305" s="13"/>
      <c r="GM305" s="13"/>
      <c r="GN305" s="55">
        <f>VLOOKUP($A305,'WO Detail'!$A$2:$BJ$304,17,FALSE)</f>
        <v>0</v>
      </c>
      <c r="GO305" s="55">
        <f>VLOOKUP($A305,'WO Detail'!$A$2:$BJ$304,18,FALSE)</f>
        <v>0</v>
      </c>
      <c r="GP305" s="55">
        <f>VLOOKUP($A305,'WO Detail'!$A$2:$BJ$304,19,FALSE)</f>
        <v>0</v>
      </c>
      <c r="GQ305" s="55" t="str">
        <f>VLOOKUP($A305,'WO Detail'!$A$2:$BJ$304,21,FALSE)</f>
        <v>No</v>
      </c>
      <c r="GR305" s="89">
        <f>VLOOKUP($A305,'WO Detail'!$A$2:$BJ$304,22,FALSE)</f>
        <v>0.54007931750697513</v>
      </c>
      <c r="GS305" s="95">
        <f>VLOOKUP($A305,'WO Detail'!$A$2:$BJ$304,41,FALSE)</f>
        <v>668</v>
      </c>
      <c r="GT305" s="95">
        <f t="shared" si="123"/>
        <v>1.4273504273504274</v>
      </c>
      <c r="GU305" s="95">
        <f>VLOOKUP($A305,'WO Detail'!$A$2:$BJ$304,42,FALSE)</f>
        <v>93</v>
      </c>
      <c r="GV305" s="95">
        <f t="shared" si="124"/>
        <v>0.59615384615384615</v>
      </c>
      <c r="GW305" s="95">
        <f>VLOOKUP($A305,'WO Detail'!$A$2:$BJ$304,43,FALSE)</f>
        <v>740</v>
      </c>
      <c r="GX305" s="95">
        <f t="shared" si="105"/>
        <v>1.5811965811965811</v>
      </c>
      <c r="GY305" s="95">
        <f>VLOOKUP($A305,'WO Detail'!$A$2:$BJ$304,44,FALSE)</f>
        <v>706</v>
      </c>
      <c r="GZ305" s="95">
        <f t="shared" si="106"/>
        <v>4.5256410256410255</v>
      </c>
      <c r="HA305" s="95">
        <f>VLOOKUP($A305,'WO Detail'!$A$2:$BJ$304,45,FALSE)</f>
        <v>386</v>
      </c>
      <c r="HB305" s="95">
        <f t="shared" si="107"/>
        <v>0.82478632478632474</v>
      </c>
      <c r="HC305" s="95">
        <f>VLOOKUP($A305,'WO Detail'!$A$2:$BJ$304,46,FALSE)</f>
        <v>215</v>
      </c>
      <c r="HD305" s="95">
        <f t="shared" si="108"/>
        <v>1.3782051282051282</v>
      </c>
      <c r="HE305" s="95">
        <f>VLOOKUP($A305,'WO Detail'!$A$2:$BJ$304,47,FALSE)</f>
        <v>127</v>
      </c>
      <c r="HF305" s="95">
        <f t="shared" si="109"/>
        <v>0.2713675213675214</v>
      </c>
      <c r="HG305" s="95">
        <f>VLOOKUP($A305,'WO Detail'!$A$2:$BJ$304,49,FALSE)</f>
        <v>328</v>
      </c>
      <c r="HH305" s="95">
        <f t="shared" si="110"/>
        <v>0.70085470085470081</v>
      </c>
      <c r="HI305" s="95">
        <f>VLOOKUP($A305,'WO Detail'!$A$2:$BJ$304,51,FALSE)</f>
        <v>3</v>
      </c>
      <c r="HJ305" s="95">
        <f t="shared" si="111"/>
        <v>1.5</v>
      </c>
      <c r="HK305" s="95">
        <f>VLOOKUP($A305,'WO Detail'!$A$2:$BJ$304,53,FALSE)</f>
        <v>4</v>
      </c>
      <c r="HL305" s="95">
        <f t="shared" si="112"/>
        <v>2</v>
      </c>
      <c r="HM305" s="95">
        <f>VLOOKUP($A305,'WO Detail'!$A$2:$BJ$304,55,FALSE)</f>
        <v>171</v>
      </c>
      <c r="HN305" s="95">
        <f>HM305/EU305</f>
        <v>85.5</v>
      </c>
      <c r="HO305" s="95">
        <f>VLOOKUP($A305,'WO Detail'!$A$2:$BJ$304,56,FALSE)</f>
        <v>4459</v>
      </c>
      <c r="HP305" s="95">
        <f t="shared" si="113"/>
        <v>9.5277777777777768</v>
      </c>
      <c r="HQ305" s="95">
        <f>VLOOKUP($A305,'WO Detail'!$A$2:$BJ$304,57,FALSE)</f>
        <v>1753</v>
      </c>
      <c r="HR305" s="95">
        <f t="shared" si="114"/>
        <v>11.237179487179487</v>
      </c>
      <c r="HS305" s="95">
        <f>VLOOKUP($A305,'WO Detail'!$A$2:$BJ$304,58,FALSE)</f>
        <v>2346</v>
      </c>
      <c r="HT305" s="95">
        <f t="shared" si="115"/>
        <v>5.0128205128205128</v>
      </c>
      <c r="HU305" s="95">
        <f>VLOOKUP($A305,'WO Detail'!$A$2:$BJ$304,59,FALSE)</f>
        <v>10812</v>
      </c>
      <c r="HV305" s="95">
        <f t="shared" si="116"/>
        <v>69.307692307692307</v>
      </c>
      <c r="HW305" s="95">
        <f>VLOOKUP($A305,'WO Detail'!$A$2:$BJ$304,60,FALSE)</f>
        <v>155</v>
      </c>
      <c r="HX305" s="95">
        <f t="shared" si="117"/>
        <v>0.33119658119658119</v>
      </c>
      <c r="HY305" s="95">
        <f>VLOOKUP($A305,'WO Detail'!$A$2:$BJ$304,61,FALSE)</f>
        <v>4810</v>
      </c>
      <c r="HZ305" s="95">
        <f t="shared" si="118"/>
        <v>30.833333333333332</v>
      </c>
      <c r="IA305" s="95"/>
      <c r="IB305" s="95"/>
      <c r="IC305" s="95"/>
      <c r="ID305" s="113">
        <f>VLOOKUP($A305,'PHAS Score'!$C$1:$D$303,2,FALSE)</f>
        <v>5</v>
      </c>
      <c r="IE305" s="95">
        <f>VLOOKUP($A305,'WO Detail'!$A$2:$BJ$304,62,FALSE)</f>
        <v>138</v>
      </c>
      <c r="IF305" s="95">
        <f t="shared" si="119"/>
        <v>0.88461538461538458</v>
      </c>
      <c r="IG305" s="96"/>
      <c r="IH305" s="96"/>
      <c r="II305" s="96"/>
      <c r="IJ305" s="96"/>
    </row>
    <row r="306" spans="1:244" s="18" customFormat="1" ht="20.100000000000001" customHeight="1">
      <c r="A306" s="55" t="s">
        <v>1667</v>
      </c>
      <c r="B306" s="13" t="s">
        <v>278</v>
      </c>
      <c r="C306" s="13" t="str">
        <f>VLOOKUP($A306,'WO Detail'!$A$2:$BJ$304,4,FALSE)</f>
        <v>Brooklyn</v>
      </c>
      <c r="D306" s="13" t="str">
        <f>VLOOKUP($A306,'WO Detail'!$A$2:$BJ$304,6,FALSE)</f>
        <v>Wyckoff Gardens</v>
      </c>
      <c r="E306" s="55">
        <f>VLOOKUP($A306,'WO Detail'!$A$2:$BJ$304,7,FALSE)</f>
        <v>163</v>
      </c>
      <c r="F306" s="13" t="s">
        <v>1668</v>
      </c>
      <c r="G306" s="53">
        <v>163</v>
      </c>
      <c r="H306" s="55" t="str">
        <f>VLOOKUP($A306,'WO Detail'!$A$2:$BJ$304,9,FALSE)</f>
        <v>NY005011630</v>
      </c>
      <c r="I306" s="14">
        <v>517</v>
      </c>
      <c r="J306" s="14">
        <v>1118</v>
      </c>
      <c r="K306" s="15">
        <v>2.1624758000000002</v>
      </c>
      <c r="L306" s="15">
        <v>27.0547389</v>
      </c>
      <c r="M306" s="14">
        <v>422</v>
      </c>
      <c r="N306" s="14">
        <v>696</v>
      </c>
      <c r="O306" s="14">
        <v>40</v>
      </c>
      <c r="P306" s="14">
        <v>81</v>
      </c>
      <c r="Q306" s="14">
        <v>104</v>
      </c>
      <c r="R306" s="14">
        <v>94</v>
      </c>
      <c r="S306" s="14">
        <v>91</v>
      </c>
      <c r="T306" s="14">
        <v>119</v>
      </c>
      <c r="U306" s="14">
        <v>120</v>
      </c>
      <c r="V306" s="14">
        <v>116</v>
      </c>
      <c r="W306" s="14">
        <v>59</v>
      </c>
      <c r="X306" s="14">
        <v>81</v>
      </c>
      <c r="Y306" s="14">
        <v>105</v>
      </c>
      <c r="Z306" s="14">
        <v>82</v>
      </c>
      <c r="AA306" s="14">
        <v>26</v>
      </c>
      <c r="AB306" s="14">
        <v>283</v>
      </c>
      <c r="AC306" s="14">
        <v>262</v>
      </c>
      <c r="AD306" s="14">
        <v>213</v>
      </c>
      <c r="AE306" s="14">
        <v>36</v>
      </c>
      <c r="AF306" s="14">
        <v>533</v>
      </c>
      <c r="AG306" s="14">
        <v>502</v>
      </c>
      <c r="AH306" s="14">
        <v>46</v>
      </c>
      <c r="AI306" s="14">
        <v>1</v>
      </c>
      <c r="AJ306" s="14">
        <v>291</v>
      </c>
      <c r="AK306" s="14">
        <v>98</v>
      </c>
      <c r="AL306" s="14">
        <v>14</v>
      </c>
      <c r="AM306" s="14">
        <v>10</v>
      </c>
      <c r="AN306" s="14">
        <v>70</v>
      </c>
      <c r="AO306" s="16">
        <v>596.67891682785296</v>
      </c>
      <c r="AP306" s="16">
        <v>431</v>
      </c>
      <c r="AQ306" s="14">
        <v>4</v>
      </c>
      <c r="AR306" s="14">
        <v>20</v>
      </c>
      <c r="AS306" s="14">
        <v>169</v>
      </c>
      <c r="AT306" s="14">
        <v>50</v>
      </c>
      <c r="AU306" s="14">
        <v>47</v>
      </c>
      <c r="AV306" s="14">
        <v>44</v>
      </c>
      <c r="AW306" s="14">
        <v>28</v>
      </c>
      <c r="AX306" s="14">
        <v>23</v>
      </c>
      <c r="AY306" s="14">
        <v>17</v>
      </c>
      <c r="AZ306" s="14">
        <v>12</v>
      </c>
      <c r="BA306" s="14">
        <v>103</v>
      </c>
      <c r="BB306" s="16">
        <v>28549.880478087649</v>
      </c>
      <c r="BC306" s="16">
        <v>18756.5</v>
      </c>
      <c r="BD306" s="14">
        <v>15</v>
      </c>
      <c r="BE306" s="14">
        <v>82</v>
      </c>
      <c r="BF306" s="14">
        <v>125</v>
      </c>
      <c r="BG306" s="14">
        <v>39</v>
      </c>
      <c r="BH306" s="14">
        <v>43</v>
      </c>
      <c r="BI306" s="14">
        <v>37</v>
      </c>
      <c r="BJ306" s="14">
        <v>23</v>
      </c>
      <c r="BK306" s="14">
        <v>19</v>
      </c>
      <c r="BL306" s="14">
        <v>15</v>
      </c>
      <c r="BM306" s="14">
        <v>15</v>
      </c>
      <c r="BN306" s="14">
        <v>15</v>
      </c>
      <c r="BO306" s="14">
        <v>17</v>
      </c>
      <c r="BP306" s="14">
        <v>9</v>
      </c>
      <c r="BQ306" s="14">
        <v>10</v>
      </c>
      <c r="BR306" s="14">
        <v>9</v>
      </c>
      <c r="BS306" s="14">
        <v>10</v>
      </c>
      <c r="BT306" s="14">
        <v>1</v>
      </c>
      <c r="BU306" s="14">
        <v>1</v>
      </c>
      <c r="BV306" s="14">
        <v>3</v>
      </c>
      <c r="BW306" s="14">
        <v>6</v>
      </c>
      <c r="BX306" s="14">
        <v>8</v>
      </c>
      <c r="BY306" s="14">
        <v>209</v>
      </c>
      <c r="BZ306" s="16">
        <v>47370.038277511965</v>
      </c>
      <c r="CA306" s="16">
        <v>41314</v>
      </c>
      <c r="CB306" s="14">
        <v>70</v>
      </c>
      <c r="CC306" s="16">
        <v>15284.871428571429</v>
      </c>
      <c r="CD306" s="16">
        <v>11499.5</v>
      </c>
      <c r="CE306" s="14">
        <v>232</v>
      </c>
      <c r="CF306" s="16">
        <v>15979.387931034482</v>
      </c>
      <c r="CG306" s="16">
        <v>10536</v>
      </c>
      <c r="CH306" s="14">
        <v>323</v>
      </c>
      <c r="CI306" s="14">
        <v>79</v>
      </c>
      <c r="CJ306" s="14">
        <v>62</v>
      </c>
      <c r="CK306" s="14">
        <v>30</v>
      </c>
      <c r="CL306" s="14">
        <v>5</v>
      </c>
      <c r="CM306" s="14">
        <v>8</v>
      </c>
      <c r="CN306" s="17">
        <f t="shared" si="102"/>
        <v>1.5473887814313346E-2</v>
      </c>
      <c r="CO306" s="14">
        <v>49</v>
      </c>
      <c r="CP306" s="17">
        <f t="shared" si="103"/>
        <v>9.4777562862669251E-2</v>
      </c>
      <c r="CQ306" s="14">
        <v>240</v>
      </c>
      <c r="CR306" s="14">
        <v>52</v>
      </c>
      <c r="CS306" s="17">
        <f t="shared" si="104"/>
        <v>4.6511627906976744E-2</v>
      </c>
      <c r="CT306" s="13"/>
      <c r="CU306" s="17"/>
      <c r="CV306" s="13"/>
      <c r="CW306" s="13"/>
      <c r="CX306" s="13"/>
      <c r="CY306" s="13"/>
      <c r="CZ306" s="13"/>
      <c r="DA306" s="13"/>
      <c r="DB306" s="13" t="str">
        <f>VLOOKUP($A306,'WO Detail'!$A$2:$BJ$304,5,FALSE)</f>
        <v>Alverista Hall</v>
      </c>
      <c r="DC306" s="13"/>
      <c r="DD306" s="13"/>
      <c r="DE306" s="55">
        <f>VLOOKUP($A306,'WO Detail'!$A$2:$BJ$304,38,FALSE)</f>
        <v>5</v>
      </c>
      <c r="DF306" s="19" t="s">
        <v>396</v>
      </c>
      <c r="DG306" s="19" t="s">
        <v>397</v>
      </c>
      <c r="DH306" s="19" t="s">
        <v>985</v>
      </c>
      <c r="DI306" s="19" t="s">
        <v>986</v>
      </c>
      <c r="DJ306" s="19" t="s">
        <v>428</v>
      </c>
      <c r="DK306" s="19" t="s">
        <v>429</v>
      </c>
      <c r="DL306" s="19" t="s">
        <v>488</v>
      </c>
      <c r="DM306" s="19" t="s">
        <v>987</v>
      </c>
      <c r="DN306" s="19" t="s">
        <v>988</v>
      </c>
      <c r="DO306" s="55"/>
      <c r="DP306" s="55"/>
      <c r="DQ306" s="68">
        <v>14.146772767462421</v>
      </c>
      <c r="DR306" s="55" t="str">
        <f>VLOOKUP($A306,'WO Detail'!$A$2:$BJ$304,10,FALSE)</f>
        <v>No</v>
      </c>
      <c r="DS306" s="55" t="str">
        <f>VLOOKUP($A306,'WO Detail'!$A$2:$BJ$304,14,FALSE)</f>
        <v>YES</v>
      </c>
      <c r="DT306" s="19" t="s">
        <v>431</v>
      </c>
      <c r="DU306" s="59" t="str">
        <f>VLOOKUP($A306,'WO Detail'!$A$2:$BJ$304,15,FALSE)</f>
        <v>VALERIE BELL</v>
      </c>
      <c r="DV306" s="77"/>
      <c r="DW306" s="79" t="s">
        <v>267</v>
      </c>
      <c r="DX306" s="55">
        <f>VLOOKUP($A306,'WO Detail'!$A$2:$BJ$304,26,FALSE)</f>
        <v>529</v>
      </c>
      <c r="DY306" s="55">
        <f>VLOOKUP($A306,'WO Detail'!$A$2:$BJ$304,27,FALSE)</f>
        <v>517</v>
      </c>
      <c r="DZ306" s="55">
        <f>VLOOKUP($A306,'WO Detail'!$A$2:$BJ$304,28,FALSE)</f>
        <v>11</v>
      </c>
      <c r="EA306" s="55">
        <f>VLOOKUP($A306,'WO Detail'!$A$2:$BJ$304,29,FALSE)</f>
        <v>1</v>
      </c>
      <c r="EB306" s="55">
        <f>VLOOKUP($A306,'WO Detail'!$A$2:$BJ$304,30,FALSE)</f>
        <v>0</v>
      </c>
      <c r="EC306" s="55">
        <f>VLOOKUP($A306,'WO Detail'!$A$2:$BJ$304,31,FALSE)</f>
        <v>161</v>
      </c>
      <c r="ED306" s="55">
        <f>VLOOKUP($A306,'WO Detail'!$A$2:$BJ$304,32,FALSE)</f>
        <v>180</v>
      </c>
      <c r="EE306" s="55">
        <f>VLOOKUP($A306,'WO Detail'!$A$2:$BJ$304,33,FALSE)</f>
        <v>159</v>
      </c>
      <c r="EF306" s="55">
        <f>VLOOKUP($A306,'WO Detail'!$A$2:$BJ$304,34,FALSE)</f>
        <v>24</v>
      </c>
      <c r="EG306" s="55">
        <f>VLOOKUP($A306,'WO Detail'!$A$2:$BJ$304,35,FALSE)</f>
        <v>5</v>
      </c>
      <c r="EH306" s="55">
        <f>VLOOKUP($A306,'WO Detail'!$A$2:$BJ$304,36,FALSE)</f>
        <v>0</v>
      </c>
      <c r="EI306" s="55">
        <f>VLOOKUP($A306,'WO Detail'!$A$2:$BJ$304,37,FALSE)</f>
        <v>0</v>
      </c>
      <c r="EJ306" s="78">
        <v>3</v>
      </c>
      <c r="EK306" s="78">
        <v>0</v>
      </c>
      <c r="EL306" s="19" t="s">
        <v>268</v>
      </c>
      <c r="EM306" s="19" t="s">
        <v>269</v>
      </c>
      <c r="EN306" s="81">
        <v>24472</v>
      </c>
      <c r="EO306" s="78">
        <v>54</v>
      </c>
      <c r="EP306" s="78" t="s">
        <v>270</v>
      </c>
      <c r="EQ306" s="84">
        <v>31158</v>
      </c>
      <c r="ER306" s="78">
        <v>5.8100000000000005</v>
      </c>
      <c r="ES306" s="13"/>
      <c r="ET306" s="55">
        <f>VLOOKUP($A306,'WO Detail'!$A$2:$BJ$304,25,FALSE)</f>
        <v>2</v>
      </c>
      <c r="EU306" s="55">
        <f>VLOOKUP($A306,'WO Detail'!$A$2:$BJ$304,24,FALSE)</f>
        <v>6</v>
      </c>
      <c r="EV306" s="55">
        <f>VLOOKUP($A306,'WO Detail'!$A$2:$BJ$304,23,FALSE)</f>
        <v>0</v>
      </c>
      <c r="EW306" s="78" t="s">
        <v>291</v>
      </c>
      <c r="EX306" s="13"/>
      <c r="EY306" s="13"/>
      <c r="EZ306" s="19" t="s">
        <v>267</v>
      </c>
      <c r="FA306" s="55" t="str">
        <f>VLOOKUP($A306,'WO Detail'!$A$2:$BJ$304,11,FALSE)</f>
        <v>Other</v>
      </c>
      <c r="FB306" s="55" t="str">
        <f>VLOOKUP($A306,'WO Detail'!$A$2:$BJ$304,12,FALSE)</f>
        <v>No</v>
      </c>
      <c r="FC306" s="13"/>
      <c r="FD306" s="55">
        <f>VLOOKUP($A306,'WO Detail'!$A$2:$BJ$304,13,FALSE)</f>
        <v>0</v>
      </c>
      <c r="FE306" s="19" t="s">
        <v>267</v>
      </c>
      <c r="FF306" s="13" t="s">
        <v>273</v>
      </c>
      <c r="FG306" s="19" t="s">
        <v>1669</v>
      </c>
      <c r="FH306" s="19" t="s">
        <v>883</v>
      </c>
      <c r="FI306" s="13">
        <v>4004</v>
      </c>
      <c r="FJ306" s="13">
        <v>15</v>
      </c>
      <c r="FK306" s="19" t="s">
        <v>1670</v>
      </c>
      <c r="FL306" s="13"/>
      <c r="FM306" s="55">
        <f>VLOOKUP($A306,'WO Detail'!$A$2:$BJ$304,16,FALSE)</f>
        <v>0</v>
      </c>
      <c r="FN306" s="13"/>
      <c r="FO306" s="13"/>
      <c r="FP306" s="13"/>
      <c r="FQ306" s="13"/>
      <c r="FR306" s="13"/>
      <c r="FS306" s="13"/>
      <c r="FT306" s="13"/>
      <c r="FU306" s="13"/>
      <c r="FV306" s="13"/>
      <c r="FW306" s="13"/>
      <c r="FX306" s="13"/>
      <c r="FY306" s="13"/>
      <c r="FZ306" s="13"/>
      <c r="GA306" s="13"/>
      <c r="GB306" s="13"/>
      <c r="GC306" s="13"/>
      <c r="GD306" s="13"/>
      <c r="GE306" s="13"/>
      <c r="GF306" s="13"/>
      <c r="GG306" s="13"/>
      <c r="GH306" s="55">
        <f>VLOOKUP($A306,'WO Detail'!$A$2:$BJ$304,39,FALSE)</f>
        <v>91.6</v>
      </c>
      <c r="GI306" s="55">
        <f>VLOOKUP($A306,'WO Detail'!$A$2:$BJ$304,40,FALSE)</f>
        <v>35.4</v>
      </c>
      <c r="GJ306" s="13"/>
      <c r="GK306" s="13"/>
      <c r="GL306" s="13"/>
      <c r="GM306" s="13"/>
      <c r="GN306" s="55">
        <f>VLOOKUP($A306,'WO Detail'!$A$2:$BJ$304,17,FALSE)</f>
        <v>0</v>
      </c>
      <c r="GO306" s="55">
        <f>VLOOKUP($A306,'WO Detail'!$A$2:$BJ$304,18,FALSE)</f>
        <v>0</v>
      </c>
      <c r="GP306" s="55">
        <f>VLOOKUP($A306,'WO Detail'!$A$2:$BJ$304,19,FALSE)</f>
        <v>0</v>
      </c>
      <c r="GQ306" s="55" t="str">
        <f>VLOOKUP($A306,'WO Detail'!$A$2:$BJ$304,21,FALSE)</f>
        <v>No</v>
      </c>
      <c r="GR306" s="89">
        <f>VLOOKUP($A306,'WO Detail'!$A$2:$BJ$304,22,FALSE)</f>
        <v>0.45402337169496954</v>
      </c>
      <c r="GS306" s="95">
        <f>VLOOKUP($A306,'WO Detail'!$A$2:$BJ$304,41,FALSE)</f>
        <v>2369</v>
      </c>
      <c r="GT306" s="95">
        <f t="shared" si="123"/>
        <v>1.5274016763378464</v>
      </c>
      <c r="GU306" s="95">
        <f>VLOOKUP($A306,'WO Detail'!$A$2:$BJ$304,42,FALSE)</f>
        <v>138</v>
      </c>
      <c r="GV306" s="95">
        <f t="shared" si="124"/>
        <v>0.26692456479690524</v>
      </c>
      <c r="GW306" s="95">
        <f>VLOOKUP($A306,'WO Detail'!$A$2:$BJ$304,43,FALSE)</f>
        <v>2202</v>
      </c>
      <c r="GX306" s="95">
        <f t="shared" si="105"/>
        <v>1.4197292069632494</v>
      </c>
      <c r="GY306" s="95">
        <f>VLOOKUP($A306,'WO Detail'!$A$2:$BJ$304,44,FALSE)</f>
        <v>2405</v>
      </c>
      <c r="GZ306" s="95">
        <f t="shared" si="106"/>
        <v>4.6518375241779495</v>
      </c>
      <c r="HA306" s="95">
        <f>VLOOKUP($A306,'WO Detail'!$A$2:$BJ$304,45,FALSE)</f>
        <v>992</v>
      </c>
      <c r="HB306" s="95">
        <f t="shared" si="107"/>
        <v>0.63958736299161834</v>
      </c>
      <c r="HC306" s="95">
        <f>VLOOKUP($A306,'WO Detail'!$A$2:$BJ$304,46,FALSE)</f>
        <v>702</v>
      </c>
      <c r="HD306" s="95">
        <f t="shared" si="108"/>
        <v>1.3578336557059962</v>
      </c>
      <c r="HE306" s="95">
        <f>VLOOKUP($A306,'WO Detail'!$A$2:$BJ$304,47,FALSE)</f>
        <v>933</v>
      </c>
      <c r="HF306" s="95">
        <f t="shared" si="109"/>
        <v>0.60154738878143132</v>
      </c>
      <c r="HG306" s="95">
        <f>VLOOKUP($A306,'WO Detail'!$A$2:$BJ$304,49,FALSE)</f>
        <v>2071</v>
      </c>
      <c r="HH306" s="95">
        <f t="shared" si="110"/>
        <v>1.3352675693101226</v>
      </c>
      <c r="HI306" s="95">
        <f>VLOOKUP($A306,'WO Detail'!$A$2:$BJ$304,51,FALSE)</f>
        <v>13</v>
      </c>
      <c r="HJ306" s="95">
        <f t="shared" si="111"/>
        <v>6.5</v>
      </c>
      <c r="HK306" s="95">
        <f>VLOOKUP($A306,'WO Detail'!$A$2:$BJ$304,53,FALSE)</f>
        <v>20</v>
      </c>
      <c r="HL306" s="95">
        <f t="shared" si="112"/>
        <v>10</v>
      </c>
      <c r="HM306" s="95">
        <f>VLOOKUP($A306,'WO Detail'!$A$2:$BJ$304,55,FALSE)</f>
        <v>423</v>
      </c>
      <c r="HN306" s="95">
        <f>HM306/EU306</f>
        <v>70.5</v>
      </c>
      <c r="HO306" s="95">
        <f>VLOOKUP($A306,'WO Detail'!$A$2:$BJ$304,56,FALSE)</f>
        <v>11070</v>
      </c>
      <c r="HP306" s="95">
        <f t="shared" si="113"/>
        <v>7.137330754352031</v>
      </c>
      <c r="HQ306" s="95">
        <f>VLOOKUP($A306,'WO Detail'!$A$2:$BJ$304,57,FALSE)</f>
        <v>3437</v>
      </c>
      <c r="HR306" s="95">
        <f t="shared" si="114"/>
        <v>6.6479690522243713</v>
      </c>
      <c r="HS306" s="95">
        <f>VLOOKUP($A306,'WO Detail'!$A$2:$BJ$304,58,FALSE)</f>
        <v>10313</v>
      </c>
      <c r="HT306" s="95">
        <f t="shared" si="115"/>
        <v>6.6492585428755637</v>
      </c>
      <c r="HU306" s="95">
        <f>VLOOKUP($A306,'WO Detail'!$A$2:$BJ$304,59,FALSE)</f>
        <v>30783</v>
      </c>
      <c r="HV306" s="95">
        <f t="shared" si="116"/>
        <v>59.541586073500966</v>
      </c>
      <c r="HW306" s="95">
        <f>VLOOKUP($A306,'WO Detail'!$A$2:$BJ$304,60,FALSE)</f>
        <v>421</v>
      </c>
      <c r="HX306" s="95">
        <f t="shared" si="117"/>
        <v>0.27143778207607999</v>
      </c>
      <c r="HY306" s="95">
        <f>VLOOKUP($A306,'WO Detail'!$A$2:$BJ$304,61,FALSE)</f>
        <v>8121</v>
      </c>
      <c r="HZ306" s="95">
        <f t="shared" si="118"/>
        <v>15.707930367504835</v>
      </c>
      <c r="IA306" s="95"/>
      <c r="IB306" s="95"/>
      <c r="IC306" s="95"/>
      <c r="ID306" s="113">
        <f>VLOOKUP($A306,'PHAS Score'!$C$1:$D$303,2,FALSE)</f>
        <v>65.52</v>
      </c>
      <c r="IE306" s="95">
        <f>VLOOKUP($A306,'WO Detail'!$A$2:$BJ$304,62,FALSE)</f>
        <v>1053</v>
      </c>
      <c r="IF306" s="95">
        <f t="shared" si="119"/>
        <v>2.0367504835589942</v>
      </c>
      <c r="IG306" s="96"/>
      <c r="IH306" s="96"/>
      <c r="II306" s="96"/>
      <c r="IJ306" s="96"/>
    </row>
  </sheetData>
  <pageMargins left="0.7" right="0.7" top="0.75" bottom="0.75" header="0.3" footer="0.3"/>
  <pageSetup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231"/>
  <sheetViews>
    <sheetView workbookViewId="0">
      <selection activeCell="F223" sqref="F223"/>
    </sheetView>
  </sheetViews>
  <sheetFormatPr defaultColWidth="8.85546875" defaultRowHeight="15"/>
  <cols>
    <col min="1" max="2" width="13.7109375" customWidth="1"/>
    <col min="3" max="3" width="14.42578125" customWidth="1"/>
  </cols>
  <sheetData>
    <row r="1" spans="1:3" ht="45">
      <c r="A1" s="177" t="s">
        <v>1671</v>
      </c>
      <c r="B1" s="180" t="s">
        <v>3068</v>
      </c>
      <c r="C1" s="178" t="s">
        <v>3069</v>
      </c>
    </row>
    <row r="2" spans="1:3">
      <c r="A2" s="179">
        <v>1</v>
      </c>
      <c r="B2" s="179" t="s">
        <v>934</v>
      </c>
      <c r="C2" s="179">
        <v>4</v>
      </c>
    </row>
    <row r="3" spans="1:3">
      <c r="A3" s="179">
        <v>2</v>
      </c>
      <c r="B3" s="179" t="s">
        <v>1641</v>
      </c>
      <c r="C3" s="179">
        <v>12</v>
      </c>
    </row>
    <row r="4" spans="1:3">
      <c r="A4" s="179">
        <v>4</v>
      </c>
      <c r="B4" s="179" t="s">
        <v>1354</v>
      </c>
      <c r="C4" s="179">
        <v>6</v>
      </c>
    </row>
    <row r="5" spans="1:3">
      <c r="A5" s="179">
        <v>5</v>
      </c>
      <c r="B5" s="179" t="s">
        <v>1340</v>
      </c>
      <c r="C5" s="179">
        <v>9</v>
      </c>
    </row>
    <row r="6" spans="1:3">
      <c r="A6" s="179">
        <v>6</v>
      </c>
      <c r="B6" s="179" t="s">
        <v>1582</v>
      </c>
      <c r="C6" s="179">
        <v>8</v>
      </c>
    </row>
    <row r="7" spans="1:3">
      <c r="A7" s="179">
        <v>9</v>
      </c>
      <c r="B7" s="179" t="s">
        <v>859</v>
      </c>
      <c r="C7" s="179">
        <v>4</v>
      </c>
    </row>
    <row r="8" spans="1:3">
      <c r="A8" s="179">
        <v>10</v>
      </c>
      <c r="B8" s="179" t="s">
        <v>1089</v>
      </c>
      <c r="C8" s="179">
        <v>4</v>
      </c>
    </row>
    <row r="9" spans="1:3">
      <c r="A9" s="179">
        <v>11</v>
      </c>
      <c r="B9" s="179" t="s">
        <v>755</v>
      </c>
      <c r="C9" s="179">
        <v>9</v>
      </c>
    </row>
    <row r="10" spans="1:3">
      <c r="A10" s="179">
        <v>14</v>
      </c>
      <c r="B10" s="179" t="s">
        <v>1068</v>
      </c>
      <c r="C10" s="179">
        <v>8</v>
      </c>
    </row>
    <row r="11" spans="1:3">
      <c r="A11" s="179">
        <v>15</v>
      </c>
      <c r="B11" s="179" t="s">
        <v>873</v>
      </c>
      <c r="C11" s="179">
        <v>3</v>
      </c>
    </row>
    <row r="12" spans="1:3">
      <c r="A12" s="179">
        <v>16</v>
      </c>
      <c r="B12" s="179" t="s">
        <v>663</v>
      </c>
      <c r="C12" s="179">
        <v>4</v>
      </c>
    </row>
    <row r="13" spans="1:3">
      <c r="A13" s="179">
        <v>17</v>
      </c>
      <c r="B13" s="179" t="s">
        <v>1083</v>
      </c>
      <c r="C13" s="179">
        <v>5</v>
      </c>
    </row>
    <row r="14" spans="1:3">
      <c r="A14" s="179">
        <v>18</v>
      </c>
      <c r="B14" s="179" t="s">
        <v>1391</v>
      </c>
      <c r="C14" s="179">
        <v>6</v>
      </c>
    </row>
    <row r="15" spans="1:3">
      <c r="A15" s="179">
        <v>20</v>
      </c>
      <c r="B15" s="179" t="s">
        <v>1132</v>
      </c>
      <c r="C15" s="179">
        <v>5</v>
      </c>
    </row>
    <row r="16" spans="1:3">
      <c r="A16" s="179">
        <v>21</v>
      </c>
      <c r="B16" s="179" t="s">
        <v>1187</v>
      </c>
      <c r="C16" s="179">
        <v>7</v>
      </c>
    </row>
    <row r="17" spans="1:3">
      <c r="A17" s="179">
        <v>22</v>
      </c>
      <c r="B17" s="179" t="s">
        <v>439</v>
      </c>
      <c r="C17" s="179">
        <v>4</v>
      </c>
    </row>
    <row r="18" spans="1:3">
      <c r="A18" s="179">
        <v>23</v>
      </c>
      <c r="B18" s="179" t="s">
        <v>1591</v>
      </c>
      <c r="C18" s="179">
        <v>6</v>
      </c>
    </row>
    <row r="19" spans="1:3">
      <c r="A19" s="179">
        <v>24</v>
      </c>
      <c r="B19" s="179" t="s">
        <v>1306</v>
      </c>
      <c r="C19" s="179">
        <v>3</v>
      </c>
    </row>
    <row r="20" spans="1:3">
      <c r="A20" s="179">
        <v>25</v>
      </c>
      <c r="B20" s="179" t="s">
        <v>983</v>
      </c>
      <c r="C20" s="179">
        <v>6</v>
      </c>
    </row>
    <row r="21" spans="1:3">
      <c r="A21" s="179">
        <v>26</v>
      </c>
      <c r="B21" s="179" t="s">
        <v>451</v>
      </c>
      <c r="C21" s="179">
        <v>5</v>
      </c>
    </row>
    <row r="22" spans="1:3">
      <c r="A22" s="179">
        <v>27</v>
      </c>
      <c r="B22" s="179" t="s">
        <v>1464</v>
      </c>
      <c r="C22" s="179">
        <v>6</v>
      </c>
    </row>
    <row r="23" spans="1:3">
      <c r="A23" s="179">
        <v>28</v>
      </c>
      <c r="B23" s="179" t="s">
        <v>1210</v>
      </c>
      <c r="C23" s="179">
        <v>4</v>
      </c>
    </row>
    <row r="24" spans="1:3">
      <c r="A24" s="179">
        <v>30</v>
      </c>
      <c r="B24" s="179" t="s">
        <v>1086</v>
      </c>
      <c r="C24" s="179">
        <v>5</v>
      </c>
    </row>
    <row r="25" spans="1:3">
      <c r="A25" s="179">
        <v>31</v>
      </c>
      <c r="B25" s="179" t="s">
        <v>424</v>
      </c>
      <c r="C25" s="179">
        <v>4</v>
      </c>
    </row>
    <row r="26" spans="1:3">
      <c r="A26" s="179">
        <v>32</v>
      </c>
      <c r="B26" s="179" t="s">
        <v>651</v>
      </c>
      <c r="C26" s="179">
        <v>5</v>
      </c>
    </row>
    <row r="27" spans="1:3">
      <c r="A27" s="179">
        <v>33</v>
      </c>
      <c r="B27" s="179" t="s">
        <v>1648</v>
      </c>
      <c r="C27" s="179">
        <v>6</v>
      </c>
    </row>
    <row r="28" spans="1:3">
      <c r="A28" s="179">
        <v>34</v>
      </c>
      <c r="B28" s="179" t="s">
        <v>863</v>
      </c>
      <c r="C28" s="179">
        <v>4</v>
      </c>
    </row>
    <row r="29" spans="1:3">
      <c r="A29" s="179">
        <v>35</v>
      </c>
      <c r="B29" s="179" t="s">
        <v>1472</v>
      </c>
      <c r="C29" s="179">
        <v>3</v>
      </c>
    </row>
    <row r="30" spans="1:3">
      <c r="A30" s="179">
        <v>37</v>
      </c>
      <c r="B30" s="179" t="s">
        <v>1348</v>
      </c>
      <c r="C30" s="179">
        <v>4</v>
      </c>
    </row>
    <row r="31" spans="1:3">
      <c r="A31" s="179">
        <v>38</v>
      </c>
      <c r="B31" s="179" t="s">
        <v>1430</v>
      </c>
      <c r="C31" s="179">
        <v>6</v>
      </c>
    </row>
    <row r="32" spans="1:3">
      <c r="A32" s="179">
        <v>39</v>
      </c>
      <c r="B32" s="179" t="s">
        <v>1309</v>
      </c>
      <c r="C32" s="179">
        <v>8</v>
      </c>
    </row>
    <row r="33" spans="1:3">
      <c r="A33" s="179">
        <v>40</v>
      </c>
      <c r="B33" s="179" t="s">
        <v>1003</v>
      </c>
      <c r="C33" s="179">
        <v>4</v>
      </c>
    </row>
    <row r="34" spans="1:3">
      <c r="A34" s="179">
        <v>41</v>
      </c>
      <c r="B34" s="179" t="s">
        <v>828</v>
      </c>
      <c r="C34" s="179">
        <v>5</v>
      </c>
    </row>
    <row r="35" spans="1:3">
      <c r="A35" s="179">
        <v>42</v>
      </c>
      <c r="B35" s="179" t="s">
        <v>1543</v>
      </c>
      <c r="C35" s="179">
        <v>3</v>
      </c>
    </row>
    <row r="36" spans="1:3">
      <c r="A36" s="179">
        <v>43</v>
      </c>
      <c r="B36" s="179" t="s">
        <v>1277</v>
      </c>
      <c r="C36" s="179">
        <v>8</v>
      </c>
    </row>
    <row r="37" spans="1:3">
      <c r="A37" s="179">
        <v>45</v>
      </c>
      <c r="B37" s="179" t="s">
        <v>1451</v>
      </c>
      <c r="C37" s="179">
        <v>4</v>
      </c>
    </row>
    <row r="38" spans="1:3">
      <c r="A38" s="179">
        <v>46</v>
      </c>
      <c r="B38" s="179" t="s">
        <v>627</v>
      </c>
      <c r="C38" s="179">
        <v>6</v>
      </c>
    </row>
    <row r="39" spans="1:3">
      <c r="A39" s="179">
        <v>47</v>
      </c>
      <c r="B39" s="179" t="s">
        <v>1302</v>
      </c>
      <c r="C39" s="179">
        <v>3</v>
      </c>
    </row>
    <row r="40" spans="1:3">
      <c r="A40" s="179">
        <v>48</v>
      </c>
      <c r="B40" s="179" t="s">
        <v>1350</v>
      </c>
      <c r="C40" s="179">
        <v>7</v>
      </c>
    </row>
    <row r="41" spans="1:3">
      <c r="A41" s="179">
        <v>49</v>
      </c>
      <c r="B41" s="179" t="s">
        <v>1176</v>
      </c>
      <c r="C41" s="179">
        <v>6</v>
      </c>
    </row>
    <row r="42" spans="1:3">
      <c r="A42" s="179">
        <v>50</v>
      </c>
      <c r="B42" s="179" t="s">
        <v>1129</v>
      </c>
      <c r="C42" s="179">
        <v>3</v>
      </c>
    </row>
    <row r="43" spans="1:3">
      <c r="A43" s="179">
        <v>51</v>
      </c>
      <c r="B43" s="179" t="s">
        <v>1284</v>
      </c>
      <c r="C43" s="179">
        <v>3</v>
      </c>
    </row>
    <row r="44" spans="1:3">
      <c r="A44" s="179">
        <v>52</v>
      </c>
      <c r="B44" s="179" t="s">
        <v>556</v>
      </c>
      <c r="C44" s="179">
        <v>3</v>
      </c>
    </row>
    <row r="45" spans="1:3">
      <c r="A45" s="179">
        <v>53</v>
      </c>
      <c r="B45" s="179" t="s">
        <v>1322</v>
      </c>
      <c r="C45" s="179">
        <v>7</v>
      </c>
    </row>
    <row r="46" spans="1:3">
      <c r="A46" s="179">
        <v>54</v>
      </c>
      <c r="B46" s="179" t="s">
        <v>577</v>
      </c>
      <c r="C46" s="179">
        <v>3</v>
      </c>
    </row>
    <row r="47" spans="1:3">
      <c r="A47" s="179">
        <v>56</v>
      </c>
      <c r="B47" s="179" t="s">
        <v>639</v>
      </c>
      <c r="C47" s="179">
        <v>7</v>
      </c>
    </row>
    <row r="48" spans="1:3">
      <c r="A48" s="179">
        <v>57</v>
      </c>
      <c r="B48" s="179" t="s">
        <v>868</v>
      </c>
      <c r="C48" s="179">
        <v>7</v>
      </c>
    </row>
    <row r="49" spans="1:3">
      <c r="A49" s="179">
        <v>58</v>
      </c>
      <c r="B49" s="179" t="s">
        <v>699</v>
      </c>
      <c r="C49" s="179">
        <v>5</v>
      </c>
    </row>
    <row r="50" spans="1:3">
      <c r="A50" s="179">
        <v>59</v>
      </c>
      <c r="B50" s="179" t="s">
        <v>938</v>
      </c>
      <c r="C50" s="179">
        <v>5</v>
      </c>
    </row>
    <row r="51" spans="1:3">
      <c r="A51" s="179">
        <v>60</v>
      </c>
      <c r="B51" s="179" t="s">
        <v>510</v>
      </c>
      <c r="C51" s="179">
        <v>7</v>
      </c>
    </row>
    <row r="52" spans="1:3">
      <c r="A52" s="179">
        <v>61</v>
      </c>
      <c r="B52" s="179" t="s">
        <v>1573</v>
      </c>
      <c r="C52" s="179">
        <v>5</v>
      </c>
    </row>
    <row r="53" spans="1:3">
      <c r="A53" s="179">
        <v>62</v>
      </c>
      <c r="B53" s="179" t="s">
        <v>1593</v>
      </c>
      <c r="C53" s="179">
        <v>6</v>
      </c>
    </row>
    <row r="54" spans="1:3">
      <c r="A54" s="179">
        <v>63</v>
      </c>
      <c r="B54" s="179" t="s">
        <v>1536</v>
      </c>
      <c r="C54" s="179">
        <v>4</v>
      </c>
    </row>
    <row r="55" spans="1:3">
      <c r="A55" s="179">
        <v>64</v>
      </c>
      <c r="B55" s="179" t="s">
        <v>1081</v>
      </c>
      <c r="C55" s="179">
        <v>5</v>
      </c>
    </row>
    <row r="56" spans="1:3">
      <c r="A56" s="179">
        <v>65</v>
      </c>
      <c r="B56" s="179" t="s">
        <v>647</v>
      </c>
      <c r="C56" s="179">
        <v>4</v>
      </c>
    </row>
    <row r="57" spans="1:3">
      <c r="A57" s="179">
        <v>66</v>
      </c>
      <c r="B57" s="179" t="s">
        <v>1484</v>
      </c>
      <c r="C57" s="179">
        <v>5</v>
      </c>
    </row>
    <row r="58" spans="1:3">
      <c r="A58" s="179">
        <v>67</v>
      </c>
      <c r="B58" s="179" t="s">
        <v>1466</v>
      </c>
      <c r="C58" s="179">
        <v>5</v>
      </c>
    </row>
    <row r="59" spans="1:3">
      <c r="A59" s="179">
        <v>69</v>
      </c>
      <c r="B59" s="179" t="s">
        <v>783</v>
      </c>
      <c r="C59" s="179">
        <v>4</v>
      </c>
    </row>
    <row r="60" spans="1:3">
      <c r="A60" s="179">
        <v>70</v>
      </c>
      <c r="B60" s="179" t="s">
        <v>802</v>
      </c>
      <c r="C60" s="179">
        <v>1</v>
      </c>
    </row>
    <row r="61" spans="1:3">
      <c r="A61" s="179">
        <v>71</v>
      </c>
      <c r="B61" s="179" t="s">
        <v>1469</v>
      </c>
      <c r="C61" s="179">
        <v>6</v>
      </c>
    </row>
    <row r="62" spans="1:3">
      <c r="A62" s="179">
        <v>72</v>
      </c>
      <c r="B62" s="179" t="s">
        <v>1049</v>
      </c>
      <c r="C62" s="179">
        <v>4</v>
      </c>
    </row>
    <row r="63" spans="1:3">
      <c r="A63" s="179">
        <v>73</v>
      </c>
      <c r="B63" s="179" t="s">
        <v>1511</v>
      </c>
      <c r="C63" s="179">
        <v>5</v>
      </c>
    </row>
    <row r="64" spans="1:3">
      <c r="A64" s="179">
        <v>74</v>
      </c>
      <c r="B64" s="179" t="s">
        <v>1588</v>
      </c>
      <c r="C64" s="179">
        <v>6</v>
      </c>
    </row>
    <row r="65" spans="1:3">
      <c r="A65" s="179">
        <v>76</v>
      </c>
      <c r="B65" s="179" t="s">
        <v>1099</v>
      </c>
      <c r="C65" s="179">
        <v>4</v>
      </c>
    </row>
    <row r="66" spans="1:3">
      <c r="A66" s="179">
        <v>77</v>
      </c>
      <c r="B66" s="179" t="s">
        <v>1190</v>
      </c>
      <c r="C66" s="179">
        <v>4</v>
      </c>
    </row>
    <row r="67" spans="1:3">
      <c r="A67" s="179">
        <v>78</v>
      </c>
      <c r="B67" s="179" t="s">
        <v>1035</v>
      </c>
      <c r="C67" s="179">
        <v>4</v>
      </c>
    </row>
    <row r="68" spans="1:3">
      <c r="A68" s="179">
        <v>80</v>
      </c>
      <c r="B68" s="179" t="s">
        <v>715</v>
      </c>
      <c r="C68" s="179">
        <v>5</v>
      </c>
    </row>
    <row r="69" spans="1:3">
      <c r="A69" s="179">
        <v>81</v>
      </c>
      <c r="B69" s="179" t="s">
        <v>1165</v>
      </c>
      <c r="C69" s="179">
        <v>5</v>
      </c>
    </row>
    <row r="70" spans="1:3">
      <c r="A70" s="179">
        <v>82</v>
      </c>
      <c r="B70" s="179" t="s">
        <v>816</v>
      </c>
      <c r="C70" s="179">
        <v>7</v>
      </c>
    </row>
    <row r="71" spans="1:3">
      <c r="A71" s="179">
        <v>83</v>
      </c>
      <c r="B71" s="179" t="s">
        <v>1197</v>
      </c>
      <c r="C71" s="179">
        <v>6</v>
      </c>
    </row>
    <row r="72" spans="1:3">
      <c r="A72" s="179">
        <v>84</v>
      </c>
      <c r="B72" s="179" t="s">
        <v>1227</v>
      </c>
      <c r="C72" s="179">
        <v>5</v>
      </c>
    </row>
    <row r="73" spans="1:3">
      <c r="A73" s="179">
        <v>86</v>
      </c>
      <c r="B73" s="179" t="s">
        <v>671</v>
      </c>
      <c r="C73" s="179">
        <v>5</v>
      </c>
    </row>
    <row r="74" spans="1:3">
      <c r="A74" s="179">
        <v>87</v>
      </c>
      <c r="B74" s="179" t="s">
        <v>995</v>
      </c>
      <c r="C74" s="179">
        <v>6</v>
      </c>
    </row>
    <row r="75" spans="1:3">
      <c r="A75" s="179">
        <v>88</v>
      </c>
      <c r="B75" s="179" t="s">
        <v>1237</v>
      </c>
      <c r="C75" s="179">
        <v>6</v>
      </c>
    </row>
    <row r="76" spans="1:3">
      <c r="A76" s="179">
        <v>89</v>
      </c>
      <c r="B76" s="179" t="s">
        <v>1316</v>
      </c>
      <c r="C76" s="179">
        <v>6</v>
      </c>
    </row>
    <row r="77" spans="1:3">
      <c r="A77" s="179">
        <v>91</v>
      </c>
      <c r="B77" s="179" t="s">
        <v>495</v>
      </c>
      <c r="C77" s="179">
        <v>3</v>
      </c>
    </row>
    <row r="78" spans="1:3">
      <c r="A78" s="179">
        <v>92</v>
      </c>
      <c r="B78" s="179" t="s">
        <v>521</v>
      </c>
      <c r="C78" s="179">
        <v>8</v>
      </c>
    </row>
    <row r="79" spans="1:3">
      <c r="A79" s="179">
        <v>93</v>
      </c>
      <c r="B79" s="179" t="s">
        <v>1425</v>
      </c>
      <c r="C79" s="179">
        <v>4</v>
      </c>
    </row>
    <row r="80" spans="1:3">
      <c r="A80" s="179">
        <v>95</v>
      </c>
      <c r="B80" s="179" t="s">
        <v>1136</v>
      </c>
      <c r="C80" s="179">
        <v>6</v>
      </c>
    </row>
    <row r="81" spans="1:3">
      <c r="A81" s="179">
        <v>96</v>
      </c>
      <c r="B81" s="179" t="s">
        <v>1541</v>
      </c>
      <c r="C81" s="179">
        <v>4</v>
      </c>
    </row>
    <row r="82" spans="1:3">
      <c r="A82" s="179">
        <v>97</v>
      </c>
      <c r="B82" s="179" t="s">
        <v>1520</v>
      </c>
      <c r="C82" s="179">
        <v>6</v>
      </c>
    </row>
    <row r="83" spans="1:3">
      <c r="A83" s="179">
        <v>99</v>
      </c>
      <c r="B83" s="179" t="s">
        <v>1415</v>
      </c>
      <c r="C83" s="179">
        <v>5</v>
      </c>
    </row>
    <row r="84" spans="1:3">
      <c r="A84" s="179">
        <v>100</v>
      </c>
      <c r="B84" s="179" t="s">
        <v>980</v>
      </c>
      <c r="C84" s="179">
        <v>2</v>
      </c>
    </row>
    <row r="85" spans="1:3">
      <c r="A85" s="179">
        <v>101</v>
      </c>
      <c r="B85" s="179" t="s">
        <v>1117</v>
      </c>
      <c r="C85" s="179">
        <v>4</v>
      </c>
    </row>
    <row r="86" spans="1:3">
      <c r="A86" s="179">
        <v>102</v>
      </c>
      <c r="B86" s="179" t="s">
        <v>1244</v>
      </c>
      <c r="C86" s="179">
        <v>8</v>
      </c>
    </row>
    <row r="87" spans="1:3">
      <c r="A87" s="179">
        <v>103</v>
      </c>
      <c r="B87" s="179" t="s">
        <v>1207</v>
      </c>
      <c r="C87" s="179">
        <v>3</v>
      </c>
    </row>
    <row r="88" spans="1:3">
      <c r="A88" s="179">
        <v>111</v>
      </c>
      <c r="B88" s="179" t="s">
        <v>823</v>
      </c>
      <c r="C88" s="179">
        <v>5</v>
      </c>
    </row>
    <row r="89" spans="1:3">
      <c r="A89" s="179">
        <v>112</v>
      </c>
      <c r="B89" s="179" t="s">
        <v>1644</v>
      </c>
      <c r="C89" s="179">
        <v>2</v>
      </c>
    </row>
    <row r="90" spans="1:3">
      <c r="A90" s="179">
        <v>113</v>
      </c>
      <c r="B90" s="179" t="s">
        <v>676</v>
      </c>
      <c r="C90" s="179">
        <v>6</v>
      </c>
    </row>
    <row r="91" spans="1:3">
      <c r="A91" s="179">
        <v>114</v>
      </c>
      <c r="B91" s="179" t="s">
        <v>1489</v>
      </c>
      <c r="C91" s="179">
        <v>3</v>
      </c>
    </row>
    <row r="92" spans="1:3">
      <c r="A92" s="179">
        <v>116</v>
      </c>
      <c r="B92" s="179" t="s">
        <v>1617</v>
      </c>
      <c r="C92" s="179">
        <v>3</v>
      </c>
    </row>
    <row r="93" spans="1:3">
      <c r="A93" s="179">
        <v>117</v>
      </c>
      <c r="B93" s="179" t="s">
        <v>1388</v>
      </c>
      <c r="C93" s="179">
        <v>3</v>
      </c>
    </row>
    <row r="94" spans="1:3">
      <c r="A94" s="179">
        <v>118</v>
      </c>
      <c r="B94" s="179" t="s">
        <v>413</v>
      </c>
      <c r="C94" s="179">
        <v>4</v>
      </c>
    </row>
    <row r="95" spans="1:3">
      <c r="A95" s="179">
        <v>120</v>
      </c>
      <c r="B95" s="179" t="s">
        <v>1078</v>
      </c>
      <c r="C95" s="179">
        <v>4</v>
      </c>
    </row>
    <row r="96" spans="1:3">
      <c r="A96" s="179">
        <v>121</v>
      </c>
      <c r="B96" s="179" t="s">
        <v>1267</v>
      </c>
      <c r="C96" s="179">
        <v>4</v>
      </c>
    </row>
    <row r="97" spans="1:3">
      <c r="A97" s="179">
        <v>122</v>
      </c>
      <c r="B97" s="179" t="s">
        <v>1106</v>
      </c>
      <c r="C97" s="179">
        <v>4</v>
      </c>
    </row>
    <row r="98" spans="1:3">
      <c r="A98" s="179">
        <v>123</v>
      </c>
      <c r="B98" s="179" t="s">
        <v>759</v>
      </c>
      <c r="C98" s="179">
        <v>5</v>
      </c>
    </row>
    <row r="99" spans="1:3">
      <c r="A99" s="179">
        <v>124</v>
      </c>
      <c r="B99" s="179" t="s">
        <v>1635</v>
      </c>
      <c r="C99" s="179">
        <v>2</v>
      </c>
    </row>
    <row r="100" spans="1:3">
      <c r="A100" s="179">
        <v>125</v>
      </c>
      <c r="B100" s="179" t="s">
        <v>476</v>
      </c>
      <c r="C100" s="179">
        <v>2</v>
      </c>
    </row>
    <row r="101" spans="1:3">
      <c r="A101" s="179">
        <v>129</v>
      </c>
      <c r="B101" s="179" t="s">
        <v>1241</v>
      </c>
      <c r="C101" s="179">
        <v>3</v>
      </c>
    </row>
    <row r="102" spans="1:3">
      <c r="A102" s="179">
        <v>131</v>
      </c>
      <c r="B102" s="179" t="s">
        <v>1547</v>
      </c>
      <c r="C102" s="179">
        <v>5</v>
      </c>
    </row>
    <row r="103" spans="1:3">
      <c r="A103" s="179">
        <v>134</v>
      </c>
      <c r="B103" s="179" t="s">
        <v>720</v>
      </c>
      <c r="C103" s="179">
        <v>2</v>
      </c>
    </row>
    <row r="104" spans="1:3">
      <c r="A104" s="179">
        <v>135</v>
      </c>
      <c r="B104" s="179" t="s">
        <v>1406</v>
      </c>
      <c r="C104" s="179">
        <v>4</v>
      </c>
    </row>
    <row r="105" spans="1:3">
      <c r="A105" s="179">
        <v>138</v>
      </c>
      <c r="B105" s="179" t="s">
        <v>615</v>
      </c>
      <c r="C105" s="179">
        <v>3</v>
      </c>
    </row>
    <row r="106" spans="1:3">
      <c r="A106" s="179">
        <v>139</v>
      </c>
      <c r="B106" s="179" t="s">
        <v>1076</v>
      </c>
      <c r="C106" s="179">
        <v>3</v>
      </c>
    </row>
    <row r="107" spans="1:3">
      <c r="A107" s="179">
        <v>141</v>
      </c>
      <c r="B107" s="179" t="s">
        <v>1615</v>
      </c>
      <c r="C107" s="179">
        <v>3</v>
      </c>
    </row>
    <row r="108" spans="1:3">
      <c r="A108" s="179">
        <v>143</v>
      </c>
      <c r="B108" s="179" t="s">
        <v>1370</v>
      </c>
      <c r="C108" s="179">
        <v>2</v>
      </c>
    </row>
    <row r="109" spans="1:3">
      <c r="A109" s="179">
        <v>145</v>
      </c>
      <c r="B109" s="179" t="s">
        <v>1234</v>
      </c>
      <c r="C109" s="179">
        <v>8</v>
      </c>
    </row>
    <row r="110" spans="1:3">
      <c r="A110" s="179">
        <v>147</v>
      </c>
      <c r="B110" s="179" t="s">
        <v>1022</v>
      </c>
      <c r="C110" s="179">
        <v>3</v>
      </c>
    </row>
    <row r="111" spans="1:3">
      <c r="A111" s="179">
        <v>148</v>
      </c>
      <c r="B111" s="179" t="s">
        <v>813</v>
      </c>
      <c r="C111" s="179">
        <v>2</v>
      </c>
    </row>
    <row r="112" spans="1:3">
      <c r="A112" s="179">
        <v>149</v>
      </c>
      <c r="B112" s="179" t="s">
        <v>1319</v>
      </c>
      <c r="C112" s="179">
        <v>6</v>
      </c>
    </row>
    <row r="113" spans="1:3">
      <c r="A113" s="179">
        <v>150</v>
      </c>
      <c r="B113" s="179" t="s">
        <v>408</v>
      </c>
      <c r="C113" s="179">
        <v>2</v>
      </c>
    </row>
    <row r="114" spans="1:3">
      <c r="A114" s="179">
        <v>154</v>
      </c>
      <c r="B114" s="179" t="s">
        <v>306</v>
      </c>
      <c r="C114" s="179">
        <v>5</v>
      </c>
    </row>
    <row r="115" spans="1:3">
      <c r="A115" s="179">
        <v>156</v>
      </c>
      <c r="B115" s="179" t="s">
        <v>348</v>
      </c>
      <c r="C115" s="179">
        <v>2</v>
      </c>
    </row>
    <row r="116" spans="1:3">
      <c r="A116" s="179">
        <v>158</v>
      </c>
      <c r="B116" s="179" t="s">
        <v>1448</v>
      </c>
      <c r="C116" s="179">
        <v>2</v>
      </c>
    </row>
    <row r="117" spans="1:3">
      <c r="A117" s="179">
        <v>159</v>
      </c>
      <c r="B117" s="179" t="s">
        <v>1041</v>
      </c>
      <c r="C117" s="179">
        <v>3</v>
      </c>
    </row>
    <row r="118" spans="1:3">
      <c r="A118" s="179">
        <v>160</v>
      </c>
      <c r="B118" s="179" t="s">
        <v>571</v>
      </c>
      <c r="C118" s="179">
        <v>2</v>
      </c>
    </row>
    <row r="119" spans="1:3">
      <c r="A119" s="179">
        <v>162</v>
      </c>
      <c r="B119" s="179" t="s">
        <v>1287</v>
      </c>
      <c r="C119" s="179">
        <v>2</v>
      </c>
    </row>
    <row r="120" spans="1:3">
      <c r="A120" s="179">
        <v>163</v>
      </c>
      <c r="B120" s="179" t="s">
        <v>1667</v>
      </c>
      <c r="C120" s="179">
        <v>2</v>
      </c>
    </row>
    <row r="121" spans="1:3">
      <c r="A121" s="179">
        <v>165</v>
      </c>
      <c r="B121" s="179" t="s">
        <v>534</v>
      </c>
      <c r="C121" s="179">
        <v>4</v>
      </c>
    </row>
    <row r="122" spans="1:3">
      <c r="A122" s="179">
        <v>167</v>
      </c>
      <c r="B122" s="179" t="s">
        <v>1385</v>
      </c>
      <c r="C122" s="179">
        <v>4</v>
      </c>
    </row>
    <row r="123" spans="1:3">
      <c r="A123" s="179">
        <v>168</v>
      </c>
      <c r="B123" s="179" t="s">
        <v>1059</v>
      </c>
      <c r="C123" s="179">
        <v>3</v>
      </c>
    </row>
    <row r="124" spans="1:3">
      <c r="A124" s="179">
        <v>169</v>
      </c>
      <c r="B124" s="179" t="s">
        <v>1148</v>
      </c>
      <c r="C124" s="179">
        <v>3</v>
      </c>
    </row>
    <row r="125" spans="1:3">
      <c r="A125" s="179">
        <v>171</v>
      </c>
      <c r="B125" s="179" t="s">
        <v>968</v>
      </c>
      <c r="C125" s="179">
        <v>2</v>
      </c>
    </row>
    <row r="126" spans="1:3">
      <c r="A126" s="179">
        <v>178</v>
      </c>
      <c r="B126" s="179" t="s">
        <v>1657</v>
      </c>
      <c r="C126" s="179">
        <v>6</v>
      </c>
    </row>
    <row r="127" spans="1:3">
      <c r="A127" s="179">
        <v>180</v>
      </c>
      <c r="B127" s="179" t="s">
        <v>255</v>
      </c>
      <c r="C127" s="179">
        <v>2</v>
      </c>
    </row>
    <row r="128" spans="1:3">
      <c r="A128" s="179">
        <v>181</v>
      </c>
      <c r="B128" s="179" t="s">
        <v>1217</v>
      </c>
      <c r="C128" s="179">
        <v>1</v>
      </c>
    </row>
    <row r="129" spans="1:3">
      <c r="A129" s="179">
        <v>182</v>
      </c>
      <c r="B129" s="179" t="s">
        <v>1654</v>
      </c>
      <c r="C129" s="179">
        <v>2</v>
      </c>
    </row>
    <row r="130" spans="1:3">
      <c r="A130" s="179">
        <v>183</v>
      </c>
      <c r="B130" s="179" t="s">
        <v>1215</v>
      </c>
      <c r="C130" s="179">
        <v>4</v>
      </c>
    </row>
    <row r="131" spans="1:3">
      <c r="A131" s="179">
        <v>184</v>
      </c>
      <c r="B131" s="179" t="s">
        <v>1032</v>
      </c>
      <c r="C131" s="179">
        <v>3</v>
      </c>
    </row>
    <row r="132" spans="1:3">
      <c r="A132" s="179">
        <v>186</v>
      </c>
      <c r="B132" s="179" t="s">
        <v>1112</v>
      </c>
      <c r="C132" s="179">
        <v>3</v>
      </c>
    </row>
    <row r="133" spans="1:3">
      <c r="A133" s="179">
        <v>189</v>
      </c>
      <c r="B133" s="179" t="s">
        <v>604</v>
      </c>
      <c r="C133" s="179">
        <v>2</v>
      </c>
    </row>
    <row r="134" spans="1:3">
      <c r="A134" s="179">
        <v>190</v>
      </c>
      <c r="B134" s="179" t="s">
        <v>806</v>
      </c>
      <c r="C134" s="179">
        <v>2</v>
      </c>
    </row>
    <row r="135" spans="1:3">
      <c r="A135" s="179">
        <v>191</v>
      </c>
      <c r="B135" s="179" t="s">
        <v>1221</v>
      </c>
      <c r="C135" s="179">
        <v>2</v>
      </c>
    </row>
    <row r="136" spans="1:3">
      <c r="A136" s="179">
        <v>192</v>
      </c>
      <c r="B136" s="179" t="s">
        <v>1454</v>
      </c>
      <c r="C136" s="179">
        <v>2</v>
      </c>
    </row>
    <row r="137" spans="1:3">
      <c r="A137" s="179">
        <v>193</v>
      </c>
      <c r="B137" s="179" t="s">
        <v>1538</v>
      </c>
      <c r="C137" s="179">
        <v>2</v>
      </c>
    </row>
    <row r="138" spans="1:3">
      <c r="A138" s="179">
        <v>194</v>
      </c>
      <c r="B138" s="179" t="s">
        <v>1312</v>
      </c>
      <c r="C138" s="179">
        <v>2</v>
      </c>
    </row>
    <row r="139" spans="1:3">
      <c r="A139" s="179">
        <v>197</v>
      </c>
      <c r="B139" s="179" t="s">
        <v>943</v>
      </c>
      <c r="C139" s="179">
        <v>3</v>
      </c>
    </row>
    <row r="140" spans="1:3">
      <c r="A140" s="179">
        <v>199</v>
      </c>
      <c r="B140" s="179" t="s">
        <v>789</v>
      </c>
      <c r="C140" s="179">
        <v>3</v>
      </c>
    </row>
    <row r="141" spans="1:3">
      <c r="A141" s="179">
        <v>201</v>
      </c>
      <c r="B141" s="179" t="s">
        <v>1115</v>
      </c>
      <c r="C141" s="179">
        <v>3</v>
      </c>
    </row>
    <row r="142" spans="1:3">
      <c r="A142" s="179">
        <v>202</v>
      </c>
      <c r="B142" s="179" t="s">
        <v>484</v>
      </c>
      <c r="C142" s="179">
        <v>2</v>
      </c>
    </row>
    <row r="143" spans="1:3">
      <c r="A143" s="179">
        <v>203</v>
      </c>
      <c r="B143" s="179" t="s">
        <v>364</v>
      </c>
      <c r="C143" s="179">
        <v>2</v>
      </c>
    </row>
    <row r="144" spans="1:3">
      <c r="A144" s="179">
        <v>204</v>
      </c>
      <c r="B144" s="179" t="s">
        <v>1296</v>
      </c>
      <c r="C144" s="179">
        <v>2</v>
      </c>
    </row>
    <row r="145" spans="1:3">
      <c r="A145" s="179">
        <v>205</v>
      </c>
      <c r="B145" s="179" t="s">
        <v>885</v>
      </c>
      <c r="C145" s="179">
        <v>36</v>
      </c>
    </row>
    <row r="146" spans="1:3">
      <c r="A146" s="179">
        <v>206</v>
      </c>
      <c r="B146" s="179" t="s">
        <v>705</v>
      </c>
      <c r="C146" s="179">
        <v>3</v>
      </c>
    </row>
    <row r="147" spans="1:3">
      <c r="A147" s="179">
        <v>207</v>
      </c>
      <c r="B147" s="179" t="s">
        <v>931</v>
      </c>
      <c r="C147" s="179">
        <v>2</v>
      </c>
    </row>
    <row r="148" spans="1:3">
      <c r="A148" s="179">
        <v>208</v>
      </c>
      <c r="B148" s="179" t="s">
        <v>853</v>
      </c>
      <c r="C148" s="179">
        <v>6</v>
      </c>
    </row>
    <row r="149" spans="1:3">
      <c r="A149" s="179">
        <v>214</v>
      </c>
      <c r="B149" s="179" t="s">
        <v>322</v>
      </c>
      <c r="C149" s="179">
        <v>2</v>
      </c>
    </row>
    <row r="150" spans="1:3">
      <c r="A150" s="179">
        <v>216</v>
      </c>
      <c r="B150" s="179" t="s">
        <v>773</v>
      </c>
      <c r="C150" s="179">
        <v>3</v>
      </c>
    </row>
    <row r="151" spans="1:3">
      <c r="A151" s="179">
        <v>221</v>
      </c>
      <c r="B151" s="179" t="s">
        <v>1506</v>
      </c>
      <c r="C151" s="179">
        <v>6</v>
      </c>
    </row>
    <row r="152" spans="1:3">
      <c r="A152" s="179">
        <v>223</v>
      </c>
      <c r="B152" s="179" t="s">
        <v>1532</v>
      </c>
      <c r="C152" s="179">
        <v>2</v>
      </c>
    </row>
    <row r="153" spans="1:3">
      <c r="A153" s="179">
        <v>224</v>
      </c>
      <c r="B153" s="179" t="s">
        <v>836</v>
      </c>
      <c r="C153" s="179">
        <v>3</v>
      </c>
    </row>
    <row r="154" spans="1:3">
      <c r="A154" s="179">
        <v>225</v>
      </c>
      <c r="B154" s="179" t="s">
        <v>962</v>
      </c>
      <c r="C154" s="179">
        <v>3</v>
      </c>
    </row>
    <row r="155" spans="1:3">
      <c r="A155" s="179">
        <v>232</v>
      </c>
      <c r="B155" s="179" t="s">
        <v>775</v>
      </c>
      <c r="C155" s="179">
        <v>2</v>
      </c>
    </row>
    <row r="156" spans="1:3">
      <c r="A156" s="179">
        <v>233</v>
      </c>
      <c r="B156" s="179" t="s">
        <v>295</v>
      </c>
      <c r="C156" s="179">
        <v>3</v>
      </c>
    </row>
    <row r="157" spans="1:3">
      <c r="A157" s="179">
        <v>234</v>
      </c>
      <c r="B157" s="179" t="s">
        <v>1527</v>
      </c>
      <c r="C157" s="179">
        <v>3</v>
      </c>
    </row>
    <row r="158" spans="1:3">
      <c r="A158" s="179">
        <v>236</v>
      </c>
      <c r="B158" s="179" t="s">
        <v>763</v>
      </c>
      <c r="C158" s="179">
        <v>2</v>
      </c>
    </row>
    <row r="159" spans="1:3">
      <c r="A159" s="179">
        <v>237</v>
      </c>
      <c r="B159" s="179" t="s">
        <v>840</v>
      </c>
      <c r="C159" s="179">
        <v>2</v>
      </c>
    </row>
    <row r="160" spans="1:3">
      <c r="A160" s="179">
        <v>241</v>
      </c>
      <c r="B160" s="179" t="s">
        <v>1403</v>
      </c>
      <c r="C160" s="179">
        <v>2</v>
      </c>
    </row>
    <row r="161" spans="1:3">
      <c r="A161" s="179">
        <v>242</v>
      </c>
      <c r="B161" s="179" t="s">
        <v>277</v>
      </c>
      <c r="C161" s="179">
        <v>5</v>
      </c>
    </row>
    <row r="162" spans="1:3">
      <c r="A162" s="179">
        <v>243</v>
      </c>
      <c r="B162" s="179" t="s">
        <v>588</v>
      </c>
      <c r="C162" s="179">
        <v>16</v>
      </c>
    </row>
    <row r="163" spans="1:3">
      <c r="A163" s="179">
        <v>245</v>
      </c>
      <c r="B163" s="179" t="s">
        <v>1344</v>
      </c>
      <c r="C163" s="179">
        <v>3</v>
      </c>
    </row>
    <row r="164" spans="1:3">
      <c r="A164" s="179">
        <v>246</v>
      </c>
      <c r="B164" s="179" t="s">
        <v>1632</v>
      </c>
      <c r="C164" s="179">
        <v>3</v>
      </c>
    </row>
    <row r="165" spans="1:3">
      <c r="A165" s="179">
        <v>252</v>
      </c>
      <c r="B165" s="179" t="s">
        <v>958</v>
      </c>
      <c r="C165" s="179">
        <v>2</v>
      </c>
    </row>
    <row r="166" spans="1:3">
      <c r="A166" s="179">
        <v>256</v>
      </c>
      <c r="B166" s="179" t="s">
        <v>466</v>
      </c>
      <c r="C166" s="179">
        <v>2</v>
      </c>
    </row>
    <row r="167" spans="1:3">
      <c r="A167" s="179">
        <v>261</v>
      </c>
      <c r="B167" s="179" t="s">
        <v>1564</v>
      </c>
      <c r="C167" s="179">
        <v>3</v>
      </c>
    </row>
    <row r="168" spans="1:3">
      <c r="A168" s="179">
        <v>262</v>
      </c>
      <c r="B168" s="179" t="s">
        <v>1013</v>
      </c>
      <c r="C168" s="179">
        <v>2</v>
      </c>
    </row>
    <row r="169" spans="1:3">
      <c r="A169" s="179">
        <v>263</v>
      </c>
      <c r="B169" s="179" t="s">
        <v>856</v>
      </c>
      <c r="C169" s="179">
        <v>21</v>
      </c>
    </row>
    <row r="170" spans="1:3">
      <c r="A170" s="179">
        <v>264</v>
      </c>
      <c r="B170" s="179" t="s">
        <v>635</v>
      </c>
      <c r="C170" s="179">
        <v>2</v>
      </c>
    </row>
    <row r="171" spans="1:3">
      <c r="A171" s="179">
        <v>265</v>
      </c>
      <c r="B171" s="179" t="s">
        <v>394</v>
      </c>
      <c r="C171" s="179">
        <v>2</v>
      </c>
    </row>
    <row r="172" spans="1:3">
      <c r="A172" s="179">
        <v>266</v>
      </c>
      <c r="B172" s="179" t="s">
        <v>1553</v>
      </c>
      <c r="C172" s="179">
        <v>2</v>
      </c>
    </row>
    <row r="173" spans="1:3">
      <c r="A173" s="179">
        <v>267</v>
      </c>
      <c r="B173" s="179" t="s">
        <v>1257</v>
      </c>
      <c r="C173" s="179">
        <v>6</v>
      </c>
    </row>
    <row r="174" spans="1:3">
      <c r="A174" s="179">
        <v>271</v>
      </c>
      <c r="B174" s="179" t="s">
        <v>600</v>
      </c>
      <c r="C174" s="179">
        <v>16</v>
      </c>
    </row>
    <row r="175" spans="1:3">
      <c r="A175" s="179">
        <v>276</v>
      </c>
      <c r="B175" s="179" t="s">
        <v>1140</v>
      </c>
      <c r="C175" s="179">
        <v>3</v>
      </c>
    </row>
    <row r="176" spans="1:3">
      <c r="A176" s="179">
        <v>277</v>
      </c>
      <c r="B176" s="179" t="s">
        <v>1251</v>
      </c>
      <c r="C176" s="179">
        <v>4</v>
      </c>
    </row>
    <row r="177" spans="1:3">
      <c r="A177" s="179">
        <v>279</v>
      </c>
      <c r="B177" s="179" t="s">
        <v>1461</v>
      </c>
      <c r="C177" s="179">
        <v>2</v>
      </c>
    </row>
    <row r="178" spans="1:3">
      <c r="A178" s="179">
        <v>280</v>
      </c>
      <c r="B178" s="179" t="s">
        <v>1422</v>
      </c>
      <c r="C178" s="179">
        <v>14</v>
      </c>
    </row>
    <row r="179" spans="1:3">
      <c r="A179" s="179">
        <v>281</v>
      </c>
      <c r="B179" s="179" t="s">
        <v>992</v>
      </c>
      <c r="C179" s="179">
        <v>7</v>
      </c>
    </row>
    <row r="180" spans="1:3">
      <c r="A180" s="179">
        <v>282</v>
      </c>
      <c r="B180" s="179" t="s">
        <v>1417</v>
      </c>
      <c r="C180" s="179">
        <v>2</v>
      </c>
    </row>
    <row r="181" spans="1:3">
      <c r="A181" s="179">
        <v>287</v>
      </c>
      <c r="B181" s="179" t="s">
        <v>1550</v>
      </c>
      <c r="C181" s="179">
        <v>4</v>
      </c>
    </row>
    <row r="182" spans="1:3">
      <c r="A182" s="179">
        <v>292</v>
      </c>
      <c r="B182" s="179" t="s">
        <v>1163</v>
      </c>
      <c r="C182" s="179">
        <v>6</v>
      </c>
    </row>
    <row r="183" spans="1:3">
      <c r="A183" s="179">
        <v>293</v>
      </c>
      <c r="B183" s="179" t="s">
        <v>1598</v>
      </c>
      <c r="C183" s="179">
        <v>4</v>
      </c>
    </row>
    <row r="184" spans="1:3">
      <c r="A184" s="179">
        <v>296</v>
      </c>
      <c r="B184" s="179" t="s">
        <v>1171</v>
      </c>
      <c r="C184" s="179">
        <v>3</v>
      </c>
    </row>
    <row r="185" spans="1:3">
      <c r="A185" s="179">
        <v>297</v>
      </c>
      <c r="B185" s="179" t="s">
        <v>1174</v>
      </c>
      <c r="C185" s="179">
        <v>2</v>
      </c>
    </row>
    <row r="186" spans="1:3">
      <c r="A186" s="179">
        <v>305</v>
      </c>
      <c r="B186" s="179" t="s">
        <v>1476</v>
      </c>
      <c r="C186" s="179">
        <v>18</v>
      </c>
    </row>
    <row r="187" spans="1:3">
      <c r="A187" s="179">
        <v>307</v>
      </c>
      <c r="B187" s="179" t="s">
        <v>738</v>
      </c>
      <c r="C187" s="179">
        <v>17</v>
      </c>
    </row>
    <row r="188" spans="1:3">
      <c r="A188" s="179">
        <v>308</v>
      </c>
      <c r="B188" s="179" t="s">
        <v>747</v>
      </c>
      <c r="C188" s="179">
        <v>10</v>
      </c>
    </row>
    <row r="189" spans="1:3">
      <c r="A189" s="179">
        <v>309</v>
      </c>
      <c r="B189" s="179" t="s">
        <v>951</v>
      </c>
      <c r="C189" s="179">
        <v>8</v>
      </c>
    </row>
    <row r="190" spans="1:3">
      <c r="A190" s="179">
        <v>311</v>
      </c>
      <c r="B190" s="179" t="s">
        <v>543</v>
      </c>
      <c r="C190" s="179">
        <v>14</v>
      </c>
    </row>
    <row r="191" spans="1:3">
      <c r="A191" s="179">
        <v>312</v>
      </c>
      <c r="B191" s="179" t="s">
        <v>793</v>
      </c>
      <c r="C191" s="179">
        <v>13</v>
      </c>
    </row>
    <row r="192" spans="1:3">
      <c r="A192" s="179">
        <v>313</v>
      </c>
      <c r="B192" s="179" t="s">
        <v>1290</v>
      </c>
      <c r="C192" s="179">
        <v>19</v>
      </c>
    </row>
    <row r="193" spans="1:3">
      <c r="A193" s="179">
        <v>314</v>
      </c>
      <c r="B193" s="179" t="s">
        <v>1271</v>
      </c>
      <c r="C193" s="179">
        <v>5</v>
      </c>
    </row>
    <row r="194" spans="1:3">
      <c r="A194" s="179">
        <v>315</v>
      </c>
      <c r="B194" s="179" t="s">
        <v>1578</v>
      </c>
      <c r="C194" s="179">
        <v>4</v>
      </c>
    </row>
    <row r="195" spans="1:3">
      <c r="A195" s="179">
        <v>316</v>
      </c>
      <c r="B195" s="179" t="s">
        <v>1073</v>
      </c>
      <c r="C195" s="179">
        <v>3</v>
      </c>
    </row>
    <row r="196" spans="1:3">
      <c r="A196" s="179">
        <v>325</v>
      </c>
      <c r="B196" s="179" t="s">
        <v>659</v>
      </c>
      <c r="C196" s="179">
        <v>4</v>
      </c>
    </row>
    <row r="197" spans="1:3">
      <c r="A197" s="179">
        <v>326</v>
      </c>
      <c r="B197" s="179" t="s">
        <v>1154</v>
      </c>
      <c r="C197" s="179">
        <v>30</v>
      </c>
    </row>
    <row r="198" spans="1:3">
      <c r="A198" s="179">
        <v>329</v>
      </c>
      <c r="B198" s="179" t="s">
        <v>1608</v>
      </c>
      <c r="C198" s="179">
        <v>1</v>
      </c>
    </row>
    <row r="199" spans="1:3">
      <c r="A199" s="179">
        <v>330</v>
      </c>
      <c r="B199" s="179" t="s">
        <v>1611</v>
      </c>
      <c r="C199" s="179">
        <v>6</v>
      </c>
    </row>
    <row r="200" spans="1:3">
      <c r="A200" s="179">
        <v>331</v>
      </c>
      <c r="B200" s="179" t="s">
        <v>1613</v>
      </c>
      <c r="C200" s="179">
        <v>6</v>
      </c>
    </row>
    <row r="201" spans="1:3">
      <c r="A201" s="179">
        <v>333</v>
      </c>
      <c r="B201" s="179" t="s">
        <v>1509</v>
      </c>
      <c r="C201" s="179">
        <v>16</v>
      </c>
    </row>
    <row r="202" spans="1:3">
      <c r="A202" s="179">
        <v>334</v>
      </c>
      <c r="B202" s="179" t="s">
        <v>733</v>
      </c>
      <c r="C202" s="179">
        <v>10</v>
      </c>
    </row>
    <row r="203" spans="1:3">
      <c r="A203" s="179">
        <v>335</v>
      </c>
      <c r="B203" s="179" t="s">
        <v>750</v>
      </c>
      <c r="C203" s="179">
        <v>17</v>
      </c>
    </row>
    <row r="204" spans="1:3">
      <c r="A204" s="179">
        <v>336</v>
      </c>
      <c r="B204" s="179" t="s">
        <v>753</v>
      </c>
      <c r="C204" s="179">
        <v>16</v>
      </c>
    </row>
    <row r="205" spans="1:3">
      <c r="A205" s="179">
        <v>337</v>
      </c>
      <c r="B205" s="179" t="s">
        <v>1158</v>
      </c>
      <c r="C205" s="179">
        <v>41</v>
      </c>
    </row>
    <row r="206" spans="1:3">
      <c r="A206" s="179">
        <v>339</v>
      </c>
      <c r="B206" s="179" t="s">
        <v>1053</v>
      </c>
      <c r="C206" s="179">
        <v>12</v>
      </c>
    </row>
    <row r="207" spans="1:3">
      <c r="A207" s="179">
        <v>340</v>
      </c>
      <c r="B207" s="179" t="s">
        <v>1332</v>
      </c>
      <c r="C207" s="179">
        <v>5</v>
      </c>
    </row>
    <row r="208" spans="1:3">
      <c r="A208" s="179">
        <v>342</v>
      </c>
      <c r="B208" s="179" t="s">
        <v>1556</v>
      </c>
      <c r="C208" s="179">
        <v>2</v>
      </c>
    </row>
    <row r="209" spans="1:3">
      <c r="A209" s="179">
        <v>343</v>
      </c>
      <c r="B209" s="179" t="s">
        <v>1569</v>
      </c>
      <c r="C209" s="179">
        <v>2</v>
      </c>
    </row>
    <row r="210" spans="1:3">
      <c r="A210" s="179">
        <v>344</v>
      </c>
      <c r="B210" s="179" t="s">
        <v>1204</v>
      </c>
      <c r="C210" s="179">
        <v>2</v>
      </c>
    </row>
    <row r="211" spans="1:3">
      <c r="A211" s="179">
        <v>345</v>
      </c>
      <c r="B211" s="179" t="s">
        <v>546</v>
      </c>
      <c r="C211" s="179">
        <v>9</v>
      </c>
    </row>
    <row r="212" spans="1:3">
      <c r="A212" s="179">
        <v>346</v>
      </c>
      <c r="B212" s="179" t="s">
        <v>631</v>
      </c>
      <c r="C212" s="179">
        <v>8</v>
      </c>
    </row>
    <row r="213" spans="1:3">
      <c r="A213" s="179">
        <v>348</v>
      </c>
      <c r="B213" s="179" t="s">
        <v>1120</v>
      </c>
      <c r="C213" s="179">
        <v>12</v>
      </c>
    </row>
    <row r="214" spans="1:3">
      <c r="A214" s="179">
        <v>351</v>
      </c>
      <c r="B214" s="179" t="s">
        <v>1299</v>
      </c>
      <c r="C214" s="179">
        <v>27</v>
      </c>
    </row>
    <row r="215" spans="1:3">
      <c r="A215" s="179">
        <v>352</v>
      </c>
      <c r="B215" s="179" t="s">
        <v>1342</v>
      </c>
      <c r="C215" s="179">
        <v>14</v>
      </c>
    </row>
    <row r="216" spans="1:3">
      <c r="A216" s="179">
        <v>353</v>
      </c>
      <c r="B216" s="179" t="s">
        <v>1493</v>
      </c>
      <c r="C216" s="179">
        <v>32</v>
      </c>
    </row>
    <row r="217" spans="1:3">
      <c r="A217" s="179">
        <v>354</v>
      </c>
      <c r="B217" s="179" t="s">
        <v>1524</v>
      </c>
      <c r="C217" s="179">
        <v>8</v>
      </c>
    </row>
    <row r="218" spans="1:3">
      <c r="A218" s="179">
        <v>355</v>
      </c>
      <c r="B218" s="179" t="s">
        <v>1571</v>
      </c>
      <c r="C218" s="179">
        <v>13</v>
      </c>
    </row>
    <row r="219" spans="1:3">
      <c r="A219" s="179">
        <v>356</v>
      </c>
      <c r="B219" s="179" t="s">
        <v>1559</v>
      </c>
      <c r="C219" s="179">
        <v>37</v>
      </c>
    </row>
    <row r="220" spans="1:3">
      <c r="A220" s="179">
        <v>365</v>
      </c>
      <c r="B220" s="179" t="s">
        <v>1055</v>
      </c>
      <c r="C220" s="179">
        <v>37</v>
      </c>
    </row>
    <row r="221" spans="1:3">
      <c r="A221" s="179">
        <v>366</v>
      </c>
      <c r="B221" s="179" t="s">
        <v>1495</v>
      </c>
      <c r="C221" s="179">
        <v>12</v>
      </c>
    </row>
    <row r="222" spans="1:3">
      <c r="A222" s="179">
        <v>368</v>
      </c>
      <c r="B222" s="179" t="s">
        <v>1500</v>
      </c>
      <c r="C222" s="179">
        <v>14</v>
      </c>
    </row>
    <row r="223" spans="1:3">
      <c r="A223" s="179">
        <v>369</v>
      </c>
      <c r="B223" s="179" t="s">
        <v>1518</v>
      </c>
      <c r="C223" s="179">
        <v>18</v>
      </c>
    </row>
    <row r="224" spans="1:3">
      <c r="A224" s="179">
        <v>377</v>
      </c>
      <c r="B224" s="179" t="s">
        <v>1433</v>
      </c>
      <c r="C224" s="179">
        <v>80</v>
      </c>
    </row>
    <row r="225" spans="1:5">
      <c r="A225" s="179">
        <v>505</v>
      </c>
      <c r="B225" s="179" t="s">
        <v>1335</v>
      </c>
      <c r="C225" s="179">
        <v>9</v>
      </c>
    </row>
    <row r="226" spans="1:5">
      <c r="A226" s="179">
        <v>517</v>
      </c>
      <c r="B226" s="179" t="s">
        <v>1382</v>
      </c>
      <c r="C226" s="179">
        <v>1</v>
      </c>
    </row>
    <row r="227" spans="1:5">
      <c r="A227" s="179">
        <v>523</v>
      </c>
      <c r="B227" s="179" t="s">
        <v>1601</v>
      </c>
      <c r="C227" s="179">
        <v>10</v>
      </c>
    </row>
    <row r="228" spans="1:5">
      <c r="A228" s="181">
        <v>601</v>
      </c>
      <c r="B228" s="181" t="s">
        <v>2440</v>
      </c>
      <c r="C228" s="181">
        <v>1</v>
      </c>
      <c r="E228" s="9" t="s">
        <v>3070</v>
      </c>
    </row>
    <row r="229" spans="1:5">
      <c r="A229" s="181">
        <v>604</v>
      </c>
      <c r="B229" s="181" t="s">
        <v>2443</v>
      </c>
      <c r="C229" s="181">
        <v>4</v>
      </c>
    </row>
    <row r="230" spans="1:5">
      <c r="A230" s="181">
        <v>605</v>
      </c>
      <c r="B230" s="181" t="s">
        <v>2444</v>
      </c>
      <c r="C230" s="181">
        <v>4</v>
      </c>
    </row>
    <row r="231" spans="1:5">
      <c r="A231" s="181">
        <v>606</v>
      </c>
      <c r="B231" s="181" t="s">
        <v>2445</v>
      </c>
      <c r="C231" s="181">
        <v>4</v>
      </c>
    </row>
  </sheetData>
  <autoFilter ref="A1:C231" xr:uid="{00000000-0009-0000-0000-000009000000}"/>
  <pageMargins left="0.7" right="0.7" top="0.75" bottom="0.75" header="0.3" footer="0.3"/>
  <pageSetup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304"/>
  <sheetViews>
    <sheetView zoomScale="80" zoomScaleNormal="80" workbookViewId="0">
      <selection activeCell="D1" sqref="D1:D1048576"/>
    </sheetView>
  </sheetViews>
  <sheetFormatPr defaultColWidth="8.85546875" defaultRowHeight="15"/>
  <sheetData>
    <row r="1" spans="1:14" ht="21">
      <c r="A1" s="144">
        <v>1</v>
      </c>
      <c r="B1" s="144">
        <v>2</v>
      </c>
      <c r="C1" s="144">
        <v>3</v>
      </c>
      <c r="D1" s="144">
        <v>4</v>
      </c>
      <c r="E1" s="144">
        <v>5</v>
      </c>
      <c r="F1" s="144">
        <v>6</v>
      </c>
      <c r="G1" s="144">
        <v>7</v>
      </c>
      <c r="H1" s="144">
        <v>8</v>
      </c>
      <c r="I1" s="144">
        <v>9</v>
      </c>
      <c r="J1" s="144">
        <v>10</v>
      </c>
      <c r="K1" s="144">
        <v>11</v>
      </c>
      <c r="L1" s="144">
        <v>12</v>
      </c>
      <c r="M1" s="144">
        <v>13</v>
      </c>
      <c r="N1" s="144">
        <v>14</v>
      </c>
    </row>
    <row r="2" spans="1:14" ht="60">
      <c r="A2" s="140" t="s">
        <v>3068</v>
      </c>
      <c r="B2" s="97" t="s">
        <v>23</v>
      </c>
      <c r="C2" s="141" t="s">
        <v>3071</v>
      </c>
      <c r="D2" s="141" t="s">
        <v>3072</v>
      </c>
      <c r="E2" s="141" t="s">
        <v>3073</v>
      </c>
      <c r="F2" s="141" t="s">
        <v>3074</v>
      </c>
      <c r="G2" s="141" t="s">
        <v>3075</v>
      </c>
      <c r="H2" s="141" t="s">
        <v>3076</v>
      </c>
      <c r="I2" s="141" t="s">
        <v>3077</v>
      </c>
      <c r="J2" s="141" t="s">
        <v>3078</v>
      </c>
      <c r="K2" s="141" t="s">
        <v>3079</v>
      </c>
      <c r="L2" s="141" t="s">
        <v>3080</v>
      </c>
      <c r="M2" s="141" t="s">
        <v>3081</v>
      </c>
      <c r="N2" s="141" t="s">
        <v>3082</v>
      </c>
    </row>
    <row r="3" spans="1:14">
      <c r="A3" s="142" t="s">
        <v>934</v>
      </c>
      <c r="B3" s="143">
        <v>1</v>
      </c>
      <c r="C3" s="143">
        <v>101</v>
      </c>
      <c r="D3" s="143">
        <v>12</v>
      </c>
      <c r="E3" s="143">
        <v>21</v>
      </c>
      <c r="F3" s="143">
        <v>10</v>
      </c>
      <c r="G3" s="143">
        <v>1</v>
      </c>
      <c r="H3" s="143">
        <v>0</v>
      </c>
      <c r="I3" s="143">
        <v>0</v>
      </c>
      <c r="J3" s="143">
        <v>0</v>
      </c>
      <c r="K3" s="143">
        <v>26</v>
      </c>
      <c r="L3" s="143">
        <v>177</v>
      </c>
      <c r="M3" s="143">
        <v>166</v>
      </c>
      <c r="N3" s="143">
        <v>34</v>
      </c>
    </row>
    <row r="4" spans="1:14">
      <c r="A4" s="142" t="s">
        <v>1641</v>
      </c>
      <c r="B4" s="143">
        <v>2</v>
      </c>
      <c r="C4" s="143">
        <v>764</v>
      </c>
      <c r="D4" s="143">
        <v>85</v>
      </c>
      <c r="E4" s="143">
        <v>163</v>
      </c>
      <c r="F4" s="143">
        <v>7</v>
      </c>
      <c r="G4" s="143">
        <v>2</v>
      </c>
      <c r="H4" s="143">
        <v>0</v>
      </c>
      <c r="I4" s="143">
        <v>0</v>
      </c>
      <c r="J4" s="143">
        <v>0</v>
      </c>
      <c r="K4" s="143">
        <v>260</v>
      </c>
      <c r="L4" s="143">
        <v>1701</v>
      </c>
      <c r="M4" s="143">
        <v>1564</v>
      </c>
      <c r="N4" s="143">
        <v>53</v>
      </c>
    </row>
    <row r="5" spans="1:14">
      <c r="A5" s="142" t="s">
        <v>1019</v>
      </c>
      <c r="B5" s="143">
        <v>3</v>
      </c>
      <c r="C5" s="143">
        <v>327</v>
      </c>
      <c r="D5" s="143">
        <v>19</v>
      </c>
      <c r="E5" s="143">
        <v>65</v>
      </c>
      <c r="F5" s="143">
        <v>25</v>
      </c>
      <c r="G5" s="143">
        <v>1</v>
      </c>
      <c r="H5" s="143">
        <v>0</v>
      </c>
      <c r="I5" s="143">
        <v>0</v>
      </c>
      <c r="J5" s="143">
        <v>0</v>
      </c>
      <c r="K5" s="143">
        <v>53</v>
      </c>
      <c r="L5" s="143">
        <v>688</v>
      </c>
      <c r="M5" s="143">
        <v>616</v>
      </c>
      <c r="N5" s="143">
        <v>10</v>
      </c>
    </row>
    <row r="6" spans="1:14">
      <c r="A6" s="142" t="s">
        <v>1354</v>
      </c>
      <c r="B6" s="143">
        <v>4</v>
      </c>
      <c r="C6" s="143">
        <v>1125</v>
      </c>
      <c r="D6" s="143">
        <v>112</v>
      </c>
      <c r="E6" s="143">
        <v>240</v>
      </c>
      <c r="F6" s="143">
        <v>14</v>
      </c>
      <c r="G6" s="143">
        <v>0</v>
      </c>
      <c r="H6" s="143">
        <v>0</v>
      </c>
      <c r="I6" s="143">
        <v>0</v>
      </c>
      <c r="J6" s="143">
        <v>0</v>
      </c>
      <c r="K6" s="143">
        <v>282</v>
      </c>
      <c r="L6" s="143">
        <v>1791</v>
      </c>
      <c r="M6" s="143">
        <v>1611</v>
      </c>
      <c r="N6" s="143">
        <v>49</v>
      </c>
    </row>
    <row r="7" spans="1:14">
      <c r="A7" s="142" t="s">
        <v>1340</v>
      </c>
      <c r="B7" s="143">
        <v>5</v>
      </c>
      <c r="C7" s="143">
        <v>1274</v>
      </c>
      <c r="D7" s="143">
        <v>142</v>
      </c>
      <c r="E7" s="143">
        <v>122</v>
      </c>
      <c r="F7" s="143">
        <v>101</v>
      </c>
      <c r="G7" s="143">
        <v>7</v>
      </c>
      <c r="H7" s="143">
        <v>1</v>
      </c>
      <c r="I7" s="143">
        <v>0</v>
      </c>
      <c r="J7" s="143">
        <v>0</v>
      </c>
      <c r="K7" s="143">
        <v>287</v>
      </c>
      <c r="L7" s="143">
        <v>1555</v>
      </c>
      <c r="M7" s="143">
        <v>818</v>
      </c>
      <c r="N7" s="143">
        <v>21</v>
      </c>
    </row>
    <row r="8" spans="1:14">
      <c r="A8" s="142" t="s">
        <v>1582</v>
      </c>
      <c r="B8" s="143">
        <v>6</v>
      </c>
      <c r="C8" s="143">
        <v>850</v>
      </c>
      <c r="D8" s="143">
        <v>130</v>
      </c>
      <c r="E8" s="143">
        <v>60</v>
      </c>
      <c r="F8" s="143">
        <v>19</v>
      </c>
      <c r="G8" s="143">
        <v>3</v>
      </c>
      <c r="H8" s="143">
        <v>3</v>
      </c>
      <c r="I8" s="143">
        <v>0</v>
      </c>
      <c r="J8" s="143">
        <v>0</v>
      </c>
      <c r="K8" s="143">
        <v>95</v>
      </c>
      <c r="L8" s="143">
        <v>1519</v>
      </c>
      <c r="M8" s="143">
        <v>489</v>
      </c>
      <c r="N8" s="143">
        <v>35</v>
      </c>
    </row>
    <row r="9" spans="1:14">
      <c r="A9" s="142" t="s">
        <v>1586</v>
      </c>
      <c r="B9" s="143">
        <v>7</v>
      </c>
      <c r="C9" s="143">
        <v>151</v>
      </c>
      <c r="D9" s="143">
        <v>32</v>
      </c>
      <c r="E9" s="143">
        <v>15</v>
      </c>
      <c r="F9" s="143">
        <v>0</v>
      </c>
      <c r="G9" s="143">
        <v>1</v>
      </c>
      <c r="H9" s="143">
        <v>0</v>
      </c>
      <c r="I9" s="143">
        <v>0</v>
      </c>
      <c r="J9" s="143">
        <v>0</v>
      </c>
      <c r="K9" s="143">
        <v>9</v>
      </c>
      <c r="L9" s="143">
        <v>277</v>
      </c>
      <c r="M9" s="143">
        <v>107</v>
      </c>
      <c r="N9" s="143">
        <v>5</v>
      </c>
    </row>
    <row r="10" spans="1:14">
      <c r="A10" s="142" t="s">
        <v>1479</v>
      </c>
      <c r="B10" s="143">
        <v>8</v>
      </c>
      <c r="C10" s="143">
        <v>444</v>
      </c>
      <c r="D10" s="143">
        <v>19</v>
      </c>
      <c r="E10" s="143">
        <v>30</v>
      </c>
      <c r="F10" s="143">
        <v>23</v>
      </c>
      <c r="G10" s="143">
        <v>0</v>
      </c>
      <c r="H10" s="143">
        <v>0</v>
      </c>
      <c r="I10" s="143">
        <v>0</v>
      </c>
      <c r="J10" s="143">
        <v>0</v>
      </c>
      <c r="K10" s="143">
        <v>46</v>
      </c>
      <c r="L10" s="143">
        <v>429</v>
      </c>
      <c r="M10" s="143">
        <v>247</v>
      </c>
      <c r="N10" s="143">
        <v>12</v>
      </c>
    </row>
    <row r="11" spans="1:14">
      <c r="A11" s="142" t="s">
        <v>859</v>
      </c>
      <c r="B11" s="143">
        <v>9</v>
      </c>
      <c r="C11" s="143">
        <v>651</v>
      </c>
      <c r="D11" s="143">
        <v>119</v>
      </c>
      <c r="E11" s="143">
        <v>182</v>
      </c>
      <c r="F11" s="143">
        <v>62</v>
      </c>
      <c r="G11" s="143">
        <v>1</v>
      </c>
      <c r="H11" s="143">
        <v>5</v>
      </c>
      <c r="I11" s="143">
        <v>0</v>
      </c>
      <c r="J11" s="143">
        <v>0</v>
      </c>
      <c r="K11" s="143">
        <v>635</v>
      </c>
      <c r="L11" s="143">
        <v>1463</v>
      </c>
      <c r="M11" s="143">
        <v>1738</v>
      </c>
      <c r="N11" s="143">
        <v>6</v>
      </c>
    </row>
    <row r="12" spans="1:14">
      <c r="A12" s="142" t="s">
        <v>1089</v>
      </c>
      <c r="B12" s="143">
        <v>10</v>
      </c>
      <c r="C12" s="143">
        <v>1017</v>
      </c>
      <c r="D12" s="143">
        <v>121</v>
      </c>
      <c r="E12" s="143">
        <v>143</v>
      </c>
      <c r="F12" s="143">
        <v>41</v>
      </c>
      <c r="G12" s="143">
        <v>1</v>
      </c>
      <c r="H12" s="143">
        <v>1</v>
      </c>
      <c r="I12" s="143">
        <v>0</v>
      </c>
      <c r="J12" s="143">
        <v>0</v>
      </c>
      <c r="K12" s="143">
        <v>161</v>
      </c>
      <c r="L12" s="143">
        <v>1512</v>
      </c>
      <c r="M12" s="143">
        <v>1247</v>
      </c>
      <c r="N12" s="143">
        <v>22</v>
      </c>
    </row>
    <row r="13" spans="1:14">
      <c r="A13" s="142" t="s">
        <v>755</v>
      </c>
      <c r="B13" s="143">
        <v>11</v>
      </c>
      <c r="C13" s="143">
        <v>281</v>
      </c>
      <c r="D13" s="143">
        <v>26</v>
      </c>
      <c r="E13" s="143">
        <v>77</v>
      </c>
      <c r="F13" s="143">
        <v>6</v>
      </c>
      <c r="G13" s="143">
        <v>4</v>
      </c>
      <c r="H13" s="143">
        <v>6</v>
      </c>
      <c r="I13" s="143">
        <v>0</v>
      </c>
      <c r="J13" s="143">
        <v>0</v>
      </c>
      <c r="K13" s="143">
        <v>66</v>
      </c>
      <c r="L13" s="143">
        <v>617</v>
      </c>
      <c r="M13" s="143">
        <v>545</v>
      </c>
      <c r="N13" s="143">
        <v>8</v>
      </c>
    </row>
    <row r="14" spans="1:14">
      <c r="A14" s="142" t="s">
        <v>1068</v>
      </c>
      <c r="B14" s="143">
        <v>14</v>
      </c>
      <c r="C14" s="143">
        <v>1091</v>
      </c>
      <c r="D14" s="143">
        <v>85</v>
      </c>
      <c r="E14" s="143">
        <v>254</v>
      </c>
      <c r="F14" s="143">
        <v>18</v>
      </c>
      <c r="G14" s="143">
        <v>4</v>
      </c>
      <c r="H14" s="143">
        <v>2</v>
      </c>
      <c r="I14" s="143">
        <v>0</v>
      </c>
      <c r="J14" s="143">
        <v>0</v>
      </c>
      <c r="K14" s="143">
        <v>152</v>
      </c>
      <c r="L14" s="143">
        <v>1734</v>
      </c>
      <c r="M14" s="143">
        <v>1052</v>
      </c>
      <c r="N14" s="143">
        <v>68</v>
      </c>
    </row>
    <row r="15" spans="1:14">
      <c r="A15" s="142" t="s">
        <v>873</v>
      </c>
      <c r="B15" s="143">
        <v>15</v>
      </c>
      <c r="C15" s="143">
        <v>411</v>
      </c>
      <c r="D15" s="143">
        <v>59</v>
      </c>
      <c r="E15" s="143">
        <v>52</v>
      </c>
      <c r="F15" s="143">
        <v>20</v>
      </c>
      <c r="G15" s="143">
        <v>2</v>
      </c>
      <c r="H15" s="143">
        <v>0</v>
      </c>
      <c r="I15" s="143">
        <v>0</v>
      </c>
      <c r="J15" s="143">
        <v>0</v>
      </c>
      <c r="K15" s="143">
        <v>32</v>
      </c>
      <c r="L15" s="143">
        <v>582</v>
      </c>
      <c r="M15" s="143">
        <v>621</v>
      </c>
      <c r="N15" s="143">
        <v>13</v>
      </c>
    </row>
    <row r="16" spans="1:14">
      <c r="A16" s="142" t="s">
        <v>663</v>
      </c>
      <c r="B16" s="143">
        <v>16</v>
      </c>
      <c r="C16" s="143">
        <v>1180</v>
      </c>
      <c r="D16" s="143">
        <v>170</v>
      </c>
      <c r="E16" s="143">
        <v>137</v>
      </c>
      <c r="F16" s="143">
        <v>145</v>
      </c>
      <c r="G16" s="143">
        <v>23</v>
      </c>
      <c r="H16" s="143">
        <v>1</v>
      </c>
      <c r="I16" s="143">
        <v>0</v>
      </c>
      <c r="J16" s="143">
        <v>0</v>
      </c>
      <c r="K16" s="143">
        <v>295</v>
      </c>
      <c r="L16" s="143">
        <v>1835</v>
      </c>
      <c r="M16" s="143">
        <v>496</v>
      </c>
      <c r="N16" s="143">
        <v>30</v>
      </c>
    </row>
    <row r="17" spans="1:14">
      <c r="A17" s="142" t="s">
        <v>1083</v>
      </c>
      <c r="B17" s="143">
        <v>17</v>
      </c>
      <c r="C17" s="143">
        <v>905</v>
      </c>
      <c r="D17" s="143">
        <v>48</v>
      </c>
      <c r="E17" s="143">
        <v>68</v>
      </c>
      <c r="F17" s="143">
        <v>59</v>
      </c>
      <c r="G17" s="143">
        <v>2</v>
      </c>
      <c r="H17" s="143">
        <v>1</v>
      </c>
      <c r="I17" s="143">
        <v>0</v>
      </c>
      <c r="J17" s="143">
        <v>0</v>
      </c>
      <c r="K17" s="143">
        <v>102</v>
      </c>
      <c r="L17" s="143">
        <v>1304</v>
      </c>
      <c r="M17" s="143">
        <v>1840</v>
      </c>
      <c r="N17" s="143">
        <v>28</v>
      </c>
    </row>
    <row r="18" spans="1:14">
      <c r="A18" s="142" t="s">
        <v>1391</v>
      </c>
      <c r="B18" s="143">
        <v>18</v>
      </c>
      <c r="C18" s="143">
        <v>692</v>
      </c>
      <c r="D18" s="143">
        <v>36</v>
      </c>
      <c r="E18" s="143">
        <v>265</v>
      </c>
      <c r="F18" s="143">
        <v>13</v>
      </c>
      <c r="G18" s="143">
        <v>1</v>
      </c>
      <c r="H18" s="143">
        <v>0</v>
      </c>
      <c r="I18" s="143">
        <v>0</v>
      </c>
      <c r="J18" s="143">
        <v>0</v>
      </c>
      <c r="K18" s="143">
        <v>59</v>
      </c>
      <c r="L18" s="143">
        <v>1528</v>
      </c>
      <c r="M18" s="143">
        <v>1712</v>
      </c>
      <c r="N18" s="143">
        <v>32</v>
      </c>
    </row>
    <row r="19" spans="1:14">
      <c r="A19" s="142" t="s">
        <v>1395</v>
      </c>
      <c r="B19" s="143">
        <v>19</v>
      </c>
      <c r="C19" s="143">
        <v>373</v>
      </c>
      <c r="D19" s="143">
        <v>33</v>
      </c>
      <c r="E19" s="143">
        <v>124</v>
      </c>
      <c r="F19" s="143">
        <v>10</v>
      </c>
      <c r="G19" s="143">
        <v>0</v>
      </c>
      <c r="H19" s="143">
        <v>0</v>
      </c>
      <c r="I19" s="143">
        <v>0</v>
      </c>
      <c r="J19" s="143">
        <v>0</v>
      </c>
      <c r="K19" s="143">
        <v>33</v>
      </c>
      <c r="L19" s="143">
        <v>792</v>
      </c>
      <c r="M19" s="143">
        <v>788</v>
      </c>
      <c r="N19" s="143">
        <v>13</v>
      </c>
    </row>
    <row r="20" spans="1:14">
      <c r="A20" s="142" t="s">
        <v>1132</v>
      </c>
      <c r="B20" s="143">
        <v>20</v>
      </c>
      <c r="C20" s="143">
        <v>973</v>
      </c>
      <c r="D20" s="143">
        <v>119</v>
      </c>
      <c r="E20" s="143">
        <v>133</v>
      </c>
      <c r="F20" s="143">
        <v>59</v>
      </c>
      <c r="G20" s="143">
        <v>1</v>
      </c>
      <c r="H20" s="143">
        <v>1</v>
      </c>
      <c r="I20" s="143">
        <v>0</v>
      </c>
      <c r="J20" s="143">
        <v>0</v>
      </c>
      <c r="K20" s="143">
        <v>211</v>
      </c>
      <c r="L20" s="143">
        <v>1931</v>
      </c>
      <c r="M20" s="143">
        <v>1416</v>
      </c>
      <c r="N20" s="143">
        <v>32</v>
      </c>
    </row>
    <row r="21" spans="1:14">
      <c r="A21" s="142" t="s">
        <v>1187</v>
      </c>
      <c r="B21" s="143">
        <v>21</v>
      </c>
      <c r="C21" s="143">
        <v>1220</v>
      </c>
      <c r="D21" s="143">
        <v>119</v>
      </c>
      <c r="E21" s="143">
        <v>190</v>
      </c>
      <c r="F21" s="143">
        <v>17</v>
      </c>
      <c r="G21" s="143">
        <v>2</v>
      </c>
      <c r="H21" s="143">
        <v>1</v>
      </c>
      <c r="I21" s="143">
        <v>0</v>
      </c>
      <c r="J21" s="143">
        <v>0</v>
      </c>
      <c r="K21" s="143">
        <v>241</v>
      </c>
      <c r="L21" s="143">
        <v>2702</v>
      </c>
      <c r="M21" s="143">
        <v>1224</v>
      </c>
      <c r="N21" s="143">
        <v>69</v>
      </c>
    </row>
    <row r="22" spans="1:14">
      <c r="A22" s="142" t="s">
        <v>439</v>
      </c>
      <c r="B22" s="143">
        <v>22</v>
      </c>
      <c r="C22" s="143">
        <v>1154</v>
      </c>
      <c r="D22" s="143">
        <v>99</v>
      </c>
      <c r="E22" s="143">
        <v>72</v>
      </c>
      <c r="F22" s="143">
        <v>29</v>
      </c>
      <c r="G22" s="143">
        <v>0</v>
      </c>
      <c r="H22" s="143">
        <v>5</v>
      </c>
      <c r="I22" s="143">
        <v>0</v>
      </c>
      <c r="J22" s="143">
        <v>0</v>
      </c>
      <c r="K22" s="143">
        <v>66</v>
      </c>
      <c r="L22" s="143">
        <v>1052</v>
      </c>
      <c r="M22" s="143">
        <v>1855</v>
      </c>
      <c r="N22" s="143">
        <v>16</v>
      </c>
    </row>
    <row r="23" spans="1:14">
      <c r="A23" s="142" t="s">
        <v>1591</v>
      </c>
      <c r="B23" s="143">
        <v>23</v>
      </c>
      <c r="C23" s="143">
        <v>1269</v>
      </c>
      <c r="D23" s="143">
        <v>264</v>
      </c>
      <c r="E23" s="143">
        <v>297</v>
      </c>
      <c r="F23" s="143">
        <v>564</v>
      </c>
      <c r="G23" s="143">
        <v>0</v>
      </c>
      <c r="H23" s="143">
        <v>0</v>
      </c>
      <c r="I23" s="143">
        <v>0</v>
      </c>
      <c r="J23" s="143">
        <v>0</v>
      </c>
      <c r="K23" s="143">
        <v>393</v>
      </c>
      <c r="L23" s="143">
        <v>2697</v>
      </c>
      <c r="M23" s="143">
        <v>2393</v>
      </c>
      <c r="N23" s="143">
        <v>32</v>
      </c>
    </row>
    <row r="24" spans="1:14">
      <c r="A24" s="142" t="s">
        <v>1306</v>
      </c>
      <c r="B24" s="143">
        <v>24</v>
      </c>
      <c r="C24" s="143">
        <v>1375</v>
      </c>
      <c r="D24" s="143">
        <v>123</v>
      </c>
      <c r="E24" s="143">
        <v>286</v>
      </c>
      <c r="F24" s="143">
        <v>116</v>
      </c>
      <c r="G24" s="143">
        <v>7</v>
      </c>
      <c r="H24" s="143">
        <v>5</v>
      </c>
      <c r="I24" s="143">
        <v>0</v>
      </c>
      <c r="J24" s="143">
        <v>0</v>
      </c>
      <c r="K24" s="143">
        <v>96</v>
      </c>
      <c r="L24" s="143">
        <v>2325</v>
      </c>
      <c r="M24" s="143">
        <v>409</v>
      </c>
      <c r="N24" s="143">
        <v>28</v>
      </c>
    </row>
    <row r="25" spans="1:14">
      <c r="A25" s="142" t="s">
        <v>983</v>
      </c>
      <c r="B25" s="143">
        <v>25</v>
      </c>
      <c r="C25" s="143">
        <v>718</v>
      </c>
      <c r="D25" s="143">
        <v>105</v>
      </c>
      <c r="E25" s="143">
        <v>158</v>
      </c>
      <c r="F25" s="143">
        <v>13</v>
      </c>
      <c r="G25" s="143">
        <v>0</v>
      </c>
      <c r="H25" s="143">
        <v>0</v>
      </c>
      <c r="I25" s="143">
        <v>0</v>
      </c>
      <c r="J25" s="143">
        <v>0</v>
      </c>
      <c r="K25" s="143">
        <v>244</v>
      </c>
      <c r="L25" s="143">
        <v>1730</v>
      </c>
      <c r="M25" s="143">
        <v>806</v>
      </c>
      <c r="N25" s="143">
        <v>10</v>
      </c>
    </row>
    <row r="26" spans="1:14">
      <c r="A26" s="142" t="s">
        <v>451</v>
      </c>
      <c r="B26" s="143">
        <v>26</v>
      </c>
      <c r="C26" s="143">
        <v>975</v>
      </c>
      <c r="D26" s="143">
        <v>41</v>
      </c>
      <c r="E26" s="143">
        <v>119</v>
      </c>
      <c r="F26" s="143">
        <v>65</v>
      </c>
      <c r="G26" s="143">
        <v>4</v>
      </c>
      <c r="H26" s="143">
        <v>3</v>
      </c>
      <c r="I26" s="143">
        <v>0</v>
      </c>
      <c r="J26" s="143">
        <v>0</v>
      </c>
      <c r="K26" s="143">
        <v>86</v>
      </c>
      <c r="L26" s="143">
        <v>1100</v>
      </c>
      <c r="M26" s="143">
        <v>1345</v>
      </c>
      <c r="N26" s="143">
        <v>41</v>
      </c>
    </row>
    <row r="27" spans="1:14">
      <c r="A27" s="142" t="s">
        <v>1464</v>
      </c>
      <c r="B27" s="143">
        <v>27</v>
      </c>
      <c r="C27" s="143">
        <v>1032</v>
      </c>
      <c r="D27" s="143">
        <v>198</v>
      </c>
      <c r="E27" s="143">
        <v>153</v>
      </c>
      <c r="F27" s="143">
        <v>22</v>
      </c>
      <c r="G27" s="143">
        <v>15</v>
      </c>
      <c r="H27" s="143">
        <v>12</v>
      </c>
      <c r="I27" s="143">
        <v>0</v>
      </c>
      <c r="J27" s="143">
        <v>0</v>
      </c>
      <c r="K27" s="143">
        <v>83</v>
      </c>
      <c r="L27" s="143">
        <v>1897</v>
      </c>
      <c r="M27" s="143">
        <v>2307</v>
      </c>
      <c r="N27" s="143">
        <v>41</v>
      </c>
    </row>
    <row r="28" spans="1:14">
      <c r="A28" s="142" t="s">
        <v>1210</v>
      </c>
      <c r="B28" s="143">
        <v>28</v>
      </c>
      <c r="C28" s="143">
        <v>1005</v>
      </c>
      <c r="D28" s="143">
        <v>89</v>
      </c>
      <c r="E28" s="143">
        <v>110</v>
      </c>
      <c r="F28" s="143">
        <v>43</v>
      </c>
      <c r="G28" s="143">
        <v>1</v>
      </c>
      <c r="H28" s="143">
        <v>1</v>
      </c>
      <c r="I28" s="143">
        <v>0</v>
      </c>
      <c r="J28" s="143">
        <v>0</v>
      </c>
      <c r="K28" s="143">
        <v>122</v>
      </c>
      <c r="L28" s="143">
        <v>2115</v>
      </c>
      <c r="M28" s="143">
        <v>593</v>
      </c>
      <c r="N28" s="143">
        <v>22</v>
      </c>
    </row>
    <row r="29" spans="1:14">
      <c r="A29" s="142" t="s">
        <v>879</v>
      </c>
      <c r="B29" s="143">
        <v>29</v>
      </c>
      <c r="C29" s="143">
        <v>970</v>
      </c>
      <c r="D29" s="143">
        <v>122</v>
      </c>
      <c r="E29" s="143">
        <v>155</v>
      </c>
      <c r="F29" s="143">
        <v>65</v>
      </c>
      <c r="G29" s="143">
        <v>0</v>
      </c>
      <c r="H29" s="143">
        <v>0</v>
      </c>
      <c r="I29" s="143">
        <v>0</v>
      </c>
      <c r="J29" s="143">
        <v>0</v>
      </c>
      <c r="K29" s="143">
        <v>149</v>
      </c>
      <c r="L29" s="143">
        <v>1744</v>
      </c>
      <c r="M29" s="143">
        <v>652</v>
      </c>
      <c r="N29" s="143">
        <v>33</v>
      </c>
    </row>
    <row r="30" spans="1:14">
      <c r="A30" s="142" t="s">
        <v>1086</v>
      </c>
      <c r="B30" s="143">
        <v>30</v>
      </c>
      <c r="C30" s="143">
        <v>933</v>
      </c>
      <c r="D30" s="143">
        <v>72</v>
      </c>
      <c r="E30" s="143">
        <v>68</v>
      </c>
      <c r="F30" s="143">
        <v>33</v>
      </c>
      <c r="G30" s="143">
        <v>0</v>
      </c>
      <c r="H30" s="143">
        <v>0</v>
      </c>
      <c r="I30" s="143">
        <v>0</v>
      </c>
      <c r="J30" s="143">
        <v>0</v>
      </c>
      <c r="K30" s="143">
        <v>79</v>
      </c>
      <c r="L30" s="143">
        <v>1860</v>
      </c>
      <c r="M30" s="143">
        <v>441</v>
      </c>
      <c r="N30" s="143">
        <v>33</v>
      </c>
    </row>
    <row r="31" spans="1:14">
      <c r="A31" s="142" t="s">
        <v>424</v>
      </c>
      <c r="B31" s="143">
        <v>31</v>
      </c>
      <c r="C31" s="143">
        <v>689</v>
      </c>
      <c r="D31" s="143">
        <v>102</v>
      </c>
      <c r="E31" s="143">
        <v>169</v>
      </c>
      <c r="F31" s="143">
        <v>13</v>
      </c>
      <c r="G31" s="143">
        <v>7</v>
      </c>
      <c r="H31" s="143">
        <v>1</v>
      </c>
      <c r="I31" s="143">
        <v>0</v>
      </c>
      <c r="J31" s="143">
        <v>0</v>
      </c>
      <c r="K31" s="143">
        <v>51</v>
      </c>
      <c r="L31" s="143">
        <v>1146</v>
      </c>
      <c r="M31" s="143">
        <v>1118</v>
      </c>
      <c r="N31" s="143">
        <v>10</v>
      </c>
    </row>
    <row r="32" spans="1:14">
      <c r="A32" s="142" t="s">
        <v>651</v>
      </c>
      <c r="B32" s="143">
        <v>32</v>
      </c>
      <c r="C32" s="143">
        <v>756</v>
      </c>
      <c r="D32" s="143">
        <v>162</v>
      </c>
      <c r="E32" s="143">
        <v>84</v>
      </c>
      <c r="F32" s="143">
        <v>17</v>
      </c>
      <c r="G32" s="143">
        <v>4</v>
      </c>
      <c r="H32" s="143">
        <v>3</v>
      </c>
      <c r="I32" s="143">
        <v>0</v>
      </c>
      <c r="J32" s="143">
        <v>0</v>
      </c>
      <c r="K32" s="143">
        <v>141</v>
      </c>
      <c r="L32" s="143">
        <v>1440</v>
      </c>
      <c r="M32" s="143">
        <v>1601</v>
      </c>
      <c r="N32" s="143">
        <v>34</v>
      </c>
    </row>
    <row r="33" spans="1:14">
      <c r="A33" s="142" t="s">
        <v>1648</v>
      </c>
      <c r="B33" s="143">
        <v>33</v>
      </c>
      <c r="C33" s="143">
        <v>914</v>
      </c>
      <c r="D33" s="143">
        <v>30</v>
      </c>
      <c r="E33" s="143">
        <v>50</v>
      </c>
      <c r="F33" s="143">
        <v>6</v>
      </c>
      <c r="G33" s="143">
        <v>0</v>
      </c>
      <c r="H33" s="143">
        <v>0</v>
      </c>
      <c r="I33" s="143">
        <v>0</v>
      </c>
      <c r="J33" s="143">
        <v>0</v>
      </c>
      <c r="K33" s="143">
        <v>45</v>
      </c>
      <c r="L33" s="143">
        <v>886</v>
      </c>
      <c r="M33" s="143">
        <v>1768</v>
      </c>
      <c r="N33" s="143">
        <v>7</v>
      </c>
    </row>
    <row r="34" spans="1:14">
      <c r="A34" s="142" t="s">
        <v>863</v>
      </c>
      <c r="B34" s="143">
        <v>34</v>
      </c>
      <c r="C34" s="143">
        <v>1324</v>
      </c>
      <c r="D34" s="143">
        <v>54</v>
      </c>
      <c r="E34" s="143">
        <v>135</v>
      </c>
      <c r="F34" s="143">
        <v>26</v>
      </c>
      <c r="G34" s="143">
        <v>0</v>
      </c>
      <c r="H34" s="143">
        <v>0</v>
      </c>
      <c r="I34" s="143">
        <v>0</v>
      </c>
      <c r="J34" s="143">
        <v>0</v>
      </c>
      <c r="K34" s="143">
        <v>122</v>
      </c>
      <c r="L34" s="143">
        <v>1282</v>
      </c>
      <c r="M34" s="143">
        <v>1274</v>
      </c>
      <c r="N34" s="143">
        <v>8</v>
      </c>
    </row>
    <row r="35" spans="1:14">
      <c r="A35" s="142" t="s">
        <v>1472</v>
      </c>
      <c r="B35" s="143">
        <v>35</v>
      </c>
      <c r="C35" s="143">
        <v>464</v>
      </c>
      <c r="D35" s="143">
        <v>6</v>
      </c>
      <c r="E35" s="143">
        <v>19</v>
      </c>
      <c r="F35" s="143">
        <v>8</v>
      </c>
      <c r="G35" s="143">
        <v>0</v>
      </c>
      <c r="H35" s="143">
        <v>0</v>
      </c>
      <c r="I35" s="143">
        <v>0</v>
      </c>
      <c r="J35" s="143">
        <v>0</v>
      </c>
      <c r="K35" s="143">
        <v>49</v>
      </c>
      <c r="L35" s="143">
        <v>170</v>
      </c>
      <c r="M35" s="143">
        <v>304</v>
      </c>
      <c r="N35" s="143">
        <v>6</v>
      </c>
    </row>
    <row r="36" spans="1:14">
      <c r="A36" s="142" t="s">
        <v>1459</v>
      </c>
      <c r="B36" s="143">
        <v>36</v>
      </c>
      <c r="C36" s="143">
        <v>945</v>
      </c>
      <c r="D36" s="143">
        <v>116</v>
      </c>
      <c r="E36" s="143">
        <v>80</v>
      </c>
      <c r="F36" s="143">
        <v>18</v>
      </c>
      <c r="G36" s="143">
        <v>0</v>
      </c>
      <c r="H36" s="143">
        <v>0</v>
      </c>
      <c r="I36" s="143">
        <v>0</v>
      </c>
      <c r="J36" s="143">
        <v>0</v>
      </c>
      <c r="K36" s="143">
        <v>137</v>
      </c>
      <c r="L36" s="143">
        <v>1410</v>
      </c>
      <c r="M36" s="143">
        <v>454</v>
      </c>
      <c r="N36" s="143">
        <v>4</v>
      </c>
    </row>
    <row r="37" spans="1:14">
      <c r="A37" s="142" t="s">
        <v>1348</v>
      </c>
      <c r="B37" s="143">
        <v>37</v>
      </c>
      <c r="C37" s="143">
        <v>594</v>
      </c>
      <c r="D37" s="143">
        <v>39</v>
      </c>
      <c r="E37" s="143">
        <v>108</v>
      </c>
      <c r="F37" s="143">
        <v>17</v>
      </c>
      <c r="G37" s="143">
        <v>39</v>
      </c>
      <c r="H37" s="143">
        <v>1</v>
      </c>
      <c r="I37" s="143">
        <v>0</v>
      </c>
      <c r="J37" s="143">
        <v>0</v>
      </c>
      <c r="K37" s="143">
        <v>224</v>
      </c>
      <c r="L37" s="143">
        <v>1153</v>
      </c>
      <c r="M37" s="143">
        <v>964</v>
      </c>
      <c r="N37" s="143">
        <v>7</v>
      </c>
    </row>
    <row r="38" spans="1:14">
      <c r="A38" s="142" t="s">
        <v>1430</v>
      </c>
      <c r="B38" s="143">
        <v>38</v>
      </c>
      <c r="C38" s="143">
        <v>1094</v>
      </c>
      <c r="D38" s="143">
        <v>214</v>
      </c>
      <c r="E38" s="143">
        <v>222</v>
      </c>
      <c r="F38" s="143">
        <v>23</v>
      </c>
      <c r="G38" s="143">
        <v>2</v>
      </c>
      <c r="H38" s="143">
        <v>0</v>
      </c>
      <c r="I38" s="143">
        <v>0</v>
      </c>
      <c r="J38" s="143">
        <v>0</v>
      </c>
      <c r="K38" s="143">
        <v>162</v>
      </c>
      <c r="L38" s="143">
        <v>2266</v>
      </c>
      <c r="M38" s="143">
        <v>2463</v>
      </c>
      <c r="N38" s="143">
        <v>18</v>
      </c>
    </row>
    <row r="39" spans="1:14">
      <c r="A39" s="142" t="s">
        <v>1309</v>
      </c>
      <c r="B39" s="143">
        <v>39</v>
      </c>
      <c r="C39" s="143">
        <v>1360</v>
      </c>
      <c r="D39" s="143">
        <v>120</v>
      </c>
      <c r="E39" s="143">
        <v>125</v>
      </c>
      <c r="F39" s="143">
        <v>26</v>
      </c>
      <c r="G39" s="143">
        <v>13</v>
      </c>
      <c r="H39" s="143">
        <v>2</v>
      </c>
      <c r="I39" s="143">
        <v>0</v>
      </c>
      <c r="J39" s="143">
        <v>0</v>
      </c>
      <c r="K39" s="143">
        <v>154</v>
      </c>
      <c r="L39" s="143">
        <v>1878</v>
      </c>
      <c r="M39" s="143">
        <v>1386</v>
      </c>
      <c r="N39" s="143">
        <v>8</v>
      </c>
    </row>
    <row r="40" spans="1:14">
      <c r="A40" s="142" t="s">
        <v>1003</v>
      </c>
      <c r="B40" s="143">
        <v>40</v>
      </c>
      <c r="C40" s="143">
        <v>504</v>
      </c>
      <c r="D40" s="143">
        <v>30</v>
      </c>
      <c r="E40" s="143">
        <v>12</v>
      </c>
      <c r="F40" s="143">
        <v>12</v>
      </c>
      <c r="G40" s="143">
        <v>3</v>
      </c>
      <c r="H40" s="143">
        <v>0</v>
      </c>
      <c r="I40" s="143">
        <v>0</v>
      </c>
      <c r="J40" s="143">
        <v>0</v>
      </c>
      <c r="K40" s="143">
        <v>17</v>
      </c>
      <c r="L40" s="143">
        <v>516</v>
      </c>
      <c r="M40" s="143">
        <v>756</v>
      </c>
      <c r="N40" s="143">
        <v>9</v>
      </c>
    </row>
    <row r="41" spans="1:14">
      <c r="A41" s="142" t="s">
        <v>828</v>
      </c>
      <c r="B41" s="143">
        <v>41</v>
      </c>
      <c r="C41" s="143">
        <v>886</v>
      </c>
      <c r="D41" s="143">
        <v>130</v>
      </c>
      <c r="E41" s="143">
        <v>166</v>
      </c>
      <c r="F41" s="143">
        <v>37</v>
      </c>
      <c r="G41" s="143">
        <v>0</v>
      </c>
      <c r="H41" s="143">
        <v>1</v>
      </c>
      <c r="I41" s="143">
        <v>0</v>
      </c>
      <c r="J41" s="143">
        <v>0</v>
      </c>
      <c r="K41" s="143">
        <v>62</v>
      </c>
      <c r="L41" s="143">
        <v>1587</v>
      </c>
      <c r="M41" s="143">
        <v>1725</v>
      </c>
      <c r="N41" s="143">
        <v>13</v>
      </c>
    </row>
    <row r="42" spans="1:14">
      <c r="A42" s="142" t="s">
        <v>1543</v>
      </c>
      <c r="B42" s="143">
        <v>42</v>
      </c>
      <c r="C42" s="143">
        <v>520</v>
      </c>
      <c r="D42" s="143">
        <v>5</v>
      </c>
      <c r="E42" s="143">
        <v>18</v>
      </c>
      <c r="F42" s="143">
        <v>3</v>
      </c>
      <c r="G42" s="143">
        <v>0</v>
      </c>
      <c r="H42" s="143">
        <v>0</v>
      </c>
      <c r="I42" s="143">
        <v>0</v>
      </c>
      <c r="J42" s="143">
        <v>0</v>
      </c>
      <c r="K42" s="143">
        <v>25</v>
      </c>
      <c r="L42" s="143">
        <v>278</v>
      </c>
      <c r="M42" s="143">
        <v>300</v>
      </c>
      <c r="N42" s="143">
        <v>2</v>
      </c>
    </row>
    <row r="43" spans="1:14">
      <c r="A43" s="142" t="s">
        <v>1277</v>
      </c>
      <c r="B43" s="143">
        <v>43</v>
      </c>
      <c r="C43" s="143">
        <v>1025</v>
      </c>
      <c r="D43" s="143">
        <v>140</v>
      </c>
      <c r="E43" s="143">
        <v>77</v>
      </c>
      <c r="F43" s="143">
        <v>33</v>
      </c>
      <c r="G43" s="143">
        <v>0</v>
      </c>
      <c r="H43" s="143">
        <v>2</v>
      </c>
      <c r="I43" s="143">
        <v>0</v>
      </c>
      <c r="J43" s="143">
        <v>0</v>
      </c>
      <c r="K43" s="143">
        <v>259</v>
      </c>
      <c r="L43" s="143">
        <v>1034</v>
      </c>
      <c r="M43" s="143">
        <v>1027</v>
      </c>
      <c r="N43" s="143">
        <v>31</v>
      </c>
    </row>
    <row r="44" spans="1:14">
      <c r="A44" s="142" t="s">
        <v>972</v>
      </c>
      <c r="B44" s="143">
        <v>44</v>
      </c>
      <c r="C44" s="143">
        <v>904</v>
      </c>
      <c r="D44" s="143">
        <v>69</v>
      </c>
      <c r="E44" s="143">
        <v>59</v>
      </c>
      <c r="F44" s="143">
        <v>36</v>
      </c>
      <c r="G44" s="143">
        <v>4</v>
      </c>
      <c r="H44" s="143">
        <v>0</v>
      </c>
      <c r="I44" s="143">
        <v>0</v>
      </c>
      <c r="J44" s="143">
        <v>0</v>
      </c>
      <c r="K44" s="143">
        <v>63</v>
      </c>
      <c r="L44" s="143">
        <v>1512</v>
      </c>
      <c r="M44" s="143">
        <v>1327</v>
      </c>
      <c r="N44" s="143">
        <v>8</v>
      </c>
    </row>
    <row r="45" spans="1:14">
      <c r="A45" s="142" t="s">
        <v>1451</v>
      </c>
      <c r="B45" s="143">
        <v>45</v>
      </c>
      <c r="C45" s="143">
        <v>343</v>
      </c>
      <c r="D45" s="143">
        <v>46</v>
      </c>
      <c r="E45" s="143">
        <v>71</v>
      </c>
      <c r="F45" s="143">
        <v>10</v>
      </c>
      <c r="G45" s="143">
        <v>0</v>
      </c>
      <c r="H45" s="143">
        <v>1</v>
      </c>
      <c r="I45" s="143">
        <v>0</v>
      </c>
      <c r="J45" s="143">
        <v>0</v>
      </c>
      <c r="K45" s="143">
        <v>83</v>
      </c>
      <c r="L45" s="143">
        <v>1159</v>
      </c>
      <c r="M45" s="143">
        <v>897</v>
      </c>
      <c r="N45" s="143">
        <v>25</v>
      </c>
    </row>
    <row r="46" spans="1:14">
      <c r="A46" s="142" t="s">
        <v>627</v>
      </c>
      <c r="B46" s="143">
        <v>46</v>
      </c>
      <c r="C46" s="143">
        <v>1158</v>
      </c>
      <c r="D46" s="143">
        <v>70</v>
      </c>
      <c r="E46" s="143">
        <v>108</v>
      </c>
      <c r="F46" s="143">
        <v>21</v>
      </c>
      <c r="G46" s="143">
        <v>2</v>
      </c>
      <c r="H46" s="143">
        <v>1</v>
      </c>
      <c r="I46" s="143">
        <v>0</v>
      </c>
      <c r="J46" s="143">
        <v>0</v>
      </c>
      <c r="K46" s="143">
        <v>180</v>
      </c>
      <c r="L46" s="143">
        <v>1695</v>
      </c>
      <c r="M46" s="143">
        <v>839</v>
      </c>
      <c r="N46" s="143">
        <v>32</v>
      </c>
    </row>
    <row r="47" spans="1:14">
      <c r="A47" s="142" t="s">
        <v>1302</v>
      </c>
      <c r="B47" s="143">
        <v>47</v>
      </c>
      <c r="C47" s="143">
        <v>540</v>
      </c>
      <c r="D47" s="143">
        <v>43</v>
      </c>
      <c r="E47" s="143">
        <v>70</v>
      </c>
      <c r="F47" s="143">
        <v>31</v>
      </c>
      <c r="G47" s="143">
        <v>3</v>
      </c>
      <c r="H47" s="143">
        <v>0</v>
      </c>
      <c r="I47" s="143">
        <v>0</v>
      </c>
      <c r="J47" s="143">
        <v>0</v>
      </c>
      <c r="K47" s="143">
        <v>59</v>
      </c>
      <c r="L47" s="143">
        <v>1122</v>
      </c>
      <c r="M47" s="143">
        <v>948</v>
      </c>
      <c r="N47" s="143">
        <v>34</v>
      </c>
    </row>
    <row r="48" spans="1:14">
      <c r="A48" s="142" t="s">
        <v>1350</v>
      </c>
      <c r="B48" s="143">
        <v>48</v>
      </c>
      <c r="C48" s="143">
        <v>1363</v>
      </c>
      <c r="D48" s="143">
        <v>127</v>
      </c>
      <c r="E48" s="143">
        <v>117</v>
      </c>
      <c r="F48" s="143">
        <v>111</v>
      </c>
      <c r="G48" s="143">
        <v>0</v>
      </c>
      <c r="H48" s="143">
        <v>0</v>
      </c>
      <c r="I48" s="143">
        <v>0</v>
      </c>
      <c r="J48" s="143">
        <v>0</v>
      </c>
      <c r="K48" s="143">
        <v>135</v>
      </c>
      <c r="L48" s="143">
        <v>1792</v>
      </c>
      <c r="M48" s="143">
        <v>2370</v>
      </c>
      <c r="N48" s="143">
        <v>12</v>
      </c>
    </row>
    <row r="49" spans="1:14">
      <c r="A49" s="142" t="s">
        <v>1176</v>
      </c>
      <c r="B49" s="143">
        <v>49</v>
      </c>
      <c r="C49" s="143">
        <v>1127</v>
      </c>
      <c r="D49" s="143">
        <v>133</v>
      </c>
      <c r="E49" s="143">
        <v>205</v>
      </c>
      <c r="F49" s="143">
        <v>38</v>
      </c>
      <c r="G49" s="143">
        <v>10</v>
      </c>
      <c r="H49" s="143">
        <v>10</v>
      </c>
      <c r="I49" s="143">
        <v>0</v>
      </c>
      <c r="J49" s="143">
        <v>0</v>
      </c>
      <c r="K49" s="143">
        <v>808</v>
      </c>
      <c r="L49" s="143">
        <v>1729</v>
      </c>
      <c r="M49" s="143">
        <v>2340</v>
      </c>
      <c r="N49" s="143">
        <v>23</v>
      </c>
    </row>
    <row r="50" spans="1:14">
      <c r="A50" s="142" t="s">
        <v>1129</v>
      </c>
      <c r="B50" s="143">
        <v>50</v>
      </c>
      <c r="C50" s="143">
        <v>293</v>
      </c>
      <c r="D50" s="143">
        <v>33</v>
      </c>
      <c r="E50" s="143">
        <v>52</v>
      </c>
      <c r="F50" s="143">
        <v>13</v>
      </c>
      <c r="G50" s="143">
        <v>4</v>
      </c>
      <c r="H50" s="143">
        <v>0</v>
      </c>
      <c r="I50" s="143">
        <v>0</v>
      </c>
      <c r="J50" s="143">
        <v>0</v>
      </c>
      <c r="K50" s="143">
        <v>58</v>
      </c>
      <c r="L50" s="143">
        <v>517</v>
      </c>
      <c r="M50" s="143">
        <v>695</v>
      </c>
      <c r="N50" s="143">
        <v>17</v>
      </c>
    </row>
    <row r="51" spans="1:14">
      <c r="A51" s="142" t="s">
        <v>1284</v>
      </c>
      <c r="B51" s="143">
        <v>51</v>
      </c>
      <c r="C51" s="143">
        <v>377</v>
      </c>
      <c r="D51" s="143">
        <v>5</v>
      </c>
      <c r="E51" s="143">
        <v>24</v>
      </c>
      <c r="F51" s="143">
        <v>11</v>
      </c>
      <c r="G51" s="143">
        <v>0</v>
      </c>
      <c r="H51" s="143">
        <v>0</v>
      </c>
      <c r="I51" s="143">
        <v>0</v>
      </c>
      <c r="J51" s="143">
        <v>0</v>
      </c>
      <c r="K51" s="143">
        <v>52</v>
      </c>
      <c r="L51" s="143">
        <v>480</v>
      </c>
      <c r="M51" s="143">
        <v>95</v>
      </c>
      <c r="N51" s="143">
        <v>9</v>
      </c>
    </row>
    <row r="52" spans="1:14">
      <c r="A52" s="142" t="s">
        <v>556</v>
      </c>
      <c r="B52" s="143">
        <v>52</v>
      </c>
      <c r="C52" s="143">
        <v>420</v>
      </c>
      <c r="D52" s="143">
        <v>5</v>
      </c>
      <c r="E52" s="143">
        <v>40</v>
      </c>
      <c r="F52" s="143">
        <v>0</v>
      </c>
      <c r="G52" s="143">
        <v>0</v>
      </c>
      <c r="H52" s="143">
        <v>0</v>
      </c>
      <c r="I52" s="143">
        <v>0</v>
      </c>
      <c r="J52" s="143">
        <v>0</v>
      </c>
      <c r="K52" s="143">
        <v>36</v>
      </c>
      <c r="L52" s="143">
        <v>399</v>
      </c>
      <c r="M52" s="143">
        <v>126</v>
      </c>
      <c r="N52" s="143">
        <v>5</v>
      </c>
    </row>
    <row r="53" spans="1:14">
      <c r="A53" s="142" t="s">
        <v>1322</v>
      </c>
      <c r="B53" s="143">
        <v>53</v>
      </c>
      <c r="C53" s="143">
        <v>2211</v>
      </c>
      <c r="D53" s="143">
        <v>39</v>
      </c>
      <c r="E53" s="143">
        <v>87</v>
      </c>
      <c r="F53" s="143">
        <v>108</v>
      </c>
      <c r="G53" s="143">
        <v>6</v>
      </c>
      <c r="H53" s="143">
        <v>0</v>
      </c>
      <c r="I53" s="143">
        <v>0</v>
      </c>
      <c r="J53" s="143">
        <v>0</v>
      </c>
      <c r="K53" s="143">
        <v>111</v>
      </c>
      <c r="L53" s="143">
        <v>2052</v>
      </c>
      <c r="M53" s="143">
        <v>2167</v>
      </c>
      <c r="N53" s="143">
        <v>14</v>
      </c>
    </row>
    <row r="54" spans="1:14">
      <c r="A54" s="142" t="s">
        <v>577</v>
      </c>
      <c r="B54" s="143">
        <v>54</v>
      </c>
      <c r="C54" s="143">
        <v>177</v>
      </c>
      <c r="D54" s="143">
        <v>9</v>
      </c>
      <c r="E54" s="143">
        <v>25</v>
      </c>
      <c r="F54" s="143">
        <v>3</v>
      </c>
      <c r="G54" s="143">
        <v>0</v>
      </c>
      <c r="H54" s="143">
        <v>0</v>
      </c>
      <c r="I54" s="143">
        <v>0</v>
      </c>
      <c r="J54" s="143">
        <v>0</v>
      </c>
      <c r="K54" s="143">
        <v>40</v>
      </c>
      <c r="L54" s="143">
        <v>246</v>
      </c>
      <c r="M54" s="143">
        <v>733</v>
      </c>
      <c r="N54" s="143">
        <v>8</v>
      </c>
    </row>
    <row r="55" spans="1:14">
      <c r="A55" s="142" t="s">
        <v>1366</v>
      </c>
      <c r="B55" s="143">
        <v>55</v>
      </c>
      <c r="C55" s="143">
        <v>1092</v>
      </c>
      <c r="D55" s="143">
        <v>28</v>
      </c>
      <c r="E55" s="143">
        <v>51</v>
      </c>
      <c r="F55" s="143">
        <v>58</v>
      </c>
      <c r="G55" s="143">
        <v>0</v>
      </c>
      <c r="H55" s="143">
        <v>0</v>
      </c>
      <c r="I55" s="143">
        <v>0</v>
      </c>
      <c r="J55" s="143">
        <v>0</v>
      </c>
      <c r="K55" s="143">
        <v>49</v>
      </c>
      <c r="L55" s="143">
        <v>661</v>
      </c>
      <c r="M55" s="143">
        <v>283</v>
      </c>
      <c r="N55" s="143">
        <v>8</v>
      </c>
    </row>
    <row r="56" spans="1:14">
      <c r="A56" s="142" t="s">
        <v>639</v>
      </c>
      <c r="B56" s="143">
        <v>56</v>
      </c>
      <c r="C56" s="143">
        <v>1656</v>
      </c>
      <c r="D56" s="143">
        <v>338</v>
      </c>
      <c r="E56" s="143">
        <v>276</v>
      </c>
      <c r="F56" s="143">
        <v>32</v>
      </c>
      <c r="G56" s="143">
        <v>0</v>
      </c>
      <c r="H56" s="143">
        <v>0</v>
      </c>
      <c r="I56" s="143">
        <v>0</v>
      </c>
      <c r="J56" s="143">
        <v>0</v>
      </c>
      <c r="K56" s="143">
        <v>104</v>
      </c>
      <c r="L56" s="143">
        <v>2423</v>
      </c>
      <c r="M56" s="143">
        <v>2024</v>
      </c>
      <c r="N56" s="143">
        <v>13</v>
      </c>
    </row>
    <row r="57" spans="1:14">
      <c r="A57" s="142" t="s">
        <v>868</v>
      </c>
      <c r="B57" s="143">
        <v>57</v>
      </c>
      <c r="C57" s="143">
        <v>3547</v>
      </c>
      <c r="D57" s="143">
        <v>235</v>
      </c>
      <c r="E57" s="143">
        <v>96</v>
      </c>
      <c r="F57" s="143">
        <v>62</v>
      </c>
      <c r="G57" s="143">
        <v>2</v>
      </c>
      <c r="H57" s="143">
        <v>6</v>
      </c>
      <c r="I57" s="143">
        <v>0</v>
      </c>
      <c r="J57" s="143">
        <v>0</v>
      </c>
      <c r="K57" s="143">
        <v>434</v>
      </c>
      <c r="L57" s="143">
        <v>4223</v>
      </c>
      <c r="M57" s="143">
        <v>916</v>
      </c>
      <c r="N57" s="143">
        <v>28</v>
      </c>
    </row>
    <row r="58" spans="1:14">
      <c r="A58" s="142" t="s">
        <v>699</v>
      </c>
      <c r="B58" s="143">
        <v>58</v>
      </c>
      <c r="C58" s="143">
        <v>957</v>
      </c>
      <c r="D58" s="143">
        <v>216</v>
      </c>
      <c r="E58" s="143">
        <v>115</v>
      </c>
      <c r="F58" s="143">
        <v>49</v>
      </c>
      <c r="G58" s="143">
        <v>0</v>
      </c>
      <c r="H58" s="143">
        <v>0</v>
      </c>
      <c r="I58" s="143">
        <v>0</v>
      </c>
      <c r="J58" s="143">
        <v>0</v>
      </c>
      <c r="K58" s="143">
        <v>235</v>
      </c>
      <c r="L58" s="143">
        <v>1675</v>
      </c>
      <c r="M58" s="143">
        <v>466</v>
      </c>
      <c r="N58" s="143">
        <v>25</v>
      </c>
    </row>
    <row r="59" spans="1:14">
      <c r="A59" s="142" t="s">
        <v>938</v>
      </c>
      <c r="B59" s="143">
        <v>59</v>
      </c>
      <c r="C59" s="143">
        <v>1153</v>
      </c>
      <c r="D59" s="143">
        <v>124</v>
      </c>
      <c r="E59" s="143">
        <v>192</v>
      </c>
      <c r="F59" s="143">
        <v>35</v>
      </c>
      <c r="G59" s="143">
        <v>1</v>
      </c>
      <c r="H59" s="143">
        <v>0</v>
      </c>
      <c r="I59" s="143">
        <v>0</v>
      </c>
      <c r="J59" s="143">
        <v>0</v>
      </c>
      <c r="K59" s="143">
        <v>261</v>
      </c>
      <c r="L59" s="143">
        <v>2321</v>
      </c>
      <c r="M59" s="143">
        <v>938</v>
      </c>
      <c r="N59" s="143">
        <v>21</v>
      </c>
    </row>
    <row r="60" spans="1:14">
      <c r="A60" s="142" t="s">
        <v>510</v>
      </c>
      <c r="B60" s="143">
        <v>60</v>
      </c>
      <c r="C60" s="143">
        <v>1584</v>
      </c>
      <c r="D60" s="143">
        <v>265</v>
      </c>
      <c r="E60" s="143">
        <v>457</v>
      </c>
      <c r="F60" s="143">
        <v>11</v>
      </c>
      <c r="G60" s="143">
        <v>1</v>
      </c>
      <c r="H60" s="143">
        <v>15</v>
      </c>
      <c r="I60" s="143">
        <v>0</v>
      </c>
      <c r="J60" s="143">
        <v>0</v>
      </c>
      <c r="K60" s="143">
        <v>1039</v>
      </c>
      <c r="L60" s="143">
        <v>2595</v>
      </c>
      <c r="M60" s="143">
        <v>2794</v>
      </c>
      <c r="N60" s="143">
        <v>24</v>
      </c>
    </row>
    <row r="61" spans="1:14">
      <c r="A61" s="142" t="s">
        <v>1573</v>
      </c>
      <c r="B61" s="143">
        <v>61</v>
      </c>
      <c r="C61" s="143">
        <v>1553</v>
      </c>
      <c r="D61" s="143">
        <v>229</v>
      </c>
      <c r="E61" s="143">
        <v>192</v>
      </c>
      <c r="F61" s="143">
        <v>60</v>
      </c>
      <c r="G61" s="143">
        <v>17</v>
      </c>
      <c r="H61" s="143">
        <v>19</v>
      </c>
      <c r="I61" s="143">
        <v>0</v>
      </c>
      <c r="J61" s="143">
        <v>0</v>
      </c>
      <c r="K61" s="143">
        <v>355</v>
      </c>
      <c r="L61" s="143">
        <v>2346</v>
      </c>
      <c r="M61" s="143">
        <v>1866</v>
      </c>
      <c r="N61" s="143">
        <v>39</v>
      </c>
    </row>
    <row r="62" spans="1:14">
      <c r="A62" s="142" t="s">
        <v>1593</v>
      </c>
      <c r="B62" s="143">
        <v>62</v>
      </c>
      <c r="C62" s="143">
        <v>1482</v>
      </c>
      <c r="D62" s="143">
        <v>166</v>
      </c>
      <c r="E62" s="143">
        <v>207</v>
      </c>
      <c r="F62" s="143">
        <v>88</v>
      </c>
      <c r="G62" s="143">
        <v>11</v>
      </c>
      <c r="H62" s="143">
        <v>0</v>
      </c>
      <c r="I62" s="143">
        <v>0</v>
      </c>
      <c r="J62" s="143">
        <v>0</v>
      </c>
      <c r="K62" s="143">
        <v>244</v>
      </c>
      <c r="L62" s="143">
        <v>2153</v>
      </c>
      <c r="M62" s="143">
        <v>1059</v>
      </c>
      <c r="N62" s="143">
        <v>35</v>
      </c>
    </row>
    <row r="63" spans="1:14">
      <c r="A63" s="142" t="s">
        <v>1536</v>
      </c>
      <c r="B63" s="143">
        <v>63</v>
      </c>
      <c r="C63" s="143">
        <v>1329</v>
      </c>
      <c r="D63" s="143">
        <v>215</v>
      </c>
      <c r="E63" s="143">
        <v>178</v>
      </c>
      <c r="F63" s="143">
        <v>47</v>
      </c>
      <c r="G63" s="143">
        <v>2</v>
      </c>
      <c r="H63" s="143">
        <v>0</v>
      </c>
      <c r="I63" s="143">
        <v>0</v>
      </c>
      <c r="J63" s="143">
        <v>0</v>
      </c>
      <c r="K63" s="143">
        <v>353</v>
      </c>
      <c r="L63" s="143">
        <v>2620</v>
      </c>
      <c r="M63" s="143">
        <v>1491</v>
      </c>
      <c r="N63" s="143">
        <v>13</v>
      </c>
    </row>
    <row r="64" spans="1:14">
      <c r="A64" s="142" t="s">
        <v>1081</v>
      </c>
      <c r="B64" s="143">
        <v>64</v>
      </c>
      <c r="C64" s="143">
        <v>1226</v>
      </c>
      <c r="D64" s="143">
        <v>261</v>
      </c>
      <c r="E64" s="143">
        <v>250</v>
      </c>
      <c r="F64" s="143">
        <v>46</v>
      </c>
      <c r="G64" s="143">
        <v>16</v>
      </c>
      <c r="H64" s="143">
        <v>7</v>
      </c>
      <c r="I64" s="143">
        <v>0</v>
      </c>
      <c r="J64" s="143">
        <v>0</v>
      </c>
      <c r="K64" s="143">
        <v>425</v>
      </c>
      <c r="L64" s="143">
        <v>2256</v>
      </c>
      <c r="M64" s="143">
        <v>1406</v>
      </c>
      <c r="N64" s="143">
        <v>34</v>
      </c>
    </row>
    <row r="65" spans="1:14">
      <c r="A65" s="142" t="s">
        <v>647</v>
      </c>
      <c r="B65" s="143">
        <v>65</v>
      </c>
      <c r="C65" s="143">
        <v>462</v>
      </c>
      <c r="D65" s="143">
        <v>75</v>
      </c>
      <c r="E65" s="143">
        <v>143</v>
      </c>
      <c r="F65" s="143">
        <v>24</v>
      </c>
      <c r="G65" s="143">
        <v>0</v>
      </c>
      <c r="H65" s="143">
        <v>0</v>
      </c>
      <c r="I65" s="143">
        <v>0</v>
      </c>
      <c r="J65" s="143">
        <v>0</v>
      </c>
      <c r="K65" s="143">
        <v>54</v>
      </c>
      <c r="L65" s="143">
        <v>1143</v>
      </c>
      <c r="M65" s="143">
        <v>1060</v>
      </c>
      <c r="N65" s="143">
        <v>23</v>
      </c>
    </row>
    <row r="66" spans="1:14">
      <c r="A66" s="142" t="s">
        <v>1484</v>
      </c>
      <c r="B66" s="143">
        <v>66</v>
      </c>
      <c r="C66" s="143">
        <v>534</v>
      </c>
      <c r="D66" s="143">
        <v>19</v>
      </c>
      <c r="E66" s="143">
        <v>55</v>
      </c>
      <c r="F66" s="143">
        <v>11</v>
      </c>
      <c r="G66" s="143">
        <v>0</v>
      </c>
      <c r="H66" s="143">
        <v>0</v>
      </c>
      <c r="I66" s="143">
        <v>0</v>
      </c>
      <c r="J66" s="143">
        <v>0</v>
      </c>
      <c r="K66" s="143">
        <v>94</v>
      </c>
      <c r="L66" s="143">
        <v>576</v>
      </c>
      <c r="M66" s="143">
        <v>978</v>
      </c>
      <c r="N66" s="143">
        <v>29</v>
      </c>
    </row>
    <row r="67" spans="1:14">
      <c r="A67" s="142" t="s">
        <v>1466</v>
      </c>
      <c r="B67" s="143">
        <v>67</v>
      </c>
      <c r="C67" s="143">
        <v>1706</v>
      </c>
      <c r="D67" s="143">
        <v>216</v>
      </c>
      <c r="E67" s="143">
        <v>308</v>
      </c>
      <c r="F67" s="143">
        <v>29</v>
      </c>
      <c r="G67" s="143">
        <v>6</v>
      </c>
      <c r="H67" s="143">
        <v>2</v>
      </c>
      <c r="I67" s="143">
        <v>0</v>
      </c>
      <c r="J67" s="143">
        <v>0</v>
      </c>
      <c r="K67" s="143">
        <v>267</v>
      </c>
      <c r="L67" s="143">
        <v>3573</v>
      </c>
      <c r="M67" s="143">
        <v>931</v>
      </c>
      <c r="N67" s="143">
        <v>25</v>
      </c>
    </row>
    <row r="68" spans="1:14">
      <c r="A68" s="142" t="s">
        <v>1001</v>
      </c>
      <c r="B68" s="143">
        <v>68</v>
      </c>
      <c r="C68" s="143">
        <v>686</v>
      </c>
      <c r="D68" s="143">
        <v>101</v>
      </c>
      <c r="E68" s="143">
        <v>93</v>
      </c>
      <c r="F68" s="143">
        <v>14</v>
      </c>
      <c r="G68" s="143">
        <v>0</v>
      </c>
      <c r="H68" s="143">
        <v>0</v>
      </c>
      <c r="I68" s="143">
        <v>0</v>
      </c>
      <c r="J68" s="143">
        <v>0</v>
      </c>
      <c r="K68" s="143">
        <v>102</v>
      </c>
      <c r="L68" s="143">
        <v>1426</v>
      </c>
      <c r="M68" s="143">
        <v>743</v>
      </c>
      <c r="N68" s="143">
        <v>38</v>
      </c>
    </row>
    <row r="69" spans="1:14">
      <c r="A69" s="142" t="s">
        <v>783</v>
      </c>
      <c r="B69" s="143">
        <v>69</v>
      </c>
      <c r="C69" s="143">
        <v>559</v>
      </c>
      <c r="D69" s="143">
        <v>42</v>
      </c>
      <c r="E69" s="143">
        <v>42</v>
      </c>
      <c r="F69" s="143">
        <v>3</v>
      </c>
      <c r="G69" s="143">
        <v>0</v>
      </c>
      <c r="H69" s="143">
        <v>0</v>
      </c>
      <c r="I69" s="143">
        <v>0</v>
      </c>
      <c r="J69" s="143">
        <v>0</v>
      </c>
      <c r="K69" s="143">
        <v>59</v>
      </c>
      <c r="L69" s="143">
        <v>749</v>
      </c>
      <c r="M69" s="143">
        <v>963</v>
      </c>
      <c r="N69" s="143">
        <v>9</v>
      </c>
    </row>
    <row r="70" spans="1:14">
      <c r="A70" s="142" t="s">
        <v>802</v>
      </c>
      <c r="B70" s="143">
        <v>70</v>
      </c>
      <c r="C70" s="143">
        <v>1583</v>
      </c>
      <c r="D70" s="143">
        <v>148</v>
      </c>
      <c r="E70" s="143">
        <v>102</v>
      </c>
      <c r="F70" s="143">
        <v>67</v>
      </c>
      <c r="G70" s="143">
        <v>0</v>
      </c>
      <c r="H70" s="143">
        <v>0</v>
      </c>
      <c r="I70" s="143">
        <v>0</v>
      </c>
      <c r="J70" s="143">
        <v>0</v>
      </c>
      <c r="K70" s="143">
        <v>102</v>
      </c>
      <c r="L70" s="143">
        <v>2000</v>
      </c>
      <c r="M70" s="143">
        <v>864</v>
      </c>
      <c r="N70" s="143">
        <v>14</v>
      </c>
    </row>
    <row r="71" spans="1:14">
      <c r="A71" s="142" t="s">
        <v>1469</v>
      </c>
      <c r="B71" s="143">
        <v>71</v>
      </c>
      <c r="C71" s="143">
        <v>1405</v>
      </c>
      <c r="D71" s="143">
        <v>70</v>
      </c>
      <c r="E71" s="143">
        <v>76</v>
      </c>
      <c r="F71" s="143">
        <v>35</v>
      </c>
      <c r="G71" s="143">
        <v>9</v>
      </c>
      <c r="H71" s="143">
        <v>13</v>
      </c>
      <c r="I71" s="143">
        <v>0</v>
      </c>
      <c r="J71" s="143">
        <v>0</v>
      </c>
      <c r="K71" s="143">
        <v>251</v>
      </c>
      <c r="L71" s="143">
        <v>2189</v>
      </c>
      <c r="M71" s="143">
        <v>1154</v>
      </c>
      <c r="N71" s="143">
        <v>18</v>
      </c>
    </row>
    <row r="72" spans="1:14">
      <c r="A72" s="142" t="s">
        <v>1049</v>
      </c>
      <c r="B72" s="143">
        <v>72</v>
      </c>
      <c r="C72" s="143">
        <v>641</v>
      </c>
      <c r="D72" s="143">
        <v>75</v>
      </c>
      <c r="E72" s="143">
        <v>62</v>
      </c>
      <c r="F72" s="143">
        <v>63</v>
      </c>
      <c r="G72" s="143">
        <v>7</v>
      </c>
      <c r="H72" s="143">
        <v>0</v>
      </c>
      <c r="I72" s="143">
        <v>0</v>
      </c>
      <c r="J72" s="143">
        <v>0</v>
      </c>
      <c r="K72" s="143">
        <v>273</v>
      </c>
      <c r="L72" s="143">
        <v>782</v>
      </c>
      <c r="M72" s="143">
        <v>310</v>
      </c>
      <c r="N72" s="143">
        <v>24</v>
      </c>
    </row>
    <row r="73" spans="1:14">
      <c r="A73" s="142" t="s">
        <v>1511</v>
      </c>
      <c r="B73" s="143">
        <v>73</v>
      </c>
      <c r="C73" s="143">
        <v>499</v>
      </c>
      <c r="D73" s="143">
        <v>65</v>
      </c>
      <c r="E73" s="143">
        <v>134</v>
      </c>
      <c r="F73" s="143">
        <v>17</v>
      </c>
      <c r="G73" s="143">
        <v>2</v>
      </c>
      <c r="H73" s="143">
        <v>1</v>
      </c>
      <c r="I73" s="143">
        <v>0</v>
      </c>
      <c r="J73" s="143">
        <v>0</v>
      </c>
      <c r="K73" s="143">
        <v>150</v>
      </c>
      <c r="L73" s="143">
        <v>1329</v>
      </c>
      <c r="M73" s="143">
        <v>1434</v>
      </c>
      <c r="N73" s="143">
        <v>30</v>
      </c>
    </row>
    <row r="74" spans="1:14">
      <c r="A74" s="142" t="s">
        <v>1588</v>
      </c>
      <c r="B74" s="143">
        <v>74</v>
      </c>
      <c r="C74" s="143">
        <v>1733</v>
      </c>
      <c r="D74" s="143">
        <v>239</v>
      </c>
      <c r="E74" s="143">
        <v>367</v>
      </c>
      <c r="F74" s="143">
        <v>115</v>
      </c>
      <c r="G74" s="143">
        <v>7</v>
      </c>
      <c r="H74" s="143">
        <v>2</v>
      </c>
      <c r="I74" s="143">
        <v>0</v>
      </c>
      <c r="J74" s="143">
        <v>0</v>
      </c>
      <c r="K74" s="143">
        <v>1107</v>
      </c>
      <c r="L74" s="143">
        <v>2867</v>
      </c>
      <c r="M74" s="143">
        <v>1125</v>
      </c>
      <c r="N74" s="143">
        <v>18</v>
      </c>
    </row>
    <row r="75" spans="1:14">
      <c r="A75" s="142" t="s">
        <v>1010</v>
      </c>
      <c r="B75" s="143">
        <v>75</v>
      </c>
      <c r="C75" s="143">
        <v>743</v>
      </c>
      <c r="D75" s="143">
        <v>68</v>
      </c>
      <c r="E75" s="143">
        <v>73</v>
      </c>
      <c r="F75" s="143">
        <v>77</v>
      </c>
      <c r="G75" s="143">
        <v>1</v>
      </c>
      <c r="H75" s="143">
        <v>0</v>
      </c>
      <c r="I75" s="143">
        <v>0</v>
      </c>
      <c r="J75" s="143">
        <v>0</v>
      </c>
      <c r="K75" s="143">
        <v>84</v>
      </c>
      <c r="L75" s="143">
        <v>754</v>
      </c>
      <c r="M75" s="143">
        <v>583</v>
      </c>
      <c r="N75" s="143">
        <v>13</v>
      </c>
    </row>
    <row r="76" spans="1:14">
      <c r="A76" s="142" t="s">
        <v>1099</v>
      </c>
      <c r="B76" s="143">
        <v>76</v>
      </c>
      <c r="C76" s="143">
        <v>989</v>
      </c>
      <c r="D76" s="143">
        <v>62</v>
      </c>
      <c r="E76" s="143">
        <v>61</v>
      </c>
      <c r="F76" s="143">
        <v>10</v>
      </c>
      <c r="G76" s="143">
        <v>4</v>
      </c>
      <c r="H76" s="143">
        <v>0</v>
      </c>
      <c r="I76" s="143">
        <v>0</v>
      </c>
      <c r="J76" s="143">
        <v>0</v>
      </c>
      <c r="K76" s="143">
        <v>56</v>
      </c>
      <c r="L76" s="143">
        <v>1234</v>
      </c>
      <c r="M76" s="143">
        <v>260</v>
      </c>
      <c r="N76" s="143">
        <v>9</v>
      </c>
    </row>
    <row r="77" spans="1:14">
      <c r="A77" s="142" t="s">
        <v>1190</v>
      </c>
      <c r="B77" s="143">
        <v>77</v>
      </c>
      <c r="C77" s="143">
        <v>392</v>
      </c>
      <c r="D77" s="143">
        <v>4</v>
      </c>
      <c r="E77" s="143">
        <v>38</v>
      </c>
      <c r="F77" s="143">
        <v>5</v>
      </c>
      <c r="G77" s="143">
        <v>0</v>
      </c>
      <c r="H77" s="143">
        <v>0</v>
      </c>
      <c r="I77" s="143">
        <v>0</v>
      </c>
      <c r="J77" s="143">
        <v>0</v>
      </c>
      <c r="K77" s="143">
        <v>36</v>
      </c>
      <c r="L77" s="143">
        <v>355</v>
      </c>
      <c r="M77" s="143">
        <v>454</v>
      </c>
      <c r="N77" s="143">
        <v>6</v>
      </c>
    </row>
    <row r="78" spans="1:14">
      <c r="A78" s="142" t="s">
        <v>1035</v>
      </c>
      <c r="B78" s="143">
        <v>78</v>
      </c>
      <c r="C78" s="143">
        <v>284</v>
      </c>
      <c r="D78" s="143">
        <v>61</v>
      </c>
      <c r="E78" s="143">
        <v>50</v>
      </c>
      <c r="F78" s="143">
        <v>17</v>
      </c>
      <c r="G78" s="143">
        <v>4</v>
      </c>
      <c r="H78" s="143">
        <v>0</v>
      </c>
      <c r="I78" s="143">
        <v>0</v>
      </c>
      <c r="J78" s="143">
        <v>0</v>
      </c>
      <c r="K78" s="143">
        <v>114</v>
      </c>
      <c r="L78" s="143">
        <v>1088</v>
      </c>
      <c r="M78" s="143">
        <v>928</v>
      </c>
      <c r="N78" s="143">
        <v>29</v>
      </c>
    </row>
    <row r="79" spans="1:14">
      <c r="A79" s="142" t="s">
        <v>1363</v>
      </c>
      <c r="B79" s="143">
        <v>79</v>
      </c>
      <c r="C79" s="143">
        <v>1197</v>
      </c>
      <c r="D79" s="143">
        <v>105</v>
      </c>
      <c r="E79" s="143">
        <v>384</v>
      </c>
      <c r="F79" s="143">
        <v>4</v>
      </c>
      <c r="G79" s="143">
        <v>1</v>
      </c>
      <c r="H79" s="143">
        <v>0</v>
      </c>
      <c r="I79" s="143">
        <v>0</v>
      </c>
      <c r="J79" s="143">
        <v>0</v>
      </c>
      <c r="K79" s="143">
        <v>166</v>
      </c>
      <c r="L79" s="143">
        <v>2589</v>
      </c>
      <c r="M79" s="143">
        <v>2075</v>
      </c>
      <c r="N79" s="143">
        <v>44</v>
      </c>
    </row>
    <row r="80" spans="1:14">
      <c r="A80" s="142" t="s">
        <v>715</v>
      </c>
      <c r="B80" s="143">
        <v>80</v>
      </c>
      <c r="C80" s="143">
        <v>2203</v>
      </c>
      <c r="D80" s="143">
        <v>271</v>
      </c>
      <c r="E80" s="143">
        <v>336</v>
      </c>
      <c r="F80" s="143">
        <v>63</v>
      </c>
      <c r="G80" s="143">
        <v>0</v>
      </c>
      <c r="H80" s="143">
        <v>2</v>
      </c>
      <c r="I80" s="143">
        <v>0</v>
      </c>
      <c r="J80" s="143">
        <v>0</v>
      </c>
      <c r="K80" s="143">
        <v>455</v>
      </c>
      <c r="L80" s="143">
        <v>2967</v>
      </c>
      <c r="M80" s="143">
        <v>2860</v>
      </c>
      <c r="N80" s="143">
        <v>10</v>
      </c>
    </row>
    <row r="81" spans="1:14">
      <c r="A81" s="142" t="s">
        <v>1165</v>
      </c>
      <c r="B81" s="143">
        <v>81</v>
      </c>
      <c r="C81" s="143">
        <v>1242</v>
      </c>
      <c r="D81" s="143">
        <v>101</v>
      </c>
      <c r="E81" s="143">
        <v>144</v>
      </c>
      <c r="F81" s="143">
        <v>36</v>
      </c>
      <c r="G81" s="143">
        <v>0</v>
      </c>
      <c r="H81" s="143">
        <v>0</v>
      </c>
      <c r="I81" s="143">
        <v>0</v>
      </c>
      <c r="J81" s="143">
        <v>0</v>
      </c>
      <c r="K81" s="143">
        <v>162</v>
      </c>
      <c r="L81" s="143">
        <v>1580</v>
      </c>
      <c r="M81" s="143">
        <v>2161</v>
      </c>
      <c r="N81" s="143">
        <v>14</v>
      </c>
    </row>
    <row r="82" spans="1:14">
      <c r="A82" s="142" t="s">
        <v>816</v>
      </c>
      <c r="B82" s="143">
        <v>82</v>
      </c>
      <c r="C82" s="143">
        <v>1035</v>
      </c>
      <c r="D82" s="143">
        <v>79</v>
      </c>
      <c r="E82" s="143">
        <v>102</v>
      </c>
      <c r="F82" s="143">
        <v>37</v>
      </c>
      <c r="G82" s="143">
        <v>9</v>
      </c>
      <c r="H82" s="143">
        <v>1</v>
      </c>
      <c r="I82" s="143">
        <v>0</v>
      </c>
      <c r="J82" s="143">
        <v>0</v>
      </c>
      <c r="K82" s="143">
        <v>144</v>
      </c>
      <c r="L82" s="143">
        <v>1298</v>
      </c>
      <c r="M82" s="143">
        <v>411</v>
      </c>
      <c r="N82" s="143">
        <v>21</v>
      </c>
    </row>
    <row r="83" spans="1:14">
      <c r="A83" s="142" t="s">
        <v>1197</v>
      </c>
      <c r="B83" s="143">
        <v>83</v>
      </c>
      <c r="C83" s="143">
        <v>1249</v>
      </c>
      <c r="D83" s="143">
        <v>64</v>
      </c>
      <c r="E83" s="143">
        <v>85</v>
      </c>
      <c r="F83" s="143">
        <v>9</v>
      </c>
      <c r="G83" s="143">
        <v>0</v>
      </c>
      <c r="H83" s="143">
        <v>0</v>
      </c>
      <c r="I83" s="143">
        <v>0</v>
      </c>
      <c r="J83" s="143">
        <v>0</v>
      </c>
      <c r="K83" s="143">
        <v>58</v>
      </c>
      <c r="L83" s="143">
        <v>1401</v>
      </c>
      <c r="M83" s="143">
        <v>1088</v>
      </c>
      <c r="N83" s="143">
        <v>9</v>
      </c>
    </row>
    <row r="84" spans="1:14">
      <c r="A84" s="142" t="s">
        <v>1227</v>
      </c>
      <c r="B84" s="143">
        <v>84</v>
      </c>
      <c r="C84" s="143">
        <v>675</v>
      </c>
      <c r="D84" s="143">
        <v>118</v>
      </c>
      <c r="E84" s="143">
        <v>148</v>
      </c>
      <c r="F84" s="143">
        <v>53</v>
      </c>
      <c r="G84" s="143">
        <v>1</v>
      </c>
      <c r="H84" s="143">
        <v>0</v>
      </c>
      <c r="I84" s="143">
        <v>0</v>
      </c>
      <c r="J84" s="143">
        <v>0</v>
      </c>
      <c r="K84" s="143">
        <v>254</v>
      </c>
      <c r="L84" s="143">
        <v>2055</v>
      </c>
      <c r="M84" s="143">
        <v>1753</v>
      </c>
      <c r="N84" s="143">
        <v>36</v>
      </c>
    </row>
    <row r="85" spans="1:14">
      <c r="A85" s="142" t="s">
        <v>436</v>
      </c>
      <c r="B85" s="143">
        <v>85</v>
      </c>
      <c r="C85" s="143">
        <v>301</v>
      </c>
      <c r="D85" s="143">
        <v>65</v>
      </c>
      <c r="E85" s="143">
        <v>95</v>
      </c>
      <c r="F85" s="143">
        <v>6</v>
      </c>
      <c r="G85" s="143">
        <v>0</v>
      </c>
      <c r="H85" s="143">
        <v>0</v>
      </c>
      <c r="I85" s="143">
        <v>0</v>
      </c>
      <c r="J85" s="143">
        <v>0</v>
      </c>
      <c r="K85" s="143">
        <v>18</v>
      </c>
      <c r="L85" s="143">
        <v>687</v>
      </c>
      <c r="M85" s="143">
        <v>563</v>
      </c>
      <c r="N85" s="143">
        <v>4</v>
      </c>
    </row>
    <row r="86" spans="1:14">
      <c r="A86" s="142" t="s">
        <v>671</v>
      </c>
      <c r="B86" s="143">
        <v>86</v>
      </c>
      <c r="C86" s="143">
        <v>815</v>
      </c>
      <c r="D86" s="143">
        <v>78</v>
      </c>
      <c r="E86" s="143">
        <v>141</v>
      </c>
      <c r="F86" s="143">
        <v>19</v>
      </c>
      <c r="G86" s="143">
        <v>3</v>
      </c>
      <c r="H86" s="143">
        <v>0</v>
      </c>
      <c r="I86" s="143">
        <v>0</v>
      </c>
      <c r="J86" s="143">
        <v>0</v>
      </c>
      <c r="K86" s="143">
        <v>159</v>
      </c>
      <c r="L86" s="143">
        <v>1580</v>
      </c>
      <c r="M86" s="143">
        <v>562</v>
      </c>
      <c r="N86" s="143">
        <v>9</v>
      </c>
    </row>
    <row r="87" spans="1:14">
      <c r="A87" s="142" t="s">
        <v>995</v>
      </c>
      <c r="B87" s="143">
        <v>87</v>
      </c>
      <c r="C87" s="143">
        <v>1724</v>
      </c>
      <c r="D87" s="143">
        <v>137</v>
      </c>
      <c r="E87" s="143">
        <v>225</v>
      </c>
      <c r="F87" s="143">
        <v>91</v>
      </c>
      <c r="G87" s="143">
        <v>0</v>
      </c>
      <c r="H87" s="143">
        <v>0</v>
      </c>
      <c r="I87" s="143">
        <v>0</v>
      </c>
      <c r="J87" s="143">
        <v>0</v>
      </c>
      <c r="K87" s="143">
        <v>342</v>
      </c>
      <c r="L87" s="143">
        <v>2440</v>
      </c>
      <c r="M87" s="143">
        <v>1976</v>
      </c>
      <c r="N87" s="143">
        <v>23</v>
      </c>
    </row>
    <row r="88" spans="1:14">
      <c r="A88" s="142" t="s">
        <v>1237</v>
      </c>
      <c r="B88" s="143">
        <v>88</v>
      </c>
      <c r="C88" s="143">
        <v>826</v>
      </c>
      <c r="D88" s="143">
        <v>43</v>
      </c>
      <c r="E88" s="143">
        <v>52</v>
      </c>
      <c r="F88" s="143">
        <v>30</v>
      </c>
      <c r="G88" s="143">
        <v>5</v>
      </c>
      <c r="H88" s="143">
        <v>11</v>
      </c>
      <c r="I88" s="143">
        <v>0</v>
      </c>
      <c r="J88" s="143">
        <v>0</v>
      </c>
      <c r="K88" s="143">
        <v>127</v>
      </c>
      <c r="L88" s="143">
        <v>1168</v>
      </c>
      <c r="M88" s="143">
        <v>1139</v>
      </c>
      <c r="N88" s="143">
        <v>34</v>
      </c>
    </row>
    <row r="89" spans="1:14">
      <c r="A89" s="142" t="s">
        <v>1316</v>
      </c>
      <c r="B89" s="143">
        <v>89</v>
      </c>
      <c r="C89" s="143">
        <v>1888</v>
      </c>
      <c r="D89" s="143">
        <v>93</v>
      </c>
      <c r="E89" s="143">
        <v>126</v>
      </c>
      <c r="F89" s="143">
        <v>25</v>
      </c>
      <c r="G89" s="143">
        <v>11</v>
      </c>
      <c r="H89" s="143">
        <v>0</v>
      </c>
      <c r="I89" s="143">
        <v>0</v>
      </c>
      <c r="J89" s="143">
        <v>0</v>
      </c>
      <c r="K89" s="143">
        <v>98</v>
      </c>
      <c r="L89" s="143">
        <v>1827</v>
      </c>
      <c r="M89" s="143">
        <v>625</v>
      </c>
      <c r="N89" s="143">
        <v>14</v>
      </c>
    </row>
    <row r="90" spans="1:14">
      <c r="A90" s="142" t="s">
        <v>495</v>
      </c>
      <c r="B90" s="143">
        <v>91</v>
      </c>
      <c r="C90" s="143">
        <v>262</v>
      </c>
      <c r="D90" s="143">
        <v>5</v>
      </c>
      <c r="E90" s="143">
        <v>9</v>
      </c>
      <c r="F90" s="143">
        <v>30</v>
      </c>
      <c r="G90" s="143">
        <v>1</v>
      </c>
      <c r="H90" s="143">
        <v>0</v>
      </c>
      <c r="I90" s="143">
        <v>0</v>
      </c>
      <c r="J90" s="143">
        <v>0</v>
      </c>
      <c r="K90" s="143">
        <v>26</v>
      </c>
      <c r="L90" s="143">
        <v>440</v>
      </c>
      <c r="M90" s="143">
        <v>54</v>
      </c>
      <c r="N90" s="143">
        <v>6</v>
      </c>
    </row>
    <row r="91" spans="1:14">
      <c r="A91" s="142" t="s">
        <v>521</v>
      </c>
      <c r="B91" s="143">
        <v>92</v>
      </c>
      <c r="C91" s="143">
        <v>2441</v>
      </c>
      <c r="D91" s="143">
        <v>89</v>
      </c>
      <c r="E91" s="143">
        <v>150</v>
      </c>
      <c r="F91" s="143">
        <v>12</v>
      </c>
      <c r="G91" s="143">
        <v>0</v>
      </c>
      <c r="H91" s="143">
        <v>3</v>
      </c>
      <c r="I91" s="143">
        <v>0</v>
      </c>
      <c r="J91" s="143">
        <v>0</v>
      </c>
      <c r="K91" s="143">
        <v>224</v>
      </c>
      <c r="L91" s="143">
        <v>1498</v>
      </c>
      <c r="M91" s="143">
        <v>734</v>
      </c>
      <c r="N91" s="143">
        <v>14</v>
      </c>
    </row>
    <row r="92" spans="1:14">
      <c r="A92" s="142" t="s">
        <v>1425</v>
      </c>
      <c r="B92" s="143">
        <v>93</v>
      </c>
      <c r="C92" s="143">
        <v>884</v>
      </c>
      <c r="D92" s="143">
        <v>93</v>
      </c>
      <c r="E92" s="143">
        <v>120</v>
      </c>
      <c r="F92" s="143">
        <v>25</v>
      </c>
      <c r="G92" s="143">
        <v>4</v>
      </c>
      <c r="H92" s="143">
        <v>3</v>
      </c>
      <c r="I92" s="143">
        <v>0</v>
      </c>
      <c r="J92" s="143">
        <v>0</v>
      </c>
      <c r="K92" s="143">
        <v>183</v>
      </c>
      <c r="L92" s="143">
        <v>1525</v>
      </c>
      <c r="M92" s="143">
        <v>645</v>
      </c>
      <c r="N92" s="143">
        <v>24</v>
      </c>
    </row>
    <row r="93" spans="1:14">
      <c r="A93" s="142" t="s">
        <v>765</v>
      </c>
      <c r="B93" s="143">
        <v>94</v>
      </c>
      <c r="C93" s="143">
        <v>455</v>
      </c>
      <c r="D93" s="143">
        <v>61</v>
      </c>
      <c r="E93" s="143">
        <v>65</v>
      </c>
      <c r="F93" s="143">
        <v>7</v>
      </c>
      <c r="G93" s="143">
        <v>1</v>
      </c>
      <c r="H93" s="143">
        <v>1</v>
      </c>
      <c r="I93" s="143">
        <v>0</v>
      </c>
      <c r="J93" s="143">
        <v>0</v>
      </c>
      <c r="K93" s="143">
        <v>68</v>
      </c>
      <c r="L93" s="143">
        <v>764</v>
      </c>
      <c r="M93" s="143">
        <v>193</v>
      </c>
      <c r="N93" s="143">
        <v>21</v>
      </c>
    </row>
    <row r="94" spans="1:14">
      <c r="A94" s="142" t="s">
        <v>1136</v>
      </c>
      <c r="B94" s="143">
        <v>95</v>
      </c>
      <c r="C94" s="143">
        <v>1653</v>
      </c>
      <c r="D94" s="143">
        <v>140</v>
      </c>
      <c r="E94" s="143">
        <v>161</v>
      </c>
      <c r="F94" s="143">
        <v>14</v>
      </c>
      <c r="G94" s="143">
        <v>4</v>
      </c>
      <c r="H94" s="143">
        <v>5</v>
      </c>
      <c r="I94" s="143">
        <v>0</v>
      </c>
      <c r="J94" s="143">
        <v>0</v>
      </c>
      <c r="K94" s="143">
        <v>373</v>
      </c>
      <c r="L94" s="143">
        <v>2058</v>
      </c>
      <c r="M94" s="143">
        <v>971</v>
      </c>
      <c r="N94" s="143">
        <v>32</v>
      </c>
    </row>
    <row r="95" spans="1:14">
      <c r="A95" s="142" t="s">
        <v>1541</v>
      </c>
      <c r="B95" s="143">
        <v>96</v>
      </c>
      <c r="C95" s="143">
        <v>712</v>
      </c>
      <c r="D95" s="143">
        <v>75</v>
      </c>
      <c r="E95" s="143">
        <v>37</v>
      </c>
      <c r="F95" s="143">
        <v>98</v>
      </c>
      <c r="G95" s="143">
        <v>10</v>
      </c>
      <c r="H95" s="143">
        <v>0</v>
      </c>
      <c r="I95" s="143">
        <v>0</v>
      </c>
      <c r="J95" s="143">
        <v>0</v>
      </c>
      <c r="K95" s="143">
        <v>85</v>
      </c>
      <c r="L95" s="143">
        <v>1160</v>
      </c>
      <c r="M95" s="143">
        <v>308</v>
      </c>
      <c r="N95" s="143">
        <v>10</v>
      </c>
    </row>
    <row r="96" spans="1:14">
      <c r="A96" s="142" t="s">
        <v>1520</v>
      </c>
      <c r="B96" s="143">
        <v>97</v>
      </c>
      <c r="C96" s="143">
        <v>1266</v>
      </c>
      <c r="D96" s="143">
        <v>140</v>
      </c>
      <c r="E96" s="143">
        <v>77</v>
      </c>
      <c r="F96" s="143">
        <v>36</v>
      </c>
      <c r="G96" s="143">
        <v>1</v>
      </c>
      <c r="H96" s="143">
        <v>6</v>
      </c>
      <c r="I96" s="143">
        <v>0</v>
      </c>
      <c r="J96" s="143">
        <v>0</v>
      </c>
      <c r="K96" s="143">
        <v>104</v>
      </c>
      <c r="L96" s="143">
        <v>1912</v>
      </c>
      <c r="M96" s="143">
        <v>939</v>
      </c>
      <c r="N96" s="143">
        <v>21</v>
      </c>
    </row>
    <row r="97" spans="1:14">
      <c r="A97" s="142" t="s">
        <v>1415</v>
      </c>
      <c r="B97" s="143">
        <v>99</v>
      </c>
      <c r="C97" s="143">
        <v>267</v>
      </c>
      <c r="D97" s="143">
        <v>15</v>
      </c>
      <c r="E97" s="143">
        <v>80</v>
      </c>
      <c r="F97" s="143">
        <v>6</v>
      </c>
      <c r="G97" s="143">
        <v>1</v>
      </c>
      <c r="H97" s="143">
        <v>0</v>
      </c>
      <c r="I97" s="143">
        <v>0</v>
      </c>
      <c r="J97" s="143">
        <v>0</v>
      </c>
      <c r="K97" s="143">
        <v>40</v>
      </c>
      <c r="L97" s="143">
        <v>506</v>
      </c>
      <c r="M97" s="143">
        <v>163</v>
      </c>
      <c r="N97" s="143">
        <v>8</v>
      </c>
    </row>
    <row r="98" spans="1:14">
      <c r="A98" s="142" t="s">
        <v>980</v>
      </c>
      <c r="B98" s="143">
        <v>100</v>
      </c>
      <c r="C98" s="143">
        <v>296</v>
      </c>
      <c r="D98" s="143">
        <v>28</v>
      </c>
      <c r="E98" s="143">
        <v>38</v>
      </c>
      <c r="F98" s="143">
        <v>7</v>
      </c>
      <c r="G98" s="143">
        <v>0</v>
      </c>
      <c r="H98" s="143">
        <v>0</v>
      </c>
      <c r="I98" s="143">
        <v>0</v>
      </c>
      <c r="J98" s="143">
        <v>0</v>
      </c>
      <c r="K98" s="143">
        <v>29</v>
      </c>
      <c r="L98" s="143">
        <v>499</v>
      </c>
      <c r="M98" s="143">
        <v>139</v>
      </c>
      <c r="N98" s="143">
        <v>5</v>
      </c>
    </row>
    <row r="99" spans="1:14">
      <c r="A99" s="142" t="s">
        <v>1117</v>
      </c>
      <c r="B99" s="143">
        <v>101</v>
      </c>
      <c r="C99" s="143">
        <v>335</v>
      </c>
      <c r="D99" s="143">
        <v>13</v>
      </c>
      <c r="E99" s="143">
        <v>28</v>
      </c>
      <c r="F99" s="143">
        <v>14</v>
      </c>
      <c r="G99" s="143">
        <v>0</v>
      </c>
      <c r="H99" s="143">
        <v>1</v>
      </c>
      <c r="I99" s="143">
        <v>0</v>
      </c>
      <c r="J99" s="143">
        <v>0</v>
      </c>
      <c r="K99" s="143">
        <v>51</v>
      </c>
      <c r="L99" s="143">
        <v>717</v>
      </c>
      <c r="M99" s="143">
        <v>150</v>
      </c>
      <c r="N99" s="143">
        <v>8</v>
      </c>
    </row>
    <row r="100" spans="1:14">
      <c r="A100" s="142" t="s">
        <v>1244</v>
      </c>
      <c r="B100" s="143">
        <v>102</v>
      </c>
      <c r="C100" s="143">
        <v>818</v>
      </c>
      <c r="D100" s="143">
        <v>234</v>
      </c>
      <c r="E100" s="143">
        <v>223</v>
      </c>
      <c r="F100" s="143">
        <v>18</v>
      </c>
      <c r="G100" s="143">
        <v>1</v>
      </c>
      <c r="H100" s="143">
        <v>4</v>
      </c>
      <c r="I100" s="143">
        <v>0</v>
      </c>
      <c r="J100" s="143">
        <v>0</v>
      </c>
      <c r="K100" s="143">
        <v>227</v>
      </c>
      <c r="L100" s="143">
        <v>2426</v>
      </c>
      <c r="M100" s="143">
        <v>607</v>
      </c>
      <c r="N100" s="143">
        <v>16</v>
      </c>
    </row>
    <row r="101" spans="1:14">
      <c r="A101" s="142" t="s">
        <v>1207</v>
      </c>
      <c r="B101" s="143">
        <v>103</v>
      </c>
      <c r="C101" s="143">
        <v>572</v>
      </c>
      <c r="D101" s="143">
        <v>59</v>
      </c>
      <c r="E101" s="143">
        <v>63</v>
      </c>
      <c r="F101" s="143">
        <v>23</v>
      </c>
      <c r="G101" s="143">
        <v>0</v>
      </c>
      <c r="H101" s="143">
        <v>0</v>
      </c>
      <c r="I101" s="143">
        <v>0</v>
      </c>
      <c r="J101" s="143">
        <v>0</v>
      </c>
      <c r="K101" s="143">
        <v>119</v>
      </c>
      <c r="L101" s="143">
        <v>795</v>
      </c>
      <c r="M101" s="143">
        <v>349</v>
      </c>
      <c r="N101" s="143">
        <v>16</v>
      </c>
    </row>
    <row r="102" spans="1:14">
      <c r="A102" s="142" t="s">
        <v>1066</v>
      </c>
      <c r="B102" s="143">
        <v>109</v>
      </c>
      <c r="C102" s="143">
        <v>132</v>
      </c>
      <c r="D102" s="143">
        <v>8</v>
      </c>
      <c r="E102" s="143">
        <v>15</v>
      </c>
      <c r="F102" s="143">
        <v>1</v>
      </c>
      <c r="G102" s="143">
        <v>1</v>
      </c>
      <c r="H102" s="143">
        <v>0</v>
      </c>
      <c r="I102" s="143">
        <v>0</v>
      </c>
      <c r="J102" s="143">
        <v>0</v>
      </c>
      <c r="K102" s="143">
        <v>22</v>
      </c>
      <c r="L102" s="143">
        <v>231</v>
      </c>
      <c r="M102" s="143">
        <v>85</v>
      </c>
      <c r="N102" s="143">
        <v>6</v>
      </c>
    </row>
    <row r="103" spans="1:14">
      <c r="A103" s="142" t="s">
        <v>823</v>
      </c>
      <c r="B103" s="143">
        <v>111</v>
      </c>
      <c r="C103" s="143">
        <v>709</v>
      </c>
      <c r="D103" s="143">
        <v>34</v>
      </c>
      <c r="E103" s="143">
        <v>176</v>
      </c>
      <c r="F103" s="143">
        <v>14</v>
      </c>
      <c r="G103" s="143">
        <v>0</v>
      </c>
      <c r="H103" s="143">
        <v>0</v>
      </c>
      <c r="I103" s="143">
        <v>0</v>
      </c>
      <c r="J103" s="143">
        <v>0</v>
      </c>
      <c r="K103" s="143">
        <v>265</v>
      </c>
      <c r="L103" s="143">
        <v>1507</v>
      </c>
      <c r="M103" s="143">
        <v>609</v>
      </c>
      <c r="N103" s="143">
        <v>69</v>
      </c>
    </row>
    <row r="104" spans="1:14">
      <c r="A104" s="142" t="s">
        <v>1644</v>
      </c>
      <c r="B104" s="143">
        <v>112</v>
      </c>
      <c r="C104" s="143">
        <v>499</v>
      </c>
      <c r="D104" s="143">
        <v>49</v>
      </c>
      <c r="E104" s="143">
        <v>63</v>
      </c>
      <c r="F104" s="143">
        <v>15</v>
      </c>
      <c r="G104" s="143">
        <v>0</v>
      </c>
      <c r="H104" s="143">
        <v>0</v>
      </c>
      <c r="I104" s="143">
        <v>0</v>
      </c>
      <c r="J104" s="143">
        <v>0</v>
      </c>
      <c r="K104" s="143">
        <v>153</v>
      </c>
      <c r="L104" s="143">
        <v>607</v>
      </c>
      <c r="M104" s="143">
        <v>691</v>
      </c>
      <c r="N104" s="143">
        <v>17</v>
      </c>
    </row>
    <row r="105" spans="1:14">
      <c r="A105" s="142" t="s">
        <v>676</v>
      </c>
      <c r="B105" s="143">
        <v>113</v>
      </c>
      <c r="C105" s="143">
        <v>1021</v>
      </c>
      <c r="D105" s="143">
        <v>97</v>
      </c>
      <c r="E105" s="143">
        <v>44</v>
      </c>
      <c r="F105" s="143">
        <v>24</v>
      </c>
      <c r="G105" s="143">
        <v>0</v>
      </c>
      <c r="H105" s="143">
        <v>0</v>
      </c>
      <c r="I105" s="143">
        <v>0</v>
      </c>
      <c r="J105" s="143">
        <v>0</v>
      </c>
      <c r="K105" s="143">
        <v>358</v>
      </c>
      <c r="L105" s="143">
        <v>1636</v>
      </c>
      <c r="M105" s="143">
        <v>921</v>
      </c>
      <c r="N105" s="143">
        <v>36</v>
      </c>
    </row>
    <row r="106" spans="1:14">
      <c r="A106" s="142" t="s">
        <v>1489</v>
      </c>
      <c r="B106" s="143">
        <v>114</v>
      </c>
      <c r="C106" s="143">
        <v>858</v>
      </c>
      <c r="D106" s="143">
        <v>78</v>
      </c>
      <c r="E106" s="143">
        <v>16</v>
      </c>
      <c r="F106" s="143">
        <v>9</v>
      </c>
      <c r="G106" s="143">
        <v>0</v>
      </c>
      <c r="H106" s="143">
        <v>0</v>
      </c>
      <c r="I106" s="143">
        <v>0</v>
      </c>
      <c r="J106" s="143">
        <v>0</v>
      </c>
      <c r="K106" s="143">
        <v>25</v>
      </c>
      <c r="L106" s="143">
        <v>509</v>
      </c>
      <c r="M106" s="143">
        <v>502</v>
      </c>
      <c r="N106" s="143">
        <v>9</v>
      </c>
    </row>
    <row r="107" spans="1:14">
      <c r="A107" s="142" t="s">
        <v>1617</v>
      </c>
      <c r="B107" s="143">
        <v>116</v>
      </c>
      <c r="C107" s="143">
        <v>385</v>
      </c>
      <c r="D107" s="143">
        <v>23</v>
      </c>
      <c r="E107" s="143">
        <v>58</v>
      </c>
      <c r="F107" s="143">
        <v>6</v>
      </c>
      <c r="G107" s="143">
        <v>0</v>
      </c>
      <c r="H107" s="143">
        <v>1</v>
      </c>
      <c r="I107" s="143">
        <v>0</v>
      </c>
      <c r="J107" s="143">
        <v>0</v>
      </c>
      <c r="K107" s="143">
        <v>83</v>
      </c>
      <c r="L107" s="143">
        <v>442</v>
      </c>
      <c r="M107" s="143">
        <v>159</v>
      </c>
      <c r="N107" s="143">
        <v>3</v>
      </c>
    </row>
    <row r="108" spans="1:14">
      <c r="A108" s="142" t="s">
        <v>1388</v>
      </c>
      <c r="B108" s="143">
        <v>117</v>
      </c>
      <c r="C108" s="143">
        <v>500</v>
      </c>
      <c r="D108" s="143">
        <v>33</v>
      </c>
      <c r="E108" s="143">
        <v>32</v>
      </c>
      <c r="F108" s="143">
        <v>41</v>
      </c>
      <c r="G108" s="143">
        <v>0</v>
      </c>
      <c r="H108" s="143">
        <v>0</v>
      </c>
      <c r="I108" s="143">
        <v>0</v>
      </c>
      <c r="J108" s="143">
        <v>0</v>
      </c>
      <c r="K108" s="143">
        <v>7</v>
      </c>
      <c r="L108" s="143">
        <v>420</v>
      </c>
      <c r="M108" s="143">
        <v>398</v>
      </c>
      <c r="N108" s="143">
        <v>13</v>
      </c>
    </row>
    <row r="109" spans="1:14">
      <c r="A109" s="142" t="s">
        <v>413</v>
      </c>
      <c r="B109" s="143">
        <v>118</v>
      </c>
      <c r="C109" s="143">
        <v>557</v>
      </c>
      <c r="D109" s="143">
        <v>46</v>
      </c>
      <c r="E109" s="143">
        <v>29</v>
      </c>
      <c r="F109" s="143">
        <v>38</v>
      </c>
      <c r="G109" s="143">
        <v>4</v>
      </c>
      <c r="H109" s="143">
        <v>1</v>
      </c>
      <c r="I109" s="143">
        <v>0</v>
      </c>
      <c r="J109" s="143">
        <v>0</v>
      </c>
      <c r="K109" s="143">
        <v>57</v>
      </c>
      <c r="L109" s="143">
        <v>1171</v>
      </c>
      <c r="M109" s="143">
        <v>432</v>
      </c>
      <c r="N109" s="143">
        <v>7</v>
      </c>
    </row>
    <row r="110" spans="1:14">
      <c r="A110" s="142" t="s">
        <v>1078</v>
      </c>
      <c r="B110" s="143">
        <v>120</v>
      </c>
      <c r="C110" s="143">
        <v>881</v>
      </c>
      <c r="D110" s="143">
        <v>90</v>
      </c>
      <c r="E110" s="143">
        <v>143</v>
      </c>
      <c r="F110" s="143">
        <v>48</v>
      </c>
      <c r="G110" s="143">
        <v>0</v>
      </c>
      <c r="H110" s="143">
        <v>1</v>
      </c>
      <c r="I110" s="143">
        <v>0</v>
      </c>
      <c r="J110" s="143">
        <v>0</v>
      </c>
      <c r="K110" s="143">
        <v>305</v>
      </c>
      <c r="L110" s="143">
        <v>1695</v>
      </c>
      <c r="M110" s="143">
        <v>482</v>
      </c>
      <c r="N110" s="143">
        <v>33</v>
      </c>
    </row>
    <row r="111" spans="1:14">
      <c r="A111" s="142" t="s">
        <v>1267</v>
      </c>
      <c r="B111" s="143">
        <v>121</v>
      </c>
      <c r="C111" s="143">
        <v>787</v>
      </c>
      <c r="D111" s="143">
        <v>110</v>
      </c>
      <c r="E111" s="143">
        <v>66</v>
      </c>
      <c r="F111" s="143">
        <v>102</v>
      </c>
      <c r="G111" s="143">
        <v>10</v>
      </c>
      <c r="H111" s="143">
        <v>20</v>
      </c>
      <c r="I111" s="143">
        <v>0</v>
      </c>
      <c r="J111" s="143">
        <v>0</v>
      </c>
      <c r="K111" s="143">
        <v>73</v>
      </c>
      <c r="L111" s="143">
        <v>2023</v>
      </c>
      <c r="M111" s="143">
        <v>372</v>
      </c>
      <c r="N111" s="143">
        <v>8</v>
      </c>
    </row>
    <row r="112" spans="1:14">
      <c r="A112" s="142" t="s">
        <v>1106</v>
      </c>
      <c r="B112" s="143">
        <v>122</v>
      </c>
      <c r="C112" s="143">
        <v>590</v>
      </c>
      <c r="D112" s="143">
        <v>80</v>
      </c>
      <c r="E112" s="143">
        <v>128</v>
      </c>
      <c r="F112" s="143">
        <v>17</v>
      </c>
      <c r="G112" s="143">
        <v>5</v>
      </c>
      <c r="H112" s="143">
        <v>2</v>
      </c>
      <c r="I112" s="143">
        <v>0</v>
      </c>
      <c r="J112" s="143">
        <v>0</v>
      </c>
      <c r="K112" s="143">
        <v>222</v>
      </c>
      <c r="L112" s="143">
        <v>1229</v>
      </c>
      <c r="M112" s="143">
        <v>446</v>
      </c>
      <c r="N112" s="143">
        <v>27</v>
      </c>
    </row>
    <row r="113" spans="1:14">
      <c r="A113" s="142" t="s">
        <v>759</v>
      </c>
      <c r="B113" s="143">
        <v>123</v>
      </c>
      <c r="C113" s="143">
        <v>359</v>
      </c>
      <c r="D113" s="143">
        <v>68</v>
      </c>
      <c r="E113" s="143">
        <v>42</v>
      </c>
      <c r="F113" s="143">
        <v>14</v>
      </c>
      <c r="G113" s="143">
        <v>19</v>
      </c>
      <c r="H113" s="143">
        <v>0</v>
      </c>
      <c r="I113" s="143">
        <v>0</v>
      </c>
      <c r="J113" s="143">
        <v>0</v>
      </c>
      <c r="K113" s="143">
        <v>71</v>
      </c>
      <c r="L113" s="143">
        <v>1106</v>
      </c>
      <c r="M113" s="143">
        <v>205</v>
      </c>
      <c r="N113" s="143">
        <v>17</v>
      </c>
    </row>
    <row r="114" spans="1:14">
      <c r="A114" s="142" t="s">
        <v>1635</v>
      </c>
      <c r="B114" s="143">
        <v>124</v>
      </c>
      <c r="C114" s="143">
        <v>65</v>
      </c>
      <c r="D114" s="143">
        <v>6</v>
      </c>
      <c r="E114" s="143">
        <v>4</v>
      </c>
      <c r="F114" s="143">
        <v>11</v>
      </c>
      <c r="G114" s="143">
        <v>0</v>
      </c>
      <c r="H114" s="143">
        <v>0</v>
      </c>
      <c r="I114" s="143">
        <v>0</v>
      </c>
      <c r="J114" s="143">
        <v>0</v>
      </c>
      <c r="K114" s="143">
        <v>31</v>
      </c>
      <c r="L114" s="143">
        <v>135</v>
      </c>
      <c r="M114" s="143">
        <v>46</v>
      </c>
      <c r="N114" s="143">
        <v>18</v>
      </c>
    </row>
    <row r="115" spans="1:14">
      <c r="A115" s="142" t="s">
        <v>476</v>
      </c>
      <c r="B115" s="143">
        <v>125</v>
      </c>
      <c r="C115" s="143">
        <v>109</v>
      </c>
      <c r="D115" s="143">
        <v>7</v>
      </c>
      <c r="E115" s="143">
        <v>12</v>
      </c>
      <c r="F115" s="143">
        <v>9</v>
      </c>
      <c r="G115" s="143">
        <v>0</v>
      </c>
      <c r="H115" s="143">
        <v>0</v>
      </c>
      <c r="I115" s="143">
        <v>0</v>
      </c>
      <c r="J115" s="143">
        <v>0</v>
      </c>
      <c r="K115" s="143">
        <v>6</v>
      </c>
      <c r="L115" s="143">
        <v>227</v>
      </c>
      <c r="M115" s="143">
        <v>81</v>
      </c>
      <c r="N115" s="143">
        <v>3</v>
      </c>
    </row>
    <row r="116" spans="1:14">
      <c r="A116" s="142" t="s">
        <v>1646</v>
      </c>
      <c r="B116" s="143">
        <v>127</v>
      </c>
      <c r="C116" s="143">
        <v>313</v>
      </c>
      <c r="D116" s="143">
        <v>17</v>
      </c>
      <c r="E116" s="143">
        <v>18</v>
      </c>
      <c r="F116" s="143">
        <v>1</v>
      </c>
      <c r="G116" s="143">
        <v>0</v>
      </c>
      <c r="H116" s="143">
        <v>0</v>
      </c>
      <c r="I116" s="143">
        <v>0</v>
      </c>
      <c r="J116" s="143">
        <v>0</v>
      </c>
      <c r="K116" s="143">
        <v>28</v>
      </c>
      <c r="L116" s="143">
        <v>310</v>
      </c>
      <c r="M116" s="143">
        <v>545</v>
      </c>
      <c r="N116" s="143">
        <v>6</v>
      </c>
    </row>
    <row r="117" spans="1:14">
      <c r="A117" s="142" t="s">
        <v>1241</v>
      </c>
      <c r="B117" s="143">
        <v>129</v>
      </c>
      <c r="C117" s="143">
        <v>395</v>
      </c>
      <c r="D117" s="143">
        <v>37</v>
      </c>
      <c r="E117" s="143">
        <v>56</v>
      </c>
      <c r="F117" s="143">
        <v>11</v>
      </c>
      <c r="G117" s="143">
        <v>0</v>
      </c>
      <c r="H117" s="143">
        <v>20</v>
      </c>
      <c r="I117" s="143">
        <v>0</v>
      </c>
      <c r="J117" s="143">
        <v>0</v>
      </c>
      <c r="K117" s="143">
        <v>139</v>
      </c>
      <c r="L117" s="143">
        <v>712</v>
      </c>
      <c r="M117" s="143">
        <v>279</v>
      </c>
      <c r="N117" s="143">
        <v>15</v>
      </c>
    </row>
    <row r="118" spans="1:14">
      <c r="A118" s="142" t="s">
        <v>1255</v>
      </c>
      <c r="B118" s="143">
        <v>130</v>
      </c>
      <c r="C118" s="143">
        <v>188</v>
      </c>
      <c r="D118" s="143">
        <v>14</v>
      </c>
      <c r="E118" s="143">
        <v>4</v>
      </c>
      <c r="F118" s="143">
        <v>3</v>
      </c>
      <c r="G118" s="143">
        <v>0</v>
      </c>
      <c r="H118" s="143">
        <v>0</v>
      </c>
      <c r="I118" s="143">
        <v>0</v>
      </c>
      <c r="J118" s="143">
        <v>0</v>
      </c>
      <c r="K118" s="143">
        <v>15</v>
      </c>
      <c r="L118" s="143">
        <v>271</v>
      </c>
      <c r="M118" s="143">
        <v>58</v>
      </c>
      <c r="N118" s="143">
        <v>8</v>
      </c>
    </row>
    <row r="119" spans="1:14">
      <c r="A119" s="142" t="s">
        <v>1547</v>
      </c>
      <c r="B119" s="143">
        <v>131</v>
      </c>
      <c r="C119" s="143">
        <v>1049</v>
      </c>
      <c r="D119" s="143">
        <v>207</v>
      </c>
      <c r="E119" s="143">
        <v>124</v>
      </c>
      <c r="F119" s="143">
        <v>44</v>
      </c>
      <c r="G119" s="143">
        <v>0</v>
      </c>
      <c r="H119" s="143">
        <v>1</v>
      </c>
      <c r="I119" s="143">
        <v>0</v>
      </c>
      <c r="J119" s="143">
        <v>0</v>
      </c>
      <c r="K119" s="143">
        <v>117</v>
      </c>
      <c r="L119" s="143">
        <v>2014</v>
      </c>
      <c r="M119" s="143">
        <v>306</v>
      </c>
      <c r="N119" s="143">
        <v>39</v>
      </c>
    </row>
    <row r="120" spans="1:14">
      <c r="A120" s="142" t="s">
        <v>1231</v>
      </c>
      <c r="B120" s="143">
        <v>132</v>
      </c>
      <c r="C120" s="143">
        <v>75</v>
      </c>
      <c r="D120" s="143">
        <v>15</v>
      </c>
      <c r="E120" s="143">
        <v>8</v>
      </c>
      <c r="F120" s="143">
        <v>2</v>
      </c>
      <c r="G120" s="143">
        <v>0</v>
      </c>
      <c r="H120" s="143">
        <v>0</v>
      </c>
      <c r="I120" s="143">
        <v>0</v>
      </c>
      <c r="J120" s="143">
        <v>0</v>
      </c>
      <c r="K120" s="143">
        <v>12</v>
      </c>
      <c r="L120" s="143">
        <v>215</v>
      </c>
      <c r="M120" s="143">
        <v>178</v>
      </c>
      <c r="N120" s="143">
        <v>3</v>
      </c>
    </row>
    <row r="121" spans="1:14">
      <c r="A121" s="142" t="s">
        <v>720</v>
      </c>
      <c r="B121" s="143">
        <v>134</v>
      </c>
      <c r="C121" s="143">
        <v>297</v>
      </c>
      <c r="D121" s="143">
        <v>35</v>
      </c>
      <c r="E121" s="143">
        <v>30</v>
      </c>
      <c r="F121" s="143">
        <v>5</v>
      </c>
      <c r="G121" s="143">
        <v>0</v>
      </c>
      <c r="H121" s="143">
        <v>0</v>
      </c>
      <c r="I121" s="143">
        <v>0</v>
      </c>
      <c r="J121" s="143">
        <v>0</v>
      </c>
      <c r="K121" s="143">
        <v>27</v>
      </c>
      <c r="L121" s="143">
        <v>405</v>
      </c>
      <c r="M121" s="143">
        <v>103</v>
      </c>
      <c r="N121" s="143">
        <v>5</v>
      </c>
    </row>
    <row r="122" spans="1:14">
      <c r="A122" s="142" t="s">
        <v>1406</v>
      </c>
      <c r="B122" s="143">
        <v>135</v>
      </c>
      <c r="C122" s="143">
        <v>477</v>
      </c>
      <c r="D122" s="143">
        <v>56</v>
      </c>
      <c r="E122" s="143">
        <v>82</v>
      </c>
      <c r="F122" s="143">
        <v>14</v>
      </c>
      <c r="G122" s="143">
        <v>0</v>
      </c>
      <c r="H122" s="143">
        <v>0</v>
      </c>
      <c r="I122" s="143">
        <v>0</v>
      </c>
      <c r="J122" s="143">
        <v>0</v>
      </c>
      <c r="K122" s="143">
        <v>19</v>
      </c>
      <c r="L122" s="143">
        <v>1223</v>
      </c>
      <c r="M122" s="143">
        <v>321</v>
      </c>
      <c r="N122" s="143">
        <v>30</v>
      </c>
    </row>
    <row r="123" spans="1:14">
      <c r="A123" s="142" t="s">
        <v>954</v>
      </c>
      <c r="B123" s="143">
        <v>136</v>
      </c>
      <c r="C123" s="143">
        <v>508</v>
      </c>
      <c r="D123" s="143">
        <v>42</v>
      </c>
      <c r="E123" s="143">
        <v>76</v>
      </c>
      <c r="F123" s="143">
        <v>21</v>
      </c>
      <c r="G123" s="143">
        <v>2</v>
      </c>
      <c r="H123" s="143">
        <v>0</v>
      </c>
      <c r="I123" s="143">
        <v>0</v>
      </c>
      <c r="J123" s="143">
        <v>0</v>
      </c>
      <c r="K123" s="143">
        <v>49</v>
      </c>
      <c r="L123" s="143">
        <v>1403</v>
      </c>
      <c r="M123" s="143">
        <v>270</v>
      </c>
      <c r="N123" s="143">
        <v>13</v>
      </c>
    </row>
    <row r="124" spans="1:14">
      <c r="A124" s="142" t="s">
        <v>615</v>
      </c>
      <c r="B124" s="143">
        <v>138</v>
      </c>
      <c r="C124" s="143">
        <v>468</v>
      </c>
      <c r="D124" s="143">
        <v>59</v>
      </c>
      <c r="E124" s="143">
        <v>37</v>
      </c>
      <c r="F124" s="143">
        <v>34</v>
      </c>
      <c r="G124" s="143">
        <v>1</v>
      </c>
      <c r="H124" s="143">
        <v>0</v>
      </c>
      <c r="I124" s="143">
        <v>0</v>
      </c>
      <c r="J124" s="143">
        <v>0</v>
      </c>
      <c r="K124" s="143">
        <v>30</v>
      </c>
      <c r="L124" s="143">
        <v>866</v>
      </c>
      <c r="M124" s="143">
        <v>169</v>
      </c>
      <c r="N124" s="143">
        <v>10</v>
      </c>
    </row>
    <row r="125" spans="1:14">
      <c r="A125" s="142" t="s">
        <v>1076</v>
      </c>
      <c r="B125" s="143">
        <v>139</v>
      </c>
      <c r="C125" s="143">
        <v>210</v>
      </c>
      <c r="D125" s="143">
        <v>11</v>
      </c>
      <c r="E125" s="143">
        <v>20</v>
      </c>
      <c r="F125" s="143">
        <v>17</v>
      </c>
      <c r="G125" s="143">
        <v>3</v>
      </c>
      <c r="H125" s="143">
        <v>0</v>
      </c>
      <c r="I125" s="143">
        <v>0</v>
      </c>
      <c r="J125" s="143">
        <v>0</v>
      </c>
      <c r="K125" s="143">
        <v>5</v>
      </c>
      <c r="L125" s="143">
        <v>660</v>
      </c>
      <c r="M125" s="143">
        <v>100</v>
      </c>
      <c r="N125" s="143">
        <v>6</v>
      </c>
    </row>
    <row r="126" spans="1:14">
      <c r="A126" s="142" t="s">
        <v>1615</v>
      </c>
      <c r="B126" s="143">
        <v>141</v>
      </c>
      <c r="C126" s="143">
        <v>356</v>
      </c>
      <c r="D126" s="143">
        <v>42</v>
      </c>
      <c r="E126" s="143">
        <v>58</v>
      </c>
      <c r="F126" s="143">
        <v>18</v>
      </c>
      <c r="G126" s="143">
        <v>0</v>
      </c>
      <c r="H126" s="143">
        <v>0</v>
      </c>
      <c r="I126" s="143">
        <v>0</v>
      </c>
      <c r="J126" s="143">
        <v>0</v>
      </c>
      <c r="K126" s="143">
        <v>118</v>
      </c>
      <c r="L126" s="143">
        <v>952</v>
      </c>
      <c r="M126" s="143">
        <v>829</v>
      </c>
      <c r="N126" s="143">
        <v>19</v>
      </c>
    </row>
    <row r="127" spans="1:14">
      <c r="A127" s="142" t="s">
        <v>1007</v>
      </c>
      <c r="B127" s="143">
        <v>142</v>
      </c>
      <c r="C127" s="143">
        <v>95</v>
      </c>
      <c r="D127" s="143">
        <v>3</v>
      </c>
      <c r="E127" s="143">
        <v>13</v>
      </c>
      <c r="F127" s="143">
        <v>2</v>
      </c>
      <c r="G127" s="143">
        <v>5</v>
      </c>
      <c r="H127" s="143">
        <v>1</v>
      </c>
      <c r="I127" s="143">
        <v>0</v>
      </c>
      <c r="J127" s="143">
        <v>0</v>
      </c>
      <c r="K127" s="143">
        <v>21</v>
      </c>
      <c r="L127" s="143">
        <v>152</v>
      </c>
      <c r="M127" s="143">
        <v>81</v>
      </c>
      <c r="N127" s="143">
        <v>8</v>
      </c>
    </row>
    <row r="128" spans="1:14">
      <c r="A128" s="142" t="s">
        <v>1370</v>
      </c>
      <c r="B128" s="143">
        <v>143</v>
      </c>
      <c r="C128" s="143">
        <v>2</v>
      </c>
      <c r="D128" s="143">
        <v>0</v>
      </c>
      <c r="E128" s="143">
        <v>1</v>
      </c>
      <c r="F128" s="143">
        <v>0</v>
      </c>
      <c r="G128" s="143">
        <v>0</v>
      </c>
      <c r="H128" s="143">
        <v>0</v>
      </c>
      <c r="I128" s="143">
        <v>0</v>
      </c>
      <c r="J128" s="143">
        <v>0</v>
      </c>
      <c r="K128" s="143">
        <v>1</v>
      </c>
      <c r="L128" s="143">
        <v>13</v>
      </c>
      <c r="M128" s="143">
        <v>7</v>
      </c>
      <c r="N128" s="143">
        <v>0</v>
      </c>
    </row>
    <row r="129" spans="1:14">
      <c r="A129" s="142" t="s">
        <v>1234</v>
      </c>
      <c r="B129" s="143">
        <v>145</v>
      </c>
      <c r="C129" s="143">
        <v>1409</v>
      </c>
      <c r="D129" s="143">
        <v>128</v>
      </c>
      <c r="E129" s="143">
        <v>152</v>
      </c>
      <c r="F129" s="143">
        <v>79</v>
      </c>
      <c r="G129" s="143">
        <v>3</v>
      </c>
      <c r="H129" s="143">
        <v>1</v>
      </c>
      <c r="I129" s="143">
        <v>0</v>
      </c>
      <c r="J129" s="143">
        <v>0</v>
      </c>
      <c r="K129" s="143">
        <v>124</v>
      </c>
      <c r="L129" s="143">
        <v>2822</v>
      </c>
      <c r="M129" s="143">
        <v>1388</v>
      </c>
      <c r="N129" s="143">
        <v>35</v>
      </c>
    </row>
    <row r="130" spans="1:14">
      <c r="A130" s="142" t="s">
        <v>1576</v>
      </c>
      <c r="B130" s="143">
        <v>146</v>
      </c>
      <c r="C130" s="143">
        <v>19</v>
      </c>
      <c r="D130" s="143">
        <v>0</v>
      </c>
      <c r="E130" s="143">
        <v>3</v>
      </c>
      <c r="F130" s="143">
        <v>7</v>
      </c>
      <c r="G130" s="143">
        <v>1</v>
      </c>
      <c r="H130" s="143">
        <v>0</v>
      </c>
      <c r="I130" s="143">
        <v>0</v>
      </c>
      <c r="J130" s="143">
        <v>1</v>
      </c>
      <c r="K130" s="143">
        <v>7</v>
      </c>
      <c r="L130" s="143">
        <v>64</v>
      </c>
      <c r="M130" s="143">
        <v>70</v>
      </c>
      <c r="N130" s="143">
        <v>3</v>
      </c>
    </row>
    <row r="131" spans="1:14">
      <c r="A131" s="142" t="s">
        <v>1022</v>
      </c>
      <c r="B131" s="143">
        <v>147</v>
      </c>
      <c r="C131" s="143">
        <v>55</v>
      </c>
      <c r="D131" s="143">
        <v>3</v>
      </c>
      <c r="E131" s="143">
        <v>8</v>
      </c>
      <c r="F131" s="143">
        <v>3</v>
      </c>
      <c r="G131" s="143">
        <v>0</v>
      </c>
      <c r="H131" s="143">
        <v>1</v>
      </c>
      <c r="I131" s="143">
        <v>0</v>
      </c>
      <c r="J131" s="143">
        <v>0</v>
      </c>
      <c r="K131" s="143">
        <v>9</v>
      </c>
      <c r="L131" s="143">
        <v>133</v>
      </c>
      <c r="M131" s="143">
        <v>150</v>
      </c>
      <c r="N131" s="143">
        <v>7</v>
      </c>
    </row>
    <row r="132" spans="1:14">
      <c r="A132" s="142" t="s">
        <v>813</v>
      </c>
      <c r="B132" s="143">
        <v>148</v>
      </c>
      <c r="C132" s="143">
        <v>150</v>
      </c>
      <c r="D132" s="143">
        <v>18</v>
      </c>
      <c r="E132" s="143">
        <v>26</v>
      </c>
      <c r="F132" s="143">
        <v>6</v>
      </c>
      <c r="G132" s="143">
        <v>2</v>
      </c>
      <c r="H132" s="143">
        <v>0</v>
      </c>
      <c r="I132" s="143">
        <v>0</v>
      </c>
      <c r="J132" s="143">
        <v>0</v>
      </c>
      <c r="K132" s="143">
        <v>17</v>
      </c>
      <c r="L132" s="143">
        <v>168</v>
      </c>
      <c r="M132" s="143">
        <v>58</v>
      </c>
      <c r="N132" s="143">
        <v>3</v>
      </c>
    </row>
    <row r="133" spans="1:14">
      <c r="A133" s="142" t="s">
        <v>1319</v>
      </c>
      <c r="B133" s="143">
        <v>149</v>
      </c>
      <c r="C133" s="143">
        <v>1845</v>
      </c>
      <c r="D133" s="143">
        <v>170</v>
      </c>
      <c r="E133" s="143">
        <v>147</v>
      </c>
      <c r="F133" s="143">
        <v>36</v>
      </c>
      <c r="G133" s="143">
        <v>0</v>
      </c>
      <c r="H133" s="143">
        <v>1</v>
      </c>
      <c r="I133" s="143">
        <v>0</v>
      </c>
      <c r="J133" s="143">
        <v>0</v>
      </c>
      <c r="K133" s="143">
        <v>150</v>
      </c>
      <c r="L133" s="143">
        <v>1911</v>
      </c>
      <c r="M133" s="143">
        <v>1695</v>
      </c>
      <c r="N133" s="143">
        <v>31</v>
      </c>
    </row>
    <row r="134" spans="1:14">
      <c r="A134" s="142" t="s">
        <v>408</v>
      </c>
      <c r="B134" s="143">
        <v>150</v>
      </c>
      <c r="C134" s="143">
        <v>114</v>
      </c>
      <c r="D134" s="143">
        <v>8</v>
      </c>
      <c r="E134" s="143">
        <v>10</v>
      </c>
      <c r="F134" s="143">
        <v>10</v>
      </c>
      <c r="G134" s="143">
        <v>0</v>
      </c>
      <c r="H134" s="143">
        <v>0</v>
      </c>
      <c r="I134" s="143">
        <v>0</v>
      </c>
      <c r="J134" s="143">
        <v>0</v>
      </c>
      <c r="K134" s="143">
        <v>8</v>
      </c>
      <c r="L134" s="143">
        <v>130</v>
      </c>
      <c r="M134" s="143">
        <v>174</v>
      </c>
      <c r="N134" s="143">
        <v>2</v>
      </c>
    </row>
    <row r="135" spans="1:14">
      <c r="A135" s="142" t="s">
        <v>1661</v>
      </c>
      <c r="B135" s="143">
        <v>151</v>
      </c>
      <c r="C135" s="143">
        <v>28</v>
      </c>
      <c r="D135" s="143">
        <v>9</v>
      </c>
      <c r="E135" s="143">
        <v>7</v>
      </c>
      <c r="F135" s="143">
        <v>0</v>
      </c>
      <c r="G135" s="143">
        <v>0</v>
      </c>
      <c r="H135" s="143">
        <v>0</v>
      </c>
      <c r="I135" s="143">
        <v>0</v>
      </c>
      <c r="J135" s="143">
        <v>0</v>
      </c>
      <c r="K135" s="143">
        <v>12</v>
      </c>
      <c r="L135" s="143">
        <v>73</v>
      </c>
      <c r="M135" s="143">
        <v>109</v>
      </c>
      <c r="N135" s="143">
        <v>4</v>
      </c>
    </row>
    <row r="136" spans="1:14">
      <c r="A136" s="142" t="s">
        <v>1103</v>
      </c>
      <c r="B136" s="143">
        <v>152</v>
      </c>
      <c r="C136" s="143">
        <v>6</v>
      </c>
      <c r="D136" s="143">
        <v>0</v>
      </c>
      <c r="E136" s="143">
        <v>5</v>
      </c>
      <c r="F136" s="143">
        <v>0</v>
      </c>
      <c r="G136" s="143">
        <v>0</v>
      </c>
      <c r="H136" s="143">
        <v>0</v>
      </c>
      <c r="I136" s="143">
        <v>0</v>
      </c>
      <c r="J136" s="143">
        <v>0</v>
      </c>
      <c r="K136" s="143">
        <v>6</v>
      </c>
      <c r="L136" s="143">
        <v>62</v>
      </c>
      <c r="M136" s="143">
        <v>8</v>
      </c>
      <c r="N136" s="143">
        <v>0</v>
      </c>
    </row>
    <row r="137" spans="1:14">
      <c r="A137" s="142" t="s">
        <v>1503</v>
      </c>
      <c r="B137" s="143">
        <v>153</v>
      </c>
      <c r="C137" s="143">
        <v>88</v>
      </c>
      <c r="D137" s="143">
        <v>11</v>
      </c>
      <c r="E137" s="143">
        <v>17</v>
      </c>
      <c r="F137" s="143">
        <v>2</v>
      </c>
      <c r="G137" s="143">
        <v>0</v>
      </c>
      <c r="H137" s="143">
        <v>0</v>
      </c>
      <c r="I137" s="143">
        <v>0</v>
      </c>
      <c r="J137" s="143">
        <v>0</v>
      </c>
      <c r="K137" s="143">
        <v>9</v>
      </c>
      <c r="L137" s="143">
        <v>232</v>
      </c>
      <c r="M137" s="143">
        <v>218</v>
      </c>
      <c r="N137" s="143">
        <v>2</v>
      </c>
    </row>
    <row r="138" spans="1:14">
      <c r="A138" s="142" t="s">
        <v>306</v>
      </c>
      <c r="B138" s="143">
        <v>154</v>
      </c>
      <c r="C138" s="143">
        <v>44</v>
      </c>
      <c r="D138" s="143">
        <v>11</v>
      </c>
      <c r="E138" s="143">
        <v>10</v>
      </c>
      <c r="F138" s="143">
        <v>5</v>
      </c>
      <c r="G138" s="143">
        <v>0</v>
      </c>
      <c r="H138" s="143">
        <v>0</v>
      </c>
      <c r="I138" s="143">
        <v>0</v>
      </c>
      <c r="J138" s="143">
        <v>0</v>
      </c>
      <c r="K138" s="143">
        <v>16</v>
      </c>
      <c r="L138" s="143">
        <v>134</v>
      </c>
      <c r="M138" s="143">
        <v>115</v>
      </c>
      <c r="N138" s="143">
        <v>5</v>
      </c>
    </row>
    <row r="139" spans="1:14">
      <c r="A139" s="142" t="s">
        <v>811</v>
      </c>
      <c r="B139" s="143">
        <v>155</v>
      </c>
      <c r="C139" s="143">
        <v>162</v>
      </c>
      <c r="D139" s="143">
        <v>35</v>
      </c>
      <c r="E139" s="143">
        <v>33</v>
      </c>
      <c r="F139" s="143">
        <v>0</v>
      </c>
      <c r="G139" s="143">
        <v>0</v>
      </c>
      <c r="H139" s="143">
        <v>0</v>
      </c>
      <c r="I139" s="143">
        <v>0</v>
      </c>
      <c r="J139" s="143">
        <v>0</v>
      </c>
      <c r="K139" s="143">
        <v>35</v>
      </c>
      <c r="L139" s="143">
        <v>354</v>
      </c>
      <c r="M139" s="143">
        <v>151</v>
      </c>
      <c r="N139" s="143">
        <v>6</v>
      </c>
    </row>
    <row r="140" spans="1:14">
      <c r="A140" s="142" t="s">
        <v>348</v>
      </c>
      <c r="B140" s="143">
        <v>156</v>
      </c>
      <c r="C140" s="143">
        <v>130</v>
      </c>
      <c r="D140" s="143">
        <v>11</v>
      </c>
      <c r="E140" s="143">
        <v>21</v>
      </c>
      <c r="F140" s="143">
        <v>5</v>
      </c>
      <c r="G140" s="143">
        <v>2</v>
      </c>
      <c r="H140" s="143">
        <v>0</v>
      </c>
      <c r="I140" s="143">
        <v>0</v>
      </c>
      <c r="J140" s="143">
        <v>0</v>
      </c>
      <c r="K140" s="143">
        <v>39</v>
      </c>
      <c r="L140" s="143">
        <v>412</v>
      </c>
      <c r="M140" s="143">
        <v>124</v>
      </c>
      <c r="N140" s="143">
        <v>15</v>
      </c>
    </row>
    <row r="141" spans="1:14">
      <c r="A141" s="142" t="s">
        <v>655</v>
      </c>
      <c r="B141" s="143">
        <v>157</v>
      </c>
      <c r="C141" s="143">
        <v>91</v>
      </c>
      <c r="D141" s="143">
        <v>29</v>
      </c>
      <c r="E141" s="143">
        <v>9</v>
      </c>
      <c r="F141" s="143">
        <v>9</v>
      </c>
      <c r="G141" s="143">
        <v>1</v>
      </c>
      <c r="H141" s="143">
        <v>0</v>
      </c>
      <c r="I141" s="143">
        <v>0</v>
      </c>
      <c r="J141" s="143">
        <v>0</v>
      </c>
      <c r="K141" s="143">
        <v>30</v>
      </c>
      <c r="L141" s="143">
        <v>297</v>
      </c>
      <c r="M141" s="143">
        <v>163</v>
      </c>
      <c r="N141" s="143">
        <v>1</v>
      </c>
    </row>
    <row r="142" spans="1:14">
      <c r="A142" s="142" t="s">
        <v>1448</v>
      </c>
      <c r="B142" s="143">
        <v>158</v>
      </c>
      <c r="C142" s="143">
        <v>71</v>
      </c>
      <c r="D142" s="143">
        <v>5</v>
      </c>
      <c r="E142" s="143">
        <v>7</v>
      </c>
      <c r="F142" s="143">
        <v>0</v>
      </c>
      <c r="G142" s="143">
        <v>0</v>
      </c>
      <c r="H142" s="143">
        <v>0</v>
      </c>
      <c r="I142" s="143">
        <v>0</v>
      </c>
      <c r="J142" s="143">
        <v>0</v>
      </c>
      <c r="K142" s="143">
        <v>7</v>
      </c>
      <c r="L142" s="143">
        <v>209</v>
      </c>
      <c r="M142" s="143">
        <v>55</v>
      </c>
      <c r="N142" s="143">
        <v>1</v>
      </c>
    </row>
    <row r="143" spans="1:14">
      <c r="A143" s="142" t="s">
        <v>1041</v>
      </c>
      <c r="B143" s="143">
        <v>159</v>
      </c>
      <c r="C143" s="143">
        <v>191</v>
      </c>
      <c r="D143" s="143">
        <v>10</v>
      </c>
      <c r="E143" s="143">
        <v>12</v>
      </c>
      <c r="F143" s="143">
        <v>18</v>
      </c>
      <c r="G143" s="143">
        <v>0</v>
      </c>
      <c r="H143" s="143">
        <v>0</v>
      </c>
      <c r="I143" s="143">
        <v>0</v>
      </c>
      <c r="J143" s="143">
        <v>0</v>
      </c>
      <c r="K143" s="143">
        <v>12</v>
      </c>
      <c r="L143" s="143">
        <v>559</v>
      </c>
      <c r="M143" s="143">
        <v>84</v>
      </c>
      <c r="N143" s="143">
        <v>12</v>
      </c>
    </row>
    <row r="144" spans="1:14">
      <c r="A144" s="142" t="s">
        <v>571</v>
      </c>
      <c r="B144" s="143">
        <v>160</v>
      </c>
      <c r="C144" s="143">
        <v>51</v>
      </c>
      <c r="D144" s="143">
        <v>1</v>
      </c>
      <c r="E144" s="143">
        <v>8</v>
      </c>
      <c r="F144" s="143">
        <v>1</v>
      </c>
      <c r="G144" s="143">
        <v>0</v>
      </c>
      <c r="H144" s="143">
        <v>0</v>
      </c>
      <c r="I144" s="143">
        <v>0</v>
      </c>
      <c r="J144" s="143">
        <v>0</v>
      </c>
      <c r="K144" s="143">
        <v>16</v>
      </c>
      <c r="L144" s="143">
        <v>120</v>
      </c>
      <c r="M144" s="143">
        <v>73</v>
      </c>
      <c r="N144" s="143">
        <v>5</v>
      </c>
    </row>
    <row r="145" spans="1:14">
      <c r="A145" s="142" t="s">
        <v>1096</v>
      </c>
      <c r="B145" s="143">
        <v>161</v>
      </c>
      <c r="C145" s="143">
        <v>24</v>
      </c>
      <c r="D145" s="143">
        <v>3</v>
      </c>
      <c r="E145" s="143">
        <v>17</v>
      </c>
      <c r="F145" s="143">
        <v>7</v>
      </c>
      <c r="G145" s="143">
        <v>3</v>
      </c>
      <c r="H145" s="143">
        <v>0</v>
      </c>
      <c r="I145" s="143">
        <v>0</v>
      </c>
      <c r="J145" s="143">
        <v>0</v>
      </c>
      <c r="K145" s="143">
        <v>14</v>
      </c>
      <c r="L145" s="143">
        <v>153</v>
      </c>
      <c r="M145" s="143">
        <v>63</v>
      </c>
      <c r="N145" s="143">
        <v>2</v>
      </c>
    </row>
    <row r="146" spans="1:14">
      <c r="A146" s="142" t="s">
        <v>1287</v>
      </c>
      <c r="B146" s="143">
        <v>162</v>
      </c>
      <c r="C146" s="143">
        <v>133</v>
      </c>
      <c r="D146" s="143">
        <v>11</v>
      </c>
      <c r="E146" s="143">
        <v>6</v>
      </c>
      <c r="F146" s="143">
        <v>1</v>
      </c>
      <c r="G146" s="143">
        <v>0</v>
      </c>
      <c r="H146" s="143">
        <v>0</v>
      </c>
      <c r="I146" s="143">
        <v>0</v>
      </c>
      <c r="J146" s="143">
        <v>0</v>
      </c>
      <c r="K146" s="143">
        <v>10</v>
      </c>
      <c r="L146" s="143">
        <v>305</v>
      </c>
      <c r="M146" s="143">
        <v>44</v>
      </c>
      <c r="N146" s="143">
        <v>8</v>
      </c>
    </row>
    <row r="147" spans="1:14">
      <c r="A147" s="142" t="s">
        <v>1667</v>
      </c>
      <c r="B147" s="143">
        <v>163</v>
      </c>
      <c r="C147" s="143">
        <v>533</v>
      </c>
      <c r="D147" s="143">
        <v>33</v>
      </c>
      <c r="E147" s="143">
        <v>41</v>
      </c>
      <c r="F147" s="143">
        <v>83</v>
      </c>
      <c r="G147" s="143">
        <v>0</v>
      </c>
      <c r="H147" s="143">
        <v>0</v>
      </c>
      <c r="I147" s="143">
        <v>0</v>
      </c>
      <c r="J147" s="143">
        <v>0</v>
      </c>
      <c r="K147" s="143">
        <v>42</v>
      </c>
      <c r="L147" s="143">
        <v>773</v>
      </c>
      <c r="M147" s="143">
        <v>174</v>
      </c>
      <c r="N147" s="143">
        <v>23</v>
      </c>
    </row>
    <row r="148" spans="1:14">
      <c r="A148" s="142" t="s">
        <v>695</v>
      </c>
      <c r="B148" s="143">
        <v>164</v>
      </c>
      <c r="C148" s="143">
        <v>199</v>
      </c>
      <c r="D148" s="143">
        <v>16</v>
      </c>
      <c r="E148" s="143">
        <v>13</v>
      </c>
      <c r="F148" s="143">
        <v>18</v>
      </c>
      <c r="G148" s="143">
        <v>0</v>
      </c>
      <c r="H148" s="143">
        <v>0</v>
      </c>
      <c r="I148" s="143">
        <v>0</v>
      </c>
      <c r="J148" s="143">
        <v>0</v>
      </c>
      <c r="K148" s="143">
        <v>37</v>
      </c>
      <c r="L148" s="143">
        <v>218</v>
      </c>
      <c r="M148" s="143">
        <v>144</v>
      </c>
      <c r="N148" s="143">
        <v>5</v>
      </c>
    </row>
    <row r="149" spans="1:14">
      <c r="A149" s="142" t="s">
        <v>534</v>
      </c>
      <c r="B149" s="143">
        <v>165</v>
      </c>
      <c r="C149" s="143">
        <v>898</v>
      </c>
      <c r="D149" s="143">
        <v>24</v>
      </c>
      <c r="E149" s="143">
        <v>27</v>
      </c>
      <c r="F149" s="143">
        <v>85</v>
      </c>
      <c r="G149" s="143">
        <v>12</v>
      </c>
      <c r="H149" s="143">
        <v>2</v>
      </c>
      <c r="I149" s="143">
        <v>0</v>
      </c>
      <c r="J149" s="143">
        <v>0</v>
      </c>
      <c r="K149" s="143">
        <v>90</v>
      </c>
      <c r="L149" s="143">
        <v>732</v>
      </c>
      <c r="M149" s="143">
        <v>171</v>
      </c>
      <c r="N149" s="143">
        <v>8</v>
      </c>
    </row>
    <row r="150" spans="1:14">
      <c r="A150" s="142" t="s">
        <v>683</v>
      </c>
      <c r="B150" s="143">
        <v>166</v>
      </c>
      <c r="C150" s="143">
        <v>518</v>
      </c>
      <c r="D150" s="143">
        <v>27</v>
      </c>
      <c r="E150" s="143">
        <v>29</v>
      </c>
      <c r="F150" s="143">
        <v>9</v>
      </c>
      <c r="G150" s="143">
        <v>1</v>
      </c>
      <c r="H150" s="143">
        <v>2</v>
      </c>
      <c r="I150" s="143">
        <v>0</v>
      </c>
      <c r="J150" s="143">
        <v>0</v>
      </c>
      <c r="K150" s="143">
        <v>84</v>
      </c>
      <c r="L150" s="143">
        <v>671</v>
      </c>
      <c r="M150" s="143">
        <v>218</v>
      </c>
      <c r="N150" s="143">
        <v>12</v>
      </c>
    </row>
    <row r="151" spans="1:14">
      <c r="A151" s="142" t="s">
        <v>1385</v>
      </c>
      <c r="B151" s="143">
        <v>167</v>
      </c>
      <c r="C151" s="143">
        <v>64</v>
      </c>
      <c r="D151" s="143">
        <v>3</v>
      </c>
      <c r="E151" s="143">
        <v>20</v>
      </c>
      <c r="F151" s="143">
        <v>5</v>
      </c>
      <c r="G151" s="143">
        <v>1</v>
      </c>
      <c r="H151" s="143">
        <v>0</v>
      </c>
      <c r="I151" s="143">
        <v>0</v>
      </c>
      <c r="J151" s="143">
        <v>0</v>
      </c>
      <c r="K151" s="143">
        <v>17</v>
      </c>
      <c r="L151" s="143">
        <v>222</v>
      </c>
      <c r="M151" s="143">
        <v>122</v>
      </c>
      <c r="N151" s="143">
        <v>9</v>
      </c>
    </row>
    <row r="152" spans="1:14">
      <c r="A152" s="142" t="s">
        <v>1059</v>
      </c>
      <c r="B152" s="143">
        <v>168</v>
      </c>
      <c r="C152" s="143">
        <v>518</v>
      </c>
      <c r="D152" s="143">
        <v>27</v>
      </c>
      <c r="E152" s="143">
        <v>51</v>
      </c>
      <c r="F152" s="143">
        <v>61</v>
      </c>
      <c r="G152" s="143">
        <v>0</v>
      </c>
      <c r="H152" s="143">
        <v>0</v>
      </c>
      <c r="I152" s="143">
        <v>0</v>
      </c>
      <c r="J152" s="143">
        <v>0</v>
      </c>
      <c r="K152" s="143">
        <v>56</v>
      </c>
      <c r="L152" s="143">
        <v>807</v>
      </c>
      <c r="M152" s="143">
        <v>177</v>
      </c>
      <c r="N152" s="143">
        <v>8</v>
      </c>
    </row>
    <row r="153" spans="1:14">
      <c r="A153" s="142" t="s">
        <v>1148</v>
      </c>
      <c r="B153" s="143">
        <v>169</v>
      </c>
      <c r="C153" s="143">
        <v>333</v>
      </c>
      <c r="D153" s="143">
        <v>94</v>
      </c>
      <c r="E153" s="143">
        <v>92</v>
      </c>
      <c r="F153" s="143">
        <v>146</v>
      </c>
      <c r="G153" s="143">
        <v>5</v>
      </c>
      <c r="H153" s="143">
        <v>0</v>
      </c>
      <c r="I153" s="143">
        <v>0</v>
      </c>
      <c r="J153" s="143">
        <v>0</v>
      </c>
      <c r="K153" s="143">
        <v>313</v>
      </c>
      <c r="L153" s="143">
        <v>882</v>
      </c>
      <c r="M153" s="143">
        <v>348</v>
      </c>
      <c r="N153" s="143">
        <v>26</v>
      </c>
    </row>
    <row r="154" spans="1:14">
      <c r="A154" s="142" t="s">
        <v>1515</v>
      </c>
      <c r="B154" s="143">
        <v>170</v>
      </c>
      <c r="C154" s="143">
        <v>433</v>
      </c>
      <c r="D154" s="143">
        <v>33</v>
      </c>
      <c r="E154" s="143">
        <v>95</v>
      </c>
      <c r="F154" s="143">
        <v>6</v>
      </c>
      <c r="G154" s="143">
        <v>1</v>
      </c>
      <c r="H154" s="143">
        <v>0</v>
      </c>
      <c r="I154" s="143">
        <v>0</v>
      </c>
      <c r="J154" s="143">
        <v>0</v>
      </c>
      <c r="K154" s="143">
        <v>107</v>
      </c>
      <c r="L154" s="143">
        <v>656</v>
      </c>
      <c r="M154" s="143">
        <v>790</v>
      </c>
      <c r="N154" s="143">
        <v>6</v>
      </c>
    </row>
    <row r="155" spans="1:14">
      <c r="A155" s="142" t="s">
        <v>968</v>
      </c>
      <c r="B155" s="143">
        <v>171</v>
      </c>
      <c r="C155" s="143">
        <v>169</v>
      </c>
      <c r="D155" s="143">
        <v>45</v>
      </c>
      <c r="E155" s="143">
        <v>111</v>
      </c>
      <c r="F155" s="143">
        <v>41</v>
      </c>
      <c r="G155" s="143">
        <v>9</v>
      </c>
      <c r="H155" s="143">
        <v>26</v>
      </c>
      <c r="I155" s="143">
        <v>0</v>
      </c>
      <c r="J155" s="143">
        <v>0</v>
      </c>
      <c r="K155" s="143">
        <v>394</v>
      </c>
      <c r="L155" s="143">
        <v>535</v>
      </c>
      <c r="M155" s="143">
        <v>433</v>
      </c>
      <c r="N155" s="143">
        <v>7</v>
      </c>
    </row>
    <row r="156" spans="1:14">
      <c r="A156" s="142" t="s">
        <v>1293</v>
      </c>
      <c r="B156" s="143">
        <v>172</v>
      </c>
      <c r="C156" s="143">
        <v>281</v>
      </c>
      <c r="D156" s="143">
        <v>76</v>
      </c>
      <c r="E156" s="143">
        <v>42</v>
      </c>
      <c r="F156" s="143">
        <v>6</v>
      </c>
      <c r="G156" s="143">
        <v>0</v>
      </c>
      <c r="H156" s="143">
        <v>0</v>
      </c>
      <c r="I156" s="143">
        <v>0</v>
      </c>
      <c r="J156" s="143">
        <v>0</v>
      </c>
      <c r="K156" s="143">
        <v>92</v>
      </c>
      <c r="L156" s="143">
        <v>878</v>
      </c>
      <c r="M156" s="143">
        <v>220</v>
      </c>
      <c r="N156" s="143">
        <v>44</v>
      </c>
    </row>
    <row r="157" spans="1:14">
      <c r="A157" s="142" t="s">
        <v>1663</v>
      </c>
      <c r="B157" s="143">
        <v>173</v>
      </c>
      <c r="C157" s="143">
        <v>57</v>
      </c>
      <c r="D157" s="143">
        <v>8</v>
      </c>
      <c r="E157" s="143">
        <v>15</v>
      </c>
      <c r="F157" s="143">
        <v>0</v>
      </c>
      <c r="G157" s="143">
        <v>0</v>
      </c>
      <c r="H157" s="143">
        <v>0</v>
      </c>
      <c r="I157" s="143">
        <v>0</v>
      </c>
      <c r="J157" s="143">
        <v>0</v>
      </c>
      <c r="K157" s="143">
        <v>26</v>
      </c>
      <c r="L157" s="143">
        <v>149</v>
      </c>
      <c r="M157" s="143">
        <v>86</v>
      </c>
      <c r="N157" s="143">
        <v>4</v>
      </c>
    </row>
    <row r="158" spans="1:14">
      <c r="A158" s="142" t="s">
        <v>1665</v>
      </c>
      <c r="B158" s="143">
        <v>174</v>
      </c>
      <c r="C158" s="143">
        <v>107</v>
      </c>
      <c r="D158" s="143">
        <v>21</v>
      </c>
      <c r="E158" s="143">
        <v>13</v>
      </c>
      <c r="F158" s="143">
        <v>0</v>
      </c>
      <c r="G158" s="143">
        <v>0</v>
      </c>
      <c r="H158" s="143">
        <v>0</v>
      </c>
      <c r="I158" s="143">
        <v>0</v>
      </c>
      <c r="J158" s="143">
        <v>0</v>
      </c>
      <c r="K158" s="143">
        <v>18</v>
      </c>
      <c r="L158" s="143">
        <v>206</v>
      </c>
      <c r="M158" s="143">
        <v>106</v>
      </c>
      <c r="N158" s="143">
        <v>3</v>
      </c>
    </row>
    <row r="159" spans="1:14">
      <c r="A159" s="142" t="s">
        <v>1620</v>
      </c>
      <c r="B159" s="143">
        <v>175</v>
      </c>
      <c r="C159" s="143">
        <v>15</v>
      </c>
      <c r="D159" s="143">
        <v>1</v>
      </c>
      <c r="E159" s="143">
        <v>8</v>
      </c>
      <c r="F159" s="143">
        <v>3</v>
      </c>
      <c r="G159" s="143">
        <v>1</v>
      </c>
      <c r="H159" s="143">
        <v>0</v>
      </c>
      <c r="I159" s="143">
        <v>0</v>
      </c>
      <c r="J159" s="143">
        <v>0</v>
      </c>
      <c r="K159" s="143">
        <v>9</v>
      </c>
      <c r="L159" s="143">
        <v>56</v>
      </c>
      <c r="M159" s="143">
        <v>20</v>
      </c>
      <c r="N159" s="143">
        <v>0</v>
      </c>
    </row>
    <row r="160" spans="1:14">
      <c r="A160" s="142" t="s">
        <v>730</v>
      </c>
      <c r="B160" s="143">
        <v>176</v>
      </c>
      <c r="C160" s="143">
        <v>5</v>
      </c>
      <c r="D160" s="143">
        <v>6</v>
      </c>
      <c r="E160" s="143">
        <v>7</v>
      </c>
      <c r="F160" s="143">
        <v>4</v>
      </c>
      <c r="G160" s="143">
        <v>0</v>
      </c>
      <c r="H160" s="143">
        <v>0</v>
      </c>
      <c r="I160" s="143">
        <v>0</v>
      </c>
      <c r="J160" s="143">
        <v>0</v>
      </c>
      <c r="K160" s="143">
        <v>0</v>
      </c>
      <c r="L160" s="143">
        <v>55</v>
      </c>
      <c r="M160" s="143">
        <v>23</v>
      </c>
      <c r="N160" s="143">
        <v>10</v>
      </c>
    </row>
    <row r="161" spans="1:14">
      <c r="A161" s="142" t="s">
        <v>1412</v>
      </c>
      <c r="B161" s="143">
        <v>177</v>
      </c>
      <c r="C161" s="143">
        <v>245</v>
      </c>
      <c r="D161" s="143">
        <v>19</v>
      </c>
      <c r="E161" s="143">
        <v>35</v>
      </c>
      <c r="F161" s="143">
        <v>62</v>
      </c>
      <c r="G161" s="143">
        <v>0</v>
      </c>
      <c r="H161" s="143">
        <v>0</v>
      </c>
      <c r="I161" s="143">
        <v>0</v>
      </c>
      <c r="J161" s="143">
        <v>0</v>
      </c>
      <c r="K161" s="143">
        <v>15</v>
      </c>
      <c r="L161" s="143">
        <v>548</v>
      </c>
      <c r="M161" s="143">
        <v>106</v>
      </c>
      <c r="N161" s="143">
        <v>15</v>
      </c>
    </row>
    <row r="162" spans="1:14">
      <c r="A162" s="142" t="s">
        <v>1657</v>
      </c>
      <c r="B162" s="143">
        <v>178</v>
      </c>
      <c r="C162" s="143">
        <v>130</v>
      </c>
      <c r="D162" s="143">
        <v>19</v>
      </c>
      <c r="E162" s="143">
        <v>38</v>
      </c>
      <c r="F162" s="143">
        <v>3</v>
      </c>
      <c r="G162" s="143">
        <v>0</v>
      </c>
      <c r="H162" s="143">
        <v>0</v>
      </c>
      <c r="I162" s="143">
        <v>0</v>
      </c>
      <c r="J162" s="143">
        <v>0</v>
      </c>
      <c r="K162" s="143">
        <v>31</v>
      </c>
      <c r="L162" s="143">
        <v>386</v>
      </c>
      <c r="M162" s="143">
        <v>266</v>
      </c>
      <c r="N162" s="143">
        <v>24</v>
      </c>
    </row>
    <row r="163" spans="1:14">
      <c r="A163" s="142" t="s">
        <v>255</v>
      </c>
      <c r="B163" s="143">
        <v>180</v>
      </c>
      <c r="C163" s="143">
        <v>67</v>
      </c>
      <c r="D163" s="143">
        <v>8</v>
      </c>
      <c r="E163" s="143">
        <v>10</v>
      </c>
      <c r="F163" s="143">
        <v>3</v>
      </c>
      <c r="G163" s="143">
        <v>0</v>
      </c>
      <c r="H163" s="143">
        <v>0</v>
      </c>
      <c r="I163" s="143">
        <v>0</v>
      </c>
      <c r="J163" s="143">
        <v>0</v>
      </c>
      <c r="K163" s="143">
        <v>5</v>
      </c>
      <c r="L163" s="143">
        <v>205</v>
      </c>
      <c r="M163" s="143">
        <v>43</v>
      </c>
      <c r="N163" s="143">
        <v>10</v>
      </c>
    </row>
    <row r="164" spans="1:14">
      <c r="A164" s="142" t="s">
        <v>1217</v>
      </c>
      <c r="B164" s="143">
        <v>181</v>
      </c>
      <c r="C164" s="143">
        <v>324</v>
      </c>
      <c r="D164" s="143">
        <v>42</v>
      </c>
      <c r="E164" s="143">
        <v>55</v>
      </c>
      <c r="F164" s="143">
        <v>5</v>
      </c>
      <c r="G164" s="143">
        <v>0</v>
      </c>
      <c r="H164" s="143">
        <v>0</v>
      </c>
      <c r="I164" s="143">
        <v>0</v>
      </c>
      <c r="J164" s="143">
        <v>0</v>
      </c>
      <c r="K164" s="143">
        <v>151</v>
      </c>
      <c r="L164" s="143">
        <v>472</v>
      </c>
      <c r="M164" s="143">
        <v>121</v>
      </c>
      <c r="N164" s="143">
        <v>17</v>
      </c>
    </row>
    <row r="165" spans="1:14">
      <c r="A165" s="142" t="s">
        <v>1654</v>
      </c>
      <c r="B165" s="143">
        <v>182</v>
      </c>
      <c r="C165" s="143">
        <v>51</v>
      </c>
      <c r="D165" s="143">
        <v>1</v>
      </c>
      <c r="E165" s="143">
        <v>9</v>
      </c>
      <c r="F165" s="143">
        <v>37</v>
      </c>
      <c r="G165" s="143">
        <v>4</v>
      </c>
      <c r="H165" s="143">
        <v>0</v>
      </c>
      <c r="I165" s="143">
        <v>0</v>
      </c>
      <c r="J165" s="143">
        <v>0</v>
      </c>
      <c r="K165" s="143">
        <v>14</v>
      </c>
      <c r="L165" s="143">
        <v>273</v>
      </c>
      <c r="M165" s="143">
        <v>131</v>
      </c>
      <c r="N165" s="143">
        <v>4</v>
      </c>
    </row>
    <row r="166" spans="1:14">
      <c r="A166" s="142" t="s">
        <v>1215</v>
      </c>
      <c r="B166" s="143">
        <v>183</v>
      </c>
      <c r="C166" s="143">
        <v>26</v>
      </c>
      <c r="D166" s="143">
        <v>10</v>
      </c>
      <c r="E166" s="143">
        <v>5</v>
      </c>
      <c r="F166" s="143">
        <v>3</v>
      </c>
      <c r="G166" s="143">
        <v>0</v>
      </c>
      <c r="H166" s="143">
        <v>0</v>
      </c>
      <c r="I166" s="143">
        <v>0</v>
      </c>
      <c r="J166" s="143">
        <v>0</v>
      </c>
      <c r="K166" s="143">
        <v>8</v>
      </c>
      <c r="L166" s="143">
        <v>141</v>
      </c>
      <c r="M166" s="143">
        <v>56</v>
      </c>
      <c r="N166" s="143">
        <v>7</v>
      </c>
    </row>
    <row r="167" spans="1:14">
      <c r="A167" s="142" t="s">
        <v>1032</v>
      </c>
      <c r="B167" s="143">
        <v>184</v>
      </c>
      <c r="C167" s="143">
        <v>71</v>
      </c>
      <c r="D167" s="143">
        <v>12</v>
      </c>
      <c r="E167" s="143">
        <v>13</v>
      </c>
      <c r="F167" s="143">
        <v>2</v>
      </c>
      <c r="G167" s="143">
        <v>0</v>
      </c>
      <c r="H167" s="143">
        <v>0</v>
      </c>
      <c r="I167" s="143">
        <v>0</v>
      </c>
      <c r="J167" s="143">
        <v>0</v>
      </c>
      <c r="K167" s="143">
        <v>13</v>
      </c>
      <c r="L167" s="143">
        <v>169</v>
      </c>
      <c r="M167" s="143">
        <v>61</v>
      </c>
      <c r="N167" s="143">
        <v>6</v>
      </c>
    </row>
    <row r="168" spans="1:14">
      <c r="A168" s="142" t="s">
        <v>376</v>
      </c>
      <c r="B168" s="143">
        <v>185</v>
      </c>
      <c r="C168" s="143">
        <v>94</v>
      </c>
      <c r="D168" s="143">
        <v>12</v>
      </c>
      <c r="E168" s="143">
        <v>21</v>
      </c>
      <c r="F168" s="143">
        <v>9</v>
      </c>
      <c r="G168" s="143">
        <v>0</v>
      </c>
      <c r="H168" s="143">
        <v>0</v>
      </c>
      <c r="I168" s="143">
        <v>0</v>
      </c>
      <c r="J168" s="143">
        <v>0</v>
      </c>
      <c r="K168" s="143">
        <v>8</v>
      </c>
      <c r="L168" s="143">
        <v>178</v>
      </c>
      <c r="M168" s="143">
        <v>174</v>
      </c>
      <c r="N168" s="143">
        <v>0</v>
      </c>
    </row>
    <row r="169" spans="1:14">
      <c r="A169" s="142" t="s">
        <v>1112</v>
      </c>
      <c r="B169" s="143">
        <v>186</v>
      </c>
      <c r="C169" s="143">
        <v>195</v>
      </c>
      <c r="D169" s="143">
        <v>11</v>
      </c>
      <c r="E169" s="143">
        <v>8</v>
      </c>
      <c r="F169" s="143">
        <v>9</v>
      </c>
      <c r="G169" s="143">
        <v>0</v>
      </c>
      <c r="H169" s="143">
        <v>0</v>
      </c>
      <c r="I169" s="143">
        <v>0</v>
      </c>
      <c r="J169" s="143">
        <v>0</v>
      </c>
      <c r="K169" s="143">
        <v>31</v>
      </c>
      <c r="L169" s="143">
        <v>363</v>
      </c>
      <c r="M169" s="143">
        <v>151</v>
      </c>
      <c r="N169" s="143">
        <v>18</v>
      </c>
    </row>
    <row r="170" spans="1:14">
      <c r="A170" s="142" t="s">
        <v>448</v>
      </c>
      <c r="B170" s="143">
        <v>187</v>
      </c>
      <c r="C170" s="143">
        <v>96</v>
      </c>
      <c r="D170" s="143">
        <v>13</v>
      </c>
      <c r="E170" s="143">
        <v>11</v>
      </c>
      <c r="F170" s="143">
        <v>2</v>
      </c>
      <c r="G170" s="143">
        <v>0</v>
      </c>
      <c r="H170" s="143">
        <v>0</v>
      </c>
      <c r="I170" s="143">
        <v>0</v>
      </c>
      <c r="J170" s="143">
        <v>0</v>
      </c>
      <c r="K170" s="143">
        <v>28</v>
      </c>
      <c r="L170" s="143">
        <v>196</v>
      </c>
      <c r="M170" s="143">
        <v>163</v>
      </c>
      <c r="N170" s="143">
        <v>1</v>
      </c>
    </row>
    <row r="171" spans="1:14">
      <c r="A171" s="142" t="s">
        <v>604</v>
      </c>
      <c r="B171" s="143">
        <v>189</v>
      </c>
      <c r="C171" s="143">
        <v>29</v>
      </c>
      <c r="D171" s="143">
        <v>0</v>
      </c>
      <c r="E171" s="143">
        <v>11</v>
      </c>
      <c r="F171" s="143">
        <v>2</v>
      </c>
      <c r="G171" s="143">
        <v>4</v>
      </c>
      <c r="H171" s="143">
        <v>1</v>
      </c>
      <c r="I171" s="143">
        <v>0</v>
      </c>
      <c r="J171" s="143">
        <v>0</v>
      </c>
      <c r="K171" s="143">
        <v>16</v>
      </c>
      <c r="L171" s="143">
        <v>266</v>
      </c>
      <c r="M171" s="143">
        <v>53</v>
      </c>
      <c r="N171" s="143">
        <v>5</v>
      </c>
    </row>
    <row r="172" spans="1:14">
      <c r="A172" s="142" t="s">
        <v>806</v>
      </c>
      <c r="B172" s="143">
        <v>190</v>
      </c>
      <c r="C172" s="143">
        <v>144</v>
      </c>
      <c r="D172" s="143">
        <v>9</v>
      </c>
      <c r="E172" s="143">
        <v>31</v>
      </c>
      <c r="F172" s="143">
        <v>65</v>
      </c>
      <c r="G172" s="143">
        <v>1</v>
      </c>
      <c r="H172" s="143">
        <v>0</v>
      </c>
      <c r="I172" s="143">
        <v>0</v>
      </c>
      <c r="J172" s="143">
        <v>0</v>
      </c>
      <c r="K172" s="143">
        <v>23</v>
      </c>
      <c r="L172" s="143">
        <v>552</v>
      </c>
      <c r="M172" s="143">
        <v>121</v>
      </c>
      <c r="N172" s="143">
        <v>13</v>
      </c>
    </row>
    <row r="173" spans="1:14">
      <c r="A173" s="142" t="s">
        <v>1221</v>
      </c>
      <c r="B173" s="143">
        <v>191</v>
      </c>
      <c r="C173" s="143">
        <v>38</v>
      </c>
      <c r="D173" s="143">
        <v>2</v>
      </c>
      <c r="E173" s="143">
        <v>5</v>
      </c>
      <c r="F173" s="143">
        <v>6</v>
      </c>
      <c r="G173" s="143">
        <v>1</v>
      </c>
      <c r="H173" s="143">
        <v>0</v>
      </c>
      <c r="I173" s="143">
        <v>0</v>
      </c>
      <c r="J173" s="143">
        <v>0</v>
      </c>
      <c r="K173" s="143">
        <v>5</v>
      </c>
      <c r="L173" s="143">
        <v>158</v>
      </c>
      <c r="M173" s="143">
        <v>46</v>
      </c>
      <c r="N173" s="143">
        <v>5</v>
      </c>
    </row>
    <row r="174" spans="1:14">
      <c r="A174" s="142" t="s">
        <v>1454</v>
      </c>
      <c r="B174" s="143">
        <v>192</v>
      </c>
      <c r="C174" s="143">
        <v>189</v>
      </c>
      <c r="D174" s="143">
        <v>26</v>
      </c>
      <c r="E174" s="143">
        <v>27</v>
      </c>
      <c r="F174" s="143">
        <v>4</v>
      </c>
      <c r="G174" s="143">
        <v>0</v>
      </c>
      <c r="H174" s="143">
        <v>0</v>
      </c>
      <c r="I174" s="143">
        <v>0</v>
      </c>
      <c r="J174" s="143">
        <v>0</v>
      </c>
      <c r="K174" s="143">
        <v>35</v>
      </c>
      <c r="L174" s="143">
        <v>400</v>
      </c>
      <c r="M174" s="143">
        <v>430</v>
      </c>
      <c r="N174" s="143">
        <v>6</v>
      </c>
    </row>
    <row r="175" spans="1:14">
      <c r="A175" s="142" t="s">
        <v>1538</v>
      </c>
      <c r="B175" s="143">
        <v>193</v>
      </c>
      <c r="C175" s="143">
        <v>306</v>
      </c>
      <c r="D175" s="143">
        <v>59</v>
      </c>
      <c r="E175" s="143">
        <v>13</v>
      </c>
      <c r="F175" s="143">
        <v>16</v>
      </c>
      <c r="G175" s="143">
        <v>0</v>
      </c>
      <c r="H175" s="143">
        <v>0</v>
      </c>
      <c r="I175" s="143">
        <v>0</v>
      </c>
      <c r="J175" s="143">
        <v>0</v>
      </c>
      <c r="K175" s="143">
        <v>47</v>
      </c>
      <c r="L175" s="143">
        <v>524</v>
      </c>
      <c r="M175" s="143">
        <v>265</v>
      </c>
      <c r="N175" s="143">
        <v>6</v>
      </c>
    </row>
    <row r="176" spans="1:14">
      <c r="A176" s="142" t="s">
        <v>1312</v>
      </c>
      <c r="B176" s="143">
        <v>194</v>
      </c>
      <c r="C176" s="143">
        <v>196</v>
      </c>
      <c r="D176" s="143">
        <v>12</v>
      </c>
      <c r="E176" s="143">
        <v>27</v>
      </c>
      <c r="F176" s="143">
        <v>7</v>
      </c>
      <c r="G176" s="143">
        <v>3</v>
      </c>
      <c r="H176" s="143">
        <v>0</v>
      </c>
      <c r="I176" s="143">
        <v>0</v>
      </c>
      <c r="J176" s="143">
        <v>0</v>
      </c>
      <c r="K176" s="143">
        <v>42</v>
      </c>
      <c r="L176" s="143">
        <v>336</v>
      </c>
      <c r="M176" s="143">
        <v>116</v>
      </c>
      <c r="N176" s="143">
        <v>17</v>
      </c>
    </row>
    <row r="177" spans="1:14">
      <c r="A177" s="142" t="s">
        <v>943</v>
      </c>
      <c r="B177" s="143">
        <v>197</v>
      </c>
      <c r="C177" s="143">
        <v>249</v>
      </c>
      <c r="D177" s="143">
        <v>15</v>
      </c>
      <c r="E177" s="143">
        <v>46</v>
      </c>
      <c r="F177" s="143">
        <v>14</v>
      </c>
      <c r="G177" s="143">
        <v>0</v>
      </c>
      <c r="H177" s="143">
        <v>0</v>
      </c>
      <c r="I177" s="143">
        <v>0</v>
      </c>
      <c r="J177" s="143">
        <v>0</v>
      </c>
      <c r="K177" s="143">
        <v>29</v>
      </c>
      <c r="L177" s="143">
        <v>677</v>
      </c>
      <c r="M177" s="143">
        <v>166</v>
      </c>
      <c r="N177" s="143">
        <v>13</v>
      </c>
    </row>
    <row r="178" spans="1:14">
      <c r="A178" s="142" t="s">
        <v>517</v>
      </c>
      <c r="B178" s="143">
        <v>198</v>
      </c>
      <c r="C178" s="143">
        <v>24</v>
      </c>
      <c r="D178" s="143">
        <v>4</v>
      </c>
      <c r="E178" s="143">
        <v>14</v>
      </c>
      <c r="F178" s="143">
        <v>1</v>
      </c>
      <c r="G178" s="143">
        <v>0</v>
      </c>
      <c r="H178" s="143">
        <v>0</v>
      </c>
      <c r="I178" s="143">
        <v>0</v>
      </c>
      <c r="J178" s="143">
        <v>0</v>
      </c>
      <c r="K178" s="143">
        <v>41</v>
      </c>
      <c r="L178" s="143">
        <v>99</v>
      </c>
      <c r="M178" s="143">
        <v>27</v>
      </c>
      <c r="N178" s="143">
        <v>2</v>
      </c>
    </row>
    <row r="179" spans="1:14">
      <c r="A179" s="142" t="s">
        <v>789</v>
      </c>
      <c r="B179" s="143">
        <v>199</v>
      </c>
      <c r="C179" s="143">
        <v>65</v>
      </c>
      <c r="D179" s="143">
        <v>16</v>
      </c>
      <c r="E179" s="143">
        <v>12</v>
      </c>
      <c r="F179" s="143">
        <v>2</v>
      </c>
      <c r="G179" s="143">
        <v>0</v>
      </c>
      <c r="H179" s="143">
        <v>0</v>
      </c>
      <c r="I179" s="143">
        <v>0</v>
      </c>
      <c r="J179" s="143">
        <v>0</v>
      </c>
      <c r="K179" s="143">
        <v>19</v>
      </c>
      <c r="L179" s="143">
        <v>186</v>
      </c>
      <c r="M179" s="143">
        <v>126</v>
      </c>
      <c r="N179" s="143">
        <v>12</v>
      </c>
    </row>
    <row r="180" spans="1:14">
      <c r="A180" s="142" t="s">
        <v>1115</v>
      </c>
      <c r="B180" s="143">
        <v>201</v>
      </c>
      <c r="C180" s="143">
        <v>19</v>
      </c>
      <c r="D180" s="143">
        <v>0</v>
      </c>
      <c r="E180" s="143">
        <v>4</v>
      </c>
      <c r="F180" s="143">
        <v>0</v>
      </c>
      <c r="G180" s="143">
        <v>0</v>
      </c>
      <c r="H180" s="143">
        <v>0</v>
      </c>
      <c r="I180" s="143">
        <v>0</v>
      </c>
      <c r="J180" s="143">
        <v>0</v>
      </c>
      <c r="K180" s="143">
        <v>8</v>
      </c>
      <c r="L180" s="143">
        <v>32</v>
      </c>
      <c r="M180" s="143">
        <v>25</v>
      </c>
      <c r="N180" s="143">
        <v>6</v>
      </c>
    </row>
    <row r="181" spans="1:14">
      <c r="A181" s="142" t="s">
        <v>484</v>
      </c>
      <c r="B181" s="143">
        <v>202</v>
      </c>
      <c r="C181" s="143">
        <v>215</v>
      </c>
      <c r="D181" s="143">
        <v>13</v>
      </c>
      <c r="E181" s="143">
        <v>13</v>
      </c>
      <c r="F181" s="143">
        <v>3</v>
      </c>
      <c r="G181" s="143">
        <v>0</v>
      </c>
      <c r="H181" s="143">
        <v>0</v>
      </c>
      <c r="I181" s="143">
        <v>0</v>
      </c>
      <c r="J181" s="143">
        <v>0</v>
      </c>
      <c r="K181" s="143">
        <v>11</v>
      </c>
      <c r="L181" s="143">
        <v>413</v>
      </c>
      <c r="M181" s="143">
        <v>53</v>
      </c>
      <c r="N181" s="143">
        <v>5</v>
      </c>
    </row>
    <row r="182" spans="1:14">
      <c r="A182" s="142" t="s">
        <v>364</v>
      </c>
      <c r="B182" s="143">
        <v>203</v>
      </c>
      <c r="C182" s="143">
        <v>50</v>
      </c>
      <c r="D182" s="143">
        <v>5</v>
      </c>
      <c r="E182" s="143">
        <v>10</v>
      </c>
      <c r="F182" s="143">
        <v>2</v>
      </c>
      <c r="G182" s="143">
        <v>0</v>
      </c>
      <c r="H182" s="143">
        <v>0</v>
      </c>
      <c r="I182" s="143">
        <v>0</v>
      </c>
      <c r="J182" s="143">
        <v>0</v>
      </c>
      <c r="K182" s="143">
        <v>14</v>
      </c>
      <c r="L182" s="143">
        <v>103</v>
      </c>
      <c r="M182" s="143">
        <v>61</v>
      </c>
      <c r="N182" s="143">
        <v>1</v>
      </c>
    </row>
    <row r="183" spans="1:14">
      <c r="A183" s="142" t="s">
        <v>1296</v>
      </c>
      <c r="B183" s="143">
        <v>204</v>
      </c>
      <c r="C183" s="143">
        <v>84</v>
      </c>
      <c r="D183" s="143">
        <v>9</v>
      </c>
      <c r="E183" s="143">
        <v>28</v>
      </c>
      <c r="F183" s="143">
        <v>4</v>
      </c>
      <c r="G183" s="143">
        <v>13</v>
      </c>
      <c r="H183" s="143">
        <v>16</v>
      </c>
      <c r="I183" s="143">
        <v>0</v>
      </c>
      <c r="J183" s="143">
        <v>0</v>
      </c>
      <c r="K183" s="143">
        <v>15</v>
      </c>
      <c r="L183" s="143">
        <v>275</v>
      </c>
      <c r="M183" s="143">
        <v>49</v>
      </c>
      <c r="N183" s="143">
        <v>5</v>
      </c>
    </row>
    <row r="184" spans="1:14">
      <c r="A184" s="142" t="s">
        <v>885</v>
      </c>
      <c r="B184" s="143">
        <v>205</v>
      </c>
      <c r="C184" s="143">
        <v>31</v>
      </c>
      <c r="D184" s="143">
        <v>9</v>
      </c>
      <c r="E184" s="143">
        <v>12</v>
      </c>
      <c r="F184" s="143">
        <v>0</v>
      </c>
      <c r="G184" s="143">
        <v>0</v>
      </c>
      <c r="H184" s="143">
        <v>0</v>
      </c>
      <c r="I184" s="143">
        <v>0</v>
      </c>
      <c r="J184" s="143">
        <v>0</v>
      </c>
      <c r="K184" s="143">
        <v>6</v>
      </c>
      <c r="L184" s="143">
        <v>127</v>
      </c>
      <c r="M184" s="143">
        <v>54</v>
      </c>
      <c r="N184" s="143">
        <v>1</v>
      </c>
    </row>
    <row r="185" spans="1:14">
      <c r="A185" s="142" t="s">
        <v>705</v>
      </c>
      <c r="B185" s="143">
        <v>206</v>
      </c>
      <c r="C185" s="143">
        <v>83</v>
      </c>
      <c r="D185" s="143">
        <v>6</v>
      </c>
      <c r="E185" s="143">
        <v>12</v>
      </c>
      <c r="F185" s="143">
        <v>7</v>
      </c>
      <c r="G185" s="143">
        <v>0</v>
      </c>
      <c r="H185" s="143">
        <v>0</v>
      </c>
      <c r="I185" s="143">
        <v>0</v>
      </c>
      <c r="J185" s="143">
        <v>0</v>
      </c>
      <c r="K185" s="143">
        <v>12</v>
      </c>
      <c r="L185" s="143">
        <v>150</v>
      </c>
      <c r="M185" s="143">
        <v>58</v>
      </c>
      <c r="N185" s="143">
        <v>12</v>
      </c>
    </row>
    <row r="186" spans="1:14">
      <c r="A186" s="142" t="s">
        <v>931</v>
      </c>
      <c r="B186" s="143">
        <v>207</v>
      </c>
      <c r="C186" s="143">
        <v>105</v>
      </c>
      <c r="D186" s="143">
        <v>33</v>
      </c>
      <c r="E186" s="143">
        <v>34</v>
      </c>
      <c r="F186" s="143">
        <v>11</v>
      </c>
      <c r="G186" s="143">
        <v>10</v>
      </c>
      <c r="H186" s="143">
        <v>0</v>
      </c>
      <c r="I186" s="143">
        <v>0</v>
      </c>
      <c r="J186" s="143">
        <v>0</v>
      </c>
      <c r="K186" s="143">
        <v>49</v>
      </c>
      <c r="L186" s="143">
        <v>317</v>
      </c>
      <c r="M186" s="143">
        <v>247</v>
      </c>
      <c r="N186" s="143">
        <v>8</v>
      </c>
    </row>
    <row r="187" spans="1:14">
      <c r="A187" s="142" t="s">
        <v>853</v>
      </c>
      <c r="B187" s="143">
        <v>208</v>
      </c>
      <c r="C187" s="143">
        <v>99</v>
      </c>
      <c r="D187" s="143">
        <v>7</v>
      </c>
      <c r="E187" s="143">
        <v>15</v>
      </c>
      <c r="F187" s="143">
        <v>7</v>
      </c>
      <c r="G187" s="143">
        <v>0</v>
      </c>
      <c r="H187" s="143">
        <v>0</v>
      </c>
      <c r="I187" s="143">
        <v>0</v>
      </c>
      <c r="J187" s="143">
        <v>0</v>
      </c>
      <c r="K187" s="143">
        <v>9</v>
      </c>
      <c r="L187" s="143">
        <v>243</v>
      </c>
      <c r="M187" s="143">
        <v>76</v>
      </c>
      <c r="N187" s="143">
        <v>25</v>
      </c>
    </row>
    <row r="188" spans="1:14">
      <c r="A188" s="142" t="s">
        <v>895</v>
      </c>
      <c r="B188" s="143">
        <v>209</v>
      </c>
      <c r="C188" s="143">
        <v>1</v>
      </c>
      <c r="D188" s="143">
        <v>0</v>
      </c>
      <c r="E188" s="143">
        <v>3</v>
      </c>
      <c r="F188" s="143">
        <v>1</v>
      </c>
      <c r="G188" s="143">
        <v>0</v>
      </c>
      <c r="H188" s="143">
        <v>0</v>
      </c>
      <c r="I188" s="143">
        <v>0</v>
      </c>
      <c r="J188" s="143">
        <v>0</v>
      </c>
      <c r="K188" s="143">
        <v>1</v>
      </c>
      <c r="L188" s="143">
        <v>7</v>
      </c>
      <c r="M188" s="143">
        <v>25</v>
      </c>
      <c r="N188" s="143">
        <v>2</v>
      </c>
    </row>
    <row r="189" spans="1:14">
      <c r="A189" s="142" t="s">
        <v>900</v>
      </c>
      <c r="B189" s="143">
        <v>212</v>
      </c>
      <c r="C189" s="143">
        <v>3</v>
      </c>
      <c r="D189" s="143">
        <v>0</v>
      </c>
      <c r="E189" s="143">
        <v>5</v>
      </c>
      <c r="F189" s="143">
        <v>0</v>
      </c>
      <c r="G189" s="143">
        <v>0</v>
      </c>
      <c r="H189" s="143">
        <v>0</v>
      </c>
      <c r="I189" s="143">
        <v>0</v>
      </c>
      <c r="J189" s="143">
        <v>0</v>
      </c>
      <c r="K189" s="143">
        <v>0</v>
      </c>
      <c r="L189" s="143">
        <v>7</v>
      </c>
      <c r="M189" s="143">
        <v>26</v>
      </c>
      <c r="N189" s="143">
        <v>4</v>
      </c>
    </row>
    <row r="190" spans="1:14">
      <c r="A190" s="142" t="s">
        <v>905</v>
      </c>
      <c r="B190" s="143">
        <v>213</v>
      </c>
      <c r="C190" s="143">
        <v>20</v>
      </c>
      <c r="D190" s="143">
        <v>1</v>
      </c>
      <c r="E190" s="143">
        <v>1</v>
      </c>
      <c r="F190" s="143">
        <v>1</v>
      </c>
      <c r="G190" s="143">
        <v>1</v>
      </c>
      <c r="H190" s="143">
        <v>0</v>
      </c>
      <c r="I190" s="143">
        <v>0</v>
      </c>
      <c r="J190" s="143">
        <v>0</v>
      </c>
      <c r="K190" s="143">
        <v>0</v>
      </c>
      <c r="L190" s="143">
        <v>14</v>
      </c>
      <c r="M190" s="143">
        <v>13</v>
      </c>
      <c r="N190" s="143">
        <v>0</v>
      </c>
    </row>
    <row r="191" spans="1:14">
      <c r="A191" s="142" t="s">
        <v>322</v>
      </c>
      <c r="B191" s="143">
        <v>214</v>
      </c>
      <c r="C191" s="143">
        <v>76</v>
      </c>
      <c r="D191" s="143">
        <v>12</v>
      </c>
      <c r="E191" s="143">
        <v>9</v>
      </c>
      <c r="F191" s="143">
        <v>3</v>
      </c>
      <c r="G191" s="143">
        <v>0</v>
      </c>
      <c r="H191" s="143">
        <v>0</v>
      </c>
      <c r="I191" s="143">
        <v>0</v>
      </c>
      <c r="J191" s="143">
        <v>0</v>
      </c>
      <c r="K191" s="143">
        <v>10</v>
      </c>
      <c r="L191" s="143">
        <v>201</v>
      </c>
      <c r="M191" s="143">
        <v>52</v>
      </c>
      <c r="N191" s="143">
        <v>9</v>
      </c>
    </row>
    <row r="192" spans="1:14">
      <c r="A192" s="142" t="s">
        <v>1039</v>
      </c>
      <c r="B192" s="143">
        <v>215</v>
      </c>
      <c r="C192" s="143">
        <v>1</v>
      </c>
      <c r="D192" s="143">
        <v>0</v>
      </c>
      <c r="E192" s="143">
        <v>0</v>
      </c>
      <c r="F192" s="143">
        <v>1</v>
      </c>
      <c r="G192" s="143">
        <v>0</v>
      </c>
      <c r="H192" s="143">
        <v>1</v>
      </c>
      <c r="I192" s="143">
        <v>0</v>
      </c>
      <c r="J192" s="143">
        <v>0</v>
      </c>
      <c r="K192" s="143">
        <v>7</v>
      </c>
      <c r="L192" s="143">
        <v>11</v>
      </c>
      <c r="M192" s="143">
        <v>1</v>
      </c>
      <c r="N192" s="143">
        <v>3</v>
      </c>
    </row>
    <row r="193" spans="1:14">
      <c r="A193" s="142" t="s">
        <v>773</v>
      </c>
      <c r="B193" s="143">
        <v>216</v>
      </c>
      <c r="C193" s="143">
        <v>512</v>
      </c>
      <c r="D193" s="143">
        <v>51</v>
      </c>
      <c r="E193" s="143">
        <v>54</v>
      </c>
      <c r="F193" s="143">
        <v>1</v>
      </c>
      <c r="G193" s="143">
        <v>5</v>
      </c>
      <c r="H193" s="143">
        <v>0</v>
      </c>
      <c r="I193" s="143">
        <v>0</v>
      </c>
      <c r="J193" s="143">
        <v>0</v>
      </c>
      <c r="K193" s="143">
        <v>70</v>
      </c>
      <c r="L193" s="143">
        <v>679</v>
      </c>
      <c r="M193" s="143">
        <v>213</v>
      </c>
      <c r="N193" s="143">
        <v>17</v>
      </c>
    </row>
    <row r="194" spans="1:14">
      <c r="A194" s="142" t="s">
        <v>1397</v>
      </c>
      <c r="B194" s="143">
        <v>218</v>
      </c>
      <c r="C194" s="143">
        <v>7</v>
      </c>
      <c r="D194" s="143">
        <v>1</v>
      </c>
      <c r="E194" s="143">
        <v>4</v>
      </c>
      <c r="F194" s="143">
        <v>6</v>
      </c>
      <c r="G194" s="143">
        <v>0</v>
      </c>
      <c r="H194" s="143">
        <v>0</v>
      </c>
      <c r="I194" s="143">
        <v>0</v>
      </c>
      <c r="J194" s="143">
        <v>0</v>
      </c>
      <c r="K194" s="143">
        <v>1</v>
      </c>
      <c r="L194" s="143">
        <v>100</v>
      </c>
      <c r="M194" s="143">
        <v>10</v>
      </c>
      <c r="N194" s="143">
        <v>2</v>
      </c>
    </row>
    <row r="195" spans="1:14">
      <c r="A195" s="142" t="s">
        <v>1506</v>
      </c>
      <c r="B195" s="143">
        <v>221</v>
      </c>
      <c r="C195" s="143">
        <v>311</v>
      </c>
      <c r="D195" s="143">
        <v>46</v>
      </c>
      <c r="E195" s="143">
        <v>38</v>
      </c>
      <c r="F195" s="143">
        <v>8</v>
      </c>
      <c r="G195" s="143">
        <v>0</v>
      </c>
      <c r="H195" s="143">
        <v>0</v>
      </c>
      <c r="I195" s="143">
        <v>0</v>
      </c>
      <c r="J195" s="143">
        <v>0</v>
      </c>
      <c r="K195" s="143">
        <v>23</v>
      </c>
      <c r="L195" s="143">
        <v>746</v>
      </c>
      <c r="M195" s="143">
        <v>228</v>
      </c>
      <c r="N195" s="143">
        <v>13</v>
      </c>
    </row>
    <row r="196" spans="1:14">
      <c r="A196" s="142" t="s">
        <v>1532</v>
      </c>
      <c r="B196" s="143">
        <v>223</v>
      </c>
      <c r="C196" s="143">
        <v>107</v>
      </c>
      <c r="D196" s="143">
        <v>23</v>
      </c>
      <c r="E196" s="143">
        <v>16</v>
      </c>
      <c r="F196" s="143">
        <v>9</v>
      </c>
      <c r="G196" s="143">
        <v>0</v>
      </c>
      <c r="H196" s="143">
        <v>0</v>
      </c>
      <c r="I196" s="143">
        <v>0</v>
      </c>
      <c r="J196" s="143">
        <v>0</v>
      </c>
      <c r="K196" s="143">
        <v>21</v>
      </c>
      <c r="L196" s="143">
        <v>226</v>
      </c>
      <c r="M196" s="143">
        <v>41</v>
      </c>
      <c r="N196" s="143">
        <v>2</v>
      </c>
    </row>
    <row r="197" spans="1:14">
      <c r="A197" s="142" t="s">
        <v>836</v>
      </c>
      <c r="B197" s="143">
        <v>224</v>
      </c>
      <c r="C197" s="143">
        <v>47</v>
      </c>
      <c r="D197" s="143">
        <v>3</v>
      </c>
      <c r="E197" s="143">
        <v>5</v>
      </c>
      <c r="F197" s="143">
        <v>1</v>
      </c>
      <c r="G197" s="143">
        <v>0</v>
      </c>
      <c r="H197" s="143">
        <v>0</v>
      </c>
      <c r="I197" s="143">
        <v>0</v>
      </c>
      <c r="J197" s="143">
        <v>0</v>
      </c>
      <c r="K197" s="143">
        <v>17</v>
      </c>
      <c r="L197" s="143">
        <v>114</v>
      </c>
      <c r="M197" s="143">
        <v>31</v>
      </c>
      <c r="N197" s="143">
        <v>2</v>
      </c>
    </row>
    <row r="198" spans="1:14">
      <c r="A198" s="142" t="s">
        <v>962</v>
      </c>
      <c r="B198" s="143">
        <v>225</v>
      </c>
      <c r="C198" s="143">
        <v>15</v>
      </c>
      <c r="D198" s="143">
        <v>2</v>
      </c>
      <c r="E198" s="143">
        <v>10</v>
      </c>
      <c r="F198" s="143">
        <v>1</v>
      </c>
      <c r="G198" s="143">
        <v>3</v>
      </c>
      <c r="H198" s="143">
        <v>0</v>
      </c>
      <c r="I198" s="143">
        <v>0</v>
      </c>
      <c r="J198" s="143">
        <v>0</v>
      </c>
      <c r="K198" s="143">
        <v>12</v>
      </c>
      <c r="L198" s="143">
        <v>150</v>
      </c>
      <c r="M198" s="143">
        <v>63</v>
      </c>
      <c r="N198" s="143">
        <v>5</v>
      </c>
    </row>
    <row r="199" spans="1:14">
      <c r="A199" s="142" t="s">
        <v>908</v>
      </c>
      <c r="B199" s="143">
        <v>226</v>
      </c>
      <c r="C199" s="143">
        <v>1</v>
      </c>
      <c r="D199" s="143">
        <v>0</v>
      </c>
      <c r="E199" s="143">
        <v>2</v>
      </c>
      <c r="F199" s="143">
        <v>0</v>
      </c>
      <c r="G199" s="143">
        <v>0</v>
      </c>
      <c r="H199" s="143">
        <v>0</v>
      </c>
      <c r="I199" s="143">
        <v>0</v>
      </c>
      <c r="J199" s="143">
        <v>0</v>
      </c>
      <c r="K199" s="143">
        <v>0</v>
      </c>
      <c r="L199" s="143">
        <v>13</v>
      </c>
      <c r="M199" s="143">
        <v>16</v>
      </c>
      <c r="N199" s="143">
        <v>0</v>
      </c>
    </row>
    <row r="200" spans="1:14">
      <c r="A200" s="142" t="s">
        <v>775</v>
      </c>
      <c r="B200" s="143">
        <v>232</v>
      </c>
      <c r="C200" s="143">
        <v>16</v>
      </c>
      <c r="D200" s="143">
        <v>0</v>
      </c>
      <c r="E200" s="143">
        <v>7</v>
      </c>
      <c r="F200" s="143">
        <v>26</v>
      </c>
      <c r="G200" s="143">
        <v>0</v>
      </c>
      <c r="H200" s="143">
        <v>0</v>
      </c>
      <c r="I200" s="143">
        <v>0</v>
      </c>
      <c r="J200" s="143">
        <v>0</v>
      </c>
      <c r="K200" s="143">
        <v>1</v>
      </c>
      <c r="L200" s="143">
        <v>120</v>
      </c>
      <c r="M200" s="143">
        <v>18</v>
      </c>
      <c r="N200" s="143">
        <v>9</v>
      </c>
    </row>
    <row r="201" spans="1:14">
      <c r="A201" s="142" t="s">
        <v>295</v>
      </c>
      <c r="B201" s="143">
        <v>233</v>
      </c>
      <c r="C201" s="143">
        <v>61</v>
      </c>
      <c r="D201" s="143">
        <v>8</v>
      </c>
      <c r="E201" s="143">
        <v>10</v>
      </c>
      <c r="F201" s="143">
        <v>7</v>
      </c>
      <c r="G201" s="143">
        <v>2</v>
      </c>
      <c r="H201" s="143">
        <v>0</v>
      </c>
      <c r="I201" s="143">
        <v>0</v>
      </c>
      <c r="J201" s="143">
        <v>0</v>
      </c>
      <c r="K201" s="143">
        <v>16</v>
      </c>
      <c r="L201" s="143">
        <v>139</v>
      </c>
      <c r="M201" s="143">
        <v>42</v>
      </c>
      <c r="N201" s="143">
        <v>7</v>
      </c>
    </row>
    <row r="202" spans="1:14">
      <c r="A202" s="142" t="s">
        <v>1527</v>
      </c>
      <c r="B202" s="143">
        <v>234</v>
      </c>
      <c r="C202" s="143">
        <v>177</v>
      </c>
      <c r="D202" s="143">
        <v>23</v>
      </c>
      <c r="E202" s="143">
        <v>31</v>
      </c>
      <c r="F202" s="143">
        <v>71</v>
      </c>
      <c r="G202" s="143">
        <v>1</v>
      </c>
      <c r="H202" s="143">
        <v>0</v>
      </c>
      <c r="I202" s="143">
        <v>1</v>
      </c>
      <c r="J202" s="143">
        <v>1</v>
      </c>
      <c r="K202" s="143">
        <v>8</v>
      </c>
      <c r="L202" s="143">
        <v>681</v>
      </c>
      <c r="M202" s="143">
        <v>144</v>
      </c>
      <c r="N202" s="143">
        <v>19</v>
      </c>
    </row>
    <row r="203" spans="1:14">
      <c r="A203" s="142" t="s">
        <v>667</v>
      </c>
      <c r="B203" s="143">
        <v>235</v>
      </c>
      <c r="C203" s="143">
        <v>1</v>
      </c>
      <c r="D203" s="143">
        <v>0</v>
      </c>
      <c r="E203" s="143">
        <v>0</v>
      </c>
      <c r="F203" s="143">
        <v>0</v>
      </c>
      <c r="G203" s="143">
        <v>0</v>
      </c>
      <c r="H203" s="143">
        <v>0</v>
      </c>
      <c r="I203" s="143">
        <v>0</v>
      </c>
      <c r="J203" s="143">
        <v>0</v>
      </c>
      <c r="K203" s="143">
        <v>2</v>
      </c>
      <c r="L203" s="143">
        <v>9</v>
      </c>
      <c r="M203" s="143">
        <v>0</v>
      </c>
      <c r="N203" s="143">
        <v>5</v>
      </c>
    </row>
    <row r="204" spans="1:14">
      <c r="A204" s="142" t="s">
        <v>763</v>
      </c>
      <c r="B204" s="143">
        <v>236</v>
      </c>
      <c r="C204" s="143">
        <v>14</v>
      </c>
      <c r="D204" s="143">
        <v>2</v>
      </c>
      <c r="E204" s="143">
        <v>2</v>
      </c>
      <c r="F204" s="143">
        <v>5</v>
      </c>
      <c r="G204" s="143">
        <v>0</v>
      </c>
      <c r="H204" s="143">
        <v>0</v>
      </c>
      <c r="I204" s="143">
        <v>0</v>
      </c>
      <c r="J204" s="143">
        <v>0</v>
      </c>
      <c r="K204" s="143">
        <v>9</v>
      </c>
      <c r="L204" s="143">
        <v>94</v>
      </c>
      <c r="M204" s="143">
        <v>44</v>
      </c>
      <c r="N204" s="143">
        <v>4</v>
      </c>
    </row>
    <row r="205" spans="1:14">
      <c r="A205" s="142" t="s">
        <v>840</v>
      </c>
      <c r="B205" s="143">
        <v>237</v>
      </c>
      <c r="C205" s="143">
        <v>125</v>
      </c>
      <c r="D205" s="143">
        <v>12</v>
      </c>
      <c r="E205" s="143">
        <v>19</v>
      </c>
      <c r="F205" s="143">
        <v>22</v>
      </c>
      <c r="G205" s="143">
        <v>0</v>
      </c>
      <c r="H205" s="143">
        <v>2</v>
      </c>
      <c r="I205" s="143">
        <v>0</v>
      </c>
      <c r="J205" s="143">
        <v>0</v>
      </c>
      <c r="K205" s="143">
        <v>32</v>
      </c>
      <c r="L205" s="143">
        <v>339</v>
      </c>
      <c r="M205" s="143">
        <v>104</v>
      </c>
      <c r="N205" s="143">
        <v>13</v>
      </c>
    </row>
    <row r="206" spans="1:14">
      <c r="A206" s="142" t="s">
        <v>770</v>
      </c>
      <c r="B206" s="143">
        <v>238</v>
      </c>
      <c r="C206" s="143">
        <v>157</v>
      </c>
      <c r="D206" s="143">
        <v>47</v>
      </c>
      <c r="E206" s="143">
        <v>69</v>
      </c>
      <c r="F206" s="143">
        <v>4</v>
      </c>
      <c r="G206" s="143">
        <v>0</v>
      </c>
      <c r="H206" s="143">
        <v>0</v>
      </c>
      <c r="I206" s="143">
        <v>0</v>
      </c>
      <c r="J206" s="143">
        <v>0</v>
      </c>
      <c r="K206" s="143">
        <v>24</v>
      </c>
      <c r="L206" s="143">
        <v>463</v>
      </c>
      <c r="M206" s="143">
        <v>102</v>
      </c>
      <c r="N206" s="143">
        <v>6</v>
      </c>
    </row>
    <row r="207" spans="1:14">
      <c r="A207" s="142" t="s">
        <v>768</v>
      </c>
      <c r="B207" s="143">
        <v>239</v>
      </c>
      <c r="C207" s="143">
        <v>148</v>
      </c>
      <c r="D207" s="143">
        <v>13</v>
      </c>
      <c r="E207" s="143">
        <v>16</v>
      </c>
      <c r="F207" s="143">
        <v>0</v>
      </c>
      <c r="G207" s="143">
        <v>0</v>
      </c>
      <c r="H207" s="143">
        <v>0</v>
      </c>
      <c r="I207" s="143">
        <v>0</v>
      </c>
      <c r="J207" s="143">
        <v>0</v>
      </c>
      <c r="K207" s="143">
        <v>13</v>
      </c>
      <c r="L207" s="143">
        <v>203</v>
      </c>
      <c r="M207" s="143">
        <v>51</v>
      </c>
      <c r="N207" s="143">
        <v>4</v>
      </c>
    </row>
    <row r="208" spans="1:14">
      <c r="A208" s="142" t="s">
        <v>1561</v>
      </c>
      <c r="B208" s="143">
        <v>240</v>
      </c>
      <c r="C208" s="143">
        <v>122</v>
      </c>
      <c r="D208" s="143">
        <v>20</v>
      </c>
      <c r="E208" s="143">
        <v>16</v>
      </c>
      <c r="F208" s="143">
        <v>6</v>
      </c>
      <c r="G208" s="143">
        <v>0</v>
      </c>
      <c r="H208" s="143">
        <v>1</v>
      </c>
      <c r="I208" s="143">
        <v>0</v>
      </c>
      <c r="J208" s="143">
        <v>0</v>
      </c>
      <c r="K208" s="143">
        <v>17</v>
      </c>
      <c r="L208" s="143">
        <v>253</v>
      </c>
      <c r="M208" s="143">
        <v>182</v>
      </c>
      <c r="N208" s="143">
        <v>1</v>
      </c>
    </row>
    <row r="209" spans="1:14">
      <c r="A209" s="142" t="s">
        <v>1403</v>
      </c>
      <c r="B209" s="143">
        <v>241</v>
      </c>
      <c r="C209" s="143">
        <v>79</v>
      </c>
      <c r="D209" s="143">
        <v>5</v>
      </c>
      <c r="E209" s="143">
        <v>27</v>
      </c>
      <c r="F209" s="143">
        <v>5</v>
      </c>
      <c r="G209" s="143">
        <v>0</v>
      </c>
      <c r="H209" s="143">
        <v>0</v>
      </c>
      <c r="I209" s="143">
        <v>0</v>
      </c>
      <c r="J209" s="143">
        <v>0</v>
      </c>
      <c r="K209" s="143">
        <v>19</v>
      </c>
      <c r="L209" s="143">
        <v>344</v>
      </c>
      <c r="M209" s="143">
        <v>109</v>
      </c>
      <c r="N209" s="143">
        <v>15</v>
      </c>
    </row>
    <row r="210" spans="1:14">
      <c r="A210" s="142" t="s">
        <v>277</v>
      </c>
      <c r="B210" s="143">
        <v>242</v>
      </c>
      <c r="C210" s="143">
        <v>18</v>
      </c>
      <c r="D210" s="143">
        <v>1</v>
      </c>
      <c r="E210" s="143">
        <v>9</v>
      </c>
      <c r="F210" s="143">
        <v>0</v>
      </c>
      <c r="G210" s="143">
        <v>0</v>
      </c>
      <c r="H210" s="143">
        <v>0</v>
      </c>
      <c r="I210" s="143">
        <v>0</v>
      </c>
      <c r="J210" s="143">
        <v>0</v>
      </c>
      <c r="K210" s="143">
        <v>2</v>
      </c>
      <c r="L210" s="143">
        <v>92</v>
      </c>
      <c r="M210" s="143">
        <v>38</v>
      </c>
      <c r="N210" s="143">
        <v>3</v>
      </c>
    </row>
    <row r="211" spans="1:14">
      <c r="A211" s="142" t="s">
        <v>588</v>
      </c>
      <c r="B211" s="143">
        <v>243</v>
      </c>
      <c r="C211" s="143">
        <v>456</v>
      </c>
      <c r="D211" s="143">
        <v>62</v>
      </c>
      <c r="E211" s="143">
        <v>85</v>
      </c>
      <c r="F211" s="143">
        <v>28</v>
      </c>
      <c r="G211" s="143">
        <v>0</v>
      </c>
      <c r="H211" s="143">
        <v>1</v>
      </c>
      <c r="I211" s="143">
        <v>0</v>
      </c>
      <c r="J211" s="143">
        <v>0</v>
      </c>
      <c r="K211" s="143">
        <v>81</v>
      </c>
      <c r="L211" s="143">
        <v>735</v>
      </c>
      <c r="M211" s="143">
        <v>201</v>
      </c>
      <c r="N211" s="143">
        <v>66</v>
      </c>
    </row>
    <row r="212" spans="1:14">
      <c r="A212" s="142" t="s">
        <v>1344</v>
      </c>
      <c r="B212" s="143">
        <v>245</v>
      </c>
      <c r="C212" s="143">
        <v>76</v>
      </c>
      <c r="D212" s="143">
        <v>6</v>
      </c>
      <c r="E212" s="143">
        <v>35</v>
      </c>
      <c r="F212" s="143">
        <v>5</v>
      </c>
      <c r="G212" s="143">
        <v>0</v>
      </c>
      <c r="H212" s="143">
        <v>0</v>
      </c>
      <c r="I212" s="143">
        <v>0</v>
      </c>
      <c r="J212" s="143">
        <v>0</v>
      </c>
      <c r="K212" s="143">
        <v>30</v>
      </c>
      <c r="L212" s="143">
        <v>372</v>
      </c>
      <c r="M212" s="143">
        <v>155</v>
      </c>
      <c r="N212" s="143">
        <v>11</v>
      </c>
    </row>
    <row r="213" spans="1:14">
      <c r="A213" s="142" t="s">
        <v>1632</v>
      </c>
      <c r="B213" s="143">
        <v>246</v>
      </c>
      <c r="C213" s="143">
        <v>34</v>
      </c>
      <c r="D213" s="143">
        <v>4</v>
      </c>
      <c r="E213" s="143">
        <v>20</v>
      </c>
      <c r="F213" s="143">
        <v>2</v>
      </c>
      <c r="G213" s="143">
        <v>0</v>
      </c>
      <c r="H213" s="143">
        <v>0</v>
      </c>
      <c r="I213" s="143">
        <v>0</v>
      </c>
      <c r="J213" s="143">
        <v>0</v>
      </c>
      <c r="K213" s="143">
        <v>11</v>
      </c>
      <c r="L213" s="143">
        <v>186</v>
      </c>
      <c r="M213" s="143">
        <v>57</v>
      </c>
      <c r="N213" s="143">
        <v>5</v>
      </c>
    </row>
    <row r="214" spans="1:14">
      <c r="A214" s="142" t="s">
        <v>958</v>
      </c>
      <c r="B214" s="143">
        <v>252</v>
      </c>
      <c r="C214" s="143">
        <v>342</v>
      </c>
      <c r="D214" s="143">
        <v>26</v>
      </c>
      <c r="E214" s="143">
        <v>39</v>
      </c>
      <c r="F214" s="143">
        <v>89</v>
      </c>
      <c r="G214" s="143">
        <v>0</v>
      </c>
      <c r="H214" s="143">
        <v>0</v>
      </c>
      <c r="I214" s="143">
        <v>0</v>
      </c>
      <c r="J214" s="143">
        <v>0</v>
      </c>
      <c r="K214" s="143">
        <v>20</v>
      </c>
      <c r="L214" s="143">
        <v>728</v>
      </c>
      <c r="M214" s="143">
        <v>112</v>
      </c>
      <c r="N214" s="143">
        <v>11</v>
      </c>
    </row>
    <row r="215" spans="1:14">
      <c r="A215" s="142" t="s">
        <v>466</v>
      </c>
      <c r="B215" s="143">
        <v>256</v>
      </c>
      <c r="C215" s="143">
        <v>220</v>
      </c>
      <c r="D215" s="143">
        <v>21</v>
      </c>
      <c r="E215" s="143">
        <v>27</v>
      </c>
      <c r="F215" s="143">
        <v>52</v>
      </c>
      <c r="G215" s="143">
        <v>4</v>
      </c>
      <c r="H215" s="143">
        <v>1</v>
      </c>
      <c r="I215" s="143">
        <v>0</v>
      </c>
      <c r="J215" s="143">
        <v>0</v>
      </c>
      <c r="K215" s="143">
        <v>62</v>
      </c>
      <c r="L215" s="143">
        <v>394</v>
      </c>
      <c r="M215" s="143">
        <v>95</v>
      </c>
      <c r="N215" s="143">
        <v>13</v>
      </c>
    </row>
    <row r="216" spans="1:14">
      <c r="A216" s="142" t="s">
        <v>916</v>
      </c>
      <c r="B216" s="143">
        <v>260</v>
      </c>
      <c r="C216" s="143">
        <v>8</v>
      </c>
      <c r="D216" s="143">
        <v>0</v>
      </c>
      <c r="E216" s="143">
        <v>8</v>
      </c>
      <c r="F216" s="143">
        <v>0</v>
      </c>
      <c r="G216" s="143">
        <v>3</v>
      </c>
      <c r="H216" s="143">
        <v>0</v>
      </c>
      <c r="I216" s="143">
        <v>0</v>
      </c>
      <c r="J216" s="143">
        <v>0</v>
      </c>
      <c r="K216" s="143">
        <v>0</v>
      </c>
      <c r="L216" s="143">
        <v>36</v>
      </c>
      <c r="M216" s="143">
        <v>62</v>
      </c>
      <c r="N216" s="143">
        <v>5</v>
      </c>
    </row>
    <row r="217" spans="1:14">
      <c r="A217" s="142" t="s">
        <v>1564</v>
      </c>
      <c r="B217" s="143">
        <v>261</v>
      </c>
      <c r="C217" s="143">
        <v>198</v>
      </c>
      <c r="D217" s="143">
        <v>46</v>
      </c>
      <c r="E217" s="143">
        <v>54</v>
      </c>
      <c r="F217" s="143">
        <v>51</v>
      </c>
      <c r="G217" s="143">
        <v>1</v>
      </c>
      <c r="H217" s="143">
        <v>0</v>
      </c>
      <c r="I217" s="143">
        <v>0</v>
      </c>
      <c r="J217" s="143">
        <v>0</v>
      </c>
      <c r="K217" s="143">
        <v>49</v>
      </c>
      <c r="L217" s="143">
        <v>765</v>
      </c>
      <c r="M217" s="143">
        <v>766</v>
      </c>
      <c r="N217" s="143">
        <v>17</v>
      </c>
    </row>
    <row r="218" spans="1:14">
      <c r="A218" s="142" t="s">
        <v>1013</v>
      </c>
      <c r="B218" s="143">
        <v>262</v>
      </c>
      <c r="C218" s="143">
        <v>111</v>
      </c>
      <c r="D218" s="143">
        <v>11</v>
      </c>
      <c r="E218" s="143">
        <v>5</v>
      </c>
      <c r="F218" s="143">
        <v>5</v>
      </c>
      <c r="G218" s="143">
        <v>0</v>
      </c>
      <c r="H218" s="143">
        <v>0</v>
      </c>
      <c r="I218" s="143">
        <v>0</v>
      </c>
      <c r="J218" s="143">
        <v>0</v>
      </c>
      <c r="K218" s="143">
        <v>14</v>
      </c>
      <c r="L218" s="143">
        <v>363</v>
      </c>
      <c r="M218" s="143">
        <v>144</v>
      </c>
      <c r="N218" s="143">
        <v>23</v>
      </c>
    </row>
    <row r="219" spans="1:14">
      <c r="A219" s="142" t="s">
        <v>856</v>
      </c>
      <c r="B219" s="143">
        <v>263</v>
      </c>
      <c r="C219" s="143">
        <v>70</v>
      </c>
      <c r="D219" s="143">
        <v>8</v>
      </c>
      <c r="E219" s="143">
        <v>23</v>
      </c>
      <c r="F219" s="143">
        <v>1</v>
      </c>
      <c r="G219" s="143">
        <v>0</v>
      </c>
      <c r="H219" s="143">
        <v>0</v>
      </c>
      <c r="I219" s="143">
        <v>0</v>
      </c>
      <c r="J219" s="143">
        <v>0</v>
      </c>
      <c r="K219" s="143">
        <v>27</v>
      </c>
      <c r="L219" s="143">
        <v>204</v>
      </c>
      <c r="M219" s="143">
        <v>87</v>
      </c>
      <c r="N219" s="143">
        <v>4</v>
      </c>
    </row>
    <row r="220" spans="1:14">
      <c r="A220" s="142" t="s">
        <v>635</v>
      </c>
      <c r="B220" s="143">
        <v>264</v>
      </c>
      <c r="C220" s="143">
        <v>187</v>
      </c>
      <c r="D220" s="143">
        <v>21</v>
      </c>
      <c r="E220" s="143">
        <v>23</v>
      </c>
      <c r="F220" s="143">
        <v>9</v>
      </c>
      <c r="G220" s="143">
        <v>12</v>
      </c>
      <c r="H220" s="143">
        <v>1</v>
      </c>
      <c r="I220" s="143">
        <v>0</v>
      </c>
      <c r="J220" s="143">
        <v>0</v>
      </c>
      <c r="K220" s="143">
        <v>21</v>
      </c>
      <c r="L220" s="143">
        <v>217</v>
      </c>
      <c r="M220" s="143">
        <v>40</v>
      </c>
      <c r="N220" s="143">
        <v>10</v>
      </c>
    </row>
    <row r="221" spans="1:14">
      <c r="A221" s="142" t="s">
        <v>394</v>
      </c>
      <c r="B221" s="143">
        <v>265</v>
      </c>
      <c r="C221" s="143">
        <v>68</v>
      </c>
      <c r="D221" s="143">
        <v>9</v>
      </c>
      <c r="E221" s="143">
        <v>9</v>
      </c>
      <c r="F221" s="143">
        <v>5</v>
      </c>
      <c r="G221" s="143">
        <v>0</v>
      </c>
      <c r="H221" s="143">
        <v>0</v>
      </c>
      <c r="I221" s="143">
        <v>0</v>
      </c>
      <c r="J221" s="143">
        <v>0</v>
      </c>
      <c r="K221" s="143">
        <v>8</v>
      </c>
      <c r="L221" s="143">
        <v>174</v>
      </c>
      <c r="M221" s="143">
        <v>68</v>
      </c>
      <c r="N221" s="143">
        <v>2</v>
      </c>
    </row>
    <row r="222" spans="1:14">
      <c r="A222" s="142" t="s">
        <v>1553</v>
      </c>
      <c r="B222" s="143">
        <v>266</v>
      </c>
      <c r="C222" s="143">
        <v>185</v>
      </c>
      <c r="D222" s="143">
        <v>15</v>
      </c>
      <c r="E222" s="143">
        <v>8</v>
      </c>
      <c r="F222" s="143">
        <v>3</v>
      </c>
      <c r="G222" s="143">
        <v>1</v>
      </c>
      <c r="H222" s="143">
        <v>0</v>
      </c>
      <c r="I222" s="143">
        <v>0</v>
      </c>
      <c r="J222" s="143">
        <v>0</v>
      </c>
      <c r="K222" s="143">
        <v>18</v>
      </c>
      <c r="L222" s="143">
        <v>242</v>
      </c>
      <c r="M222" s="143">
        <v>35</v>
      </c>
      <c r="N222" s="143">
        <v>6</v>
      </c>
    </row>
    <row r="223" spans="1:14">
      <c r="A223" s="142" t="s">
        <v>1257</v>
      </c>
      <c r="B223" s="143">
        <v>267</v>
      </c>
      <c r="C223" s="143">
        <v>484</v>
      </c>
      <c r="D223" s="143">
        <v>75</v>
      </c>
      <c r="E223" s="143">
        <v>60</v>
      </c>
      <c r="F223" s="143">
        <v>28</v>
      </c>
      <c r="G223" s="143">
        <v>0</v>
      </c>
      <c r="H223" s="143">
        <v>0</v>
      </c>
      <c r="I223" s="143">
        <v>0</v>
      </c>
      <c r="J223" s="143">
        <v>0</v>
      </c>
      <c r="K223" s="143">
        <v>186</v>
      </c>
      <c r="L223" s="143">
        <v>1043</v>
      </c>
      <c r="M223" s="143">
        <v>380</v>
      </c>
      <c r="N223" s="143">
        <v>13</v>
      </c>
    </row>
    <row r="224" spans="1:14">
      <c r="A224" s="142" t="s">
        <v>1534</v>
      </c>
      <c r="B224" s="143">
        <v>268</v>
      </c>
      <c r="C224" s="143">
        <v>10</v>
      </c>
      <c r="D224" s="143">
        <v>0</v>
      </c>
      <c r="E224" s="143">
        <v>4</v>
      </c>
      <c r="F224" s="143">
        <v>0</v>
      </c>
      <c r="G224" s="143">
        <v>0</v>
      </c>
      <c r="H224" s="143">
        <v>0</v>
      </c>
      <c r="I224" s="143">
        <v>0</v>
      </c>
      <c r="J224" s="143">
        <v>0</v>
      </c>
      <c r="K224" s="143">
        <v>2</v>
      </c>
      <c r="L224" s="143">
        <v>53</v>
      </c>
      <c r="M224" s="143">
        <v>27</v>
      </c>
      <c r="N224" s="143">
        <v>8</v>
      </c>
    </row>
    <row r="225" spans="1:14">
      <c r="A225" s="142" t="s">
        <v>600</v>
      </c>
      <c r="B225" s="143">
        <v>271</v>
      </c>
      <c r="C225" s="143">
        <v>388</v>
      </c>
      <c r="D225" s="143">
        <v>40</v>
      </c>
      <c r="E225" s="143">
        <v>50</v>
      </c>
      <c r="F225" s="143">
        <v>71</v>
      </c>
      <c r="G225" s="143">
        <v>0</v>
      </c>
      <c r="H225" s="143">
        <v>0</v>
      </c>
      <c r="I225" s="143">
        <v>0</v>
      </c>
      <c r="J225" s="143">
        <v>0</v>
      </c>
      <c r="K225" s="143">
        <v>41</v>
      </c>
      <c r="L225" s="143">
        <v>597</v>
      </c>
      <c r="M225" s="143">
        <v>98</v>
      </c>
      <c r="N225" s="143">
        <v>34</v>
      </c>
    </row>
    <row r="226" spans="1:14">
      <c r="A226" s="142" t="s">
        <v>920</v>
      </c>
      <c r="B226" s="143">
        <v>273</v>
      </c>
      <c r="C226" s="143">
        <v>1</v>
      </c>
      <c r="D226" s="143">
        <v>0</v>
      </c>
      <c r="E226" s="143">
        <v>1</v>
      </c>
      <c r="F226" s="143">
        <v>0</v>
      </c>
      <c r="G226" s="143">
        <v>0</v>
      </c>
      <c r="H226" s="143">
        <v>0</v>
      </c>
      <c r="I226" s="143">
        <v>0</v>
      </c>
      <c r="J226" s="143">
        <v>0</v>
      </c>
      <c r="K226" s="143">
        <v>0</v>
      </c>
      <c r="L226" s="143">
        <v>8</v>
      </c>
      <c r="M226" s="143">
        <v>14</v>
      </c>
      <c r="N226" s="143">
        <v>3</v>
      </c>
    </row>
    <row r="227" spans="1:14">
      <c r="A227" s="142" t="s">
        <v>923</v>
      </c>
      <c r="B227" s="143">
        <v>274</v>
      </c>
      <c r="C227" s="143">
        <v>1</v>
      </c>
      <c r="D227" s="143">
        <v>0</v>
      </c>
      <c r="E227" s="143">
        <v>2</v>
      </c>
      <c r="F227" s="143">
        <v>0</v>
      </c>
      <c r="G227" s="143">
        <v>0</v>
      </c>
      <c r="H227" s="143">
        <v>0</v>
      </c>
      <c r="I227" s="143">
        <v>0</v>
      </c>
      <c r="J227" s="143">
        <v>0</v>
      </c>
      <c r="K227" s="143">
        <v>0</v>
      </c>
      <c r="L227" s="143">
        <v>5</v>
      </c>
      <c r="M227" s="143">
        <v>13</v>
      </c>
      <c r="N227" s="143">
        <v>0</v>
      </c>
    </row>
    <row r="228" spans="1:14">
      <c r="A228" s="142" t="s">
        <v>926</v>
      </c>
      <c r="B228" s="143">
        <v>275</v>
      </c>
      <c r="C228" s="143">
        <v>3</v>
      </c>
      <c r="D228" s="143">
        <v>0</v>
      </c>
      <c r="E228" s="143">
        <v>1</v>
      </c>
      <c r="F228" s="143">
        <v>0</v>
      </c>
      <c r="G228" s="143">
        <v>0</v>
      </c>
      <c r="H228" s="143">
        <v>0</v>
      </c>
      <c r="I228" s="143">
        <v>0</v>
      </c>
      <c r="J228" s="143">
        <v>0</v>
      </c>
      <c r="K228" s="143">
        <v>0</v>
      </c>
      <c r="L228" s="143">
        <v>3</v>
      </c>
      <c r="M228" s="143">
        <v>15</v>
      </c>
      <c r="N228" s="143">
        <v>1</v>
      </c>
    </row>
    <row r="229" spans="1:14">
      <c r="A229" s="142" t="s">
        <v>1140</v>
      </c>
      <c r="B229" s="143">
        <v>276</v>
      </c>
      <c r="C229" s="143">
        <v>103</v>
      </c>
      <c r="D229" s="143">
        <v>7</v>
      </c>
      <c r="E229" s="143">
        <v>14</v>
      </c>
      <c r="F229" s="143">
        <v>12</v>
      </c>
      <c r="G229" s="143">
        <v>0</v>
      </c>
      <c r="H229" s="143">
        <v>0</v>
      </c>
      <c r="I229" s="143">
        <v>0</v>
      </c>
      <c r="J229" s="143">
        <v>0</v>
      </c>
      <c r="K229" s="143">
        <v>53</v>
      </c>
      <c r="L229" s="143">
        <v>249</v>
      </c>
      <c r="M229" s="143">
        <v>388</v>
      </c>
      <c r="N229" s="143">
        <v>1</v>
      </c>
    </row>
    <row r="230" spans="1:14">
      <c r="A230" s="142" t="s">
        <v>1251</v>
      </c>
      <c r="B230" s="143">
        <v>277</v>
      </c>
      <c r="C230" s="143">
        <v>8</v>
      </c>
      <c r="D230" s="143">
        <v>0</v>
      </c>
      <c r="E230" s="143">
        <v>5</v>
      </c>
      <c r="F230" s="143">
        <v>0</v>
      </c>
      <c r="G230" s="143">
        <v>0</v>
      </c>
      <c r="H230" s="143">
        <v>0</v>
      </c>
      <c r="I230" s="143">
        <v>0</v>
      </c>
      <c r="J230" s="143">
        <v>0</v>
      </c>
      <c r="K230" s="143">
        <v>3</v>
      </c>
      <c r="L230" s="143">
        <v>69</v>
      </c>
      <c r="M230" s="143">
        <v>17</v>
      </c>
      <c r="N230" s="143">
        <v>3</v>
      </c>
    </row>
    <row r="231" spans="1:14">
      <c r="A231" s="142" t="s">
        <v>1461</v>
      </c>
      <c r="B231" s="143">
        <v>279</v>
      </c>
      <c r="C231" s="143">
        <v>8</v>
      </c>
      <c r="D231" s="143">
        <v>0</v>
      </c>
      <c r="E231" s="143">
        <v>7</v>
      </c>
      <c r="F231" s="143">
        <v>7</v>
      </c>
      <c r="G231" s="143">
        <v>0</v>
      </c>
      <c r="H231" s="143">
        <v>0</v>
      </c>
      <c r="I231" s="143">
        <v>0</v>
      </c>
      <c r="J231" s="143">
        <v>0</v>
      </c>
      <c r="K231" s="143">
        <v>3</v>
      </c>
      <c r="L231" s="143">
        <v>96</v>
      </c>
      <c r="M231" s="143">
        <v>23</v>
      </c>
      <c r="N231" s="143">
        <v>16</v>
      </c>
    </row>
    <row r="232" spans="1:14">
      <c r="A232" s="142" t="s">
        <v>1422</v>
      </c>
      <c r="B232" s="143">
        <v>280</v>
      </c>
      <c r="C232" s="143">
        <v>265</v>
      </c>
      <c r="D232" s="143">
        <v>27</v>
      </c>
      <c r="E232" s="143">
        <v>74</v>
      </c>
      <c r="F232" s="143">
        <v>19</v>
      </c>
      <c r="G232" s="143">
        <v>2</v>
      </c>
      <c r="H232" s="143">
        <v>1</v>
      </c>
      <c r="I232" s="143">
        <v>0</v>
      </c>
      <c r="J232" s="143">
        <v>0</v>
      </c>
      <c r="K232" s="143">
        <v>91</v>
      </c>
      <c r="L232" s="143">
        <v>918</v>
      </c>
      <c r="M232" s="143">
        <v>278</v>
      </c>
      <c r="N232" s="143">
        <v>22</v>
      </c>
    </row>
    <row r="233" spans="1:14">
      <c r="A233" s="142" t="s">
        <v>992</v>
      </c>
      <c r="B233" s="143">
        <v>281</v>
      </c>
      <c r="C233" s="143">
        <v>15</v>
      </c>
      <c r="D233" s="143">
        <v>0</v>
      </c>
      <c r="E233" s="143">
        <v>1</v>
      </c>
      <c r="F233" s="143">
        <v>2</v>
      </c>
      <c r="G233" s="143">
        <v>0</v>
      </c>
      <c r="H233" s="143">
        <v>0</v>
      </c>
      <c r="I233" s="143">
        <v>0</v>
      </c>
      <c r="J233" s="143">
        <v>0</v>
      </c>
      <c r="K233" s="143">
        <v>0</v>
      </c>
      <c r="L233" s="143">
        <v>39</v>
      </c>
      <c r="M233" s="143">
        <v>16</v>
      </c>
      <c r="N233" s="143">
        <v>4</v>
      </c>
    </row>
    <row r="234" spans="1:14">
      <c r="A234" s="142" t="s">
        <v>1417</v>
      </c>
      <c r="B234" s="143">
        <v>282</v>
      </c>
      <c r="C234" s="143">
        <v>39</v>
      </c>
      <c r="D234" s="143">
        <v>8</v>
      </c>
      <c r="E234" s="143">
        <v>19</v>
      </c>
      <c r="F234" s="143">
        <v>1</v>
      </c>
      <c r="G234" s="143">
        <v>0</v>
      </c>
      <c r="H234" s="143">
        <v>1</v>
      </c>
      <c r="I234" s="143">
        <v>0</v>
      </c>
      <c r="J234" s="143">
        <v>0</v>
      </c>
      <c r="K234" s="143">
        <v>5</v>
      </c>
      <c r="L234" s="143">
        <v>178</v>
      </c>
      <c r="M234" s="143">
        <v>72</v>
      </c>
      <c r="N234" s="143">
        <v>4</v>
      </c>
    </row>
    <row r="235" spans="1:14">
      <c r="A235" s="142" t="s">
        <v>911</v>
      </c>
      <c r="B235" s="143">
        <v>283</v>
      </c>
      <c r="C235" s="143">
        <v>6</v>
      </c>
      <c r="D235" s="143">
        <v>0</v>
      </c>
      <c r="E235" s="143">
        <v>9</v>
      </c>
      <c r="F235" s="143">
        <v>2</v>
      </c>
      <c r="G235" s="143">
        <v>0</v>
      </c>
      <c r="H235" s="143">
        <v>0</v>
      </c>
      <c r="I235" s="143">
        <v>0</v>
      </c>
      <c r="J235" s="143">
        <v>0</v>
      </c>
      <c r="K235" s="143">
        <v>0</v>
      </c>
      <c r="L235" s="143">
        <v>23</v>
      </c>
      <c r="M235" s="143">
        <v>24</v>
      </c>
      <c r="N235" s="143">
        <v>8</v>
      </c>
    </row>
    <row r="236" spans="1:14">
      <c r="A236" s="142" t="s">
        <v>928</v>
      </c>
      <c r="B236" s="143">
        <v>284</v>
      </c>
      <c r="C236" s="143">
        <v>14</v>
      </c>
      <c r="D236" s="143">
        <v>1</v>
      </c>
      <c r="E236" s="143">
        <v>6</v>
      </c>
      <c r="F236" s="143">
        <v>1</v>
      </c>
      <c r="G236" s="143">
        <v>2</v>
      </c>
      <c r="H236" s="143">
        <v>0</v>
      </c>
      <c r="I236" s="143">
        <v>0</v>
      </c>
      <c r="J236" s="143">
        <v>0</v>
      </c>
      <c r="K236" s="143">
        <v>0</v>
      </c>
      <c r="L236" s="143">
        <v>31</v>
      </c>
      <c r="M236" s="143">
        <v>32</v>
      </c>
      <c r="N236" s="143">
        <v>0</v>
      </c>
    </row>
    <row r="237" spans="1:14">
      <c r="A237" s="142" t="s">
        <v>679</v>
      </c>
      <c r="B237" s="143">
        <v>286</v>
      </c>
      <c r="C237" s="143">
        <v>280</v>
      </c>
      <c r="D237" s="143">
        <v>34</v>
      </c>
      <c r="E237" s="143">
        <v>35</v>
      </c>
      <c r="F237" s="143">
        <v>9</v>
      </c>
      <c r="G237" s="143">
        <v>0</v>
      </c>
      <c r="H237" s="143">
        <v>0</v>
      </c>
      <c r="I237" s="143">
        <v>0</v>
      </c>
      <c r="J237" s="143">
        <v>0</v>
      </c>
      <c r="K237" s="143">
        <v>44</v>
      </c>
      <c r="L237" s="143">
        <v>341</v>
      </c>
      <c r="M237" s="143">
        <v>85</v>
      </c>
      <c r="N237" s="143">
        <v>28</v>
      </c>
    </row>
    <row r="238" spans="1:14">
      <c r="A238" s="142" t="s">
        <v>1550</v>
      </c>
      <c r="B238" s="143">
        <v>287</v>
      </c>
      <c r="C238" s="143">
        <v>45</v>
      </c>
      <c r="D238" s="143">
        <v>2</v>
      </c>
      <c r="E238" s="143">
        <v>30</v>
      </c>
      <c r="F238" s="143">
        <v>6</v>
      </c>
      <c r="G238" s="143">
        <v>1</v>
      </c>
      <c r="H238" s="143">
        <v>0</v>
      </c>
      <c r="I238" s="143">
        <v>0</v>
      </c>
      <c r="J238" s="143">
        <v>0</v>
      </c>
      <c r="K238" s="143">
        <v>3</v>
      </c>
      <c r="L238" s="143">
        <v>155</v>
      </c>
      <c r="M238" s="143">
        <v>54</v>
      </c>
      <c r="N238" s="143">
        <v>7</v>
      </c>
    </row>
    <row r="239" spans="1:14">
      <c r="A239" s="142" t="s">
        <v>1163</v>
      </c>
      <c r="B239" s="143">
        <v>292</v>
      </c>
      <c r="C239" s="143">
        <v>27</v>
      </c>
      <c r="D239" s="143">
        <v>1</v>
      </c>
      <c r="E239" s="143">
        <v>5</v>
      </c>
      <c r="F239" s="143">
        <v>4</v>
      </c>
      <c r="G239" s="143">
        <v>1</v>
      </c>
      <c r="H239" s="143">
        <v>1</v>
      </c>
      <c r="I239" s="143">
        <v>0</v>
      </c>
      <c r="J239" s="143">
        <v>0</v>
      </c>
      <c r="K239" s="143">
        <v>21</v>
      </c>
      <c r="L239" s="143">
        <v>67</v>
      </c>
      <c r="M239" s="143">
        <v>29</v>
      </c>
      <c r="N239" s="143">
        <v>2</v>
      </c>
    </row>
    <row r="240" spans="1:14">
      <c r="A240" s="142" t="s">
        <v>1598</v>
      </c>
      <c r="B240" s="143">
        <v>293</v>
      </c>
      <c r="C240" s="143">
        <v>89</v>
      </c>
      <c r="D240" s="143">
        <v>10</v>
      </c>
      <c r="E240" s="143">
        <v>48</v>
      </c>
      <c r="F240" s="143">
        <v>4</v>
      </c>
      <c r="G240" s="143">
        <v>0</v>
      </c>
      <c r="H240" s="143">
        <v>0</v>
      </c>
      <c r="I240" s="143">
        <v>0</v>
      </c>
      <c r="J240" s="143">
        <v>0</v>
      </c>
      <c r="K240" s="143">
        <v>9</v>
      </c>
      <c r="L240" s="143">
        <v>370</v>
      </c>
      <c r="M240" s="143">
        <v>141</v>
      </c>
      <c r="N240" s="143">
        <v>43</v>
      </c>
    </row>
    <row r="241" spans="1:14">
      <c r="A241" s="142" t="s">
        <v>1171</v>
      </c>
      <c r="B241" s="143">
        <v>296</v>
      </c>
      <c r="C241" s="143">
        <v>28</v>
      </c>
      <c r="D241" s="143">
        <v>0</v>
      </c>
      <c r="E241" s="143">
        <v>6</v>
      </c>
      <c r="F241" s="143">
        <v>2</v>
      </c>
      <c r="G241" s="143">
        <v>0</v>
      </c>
      <c r="H241" s="143">
        <v>0</v>
      </c>
      <c r="I241" s="143">
        <v>0</v>
      </c>
      <c r="J241" s="143">
        <v>0</v>
      </c>
      <c r="K241" s="143">
        <v>8</v>
      </c>
      <c r="L241" s="143">
        <v>50</v>
      </c>
      <c r="M241" s="143">
        <v>63</v>
      </c>
      <c r="N241" s="143">
        <v>7</v>
      </c>
    </row>
    <row r="242" spans="1:14">
      <c r="A242" s="142" t="s">
        <v>1174</v>
      </c>
      <c r="B242" s="143">
        <v>297</v>
      </c>
      <c r="C242" s="143">
        <v>26</v>
      </c>
      <c r="D242" s="143">
        <v>5</v>
      </c>
      <c r="E242" s="143">
        <v>1</v>
      </c>
      <c r="F242" s="143">
        <v>1</v>
      </c>
      <c r="G242" s="143">
        <v>0</v>
      </c>
      <c r="H242" s="143">
        <v>0</v>
      </c>
      <c r="I242" s="143">
        <v>0</v>
      </c>
      <c r="J242" s="143">
        <v>0</v>
      </c>
      <c r="K242" s="143">
        <v>7</v>
      </c>
      <c r="L242" s="143">
        <v>72</v>
      </c>
      <c r="M242" s="143">
        <v>49</v>
      </c>
      <c r="N242" s="143">
        <v>10</v>
      </c>
    </row>
    <row r="243" spans="1:14">
      <c r="A243" s="142" t="s">
        <v>844</v>
      </c>
      <c r="B243" s="143">
        <v>304</v>
      </c>
      <c r="C243" s="143">
        <v>0</v>
      </c>
      <c r="D243" s="143">
        <v>0</v>
      </c>
      <c r="E243" s="143">
        <v>0</v>
      </c>
      <c r="F243" s="143">
        <v>1</v>
      </c>
      <c r="G243" s="143">
        <v>0</v>
      </c>
      <c r="H243" s="143">
        <v>1</v>
      </c>
      <c r="I243" s="143">
        <v>0</v>
      </c>
      <c r="J243" s="143">
        <v>0</v>
      </c>
      <c r="K243" s="143">
        <v>3</v>
      </c>
      <c r="L243" s="143">
        <v>4</v>
      </c>
      <c r="M243" s="143">
        <v>1</v>
      </c>
      <c r="N243" s="143">
        <v>0</v>
      </c>
    </row>
    <row r="244" spans="1:14">
      <c r="A244" s="142" t="s">
        <v>1476</v>
      </c>
      <c r="B244" s="143">
        <v>305</v>
      </c>
      <c r="C244" s="143">
        <v>304</v>
      </c>
      <c r="D244" s="143">
        <v>52</v>
      </c>
      <c r="E244" s="143">
        <v>31</v>
      </c>
      <c r="F244" s="143">
        <v>3</v>
      </c>
      <c r="G244" s="143">
        <v>1</v>
      </c>
      <c r="H244" s="143">
        <v>0</v>
      </c>
      <c r="I244" s="143">
        <v>0</v>
      </c>
      <c r="J244" s="143">
        <v>0</v>
      </c>
      <c r="K244" s="143">
        <v>6</v>
      </c>
      <c r="L244" s="143">
        <v>452</v>
      </c>
      <c r="M244" s="143">
        <v>142</v>
      </c>
      <c r="N244" s="143">
        <v>9</v>
      </c>
    </row>
    <row r="245" spans="1:14">
      <c r="A245" s="142" t="s">
        <v>738</v>
      </c>
      <c r="B245" s="143">
        <v>307</v>
      </c>
      <c r="C245" s="143">
        <v>62</v>
      </c>
      <c r="D245" s="143">
        <v>12</v>
      </c>
      <c r="E245" s="143">
        <v>11</v>
      </c>
      <c r="F245" s="143">
        <v>11</v>
      </c>
      <c r="G245" s="143">
        <v>2</v>
      </c>
      <c r="H245" s="143">
        <v>0</v>
      </c>
      <c r="I245" s="143">
        <v>0</v>
      </c>
      <c r="J245" s="143">
        <v>0</v>
      </c>
      <c r="K245" s="143">
        <v>7</v>
      </c>
      <c r="L245" s="143">
        <v>185</v>
      </c>
      <c r="M245" s="143">
        <v>40</v>
      </c>
      <c r="N245" s="143">
        <v>7</v>
      </c>
    </row>
    <row r="246" spans="1:14">
      <c r="A246" s="142" t="s">
        <v>747</v>
      </c>
      <c r="B246" s="143">
        <v>308</v>
      </c>
      <c r="C246" s="143">
        <v>92</v>
      </c>
      <c r="D246" s="143">
        <v>19</v>
      </c>
      <c r="E246" s="143">
        <v>22</v>
      </c>
      <c r="F246" s="143">
        <v>4</v>
      </c>
      <c r="G246" s="143">
        <v>0</v>
      </c>
      <c r="H246" s="143">
        <v>0</v>
      </c>
      <c r="I246" s="143">
        <v>0</v>
      </c>
      <c r="J246" s="143">
        <v>0</v>
      </c>
      <c r="K246" s="143">
        <v>13</v>
      </c>
      <c r="L246" s="143">
        <v>205</v>
      </c>
      <c r="M246" s="143">
        <v>55</v>
      </c>
      <c r="N246" s="143">
        <v>23</v>
      </c>
    </row>
    <row r="247" spans="1:14">
      <c r="A247" s="142" t="s">
        <v>951</v>
      </c>
      <c r="B247" s="143">
        <v>309</v>
      </c>
      <c r="C247" s="143">
        <v>38</v>
      </c>
      <c r="D247" s="143">
        <v>3</v>
      </c>
      <c r="E247" s="143">
        <v>16</v>
      </c>
      <c r="F247" s="143">
        <v>7</v>
      </c>
      <c r="G247" s="143">
        <v>0</v>
      </c>
      <c r="H247" s="143">
        <v>0</v>
      </c>
      <c r="I247" s="143">
        <v>0</v>
      </c>
      <c r="J247" s="143">
        <v>0</v>
      </c>
      <c r="K247" s="143">
        <v>1</v>
      </c>
      <c r="L247" s="143">
        <v>253</v>
      </c>
      <c r="M247" s="143">
        <v>64</v>
      </c>
      <c r="N247" s="143">
        <v>13</v>
      </c>
    </row>
    <row r="248" spans="1:14">
      <c r="A248" s="142" t="s">
        <v>543</v>
      </c>
      <c r="B248" s="143">
        <v>311</v>
      </c>
      <c r="C248" s="143">
        <v>44</v>
      </c>
      <c r="D248" s="143">
        <v>4</v>
      </c>
      <c r="E248" s="143">
        <v>17</v>
      </c>
      <c r="F248" s="143">
        <v>1</v>
      </c>
      <c r="G248" s="143">
        <v>0</v>
      </c>
      <c r="H248" s="143">
        <v>1</v>
      </c>
      <c r="I248" s="143">
        <v>0</v>
      </c>
      <c r="J248" s="143">
        <v>0</v>
      </c>
      <c r="K248" s="143">
        <v>21</v>
      </c>
      <c r="L248" s="143">
        <v>143</v>
      </c>
      <c r="M248" s="143">
        <v>38</v>
      </c>
      <c r="N248" s="143">
        <v>13</v>
      </c>
    </row>
    <row r="249" spans="1:14">
      <c r="A249" s="142" t="s">
        <v>793</v>
      </c>
      <c r="B249" s="143">
        <v>312</v>
      </c>
      <c r="C249" s="143">
        <v>66</v>
      </c>
      <c r="D249" s="143">
        <v>12</v>
      </c>
      <c r="E249" s="143">
        <v>29</v>
      </c>
      <c r="F249" s="143">
        <v>1</v>
      </c>
      <c r="G249" s="143">
        <v>0</v>
      </c>
      <c r="H249" s="143">
        <v>0</v>
      </c>
      <c r="I249" s="143">
        <v>0</v>
      </c>
      <c r="J249" s="143">
        <v>0</v>
      </c>
      <c r="K249" s="143">
        <v>84</v>
      </c>
      <c r="L249" s="143">
        <v>202</v>
      </c>
      <c r="M249" s="143">
        <v>78</v>
      </c>
      <c r="N249" s="143">
        <v>3</v>
      </c>
    </row>
    <row r="250" spans="1:14">
      <c r="A250" s="142" t="s">
        <v>1290</v>
      </c>
      <c r="B250" s="143">
        <v>313</v>
      </c>
      <c r="C250" s="143">
        <v>115</v>
      </c>
      <c r="D250" s="143">
        <v>11</v>
      </c>
      <c r="E250" s="143">
        <v>49</v>
      </c>
      <c r="F250" s="143">
        <v>3</v>
      </c>
      <c r="G250" s="143">
        <v>0</v>
      </c>
      <c r="H250" s="143">
        <v>0</v>
      </c>
      <c r="I250" s="143">
        <v>0</v>
      </c>
      <c r="J250" s="143">
        <v>0</v>
      </c>
      <c r="K250" s="143">
        <v>79</v>
      </c>
      <c r="L250" s="143">
        <v>316</v>
      </c>
      <c r="M250" s="143">
        <v>138</v>
      </c>
      <c r="N250" s="143">
        <v>5</v>
      </c>
    </row>
    <row r="251" spans="1:14">
      <c r="A251" s="142" t="s">
        <v>1271</v>
      </c>
      <c r="B251" s="143">
        <v>314</v>
      </c>
      <c r="C251" s="143">
        <v>19</v>
      </c>
      <c r="D251" s="143">
        <v>0</v>
      </c>
      <c r="E251" s="143">
        <v>3</v>
      </c>
      <c r="F251" s="143">
        <v>0</v>
      </c>
      <c r="G251" s="143">
        <v>0</v>
      </c>
      <c r="H251" s="143">
        <v>0</v>
      </c>
      <c r="I251" s="143">
        <v>0</v>
      </c>
      <c r="J251" s="143">
        <v>0</v>
      </c>
      <c r="K251" s="143">
        <v>11</v>
      </c>
      <c r="L251" s="143">
        <v>70</v>
      </c>
      <c r="M251" s="143">
        <v>18</v>
      </c>
      <c r="N251" s="143">
        <v>6</v>
      </c>
    </row>
    <row r="252" spans="1:14">
      <c r="A252" s="142" t="s">
        <v>1578</v>
      </c>
      <c r="B252" s="143">
        <v>315</v>
      </c>
      <c r="C252" s="143">
        <v>37</v>
      </c>
      <c r="D252" s="143">
        <v>1</v>
      </c>
      <c r="E252" s="143">
        <v>11</v>
      </c>
      <c r="F252" s="143">
        <v>14</v>
      </c>
      <c r="G252" s="143">
        <v>0</v>
      </c>
      <c r="H252" s="143">
        <v>0</v>
      </c>
      <c r="I252" s="143">
        <v>0</v>
      </c>
      <c r="J252" s="143">
        <v>0</v>
      </c>
      <c r="K252" s="143">
        <v>16</v>
      </c>
      <c r="L252" s="143">
        <v>114</v>
      </c>
      <c r="M252" s="143">
        <v>60</v>
      </c>
      <c r="N252" s="143">
        <v>11</v>
      </c>
    </row>
    <row r="253" spans="1:14">
      <c r="A253" s="142" t="s">
        <v>1073</v>
      </c>
      <c r="B253" s="143">
        <v>316</v>
      </c>
      <c r="C253" s="143">
        <v>21</v>
      </c>
      <c r="D253" s="143">
        <v>0</v>
      </c>
      <c r="E253" s="143">
        <v>2</v>
      </c>
      <c r="F253" s="143">
        <v>28</v>
      </c>
      <c r="G253" s="143">
        <v>0</v>
      </c>
      <c r="H253" s="143">
        <v>0</v>
      </c>
      <c r="I253" s="143">
        <v>0</v>
      </c>
      <c r="J253" s="143">
        <v>0</v>
      </c>
      <c r="K253" s="143">
        <v>0</v>
      </c>
      <c r="L253" s="143">
        <v>122</v>
      </c>
      <c r="M253" s="143">
        <v>12</v>
      </c>
      <c r="N253" s="143">
        <v>6</v>
      </c>
    </row>
    <row r="254" spans="1:14">
      <c r="A254" s="142" t="s">
        <v>659</v>
      </c>
      <c r="B254" s="143">
        <v>325</v>
      </c>
      <c r="C254" s="143">
        <v>39</v>
      </c>
      <c r="D254" s="143">
        <v>7</v>
      </c>
      <c r="E254" s="143">
        <v>27</v>
      </c>
      <c r="F254" s="143">
        <v>66</v>
      </c>
      <c r="G254" s="143">
        <v>0</v>
      </c>
      <c r="H254" s="143">
        <v>0</v>
      </c>
      <c r="I254" s="143">
        <v>0</v>
      </c>
      <c r="J254" s="143">
        <v>0</v>
      </c>
      <c r="K254" s="143">
        <v>12</v>
      </c>
      <c r="L254" s="143">
        <v>314</v>
      </c>
      <c r="M254" s="143">
        <v>52</v>
      </c>
      <c r="N254" s="143">
        <v>11</v>
      </c>
    </row>
    <row r="255" spans="1:14">
      <c r="A255" s="142" t="s">
        <v>1154</v>
      </c>
      <c r="B255" s="143">
        <v>326</v>
      </c>
      <c r="C255" s="143">
        <v>108</v>
      </c>
      <c r="D255" s="143">
        <v>5</v>
      </c>
      <c r="E255" s="143">
        <v>17</v>
      </c>
      <c r="F255" s="143">
        <v>1</v>
      </c>
      <c r="G255" s="143">
        <v>0</v>
      </c>
      <c r="H255" s="143">
        <v>1</v>
      </c>
      <c r="I255" s="143">
        <v>0</v>
      </c>
      <c r="J255" s="143">
        <v>0</v>
      </c>
      <c r="K255" s="143">
        <v>22</v>
      </c>
      <c r="L255" s="143">
        <v>169</v>
      </c>
      <c r="M255" s="143">
        <v>77</v>
      </c>
      <c r="N255" s="143">
        <v>7</v>
      </c>
    </row>
    <row r="256" spans="1:14">
      <c r="A256" s="142" t="s">
        <v>1608</v>
      </c>
      <c r="B256" s="143">
        <v>329</v>
      </c>
      <c r="C256" s="143">
        <v>4</v>
      </c>
      <c r="D256" s="143">
        <v>0</v>
      </c>
      <c r="E256" s="143">
        <v>1</v>
      </c>
      <c r="F256" s="143">
        <v>0</v>
      </c>
      <c r="G256" s="143">
        <v>0</v>
      </c>
      <c r="H256" s="143">
        <v>0</v>
      </c>
      <c r="I256" s="143">
        <v>0</v>
      </c>
      <c r="J256" s="143">
        <v>0</v>
      </c>
      <c r="K256" s="143">
        <v>0</v>
      </c>
      <c r="L256" s="143">
        <v>13</v>
      </c>
      <c r="M256" s="143">
        <v>1</v>
      </c>
      <c r="N256" s="143">
        <v>0</v>
      </c>
    </row>
    <row r="257" spans="1:14">
      <c r="A257" s="142" t="s">
        <v>1611</v>
      </c>
      <c r="B257" s="143">
        <v>330</v>
      </c>
      <c r="C257" s="143">
        <v>11</v>
      </c>
      <c r="D257" s="143">
        <v>2</v>
      </c>
      <c r="E257" s="143">
        <v>3</v>
      </c>
      <c r="F257" s="143">
        <v>2</v>
      </c>
      <c r="G257" s="143">
        <v>0</v>
      </c>
      <c r="H257" s="143">
        <v>0</v>
      </c>
      <c r="I257" s="143">
        <v>0</v>
      </c>
      <c r="J257" s="143">
        <v>0</v>
      </c>
      <c r="K257" s="143">
        <v>0</v>
      </c>
      <c r="L257" s="143">
        <v>42</v>
      </c>
      <c r="M257" s="143">
        <v>18</v>
      </c>
      <c r="N257" s="143">
        <v>6</v>
      </c>
    </row>
    <row r="258" spans="1:14">
      <c r="A258" s="142" t="s">
        <v>1613</v>
      </c>
      <c r="B258" s="143">
        <v>331</v>
      </c>
      <c r="C258" s="143">
        <v>4</v>
      </c>
      <c r="D258" s="143">
        <v>0</v>
      </c>
      <c r="E258" s="143">
        <v>4</v>
      </c>
      <c r="F258" s="143">
        <v>0</v>
      </c>
      <c r="G258" s="143">
        <v>0</v>
      </c>
      <c r="H258" s="143">
        <v>0</v>
      </c>
      <c r="I258" s="143">
        <v>0</v>
      </c>
      <c r="J258" s="143">
        <v>0</v>
      </c>
      <c r="K258" s="143">
        <v>0</v>
      </c>
      <c r="L258" s="143">
        <v>36</v>
      </c>
      <c r="M258" s="143">
        <v>12</v>
      </c>
      <c r="N258" s="143">
        <v>1</v>
      </c>
    </row>
    <row r="259" spans="1:14">
      <c r="A259" s="142" t="s">
        <v>1509</v>
      </c>
      <c r="B259" s="143">
        <v>333</v>
      </c>
      <c r="C259" s="143">
        <v>12</v>
      </c>
      <c r="D259" s="143">
        <v>0</v>
      </c>
      <c r="E259" s="143">
        <v>9</v>
      </c>
      <c r="F259" s="143">
        <v>9</v>
      </c>
      <c r="G259" s="143">
        <v>0</v>
      </c>
      <c r="H259" s="143">
        <v>1</v>
      </c>
      <c r="I259" s="143">
        <v>0</v>
      </c>
      <c r="J259" s="143">
        <v>0</v>
      </c>
      <c r="K259" s="143">
        <v>4</v>
      </c>
      <c r="L259" s="143">
        <v>143</v>
      </c>
      <c r="M259" s="143">
        <v>60</v>
      </c>
      <c r="N259" s="143">
        <v>13</v>
      </c>
    </row>
    <row r="260" spans="1:14">
      <c r="A260" s="142" t="s">
        <v>733</v>
      </c>
      <c r="B260" s="143">
        <v>334</v>
      </c>
      <c r="C260" s="143">
        <v>261</v>
      </c>
      <c r="D260" s="143">
        <v>34</v>
      </c>
      <c r="E260" s="143">
        <v>51</v>
      </c>
      <c r="F260" s="143">
        <v>1</v>
      </c>
      <c r="G260" s="143">
        <v>1</v>
      </c>
      <c r="H260" s="143">
        <v>0</v>
      </c>
      <c r="I260" s="143">
        <v>0</v>
      </c>
      <c r="J260" s="143">
        <v>0</v>
      </c>
      <c r="K260" s="143">
        <v>16</v>
      </c>
      <c r="L260" s="143">
        <v>482</v>
      </c>
      <c r="M260" s="143">
        <v>163</v>
      </c>
      <c r="N260" s="143">
        <v>9</v>
      </c>
    </row>
    <row r="261" spans="1:14">
      <c r="A261" s="142" t="s">
        <v>750</v>
      </c>
      <c r="B261" s="143">
        <v>335</v>
      </c>
      <c r="C261" s="143">
        <v>153</v>
      </c>
      <c r="D261" s="143">
        <v>12</v>
      </c>
      <c r="E261" s="143">
        <v>28</v>
      </c>
      <c r="F261" s="143">
        <v>8</v>
      </c>
      <c r="G261" s="143">
        <v>0</v>
      </c>
      <c r="H261" s="143">
        <v>1</v>
      </c>
      <c r="I261" s="143">
        <v>0</v>
      </c>
      <c r="J261" s="143">
        <v>0</v>
      </c>
      <c r="K261" s="143">
        <v>21</v>
      </c>
      <c r="L261" s="143">
        <v>236</v>
      </c>
      <c r="M261" s="143">
        <v>179</v>
      </c>
      <c r="N261" s="143">
        <v>22</v>
      </c>
    </row>
    <row r="262" spans="1:14">
      <c r="A262" s="142" t="s">
        <v>753</v>
      </c>
      <c r="B262" s="143">
        <v>336</v>
      </c>
      <c r="C262" s="143">
        <v>171</v>
      </c>
      <c r="D262" s="143">
        <v>16</v>
      </c>
      <c r="E262" s="143">
        <v>11</v>
      </c>
      <c r="F262" s="143">
        <v>3</v>
      </c>
      <c r="G262" s="143">
        <v>0</v>
      </c>
      <c r="H262" s="143">
        <v>0</v>
      </c>
      <c r="I262" s="143">
        <v>0</v>
      </c>
      <c r="J262" s="143">
        <v>0</v>
      </c>
      <c r="K262" s="143">
        <v>27</v>
      </c>
      <c r="L262" s="143">
        <v>239</v>
      </c>
      <c r="M262" s="143">
        <v>92</v>
      </c>
      <c r="N262" s="143">
        <v>7</v>
      </c>
    </row>
    <row r="263" spans="1:14">
      <c r="A263" s="142" t="s">
        <v>1158</v>
      </c>
      <c r="B263" s="143">
        <v>337</v>
      </c>
      <c r="C263" s="143">
        <v>220</v>
      </c>
      <c r="D263" s="143">
        <v>32</v>
      </c>
      <c r="E263" s="143">
        <v>32</v>
      </c>
      <c r="F263" s="143">
        <v>13</v>
      </c>
      <c r="G263" s="143">
        <v>1</v>
      </c>
      <c r="H263" s="143">
        <v>0</v>
      </c>
      <c r="I263" s="143">
        <v>0</v>
      </c>
      <c r="J263" s="143">
        <v>0</v>
      </c>
      <c r="K263" s="143">
        <v>65</v>
      </c>
      <c r="L263" s="143">
        <v>351</v>
      </c>
      <c r="M263" s="143">
        <v>68</v>
      </c>
      <c r="N263" s="143">
        <v>14</v>
      </c>
    </row>
    <row r="264" spans="1:14">
      <c r="A264" s="142" t="s">
        <v>850</v>
      </c>
      <c r="B264" s="143">
        <v>338</v>
      </c>
      <c r="C264" s="143">
        <v>0</v>
      </c>
      <c r="D264" s="143">
        <v>0</v>
      </c>
      <c r="E264" s="143">
        <v>0</v>
      </c>
      <c r="F264" s="143">
        <v>0</v>
      </c>
      <c r="G264" s="143">
        <v>0</v>
      </c>
      <c r="H264" s="143">
        <v>0</v>
      </c>
      <c r="I264" s="143">
        <v>0</v>
      </c>
      <c r="J264" s="143">
        <v>0</v>
      </c>
      <c r="K264" s="143">
        <v>0</v>
      </c>
      <c r="L264" s="143">
        <v>2</v>
      </c>
      <c r="M264" s="143">
        <v>1</v>
      </c>
      <c r="N264" s="143">
        <v>3</v>
      </c>
    </row>
    <row r="265" spans="1:14">
      <c r="A265" s="142" t="s">
        <v>1053</v>
      </c>
      <c r="B265" s="143">
        <v>339</v>
      </c>
      <c r="C265" s="143">
        <v>202</v>
      </c>
      <c r="D265" s="143">
        <v>42</v>
      </c>
      <c r="E265" s="143">
        <v>30</v>
      </c>
      <c r="F265" s="143">
        <v>0</v>
      </c>
      <c r="G265" s="143">
        <v>0</v>
      </c>
      <c r="H265" s="143">
        <v>0</v>
      </c>
      <c r="I265" s="143">
        <v>0</v>
      </c>
      <c r="J265" s="143">
        <v>0</v>
      </c>
      <c r="K265" s="143">
        <v>90</v>
      </c>
      <c r="L265" s="143">
        <v>296</v>
      </c>
      <c r="M265" s="143">
        <v>127</v>
      </c>
      <c r="N265" s="143">
        <v>5</v>
      </c>
    </row>
    <row r="266" spans="1:14">
      <c r="A266" s="142" t="s">
        <v>1332</v>
      </c>
      <c r="B266" s="143">
        <v>340</v>
      </c>
      <c r="C266" s="143">
        <v>7</v>
      </c>
      <c r="D266" s="143">
        <v>0</v>
      </c>
      <c r="E266" s="143">
        <v>6</v>
      </c>
      <c r="F266" s="143">
        <v>0</v>
      </c>
      <c r="G266" s="143">
        <v>0</v>
      </c>
      <c r="H266" s="143">
        <v>0</v>
      </c>
      <c r="I266" s="143">
        <v>0</v>
      </c>
      <c r="J266" s="143">
        <v>0</v>
      </c>
      <c r="K266" s="143">
        <v>17</v>
      </c>
      <c r="L266" s="143">
        <v>53</v>
      </c>
      <c r="M266" s="143">
        <v>31</v>
      </c>
      <c r="N266" s="143">
        <v>6</v>
      </c>
    </row>
    <row r="267" spans="1:14">
      <c r="A267" s="142" t="s">
        <v>1566</v>
      </c>
      <c r="B267" s="143">
        <v>341</v>
      </c>
      <c r="C267" s="143">
        <v>8</v>
      </c>
      <c r="D267" s="143">
        <v>1</v>
      </c>
      <c r="E267" s="143">
        <v>15</v>
      </c>
      <c r="F267" s="143">
        <v>1</v>
      </c>
      <c r="G267" s="143">
        <v>1</v>
      </c>
      <c r="H267" s="143">
        <v>0</v>
      </c>
      <c r="I267" s="143">
        <v>0</v>
      </c>
      <c r="J267" s="143">
        <v>0</v>
      </c>
      <c r="K267" s="143">
        <v>82</v>
      </c>
      <c r="L267" s="143">
        <v>12</v>
      </c>
      <c r="M267" s="143">
        <v>0</v>
      </c>
      <c r="N267" s="143">
        <v>4</v>
      </c>
    </row>
    <row r="268" spans="1:14">
      <c r="A268" s="142" t="s">
        <v>1556</v>
      </c>
      <c r="B268" s="143">
        <v>342</v>
      </c>
      <c r="C268" s="143">
        <v>27</v>
      </c>
      <c r="D268" s="143">
        <v>2</v>
      </c>
      <c r="E268" s="143">
        <v>26</v>
      </c>
      <c r="F268" s="143">
        <v>4</v>
      </c>
      <c r="G268" s="143">
        <v>1</v>
      </c>
      <c r="H268" s="143">
        <v>0</v>
      </c>
      <c r="I268" s="143">
        <v>0</v>
      </c>
      <c r="J268" s="143">
        <v>0</v>
      </c>
      <c r="K268" s="143">
        <v>12</v>
      </c>
      <c r="L268" s="143">
        <v>283</v>
      </c>
      <c r="M268" s="143">
        <v>69</v>
      </c>
      <c r="N268" s="143">
        <v>17</v>
      </c>
    </row>
    <row r="269" spans="1:14">
      <c r="A269" s="142" t="s">
        <v>1569</v>
      </c>
      <c r="B269" s="143">
        <v>343</v>
      </c>
      <c r="C269" s="143">
        <v>32</v>
      </c>
      <c r="D269" s="143">
        <v>3</v>
      </c>
      <c r="E269" s="143">
        <v>2</v>
      </c>
      <c r="F269" s="143">
        <v>5</v>
      </c>
      <c r="G269" s="143">
        <v>0</v>
      </c>
      <c r="H269" s="143">
        <v>0</v>
      </c>
      <c r="I269" s="143">
        <v>0</v>
      </c>
      <c r="J269" s="143">
        <v>0</v>
      </c>
      <c r="K269" s="143">
        <v>2</v>
      </c>
      <c r="L269" s="143">
        <v>154</v>
      </c>
      <c r="M269" s="143">
        <v>33</v>
      </c>
      <c r="N269" s="143">
        <v>9</v>
      </c>
    </row>
    <row r="270" spans="1:14">
      <c r="A270" s="142" t="s">
        <v>1204</v>
      </c>
      <c r="B270" s="143">
        <v>344</v>
      </c>
      <c r="C270" s="143">
        <v>31</v>
      </c>
      <c r="D270" s="143">
        <v>2</v>
      </c>
      <c r="E270" s="143">
        <v>65</v>
      </c>
      <c r="F270" s="143">
        <v>5</v>
      </c>
      <c r="G270" s="143">
        <v>4</v>
      </c>
      <c r="H270" s="143">
        <v>0</v>
      </c>
      <c r="I270" s="143">
        <v>0</v>
      </c>
      <c r="J270" s="143">
        <v>0</v>
      </c>
      <c r="K270" s="143">
        <v>8</v>
      </c>
      <c r="L270" s="143">
        <v>340</v>
      </c>
      <c r="M270" s="143">
        <v>143</v>
      </c>
      <c r="N270" s="143">
        <v>13</v>
      </c>
    </row>
    <row r="271" spans="1:14">
      <c r="A271" s="142" t="s">
        <v>546</v>
      </c>
      <c r="B271" s="143">
        <v>345</v>
      </c>
      <c r="C271" s="143">
        <v>152</v>
      </c>
      <c r="D271" s="143">
        <v>17</v>
      </c>
      <c r="E271" s="143">
        <v>22</v>
      </c>
      <c r="F271" s="143">
        <v>41</v>
      </c>
      <c r="G271" s="143">
        <v>0</v>
      </c>
      <c r="H271" s="143">
        <v>0</v>
      </c>
      <c r="I271" s="143">
        <v>0</v>
      </c>
      <c r="J271" s="143">
        <v>0</v>
      </c>
      <c r="K271" s="143">
        <v>19</v>
      </c>
      <c r="L271" s="143">
        <v>238</v>
      </c>
      <c r="M271" s="143">
        <v>96</v>
      </c>
      <c r="N271" s="143">
        <v>1</v>
      </c>
    </row>
    <row r="272" spans="1:14">
      <c r="A272" s="142" t="s">
        <v>631</v>
      </c>
      <c r="B272" s="143">
        <v>346</v>
      </c>
      <c r="C272" s="143">
        <v>61</v>
      </c>
      <c r="D272" s="143">
        <v>14</v>
      </c>
      <c r="E272" s="143">
        <v>14</v>
      </c>
      <c r="F272" s="143">
        <v>1</v>
      </c>
      <c r="G272" s="143">
        <v>0</v>
      </c>
      <c r="H272" s="143">
        <v>4</v>
      </c>
      <c r="I272" s="143">
        <v>0</v>
      </c>
      <c r="J272" s="143">
        <v>0</v>
      </c>
      <c r="K272" s="143">
        <v>14</v>
      </c>
      <c r="L272" s="143">
        <v>163</v>
      </c>
      <c r="M272" s="143">
        <v>55</v>
      </c>
      <c r="N272" s="143">
        <v>6</v>
      </c>
    </row>
    <row r="273" spans="1:14">
      <c r="A273" s="142" t="s">
        <v>1024</v>
      </c>
      <c r="B273" s="143">
        <v>347</v>
      </c>
      <c r="C273" s="143">
        <v>0</v>
      </c>
      <c r="D273" s="143">
        <v>0</v>
      </c>
      <c r="E273" s="143">
        <v>2</v>
      </c>
      <c r="F273" s="143">
        <v>0</v>
      </c>
      <c r="G273" s="143">
        <v>0</v>
      </c>
      <c r="H273" s="143">
        <v>0</v>
      </c>
      <c r="I273" s="143">
        <v>0</v>
      </c>
      <c r="J273" s="143">
        <v>0</v>
      </c>
      <c r="K273" s="143">
        <v>10</v>
      </c>
      <c r="L273" s="143">
        <v>0</v>
      </c>
      <c r="M273" s="143">
        <v>0</v>
      </c>
      <c r="N273" s="143">
        <v>0</v>
      </c>
    </row>
    <row r="274" spans="1:14">
      <c r="A274" s="142" t="s">
        <v>1120</v>
      </c>
      <c r="B274" s="143">
        <v>348</v>
      </c>
      <c r="C274" s="143">
        <v>74</v>
      </c>
      <c r="D274" s="143">
        <v>10</v>
      </c>
      <c r="E274" s="143">
        <v>13</v>
      </c>
      <c r="F274" s="143">
        <v>2</v>
      </c>
      <c r="G274" s="143">
        <v>1</v>
      </c>
      <c r="H274" s="143">
        <v>0</v>
      </c>
      <c r="I274" s="143">
        <v>0</v>
      </c>
      <c r="J274" s="143">
        <v>0</v>
      </c>
      <c r="K274" s="143">
        <v>11</v>
      </c>
      <c r="L274" s="143">
        <v>212</v>
      </c>
      <c r="M274" s="143">
        <v>96</v>
      </c>
      <c r="N274" s="143">
        <v>7</v>
      </c>
    </row>
    <row r="275" spans="1:14">
      <c r="A275" s="142" t="s">
        <v>1299</v>
      </c>
      <c r="B275" s="143">
        <v>351</v>
      </c>
      <c r="C275" s="143">
        <v>75</v>
      </c>
      <c r="D275" s="143">
        <v>15</v>
      </c>
      <c r="E275" s="143">
        <v>50</v>
      </c>
      <c r="F275" s="143">
        <v>2</v>
      </c>
      <c r="G275" s="143">
        <v>0</v>
      </c>
      <c r="H275" s="143">
        <v>0</v>
      </c>
      <c r="I275" s="143">
        <v>0</v>
      </c>
      <c r="J275" s="143">
        <v>0</v>
      </c>
      <c r="K275" s="143">
        <v>92</v>
      </c>
      <c r="L275" s="143">
        <v>291</v>
      </c>
      <c r="M275" s="143">
        <v>136</v>
      </c>
      <c r="N275" s="143">
        <v>5</v>
      </c>
    </row>
    <row r="276" spans="1:14">
      <c r="A276" s="142" t="s">
        <v>1342</v>
      </c>
      <c r="B276" s="143">
        <v>352</v>
      </c>
      <c r="C276" s="143">
        <v>105</v>
      </c>
      <c r="D276" s="143">
        <v>17</v>
      </c>
      <c r="E276" s="143">
        <v>30</v>
      </c>
      <c r="F276" s="143">
        <v>1</v>
      </c>
      <c r="G276" s="143">
        <v>0</v>
      </c>
      <c r="H276" s="143">
        <v>0</v>
      </c>
      <c r="I276" s="143">
        <v>0</v>
      </c>
      <c r="J276" s="143">
        <v>0</v>
      </c>
      <c r="K276" s="143">
        <v>18</v>
      </c>
      <c r="L276" s="143">
        <v>381</v>
      </c>
      <c r="M276" s="143">
        <v>167</v>
      </c>
      <c r="N276" s="143">
        <v>10</v>
      </c>
    </row>
    <row r="277" spans="1:14">
      <c r="A277" s="142" t="s">
        <v>1493</v>
      </c>
      <c r="B277" s="143">
        <v>353</v>
      </c>
      <c r="C277" s="143">
        <v>102</v>
      </c>
      <c r="D277" s="143">
        <v>23</v>
      </c>
      <c r="E277" s="143">
        <v>17</v>
      </c>
      <c r="F277" s="143">
        <v>3</v>
      </c>
      <c r="G277" s="143">
        <v>0</v>
      </c>
      <c r="H277" s="143">
        <v>0</v>
      </c>
      <c r="I277" s="143">
        <v>0</v>
      </c>
      <c r="J277" s="143">
        <v>0</v>
      </c>
      <c r="K277" s="143">
        <v>27</v>
      </c>
      <c r="L277" s="143">
        <v>341</v>
      </c>
      <c r="M277" s="143">
        <v>167</v>
      </c>
      <c r="N277" s="143">
        <v>13</v>
      </c>
    </row>
    <row r="278" spans="1:14">
      <c r="A278" s="142" t="s">
        <v>1524</v>
      </c>
      <c r="B278" s="143">
        <v>354</v>
      </c>
      <c r="C278" s="143">
        <v>126</v>
      </c>
      <c r="D278" s="143">
        <v>30</v>
      </c>
      <c r="E278" s="143">
        <v>35</v>
      </c>
      <c r="F278" s="143">
        <v>1</v>
      </c>
      <c r="G278" s="143">
        <v>0</v>
      </c>
      <c r="H278" s="143">
        <v>0</v>
      </c>
      <c r="I278" s="143">
        <v>0</v>
      </c>
      <c r="J278" s="143">
        <v>0</v>
      </c>
      <c r="K278" s="143">
        <v>27</v>
      </c>
      <c r="L278" s="143">
        <v>479</v>
      </c>
      <c r="M278" s="143">
        <v>210</v>
      </c>
      <c r="N278" s="143">
        <v>16</v>
      </c>
    </row>
    <row r="279" spans="1:14">
      <c r="A279" s="142" t="s">
        <v>1571</v>
      </c>
      <c r="B279" s="143">
        <v>355</v>
      </c>
      <c r="C279" s="143">
        <v>9</v>
      </c>
      <c r="D279" s="143">
        <v>2</v>
      </c>
      <c r="E279" s="143">
        <v>10</v>
      </c>
      <c r="F279" s="143">
        <v>9</v>
      </c>
      <c r="G279" s="143">
        <v>0</v>
      </c>
      <c r="H279" s="143">
        <v>0</v>
      </c>
      <c r="I279" s="143">
        <v>0</v>
      </c>
      <c r="J279" s="143">
        <v>0</v>
      </c>
      <c r="K279" s="143">
        <v>1</v>
      </c>
      <c r="L279" s="143">
        <v>150</v>
      </c>
      <c r="M279" s="143">
        <v>26</v>
      </c>
      <c r="N279" s="143">
        <v>10</v>
      </c>
    </row>
    <row r="280" spans="1:14">
      <c r="A280" s="142" t="s">
        <v>1559</v>
      </c>
      <c r="B280" s="143">
        <v>356</v>
      </c>
      <c r="C280" s="143">
        <v>107</v>
      </c>
      <c r="D280" s="143">
        <v>8</v>
      </c>
      <c r="E280" s="143">
        <v>12</v>
      </c>
      <c r="F280" s="143">
        <v>2</v>
      </c>
      <c r="G280" s="143">
        <v>0</v>
      </c>
      <c r="H280" s="143">
        <v>0</v>
      </c>
      <c r="I280" s="143">
        <v>0</v>
      </c>
      <c r="J280" s="143">
        <v>0</v>
      </c>
      <c r="K280" s="143">
        <v>15</v>
      </c>
      <c r="L280" s="143">
        <v>293</v>
      </c>
      <c r="M280" s="143">
        <v>99</v>
      </c>
      <c r="N280" s="143">
        <v>10</v>
      </c>
    </row>
    <row r="281" spans="1:14">
      <c r="A281" s="142" t="s">
        <v>332</v>
      </c>
      <c r="B281" s="143">
        <v>359</v>
      </c>
      <c r="C281" s="143">
        <v>1</v>
      </c>
      <c r="D281" s="143">
        <v>0</v>
      </c>
      <c r="E281" s="143">
        <v>0</v>
      </c>
      <c r="F281" s="143">
        <v>0</v>
      </c>
      <c r="G281" s="143">
        <v>0</v>
      </c>
      <c r="H281" s="143">
        <v>0</v>
      </c>
      <c r="I281" s="143">
        <v>0</v>
      </c>
      <c r="J281" s="143">
        <v>0</v>
      </c>
      <c r="K281" s="143">
        <v>6</v>
      </c>
      <c r="L281" s="143">
        <v>7</v>
      </c>
      <c r="M281" s="143">
        <v>0</v>
      </c>
      <c r="N281" s="143">
        <v>2</v>
      </c>
    </row>
    <row r="282" spans="1:14">
      <c r="A282" s="142" t="s">
        <v>1622</v>
      </c>
      <c r="B282" s="143">
        <v>360</v>
      </c>
      <c r="C282" s="143">
        <v>2</v>
      </c>
      <c r="D282" s="143">
        <v>0</v>
      </c>
      <c r="E282" s="143">
        <v>0</v>
      </c>
      <c r="F282" s="143">
        <v>0</v>
      </c>
      <c r="G282" s="143">
        <v>0</v>
      </c>
      <c r="H282" s="143">
        <v>0</v>
      </c>
      <c r="I282" s="143">
        <v>0</v>
      </c>
      <c r="J282" s="143">
        <v>0</v>
      </c>
      <c r="K282" s="143">
        <v>0</v>
      </c>
      <c r="L282" s="143">
        <v>35</v>
      </c>
      <c r="M282" s="143">
        <v>1</v>
      </c>
      <c r="N282" s="143">
        <v>11</v>
      </c>
    </row>
    <row r="283" spans="1:14">
      <c r="A283" s="142" t="s">
        <v>1145</v>
      </c>
      <c r="B283" s="143">
        <v>362</v>
      </c>
      <c r="C283" s="143">
        <v>0</v>
      </c>
      <c r="D283" s="143">
        <v>0</v>
      </c>
      <c r="E283" s="143">
        <v>1</v>
      </c>
      <c r="F283" s="143">
        <v>0</v>
      </c>
      <c r="G283" s="143">
        <v>0</v>
      </c>
      <c r="H283" s="143">
        <v>0</v>
      </c>
      <c r="I283" s="143">
        <v>0</v>
      </c>
      <c r="J283" s="143">
        <v>0</v>
      </c>
      <c r="K283" s="143">
        <v>4</v>
      </c>
      <c r="L283" s="143">
        <v>0</v>
      </c>
      <c r="M283" s="143">
        <v>1</v>
      </c>
      <c r="N283" s="143">
        <v>7</v>
      </c>
    </row>
    <row r="284" spans="1:14">
      <c r="A284" s="142" t="s">
        <v>1160</v>
      </c>
      <c r="B284" s="143">
        <v>364</v>
      </c>
      <c r="C284" s="143">
        <v>1</v>
      </c>
      <c r="D284" s="143">
        <v>0</v>
      </c>
      <c r="E284" s="143">
        <v>0</v>
      </c>
      <c r="F284" s="143">
        <v>3</v>
      </c>
      <c r="G284" s="143">
        <v>0</v>
      </c>
      <c r="H284" s="143">
        <v>0</v>
      </c>
      <c r="I284" s="143">
        <v>0</v>
      </c>
      <c r="J284" s="143">
        <v>0</v>
      </c>
      <c r="K284" s="143">
        <v>13</v>
      </c>
      <c r="L284" s="143">
        <v>3</v>
      </c>
      <c r="M284" s="143">
        <v>0</v>
      </c>
      <c r="N284" s="143">
        <v>9</v>
      </c>
    </row>
    <row r="285" spans="1:14">
      <c r="A285" s="142" t="s">
        <v>1055</v>
      </c>
      <c r="B285" s="143">
        <v>365</v>
      </c>
      <c r="C285" s="143">
        <v>178</v>
      </c>
      <c r="D285" s="143">
        <v>39</v>
      </c>
      <c r="E285" s="143">
        <v>57</v>
      </c>
      <c r="F285" s="143">
        <v>7</v>
      </c>
      <c r="G285" s="143">
        <v>0</v>
      </c>
      <c r="H285" s="143">
        <v>0</v>
      </c>
      <c r="I285" s="143">
        <v>0</v>
      </c>
      <c r="J285" s="143">
        <v>0</v>
      </c>
      <c r="K285" s="143">
        <v>178</v>
      </c>
      <c r="L285" s="143">
        <v>448</v>
      </c>
      <c r="M285" s="143">
        <v>130</v>
      </c>
      <c r="N285" s="143">
        <v>24</v>
      </c>
    </row>
    <row r="286" spans="1:14">
      <c r="A286" s="142" t="s">
        <v>1495</v>
      </c>
      <c r="B286" s="143">
        <v>366</v>
      </c>
      <c r="C286" s="143">
        <v>70</v>
      </c>
      <c r="D286" s="143">
        <v>12</v>
      </c>
      <c r="E286" s="143">
        <v>35</v>
      </c>
      <c r="F286" s="143">
        <v>2</v>
      </c>
      <c r="G286" s="143">
        <v>0</v>
      </c>
      <c r="H286" s="143">
        <v>0</v>
      </c>
      <c r="I286" s="143">
        <v>0</v>
      </c>
      <c r="J286" s="143">
        <v>0</v>
      </c>
      <c r="K286" s="143">
        <v>48</v>
      </c>
      <c r="L286" s="143">
        <v>228</v>
      </c>
      <c r="M286" s="143">
        <v>129</v>
      </c>
      <c r="N286" s="143">
        <v>4</v>
      </c>
    </row>
    <row r="287" spans="1:14">
      <c r="A287" s="142" t="s">
        <v>1061</v>
      </c>
      <c r="B287" s="143">
        <v>367</v>
      </c>
      <c r="C287" s="143">
        <v>2</v>
      </c>
      <c r="D287" s="143">
        <v>0</v>
      </c>
      <c r="E287" s="143">
        <v>1</v>
      </c>
      <c r="F287" s="143">
        <v>0</v>
      </c>
      <c r="G287" s="143">
        <v>0</v>
      </c>
      <c r="H287" s="143">
        <v>0</v>
      </c>
      <c r="I287" s="143">
        <v>0</v>
      </c>
      <c r="J287" s="143">
        <v>0</v>
      </c>
      <c r="K287" s="143">
        <v>4</v>
      </c>
      <c r="L287" s="143">
        <v>8</v>
      </c>
      <c r="M287" s="143">
        <v>2</v>
      </c>
      <c r="N287" s="143">
        <v>4</v>
      </c>
    </row>
    <row r="288" spans="1:14">
      <c r="A288" s="142" t="s">
        <v>1500</v>
      </c>
      <c r="B288" s="143">
        <v>368</v>
      </c>
      <c r="C288" s="143">
        <v>93</v>
      </c>
      <c r="D288" s="143">
        <v>19</v>
      </c>
      <c r="E288" s="143">
        <v>43</v>
      </c>
      <c r="F288" s="143">
        <v>6</v>
      </c>
      <c r="G288" s="143">
        <v>0</v>
      </c>
      <c r="H288" s="143">
        <v>0</v>
      </c>
      <c r="I288" s="143">
        <v>0</v>
      </c>
      <c r="J288" s="143">
        <v>0</v>
      </c>
      <c r="K288" s="143">
        <v>70</v>
      </c>
      <c r="L288" s="143">
        <v>273</v>
      </c>
      <c r="M288" s="143">
        <v>171</v>
      </c>
      <c r="N288" s="143">
        <v>9</v>
      </c>
    </row>
    <row r="289" spans="1:14">
      <c r="A289" s="142" t="s">
        <v>1518</v>
      </c>
      <c r="B289" s="143">
        <v>369</v>
      </c>
      <c r="C289" s="143">
        <v>68</v>
      </c>
      <c r="D289" s="143">
        <v>14</v>
      </c>
      <c r="E289" s="143">
        <v>39</v>
      </c>
      <c r="F289" s="143">
        <v>2</v>
      </c>
      <c r="G289" s="143">
        <v>0</v>
      </c>
      <c r="H289" s="143">
        <v>0</v>
      </c>
      <c r="I289" s="143">
        <v>0</v>
      </c>
      <c r="J289" s="143">
        <v>0</v>
      </c>
      <c r="K289" s="143">
        <v>17</v>
      </c>
      <c r="L289" s="143">
        <v>260</v>
      </c>
      <c r="M289" s="143">
        <v>212</v>
      </c>
      <c r="N289" s="143">
        <v>3</v>
      </c>
    </row>
    <row r="290" spans="1:14">
      <c r="A290" s="142" t="s">
        <v>1433</v>
      </c>
      <c r="B290" s="143">
        <v>377</v>
      </c>
      <c r="C290" s="143">
        <v>347</v>
      </c>
      <c r="D290" s="143">
        <v>23</v>
      </c>
      <c r="E290" s="143">
        <v>65</v>
      </c>
      <c r="F290" s="143">
        <v>18</v>
      </c>
      <c r="G290" s="143">
        <v>0</v>
      </c>
      <c r="H290" s="143">
        <v>0</v>
      </c>
      <c r="I290" s="143">
        <v>0</v>
      </c>
      <c r="J290" s="143">
        <v>0</v>
      </c>
      <c r="K290" s="143">
        <v>31</v>
      </c>
      <c r="L290" s="143">
        <v>895</v>
      </c>
      <c r="M290" s="143">
        <v>330</v>
      </c>
      <c r="N290" s="143">
        <v>92</v>
      </c>
    </row>
    <row r="291" spans="1:14">
      <c r="A291" s="142" t="s">
        <v>1440</v>
      </c>
      <c r="B291" s="143">
        <v>389</v>
      </c>
      <c r="C291" s="143">
        <v>0</v>
      </c>
      <c r="D291" s="143">
        <v>0</v>
      </c>
      <c r="E291" s="143">
        <v>0</v>
      </c>
      <c r="F291" s="143">
        <v>0</v>
      </c>
      <c r="G291" s="143">
        <v>1</v>
      </c>
      <c r="H291" s="143">
        <v>0</v>
      </c>
      <c r="I291" s="143">
        <v>0</v>
      </c>
      <c r="J291" s="143">
        <v>0</v>
      </c>
      <c r="K291" s="143">
        <v>2</v>
      </c>
      <c r="L291" s="143">
        <v>1</v>
      </c>
      <c r="M291" s="143">
        <v>2</v>
      </c>
      <c r="N291" s="143">
        <v>0</v>
      </c>
    </row>
    <row r="292" spans="1:14">
      <c r="A292" s="142" t="s">
        <v>1443</v>
      </c>
      <c r="B292" s="143">
        <v>398</v>
      </c>
      <c r="C292" s="143">
        <v>0</v>
      </c>
      <c r="D292" s="143">
        <v>0</v>
      </c>
      <c r="E292" s="143">
        <v>0</v>
      </c>
      <c r="F292" s="143">
        <v>0</v>
      </c>
      <c r="G292" s="143">
        <v>0</v>
      </c>
      <c r="H292" s="143">
        <v>0</v>
      </c>
      <c r="I292" s="143">
        <v>0</v>
      </c>
      <c r="J292" s="143">
        <v>0</v>
      </c>
      <c r="K292" s="143">
        <v>1</v>
      </c>
      <c r="L292" s="143">
        <v>0</v>
      </c>
      <c r="M292" s="143">
        <v>0</v>
      </c>
      <c r="N292" s="143">
        <v>0</v>
      </c>
    </row>
    <row r="293" spans="1:14">
      <c r="A293" s="142" t="s">
        <v>1445</v>
      </c>
      <c r="B293" s="143">
        <v>399</v>
      </c>
      <c r="C293" s="143">
        <v>0</v>
      </c>
      <c r="D293" s="143">
        <v>0</v>
      </c>
      <c r="E293" s="143">
        <v>1</v>
      </c>
      <c r="F293" s="143">
        <v>0</v>
      </c>
      <c r="G293" s="143">
        <v>0</v>
      </c>
      <c r="H293" s="143">
        <v>0</v>
      </c>
      <c r="I293" s="143">
        <v>0</v>
      </c>
      <c r="J293" s="143">
        <v>0</v>
      </c>
      <c r="K293" s="143">
        <v>0</v>
      </c>
      <c r="L293" s="143">
        <v>1</v>
      </c>
      <c r="M293" s="143">
        <v>0</v>
      </c>
      <c r="N293" s="143">
        <v>0</v>
      </c>
    </row>
    <row r="294" spans="1:14">
      <c r="A294" s="142" t="s">
        <v>1248</v>
      </c>
      <c r="B294" s="143">
        <v>502</v>
      </c>
      <c r="C294" s="143">
        <v>602</v>
      </c>
      <c r="D294" s="143">
        <v>121</v>
      </c>
      <c r="E294" s="143">
        <v>119</v>
      </c>
      <c r="F294" s="143">
        <v>10</v>
      </c>
      <c r="G294" s="143">
        <v>1</v>
      </c>
      <c r="H294" s="143">
        <v>5</v>
      </c>
      <c r="I294" s="143">
        <v>0</v>
      </c>
      <c r="J294" s="143">
        <v>0</v>
      </c>
      <c r="K294" s="143">
        <v>169</v>
      </c>
      <c r="L294" s="143">
        <v>1464</v>
      </c>
      <c r="M294" s="143">
        <v>438</v>
      </c>
      <c r="N294" s="143">
        <v>13</v>
      </c>
    </row>
    <row r="295" spans="1:14">
      <c r="A295" s="142" t="s">
        <v>1335</v>
      </c>
      <c r="B295" s="143">
        <v>505</v>
      </c>
      <c r="C295" s="143">
        <v>1191</v>
      </c>
      <c r="D295" s="143">
        <v>58</v>
      </c>
      <c r="E295" s="143">
        <v>88</v>
      </c>
      <c r="F295" s="143">
        <v>44</v>
      </c>
      <c r="G295" s="143">
        <v>28</v>
      </c>
      <c r="H295" s="143">
        <v>0</v>
      </c>
      <c r="I295" s="143">
        <v>0</v>
      </c>
      <c r="J295" s="143">
        <v>0</v>
      </c>
      <c r="K295" s="143">
        <v>219</v>
      </c>
      <c r="L295" s="143">
        <v>1207</v>
      </c>
      <c r="M295" s="143">
        <v>1867</v>
      </c>
      <c r="N295" s="143">
        <v>15</v>
      </c>
    </row>
    <row r="296" spans="1:14">
      <c r="A296" s="142" t="s">
        <v>1638</v>
      </c>
      <c r="B296" s="143">
        <v>514</v>
      </c>
      <c r="C296" s="143">
        <v>1380</v>
      </c>
      <c r="D296" s="143">
        <v>220</v>
      </c>
      <c r="E296" s="143">
        <v>149</v>
      </c>
      <c r="F296" s="143">
        <v>9</v>
      </c>
      <c r="G296" s="143">
        <v>0</v>
      </c>
      <c r="H296" s="143">
        <v>0</v>
      </c>
      <c r="I296" s="143">
        <v>0</v>
      </c>
      <c r="J296" s="143">
        <v>0</v>
      </c>
      <c r="K296" s="143">
        <v>171</v>
      </c>
      <c r="L296" s="143">
        <v>1413</v>
      </c>
      <c r="M296" s="143">
        <v>511</v>
      </c>
      <c r="N296" s="143">
        <v>37</v>
      </c>
    </row>
    <row r="297" spans="1:14">
      <c r="A297" s="142" t="s">
        <v>1375</v>
      </c>
      <c r="B297" s="143">
        <v>515</v>
      </c>
      <c r="C297" s="143">
        <v>1</v>
      </c>
      <c r="D297" s="143">
        <v>0</v>
      </c>
      <c r="E297" s="143">
        <v>0</v>
      </c>
      <c r="F297" s="143">
        <v>0</v>
      </c>
      <c r="G297" s="143">
        <v>0</v>
      </c>
      <c r="H297" s="143">
        <v>0</v>
      </c>
      <c r="I297" s="143">
        <v>0</v>
      </c>
      <c r="J297" s="143">
        <v>0</v>
      </c>
      <c r="K297" s="143">
        <v>8</v>
      </c>
      <c r="L297" s="143">
        <v>11</v>
      </c>
      <c r="M297" s="143">
        <v>15</v>
      </c>
      <c r="N297" s="143">
        <v>26</v>
      </c>
    </row>
    <row r="298" spans="1:14">
      <c r="A298" s="142" t="s">
        <v>1378</v>
      </c>
      <c r="B298" s="143">
        <v>516</v>
      </c>
      <c r="C298" s="143">
        <v>3</v>
      </c>
      <c r="D298" s="143">
        <v>2</v>
      </c>
      <c r="E298" s="143">
        <v>1</v>
      </c>
      <c r="F298" s="143">
        <v>0</v>
      </c>
      <c r="G298" s="143">
        <v>0</v>
      </c>
      <c r="H298" s="143">
        <v>0</v>
      </c>
      <c r="I298" s="143">
        <v>0</v>
      </c>
      <c r="J298" s="143">
        <v>0</v>
      </c>
      <c r="K298" s="143">
        <v>17</v>
      </c>
      <c r="L298" s="143">
        <v>35</v>
      </c>
      <c r="M298" s="143">
        <v>4</v>
      </c>
      <c r="N298" s="143">
        <v>14</v>
      </c>
    </row>
    <row r="299" spans="1:14">
      <c r="A299" s="142" t="s">
        <v>1382</v>
      </c>
      <c r="B299" s="143">
        <v>517</v>
      </c>
      <c r="C299" s="143">
        <v>9</v>
      </c>
      <c r="D299" s="143">
        <v>1</v>
      </c>
      <c r="E299" s="143">
        <v>7</v>
      </c>
      <c r="F299" s="143">
        <v>0</v>
      </c>
      <c r="G299" s="143">
        <v>0</v>
      </c>
      <c r="H299" s="143">
        <v>0</v>
      </c>
      <c r="I299" s="143">
        <v>0</v>
      </c>
      <c r="J299" s="143">
        <v>0</v>
      </c>
      <c r="K299" s="143">
        <v>12</v>
      </c>
      <c r="L299" s="143">
        <v>56</v>
      </c>
      <c r="M299" s="143">
        <v>44</v>
      </c>
      <c r="N299" s="143">
        <v>1</v>
      </c>
    </row>
    <row r="300" spans="1:14">
      <c r="A300" s="142" t="s">
        <v>1601</v>
      </c>
      <c r="B300" s="143">
        <v>523</v>
      </c>
      <c r="C300" s="143">
        <v>40</v>
      </c>
      <c r="D300" s="143">
        <v>4</v>
      </c>
      <c r="E300" s="143">
        <v>8</v>
      </c>
      <c r="F300" s="143">
        <v>0</v>
      </c>
      <c r="G300" s="143">
        <v>0</v>
      </c>
      <c r="H300" s="143">
        <v>0</v>
      </c>
      <c r="I300" s="143">
        <v>0</v>
      </c>
      <c r="J300" s="143">
        <v>0</v>
      </c>
      <c r="K300" s="143">
        <v>1</v>
      </c>
      <c r="L300" s="143">
        <v>110</v>
      </c>
      <c r="M300" s="143">
        <v>50</v>
      </c>
      <c r="N300" s="143">
        <v>6</v>
      </c>
    </row>
    <row r="301" spans="1:14">
      <c r="A301" s="142" t="s">
        <v>1629</v>
      </c>
      <c r="B301" s="143">
        <v>526</v>
      </c>
      <c r="C301" s="143">
        <v>0</v>
      </c>
      <c r="D301" s="143">
        <v>0</v>
      </c>
      <c r="E301" s="143">
        <v>0</v>
      </c>
      <c r="F301" s="143">
        <v>0</v>
      </c>
      <c r="G301" s="143">
        <v>0</v>
      </c>
      <c r="H301" s="143">
        <v>0</v>
      </c>
      <c r="I301" s="143">
        <v>0</v>
      </c>
      <c r="J301" s="143">
        <v>0</v>
      </c>
      <c r="K301" s="143">
        <v>0</v>
      </c>
      <c r="L301" s="143">
        <v>0</v>
      </c>
      <c r="M301" s="143">
        <v>0</v>
      </c>
      <c r="N301" s="143">
        <v>1</v>
      </c>
    </row>
    <row r="302" spans="1:14">
      <c r="A302" s="142" t="s">
        <v>1030</v>
      </c>
      <c r="B302" s="143">
        <v>547</v>
      </c>
      <c r="C302" s="143">
        <v>6</v>
      </c>
      <c r="D302" s="143">
        <v>2</v>
      </c>
      <c r="E302" s="143">
        <v>5</v>
      </c>
      <c r="F302" s="143">
        <v>1</v>
      </c>
      <c r="G302" s="143">
        <v>0</v>
      </c>
      <c r="H302" s="143">
        <v>0</v>
      </c>
      <c r="I302" s="143">
        <v>0</v>
      </c>
      <c r="J302" s="143">
        <v>0</v>
      </c>
      <c r="K302" s="143">
        <v>39</v>
      </c>
      <c r="L302" s="143">
        <v>9</v>
      </c>
      <c r="M302" s="143">
        <v>0</v>
      </c>
      <c r="N302" s="143">
        <v>2</v>
      </c>
    </row>
    <row r="303" spans="1:14">
      <c r="A303" s="142" t="s">
        <v>1487</v>
      </c>
      <c r="B303" s="143">
        <v>559</v>
      </c>
      <c r="C303" s="143">
        <v>0</v>
      </c>
      <c r="D303" s="143">
        <v>1</v>
      </c>
      <c r="E303" s="143">
        <v>0</v>
      </c>
      <c r="F303" s="143">
        <v>0</v>
      </c>
      <c r="G303" s="143">
        <v>1</v>
      </c>
      <c r="H303" s="143">
        <v>0</v>
      </c>
      <c r="I303" s="143">
        <v>0</v>
      </c>
      <c r="J303" s="143">
        <v>0</v>
      </c>
      <c r="K303" s="143">
        <v>2</v>
      </c>
      <c r="L303" s="143">
        <v>11</v>
      </c>
      <c r="M303" s="143">
        <v>0</v>
      </c>
      <c r="N303" s="143">
        <v>1</v>
      </c>
    </row>
    <row r="304" spans="1:14">
      <c r="A304" s="142" t="s">
        <v>820</v>
      </c>
      <c r="B304" s="143">
        <v>582</v>
      </c>
      <c r="C304" s="143">
        <v>704</v>
      </c>
      <c r="D304" s="143">
        <v>45</v>
      </c>
      <c r="E304" s="143">
        <v>44</v>
      </c>
      <c r="F304" s="143">
        <v>18</v>
      </c>
      <c r="G304" s="143">
        <v>15</v>
      </c>
      <c r="H304" s="143">
        <v>0</v>
      </c>
      <c r="I304" s="143">
        <v>0</v>
      </c>
      <c r="J304" s="143">
        <v>0</v>
      </c>
      <c r="K304" s="143">
        <v>71</v>
      </c>
      <c r="L304" s="143">
        <v>725</v>
      </c>
      <c r="M304" s="143">
        <v>245</v>
      </c>
      <c r="N304" s="143">
        <v>15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BJ304"/>
  <sheetViews>
    <sheetView topLeftCell="A16" zoomScale="80" zoomScaleNormal="80" workbookViewId="0">
      <selection activeCell="E120" sqref="E120"/>
    </sheetView>
  </sheetViews>
  <sheetFormatPr defaultColWidth="9.140625" defaultRowHeight="15"/>
  <cols>
    <col min="1" max="1" width="15.42578125" style="50" customWidth="1"/>
    <col min="2" max="2" width="14.85546875" style="50" customWidth="1"/>
    <col min="3" max="3" width="25.42578125" style="37" customWidth="1"/>
    <col min="4" max="4" width="26.42578125" style="37" bestFit="1" customWidth="1"/>
    <col min="5" max="5" width="21.28515625" style="37" customWidth="1"/>
    <col min="6" max="6" width="36.42578125" style="37" bestFit="1" customWidth="1"/>
    <col min="7" max="7" width="18.7109375" style="50" customWidth="1"/>
    <col min="8" max="8" width="59.140625" style="37" bestFit="1" customWidth="1"/>
    <col min="9" max="9" width="16.42578125" style="51" customWidth="1"/>
    <col min="10" max="14" width="15.28515625" style="50" customWidth="1"/>
    <col min="15" max="15" width="25.7109375" style="37" bestFit="1" customWidth="1"/>
    <col min="16" max="16" width="16.42578125" style="50" customWidth="1"/>
    <col min="17" max="19" width="13.42578125" style="50" customWidth="1"/>
    <col min="20" max="20" width="15" style="50" customWidth="1"/>
    <col min="21" max="21" width="18" style="50" customWidth="1"/>
    <col min="22" max="22" width="18.42578125" style="52" customWidth="1"/>
    <col min="23" max="23" width="19" style="50" bestFit="1" customWidth="1"/>
    <col min="24" max="24" width="13.42578125" style="50" customWidth="1"/>
    <col min="25" max="25" width="11.42578125" style="50" customWidth="1"/>
    <col min="26" max="26" width="14.85546875" style="50" customWidth="1"/>
    <col min="27" max="27" width="11.42578125" style="50" customWidth="1"/>
    <col min="28" max="28" width="12.42578125" style="50" customWidth="1"/>
    <col min="29" max="29" width="12.85546875" style="50" customWidth="1"/>
    <col min="30" max="30" width="10.42578125" style="50" customWidth="1"/>
    <col min="31" max="37" width="11.140625" style="50" bestFit="1" customWidth="1"/>
    <col min="38" max="38" width="13.140625" style="50" customWidth="1"/>
    <col min="39" max="39" width="19.85546875" style="50" bestFit="1" customWidth="1"/>
    <col min="40" max="40" width="15.42578125" style="50" customWidth="1"/>
    <col min="41" max="41" width="19" style="50" customWidth="1"/>
    <col min="42" max="42" width="15.7109375" style="50" customWidth="1"/>
    <col min="43" max="43" width="18.42578125" style="50" customWidth="1"/>
    <col min="44" max="44" width="19.140625" style="50" bestFit="1" customWidth="1"/>
    <col min="45" max="45" width="19.7109375" style="50" bestFit="1" customWidth="1"/>
    <col min="46" max="46" width="18" style="50" bestFit="1" customWidth="1"/>
    <col min="47" max="47" width="19" style="50" customWidth="1"/>
    <col min="48" max="48" width="15.7109375" style="50" customWidth="1"/>
    <col min="49" max="50" width="16" style="50" customWidth="1"/>
    <col min="51" max="51" width="19.7109375" style="50" bestFit="1" customWidth="1"/>
    <col min="52" max="52" width="15" style="50" customWidth="1"/>
    <col min="53" max="53" width="18" style="50" customWidth="1"/>
    <col min="54" max="54" width="13.85546875" style="50" customWidth="1"/>
    <col min="55" max="55" width="12.42578125" style="50" customWidth="1"/>
    <col min="56" max="59" width="15.42578125" style="50" customWidth="1"/>
    <col min="60" max="60" width="19.85546875" style="50" customWidth="1"/>
    <col min="61" max="61" width="18.85546875" style="50" customWidth="1"/>
    <col min="62" max="62" width="19.7109375" style="50" customWidth="1"/>
    <col min="63" max="16384" width="9.140625" style="37"/>
  </cols>
  <sheetData>
    <row r="1" spans="1:62" ht="33" customHeight="1">
      <c r="A1" s="36">
        <v>1</v>
      </c>
      <c r="B1" s="36">
        <v>2</v>
      </c>
      <c r="C1" s="36">
        <v>3</v>
      </c>
      <c r="D1" s="36">
        <v>4</v>
      </c>
      <c r="E1" s="36">
        <v>5</v>
      </c>
      <c r="F1" s="36">
        <v>6</v>
      </c>
      <c r="G1" s="36">
        <v>7</v>
      </c>
      <c r="H1" s="36">
        <v>8</v>
      </c>
      <c r="I1" s="36">
        <v>9</v>
      </c>
      <c r="J1" s="36">
        <v>10</v>
      </c>
      <c r="K1" s="36">
        <v>11</v>
      </c>
      <c r="L1" s="36">
        <v>12</v>
      </c>
      <c r="M1" s="36">
        <v>13</v>
      </c>
      <c r="N1" s="36">
        <v>14</v>
      </c>
      <c r="O1" s="36">
        <v>15</v>
      </c>
      <c r="P1" s="36">
        <v>16</v>
      </c>
      <c r="Q1" s="36">
        <v>17</v>
      </c>
      <c r="R1" s="36">
        <v>18</v>
      </c>
      <c r="S1" s="36">
        <v>19</v>
      </c>
      <c r="T1" s="36">
        <v>20</v>
      </c>
      <c r="U1" s="36">
        <v>21</v>
      </c>
      <c r="V1" s="36">
        <v>22</v>
      </c>
      <c r="W1" s="36">
        <v>23</v>
      </c>
      <c r="X1" s="36">
        <v>24</v>
      </c>
      <c r="Y1" s="36">
        <v>25</v>
      </c>
      <c r="Z1" s="36">
        <v>26</v>
      </c>
      <c r="AA1" s="36">
        <v>27</v>
      </c>
      <c r="AB1" s="36">
        <v>28</v>
      </c>
      <c r="AC1" s="36">
        <v>29</v>
      </c>
      <c r="AD1" s="36">
        <v>30</v>
      </c>
      <c r="AE1" s="36">
        <v>31</v>
      </c>
      <c r="AF1" s="36">
        <v>32</v>
      </c>
      <c r="AG1" s="36">
        <v>33</v>
      </c>
      <c r="AH1" s="36">
        <v>34</v>
      </c>
      <c r="AI1" s="36">
        <v>35</v>
      </c>
      <c r="AJ1" s="36">
        <v>36</v>
      </c>
      <c r="AK1" s="36">
        <v>37</v>
      </c>
      <c r="AL1" s="36">
        <v>38</v>
      </c>
      <c r="AM1" s="36">
        <v>39</v>
      </c>
      <c r="AN1" s="36">
        <v>40</v>
      </c>
      <c r="AO1" s="36">
        <v>41</v>
      </c>
      <c r="AP1" s="36">
        <v>42</v>
      </c>
      <c r="AQ1" s="36">
        <v>43</v>
      </c>
      <c r="AR1" s="36">
        <v>44</v>
      </c>
      <c r="AS1" s="36">
        <v>45</v>
      </c>
      <c r="AT1" s="36">
        <v>46</v>
      </c>
      <c r="AU1" s="36">
        <v>47</v>
      </c>
      <c r="AV1" s="36">
        <v>48</v>
      </c>
      <c r="AW1" s="36">
        <v>49</v>
      </c>
      <c r="AX1" s="36">
        <v>50</v>
      </c>
      <c r="AY1" s="36">
        <v>51</v>
      </c>
      <c r="AZ1" s="36">
        <v>52</v>
      </c>
      <c r="BA1" s="36">
        <v>53</v>
      </c>
      <c r="BB1" s="36">
        <v>54</v>
      </c>
      <c r="BC1" s="36">
        <v>55</v>
      </c>
      <c r="BD1" s="36">
        <v>56</v>
      </c>
      <c r="BE1" s="36">
        <v>57</v>
      </c>
      <c r="BF1" s="36">
        <v>58</v>
      </c>
      <c r="BG1" s="36">
        <v>59</v>
      </c>
      <c r="BH1" s="36">
        <v>60</v>
      </c>
      <c r="BI1" s="36">
        <v>61</v>
      </c>
      <c r="BJ1" s="36">
        <v>62</v>
      </c>
    </row>
    <row r="2" spans="1:62" s="43" customFormat="1" ht="96" customHeight="1">
      <c r="A2" s="38" t="s">
        <v>3083</v>
      </c>
      <c r="B2" s="38" t="s">
        <v>3084</v>
      </c>
      <c r="C2" s="39" t="s">
        <v>3085</v>
      </c>
      <c r="D2" s="39" t="s">
        <v>3086</v>
      </c>
      <c r="E2" s="39" t="s">
        <v>3087</v>
      </c>
      <c r="F2" s="39" t="s">
        <v>3088</v>
      </c>
      <c r="G2" s="40" t="s">
        <v>3089</v>
      </c>
      <c r="H2" s="39" t="s">
        <v>2450</v>
      </c>
      <c r="I2" s="41" t="s">
        <v>3090</v>
      </c>
      <c r="J2" s="40" t="s">
        <v>3091</v>
      </c>
      <c r="K2" s="40" t="s">
        <v>167</v>
      </c>
      <c r="L2" s="40" t="s">
        <v>168</v>
      </c>
      <c r="M2" s="40" t="s">
        <v>170</v>
      </c>
      <c r="N2" s="40" t="s">
        <v>3092</v>
      </c>
      <c r="O2" s="39" t="s">
        <v>3093</v>
      </c>
      <c r="P2" s="40" t="s">
        <v>179</v>
      </c>
      <c r="Q2" s="40" t="s">
        <v>206</v>
      </c>
      <c r="R2" s="40" t="s">
        <v>207</v>
      </c>
      <c r="S2" s="40" t="s">
        <v>208</v>
      </c>
      <c r="T2" s="40" t="s">
        <v>3094</v>
      </c>
      <c r="U2" s="40" t="s">
        <v>209</v>
      </c>
      <c r="V2" s="42" t="s">
        <v>3095</v>
      </c>
      <c r="W2" s="40" t="s">
        <v>162</v>
      </c>
      <c r="X2" s="40" t="s">
        <v>161</v>
      </c>
      <c r="Y2" s="40" t="s">
        <v>160</v>
      </c>
      <c r="Z2" s="40" t="s">
        <v>138</v>
      </c>
      <c r="AA2" s="40" t="s">
        <v>3096</v>
      </c>
      <c r="AB2" s="40" t="s">
        <v>3097</v>
      </c>
      <c r="AC2" s="40" t="s">
        <v>3098</v>
      </c>
      <c r="AD2" s="40" t="s">
        <v>3099</v>
      </c>
      <c r="AE2" s="40" t="s">
        <v>143</v>
      </c>
      <c r="AF2" s="40" t="s">
        <v>144</v>
      </c>
      <c r="AG2" s="40" t="s">
        <v>145</v>
      </c>
      <c r="AH2" s="40" t="s">
        <v>146</v>
      </c>
      <c r="AI2" s="40" t="s">
        <v>147</v>
      </c>
      <c r="AJ2" s="40" t="s">
        <v>148</v>
      </c>
      <c r="AK2" s="40" t="s">
        <v>149</v>
      </c>
      <c r="AL2" s="40" t="s">
        <v>119</v>
      </c>
      <c r="AM2" s="40" t="s">
        <v>3100</v>
      </c>
      <c r="AN2" s="40" t="s">
        <v>201</v>
      </c>
      <c r="AO2" s="40" t="s">
        <v>1869</v>
      </c>
      <c r="AP2" s="40" t="s">
        <v>3101</v>
      </c>
      <c r="AQ2" s="40" t="s">
        <v>215</v>
      </c>
      <c r="AR2" s="40" t="s">
        <v>217</v>
      </c>
      <c r="AS2" s="40" t="s">
        <v>219</v>
      </c>
      <c r="AT2" s="40" t="s">
        <v>221</v>
      </c>
      <c r="AU2" s="40" t="s">
        <v>223</v>
      </c>
      <c r="AV2" s="40" t="s">
        <v>3102</v>
      </c>
      <c r="AW2" s="40" t="s">
        <v>225</v>
      </c>
      <c r="AX2" s="40" t="s">
        <v>3103</v>
      </c>
      <c r="AY2" s="40" t="s">
        <v>227</v>
      </c>
      <c r="AZ2" s="40" t="s">
        <v>3104</v>
      </c>
      <c r="BA2" s="40" t="s">
        <v>229</v>
      </c>
      <c r="BB2" s="40" t="s">
        <v>3105</v>
      </c>
      <c r="BC2" s="40" t="s">
        <v>231</v>
      </c>
      <c r="BD2" s="40" t="s">
        <v>233</v>
      </c>
      <c r="BE2" s="40" t="s">
        <v>235</v>
      </c>
      <c r="BF2" s="40" t="s">
        <v>237</v>
      </c>
      <c r="BG2" s="40" t="s">
        <v>239</v>
      </c>
      <c r="BH2" s="40" t="s">
        <v>241</v>
      </c>
      <c r="BI2" s="40" t="s">
        <v>243</v>
      </c>
      <c r="BJ2" s="40" t="s">
        <v>249</v>
      </c>
    </row>
    <row r="3" spans="1:62" ht="15.75">
      <c r="A3" s="101" t="s">
        <v>934</v>
      </c>
      <c r="B3" s="44">
        <v>1</v>
      </c>
      <c r="C3" s="45" t="s">
        <v>307</v>
      </c>
      <c r="D3" s="45" t="s">
        <v>307</v>
      </c>
      <c r="E3" s="45" t="s">
        <v>2129</v>
      </c>
      <c r="F3" s="45" t="s">
        <v>1817</v>
      </c>
      <c r="G3" s="44">
        <v>337</v>
      </c>
      <c r="H3" s="45" t="s">
        <v>935</v>
      </c>
      <c r="I3" s="46" t="s">
        <v>2212</v>
      </c>
      <c r="J3" s="47" t="s">
        <v>1898</v>
      </c>
      <c r="K3" s="47" t="s">
        <v>51</v>
      </c>
      <c r="L3" s="47" t="s">
        <v>1898</v>
      </c>
      <c r="M3" s="47"/>
      <c r="N3" s="47" t="s">
        <v>272</v>
      </c>
      <c r="O3" s="45" t="s">
        <v>2216</v>
      </c>
      <c r="P3" s="47"/>
      <c r="Q3" s="47" t="s">
        <v>2217</v>
      </c>
      <c r="R3" s="47"/>
      <c r="S3" s="47"/>
      <c r="T3" s="47" t="s">
        <v>3106</v>
      </c>
      <c r="U3" s="47" t="s">
        <v>1901</v>
      </c>
      <c r="V3" s="48">
        <v>1.1154840944955489</v>
      </c>
      <c r="W3" s="47"/>
      <c r="X3" s="44">
        <v>0</v>
      </c>
      <c r="Y3" s="44">
        <v>4</v>
      </c>
      <c r="Z3" s="44">
        <v>126</v>
      </c>
      <c r="AA3" s="44">
        <v>124</v>
      </c>
      <c r="AB3" s="44">
        <v>2</v>
      </c>
      <c r="AC3" s="44">
        <v>0</v>
      </c>
      <c r="AD3" s="44">
        <v>2</v>
      </c>
      <c r="AE3" s="44">
        <v>116</v>
      </c>
      <c r="AF3" s="44">
        <v>7</v>
      </c>
      <c r="AG3" s="44">
        <v>1</v>
      </c>
      <c r="AH3" s="44">
        <v>0</v>
      </c>
      <c r="AI3" s="44">
        <v>0</v>
      </c>
      <c r="AJ3" s="44">
        <v>0</v>
      </c>
      <c r="AK3" s="44">
        <v>0</v>
      </c>
      <c r="AL3" s="47">
        <v>0</v>
      </c>
      <c r="AM3" s="44">
        <v>91.09</v>
      </c>
      <c r="AN3" s="44">
        <v>30.65</v>
      </c>
      <c r="AO3" s="44">
        <v>296</v>
      </c>
      <c r="AP3" s="44">
        <v>43</v>
      </c>
      <c r="AQ3" s="44">
        <v>956</v>
      </c>
      <c r="AR3" s="44">
        <v>1132</v>
      </c>
      <c r="AS3" s="44">
        <v>526</v>
      </c>
      <c r="AT3" s="44">
        <v>647</v>
      </c>
      <c r="AU3" s="44">
        <v>940</v>
      </c>
      <c r="AV3" s="44">
        <v>64</v>
      </c>
      <c r="AW3" s="44">
        <v>172</v>
      </c>
      <c r="AX3" s="44">
        <v>1</v>
      </c>
      <c r="AY3" s="44">
        <v>7</v>
      </c>
      <c r="AZ3" s="44">
        <v>0</v>
      </c>
      <c r="BA3" s="44">
        <v>10</v>
      </c>
      <c r="BB3" s="44">
        <v>0</v>
      </c>
      <c r="BC3" s="47" t="s">
        <v>267</v>
      </c>
      <c r="BD3" s="44">
        <v>3894</v>
      </c>
      <c r="BE3" s="44">
        <v>1386</v>
      </c>
      <c r="BF3" s="44">
        <v>3172</v>
      </c>
      <c r="BG3" s="44">
        <v>9241</v>
      </c>
      <c r="BH3" s="44">
        <v>234</v>
      </c>
      <c r="BI3" s="44">
        <v>6106</v>
      </c>
      <c r="BJ3" s="44">
        <v>1434</v>
      </c>
    </row>
    <row r="4" spans="1:62" ht="15.75">
      <c r="A4" s="101" t="s">
        <v>1641</v>
      </c>
      <c r="B4" s="44">
        <v>2</v>
      </c>
      <c r="C4" s="45" t="s">
        <v>278</v>
      </c>
      <c r="D4" s="45" t="s">
        <v>278</v>
      </c>
      <c r="E4" s="45" t="s">
        <v>2004</v>
      </c>
      <c r="F4" s="45" t="s">
        <v>1676</v>
      </c>
      <c r="G4" s="44">
        <v>2</v>
      </c>
      <c r="H4" s="45" t="s">
        <v>1642</v>
      </c>
      <c r="I4" s="46" t="s">
        <v>2117</v>
      </c>
      <c r="J4" s="47" t="s">
        <v>1898</v>
      </c>
      <c r="K4" s="47" t="s">
        <v>51</v>
      </c>
      <c r="L4" s="47" t="s">
        <v>1898</v>
      </c>
      <c r="M4" s="47" t="s">
        <v>2006</v>
      </c>
      <c r="N4" s="47" t="s">
        <v>272</v>
      </c>
      <c r="O4" s="45" t="s">
        <v>2118</v>
      </c>
      <c r="P4" s="47"/>
      <c r="Q4" s="47" t="s">
        <v>2119</v>
      </c>
      <c r="R4" s="47"/>
      <c r="S4" s="47"/>
      <c r="T4" s="47" t="s">
        <v>3106</v>
      </c>
      <c r="U4" s="47" t="s">
        <v>1901</v>
      </c>
      <c r="V4" s="48">
        <v>1.0128047515189746</v>
      </c>
      <c r="W4" s="47"/>
      <c r="X4" s="44">
        <v>2</v>
      </c>
      <c r="Y4" s="44">
        <v>12</v>
      </c>
      <c r="Z4" s="44">
        <v>1630</v>
      </c>
      <c r="AA4" s="44">
        <v>1548</v>
      </c>
      <c r="AB4" s="44">
        <v>45</v>
      </c>
      <c r="AC4" s="44">
        <v>37</v>
      </c>
      <c r="AD4" s="44">
        <v>45</v>
      </c>
      <c r="AE4" s="44">
        <v>775</v>
      </c>
      <c r="AF4" s="44">
        <v>741</v>
      </c>
      <c r="AG4" s="44">
        <v>69</v>
      </c>
      <c r="AH4" s="44">
        <v>0</v>
      </c>
      <c r="AI4" s="44">
        <v>0</v>
      </c>
      <c r="AJ4" s="44">
        <v>0</v>
      </c>
      <c r="AK4" s="44">
        <v>0</v>
      </c>
      <c r="AL4" s="44">
        <v>5</v>
      </c>
      <c r="AM4" s="44">
        <v>92.55</v>
      </c>
      <c r="AN4" s="44">
        <v>28.62</v>
      </c>
      <c r="AO4" s="44">
        <v>3249</v>
      </c>
      <c r="AP4" s="44">
        <v>269</v>
      </c>
      <c r="AQ4" s="44">
        <v>7557</v>
      </c>
      <c r="AR4" s="44">
        <v>9087</v>
      </c>
      <c r="AS4" s="44">
        <v>2012</v>
      </c>
      <c r="AT4" s="44">
        <v>619</v>
      </c>
      <c r="AU4" s="44">
        <v>5947</v>
      </c>
      <c r="AV4" s="44">
        <v>544</v>
      </c>
      <c r="AW4" s="44">
        <v>6998</v>
      </c>
      <c r="AX4" s="44">
        <v>196</v>
      </c>
      <c r="AY4" s="44">
        <v>40</v>
      </c>
      <c r="AZ4" s="44">
        <v>31</v>
      </c>
      <c r="BA4" s="44">
        <v>37</v>
      </c>
      <c r="BB4" s="44">
        <v>30</v>
      </c>
      <c r="BC4" s="44">
        <v>1</v>
      </c>
      <c r="BD4" s="44">
        <v>41068</v>
      </c>
      <c r="BE4" s="44">
        <v>14971</v>
      </c>
      <c r="BF4" s="44">
        <v>19799</v>
      </c>
      <c r="BG4" s="44">
        <v>91957</v>
      </c>
      <c r="BH4" s="44">
        <v>2124</v>
      </c>
      <c r="BI4" s="44">
        <v>77329</v>
      </c>
      <c r="BJ4" s="44">
        <v>2708</v>
      </c>
    </row>
    <row r="5" spans="1:62" ht="15.75">
      <c r="A5" s="101" t="s">
        <v>1019</v>
      </c>
      <c r="B5" s="44">
        <v>3</v>
      </c>
      <c r="C5" s="45" t="s">
        <v>307</v>
      </c>
      <c r="D5" s="45" t="s">
        <v>307</v>
      </c>
      <c r="E5" s="45" t="s">
        <v>2139</v>
      </c>
      <c r="F5" s="45" t="s">
        <v>1679</v>
      </c>
      <c r="G5" s="44">
        <v>3</v>
      </c>
      <c r="H5" s="45" t="s">
        <v>1020</v>
      </c>
      <c r="I5" s="46" t="s">
        <v>2172</v>
      </c>
      <c r="J5" s="47" t="s">
        <v>1898</v>
      </c>
      <c r="K5" s="47" t="s">
        <v>51</v>
      </c>
      <c r="L5" s="47" t="s">
        <v>1898</v>
      </c>
      <c r="M5" s="47"/>
      <c r="N5" s="47" t="s">
        <v>272</v>
      </c>
      <c r="O5" s="45" t="s">
        <v>2175</v>
      </c>
      <c r="P5" s="47"/>
      <c r="Q5" s="47" t="s">
        <v>2176</v>
      </c>
      <c r="R5" s="47"/>
      <c r="S5" s="47"/>
      <c r="T5" s="47" t="s">
        <v>3106</v>
      </c>
      <c r="U5" s="47" t="s">
        <v>1898</v>
      </c>
      <c r="V5" s="48">
        <v>0.48570887959504777</v>
      </c>
      <c r="W5" s="47"/>
      <c r="X5" s="44">
        <v>0</v>
      </c>
      <c r="Y5" s="44">
        <v>0</v>
      </c>
      <c r="Z5" s="44">
        <v>577</v>
      </c>
      <c r="AA5" s="44">
        <v>565</v>
      </c>
      <c r="AB5" s="44">
        <v>9</v>
      </c>
      <c r="AC5" s="44">
        <v>3</v>
      </c>
      <c r="AD5" s="44">
        <v>59</v>
      </c>
      <c r="AE5" s="44">
        <v>257</v>
      </c>
      <c r="AF5" s="44">
        <v>236</v>
      </c>
      <c r="AG5" s="44">
        <v>25</v>
      </c>
      <c r="AH5" s="44">
        <v>0</v>
      </c>
      <c r="AI5" s="44">
        <v>0</v>
      </c>
      <c r="AJ5" s="44">
        <v>0</v>
      </c>
      <c r="AK5" s="44">
        <v>0</v>
      </c>
      <c r="AL5" s="44">
        <v>4</v>
      </c>
      <c r="AM5" s="44">
        <v>83.77</v>
      </c>
      <c r="AN5" s="44">
        <v>47.61</v>
      </c>
      <c r="AO5" s="44">
        <v>1266</v>
      </c>
      <c r="AP5" s="44">
        <v>118</v>
      </c>
      <c r="AQ5" s="44">
        <v>3061</v>
      </c>
      <c r="AR5" s="44">
        <v>3433</v>
      </c>
      <c r="AS5" s="44">
        <v>1815</v>
      </c>
      <c r="AT5" s="44">
        <v>1212</v>
      </c>
      <c r="AU5" s="44">
        <v>3587</v>
      </c>
      <c r="AV5" s="44">
        <v>69</v>
      </c>
      <c r="AW5" s="44">
        <v>4870</v>
      </c>
      <c r="AX5" s="44">
        <v>39</v>
      </c>
      <c r="AY5" s="44">
        <v>15</v>
      </c>
      <c r="AZ5" s="44">
        <v>0</v>
      </c>
      <c r="BA5" s="44">
        <v>31</v>
      </c>
      <c r="BB5" s="44">
        <v>0</v>
      </c>
      <c r="BC5" s="47" t="s">
        <v>267</v>
      </c>
      <c r="BD5" s="44">
        <v>13469</v>
      </c>
      <c r="BE5" s="44">
        <v>3748</v>
      </c>
      <c r="BF5" s="44">
        <v>16754</v>
      </c>
      <c r="BG5" s="44">
        <v>34566</v>
      </c>
      <c r="BH5" s="44">
        <v>1236</v>
      </c>
      <c r="BI5" s="44">
        <v>28509</v>
      </c>
      <c r="BJ5" s="44">
        <v>481</v>
      </c>
    </row>
    <row r="6" spans="1:62" ht="15.75">
      <c r="A6" s="101" t="s">
        <v>1354</v>
      </c>
      <c r="B6" s="44">
        <v>4</v>
      </c>
      <c r="C6" s="45" t="s">
        <v>278</v>
      </c>
      <c r="D6" s="45" t="s">
        <v>278</v>
      </c>
      <c r="E6" s="45" t="s">
        <v>2010</v>
      </c>
      <c r="F6" s="45" t="s">
        <v>1682</v>
      </c>
      <c r="G6" s="44">
        <v>4</v>
      </c>
      <c r="H6" s="45" t="s">
        <v>1355</v>
      </c>
      <c r="I6" s="46" t="s">
        <v>2091</v>
      </c>
      <c r="J6" s="47" t="s">
        <v>1901</v>
      </c>
      <c r="K6" s="47" t="s">
        <v>51</v>
      </c>
      <c r="L6" s="47" t="s">
        <v>1901</v>
      </c>
      <c r="M6" s="47"/>
      <c r="N6" s="47" t="s">
        <v>272</v>
      </c>
      <c r="O6" s="45" t="s">
        <v>2092</v>
      </c>
      <c r="P6" s="47"/>
      <c r="Q6" s="47" t="s">
        <v>2093</v>
      </c>
      <c r="R6" s="47"/>
      <c r="S6" s="47"/>
      <c r="T6" s="47" t="s">
        <v>3107</v>
      </c>
      <c r="U6" s="47" t="s">
        <v>1901</v>
      </c>
      <c r="V6" s="48">
        <v>0.77313977439179327</v>
      </c>
      <c r="W6" s="47"/>
      <c r="X6" s="44">
        <v>48</v>
      </c>
      <c r="Y6" s="44">
        <v>9</v>
      </c>
      <c r="Z6" s="44">
        <v>1411</v>
      </c>
      <c r="AA6" s="44">
        <v>1384</v>
      </c>
      <c r="AB6" s="44">
        <v>15</v>
      </c>
      <c r="AC6" s="44">
        <v>12</v>
      </c>
      <c r="AD6" s="44">
        <v>90</v>
      </c>
      <c r="AE6" s="44">
        <v>468</v>
      </c>
      <c r="AF6" s="44">
        <v>659</v>
      </c>
      <c r="AG6" s="44">
        <v>170</v>
      </c>
      <c r="AH6" s="44">
        <v>24</v>
      </c>
      <c r="AI6" s="44">
        <v>0</v>
      </c>
      <c r="AJ6" s="44">
        <v>0</v>
      </c>
      <c r="AK6" s="44">
        <v>0</v>
      </c>
      <c r="AL6" s="44">
        <v>15</v>
      </c>
      <c r="AM6" s="44">
        <v>80.239999999999995</v>
      </c>
      <c r="AN6" s="44">
        <v>46.75</v>
      </c>
      <c r="AO6" s="44">
        <v>4581</v>
      </c>
      <c r="AP6" s="44">
        <v>390</v>
      </c>
      <c r="AQ6" s="44">
        <v>8629</v>
      </c>
      <c r="AR6" s="44">
        <v>12568</v>
      </c>
      <c r="AS6" s="44">
        <v>2011</v>
      </c>
      <c r="AT6" s="44">
        <v>831</v>
      </c>
      <c r="AU6" s="44">
        <v>5944</v>
      </c>
      <c r="AV6" s="44">
        <v>128</v>
      </c>
      <c r="AW6" s="44">
        <v>4776</v>
      </c>
      <c r="AX6" s="44">
        <v>45</v>
      </c>
      <c r="AY6" s="44">
        <v>29</v>
      </c>
      <c r="AZ6" s="44">
        <v>67</v>
      </c>
      <c r="BA6" s="44">
        <v>72</v>
      </c>
      <c r="BB6" s="44">
        <v>78</v>
      </c>
      <c r="BC6" s="44">
        <v>850</v>
      </c>
      <c r="BD6" s="44">
        <v>35874</v>
      </c>
      <c r="BE6" s="44">
        <v>13723</v>
      </c>
      <c r="BF6" s="44">
        <v>28376</v>
      </c>
      <c r="BG6" s="44">
        <v>92955</v>
      </c>
      <c r="BH6" s="44">
        <v>2062</v>
      </c>
      <c r="BI6" s="44">
        <v>69242</v>
      </c>
      <c r="BJ6" s="44">
        <v>2298</v>
      </c>
    </row>
    <row r="7" spans="1:62" ht="15.75">
      <c r="A7" s="101" t="s">
        <v>1340</v>
      </c>
      <c r="B7" s="44">
        <v>5</v>
      </c>
      <c r="C7" s="45" t="s">
        <v>452</v>
      </c>
      <c r="D7" s="45" t="s">
        <v>1684</v>
      </c>
      <c r="E7" s="45" t="s">
        <v>2270</v>
      </c>
      <c r="F7" s="45" t="s">
        <v>1685</v>
      </c>
      <c r="G7" s="44">
        <v>5</v>
      </c>
      <c r="H7" s="45" t="s">
        <v>1341</v>
      </c>
      <c r="I7" s="46" t="s">
        <v>2295</v>
      </c>
      <c r="J7" s="47" t="s">
        <v>1901</v>
      </c>
      <c r="K7" s="47" t="s">
        <v>51</v>
      </c>
      <c r="L7" s="47" t="s">
        <v>1898</v>
      </c>
      <c r="M7" s="47" t="s">
        <v>2006</v>
      </c>
      <c r="N7" s="47" t="s">
        <v>1904</v>
      </c>
      <c r="O7" s="45"/>
      <c r="P7" s="47"/>
      <c r="Q7" s="47" t="s">
        <v>2296</v>
      </c>
      <c r="R7" s="47"/>
      <c r="S7" s="47"/>
      <c r="T7" s="47" t="s">
        <v>3107</v>
      </c>
      <c r="U7" s="47" t="s">
        <v>1901</v>
      </c>
      <c r="V7" s="48">
        <v>0.74286038352983264</v>
      </c>
      <c r="W7" s="47"/>
      <c r="X7" s="44">
        <v>49</v>
      </c>
      <c r="Y7" s="44">
        <v>9</v>
      </c>
      <c r="Z7" s="44">
        <v>1604</v>
      </c>
      <c r="AA7" s="44">
        <v>1564</v>
      </c>
      <c r="AB7" s="44">
        <v>22</v>
      </c>
      <c r="AC7" s="44">
        <v>18</v>
      </c>
      <c r="AD7" s="44">
        <v>125</v>
      </c>
      <c r="AE7" s="44">
        <v>587</v>
      </c>
      <c r="AF7" s="44">
        <v>664</v>
      </c>
      <c r="AG7" s="44">
        <v>211</v>
      </c>
      <c r="AH7" s="44">
        <v>13</v>
      </c>
      <c r="AI7" s="44">
        <v>4</v>
      </c>
      <c r="AJ7" s="44">
        <v>0</v>
      </c>
      <c r="AK7" s="44">
        <v>0</v>
      </c>
      <c r="AL7" s="44">
        <v>22</v>
      </c>
      <c r="AM7" s="44">
        <v>87.25</v>
      </c>
      <c r="AN7" s="44">
        <v>39.64</v>
      </c>
      <c r="AO7" s="44">
        <v>3728</v>
      </c>
      <c r="AP7" s="44">
        <v>523</v>
      </c>
      <c r="AQ7" s="44">
        <v>7160</v>
      </c>
      <c r="AR7" s="44">
        <v>7012</v>
      </c>
      <c r="AS7" s="44">
        <v>3553</v>
      </c>
      <c r="AT7" s="44">
        <v>2220</v>
      </c>
      <c r="AU7" s="44">
        <v>3915</v>
      </c>
      <c r="AV7" s="44">
        <v>227</v>
      </c>
      <c r="AW7" s="44">
        <v>4428</v>
      </c>
      <c r="AX7" s="44">
        <v>117</v>
      </c>
      <c r="AY7" s="44">
        <v>6</v>
      </c>
      <c r="AZ7" s="44">
        <v>0</v>
      </c>
      <c r="BA7" s="44">
        <v>22</v>
      </c>
      <c r="BB7" s="44">
        <v>18</v>
      </c>
      <c r="BC7" s="44">
        <v>1241</v>
      </c>
      <c r="BD7" s="44">
        <v>44485</v>
      </c>
      <c r="BE7" s="44">
        <v>21001</v>
      </c>
      <c r="BF7" s="44">
        <v>23764</v>
      </c>
      <c r="BG7" s="44">
        <v>68045</v>
      </c>
      <c r="BH7" s="44">
        <v>2343</v>
      </c>
      <c r="BI7" s="44">
        <v>38014</v>
      </c>
      <c r="BJ7" s="44">
        <v>786</v>
      </c>
    </row>
    <row r="8" spans="1:62" ht="15.75">
      <c r="A8" s="101" t="s">
        <v>1582</v>
      </c>
      <c r="B8" s="44">
        <v>6</v>
      </c>
      <c r="C8" s="45" t="s">
        <v>307</v>
      </c>
      <c r="D8" s="45" t="s">
        <v>307</v>
      </c>
      <c r="E8" s="45" t="s">
        <v>2129</v>
      </c>
      <c r="F8" s="45" t="s">
        <v>1686</v>
      </c>
      <c r="G8" s="44">
        <v>6</v>
      </c>
      <c r="H8" s="45" t="s">
        <v>1583</v>
      </c>
      <c r="I8" s="46" t="s">
        <v>2248</v>
      </c>
      <c r="J8" s="47" t="s">
        <v>1898</v>
      </c>
      <c r="K8" s="47" t="s">
        <v>51</v>
      </c>
      <c r="L8" s="47" t="s">
        <v>1898</v>
      </c>
      <c r="M8" s="47"/>
      <c r="N8" s="47" t="s">
        <v>272</v>
      </c>
      <c r="O8" s="45" t="s">
        <v>2249</v>
      </c>
      <c r="P8" s="47"/>
      <c r="Q8" s="47"/>
      <c r="R8" s="47"/>
      <c r="S8" s="47"/>
      <c r="T8" s="47" t="s">
        <v>3107</v>
      </c>
      <c r="U8" s="47" t="s">
        <v>1901</v>
      </c>
      <c r="V8" s="48">
        <v>0.64945041671710713</v>
      </c>
      <c r="W8" s="47"/>
      <c r="X8" s="44">
        <v>46</v>
      </c>
      <c r="Y8" s="44">
        <v>8</v>
      </c>
      <c r="Z8" s="44">
        <v>1531</v>
      </c>
      <c r="AA8" s="44">
        <v>1506</v>
      </c>
      <c r="AB8" s="44">
        <v>18</v>
      </c>
      <c r="AC8" s="44">
        <v>7</v>
      </c>
      <c r="AD8" s="44">
        <v>121</v>
      </c>
      <c r="AE8" s="44">
        <v>562</v>
      </c>
      <c r="AF8" s="44">
        <v>669</v>
      </c>
      <c r="AG8" s="44">
        <v>178</v>
      </c>
      <c r="AH8" s="44">
        <v>1</v>
      </c>
      <c r="AI8" s="44">
        <v>0</v>
      </c>
      <c r="AJ8" s="44">
        <v>0</v>
      </c>
      <c r="AK8" s="44">
        <v>0</v>
      </c>
      <c r="AL8" s="44">
        <v>10</v>
      </c>
      <c r="AM8" s="44">
        <v>96.12</v>
      </c>
      <c r="AN8" s="44">
        <v>26.76</v>
      </c>
      <c r="AO8" s="44">
        <v>2567</v>
      </c>
      <c r="AP8" s="44">
        <v>513</v>
      </c>
      <c r="AQ8" s="44">
        <v>4601</v>
      </c>
      <c r="AR8" s="44">
        <v>2788</v>
      </c>
      <c r="AS8" s="44">
        <v>2312</v>
      </c>
      <c r="AT8" s="44">
        <v>1109</v>
      </c>
      <c r="AU8" s="44">
        <v>3094</v>
      </c>
      <c r="AV8" s="44">
        <v>219</v>
      </c>
      <c r="AW8" s="44">
        <v>2690</v>
      </c>
      <c r="AX8" s="44">
        <v>111</v>
      </c>
      <c r="AY8" s="44">
        <v>8</v>
      </c>
      <c r="AZ8" s="44">
        <v>0</v>
      </c>
      <c r="BA8" s="44">
        <v>12</v>
      </c>
      <c r="BB8" s="44">
        <v>12</v>
      </c>
      <c r="BC8" s="44">
        <v>600</v>
      </c>
      <c r="BD8" s="44">
        <v>28624</v>
      </c>
      <c r="BE8" s="44">
        <v>5317</v>
      </c>
      <c r="BF8" s="44">
        <v>17026</v>
      </c>
      <c r="BG8" s="44">
        <v>65834</v>
      </c>
      <c r="BH8" s="44">
        <v>1636</v>
      </c>
      <c r="BI8" s="44">
        <v>22852</v>
      </c>
      <c r="BJ8" s="44">
        <v>1292</v>
      </c>
    </row>
    <row r="9" spans="1:62" ht="15.75">
      <c r="A9" s="101" t="s">
        <v>1586</v>
      </c>
      <c r="B9" s="44">
        <v>7</v>
      </c>
      <c r="C9" s="45" t="s">
        <v>307</v>
      </c>
      <c r="D9" s="45" t="s">
        <v>307</v>
      </c>
      <c r="E9" s="45" t="s">
        <v>2129</v>
      </c>
      <c r="F9" s="45" t="s">
        <v>1686</v>
      </c>
      <c r="G9" s="44">
        <v>6</v>
      </c>
      <c r="H9" s="45" t="s">
        <v>1587</v>
      </c>
      <c r="I9" s="46" t="s">
        <v>2248</v>
      </c>
      <c r="J9" s="47" t="s">
        <v>1898</v>
      </c>
      <c r="K9" s="47" t="s">
        <v>51</v>
      </c>
      <c r="L9" s="47" t="s">
        <v>1898</v>
      </c>
      <c r="M9" s="47"/>
      <c r="N9" s="47" t="s">
        <v>272</v>
      </c>
      <c r="O9" s="45" t="s">
        <v>2249</v>
      </c>
      <c r="P9" s="47"/>
      <c r="Q9" s="47"/>
      <c r="R9" s="47"/>
      <c r="S9" s="47"/>
      <c r="T9" s="47" t="s">
        <v>3107</v>
      </c>
      <c r="U9" s="47" t="s">
        <v>1901</v>
      </c>
      <c r="V9" s="48">
        <v>0.73412599633366737</v>
      </c>
      <c r="W9" s="47"/>
      <c r="X9" s="44">
        <v>8</v>
      </c>
      <c r="Y9" s="44">
        <v>0</v>
      </c>
      <c r="Z9" s="44">
        <v>240</v>
      </c>
      <c r="AA9" s="44">
        <v>237</v>
      </c>
      <c r="AB9" s="44">
        <v>1</v>
      </c>
      <c r="AC9" s="44">
        <v>2</v>
      </c>
      <c r="AD9" s="44">
        <v>0</v>
      </c>
      <c r="AE9" s="44">
        <v>48</v>
      </c>
      <c r="AF9" s="44">
        <v>144</v>
      </c>
      <c r="AG9" s="44">
        <v>48</v>
      </c>
      <c r="AH9" s="44">
        <v>0</v>
      </c>
      <c r="AI9" s="44">
        <v>0</v>
      </c>
      <c r="AJ9" s="44">
        <v>0</v>
      </c>
      <c r="AK9" s="44">
        <v>0</v>
      </c>
      <c r="AL9" s="47">
        <v>0</v>
      </c>
      <c r="AM9" s="44">
        <v>95.43</v>
      </c>
      <c r="AN9" s="44">
        <v>31.65</v>
      </c>
      <c r="AO9" s="44">
        <v>495</v>
      </c>
      <c r="AP9" s="44">
        <v>125</v>
      </c>
      <c r="AQ9" s="44">
        <v>1283</v>
      </c>
      <c r="AR9" s="44">
        <v>717</v>
      </c>
      <c r="AS9" s="44">
        <v>526</v>
      </c>
      <c r="AT9" s="44">
        <v>342</v>
      </c>
      <c r="AU9" s="44">
        <v>491</v>
      </c>
      <c r="AV9" s="44">
        <v>23</v>
      </c>
      <c r="AW9" s="44">
        <v>494</v>
      </c>
      <c r="AX9" s="44">
        <v>9</v>
      </c>
      <c r="AY9" s="44">
        <v>4</v>
      </c>
      <c r="AZ9" s="44">
        <v>0</v>
      </c>
      <c r="BA9" s="44">
        <v>1</v>
      </c>
      <c r="BB9" s="44">
        <v>0</v>
      </c>
      <c r="BC9" s="44">
        <v>165</v>
      </c>
      <c r="BD9" s="44">
        <v>5839</v>
      </c>
      <c r="BE9" s="44">
        <v>812</v>
      </c>
      <c r="BF9" s="44">
        <v>3464</v>
      </c>
      <c r="BG9" s="44">
        <v>12958</v>
      </c>
      <c r="BH9" s="44">
        <v>311</v>
      </c>
      <c r="BI9" s="44">
        <v>4481</v>
      </c>
      <c r="BJ9" s="44">
        <v>219</v>
      </c>
    </row>
    <row r="10" spans="1:62" ht="15.75">
      <c r="A10" s="101" t="s">
        <v>1479</v>
      </c>
      <c r="B10" s="44">
        <v>8</v>
      </c>
      <c r="C10" s="45" t="s">
        <v>452</v>
      </c>
      <c r="D10" s="45" t="s">
        <v>1684</v>
      </c>
      <c r="E10" s="45" t="s">
        <v>2273</v>
      </c>
      <c r="F10" s="45" t="s">
        <v>1687</v>
      </c>
      <c r="G10" s="44">
        <v>8</v>
      </c>
      <c r="H10" s="45" t="s">
        <v>1480</v>
      </c>
      <c r="I10" s="46" t="s">
        <v>2303</v>
      </c>
      <c r="J10" s="47" t="s">
        <v>1898</v>
      </c>
      <c r="K10" s="47" t="s">
        <v>51</v>
      </c>
      <c r="L10" s="47" t="s">
        <v>1898</v>
      </c>
      <c r="M10" s="47"/>
      <c r="N10" s="47" t="s">
        <v>272</v>
      </c>
      <c r="O10" s="45" t="s">
        <v>2304</v>
      </c>
      <c r="P10" s="47"/>
      <c r="Q10" s="47"/>
      <c r="R10" s="47"/>
      <c r="S10" s="47"/>
      <c r="T10" s="47" t="s">
        <v>3106</v>
      </c>
      <c r="U10" s="47" t="s">
        <v>1901</v>
      </c>
      <c r="V10" s="48">
        <v>1.0801983503815158</v>
      </c>
      <c r="W10" s="47"/>
      <c r="X10" s="44">
        <v>0</v>
      </c>
      <c r="Y10" s="44">
        <v>0</v>
      </c>
      <c r="Z10" s="44">
        <v>448</v>
      </c>
      <c r="AA10" s="44">
        <v>433</v>
      </c>
      <c r="AB10" s="44">
        <v>8</v>
      </c>
      <c r="AC10" s="44">
        <v>7</v>
      </c>
      <c r="AD10" s="44">
        <v>43</v>
      </c>
      <c r="AE10" s="44">
        <v>181</v>
      </c>
      <c r="AF10" s="44">
        <v>180</v>
      </c>
      <c r="AG10" s="44">
        <v>42</v>
      </c>
      <c r="AH10" s="44">
        <v>0</v>
      </c>
      <c r="AI10" s="44">
        <v>2</v>
      </c>
      <c r="AJ10" s="44">
        <v>0</v>
      </c>
      <c r="AK10" s="44">
        <v>0</v>
      </c>
      <c r="AL10" s="44">
        <v>12</v>
      </c>
      <c r="AM10" s="44">
        <v>87.59</v>
      </c>
      <c r="AN10" s="44">
        <v>36.26</v>
      </c>
      <c r="AO10" s="44">
        <v>1464</v>
      </c>
      <c r="AP10" s="44">
        <v>95</v>
      </c>
      <c r="AQ10" s="44">
        <v>2699</v>
      </c>
      <c r="AR10" s="44">
        <v>1681</v>
      </c>
      <c r="AS10" s="44">
        <v>1881</v>
      </c>
      <c r="AT10" s="44">
        <v>2127</v>
      </c>
      <c r="AU10" s="44">
        <v>1753</v>
      </c>
      <c r="AV10" s="44">
        <v>15</v>
      </c>
      <c r="AW10" s="44">
        <v>1513</v>
      </c>
      <c r="AX10" s="44">
        <v>34</v>
      </c>
      <c r="AY10" s="44">
        <v>6</v>
      </c>
      <c r="AZ10" s="44">
        <v>0</v>
      </c>
      <c r="BA10" s="44">
        <v>7</v>
      </c>
      <c r="BB10" s="44">
        <v>0</v>
      </c>
      <c r="BC10" s="47" t="s">
        <v>267</v>
      </c>
      <c r="BD10" s="44">
        <v>13529</v>
      </c>
      <c r="BE10" s="44">
        <v>3028</v>
      </c>
      <c r="BF10" s="44">
        <v>11234</v>
      </c>
      <c r="BG10" s="44">
        <v>23364</v>
      </c>
      <c r="BH10" s="44">
        <v>860</v>
      </c>
      <c r="BI10" s="44">
        <v>11134</v>
      </c>
      <c r="BJ10" s="44">
        <v>760</v>
      </c>
    </row>
    <row r="11" spans="1:62" ht="15.75">
      <c r="A11" s="101" t="s">
        <v>859</v>
      </c>
      <c r="B11" s="44">
        <v>9</v>
      </c>
      <c r="C11" s="45" t="s">
        <v>307</v>
      </c>
      <c r="D11" s="45" t="s">
        <v>1688</v>
      </c>
      <c r="E11" s="45" t="s">
        <v>2151</v>
      </c>
      <c r="F11" s="45" t="s">
        <v>1689</v>
      </c>
      <c r="G11" s="44">
        <v>9</v>
      </c>
      <c r="H11" s="45" t="s">
        <v>860</v>
      </c>
      <c r="I11" s="46" t="s">
        <v>2150</v>
      </c>
      <c r="J11" s="47" t="s">
        <v>1898</v>
      </c>
      <c r="K11" s="47" t="s">
        <v>51</v>
      </c>
      <c r="L11" s="47" t="s">
        <v>1901</v>
      </c>
      <c r="M11" s="47" t="s">
        <v>2006</v>
      </c>
      <c r="N11" s="47" t="s">
        <v>272</v>
      </c>
      <c r="O11" s="45" t="s">
        <v>2152</v>
      </c>
      <c r="P11" s="47"/>
      <c r="Q11" s="47"/>
      <c r="R11" s="47"/>
      <c r="S11" s="47"/>
      <c r="T11" s="47" t="s">
        <v>3107</v>
      </c>
      <c r="U11" s="47" t="s">
        <v>1901</v>
      </c>
      <c r="V11" s="48">
        <v>0.84408656674209515</v>
      </c>
      <c r="W11" s="47"/>
      <c r="X11" s="44">
        <v>35</v>
      </c>
      <c r="Y11" s="44">
        <v>4</v>
      </c>
      <c r="Z11" s="44">
        <v>1170</v>
      </c>
      <c r="AA11" s="44">
        <v>1115</v>
      </c>
      <c r="AB11" s="44">
        <v>41</v>
      </c>
      <c r="AC11" s="44">
        <v>14</v>
      </c>
      <c r="AD11" s="44">
        <v>126</v>
      </c>
      <c r="AE11" s="44">
        <v>334</v>
      </c>
      <c r="AF11" s="44">
        <v>512</v>
      </c>
      <c r="AG11" s="44">
        <v>173</v>
      </c>
      <c r="AH11" s="44">
        <v>24</v>
      </c>
      <c r="AI11" s="44">
        <v>0</v>
      </c>
      <c r="AJ11" s="44">
        <v>1</v>
      </c>
      <c r="AK11" s="44">
        <v>0</v>
      </c>
      <c r="AL11" s="44">
        <v>21</v>
      </c>
      <c r="AM11" s="44">
        <v>88.82</v>
      </c>
      <c r="AN11" s="44">
        <v>38.74</v>
      </c>
      <c r="AO11" s="44">
        <v>2365</v>
      </c>
      <c r="AP11" s="44">
        <v>453</v>
      </c>
      <c r="AQ11" s="44">
        <v>6766</v>
      </c>
      <c r="AR11" s="44">
        <v>8449</v>
      </c>
      <c r="AS11" s="44">
        <v>3359</v>
      </c>
      <c r="AT11" s="44">
        <v>2083</v>
      </c>
      <c r="AU11" s="44">
        <v>3977</v>
      </c>
      <c r="AV11" s="44">
        <v>285</v>
      </c>
      <c r="AW11" s="44">
        <v>6467</v>
      </c>
      <c r="AX11" s="44">
        <v>666</v>
      </c>
      <c r="AY11" s="44">
        <v>14</v>
      </c>
      <c r="AZ11" s="44">
        <v>26</v>
      </c>
      <c r="BA11" s="44">
        <v>35</v>
      </c>
      <c r="BB11" s="44">
        <v>26</v>
      </c>
      <c r="BC11" s="44">
        <v>1028</v>
      </c>
      <c r="BD11" s="44">
        <v>39347</v>
      </c>
      <c r="BE11" s="44">
        <v>30741</v>
      </c>
      <c r="BF11" s="44">
        <v>20675</v>
      </c>
      <c r="BG11" s="44">
        <v>67478</v>
      </c>
      <c r="BH11" s="44">
        <v>2293</v>
      </c>
      <c r="BI11" s="44">
        <v>70861</v>
      </c>
      <c r="BJ11" s="44">
        <v>414</v>
      </c>
    </row>
    <row r="12" spans="1:62" ht="15.75">
      <c r="A12" s="101" t="s">
        <v>1089</v>
      </c>
      <c r="B12" s="44">
        <v>10</v>
      </c>
      <c r="C12" s="45" t="s">
        <v>278</v>
      </c>
      <c r="D12" s="45" t="s">
        <v>278</v>
      </c>
      <c r="E12" s="45" t="s">
        <v>2010</v>
      </c>
      <c r="F12" s="45" t="s">
        <v>1691</v>
      </c>
      <c r="G12" s="44">
        <v>10</v>
      </c>
      <c r="H12" s="45" t="s">
        <v>1090</v>
      </c>
      <c r="I12" s="46" t="s">
        <v>2070</v>
      </c>
      <c r="J12" s="47" t="s">
        <v>1898</v>
      </c>
      <c r="K12" s="47" t="s">
        <v>51</v>
      </c>
      <c r="L12" s="47" t="s">
        <v>1898</v>
      </c>
      <c r="M12" s="47" t="s">
        <v>1919</v>
      </c>
      <c r="N12" s="47" t="s">
        <v>272</v>
      </c>
      <c r="O12" s="45" t="s">
        <v>2071</v>
      </c>
      <c r="P12" s="47"/>
      <c r="Q12" s="47"/>
      <c r="R12" s="47"/>
      <c r="S12" s="47"/>
      <c r="T12" s="47" t="s">
        <v>3107</v>
      </c>
      <c r="U12" s="47" t="s">
        <v>1898</v>
      </c>
      <c r="V12" s="48">
        <v>0.57601759890323256</v>
      </c>
      <c r="W12" s="47"/>
      <c r="X12" s="44">
        <v>35</v>
      </c>
      <c r="Y12" s="44">
        <v>4</v>
      </c>
      <c r="Z12" s="44">
        <v>1165</v>
      </c>
      <c r="AA12" s="44">
        <v>1135</v>
      </c>
      <c r="AB12" s="44">
        <v>20</v>
      </c>
      <c r="AC12" s="44">
        <v>10</v>
      </c>
      <c r="AD12" s="44">
        <v>136</v>
      </c>
      <c r="AE12" s="44">
        <v>398</v>
      </c>
      <c r="AF12" s="44">
        <v>455</v>
      </c>
      <c r="AG12" s="44">
        <v>174</v>
      </c>
      <c r="AH12" s="44">
        <v>1</v>
      </c>
      <c r="AI12" s="44">
        <v>0</v>
      </c>
      <c r="AJ12" s="44">
        <v>1</v>
      </c>
      <c r="AK12" s="44">
        <v>0</v>
      </c>
      <c r="AL12" s="44">
        <v>12</v>
      </c>
      <c r="AM12" s="44">
        <v>89.55</v>
      </c>
      <c r="AN12" s="44">
        <v>47.84</v>
      </c>
      <c r="AO12" s="44">
        <v>3179</v>
      </c>
      <c r="AP12" s="44">
        <v>511</v>
      </c>
      <c r="AQ12" s="44">
        <v>8160</v>
      </c>
      <c r="AR12" s="44">
        <v>9731</v>
      </c>
      <c r="AS12" s="44">
        <v>2771</v>
      </c>
      <c r="AT12" s="44">
        <v>2642</v>
      </c>
      <c r="AU12" s="44">
        <v>1938</v>
      </c>
      <c r="AV12" s="44">
        <v>523</v>
      </c>
      <c r="AW12" s="44">
        <v>3782</v>
      </c>
      <c r="AX12" s="44">
        <v>464</v>
      </c>
      <c r="AY12" s="44">
        <v>3</v>
      </c>
      <c r="AZ12" s="44">
        <v>0</v>
      </c>
      <c r="BA12" s="44">
        <v>11</v>
      </c>
      <c r="BB12" s="44">
        <v>1</v>
      </c>
      <c r="BC12" s="44">
        <v>457</v>
      </c>
      <c r="BD12" s="44">
        <v>42073</v>
      </c>
      <c r="BE12" s="44">
        <v>14466</v>
      </c>
      <c r="BF12" s="44">
        <v>19405</v>
      </c>
      <c r="BG12" s="44">
        <v>74869</v>
      </c>
      <c r="BH12" s="44">
        <v>2478</v>
      </c>
      <c r="BI12" s="44">
        <v>44719</v>
      </c>
      <c r="BJ12" s="44">
        <v>923</v>
      </c>
    </row>
    <row r="13" spans="1:62" ht="15.75">
      <c r="A13" s="101" t="s">
        <v>755</v>
      </c>
      <c r="B13" s="44">
        <v>11</v>
      </c>
      <c r="C13" s="45" t="s">
        <v>256</v>
      </c>
      <c r="D13" s="45" t="s">
        <v>256</v>
      </c>
      <c r="E13" s="45" t="s">
        <v>1906</v>
      </c>
      <c r="F13" s="45" t="s">
        <v>1814</v>
      </c>
      <c r="G13" s="44">
        <v>280</v>
      </c>
      <c r="H13" s="45" t="s">
        <v>756</v>
      </c>
      <c r="I13" s="46" t="s">
        <v>1937</v>
      </c>
      <c r="J13" s="47" t="s">
        <v>1898</v>
      </c>
      <c r="K13" s="47" t="s">
        <v>51</v>
      </c>
      <c r="L13" s="47" t="s">
        <v>1898</v>
      </c>
      <c r="M13" s="47"/>
      <c r="N13" s="47" t="s">
        <v>272</v>
      </c>
      <c r="O13" s="45" t="s">
        <v>1938</v>
      </c>
      <c r="P13" s="47"/>
      <c r="Q13" s="47"/>
      <c r="R13" s="47"/>
      <c r="S13" s="47"/>
      <c r="T13" s="47" t="s">
        <v>3106</v>
      </c>
      <c r="U13" s="47" t="s">
        <v>1901</v>
      </c>
      <c r="V13" s="48">
        <v>1.1856159665907791</v>
      </c>
      <c r="W13" s="47"/>
      <c r="X13" s="44">
        <v>0</v>
      </c>
      <c r="Y13" s="44">
        <v>9</v>
      </c>
      <c r="Z13" s="44">
        <v>401</v>
      </c>
      <c r="AA13" s="44">
        <v>398</v>
      </c>
      <c r="AB13" s="44">
        <v>3</v>
      </c>
      <c r="AC13" s="44">
        <v>0</v>
      </c>
      <c r="AD13" s="44">
        <v>0</v>
      </c>
      <c r="AE13" s="44">
        <v>64</v>
      </c>
      <c r="AF13" s="44">
        <v>216</v>
      </c>
      <c r="AG13" s="44">
        <v>91</v>
      </c>
      <c r="AH13" s="44">
        <v>29</v>
      </c>
      <c r="AI13" s="44">
        <v>0</v>
      </c>
      <c r="AJ13" s="44">
        <v>1</v>
      </c>
      <c r="AK13" s="44">
        <v>0</v>
      </c>
      <c r="AL13" s="44">
        <v>1</v>
      </c>
      <c r="AM13" s="44">
        <v>92.97</v>
      </c>
      <c r="AN13" s="44">
        <v>38.44</v>
      </c>
      <c r="AO13" s="44">
        <v>907</v>
      </c>
      <c r="AP13" s="44">
        <v>87</v>
      </c>
      <c r="AQ13" s="44">
        <v>2162</v>
      </c>
      <c r="AR13" s="44">
        <v>3474</v>
      </c>
      <c r="AS13" s="44">
        <v>653</v>
      </c>
      <c r="AT13" s="44">
        <v>498</v>
      </c>
      <c r="AU13" s="44">
        <v>2138</v>
      </c>
      <c r="AV13" s="44">
        <v>105</v>
      </c>
      <c r="AW13" s="44">
        <v>2084</v>
      </c>
      <c r="AX13" s="44">
        <v>55</v>
      </c>
      <c r="AY13" s="44">
        <v>17</v>
      </c>
      <c r="AZ13" s="44">
        <v>1</v>
      </c>
      <c r="BA13" s="44">
        <v>14</v>
      </c>
      <c r="BB13" s="44">
        <v>0</v>
      </c>
      <c r="BC13" s="47" t="s">
        <v>267</v>
      </c>
      <c r="BD13" s="44">
        <v>8937</v>
      </c>
      <c r="BE13" s="44">
        <v>2926</v>
      </c>
      <c r="BF13" s="44">
        <v>9400</v>
      </c>
      <c r="BG13" s="44">
        <v>31017</v>
      </c>
      <c r="BH13" s="44">
        <v>655</v>
      </c>
      <c r="BI13" s="44">
        <v>21026</v>
      </c>
      <c r="BJ13" s="44">
        <v>387</v>
      </c>
    </row>
    <row r="14" spans="1:62" ht="15.75">
      <c r="A14" s="101" t="s">
        <v>1068</v>
      </c>
      <c r="B14" s="44">
        <v>14</v>
      </c>
      <c r="C14" s="45" t="s">
        <v>278</v>
      </c>
      <c r="D14" s="45" t="s">
        <v>278</v>
      </c>
      <c r="E14" s="45" t="s">
        <v>2010</v>
      </c>
      <c r="F14" s="45" t="s">
        <v>1692</v>
      </c>
      <c r="G14" s="44">
        <v>14</v>
      </c>
      <c r="H14" s="45" t="s">
        <v>1069</v>
      </c>
      <c r="I14" s="46" t="s">
        <v>2068</v>
      </c>
      <c r="J14" s="47" t="s">
        <v>1901</v>
      </c>
      <c r="K14" s="47" t="s">
        <v>51</v>
      </c>
      <c r="L14" s="47" t="s">
        <v>1898</v>
      </c>
      <c r="M14" s="47"/>
      <c r="N14" s="47" t="s">
        <v>272</v>
      </c>
      <c r="O14" s="45" t="s">
        <v>2069</v>
      </c>
      <c r="P14" s="47"/>
      <c r="Q14" s="47"/>
      <c r="R14" s="47"/>
      <c r="S14" s="47"/>
      <c r="T14" s="47" t="s">
        <v>3107</v>
      </c>
      <c r="U14" s="47" t="s">
        <v>1898</v>
      </c>
      <c r="V14" s="48">
        <v>0.46468273581522718</v>
      </c>
      <c r="W14" s="47"/>
      <c r="X14" s="44">
        <v>54</v>
      </c>
      <c r="Y14" s="44">
        <v>8</v>
      </c>
      <c r="Z14" s="44">
        <v>1840</v>
      </c>
      <c r="AA14" s="44">
        <v>1689</v>
      </c>
      <c r="AB14" s="44">
        <v>13</v>
      </c>
      <c r="AC14" s="44">
        <v>138</v>
      </c>
      <c r="AD14" s="44">
        <v>40</v>
      </c>
      <c r="AE14" s="44">
        <v>200</v>
      </c>
      <c r="AF14" s="44">
        <v>961</v>
      </c>
      <c r="AG14" s="44">
        <v>548</v>
      </c>
      <c r="AH14" s="44">
        <v>89</v>
      </c>
      <c r="AI14" s="44">
        <v>2</v>
      </c>
      <c r="AJ14" s="44">
        <v>0</v>
      </c>
      <c r="AK14" s="44">
        <v>0</v>
      </c>
      <c r="AL14" s="44">
        <v>28</v>
      </c>
      <c r="AM14" s="44">
        <v>92.53</v>
      </c>
      <c r="AN14" s="44">
        <v>38.43</v>
      </c>
      <c r="AO14" s="44">
        <v>3757</v>
      </c>
      <c r="AP14" s="44">
        <v>351</v>
      </c>
      <c r="AQ14" s="44">
        <v>7814</v>
      </c>
      <c r="AR14" s="44">
        <v>13755</v>
      </c>
      <c r="AS14" s="44">
        <v>2782</v>
      </c>
      <c r="AT14" s="44">
        <v>1864</v>
      </c>
      <c r="AU14" s="44">
        <v>7435</v>
      </c>
      <c r="AV14" s="44">
        <v>134</v>
      </c>
      <c r="AW14" s="44">
        <v>7077</v>
      </c>
      <c r="AX14" s="44">
        <v>60</v>
      </c>
      <c r="AY14" s="44">
        <v>82</v>
      </c>
      <c r="AZ14" s="44">
        <v>0</v>
      </c>
      <c r="BA14" s="44">
        <v>89</v>
      </c>
      <c r="BB14" s="44">
        <v>0</v>
      </c>
      <c r="BC14" s="44">
        <v>1260</v>
      </c>
      <c r="BD14" s="44">
        <v>41106</v>
      </c>
      <c r="BE14" s="44">
        <v>10814</v>
      </c>
      <c r="BF14" s="44">
        <v>31058</v>
      </c>
      <c r="BG14" s="44">
        <v>90493</v>
      </c>
      <c r="BH14" s="44">
        <v>1277</v>
      </c>
      <c r="BI14" s="44">
        <v>31252</v>
      </c>
      <c r="BJ14" s="44">
        <v>3480</v>
      </c>
    </row>
    <row r="15" spans="1:62" ht="15.75">
      <c r="A15" s="101" t="s">
        <v>873</v>
      </c>
      <c r="B15" s="44">
        <v>15</v>
      </c>
      <c r="C15" s="45" t="s">
        <v>307</v>
      </c>
      <c r="D15" s="45" t="s">
        <v>1700</v>
      </c>
      <c r="E15" s="45" t="s">
        <v>1927</v>
      </c>
      <c r="F15" s="45" t="s">
        <v>1785</v>
      </c>
      <c r="G15" s="44">
        <v>134</v>
      </c>
      <c r="H15" s="45" t="s">
        <v>874</v>
      </c>
      <c r="I15" s="46" t="s">
        <v>2137</v>
      </c>
      <c r="J15" s="47" t="s">
        <v>1898</v>
      </c>
      <c r="K15" s="47" t="s">
        <v>51</v>
      </c>
      <c r="L15" s="47" t="s">
        <v>1898</v>
      </c>
      <c r="M15" s="47" t="s">
        <v>2006</v>
      </c>
      <c r="N15" s="47" t="s">
        <v>272</v>
      </c>
      <c r="O15" s="45" t="s">
        <v>2136</v>
      </c>
      <c r="P15" s="47"/>
      <c r="Q15" s="47"/>
      <c r="R15" s="47"/>
      <c r="S15" s="47"/>
      <c r="T15" s="47" t="s">
        <v>3107</v>
      </c>
      <c r="U15" s="47" t="s">
        <v>1898</v>
      </c>
      <c r="V15" s="48">
        <v>0.42731092354617661</v>
      </c>
      <c r="W15" s="47"/>
      <c r="X15" s="44">
        <v>8</v>
      </c>
      <c r="Y15" s="44">
        <v>3</v>
      </c>
      <c r="Z15" s="44">
        <v>608</v>
      </c>
      <c r="AA15" s="44">
        <v>586</v>
      </c>
      <c r="AB15" s="44">
        <v>3</v>
      </c>
      <c r="AC15" s="44">
        <v>19</v>
      </c>
      <c r="AD15" s="44">
        <v>21</v>
      </c>
      <c r="AE15" s="44">
        <v>47</v>
      </c>
      <c r="AF15" s="44">
        <v>357</v>
      </c>
      <c r="AG15" s="44">
        <v>163</v>
      </c>
      <c r="AH15" s="44">
        <v>19</v>
      </c>
      <c r="AI15" s="44">
        <v>1</v>
      </c>
      <c r="AJ15" s="44">
        <v>0</v>
      </c>
      <c r="AK15" s="44">
        <v>0</v>
      </c>
      <c r="AL15" s="44">
        <v>7</v>
      </c>
      <c r="AM15" s="44">
        <v>86.83</v>
      </c>
      <c r="AN15" s="44">
        <v>36.69</v>
      </c>
      <c r="AO15" s="44">
        <v>1353</v>
      </c>
      <c r="AP15" s="44">
        <v>208</v>
      </c>
      <c r="AQ15" s="44">
        <v>3211</v>
      </c>
      <c r="AR15" s="44">
        <v>2713</v>
      </c>
      <c r="AS15" s="44">
        <v>1506</v>
      </c>
      <c r="AT15" s="44">
        <v>1147</v>
      </c>
      <c r="AU15" s="44">
        <v>1508</v>
      </c>
      <c r="AV15" s="44">
        <v>99</v>
      </c>
      <c r="AW15" s="44">
        <v>2172</v>
      </c>
      <c r="AX15" s="44">
        <v>57</v>
      </c>
      <c r="AY15" s="44">
        <v>5</v>
      </c>
      <c r="AZ15" s="44">
        <v>0</v>
      </c>
      <c r="BA15" s="44">
        <v>5</v>
      </c>
      <c r="BB15" s="44">
        <v>0</v>
      </c>
      <c r="BC15" s="44">
        <v>395</v>
      </c>
      <c r="BD15" s="44">
        <v>18303</v>
      </c>
      <c r="BE15" s="44">
        <v>3629</v>
      </c>
      <c r="BF15" s="44">
        <v>7526</v>
      </c>
      <c r="BG15" s="44">
        <v>26833</v>
      </c>
      <c r="BH15" s="44">
        <v>609</v>
      </c>
      <c r="BI15" s="44">
        <v>26003</v>
      </c>
      <c r="BJ15" s="44">
        <v>664</v>
      </c>
    </row>
    <row r="16" spans="1:62" ht="15.75">
      <c r="A16" s="101" t="s">
        <v>663</v>
      </c>
      <c r="B16" s="44">
        <v>16</v>
      </c>
      <c r="C16" s="45" t="s">
        <v>278</v>
      </c>
      <c r="D16" s="45" t="s">
        <v>1688</v>
      </c>
      <c r="E16" s="45" t="s">
        <v>2029</v>
      </c>
      <c r="F16" s="45" t="s">
        <v>1694</v>
      </c>
      <c r="G16" s="44">
        <v>16</v>
      </c>
      <c r="H16" s="45" t="s">
        <v>664</v>
      </c>
      <c r="I16" s="46" t="s">
        <v>2028</v>
      </c>
      <c r="J16" s="47" t="s">
        <v>1901</v>
      </c>
      <c r="K16" s="47" t="s">
        <v>51</v>
      </c>
      <c r="L16" s="47" t="s">
        <v>1898</v>
      </c>
      <c r="M16" s="47" t="s">
        <v>1919</v>
      </c>
      <c r="N16" s="47" t="s">
        <v>272</v>
      </c>
      <c r="O16" s="45" t="s">
        <v>2030</v>
      </c>
      <c r="P16" s="47"/>
      <c r="Q16" s="47"/>
      <c r="R16" s="47"/>
      <c r="S16" s="47"/>
      <c r="T16" s="47" t="s">
        <v>3107</v>
      </c>
      <c r="U16" s="47" t="s">
        <v>1901</v>
      </c>
      <c r="V16" s="48">
        <v>0.69572419745554326</v>
      </c>
      <c r="W16" s="47"/>
      <c r="X16" s="44">
        <v>27</v>
      </c>
      <c r="Y16" s="44">
        <v>4</v>
      </c>
      <c r="Z16" s="44">
        <v>1338</v>
      </c>
      <c r="AA16" s="44">
        <v>1310</v>
      </c>
      <c r="AB16" s="44">
        <v>13</v>
      </c>
      <c r="AC16" s="44">
        <v>15</v>
      </c>
      <c r="AD16" s="44">
        <v>76</v>
      </c>
      <c r="AE16" s="44">
        <v>31</v>
      </c>
      <c r="AF16" s="44">
        <v>791</v>
      </c>
      <c r="AG16" s="44">
        <v>432</v>
      </c>
      <c r="AH16" s="44">
        <v>8</v>
      </c>
      <c r="AI16" s="44">
        <v>0</v>
      </c>
      <c r="AJ16" s="44">
        <v>0</v>
      </c>
      <c r="AK16" s="44">
        <v>0</v>
      </c>
      <c r="AL16" s="44">
        <v>26</v>
      </c>
      <c r="AM16" s="44">
        <v>86.89</v>
      </c>
      <c r="AN16" s="44">
        <v>42.67</v>
      </c>
      <c r="AO16" s="44">
        <v>4433</v>
      </c>
      <c r="AP16" s="44">
        <v>631</v>
      </c>
      <c r="AQ16" s="44">
        <v>6288</v>
      </c>
      <c r="AR16" s="44">
        <v>6031</v>
      </c>
      <c r="AS16" s="44">
        <v>3087</v>
      </c>
      <c r="AT16" s="44">
        <v>4874</v>
      </c>
      <c r="AU16" s="44">
        <v>3945</v>
      </c>
      <c r="AV16" s="44">
        <v>1096</v>
      </c>
      <c r="AW16" s="44">
        <v>4682</v>
      </c>
      <c r="AX16" s="44">
        <v>332</v>
      </c>
      <c r="AY16" s="44">
        <v>15</v>
      </c>
      <c r="AZ16" s="44">
        <v>12</v>
      </c>
      <c r="BA16" s="44">
        <v>19</v>
      </c>
      <c r="BB16" s="44">
        <v>6</v>
      </c>
      <c r="BC16" s="44">
        <v>659</v>
      </c>
      <c r="BD16" s="44">
        <v>40186</v>
      </c>
      <c r="BE16" s="44">
        <v>9180</v>
      </c>
      <c r="BF16" s="44">
        <v>20249</v>
      </c>
      <c r="BG16" s="44">
        <v>81834</v>
      </c>
      <c r="BH16" s="44">
        <v>1571</v>
      </c>
      <c r="BI16" s="44">
        <v>21741</v>
      </c>
      <c r="BJ16" s="44">
        <v>1093</v>
      </c>
    </row>
    <row r="17" spans="1:62" ht="15.75">
      <c r="A17" s="101" t="s">
        <v>1083</v>
      </c>
      <c r="B17" s="44">
        <v>17</v>
      </c>
      <c r="C17" s="45" t="s">
        <v>307</v>
      </c>
      <c r="D17" s="45" t="s">
        <v>307</v>
      </c>
      <c r="E17" s="45" t="s">
        <v>2162</v>
      </c>
      <c r="F17" s="45" t="s">
        <v>1695</v>
      </c>
      <c r="G17" s="44">
        <v>17</v>
      </c>
      <c r="H17" s="45" t="s">
        <v>1084</v>
      </c>
      <c r="I17" s="46" t="s">
        <v>2191</v>
      </c>
      <c r="J17" s="47" t="s">
        <v>1898</v>
      </c>
      <c r="K17" s="47" t="s">
        <v>51</v>
      </c>
      <c r="L17" s="47" t="s">
        <v>1898</v>
      </c>
      <c r="M17" s="47"/>
      <c r="N17" s="47" t="s">
        <v>272</v>
      </c>
      <c r="O17" s="45" t="s">
        <v>2192</v>
      </c>
      <c r="P17" s="47"/>
      <c r="Q17" s="47"/>
      <c r="R17" s="47"/>
      <c r="S17" s="47"/>
      <c r="T17" s="47" t="s">
        <v>3107</v>
      </c>
      <c r="U17" s="47" t="s">
        <v>1898</v>
      </c>
      <c r="V17" s="48">
        <v>0.52831958431209314</v>
      </c>
      <c r="W17" s="47"/>
      <c r="X17" s="44">
        <v>29</v>
      </c>
      <c r="Y17" s="44">
        <v>5</v>
      </c>
      <c r="Z17" s="44">
        <v>1310</v>
      </c>
      <c r="AA17" s="44">
        <v>1287</v>
      </c>
      <c r="AB17" s="44">
        <v>8</v>
      </c>
      <c r="AC17" s="44">
        <v>15</v>
      </c>
      <c r="AD17" s="44">
        <v>15</v>
      </c>
      <c r="AE17" s="44">
        <v>71</v>
      </c>
      <c r="AF17" s="44">
        <v>853</v>
      </c>
      <c r="AG17" s="44">
        <v>356</v>
      </c>
      <c r="AH17" s="44">
        <v>10</v>
      </c>
      <c r="AI17" s="44">
        <v>5</v>
      </c>
      <c r="AJ17" s="44">
        <v>0</v>
      </c>
      <c r="AK17" s="44">
        <v>0</v>
      </c>
      <c r="AL17" s="44">
        <v>12</v>
      </c>
      <c r="AM17" s="44">
        <v>93.06</v>
      </c>
      <c r="AN17" s="44">
        <v>38.69</v>
      </c>
      <c r="AO17" s="44">
        <v>2809</v>
      </c>
      <c r="AP17" s="44">
        <v>242</v>
      </c>
      <c r="AQ17" s="44">
        <v>6112</v>
      </c>
      <c r="AR17" s="44">
        <v>3546</v>
      </c>
      <c r="AS17" s="44">
        <v>3070</v>
      </c>
      <c r="AT17" s="44">
        <v>2545</v>
      </c>
      <c r="AU17" s="44">
        <v>2479</v>
      </c>
      <c r="AV17" s="44">
        <v>49</v>
      </c>
      <c r="AW17" s="44">
        <v>3115</v>
      </c>
      <c r="AX17" s="44">
        <v>64</v>
      </c>
      <c r="AY17" s="44">
        <v>11</v>
      </c>
      <c r="AZ17" s="44">
        <v>0</v>
      </c>
      <c r="BA17" s="44">
        <v>36</v>
      </c>
      <c r="BB17" s="44">
        <v>10</v>
      </c>
      <c r="BC17" s="44">
        <v>1052</v>
      </c>
      <c r="BD17" s="44">
        <v>34860</v>
      </c>
      <c r="BE17" s="44">
        <v>5954</v>
      </c>
      <c r="BF17" s="44">
        <v>19803</v>
      </c>
      <c r="BG17" s="44">
        <v>64470</v>
      </c>
      <c r="BH17" s="44">
        <v>1508</v>
      </c>
      <c r="BI17" s="44">
        <v>80207</v>
      </c>
      <c r="BJ17" s="44">
        <v>1162</v>
      </c>
    </row>
    <row r="18" spans="1:62" ht="15.75">
      <c r="A18" s="101" t="s">
        <v>1391</v>
      </c>
      <c r="B18" s="44">
        <v>18</v>
      </c>
      <c r="C18" s="45" t="s">
        <v>307</v>
      </c>
      <c r="D18" s="45" t="s">
        <v>307</v>
      </c>
      <c r="E18" s="45" t="s">
        <v>2139</v>
      </c>
      <c r="F18" s="45" t="s">
        <v>1696</v>
      </c>
      <c r="G18" s="44">
        <v>18</v>
      </c>
      <c r="H18" s="45" t="s">
        <v>1392</v>
      </c>
      <c r="I18" s="46" t="s">
        <v>2230</v>
      </c>
      <c r="J18" s="47" t="s">
        <v>1898</v>
      </c>
      <c r="K18" s="47" t="s">
        <v>51</v>
      </c>
      <c r="L18" s="47" t="s">
        <v>1901</v>
      </c>
      <c r="M18" s="47"/>
      <c r="N18" s="47" t="s">
        <v>272</v>
      </c>
      <c r="O18" s="45" t="s">
        <v>2231</v>
      </c>
      <c r="P18" s="47"/>
      <c r="Q18" s="47"/>
      <c r="R18" s="47"/>
      <c r="S18" s="47"/>
      <c r="T18" s="47" t="s">
        <v>3107</v>
      </c>
      <c r="U18" s="47" t="s">
        <v>1901</v>
      </c>
      <c r="V18" s="48">
        <v>0.63341954790916322</v>
      </c>
      <c r="W18" s="47"/>
      <c r="X18" s="44">
        <v>26</v>
      </c>
      <c r="Y18" s="44">
        <v>6</v>
      </c>
      <c r="Z18" s="44">
        <v>1191</v>
      </c>
      <c r="AA18" s="44">
        <v>1174</v>
      </c>
      <c r="AB18" s="44">
        <v>12</v>
      </c>
      <c r="AC18" s="44">
        <v>5</v>
      </c>
      <c r="AD18" s="44">
        <v>8</v>
      </c>
      <c r="AE18" s="44">
        <v>62</v>
      </c>
      <c r="AF18" s="44">
        <v>742</v>
      </c>
      <c r="AG18" s="44">
        <v>373</v>
      </c>
      <c r="AH18" s="44">
        <v>6</v>
      </c>
      <c r="AI18" s="44">
        <v>0</v>
      </c>
      <c r="AJ18" s="44">
        <v>0</v>
      </c>
      <c r="AK18" s="44">
        <v>0</v>
      </c>
      <c r="AL18" s="44">
        <v>16</v>
      </c>
      <c r="AM18" s="44">
        <v>93.34</v>
      </c>
      <c r="AN18" s="44">
        <v>30.58</v>
      </c>
      <c r="AO18" s="44">
        <v>2050</v>
      </c>
      <c r="AP18" s="44">
        <v>176</v>
      </c>
      <c r="AQ18" s="44">
        <v>6890</v>
      </c>
      <c r="AR18" s="44">
        <v>13437</v>
      </c>
      <c r="AS18" s="44">
        <v>2473</v>
      </c>
      <c r="AT18" s="44">
        <v>1498</v>
      </c>
      <c r="AU18" s="44">
        <v>3152</v>
      </c>
      <c r="AV18" s="44">
        <v>74</v>
      </c>
      <c r="AW18" s="44">
        <v>2488</v>
      </c>
      <c r="AX18" s="44">
        <v>53</v>
      </c>
      <c r="AY18" s="44">
        <v>27</v>
      </c>
      <c r="AZ18" s="44">
        <v>0</v>
      </c>
      <c r="BA18" s="44">
        <v>44</v>
      </c>
      <c r="BB18" s="44">
        <v>9</v>
      </c>
      <c r="BC18" s="44">
        <v>930</v>
      </c>
      <c r="BD18" s="44">
        <v>27914</v>
      </c>
      <c r="BE18" s="44">
        <v>6440</v>
      </c>
      <c r="BF18" s="44">
        <v>21470</v>
      </c>
      <c r="BG18" s="44">
        <v>75240</v>
      </c>
      <c r="BH18" s="44">
        <v>1696</v>
      </c>
      <c r="BI18" s="44">
        <v>75863</v>
      </c>
      <c r="BJ18" s="44">
        <v>1536</v>
      </c>
    </row>
    <row r="19" spans="1:62" ht="15.75">
      <c r="A19" s="101" t="s">
        <v>1395</v>
      </c>
      <c r="B19" s="44">
        <v>19</v>
      </c>
      <c r="C19" s="45" t="s">
        <v>307</v>
      </c>
      <c r="D19" s="45" t="s">
        <v>307</v>
      </c>
      <c r="E19" s="45" t="s">
        <v>2139</v>
      </c>
      <c r="F19" s="45" t="s">
        <v>1696</v>
      </c>
      <c r="G19" s="44">
        <v>18</v>
      </c>
      <c r="H19" s="45" t="s">
        <v>1396</v>
      </c>
      <c r="I19" s="46" t="s">
        <v>2230</v>
      </c>
      <c r="J19" s="47" t="s">
        <v>1898</v>
      </c>
      <c r="K19" s="47" t="s">
        <v>51</v>
      </c>
      <c r="L19" s="47" t="s">
        <v>1901</v>
      </c>
      <c r="M19" s="47"/>
      <c r="N19" s="47" t="s">
        <v>272</v>
      </c>
      <c r="O19" s="45" t="s">
        <v>2231</v>
      </c>
      <c r="P19" s="47"/>
      <c r="Q19" s="47"/>
      <c r="R19" s="47"/>
      <c r="S19" s="47"/>
      <c r="T19" s="47" t="s">
        <v>3107</v>
      </c>
      <c r="U19" s="47" t="s">
        <v>1901</v>
      </c>
      <c r="V19" s="48">
        <v>0.66722916847911007</v>
      </c>
      <c r="W19" s="47"/>
      <c r="X19" s="44">
        <v>12</v>
      </c>
      <c r="Y19" s="44">
        <v>0</v>
      </c>
      <c r="Z19" s="44">
        <v>578</v>
      </c>
      <c r="AA19" s="44">
        <v>575</v>
      </c>
      <c r="AB19" s="44">
        <v>2</v>
      </c>
      <c r="AC19" s="44">
        <v>1</v>
      </c>
      <c r="AD19" s="44">
        <v>11</v>
      </c>
      <c r="AE19" s="44">
        <v>18</v>
      </c>
      <c r="AF19" s="44">
        <v>391</v>
      </c>
      <c r="AG19" s="44">
        <v>152</v>
      </c>
      <c r="AH19" s="44">
        <v>6</v>
      </c>
      <c r="AI19" s="44">
        <v>0</v>
      </c>
      <c r="AJ19" s="44">
        <v>0</v>
      </c>
      <c r="AK19" s="44">
        <v>0</v>
      </c>
      <c r="AL19" s="44">
        <v>5</v>
      </c>
      <c r="AM19" s="44">
        <v>94.03</v>
      </c>
      <c r="AN19" s="44">
        <v>29.39</v>
      </c>
      <c r="AO19" s="44">
        <v>1057</v>
      </c>
      <c r="AP19" s="44">
        <v>186</v>
      </c>
      <c r="AQ19" s="44">
        <v>3335</v>
      </c>
      <c r="AR19" s="44">
        <v>5811</v>
      </c>
      <c r="AS19" s="44">
        <v>1198</v>
      </c>
      <c r="AT19" s="44">
        <v>772</v>
      </c>
      <c r="AU19" s="44">
        <v>1423</v>
      </c>
      <c r="AV19" s="44">
        <v>48</v>
      </c>
      <c r="AW19" s="44">
        <v>1630</v>
      </c>
      <c r="AX19" s="44">
        <v>22</v>
      </c>
      <c r="AY19" s="44">
        <v>10</v>
      </c>
      <c r="AZ19" s="44">
        <v>11</v>
      </c>
      <c r="BA19" s="44">
        <v>18</v>
      </c>
      <c r="BB19" s="44">
        <v>9</v>
      </c>
      <c r="BC19" s="44">
        <v>423</v>
      </c>
      <c r="BD19" s="44">
        <v>14033</v>
      </c>
      <c r="BE19" s="44">
        <v>3677</v>
      </c>
      <c r="BF19" s="44">
        <v>11334</v>
      </c>
      <c r="BG19" s="44">
        <v>37745</v>
      </c>
      <c r="BH19" s="44">
        <v>690</v>
      </c>
      <c r="BI19" s="44">
        <v>34676</v>
      </c>
      <c r="BJ19" s="44">
        <v>604</v>
      </c>
    </row>
    <row r="20" spans="1:62" ht="15.75">
      <c r="A20" s="101" t="s">
        <v>1132</v>
      </c>
      <c r="B20" s="44">
        <v>20</v>
      </c>
      <c r="C20" s="45" t="s">
        <v>307</v>
      </c>
      <c r="D20" s="45" t="s">
        <v>1688</v>
      </c>
      <c r="E20" s="45" t="s">
        <v>2151</v>
      </c>
      <c r="F20" s="45" t="s">
        <v>1697</v>
      </c>
      <c r="G20" s="44">
        <v>20</v>
      </c>
      <c r="H20" s="45" t="s">
        <v>1133</v>
      </c>
      <c r="I20" s="46" t="s">
        <v>2210</v>
      </c>
      <c r="J20" s="47" t="s">
        <v>1898</v>
      </c>
      <c r="K20" s="47" t="s">
        <v>51</v>
      </c>
      <c r="L20" s="47" t="s">
        <v>1898</v>
      </c>
      <c r="M20" s="47"/>
      <c r="N20" s="47" t="s">
        <v>272</v>
      </c>
      <c r="O20" s="45" t="s">
        <v>2211</v>
      </c>
      <c r="P20" s="47"/>
      <c r="Q20" s="47"/>
      <c r="R20" s="47"/>
      <c r="S20" s="47"/>
      <c r="T20" s="47" t="s">
        <v>3107</v>
      </c>
      <c r="U20" s="47" t="s">
        <v>1901</v>
      </c>
      <c r="V20" s="48">
        <v>0.72365492963256539</v>
      </c>
      <c r="W20" s="47"/>
      <c r="X20" s="44">
        <v>28</v>
      </c>
      <c r="Y20" s="44">
        <v>5</v>
      </c>
      <c r="Z20" s="44">
        <v>1286</v>
      </c>
      <c r="AA20" s="44">
        <v>1267</v>
      </c>
      <c r="AB20" s="44">
        <v>13</v>
      </c>
      <c r="AC20" s="44">
        <v>6</v>
      </c>
      <c r="AD20" s="44">
        <v>0</v>
      </c>
      <c r="AE20" s="44">
        <v>60</v>
      </c>
      <c r="AF20" s="44">
        <v>826</v>
      </c>
      <c r="AG20" s="44">
        <v>397</v>
      </c>
      <c r="AH20" s="44">
        <v>3</v>
      </c>
      <c r="AI20" s="44">
        <v>0</v>
      </c>
      <c r="AJ20" s="44">
        <v>0</v>
      </c>
      <c r="AK20" s="44">
        <v>0</v>
      </c>
      <c r="AL20" s="44">
        <v>19</v>
      </c>
      <c r="AM20" s="44">
        <v>86.12</v>
      </c>
      <c r="AN20" s="44">
        <v>47.75</v>
      </c>
      <c r="AO20" s="44">
        <v>3429</v>
      </c>
      <c r="AP20" s="44">
        <v>353</v>
      </c>
      <c r="AQ20" s="44">
        <v>7227</v>
      </c>
      <c r="AR20" s="44">
        <v>7384</v>
      </c>
      <c r="AS20" s="44">
        <v>4158</v>
      </c>
      <c r="AT20" s="44">
        <v>2191</v>
      </c>
      <c r="AU20" s="44">
        <v>3675</v>
      </c>
      <c r="AV20" s="44">
        <v>139</v>
      </c>
      <c r="AW20" s="44">
        <v>3490</v>
      </c>
      <c r="AX20" s="44">
        <v>23</v>
      </c>
      <c r="AY20" s="44">
        <v>14</v>
      </c>
      <c r="AZ20" s="44">
        <v>0</v>
      </c>
      <c r="BA20" s="44">
        <v>52</v>
      </c>
      <c r="BB20" s="44">
        <v>59</v>
      </c>
      <c r="BC20" s="44">
        <v>1092</v>
      </c>
      <c r="BD20" s="44">
        <v>36300</v>
      </c>
      <c r="BE20" s="44">
        <v>11685</v>
      </c>
      <c r="BF20" s="44">
        <v>25787</v>
      </c>
      <c r="BG20" s="44">
        <v>94644</v>
      </c>
      <c r="BH20" s="44">
        <v>1939</v>
      </c>
      <c r="BI20" s="44">
        <v>65025</v>
      </c>
      <c r="BJ20" s="44">
        <v>1713</v>
      </c>
    </row>
    <row r="21" spans="1:62" ht="15.75">
      <c r="A21" s="101" t="s">
        <v>1187</v>
      </c>
      <c r="B21" s="44">
        <v>21</v>
      </c>
      <c r="C21" s="45" t="s">
        <v>278</v>
      </c>
      <c r="D21" s="45" t="s">
        <v>278</v>
      </c>
      <c r="E21" s="45" t="s">
        <v>2026</v>
      </c>
      <c r="F21" s="45" t="s">
        <v>1699</v>
      </c>
      <c r="G21" s="44">
        <v>21</v>
      </c>
      <c r="H21" s="45" t="s">
        <v>1188</v>
      </c>
      <c r="I21" s="46" t="s">
        <v>2078</v>
      </c>
      <c r="J21" s="47" t="s">
        <v>1898</v>
      </c>
      <c r="K21" s="47" t="s">
        <v>51</v>
      </c>
      <c r="L21" s="47" t="s">
        <v>1898</v>
      </c>
      <c r="M21" s="47"/>
      <c r="N21" s="47" t="s">
        <v>272</v>
      </c>
      <c r="O21" s="45" t="s">
        <v>2079</v>
      </c>
      <c r="P21" s="47"/>
      <c r="Q21" s="47"/>
      <c r="R21" s="47"/>
      <c r="S21" s="47"/>
      <c r="T21" s="47" t="s">
        <v>3107</v>
      </c>
      <c r="U21" s="47" t="s">
        <v>1901</v>
      </c>
      <c r="V21" s="48">
        <v>0.7724969971944966</v>
      </c>
      <c r="W21" s="47"/>
      <c r="X21" s="44">
        <v>70</v>
      </c>
      <c r="Y21" s="44">
        <v>7</v>
      </c>
      <c r="Z21" s="44">
        <v>1717</v>
      </c>
      <c r="AA21" s="44">
        <v>1692</v>
      </c>
      <c r="AB21" s="44">
        <v>14</v>
      </c>
      <c r="AC21" s="44">
        <v>11</v>
      </c>
      <c r="AD21" s="44">
        <v>0</v>
      </c>
      <c r="AE21" s="44">
        <v>96</v>
      </c>
      <c r="AF21" s="44">
        <v>980</v>
      </c>
      <c r="AG21" s="44">
        <v>641</v>
      </c>
      <c r="AH21" s="44">
        <v>0</v>
      </c>
      <c r="AI21" s="44">
        <v>0</v>
      </c>
      <c r="AJ21" s="44">
        <v>0</v>
      </c>
      <c r="AK21" s="44">
        <v>0</v>
      </c>
      <c r="AL21" s="44">
        <v>19</v>
      </c>
      <c r="AM21" s="44">
        <v>92.31</v>
      </c>
      <c r="AN21" s="44">
        <v>34.93</v>
      </c>
      <c r="AO21" s="44">
        <v>4890</v>
      </c>
      <c r="AP21" s="44">
        <v>587</v>
      </c>
      <c r="AQ21" s="44">
        <v>7972</v>
      </c>
      <c r="AR21" s="44">
        <v>10906</v>
      </c>
      <c r="AS21" s="44">
        <v>4637</v>
      </c>
      <c r="AT21" s="44">
        <v>1144</v>
      </c>
      <c r="AU21" s="44">
        <v>8218</v>
      </c>
      <c r="AV21" s="44">
        <v>126</v>
      </c>
      <c r="AW21" s="44">
        <v>4279</v>
      </c>
      <c r="AX21" s="44">
        <v>100</v>
      </c>
      <c r="AY21" s="44">
        <v>21</v>
      </c>
      <c r="AZ21" s="44">
        <v>0</v>
      </c>
      <c r="BA21" s="44">
        <v>18</v>
      </c>
      <c r="BB21" s="44">
        <v>49</v>
      </c>
      <c r="BC21" s="44">
        <v>1450</v>
      </c>
      <c r="BD21" s="44">
        <v>41384</v>
      </c>
      <c r="BE21" s="44">
        <v>12570</v>
      </c>
      <c r="BF21" s="44">
        <v>34559</v>
      </c>
      <c r="BG21" s="44">
        <v>132535</v>
      </c>
      <c r="BH21" s="44">
        <v>1419</v>
      </c>
      <c r="BI21" s="44">
        <v>39546</v>
      </c>
      <c r="BJ21" s="44">
        <v>2450</v>
      </c>
    </row>
    <row r="22" spans="1:62" ht="15.75">
      <c r="A22" s="101" t="s">
        <v>439</v>
      </c>
      <c r="B22" s="44">
        <v>22</v>
      </c>
      <c r="C22" s="45" t="s">
        <v>307</v>
      </c>
      <c r="D22" s="45" t="s">
        <v>1700</v>
      </c>
      <c r="E22" s="45" t="s">
        <v>2032</v>
      </c>
      <c r="F22" s="45" t="s">
        <v>1701</v>
      </c>
      <c r="G22" s="44">
        <v>22</v>
      </c>
      <c r="H22" s="45" t="s">
        <v>440</v>
      </c>
      <c r="I22" s="46" t="s">
        <v>2123</v>
      </c>
      <c r="J22" s="47" t="s">
        <v>1898</v>
      </c>
      <c r="K22" s="47" t="s">
        <v>51</v>
      </c>
      <c r="L22" s="47" t="s">
        <v>1898</v>
      </c>
      <c r="M22" s="47"/>
      <c r="N22" s="47" t="s">
        <v>272</v>
      </c>
      <c r="O22" s="45" t="s">
        <v>2124</v>
      </c>
      <c r="P22" s="47"/>
      <c r="Q22" s="47"/>
      <c r="R22" s="47"/>
      <c r="S22" s="47"/>
      <c r="T22" s="47" t="s">
        <v>3107</v>
      </c>
      <c r="U22" s="47" t="s">
        <v>1898</v>
      </c>
      <c r="V22" s="48">
        <v>0.59783676434827859</v>
      </c>
      <c r="W22" s="47"/>
      <c r="X22" s="44">
        <v>30</v>
      </c>
      <c r="Y22" s="44">
        <v>4</v>
      </c>
      <c r="Z22" s="44">
        <v>1084</v>
      </c>
      <c r="AA22" s="44">
        <v>1063</v>
      </c>
      <c r="AB22" s="44">
        <v>19</v>
      </c>
      <c r="AC22" s="44">
        <v>2</v>
      </c>
      <c r="AD22" s="44">
        <v>0</v>
      </c>
      <c r="AE22" s="44">
        <v>44</v>
      </c>
      <c r="AF22" s="44">
        <v>745</v>
      </c>
      <c r="AG22" s="44">
        <v>295</v>
      </c>
      <c r="AH22" s="44">
        <v>0</v>
      </c>
      <c r="AI22" s="44">
        <v>0</v>
      </c>
      <c r="AJ22" s="44">
        <v>0</v>
      </c>
      <c r="AK22" s="44">
        <v>0</v>
      </c>
      <c r="AL22" s="44">
        <v>4</v>
      </c>
      <c r="AM22" s="44">
        <v>92.38</v>
      </c>
      <c r="AN22" s="44">
        <v>33.58</v>
      </c>
      <c r="AO22" s="44">
        <v>3353</v>
      </c>
      <c r="AP22" s="44">
        <v>348</v>
      </c>
      <c r="AQ22" s="44">
        <v>5086</v>
      </c>
      <c r="AR22" s="44">
        <v>4073</v>
      </c>
      <c r="AS22" s="44">
        <v>2362</v>
      </c>
      <c r="AT22" s="44">
        <v>2381</v>
      </c>
      <c r="AU22" s="44">
        <v>2150</v>
      </c>
      <c r="AV22" s="44">
        <v>33</v>
      </c>
      <c r="AW22" s="44">
        <v>2097</v>
      </c>
      <c r="AX22" s="44">
        <v>63</v>
      </c>
      <c r="AY22" s="44">
        <v>11</v>
      </c>
      <c r="AZ22" s="44">
        <v>0</v>
      </c>
      <c r="BA22" s="44">
        <v>42</v>
      </c>
      <c r="BB22" s="44">
        <v>50</v>
      </c>
      <c r="BC22" s="44">
        <v>1396</v>
      </c>
      <c r="BD22" s="44">
        <v>27325</v>
      </c>
      <c r="BE22" s="44">
        <v>6804</v>
      </c>
      <c r="BF22" s="44">
        <v>16833</v>
      </c>
      <c r="BG22" s="44">
        <v>52675</v>
      </c>
      <c r="BH22" s="44">
        <v>1353</v>
      </c>
      <c r="BI22" s="44">
        <v>77093</v>
      </c>
      <c r="BJ22" s="44">
        <v>838</v>
      </c>
    </row>
    <row r="23" spans="1:62" ht="15.75">
      <c r="A23" s="101" t="s">
        <v>1591</v>
      </c>
      <c r="B23" s="44">
        <v>23</v>
      </c>
      <c r="C23" s="45" t="s">
        <v>307</v>
      </c>
      <c r="D23" s="45" t="s">
        <v>307</v>
      </c>
      <c r="E23" s="45" t="s">
        <v>2129</v>
      </c>
      <c r="F23" s="45" t="s">
        <v>1702</v>
      </c>
      <c r="G23" s="44">
        <v>23</v>
      </c>
      <c r="H23" s="45" t="s">
        <v>1592</v>
      </c>
      <c r="I23" s="46" t="s">
        <v>2252</v>
      </c>
      <c r="J23" s="47" t="s">
        <v>1898</v>
      </c>
      <c r="K23" s="47" t="s">
        <v>51</v>
      </c>
      <c r="L23" s="47" t="s">
        <v>1901</v>
      </c>
      <c r="M23" s="47"/>
      <c r="N23" s="47" t="s">
        <v>272</v>
      </c>
      <c r="O23" s="45" t="s">
        <v>2253</v>
      </c>
      <c r="P23" s="47"/>
      <c r="Q23" s="47"/>
      <c r="R23" s="47"/>
      <c r="S23" s="47"/>
      <c r="T23" s="47" t="s">
        <v>3107</v>
      </c>
      <c r="U23" s="47" t="s">
        <v>1901</v>
      </c>
      <c r="V23" s="48">
        <v>0.63460746369686527</v>
      </c>
      <c r="W23" s="47"/>
      <c r="X23" s="44">
        <v>32</v>
      </c>
      <c r="Y23" s="44">
        <v>12</v>
      </c>
      <c r="Z23" s="44">
        <v>1861</v>
      </c>
      <c r="AA23" s="44">
        <v>1839</v>
      </c>
      <c r="AB23" s="44">
        <v>21</v>
      </c>
      <c r="AC23" s="44">
        <v>1</v>
      </c>
      <c r="AD23" s="44">
        <v>55</v>
      </c>
      <c r="AE23" s="44">
        <v>116</v>
      </c>
      <c r="AF23" s="44">
        <v>1082</v>
      </c>
      <c r="AG23" s="44">
        <v>597</v>
      </c>
      <c r="AH23" s="44">
        <v>11</v>
      </c>
      <c r="AI23" s="44">
        <v>0</v>
      </c>
      <c r="AJ23" s="44">
        <v>0</v>
      </c>
      <c r="AK23" s="44">
        <v>0</v>
      </c>
      <c r="AL23" s="44">
        <v>27</v>
      </c>
      <c r="AM23" s="44">
        <v>96.75</v>
      </c>
      <c r="AN23" s="44">
        <v>25.61</v>
      </c>
      <c r="AO23" s="44">
        <v>4598</v>
      </c>
      <c r="AP23" s="44">
        <v>991</v>
      </c>
      <c r="AQ23" s="44">
        <v>9319</v>
      </c>
      <c r="AR23" s="44">
        <v>13296</v>
      </c>
      <c r="AS23" s="44">
        <v>4180</v>
      </c>
      <c r="AT23" s="44">
        <v>23480</v>
      </c>
      <c r="AU23" s="44">
        <v>3522</v>
      </c>
      <c r="AV23" s="44">
        <v>61</v>
      </c>
      <c r="AW23" s="44">
        <v>4298</v>
      </c>
      <c r="AX23" s="44">
        <v>28</v>
      </c>
      <c r="AY23" s="44">
        <v>22</v>
      </c>
      <c r="AZ23" s="44">
        <v>2</v>
      </c>
      <c r="BA23" s="44">
        <v>12</v>
      </c>
      <c r="BB23" s="44">
        <v>16</v>
      </c>
      <c r="BC23" s="44">
        <v>1071</v>
      </c>
      <c r="BD23" s="44">
        <v>43738</v>
      </c>
      <c r="BE23" s="44">
        <v>22218</v>
      </c>
      <c r="BF23" s="44">
        <v>28896</v>
      </c>
      <c r="BG23" s="44">
        <v>127534</v>
      </c>
      <c r="BH23" s="44">
        <v>1905</v>
      </c>
      <c r="BI23" s="44">
        <v>97107</v>
      </c>
      <c r="BJ23" s="44">
        <v>1496</v>
      </c>
    </row>
    <row r="24" spans="1:62" ht="15.75">
      <c r="A24" s="101" t="s">
        <v>1306</v>
      </c>
      <c r="B24" s="44">
        <v>24</v>
      </c>
      <c r="C24" s="45" t="s">
        <v>256</v>
      </c>
      <c r="D24" s="45" t="s">
        <v>1688</v>
      </c>
      <c r="E24" s="45" t="s">
        <v>536</v>
      </c>
      <c r="F24" s="45" t="s">
        <v>1703</v>
      </c>
      <c r="G24" s="44">
        <v>24</v>
      </c>
      <c r="H24" s="45" t="s">
        <v>1307</v>
      </c>
      <c r="I24" s="46" t="s">
        <v>1978</v>
      </c>
      <c r="J24" s="47" t="s">
        <v>1901</v>
      </c>
      <c r="K24" s="47" t="s">
        <v>51</v>
      </c>
      <c r="L24" s="47" t="s">
        <v>1898</v>
      </c>
      <c r="M24" s="47"/>
      <c r="N24" s="47" t="s">
        <v>272</v>
      </c>
      <c r="O24" s="45" t="s">
        <v>1979</v>
      </c>
      <c r="P24" s="47"/>
      <c r="Q24" s="47"/>
      <c r="R24" s="47"/>
      <c r="S24" s="47"/>
      <c r="T24" s="47" t="s">
        <v>3107</v>
      </c>
      <c r="U24" s="47" t="s">
        <v>1901</v>
      </c>
      <c r="V24" s="48">
        <v>0.63090044720929395</v>
      </c>
      <c r="W24" s="47"/>
      <c r="X24" s="44">
        <v>37</v>
      </c>
      <c r="Y24" s="44">
        <v>3</v>
      </c>
      <c r="Z24" s="44">
        <v>1791</v>
      </c>
      <c r="AA24" s="44">
        <v>1769</v>
      </c>
      <c r="AB24" s="44">
        <v>17</v>
      </c>
      <c r="AC24" s="44">
        <v>5</v>
      </c>
      <c r="AD24" s="44">
        <v>0</v>
      </c>
      <c r="AE24" s="44">
        <v>104</v>
      </c>
      <c r="AF24" s="44">
        <v>1124</v>
      </c>
      <c r="AG24" s="44">
        <v>563</v>
      </c>
      <c r="AH24" s="44">
        <v>0</v>
      </c>
      <c r="AI24" s="44">
        <v>0</v>
      </c>
      <c r="AJ24" s="44">
        <v>0</v>
      </c>
      <c r="AK24" s="44">
        <v>0</v>
      </c>
      <c r="AL24" s="44">
        <v>33</v>
      </c>
      <c r="AM24" s="44">
        <v>92.6</v>
      </c>
      <c r="AN24" s="44">
        <v>35.22</v>
      </c>
      <c r="AO24" s="44">
        <v>7427</v>
      </c>
      <c r="AP24" s="44">
        <v>398</v>
      </c>
      <c r="AQ24" s="44">
        <v>13529</v>
      </c>
      <c r="AR24" s="44">
        <v>15088</v>
      </c>
      <c r="AS24" s="44">
        <v>4098</v>
      </c>
      <c r="AT24" s="44">
        <v>3648</v>
      </c>
      <c r="AU24" s="44">
        <v>8498</v>
      </c>
      <c r="AV24" s="44">
        <v>136</v>
      </c>
      <c r="AW24" s="44">
        <v>9338</v>
      </c>
      <c r="AX24" s="44">
        <v>139</v>
      </c>
      <c r="AY24" s="44">
        <v>33</v>
      </c>
      <c r="AZ24" s="44">
        <v>7</v>
      </c>
      <c r="BA24" s="44">
        <v>41</v>
      </c>
      <c r="BB24" s="44">
        <v>0</v>
      </c>
      <c r="BC24" s="44">
        <v>1813</v>
      </c>
      <c r="BD24" s="44">
        <v>52793</v>
      </c>
      <c r="BE24" s="44">
        <v>9004</v>
      </c>
      <c r="BF24" s="44">
        <v>44670</v>
      </c>
      <c r="BG24" s="44">
        <v>117305</v>
      </c>
      <c r="BH24" s="44">
        <v>2008</v>
      </c>
      <c r="BI24" s="44">
        <v>18120</v>
      </c>
      <c r="BJ24" s="44">
        <v>1364</v>
      </c>
    </row>
    <row r="25" spans="1:62" ht="15.75">
      <c r="A25" s="101" t="s">
        <v>983</v>
      </c>
      <c r="B25" s="44">
        <v>25</v>
      </c>
      <c r="C25" s="45" t="s">
        <v>278</v>
      </c>
      <c r="D25" s="45" t="s">
        <v>278</v>
      </c>
      <c r="E25" s="45" t="s">
        <v>2010</v>
      </c>
      <c r="F25" s="45" t="s">
        <v>1705</v>
      </c>
      <c r="G25" s="44">
        <v>25</v>
      </c>
      <c r="H25" s="45" t="s">
        <v>984</v>
      </c>
      <c r="I25" s="46" t="s">
        <v>2057</v>
      </c>
      <c r="J25" s="47" t="s">
        <v>1898</v>
      </c>
      <c r="K25" s="47" t="s">
        <v>51</v>
      </c>
      <c r="L25" s="47" t="s">
        <v>1901</v>
      </c>
      <c r="M25" s="47"/>
      <c r="N25" s="47" t="s">
        <v>272</v>
      </c>
      <c r="O25" s="45" t="s">
        <v>2058</v>
      </c>
      <c r="P25" s="47"/>
      <c r="Q25" s="47"/>
      <c r="R25" s="47"/>
      <c r="S25" s="47"/>
      <c r="T25" s="47" t="s">
        <v>3107</v>
      </c>
      <c r="U25" s="47" t="s">
        <v>1901</v>
      </c>
      <c r="V25" s="48">
        <v>0.68130765335994969</v>
      </c>
      <c r="W25" s="47"/>
      <c r="X25" s="44">
        <v>26</v>
      </c>
      <c r="Y25" s="44">
        <v>6</v>
      </c>
      <c r="Z25" s="44">
        <v>1139</v>
      </c>
      <c r="AA25" s="44">
        <v>1127</v>
      </c>
      <c r="AB25" s="44">
        <v>7</v>
      </c>
      <c r="AC25" s="44">
        <v>5</v>
      </c>
      <c r="AD25" s="44">
        <v>9</v>
      </c>
      <c r="AE25" s="44">
        <v>60</v>
      </c>
      <c r="AF25" s="44">
        <v>687</v>
      </c>
      <c r="AG25" s="44">
        <v>368</v>
      </c>
      <c r="AH25" s="44">
        <v>15</v>
      </c>
      <c r="AI25" s="44">
        <v>0</v>
      </c>
      <c r="AJ25" s="44">
        <v>0</v>
      </c>
      <c r="AK25" s="44">
        <v>0</v>
      </c>
      <c r="AL25" s="44">
        <v>14</v>
      </c>
      <c r="AM25" s="44">
        <v>94.67</v>
      </c>
      <c r="AN25" s="44">
        <v>32.56</v>
      </c>
      <c r="AO25" s="44">
        <v>2972</v>
      </c>
      <c r="AP25" s="44">
        <v>402</v>
      </c>
      <c r="AQ25" s="44">
        <v>5758</v>
      </c>
      <c r="AR25" s="44">
        <v>8110</v>
      </c>
      <c r="AS25" s="44">
        <v>2291</v>
      </c>
      <c r="AT25" s="44">
        <v>634</v>
      </c>
      <c r="AU25" s="44">
        <v>5204</v>
      </c>
      <c r="AV25" s="44">
        <v>53</v>
      </c>
      <c r="AW25" s="44">
        <v>4739</v>
      </c>
      <c r="AX25" s="44">
        <v>67</v>
      </c>
      <c r="AY25" s="44">
        <v>12</v>
      </c>
      <c r="AZ25" s="44">
        <v>1</v>
      </c>
      <c r="BA25" s="44">
        <v>20</v>
      </c>
      <c r="BB25" s="44">
        <v>1</v>
      </c>
      <c r="BC25" s="44">
        <v>918</v>
      </c>
      <c r="BD25" s="44">
        <v>28998</v>
      </c>
      <c r="BE25" s="44">
        <v>10798</v>
      </c>
      <c r="BF25" s="44">
        <v>21539</v>
      </c>
      <c r="BG25" s="44">
        <v>83169</v>
      </c>
      <c r="BH25" s="44">
        <v>1105</v>
      </c>
      <c r="BI25" s="44">
        <v>29802</v>
      </c>
      <c r="BJ25" s="44">
        <v>558</v>
      </c>
    </row>
    <row r="26" spans="1:62" ht="15.75">
      <c r="A26" s="101" t="s">
        <v>451</v>
      </c>
      <c r="B26" s="44">
        <v>26</v>
      </c>
      <c r="C26" s="45" t="s">
        <v>452</v>
      </c>
      <c r="D26" s="45" t="s">
        <v>1684</v>
      </c>
      <c r="E26" s="45" t="s">
        <v>2270</v>
      </c>
      <c r="F26" s="45" t="s">
        <v>1706</v>
      </c>
      <c r="G26" s="44">
        <v>26</v>
      </c>
      <c r="H26" s="45" t="s">
        <v>453</v>
      </c>
      <c r="I26" s="46" t="s">
        <v>2269</v>
      </c>
      <c r="J26" s="47" t="s">
        <v>1898</v>
      </c>
      <c r="K26" s="47" t="s">
        <v>51</v>
      </c>
      <c r="L26" s="47" t="s">
        <v>1901</v>
      </c>
      <c r="M26" s="47" t="s">
        <v>2006</v>
      </c>
      <c r="N26" s="47" t="s">
        <v>272</v>
      </c>
      <c r="O26" s="45" t="s">
        <v>2271</v>
      </c>
      <c r="P26" s="47"/>
      <c r="Q26" s="47"/>
      <c r="R26" s="47"/>
      <c r="S26" s="47"/>
      <c r="T26" s="47" t="s">
        <v>3107</v>
      </c>
      <c r="U26" s="47" t="s">
        <v>1901</v>
      </c>
      <c r="V26" s="48">
        <v>0.86797920941040474</v>
      </c>
      <c r="W26" s="47"/>
      <c r="X26" s="44">
        <v>22</v>
      </c>
      <c r="Y26" s="44">
        <v>5</v>
      </c>
      <c r="Z26" s="44">
        <v>1104</v>
      </c>
      <c r="AA26" s="44">
        <v>1097</v>
      </c>
      <c r="AB26" s="44">
        <v>6</v>
      </c>
      <c r="AC26" s="44">
        <v>1</v>
      </c>
      <c r="AD26" s="44">
        <v>0</v>
      </c>
      <c r="AE26" s="44">
        <v>23</v>
      </c>
      <c r="AF26" s="44">
        <v>507</v>
      </c>
      <c r="AG26" s="44">
        <v>486</v>
      </c>
      <c r="AH26" s="44">
        <v>88</v>
      </c>
      <c r="AI26" s="44">
        <v>0</v>
      </c>
      <c r="AJ26" s="44">
        <v>0</v>
      </c>
      <c r="AK26" s="44">
        <v>0</v>
      </c>
      <c r="AL26" s="44">
        <v>14</v>
      </c>
      <c r="AM26" s="44">
        <v>92.89</v>
      </c>
      <c r="AN26" s="44">
        <v>31.72</v>
      </c>
      <c r="AO26" s="44">
        <v>2999</v>
      </c>
      <c r="AP26" s="44">
        <v>189</v>
      </c>
      <c r="AQ26" s="44">
        <v>6839</v>
      </c>
      <c r="AR26" s="44">
        <v>6460</v>
      </c>
      <c r="AS26" s="44">
        <v>3259</v>
      </c>
      <c r="AT26" s="44">
        <v>3904</v>
      </c>
      <c r="AU26" s="44">
        <v>4755</v>
      </c>
      <c r="AV26" s="44">
        <v>153</v>
      </c>
      <c r="AW26" s="44">
        <v>3552</v>
      </c>
      <c r="AX26" s="44">
        <v>121</v>
      </c>
      <c r="AY26" s="44">
        <v>34</v>
      </c>
      <c r="AZ26" s="44">
        <v>26</v>
      </c>
      <c r="BA26" s="44">
        <v>74</v>
      </c>
      <c r="BB26" s="44">
        <v>75</v>
      </c>
      <c r="BC26" s="44">
        <v>741</v>
      </c>
      <c r="BD26" s="44">
        <v>36749</v>
      </c>
      <c r="BE26" s="44">
        <v>8357</v>
      </c>
      <c r="BF26" s="44">
        <v>22283</v>
      </c>
      <c r="BG26" s="44">
        <v>54785</v>
      </c>
      <c r="BH26" s="44">
        <v>2057</v>
      </c>
      <c r="BI26" s="44">
        <v>57346</v>
      </c>
      <c r="BJ26" s="44">
        <v>1376</v>
      </c>
    </row>
    <row r="27" spans="1:62" ht="15.75">
      <c r="A27" s="101" t="s">
        <v>1464</v>
      </c>
      <c r="B27" s="44">
        <v>27</v>
      </c>
      <c r="C27" s="45" t="s">
        <v>307</v>
      </c>
      <c r="D27" s="45" t="s">
        <v>307</v>
      </c>
      <c r="E27" s="45" t="s">
        <v>2129</v>
      </c>
      <c r="F27" s="45" t="s">
        <v>1707</v>
      </c>
      <c r="G27" s="44">
        <v>27</v>
      </c>
      <c r="H27" s="45" t="s">
        <v>1465</v>
      </c>
      <c r="I27" s="46" t="s">
        <v>2236</v>
      </c>
      <c r="J27" s="47" t="s">
        <v>1898</v>
      </c>
      <c r="K27" s="47" t="s">
        <v>51</v>
      </c>
      <c r="L27" s="47" t="s">
        <v>1901</v>
      </c>
      <c r="M27" s="47"/>
      <c r="N27" s="47" t="s">
        <v>272</v>
      </c>
      <c r="O27" s="45" t="s">
        <v>2237</v>
      </c>
      <c r="P27" s="47"/>
      <c r="Q27" s="47" t="s">
        <v>2239</v>
      </c>
      <c r="R27" s="47"/>
      <c r="S27" s="47"/>
      <c r="T27" s="47" t="s">
        <v>3107</v>
      </c>
      <c r="U27" s="47" t="s">
        <v>1901</v>
      </c>
      <c r="V27" s="48">
        <v>0.6809781969326747</v>
      </c>
      <c r="W27" s="47"/>
      <c r="X27" s="44">
        <v>24</v>
      </c>
      <c r="Y27" s="44">
        <v>6</v>
      </c>
      <c r="Z27" s="44">
        <v>1935</v>
      </c>
      <c r="AA27" s="44">
        <v>1916</v>
      </c>
      <c r="AB27" s="44">
        <v>18</v>
      </c>
      <c r="AC27" s="44">
        <v>1</v>
      </c>
      <c r="AD27" s="44">
        <v>136</v>
      </c>
      <c r="AE27" s="44">
        <v>246</v>
      </c>
      <c r="AF27" s="44">
        <v>859</v>
      </c>
      <c r="AG27" s="44">
        <v>606</v>
      </c>
      <c r="AH27" s="44">
        <v>68</v>
      </c>
      <c r="AI27" s="44">
        <v>20</v>
      </c>
      <c r="AJ27" s="44">
        <v>0</v>
      </c>
      <c r="AK27" s="44">
        <v>0</v>
      </c>
      <c r="AL27" s="44">
        <v>12</v>
      </c>
      <c r="AM27" s="44">
        <v>93.21</v>
      </c>
      <c r="AN27" s="44">
        <v>29.44</v>
      </c>
      <c r="AO27" s="44">
        <v>3770</v>
      </c>
      <c r="AP27" s="44">
        <v>914</v>
      </c>
      <c r="AQ27" s="44">
        <v>11083</v>
      </c>
      <c r="AR27" s="44">
        <v>7850</v>
      </c>
      <c r="AS27" s="44">
        <v>3541</v>
      </c>
      <c r="AT27" s="44">
        <v>1858</v>
      </c>
      <c r="AU27" s="44">
        <v>4208</v>
      </c>
      <c r="AV27" s="44">
        <v>113</v>
      </c>
      <c r="AW27" s="44">
        <v>3141</v>
      </c>
      <c r="AX27" s="44">
        <v>37</v>
      </c>
      <c r="AY27" s="44">
        <v>48</v>
      </c>
      <c r="AZ27" s="44">
        <v>0</v>
      </c>
      <c r="BA27" s="44">
        <v>78</v>
      </c>
      <c r="BB27" s="44">
        <v>0</v>
      </c>
      <c r="BC27" s="44">
        <v>826</v>
      </c>
      <c r="BD27" s="44">
        <v>50246</v>
      </c>
      <c r="BE27" s="44">
        <v>7462</v>
      </c>
      <c r="BF27" s="44">
        <v>26631</v>
      </c>
      <c r="BG27" s="44">
        <v>88129</v>
      </c>
      <c r="BH27" s="44">
        <v>2798</v>
      </c>
      <c r="BI27" s="44">
        <v>102080</v>
      </c>
      <c r="BJ27" s="44">
        <v>1817</v>
      </c>
    </row>
    <row r="28" spans="1:62" ht="15.75">
      <c r="A28" s="101" t="s">
        <v>1210</v>
      </c>
      <c r="B28" s="44">
        <v>28</v>
      </c>
      <c r="C28" s="45" t="s">
        <v>256</v>
      </c>
      <c r="D28" s="45" t="s">
        <v>1688</v>
      </c>
      <c r="E28" s="45" t="s">
        <v>536</v>
      </c>
      <c r="F28" s="45" t="s">
        <v>1708</v>
      </c>
      <c r="G28" s="44">
        <v>28</v>
      </c>
      <c r="H28" s="45" t="s">
        <v>1211</v>
      </c>
      <c r="I28" s="46" t="s">
        <v>1940</v>
      </c>
      <c r="J28" s="47" t="s">
        <v>1898</v>
      </c>
      <c r="K28" s="47" t="s">
        <v>51</v>
      </c>
      <c r="L28" s="47" t="s">
        <v>1898</v>
      </c>
      <c r="M28" s="47"/>
      <c r="N28" s="47" t="s">
        <v>272</v>
      </c>
      <c r="O28" s="45" t="s">
        <v>1960</v>
      </c>
      <c r="P28" s="47"/>
      <c r="Q28" s="47"/>
      <c r="R28" s="47"/>
      <c r="S28" s="47"/>
      <c r="T28" s="47" t="s">
        <v>3107</v>
      </c>
      <c r="U28" s="47" t="s">
        <v>1901</v>
      </c>
      <c r="V28" s="48">
        <v>0.90777942793111188</v>
      </c>
      <c r="W28" s="47"/>
      <c r="X28" s="44">
        <v>17</v>
      </c>
      <c r="Y28" s="44">
        <v>4</v>
      </c>
      <c r="Z28" s="44">
        <v>1023</v>
      </c>
      <c r="AA28" s="44">
        <v>1017</v>
      </c>
      <c r="AB28" s="44">
        <v>2</v>
      </c>
      <c r="AC28" s="44">
        <v>4</v>
      </c>
      <c r="AD28" s="44">
        <v>20</v>
      </c>
      <c r="AE28" s="44">
        <v>57</v>
      </c>
      <c r="AF28" s="44">
        <v>614</v>
      </c>
      <c r="AG28" s="44">
        <v>310</v>
      </c>
      <c r="AH28" s="44">
        <v>21</v>
      </c>
      <c r="AI28" s="44">
        <v>0</v>
      </c>
      <c r="AJ28" s="44">
        <v>1</v>
      </c>
      <c r="AK28" s="44">
        <v>0</v>
      </c>
      <c r="AL28" s="44">
        <v>7</v>
      </c>
      <c r="AM28" s="44">
        <v>89.57</v>
      </c>
      <c r="AN28" s="44">
        <v>38.15</v>
      </c>
      <c r="AO28" s="44">
        <v>2898</v>
      </c>
      <c r="AP28" s="44">
        <v>252</v>
      </c>
      <c r="AQ28" s="44">
        <v>7606</v>
      </c>
      <c r="AR28" s="44">
        <v>5842</v>
      </c>
      <c r="AS28" s="44">
        <v>1879</v>
      </c>
      <c r="AT28" s="44">
        <v>1601</v>
      </c>
      <c r="AU28" s="44">
        <v>2964</v>
      </c>
      <c r="AV28" s="44">
        <v>73</v>
      </c>
      <c r="AW28" s="44">
        <v>3625</v>
      </c>
      <c r="AX28" s="44">
        <v>54</v>
      </c>
      <c r="AY28" s="44">
        <v>13</v>
      </c>
      <c r="AZ28" s="44">
        <v>1</v>
      </c>
      <c r="BA28" s="44">
        <v>10</v>
      </c>
      <c r="BB28" s="44">
        <v>1</v>
      </c>
      <c r="BC28" s="44">
        <v>1105</v>
      </c>
      <c r="BD28" s="44">
        <v>29895</v>
      </c>
      <c r="BE28" s="44">
        <v>5297</v>
      </c>
      <c r="BF28" s="44">
        <v>19974</v>
      </c>
      <c r="BG28" s="44">
        <v>95586</v>
      </c>
      <c r="BH28" s="44">
        <v>1483</v>
      </c>
      <c r="BI28" s="44">
        <v>33242</v>
      </c>
      <c r="BJ28" s="44">
        <v>1293</v>
      </c>
    </row>
    <row r="29" spans="1:62" ht="15.75">
      <c r="A29" s="101" t="s">
        <v>879</v>
      </c>
      <c r="B29" s="44">
        <v>29</v>
      </c>
      <c r="C29" s="45" t="s">
        <v>278</v>
      </c>
      <c r="D29" s="45" t="s">
        <v>278</v>
      </c>
      <c r="E29" s="45" t="s">
        <v>2010</v>
      </c>
      <c r="F29" s="45" t="s">
        <v>1709</v>
      </c>
      <c r="G29" s="44">
        <v>29</v>
      </c>
      <c r="H29" s="45" t="s">
        <v>880</v>
      </c>
      <c r="I29" s="46" t="s">
        <v>2047</v>
      </c>
      <c r="J29" s="47" t="s">
        <v>1898</v>
      </c>
      <c r="K29" s="47" t="s">
        <v>51</v>
      </c>
      <c r="L29" s="47" t="s">
        <v>1898</v>
      </c>
      <c r="M29" s="47"/>
      <c r="N29" s="47" t="s">
        <v>272</v>
      </c>
      <c r="O29" s="45" t="s">
        <v>2048</v>
      </c>
      <c r="P29" s="47"/>
      <c r="Q29" s="47"/>
      <c r="R29" s="47"/>
      <c r="S29" s="47"/>
      <c r="T29" s="47" t="s">
        <v>3107</v>
      </c>
      <c r="U29" s="47" t="s">
        <v>1901</v>
      </c>
      <c r="V29" s="48">
        <v>0.68076570908298228</v>
      </c>
      <c r="W29" s="47"/>
      <c r="X29" s="44">
        <v>21</v>
      </c>
      <c r="Y29" s="44">
        <v>5</v>
      </c>
      <c r="Z29" s="44">
        <v>1390</v>
      </c>
      <c r="AA29" s="44">
        <v>1376</v>
      </c>
      <c r="AB29" s="44">
        <v>10</v>
      </c>
      <c r="AC29" s="44">
        <v>4</v>
      </c>
      <c r="AD29" s="44">
        <v>77</v>
      </c>
      <c r="AE29" s="44">
        <v>88</v>
      </c>
      <c r="AF29" s="44">
        <v>775</v>
      </c>
      <c r="AG29" s="44">
        <v>406</v>
      </c>
      <c r="AH29" s="44">
        <v>35</v>
      </c>
      <c r="AI29" s="44">
        <v>9</v>
      </c>
      <c r="AJ29" s="44">
        <v>0</v>
      </c>
      <c r="AK29" s="44">
        <v>0</v>
      </c>
      <c r="AL29" s="44">
        <v>16</v>
      </c>
      <c r="AM29" s="44">
        <v>91.23</v>
      </c>
      <c r="AN29" s="44">
        <v>36.85</v>
      </c>
      <c r="AO29" s="44">
        <v>3041</v>
      </c>
      <c r="AP29" s="44">
        <v>451</v>
      </c>
      <c r="AQ29" s="44">
        <v>7912</v>
      </c>
      <c r="AR29" s="44">
        <v>7396</v>
      </c>
      <c r="AS29" s="44">
        <v>3152</v>
      </c>
      <c r="AT29" s="44">
        <v>1578</v>
      </c>
      <c r="AU29" s="44">
        <v>6633</v>
      </c>
      <c r="AV29" s="44">
        <v>33</v>
      </c>
      <c r="AW29" s="44">
        <v>4176</v>
      </c>
      <c r="AX29" s="44">
        <v>25</v>
      </c>
      <c r="AY29" s="44">
        <v>36</v>
      </c>
      <c r="AZ29" s="44">
        <v>3</v>
      </c>
      <c r="BA29" s="44">
        <v>53</v>
      </c>
      <c r="BB29" s="44">
        <v>9</v>
      </c>
      <c r="BC29" s="44">
        <v>768</v>
      </c>
      <c r="BD29" s="44">
        <v>35739</v>
      </c>
      <c r="BE29" s="44">
        <v>6632</v>
      </c>
      <c r="BF29" s="44">
        <v>27300</v>
      </c>
      <c r="BG29" s="44">
        <v>88297</v>
      </c>
      <c r="BH29" s="44">
        <v>1741</v>
      </c>
      <c r="BI29" s="44">
        <v>29308</v>
      </c>
      <c r="BJ29" s="44">
        <v>1438</v>
      </c>
    </row>
    <row r="30" spans="1:62" ht="15.75">
      <c r="A30" s="101" t="s">
        <v>1086</v>
      </c>
      <c r="B30" s="44">
        <v>30</v>
      </c>
      <c r="C30" s="45" t="s">
        <v>307</v>
      </c>
      <c r="D30" s="45" t="s">
        <v>307</v>
      </c>
      <c r="E30" s="45" t="s">
        <v>2162</v>
      </c>
      <c r="F30" s="45" t="s">
        <v>1710</v>
      </c>
      <c r="G30" s="44">
        <v>30</v>
      </c>
      <c r="H30" s="45" t="s">
        <v>1087</v>
      </c>
      <c r="I30" s="46" t="s">
        <v>2193</v>
      </c>
      <c r="J30" s="47" t="s">
        <v>1898</v>
      </c>
      <c r="K30" s="47" t="s">
        <v>51</v>
      </c>
      <c r="L30" s="47" t="s">
        <v>1898</v>
      </c>
      <c r="M30" s="47"/>
      <c r="N30" s="47" t="s">
        <v>272</v>
      </c>
      <c r="O30" s="45" t="s">
        <v>2194</v>
      </c>
      <c r="P30" s="47"/>
      <c r="Q30" s="47"/>
      <c r="R30" s="47"/>
      <c r="S30" s="47"/>
      <c r="T30" s="47" t="s">
        <v>3107</v>
      </c>
      <c r="U30" s="47" t="s">
        <v>1898</v>
      </c>
      <c r="V30" s="48">
        <v>0.59962826108641332</v>
      </c>
      <c r="W30" s="47"/>
      <c r="X30" s="44">
        <v>21</v>
      </c>
      <c r="Y30" s="44">
        <v>5</v>
      </c>
      <c r="Z30" s="44">
        <v>1379</v>
      </c>
      <c r="AA30" s="44">
        <v>1361</v>
      </c>
      <c r="AB30" s="44">
        <v>11</v>
      </c>
      <c r="AC30" s="44">
        <v>7</v>
      </c>
      <c r="AD30" s="44">
        <v>96</v>
      </c>
      <c r="AE30" s="44">
        <v>80</v>
      </c>
      <c r="AF30" s="44">
        <v>819</v>
      </c>
      <c r="AG30" s="44">
        <v>366</v>
      </c>
      <c r="AH30" s="44">
        <v>4</v>
      </c>
      <c r="AI30" s="44">
        <v>13</v>
      </c>
      <c r="AJ30" s="44">
        <v>1</v>
      </c>
      <c r="AK30" s="44">
        <v>0</v>
      </c>
      <c r="AL30" s="44">
        <v>35</v>
      </c>
      <c r="AM30" s="44">
        <v>89.44</v>
      </c>
      <c r="AN30" s="44">
        <v>41.66</v>
      </c>
      <c r="AO30" s="44">
        <v>2712</v>
      </c>
      <c r="AP30" s="44">
        <v>319</v>
      </c>
      <c r="AQ30" s="44">
        <v>8695</v>
      </c>
      <c r="AR30" s="44">
        <v>4096</v>
      </c>
      <c r="AS30" s="44">
        <v>3582</v>
      </c>
      <c r="AT30" s="44">
        <v>2528</v>
      </c>
      <c r="AU30" s="44">
        <v>3833</v>
      </c>
      <c r="AV30" s="44">
        <v>41</v>
      </c>
      <c r="AW30" s="44">
        <v>2578</v>
      </c>
      <c r="AX30" s="44">
        <v>26</v>
      </c>
      <c r="AY30" s="44">
        <v>13</v>
      </c>
      <c r="AZ30" s="44">
        <v>0</v>
      </c>
      <c r="BA30" s="44">
        <v>52</v>
      </c>
      <c r="BB30" s="44">
        <v>67</v>
      </c>
      <c r="BC30" s="44">
        <v>1094</v>
      </c>
      <c r="BD30" s="44">
        <v>43328</v>
      </c>
      <c r="BE30" s="44">
        <v>6629</v>
      </c>
      <c r="BF30" s="44">
        <v>23825</v>
      </c>
      <c r="BG30" s="44">
        <v>92087</v>
      </c>
      <c r="BH30" s="44">
        <v>1691</v>
      </c>
      <c r="BI30" s="44">
        <v>21654</v>
      </c>
      <c r="BJ30" s="44">
        <v>1255</v>
      </c>
    </row>
    <row r="31" spans="1:62" ht="15.75">
      <c r="A31" s="101" t="s">
        <v>424</v>
      </c>
      <c r="B31" s="44">
        <v>31</v>
      </c>
      <c r="C31" s="45" t="s">
        <v>278</v>
      </c>
      <c r="D31" s="45" t="s">
        <v>278</v>
      </c>
      <c r="E31" s="45" t="s">
        <v>2002</v>
      </c>
      <c r="F31" s="45" t="s">
        <v>1711</v>
      </c>
      <c r="G31" s="44">
        <v>31</v>
      </c>
      <c r="H31" s="45" t="s">
        <v>425</v>
      </c>
      <c r="I31" s="46" t="s">
        <v>2007</v>
      </c>
      <c r="J31" s="47" t="s">
        <v>1898</v>
      </c>
      <c r="K31" s="47" t="s">
        <v>51</v>
      </c>
      <c r="L31" s="47" t="s">
        <v>1898</v>
      </c>
      <c r="M31" s="47"/>
      <c r="N31" s="47" t="s">
        <v>272</v>
      </c>
      <c r="O31" s="45" t="s">
        <v>2008</v>
      </c>
      <c r="P31" s="47"/>
      <c r="Q31" s="47"/>
      <c r="R31" s="47"/>
      <c r="S31" s="47"/>
      <c r="T31" s="47" t="s">
        <v>3107</v>
      </c>
      <c r="U31" s="47" t="s">
        <v>1901</v>
      </c>
      <c r="V31" s="48">
        <v>0.86546434484688539</v>
      </c>
      <c r="W31" s="47"/>
      <c r="X31" s="44">
        <v>12</v>
      </c>
      <c r="Y31" s="44">
        <v>4</v>
      </c>
      <c r="Z31" s="44">
        <v>829</v>
      </c>
      <c r="AA31" s="44">
        <v>806</v>
      </c>
      <c r="AB31" s="44">
        <v>14</v>
      </c>
      <c r="AC31" s="44">
        <v>9</v>
      </c>
      <c r="AD31" s="44">
        <v>29</v>
      </c>
      <c r="AE31" s="44">
        <v>59</v>
      </c>
      <c r="AF31" s="44">
        <v>551</v>
      </c>
      <c r="AG31" s="44">
        <v>190</v>
      </c>
      <c r="AH31" s="44">
        <v>0</v>
      </c>
      <c r="AI31" s="44">
        <v>0</v>
      </c>
      <c r="AJ31" s="44">
        <v>0</v>
      </c>
      <c r="AK31" s="44">
        <v>0</v>
      </c>
      <c r="AL31" s="44">
        <v>5</v>
      </c>
      <c r="AM31" s="44">
        <v>84.48</v>
      </c>
      <c r="AN31" s="44">
        <v>43.42</v>
      </c>
      <c r="AO31" s="44">
        <v>2694</v>
      </c>
      <c r="AP31" s="44">
        <v>492</v>
      </c>
      <c r="AQ31" s="44">
        <v>5018</v>
      </c>
      <c r="AR31" s="44">
        <v>9915</v>
      </c>
      <c r="AS31" s="44">
        <v>1781</v>
      </c>
      <c r="AT31" s="44">
        <v>1366</v>
      </c>
      <c r="AU31" s="44">
        <v>2651</v>
      </c>
      <c r="AV31" s="44">
        <v>85</v>
      </c>
      <c r="AW31" s="44">
        <v>1519</v>
      </c>
      <c r="AX31" s="44">
        <v>26</v>
      </c>
      <c r="AY31" s="44">
        <v>10</v>
      </c>
      <c r="AZ31" s="44">
        <v>0</v>
      </c>
      <c r="BA31" s="44">
        <v>7</v>
      </c>
      <c r="BB31" s="44">
        <v>0</v>
      </c>
      <c r="BC31" s="44">
        <v>275</v>
      </c>
      <c r="BD31" s="44">
        <v>24179</v>
      </c>
      <c r="BE31" s="44">
        <v>7453</v>
      </c>
      <c r="BF31" s="44">
        <v>12810</v>
      </c>
      <c r="BG31" s="44">
        <v>59621</v>
      </c>
      <c r="BH31" s="44">
        <v>1350</v>
      </c>
      <c r="BI31" s="44">
        <v>48634</v>
      </c>
      <c r="BJ31" s="44">
        <v>504</v>
      </c>
    </row>
    <row r="32" spans="1:62" ht="15.75">
      <c r="A32" s="101" t="s">
        <v>651</v>
      </c>
      <c r="B32" s="44">
        <v>32</v>
      </c>
      <c r="C32" s="45" t="s">
        <v>256</v>
      </c>
      <c r="D32" s="45" t="s">
        <v>256</v>
      </c>
      <c r="E32" s="45" t="s">
        <v>1896</v>
      </c>
      <c r="F32" s="45" t="s">
        <v>1712</v>
      </c>
      <c r="G32" s="44">
        <v>32</v>
      </c>
      <c r="H32" s="45" t="s">
        <v>652</v>
      </c>
      <c r="I32" s="46" t="s">
        <v>1916</v>
      </c>
      <c r="J32" s="47" t="s">
        <v>1898</v>
      </c>
      <c r="K32" s="47" t="s">
        <v>51</v>
      </c>
      <c r="L32" s="47" t="s">
        <v>1898</v>
      </c>
      <c r="M32" s="47" t="s">
        <v>1919</v>
      </c>
      <c r="N32" s="47" t="s">
        <v>272</v>
      </c>
      <c r="O32" s="45" t="s">
        <v>1918</v>
      </c>
      <c r="P32" s="47"/>
      <c r="Q32" s="47"/>
      <c r="R32" s="47"/>
      <c r="S32" s="47"/>
      <c r="T32" s="47" t="s">
        <v>3107</v>
      </c>
      <c r="U32" s="47" t="s">
        <v>1901</v>
      </c>
      <c r="V32" s="48">
        <v>0.66154250772817891</v>
      </c>
      <c r="W32" s="47"/>
      <c r="X32" s="44">
        <v>20</v>
      </c>
      <c r="Y32" s="44">
        <v>5</v>
      </c>
      <c r="Z32" s="44">
        <v>1246</v>
      </c>
      <c r="AA32" s="44">
        <v>1225</v>
      </c>
      <c r="AB32" s="44">
        <v>18</v>
      </c>
      <c r="AC32" s="44">
        <v>3</v>
      </c>
      <c r="AD32" s="44">
        <v>65</v>
      </c>
      <c r="AE32" s="44">
        <v>48</v>
      </c>
      <c r="AF32" s="44">
        <v>681</v>
      </c>
      <c r="AG32" s="44">
        <v>386</v>
      </c>
      <c r="AH32" s="44">
        <v>66</v>
      </c>
      <c r="AI32" s="44">
        <v>0</v>
      </c>
      <c r="AJ32" s="44">
        <v>0</v>
      </c>
      <c r="AK32" s="44">
        <v>0</v>
      </c>
      <c r="AL32" s="44">
        <v>3</v>
      </c>
      <c r="AM32" s="44">
        <v>95.52</v>
      </c>
      <c r="AN32" s="44">
        <v>33.880000000000003</v>
      </c>
      <c r="AO32" s="44">
        <v>2295</v>
      </c>
      <c r="AP32" s="44">
        <v>779</v>
      </c>
      <c r="AQ32" s="44">
        <v>6859</v>
      </c>
      <c r="AR32" s="44">
        <v>4012</v>
      </c>
      <c r="AS32" s="44">
        <v>2065</v>
      </c>
      <c r="AT32" s="44">
        <v>1450</v>
      </c>
      <c r="AU32" s="44">
        <v>1502</v>
      </c>
      <c r="AV32" s="44">
        <v>160</v>
      </c>
      <c r="AW32" s="44">
        <v>1449</v>
      </c>
      <c r="AX32" s="44">
        <v>130</v>
      </c>
      <c r="AY32" s="44">
        <v>6</v>
      </c>
      <c r="AZ32" s="44">
        <v>0</v>
      </c>
      <c r="BA32" s="44">
        <v>5</v>
      </c>
      <c r="BB32" s="44">
        <v>0</v>
      </c>
      <c r="BC32" s="44">
        <v>899</v>
      </c>
      <c r="BD32" s="44">
        <v>38629</v>
      </c>
      <c r="BE32" s="44">
        <v>8767</v>
      </c>
      <c r="BF32" s="44">
        <v>12841</v>
      </c>
      <c r="BG32" s="44">
        <v>68007</v>
      </c>
      <c r="BH32" s="44">
        <v>1779</v>
      </c>
      <c r="BI32" s="44">
        <v>74188</v>
      </c>
      <c r="BJ32" s="44">
        <v>1545</v>
      </c>
    </row>
    <row r="33" spans="1:62" ht="15.75">
      <c r="A33" s="101" t="s">
        <v>1648</v>
      </c>
      <c r="B33" s="44">
        <v>33</v>
      </c>
      <c r="C33" s="45" t="s">
        <v>452</v>
      </c>
      <c r="D33" s="45" t="s">
        <v>1684</v>
      </c>
      <c r="E33" s="45" t="s">
        <v>2270</v>
      </c>
      <c r="F33" s="45" t="s">
        <v>1713</v>
      </c>
      <c r="G33" s="44">
        <v>33</v>
      </c>
      <c r="H33" s="45" t="s">
        <v>1649</v>
      </c>
      <c r="I33" s="46" t="s">
        <v>2305</v>
      </c>
      <c r="J33" s="47" t="s">
        <v>1898</v>
      </c>
      <c r="K33" s="47" t="s">
        <v>51</v>
      </c>
      <c r="L33" s="47" t="s">
        <v>1898</v>
      </c>
      <c r="M33" s="47"/>
      <c r="N33" s="47" t="s">
        <v>272</v>
      </c>
      <c r="O33" s="45" t="s">
        <v>2306</v>
      </c>
      <c r="P33" s="47"/>
      <c r="Q33" s="47"/>
      <c r="R33" s="47"/>
      <c r="S33" s="47"/>
      <c r="T33" s="47" t="s">
        <v>3107</v>
      </c>
      <c r="U33" s="47" t="s">
        <v>1901</v>
      </c>
      <c r="V33" s="48">
        <v>0.70834135380291341</v>
      </c>
      <c r="W33" s="47"/>
      <c r="X33" s="44">
        <v>56</v>
      </c>
      <c r="Y33" s="44">
        <v>6</v>
      </c>
      <c r="Z33" s="44">
        <v>1357</v>
      </c>
      <c r="AA33" s="44">
        <v>1339</v>
      </c>
      <c r="AB33" s="44">
        <v>17</v>
      </c>
      <c r="AC33" s="44">
        <v>1</v>
      </c>
      <c r="AD33" s="44">
        <v>12</v>
      </c>
      <c r="AE33" s="44">
        <v>72</v>
      </c>
      <c r="AF33" s="44">
        <v>953</v>
      </c>
      <c r="AG33" s="44">
        <v>320</v>
      </c>
      <c r="AH33" s="44">
        <v>0</v>
      </c>
      <c r="AI33" s="44">
        <v>0</v>
      </c>
      <c r="AJ33" s="44">
        <v>0</v>
      </c>
      <c r="AK33" s="44">
        <v>0</v>
      </c>
      <c r="AL33" s="44">
        <v>6</v>
      </c>
      <c r="AM33" s="44">
        <v>92.47</v>
      </c>
      <c r="AN33" s="44">
        <v>33.68</v>
      </c>
      <c r="AO33" s="44">
        <v>2235</v>
      </c>
      <c r="AP33" s="44">
        <v>97</v>
      </c>
      <c r="AQ33" s="44">
        <v>4960</v>
      </c>
      <c r="AR33" s="44">
        <v>2870</v>
      </c>
      <c r="AS33" s="44">
        <v>2536</v>
      </c>
      <c r="AT33" s="44">
        <v>1472</v>
      </c>
      <c r="AU33" s="44">
        <v>2976</v>
      </c>
      <c r="AV33" s="44">
        <v>12</v>
      </c>
      <c r="AW33" s="44">
        <v>1750</v>
      </c>
      <c r="AX33" s="44">
        <v>6</v>
      </c>
      <c r="AY33" s="44">
        <v>11</v>
      </c>
      <c r="AZ33" s="44">
        <v>0</v>
      </c>
      <c r="BA33" s="44">
        <v>54</v>
      </c>
      <c r="BB33" s="44">
        <v>11</v>
      </c>
      <c r="BC33" s="44">
        <v>906</v>
      </c>
      <c r="BD33" s="44">
        <v>29322</v>
      </c>
      <c r="BE33" s="44">
        <v>8081</v>
      </c>
      <c r="BF33" s="44">
        <v>18730</v>
      </c>
      <c r="BG33" s="44">
        <v>44607</v>
      </c>
      <c r="BH33" s="44">
        <v>2364</v>
      </c>
      <c r="BI33" s="44">
        <v>75955</v>
      </c>
      <c r="BJ33" s="44">
        <v>368</v>
      </c>
    </row>
    <row r="34" spans="1:62" ht="15.75">
      <c r="A34" s="101" t="s">
        <v>863</v>
      </c>
      <c r="B34" s="44">
        <v>34</v>
      </c>
      <c r="C34" s="45" t="s">
        <v>256</v>
      </c>
      <c r="D34" s="45" t="s">
        <v>256</v>
      </c>
      <c r="E34" s="45" t="s">
        <v>1896</v>
      </c>
      <c r="F34" s="45" t="s">
        <v>1714</v>
      </c>
      <c r="G34" s="44">
        <v>34</v>
      </c>
      <c r="H34" s="45" t="s">
        <v>864</v>
      </c>
      <c r="I34" s="46" t="s">
        <v>1943</v>
      </c>
      <c r="J34" s="47" t="s">
        <v>1898</v>
      </c>
      <c r="K34" s="47" t="s">
        <v>51</v>
      </c>
      <c r="L34" s="47" t="s">
        <v>1898</v>
      </c>
      <c r="M34" s="47"/>
      <c r="N34" s="47" t="s">
        <v>272</v>
      </c>
      <c r="O34" s="45" t="s">
        <v>1944</v>
      </c>
      <c r="P34" s="47"/>
      <c r="Q34" s="47"/>
      <c r="R34" s="47"/>
      <c r="S34" s="47"/>
      <c r="T34" s="47" t="s">
        <v>3107</v>
      </c>
      <c r="U34" s="47" t="s">
        <v>1898</v>
      </c>
      <c r="V34" s="48">
        <v>0.5628549949399837</v>
      </c>
      <c r="W34" s="47"/>
      <c r="X34" s="44">
        <v>16</v>
      </c>
      <c r="Y34" s="44">
        <v>4</v>
      </c>
      <c r="Z34" s="44">
        <v>877</v>
      </c>
      <c r="AA34" s="44">
        <v>863</v>
      </c>
      <c r="AB34" s="44">
        <v>13</v>
      </c>
      <c r="AC34" s="44">
        <v>1</v>
      </c>
      <c r="AD34" s="44">
        <v>0</v>
      </c>
      <c r="AE34" s="44">
        <v>87</v>
      </c>
      <c r="AF34" s="44">
        <v>400</v>
      </c>
      <c r="AG34" s="44">
        <v>390</v>
      </c>
      <c r="AH34" s="44">
        <v>0</v>
      </c>
      <c r="AI34" s="44">
        <v>0</v>
      </c>
      <c r="AJ34" s="44">
        <v>0</v>
      </c>
      <c r="AK34" s="44">
        <v>0</v>
      </c>
      <c r="AL34" s="44">
        <v>8</v>
      </c>
      <c r="AM34" s="44">
        <v>90.17</v>
      </c>
      <c r="AN34" s="44">
        <v>47.51</v>
      </c>
      <c r="AO34" s="44">
        <v>3179</v>
      </c>
      <c r="AP34" s="44">
        <v>172</v>
      </c>
      <c r="AQ34" s="44">
        <v>5873</v>
      </c>
      <c r="AR34" s="44">
        <v>6034</v>
      </c>
      <c r="AS34" s="44">
        <v>2377</v>
      </c>
      <c r="AT34" s="44">
        <v>1308</v>
      </c>
      <c r="AU34" s="44">
        <v>1860</v>
      </c>
      <c r="AV34" s="44">
        <v>38</v>
      </c>
      <c r="AW34" s="44">
        <v>3293</v>
      </c>
      <c r="AX34" s="44">
        <v>51</v>
      </c>
      <c r="AY34" s="44">
        <v>5</v>
      </c>
      <c r="AZ34" s="44">
        <v>0</v>
      </c>
      <c r="BA34" s="44">
        <v>13</v>
      </c>
      <c r="BB34" s="44">
        <v>0</v>
      </c>
      <c r="BC34" s="44">
        <v>477</v>
      </c>
      <c r="BD34" s="44">
        <v>26971</v>
      </c>
      <c r="BE34" s="44">
        <v>5495</v>
      </c>
      <c r="BF34" s="44">
        <v>17608</v>
      </c>
      <c r="BG34" s="44">
        <v>59998</v>
      </c>
      <c r="BH34" s="44">
        <v>1708</v>
      </c>
      <c r="BI34" s="44">
        <v>43903</v>
      </c>
      <c r="BJ34" s="44">
        <v>393</v>
      </c>
    </row>
    <row r="35" spans="1:62" ht="15.75">
      <c r="A35" s="101" t="s">
        <v>1472</v>
      </c>
      <c r="B35" s="44">
        <v>35</v>
      </c>
      <c r="C35" s="45" t="s">
        <v>557</v>
      </c>
      <c r="D35" s="45" t="s">
        <v>1684</v>
      </c>
      <c r="E35" s="45" t="s">
        <v>2276</v>
      </c>
      <c r="F35" s="45" t="s">
        <v>1715</v>
      </c>
      <c r="G35" s="44">
        <v>35</v>
      </c>
      <c r="H35" s="45" t="s">
        <v>1473</v>
      </c>
      <c r="I35" s="46" t="s">
        <v>2313</v>
      </c>
      <c r="J35" s="47" t="s">
        <v>1898</v>
      </c>
      <c r="K35" s="47" t="s">
        <v>51</v>
      </c>
      <c r="L35" s="47" t="s">
        <v>1898</v>
      </c>
      <c r="M35" s="47"/>
      <c r="N35" s="47" t="s">
        <v>272</v>
      </c>
      <c r="O35" s="45" t="s">
        <v>2318</v>
      </c>
      <c r="P35" s="47"/>
      <c r="Q35" s="47"/>
      <c r="R35" s="47"/>
      <c r="S35" s="47"/>
      <c r="T35" s="47" t="s">
        <v>3107</v>
      </c>
      <c r="U35" s="47" t="s">
        <v>1901</v>
      </c>
      <c r="V35" s="48">
        <v>0.8683057521849431</v>
      </c>
      <c r="W35" s="47"/>
      <c r="X35" s="44">
        <v>16</v>
      </c>
      <c r="Y35" s="44">
        <v>3</v>
      </c>
      <c r="Z35" s="44">
        <v>422</v>
      </c>
      <c r="AA35" s="44">
        <v>411</v>
      </c>
      <c r="AB35" s="44">
        <v>10</v>
      </c>
      <c r="AC35" s="44">
        <v>1</v>
      </c>
      <c r="AD35" s="44">
        <v>11</v>
      </c>
      <c r="AE35" s="44">
        <v>20</v>
      </c>
      <c r="AF35" s="44">
        <v>309</v>
      </c>
      <c r="AG35" s="44">
        <v>82</v>
      </c>
      <c r="AH35" s="44">
        <v>0</v>
      </c>
      <c r="AI35" s="44">
        <v>0</v>
      </c>
      <c r="AJ35" s="44">
        <v>0</v>
      </c>
      <c r="AK35" s="44">
        <v>0</v>
      </c>
      <c r="AL35" s="44">
        <v>4</v>
      </c>
      <c r="AM35" s="44">
        <v>94.23</v>
      </c>
      <c r="AN35" s="44">
        <v>35.770000000000003</v>
      </c>
      <c r="AO35" s="44">
        <v>1087</v>
      </c>
      <c r="AP35" s="44">
        <v>11</v>
      </c>
      <c r="AQ35" s="44">
        <v>1678</v>
      </c>
      <c r="AR35" s="44">
        <v>605</v>
      </c>
      <c r="AS35" s="44">
        <v>968</v>
      </c>
      <c r="AT35" s="44">
        <v>696</v>
      </c>
      <c r="AU35" s="44">
        <v>563</v>
      </c>
      <c r="AV35" s="44">
        <v>2</v>
      </c>
      <c r="AW35" s="44">
        <v>700</v>
      </c>
      <c r="AX35" s="44">
        <v>6</v>
      </c>
      <c r="AY35" s="44">
        <v>3</v>
      </c>
      <c r="AZ35" s="44">
        <v>0</v>
      </c>
      <c r="BA35" s="44">
        <v>7</v>
      </c>
      <c r="BB35" s="44">
        <v>1</v>
      </c>
      <c r="BC35" s="44">
        <v>226</v>
      </c>
      <c r="BD35" s="44">
        <v>10386</v>
      </c>
      <c r="BE35" s="44">
        <v>1763</v>
      </c>
      <c r="BF35" s="44">
        <v>7002</v>
      </c>
      <c r="BG35" s="44">
        <v>9361</v>
      </c>
      <c r="BH35" s="44">
        <v>1061</v>
      </c>
      <c r="BI35" s="44">
        <v>13722</v>
      </c>
      <c r="BJ35" s="44">
        <v>278</v>
      </c>
    </row>
    <row r="36" spans="1:62" ht="15.75">
      <c r="A36" s="101" t="s">
        <v>1459</v>
      </c>
      <c r="B36" s="44">
        <v>36</v>
      </c>
      <c r="C36" s="45" t="s">
        <v>278</v>
      </c>
      <c r="D36" s="45" t="s">
        <v>278</v>
      </c>
      <c r="E36" s="45" t="s">
        <v>2026</v>
      </c>
      <c r="F36" s="45" t="s">
        <v>1716</v>
      </c>
      <c r="G36" s="44">
        <v>36</v>
      </c>
      <c r="H36" s="45" t="s">
        <v>1460</v>
      </c>
      <c r="I36" s="46" t="s">
        <v>2082</v>
      </c>
      <c r="J36" s="47" t="s">
        <v>1898</v>
      </c>
      <c r="K36" s="47" t="s">
        <v>51</v>
      </c>
      <c r="L36" s="47" t="s">
        <v>1898</v>
      </c>
      <c r="M36" s="47"/>
      <c r="N36" s="47" t="s">
        <v>1904</v>
      </c>
      <c r="O36" s="45"/>
      <c r="P36" s="47"/>
      <c r="Q36" s="47"/>
      <c r="R36" s="47"/>
      <c r="S36" s="47"/>
      <c r="T36" s="47" t="s">
        <v>3107</v>
      </c>
      <c r="U36" s="47" t="s">
        <v>1901</v>
      </c>
      <c r="V36" s="48">
        <v>0.79937518997067036</v>
      </c>
      <c r="W36" s="47"/>
      <c r="X36" s="44">
        <v>36</v>
      </c>
      <c r="Y36" s="44">
        <v>0</v>
      </c>
      <c r="Z36" s="44">
        <v>1056</v>
      </c>
      <c r="AA36" s="44">
        <v>1044</v>
      </c>
      <c r="AB36" s="44">
        <v>10</v>
      </c>
      <c r="AC36" s="44">
        <v>2</v>
      </c>
      <c r="AD36" s="44">
        <v>0</v>
      </c>
      <c r="AE36" s="44">
        <v>48</v>
      </c>
      <c r="AF36" s="44">
        <v>792</v>
      </c>
      <c r="AG36" s="44">
        <v>216</v>
      </c>
      <c r="AH36" s="44">
        <v>0</v>
      </c>
      <c r="AI36" s="44">
        <v>0</v>
      </c>
      <c r="AJ36" s="44">
        <v>0</v>
      </c>
      <c r="AK36" s="44">
        <v>0</v>
      </c>
      <c r="AL36" s="44">
        <v>11</v>
      </c>
      <c r="AM36" s="44">
        <v>90.18</v>
      </c>
      <c r="AN36" s="44">
        <v>39.08</v>
      </c>
      <c r="AO36" s="44">
        <v>3609</v>
      </c>
      <c r="AP36" s="44">
        <v>364</v>
      </c>
      <c r="AQ36" s="44">
        <v>4676</v>
      </c>
      <c r="AR36" s="44">
        <v>4416</v>
      </c>
      <c r="AS36" s="44">
        <v>1712</v>
      </c>
      <c r="AT36" s="44">
        <v>1937</v>
      </c>
      <c r="AU36" s="44">
        <v>5160</v>
      </c>
      <c r="AV36" s="44">
        <v>95</v>
      </c>
      <c r="AW36" s="44">
        <v>4346</v>
      </c>
      <c r="AX36" s="44">
        <v>46</v>
      </c>
      <c r="AY36" s="44">
        <v>12</v>
      </c>
      <c r="AZ36" s="44">
        <v>0</v>
      </c>
      <c r="BA36" s="44">
        <v>9</v>
      </c>
      <c r="BB36" s="44">
        <v>0</v>
      </c>
      <c r="BC36" s="44">
        <v>630</v>
      </c>
      <c r="BD36" s="44">
        <v>26968</v>
      </c>
      <c r="BE36" s="44">
        <v>7485</v>
      </c>
      <c r="BF36" s="44">
        <v>21536</v>
      </c>
      <c r="BG36" s="44">
        <v>68186</v>
      </c>
      <c r="BH36" s="44">
        <v>1479</v>
      </c>
      <c r="BI36" s="44">
        <v>18388</v>
      </c>
      <c r="BJ36" s="44">
        <v>238</v>
      </c>
    </row>
    <row r="37" spans="1:62" ht="15.75">
      <c r="A37" s="101" t="s">
        <v>1348</v>
      </c>
      <c r="B37" s="44">
        <v>37</v>
      </c>
      <c r="C37" s="45" t="s">
        <v>307</v>
      </c>
      <c r="D37" s="45" t="s">
        <v>307</v>
      </c>
      <c r="E37" s="45" t="s">
        <v>2139</v>
      </c>
      <c r="F37" s="45" t="s">
        <v>1717</v>
      </c>
      <c r="G37" s="44">
        <v>37</v>
      </c>
      <c r="H37" s="45" t="s">
        <v>1349</v>
      </c>
      <c r="I37" s="46" t="s">
        <v>2227</v>
      </c>
      <c r="J37" s="47" t="s">
        <v>1898</v>
      </c>
      <c r="K37" s="47" t="s">
        <v>51</v>
      </c>
      <c r="L37" s="47" t="s">
        <v>1901</v>
      </c>
      <c r="M37" s="47" t="s">
        <v>1919</v>
      </c>
      <c r="N37" s="47" t="s">
        <v>272</v>
      </c>
      <c r="O37" s="45" t="s">
        <v>2228</v>
      </c>
      <c r="P37" s="47"/>
      <c r="Q37" s="47" t="s">
        <v>2229</v>
      </c>
      <c r="R37" s="47"/>
      <c r="S37" s="47"/>
      <c r="T37" s="47" t="s">
        <v>3107</v>
      </c>
      <c r="U37" s="47" t="s">
        <v>1901</v>
      </c>
      <c r="V37" s="48">
        <v>0.65492317450445303</v>
      </c>
      <c r="W37" s="47"/>
      <c r="X37" s="44">
        <v>18</v>
      </c>
      <c r="Y37" s="44">
        <v>4</v>
      </c>
      <c r="Z37" s="44">
        <v>984</v>
      </c>
      <c r="AA37" s="44">
        <v>970</v>
      </c>
      <c r="AB37" s="44">
        <v>13</v>
      </c>
      <c r="AC37" s="44">
        <v>1</v>
      </c>
      <c r="AD37" s="44">
        <v>0</v>
      </c>
      <c r="AE37" s="44">
        <v>95</v>
      </c>
      <c r="AF37" s="44">
        <v>699</v>
      </c>
      <c r="AG37" s="44">
        <v>190</v>
      </c>
      <c r="AH37" s="44">
        <v>0</v>
      </c>
      <c r="AI37" s="44">
        <v>0</v>
      </c>
      <c r="AJ37" s="44">
        <v>0</v>
      </c>
      <c r="AK37" s="44">
        <v>0</v>
      </c>
      <c r="AL37" s="44">
        <v>8</v>
      </c>
      <c r="AM37" s="44">
        <v>92.1</v>
      </c>
      <c r="AN37" s="44">
        <v>41.86</v>
      </c>
      <c r="AO37" s="44">
        <v>1947</v>
      </c>
      <c r="AP37" s="44">
        <v>239</v>
      </c>
      <c r="AQ37" s="44">
        <v>4357</v>
      </c>
      <c r="AR37" s="44">
        <v>4403</v>
      </c>
      <c r="AS37" s="44">
        <v>2280</v>
      </c>
      <c r="AT37" s="44">
        <v>1698</v>
      </c>
      <c r="AU37" s="44">
        <v>2699</v>
      </c>
      <c r="AV37" s="44">
        <v>135</v>
      </c>
      <c r="AW37" s="44">
        <v>3757</v>
      </c>
      <c r="AX37" s="44">
        <v>128</v>
      </c>
      <c r="AY37" s="44">
        <v>13</v>
      </c>
      <c r="AZ37" s="44">
        <v>0</v>
      </c>
      <c r="BA37" s="44">
        <v>31</v>
      </c>
      <c r="BB37" s="44">
        <v>1</v>
      </c>
      <c r="BC37" s="44">
        <v>851</v>
      </c>
      <c r="BD37" s="44">
        <v>25302</v>
      </c>
      <c r="BE37" s="44">
        <v>6161</v>
      </c>
      <c r="BF37" s="44">
        <v>15045</v>
      </c>
      <c r="BG37" s="44">
        <v>57674</v>
      </c>
      <c r="BH37" s="44">
        <v>1318</v>
      </c>
      <c r="BI37" s="44">
        <v>42072</v>
      </c>
      <c r="BJ37" s="44">
        <v>247</v>
      </c>
    </row>
    <row r="38" spans="1:62" ht="15.75">
      <c r="A38" s="101" t="s">
        <v>1430</v>
      </c>
      <c r="B38" s="44">
        <v>38</v>
      </c>
      <c r="C38" s="45" t="s">
        <v>307</v>
      </c>
      <c r="D38" s="45" t="s">
        <v>307</v>
      </c>
      <c r="E38" s="45" t="s">
        <v>2139</v>
      </c>
      <c r="F38" s="45" t="s">
        <v>1718</v>
      </c>
      <c r="G38" s="44">
        <v>38</v>
      </c>
      <c r="H38" s="45" t="s">
        <v>1431</v>
      </c>
      <c r="I38" s="46" t="s">
        <v>2234</v>
      </c>
      <c r="J38" s="47" t="s">
        <v>1901</v>
      </c>
      <c r="K38" s="47" t="s">
        <v>51</v>
      </c>
      <c r="L38" s="47" t="s">
        <v>1898</v>
      </c>
      <c r="M38" s="47"/>
      <c r="N38" s="47" t="s">
        <v>272</v>
      </c>
      <c r="O38" s="45" t="s">
        <v>2235</v>
      </c>
      <c r="P38" s="47"/>
      <c r="Q38" s="47"/>
      <c r="R38" s="47"/>
      <c r="S38" s="47"/>
      <c r="T38" s="47" t="s">
        <v>3107</v>
      </c>
      <c r="U38" s="47" t="s">
        <v>1901</v>
      </c>
      <c r="V38" s="48">
        <v>0.66163636229377421</v>
      </c>
      <c r="W38" s="47"/>
      <c r="X38" s="44">
        <v>28</v>
      </c>
      <c r="Y38" s="44">
        <v>6</v>
      </c>
      <c r="Z38" s="44">
        <v>1526</v>
      </c>
      <c r="AA38" s="44">
        <v>1498</v>
      </c>
      <c r="AB38" s="44">
        <v>22</v>
      </c>
      <c r="AC38" s="44">
        <v>6</v>
      </c>
      <c r="AD38" s="44">
        <v>0</v>
      </c>
      <c r="AE38" s="44">
        <v>151</v>
      </c>
      <c r="AF38" s="44">
        <v>992</v>
      </c>
      <c r="AG38" s="44">
        <v>369</v>
      </c>
      <c r="AH38" s="44">
        <v>13</v>
      </c>
      <c r="AI38" s="44">
        <v>0</v>
      </c>
      <c r="AJ38" s="44">
        <v>1</v>
      </c>
      <c r="AK38" s="44">
        <v>0</v>
      </c>
      <c r="AL38" s="44">
        <v>15</v>
      </c>
      <c r="AM38" s="44">
        <v>90.39</v>
      </c>
      <c r="AN38" s="44">
        <v>41.86</v>
      </c>
      <c r="AO38" s="44">
        <v>4109</v>
      </c>
      <c r="AP38" s="44">
        <v>1113</v>
      </c>
      <c r="AQ38" s="44">
        <v>11297</v>
      </c>
      <c r="AR38" s="44">
        <v>13225</v>
      </c>
      <c r="AS38" s="44">
        <v>3614</v>
      </c>
      <c r="AT38" s="44">
        <v>2298</v>
      </c>
      <c r="AU38" s="44">
        <v>3506</v>
      </c>
      <c r="AV38" s="44">
        <v>147</v>
      </c>
      <c r="AW38" s="44">
        <v>2385</v>
      </c>
      <c r="AX38" s="44">
        <v>73</v>
      </c>
      <c r="AY38" s="44">
        <v>9</v>
      </c>
      <c r="AZ38" s="44">
        <v>0</v>
      </c>
      <c r="BA38" s="44">
        <v>42</v>
      </c>
      <c r="BB38" s="44">
        <v>50</v>
      </c>
      <c r="BC38" s="44">
        <v>1832</v>
      </c>
      <c r="BD38" s="44">
        <v>48857</v>
      </c>
      <c r="BE38" s="44">
        <v>12090</v>
      </c>
      <c r="BF38" s="44">
        <v>29333</v>
      </c>
      <c r="BG38" s="44">
        <v>114216</v>
      </c>
      <c r="BH38" s="44">
        <v>2058</v>
      </c>
      <c r="BI38" s="44">
        <v>110970</v>
      </c>
      <c r="BJ38" s="44">
        <v>869</v>
      </c>
    </row>
    <row r="39" spans="1:62" ht="15.75">
      <c r="A39" s="101" t="s">
        <v>1309</v>
      </c>
      <c r="B39" s="44">
        <v>39</v>
      </c>
      <c r="C39" s="45" t="s">
        <v>256</v>
      </c>
      <c r="D39" s="45" t="s">
        <v>256</v>
      </c>
      <c r="E39" s="45" t="s">
        <v>1906</v>
      </c>
      <c r="F39" s="45" t="s">
        <v>1719</v>
      </c>
      <c r="G39" s="44">
        <v>39</v>
      </c>
      <c r="H39" s="45" t="s">
        <v>1310</v>
      </c>
      <c r="I39" s="46" t="s">
        <v>1912</v>
      </c>
      <c r="J39" s="47" t="s">
        <v>1898</v>
      </c>
      <c r="K39" s="47" t="s">
        <v>51</v>
      </c>
      <c r="L39" s="47" t="s">
        <v>1898</v>
      </c>
      <c r="M39" s="47"/>
      <c r="N39" s="47" t="s">
        <v>272</v>
      </c>
      <c r="O39" s="45" t="s">
        <v>1980</v>
      </c>
      <c r="P39" s="47"/>
      <c r="Q39" s="47"/>
      <c r="R39" s="47"/>
      <c r="S39" s="47"/>
      <c r="T39" s="47" t="s">
        <v>3107</v>
      </c>
      <c r="U39" s="47" t="s">
        <v>1901</v>
      </c>
      <c r="V39" s="48">
        <v>0.86356806761187732</v>
      </c>
      <c r="W39" s="47"/>
      <c r="X39" s="44">
        <v>38</v>
      </c>
      <c r="Y39" s="44">
        <v>8</v>
      </c>
      <c r="Z39" s="44">
        <v>1266</v>
      </c>
      <c r="AA39" s="44">
        <v>1258</v>
      </c>
      <c r="AB39" s="44">
        <v>6</v>
      </c>
      <c r="AC39" s="44">
        <v>2</v>
      </c>
      <c r="AD39" s="44">
        <v>0</v>
      </c>
      <c r="AE39" s="44">
        <v>336</v>
      </c>
      <c r="AF39" s="44">
        <v>840</v>
      </c>
      <c r="AG39" s="44">
        <v>90</v>
      </c>
      <c r="AH39" s="44">
        <v>0</v>
      </c>
      <c r="AI39" s="44">
        <v>0</v>
      </c>
      <c r="AJ39" s="44">
        <v>0</v>
      </c>
      <c r="AK39" s="44">
        <v>0</v>
      </c>
      <c r="AL39" s="44">
        <v>5</v>
      </c>
      <c r="AM39" s="44">
        <v>86.14</v>
      </c>
      <c r="AN39" s="44">
        <v>41.73</v>
      </c>
      <c r="AO39" s="44">
        <v>4100</v>
      </c>
      <c r="AP39" s="44">
        <v>337</v>
      </c>
      <c r="AQ39" s="44">
        <v>6667</v>
      </c>
      <c r="AR39" s="44">
        <v>5884</v>
      </c>
      <c r="AS39" s="44">
        <v>4066</v>
      </c>
      <c r="AT39" s="44">
        <v>2390</v>
      </c>
      <c r="AU39" s="44">
        <v>7348</v>
      </c>
      <c r="AV39" s="44">
        <v>190</v>
      </c>
      <c r="AW39" s="44">
        <v>9850</v>
      </c>
      <c r="AX39" s="44">
        <v>158</v>
      </c>
      <c r="AY39" s="44">
        <v>45</v>
      </c>
      <c r="AZ39" s="44">
        <v>0</v>
      </c>
      <c r="BA39" s="44">
        <v>98</v>
      </c>
      <c r="BB39" s="44">
        <v>1</v>
      </c>
      <c r="BC39" s="44">
        <v>611</v>
      </c>
      <c r="BD39" s="44">
        <v>36043</v>
      </c>
      <c r="BE39" s="44">
        <v>8946</v>
      </c>
      <c r="BF39" s="44">
        <v>35666</v>
      </c>
      <c r="BG39" s="44">
        <v>83648</v>
      </c>
      <c r="BH39" s="44">
        <v>2774</v>
      </c>
      <c r="BI39" s="44">
        <v>59675</v>
      </c>
      <c r="BJ39" s="44">
        <v>446</v>
      </c>
    </row>
    <row r="40" spans="1:62" ht="15.75">
      <c r="A40" s="101" t="s">
        <v>1003</v>
      </c>
      <c r="B40" s="44">
        <v>40</v>
      </c>
      <c r="C40" s="45" t="s">
        <v>256</v>
      </c>
      <c r="D40" s="45" t="s">
        <v>256</v>
      </c>
      <c r="E40" s="45" t="s">
        <v>1903</v>
      </c>
      <c r="F40" s="45" t="s">
        <v>1720</v>
      </c>
      <c r="G40" s="44">
        <v>40</v>
      </c>
      <c r="H40" s="45" t="s">
        <v>1004</v>
      </c>
      <c r="I40" s="46" t="s">
        <v>1949</v>
      </c>
      <c r="J40" s="47" t="s">
        <v>1898</v>
      </c>
      <c r="K40" s="47" t="s">
        <v>51</v>
      </c>
      <c r="L40" s="47" t="s">
        <v>1898</v>
      </c>
      <c r="M40" s="47"/>
      <c r="N40" s="47" t="s">
        <v>272</v>
      </c>
      <c r="O40" s="45" t="s">
        <v>1950</v>
      </c>
      <c r="P40" s="47"/>
      <c r="Q40" s="47"/>
      <c r="R40" s="47"/>
      <c r="S40" s="47"/>
      <c r="T40" s="47" t="s">
        <v>3107</v>
      </c>
      <c r="U40" s="47" t="s">
        <v>1901</v>
      </c>
      <c r="V40" s="48">
        <v>0.6352491119021666</v>
      </c>
      <c r="W40" s="47"/>
      <c r="X40" s="44">
        <v>13</v>
      </c>
      <c r="Y40" s="44">
        <v>4</v>
      </c>
      <c r="Z40" s="44">
        <v>733</v>
      </c>
      <c r="AA40" s="44">
        <v>728</v>
      </c>
      <c r="AB40" s="44">
        <v>4</v>
      </c>
      <c r="AC40" s="44">
        <v>1</v>
      </c>
      <c r="AD40" s="44">
        <v>3</v>
      </c>
      <c r="AE40" s="44">
        <v>245</v>
      </c>
      <c r="AF40" s="44">
        <v>404</v>
      </c>
      <c r="AG40" s="44">
        <v>81</v>
      </c>
      <c r="AH40" s="44">
        <v>0</v>
      </c>
      <c r="AI40" s="44">
        <v>0</v>
      </c>
      <c r="AJ40" s="44">
        <v>0</v>
      </c>
      <c r="AK40" s="44">
        <v>0</v>
      </c>
      <c r="AL40" s="44">
        <v>5</v>
      </c>
      <c r="AM40" s="44">
        <v>93.07</v>
      </c>
      <c r="AN40" s="44">
        <v>35.58</v>
      </c>
      <c r="AO40" s="44">
        <v>1131</v>
      </c>
      <c r="AP40" s="44">
        <v>54</v>
      </c>
      <c r="AQ40" s="44">
        <v>2890</v>
      </c>
      <c r="AR40" s="44">
        <v>790</v>
      </c>
      <c r="AS40" s="44">
        <v>1787</v>
      </c>
      <c r="AT40" s="44">
        <v>1161</v>
      </c>
      <c r="AU40" s="44">
        <v>2878</v>
      </c>
      <c r="AV40" s="44">
        <v>72</v>
      </c>
      <c r="AW40" s="44">
        <v>3334</v>
      </c>
      <c r="AX40" s="44">
        <v>43</v>
      </c>
      <c r="AY40" s="44">
        <v>18</v>
      </c>
      <c r="AZ40" s="44">
        <v>0</v>
      </c>
      <c r="BA40" s="44">
        <v>18</v>
      </c>
      <c r="BB40" s="44">
        <v>0</v>
      </c>
      <c r="BC40" s="44">
        <v>392</v>
      </c>
      <c r="BD40" s="44">
        <v>18495</v>
      </c>
      <c r="BE40" s="44">
        <v>1909</v>
      </c>
      <c r="BF40" s="44">
        <v>13117</v>
      </c>
      <c r="BG40" s="44">
        <v>24526</v>
      </c>
      <c r="BH40" s="44">
        <v>1233</v>
      </c>
      <c r="BI40" s="44">
        <v>29735</v>
      </c>
      <c r="BJ40" s="44">
        <v>461</v>
      </c>
    </row>
    <row r="41" spans="1:62" ht="15.75">
      <c r="A41" s="101" t="s">
        <v>828</v>
      </c>
      <c r="B41" s="44">
        <v>41</v>
      </c>
      <c r="C41" s="45" t="s">
        <v>307</v>
      </c>
      <c r="D41" s="45" t="s">
        <v>307</v>
      </c>
      <c r="E41" s="45" t="s">
        <v>2139</v>
      </c>
      <c r="F41" s="45" t="s">
        <v>1721</v>
      </c>
      <c r="G41" s="44">
        <v>41</v>
      </c>
      <c r="H41" s="45" t="s">
        <v>829</v>
      </c>
      <c r="I41" s="46" t="s">
        <v>2148</v>
      </c>
      <c r="J41" s="47" t="s">
        <v>1898</v>
      </c>
      <c r="K41" s="47" t="s">
        <v>51</v>
      </c>
      <c r="L41" s="47" t="s">
        <v>1898</v>
      </c>
      <c r="M41" s="47"/>
      <c r="N41" s="47" t="s">
        <v>272</v>
      </c>
      <c r="O41" s="45" t="s">
        <v>2149</v>
      </c>
      <c r="P41" s="47"/>
      <c r="Q41" s="47"/>
      <c r="R41" s="47"/>
      <c r="S41" s="47"/>
      <c r="T41" s="47" t="s">
        <v>3107</v>
      </c>
      <c r="U41" s="47" t="s">
        <v>1898</v>
      </c>
      <c r="V41" s="48">
        <v>0.55064045749305512</v>
      </c>
      <c r="W41" s="47"/>
      <c r="X41" s="44">
        <v>14</v>
      </c>
      <c r="Y41" s="44">
        <v>10</v>
      </c>
      <c r="Z41" s="44">
        <v>1167</v>
      </c>
      <c r="AA41" s="44">
        <v>1158</v>
      </c>
      <c r="AB41" s="44">
        <v>8</v>
      </c>
      <c r="AC41" s="44">
        <v>1</v>
      </c>
      <c r="AD41" s="44">
        <v>3</v>
      </c>
      <c r="AE41" s="44">
        <v>288</v>
      </c>
      <c r="AF41" s="44">
        <v>779</v>
      </c>
      <c r="AG41" s="44">
        <v>97</v>
      </c>
      <c r="AH41" s="44">
        <v>0</v>
      </c>
      <c r="AI41" s="44">
        <v>0</v>
      </c>
      <c r="AJ41" s="44">
        <v>0</v>
      </c>
      <c r="AK41" s="44">
        <v>0</v>
      </c>
      <c r="AL41" s="44">
        <v>4</v>
      </c>
      <c r="AM41" s="44">
        <v>94.22</v>
      </c>
      <c r="AN41" s="44">
        <v>35.06</v>
      </c>
      <c r="AO41" s="44">
        <v>2610</v>
      </c>
      <c r="AP41" s="44">
        <v>638</v>
      </c>
      <c r="AQ41" s="44">
        <v>5779</v>
      </c>
      <c r="AR41" s="44">
        <v>7340</v>
      </c>
      <c r="AS41" s="44">
        <v>2532</v>
      </c>
      <c r="AT41" s="44">
        <v>1772</v>
      </c>
      <c r="AU41" s="44">
        <v>2084</v>
      </c>
      <c r="AV41" s="44">
        <v>23</v>
      </c>
      <c r="AW41" s="44">
        <v>2821</v>
      </c>
      <c r="AX41" s="44">
        <v>74</v>
      </c>
      <c r="AY41" s="44">
        <v>1</v>
      </c>
      <c r="AZ41" s="44">
        <v>0</v>
      </c>
      <c r="BA41" s="44">
        <v>17</v>
      </c>
      <c r="BB41" s="44">
        <v>37</v>
      </c>
      <c r="BC41" s="44">
        <v>702</v>
      </c>
      <c r="BD41" s="44">
        <v>29307</v>
      </c>
      <c r="BE41" s="44">
        <v>4388</v>
      </c>
      <c r="BF41" s="44">
        <v>18187</v>
      </c>
      <c r="BG41" s="44">
        <v>73472</v>
      </c>
      <c r="BH41" s="44">
        <v>1757</v>
      </c>
      <c r="BI41" s="44">
        <v>69412</v>
      </c>
      <c r="BJ41" s="44">
        <v>622</v>
      </c>
    </row>
    <row r="42" spans="1:62" ht="15.75">
      <c r="A42" s="101" t="s">
        <v>1543</v>
      </c>
      <c r="B42" s="44">
        <v>42</v>
      </c>
      <c r="C42" s="45" t="s">
        <v>557</v>
      </c>
      <c r="D42" s="45" t="s">
        <v>1684</v>
      </c>
      <c r="E42" s="45" t="s">
        <v>2276</v>
      </c>
      <c r="F42" s="45" t="s">
        <v>1722</v>
      </c>
      <c r="G42" s="44">
        <v>42</v>
      </c>
      <c r="H42" s="45" t="s">
        <v>1544</v>
      </c>
      <c r="I42" s="46" t="s">
        <v>2307</v>
      </c>
      <c r="J42" s="47" t="s">
        <v>1898</v>
      </c>
      <c r="K42" s="47" t="s">
        <v>51</v>
      </c>
      <c r="L42" s="47" t="s">
        <v>1898</v>
      </c>
      <c r="M42" s="47"/>
      <c r="N42" s="47" t="s">
        <v>272</v>
      </c>
      <c r="O42" s="45" t="s">
        <v>2321</v>
      </c>
      <c r="P42" s="47"/>
      <c r="Q42" s="47"/>
      <c r="R42" s="47"/>
      <c r="S42" s="47"/>
      <c r="T42" s="47" t="s">
        <v>3107</v>
      </c>
      <c r="U42" s="47" t="s">
        <v>1901</v>
      </c>
      <c r="V42" s="48">
        <v>0.66281900447257092</v>
      </c>
      <c r="W42" s="47"/>
      <c r="X42" s="44">
        <v>14</v>
      </c>
      <c r="Y42" s="44">
        <v>3</v>
      </c>
      <c r="Z42" s="44">
        <v>502</v>
      </c>
      <c r="AA42" s="44">
        <v>490</v>
      </c>
      <c r="AB42" s="44">
        <v>12</v>
      </c>
      <c r="AC42" s="44">
        <v>0</v>
      </c>
      <c r="AD42" s="44">
        <v>0</v>
      </c>
      <c r="AE42" s="44">
        <v>126</v>
      </c>
      <c r="AF42" s="44">
        <v>335</v>
      </c>
      <c r="AG42" s="44">
        <v>41</v>
      </c>
      <c r="AH42" s="44">
        <v>0</v>
      </c>
      <c r="AI42" s="44">
        <v>0</v>
      </c>
      <c r="AJ42" s="44">
        <v>0</v>
      </c>
      <c r="AK42" s="44">
        <v>0</v>
      </c>
      <c r="AL42" s="44">
        <v>7</v>
      </c>
      <c r="AM42" s="44">
        <v>96.54</v>
      </c>
      <c r="AN42" s="44">
        <v>25.31</v>
      </c>
      <c r="AO42" s="44">
        <v>1347</v>
      </c>
      <c r="AP42" s="44">
        <v>14</v>
      </c>
      <c r="AQ42" s="44">
        <v>2133</v>
      </c>
      <c r="AR42" s="44">
        <v>781</v>
      </c>
      <c r="AS42" s="44">
        <v>1079</v>
      </c>
      <c r="AT42" s="44">
        <v>983</v>
      </c>
      <c r="AU42" s="44">
        <v>591</v>
      </c>
      <c r="AV42" s="44">
        <v>6</v>
      </c>
      <c r="AW42" s="44">
        <v>231</v>
      </c>
      <c r="AX42" s="44">
        <v>1</v>
      </c>
      <c r="AY42" s="44">
        <v>0</v>
      </c>
      <c r="AZ42" s="44">
        <v>0</v>
      </c>
      <c r="BA42" s="44">
        <v>16</v>
      </c>
      <c r="BB42" s="44">
        <v>11</v>
      </c>
      <c r="BC42" s="44">
        <v>183</v>
      </c>
      <c r="BD42" s="44">
        <v>12525</v>
      </c>
      <c r="BE42" s="44">
        <v>1424</v>
      </c>
      <c r="BF42" s="44">
        <v>6430</v>
      </c>
      <c r="BG42" s="44">
        <v>14552</v>
      </c>
      <c r="BH42" s="44">
        <v>1081</v>
      </c>
      <c r="BI42" s="44">
        <v>12697</v>
      </c>
      <c r="BJ42" s="44">
        <v>114</v>
      </c>
    </row>
    <row r="43" spans="1:62" ht="15.75">
      <c r="A43" s="101" t="s">
        <v>1277</v>
      </c>
      <c r="B43" s="44">
        <v>43</v>
      </c>
      <c r="C43" s="45" t="s">
        <v>278</v>
      </c>
      <c r="D43" s="45" t="s">
        <v>278</v>
      </c>
      <c r="E43" s="45" t="s">
        <v>2026</v>
      </c>
      <c r="F43" s="45" t="s">
        <v>1716</v>
      </c>
      <c r="G43" s="44">
        <v>36</v>
      </c>
      <c r="H43" s="45" t="s">
        <v>1278</v>
      </c>
      <c r="I43" s="46" t="s">
        <v>2082</v>
      </c>
      <c r="J43" s="47" t="s">
        <v>1898</v>
      </c>
      <c r="K43" s="47" t="s">
        <v>51</v>
      </c>
      <c r="L43" s="47" t="s">
        <v>1898</v>
      </c>
      <c r="M43" s="47"/>
      <c r="N43" s="47" t="s">
        <v>272</v>
      </c>
      <c r="O43" s="45" t="s">
        <v>2083</v>
      </c>
      <c r="P43" s="47"/>
      <c r="Q43" s="47"/>
      <c r="R43" s="47"/>
      <c r="S43" s="47"/>
      <c r="T43" s="47" t="s">
        <v>3107</v>
      </c>
      <c r="U43" s="47" t="s">
        <v>1901</v>
      </c>
      <c r="V43" s="48">
        <v>0.96172190525162504</v>
      </c>
      <c r="W43" s="47"/>
      <c r="X43" s="44">
        <v>32</v>
      </c>
      <c r="Y43" s="44">
        <v>16</v>
      </c>
      <c r="Z43" s="44">
        <v>1148</v>
      </c>
      <c r="AA43" s="44">
        <v>1125</v>
      </c>
      <c r="AB43" s="44">
        <v>22</v>
      </c>
      <c r="AC43" s="44">
        <v>1</v>
      </c>
      <c r="AD43" s="44">
        <v>0</v>
      </c>
      <c r="AE43" s="44">
        <v>287</v>
      </c>
      <c r="AF43" s="44">
        <v>766</v>
      </c>
      <c r="AG43" s="44">
        <v>95</v>
      </c>
      <c r="AH43" s="44">
        <v>0</v>
      </c>
      <c r="AI43" s="44">
        <v>0</v>
      </c>
      <c r="AJ43" s="44">
        <v>0</v>
      </c>
      <c r="AK43" s="44">
        <v>0</v>
      </c>
      <c r="AL43" s="44">
        <v>8</v>
      </c>
      <c r="AM43" s="44">
        <v>90.38</v>
      </c>
      <c r="AN43" s="44">
        <v>38.31</v>
      </c>
      <c r="AO43" s="44">
        <v>3439</v>
      </c>
      <c r="AP43" s="44">
        <v>465</v>
      </c>
      <c r="AQ43" s="44">
        <v>4318</v>
      </c>
      <c r="AR43" s="44">
        <v>3909</v>
      </c>
      <c r="AS43" s="44">
        <v>1900</v>
      </c>
      <c r="AT43" s="44">
        <v>2201</v>
      </c>
      <c r="AU43" s="44">
        <v>5139</v>
      </c>
      <c r="AV43" s="44">
        <v>63</v>
      </c>
      <c r="AW43" s="44">
        <v>2367</v>
      </c>
      <c r="AX43" s="44">
        <v>43</v>
      </c>
      <c r="AY43" s="44">
        <v>9</v>
      </c>
      <c r="AZ43" s="44">
        <v>0</v>
      </c>
      <c r="BA43" s="44">
        <v>8</v>
      </c>
      <c r="BB43" s="44">
        <v>2</v>
      </c>
      <c r="BC43" s="44">
        <v>636</v>
      </c>
      <c r="BD43" s="44">
        <v>28292</v>
      </c>
      <c r="BE43" s="44">
        <v>11802</v>
      </c>
      <c r="BF43" s="44">
        <v>20050</v>
      </c>
      <c r="BG43" s="44">
        <v>55841</v>
      </c>
      <c r="BH43" s="44">
        <v>1874</v>
      </c>
      <c r="BI43" s="44">
        <v>45565</v>
      </c>
      <c r="BJ43" s="44">
        <v>1569</v>
      </c>
    </row>
    <row r="44" spans="1:62" ht="15.75">
      <c r="A44" s="101" t="s">
        <v>972</v>
      </c>
      <c r="B44" s="44">
        <v>44</v>
      </c>
      <c r="C44" s="45" t="s">
        <v>278</v>
      </c>
      <c r="D44" s="45" t="s">
        <v>278</v>
      </c>
      <c r="E44" s="45" t="s">
        <v>2026</v>
      </c>
      <c r="F44" s="45" t="s">
        <v>1723</v>
      </c>
      <c r="G44" s="44">
        <v>44</v>
      </c>
      <c r="H44" s="45" t="s">
        <v>973</v>
      </c>
      <c r="I44" s="46" t="s">
        <v>2055</v>
      </c>
      <c r="J44" s="47" t="s">
        <v>1898</v>
      </c>
      <c r="K44" s="47" t="s">
        <v>51</v>
      </c>
      <c r="L44" s="47" t="s">
        <v>1898</v>
      </c>
      <c r="M44" s="47"/>
      <c r="N44" s="47" t="s">
        <v>272</v>
      </c>
      <c r="O44" s="45" t="s">
        <v>2056</v>
      </c>
      <c r="P44" s="47"/>
      <c r="Q44" s="47"/>
      <c r="R44" s="47"/>
      <c r="S44" s="47"/>
      <c r="T44" s="47" t="s">
        <v>3107</v>
      </c>
      <c r="U44" s="47" t="s">
        <v>1898</v>
      </c>
      <c r="V44" s="48">
        <v>0.56277599313533189</v>
      </c>
      <c r="W44" s="47"/>
      <c r="X44" s="44">
        <v>40</v>
      </c>
      <c r="Y44" s="44">
        <v>4</v>
      </c>
      <c r="Z44" s="44">
        <v>1188</v>
      </c>
      <c r="AA44" s="44">
        <v>1179</v>
      </c>
      <c r="AB44" s="44">
        <v>7</v>
      </c>
      <c r="AC44" s="44">
        <v>2</v>
      </c>
      <c r="AD44" s="44">
        <v>0</v>
      </c>
      <c r="AE44" s="44">
        <v>262</v>
      </c>
      <c r="AF44" s="44">
        <v>796</v>
      </c>
      <c r="AG44" s="44">
        <v>130</v>
      </c>
      <c r="AH44" s="44">
        <v>0</v>
      </c>
      <c r="AI44" s="44">
        <v>0</v>
      </c>
      <c r="AJ44" s="44">
        <v>0</v>
      </c>
      <c r="AK44" s="44">
        <v>0</v>
      </c>
      <c r="AL44" s="44">
        <v>12</v>
      </c>
      <c r="AM44" s="44">
        <v>92.53</v>
      </c>
      <c r="AN44" s="44">
        <v>39.270000000000003</v>
      </c>
      <c r="AO44" s="44">
        <v>3047</v>
      </c>
      <c r="AP44" s="44">
        <v>313</v>
      </c>
      <c r="AQ44" s="44">
        <v>4098</v>
      </c>
      <c r="AR44" s="44">
        <v>3481</v>
      </c>
      <c r="AS44" s="44">
        <v>3078</v>
      </c>
      <c r="AT44" s="44">
        <v>2886</v>
      </c>
      <c r="AU44" s="44">
        <v>2500</v>
      </c>
      <c r="AV44" s="44">
        <v>50</v>
      </c>
      <c r="AW44" s="44">
        <v>2571</v>
      </c>
      <c r="AX44" s="44">
        <v>41</v>
      </c>
      <c r="AY44" s="44">
        <v>7</v>
      </c>
      <c r="AZ44" s="44">
        <v>6</v>
      </c>
      <c r="BA44" s="44">
        <v>58</v>
      </c>
      <c r="BB44" s="44">
        <v>39</v>
      </c>
      <c r="BC44" s="44">
        <v>768</v>
      </c>
      <c r="BD44" s="44">
        <v>30580</v>
      </c>
      <c r="BE44" s="44">
        <v>5552</v>
      </c>
      <c r="BF44" s="44">
        <v>19254</v>
      </c>
      <c r="BG44" s="44">
        <v>80740</v>
      </c>
      <c r="BH44" s="44">
        <v>2082</v>
      </c>
      <c r="BI44" s="44">
        <v>57841</v>
      </c>
      <c r="BJ44" s="44">
        <v>620</v>
      </c>
    </row>
    <row r="45" spans="1:62" ht="15.75">
      <c r="A45" s="101" t="s">
        <v>1451</v>
      </c>
      <c r="B45" s="44">
        <v>45</v>
      </c>
      <c r="C45" s="45" t="s">
        <v>256</v>
      </c>
      <c r="D45" s="45" t="s">
        <v>256</v>
      </c>
      <c r="E45" s="45" t="s">
        <v>1896</v>
      </c>
      <c r="F45" s="45" t="s">
        <v>1724</v>
      </c>
      <c r="G45" s="44">
        <v>45</v>
      </c>
      <c r="H45" s="45" t="s">
        <v>1452</v>
      </c>
      <c r="I45" s="46" t="s">
        <v>1986</v>
      </c>
      <c r="J45" s="47" t="s">
        <v>1898</v>
      </c>
      <c r="K45" s="47" t="s">
        <v>51</v>
      </c>
      <c r="L45" s="47" t="s">
        <v>1898</v>
      </c>
      <c r="M45" s="47"/>
      <c r="N45" s="47" t="s">
        <v>272</v>
      </c>
      <c r="O45" s="45" t="s">
        <v>1987</v>
      </c>
      <c r="P45" s="47"/>
      <c r="Q45" s="47"/>
      <c r="R45" s="47"/>
      <c r="S45" s="47"/>
      <c r="T45" s="47" t="s">
        <v>3107</v>
      </c>
      <c r="U45" s="47" t="s">
        <v>1901</v>
      </c>
      <c r="V45" s="48">
        <v>0.70445242682215037</v>
      </c>
      <c r="W45" s="47"/>
      <c r="X45" s="44">
        <v>14</v>
      </c>
      <c r="Y45" s="44">
        <v>4</v>
      </c>
      <c r="Z45" s="44">
        <v>786</v>
      </c>
      <c r="AA45" s="44">
        <v>781</v>
      </c>
      <c r="AB45" s="44">
        <v>1</v>
      </c>
      <c r="AC45" s="44">
        <v>4</v>
      </c>
      <c r="AD45" s="44">
        <v>1</v>
      </c>
      <c r="AE45" s="44">
        <v>208</v>
      </c>
      <c r="AF45" s="44">
        <v>577</v>
      </c>
      <c r="AG45" s="44">
        <v>0</v>
      </c>
      <c r="AH45" s="44">
        <v>0</v>
      </c>
      <c r="AI45" s="44">
        <v>0</v>
      </c>
      <c r="AJ45" s="44">
        <v>0</v>
      </c>
      <c r="AK45" s="44">
        <v>0</v>
      </c>
      <c r="AL45" s="44">
        <v>6</v>
      </c>
      <c r="AM45" s="44">
        <v>90.79</v>
      </c>
      <c r="AN45" s="44">
        <v>39.950000000000003</v>
      </c>
      <c r="AO45" s="44">
        <v>1083</v>
      </c>
      <c r="AP45" s="44">
        <v>138</v>
      </c>
      <c r="AQ45" s="44">
        <v>4057</v>
      </c>
      <c r="AR45" s="44">
        <v>3998</v>
      </c>
      <c r="AS45" s="44">
        <v>1585</v>
      </c>
      <c r="AT45" s="44">
        <v>764</v>
      </c>
      <c r="AU45" s="44">
        <v>4050</v>
      </c>
      <c r="AV45" s="44">
        <v>77</v>
      </c>
      <c r="AW45" s="44">
        <v>3804</v>
      </c>
      <c r="AX45" s="44">
        <v>137</v>
      </c>
      <c r="AY45" s="44">
        <v>13</v>
      </c>
      <c r="AZ45" s="44">
        <v>0</v>
      </c>
      <c r="BA45" s="44">
        <v>29</v>
      </c>
      <c r="BB45" s="44">
        <v>0</v>
      </c>
      <c r="BC45" s="44">
        <v>530</v>
      </c>
      <c r="BD45" s="44">
        <v>22429</v>
      </c>
      <c r="BE45" s="44">
        <v>4903</v>
      </c>
      <c r="BF45" s="44">
        <v>16860</v>
      </c>
      <c r="BG45" s="44">
        <v>53247</v>
      </c>
      <c r="BH45" s="44">
        <v>1386</v>
      </c>
      <c r="BI45" s="44">
        <v>39254</v>
      </c>
      <c r="BJ45" s="44">
        <v>1324</v>
      </c>
    </row>
    <row r="46" spans="1:62" ht="15.75">
      <c r="A46" s="101" t="s">
        <v>627</v>
      </c>
      <c r="B46" s="44">
        <v>46</v>
      </c>
      <c r="C46" s="45" t="s">
        <v>278</v>
      </c>
      <c r="D46" s="45" t="s">
        <v>1700</v>
      </c>
      <c r="E46" s="45" t="s">
        <v>2012</v>
      </c>
      <c r="F46" s="45" t="s">
        <v>1725</v>
      </c>
      <c r="G46" s="44">
        <v>46</v>
      </c>
      <c r="H46" s="45" t="s">
        <v>628</v>
      </c>
      <c r="I46" s="46" t="s">
        <v>2018</v>
      </c>
      <c r="J46" s="47" t="s">
        <v>1901</v>
      </c>
      <c r="K46" s="47" t="s">
        <v>2020</v>
      </c>
      <c r="L46" s="47" t="s">
        <v>1898</v>
      </c>
      <c r="M46" s="47" t="s">
        <v>1919</v>
      </c>
      <c r="N46" s="47" t="s">
        <v>272</v>
      </c>
      <c r="O46" s="45" t="s">
        <v>2019</v>
      </c>
      <c r="P46" s="47"/>
      <c r="Q46" s="47"/>
      <c r="R46" s="47"/>
      <c r="S46" s="47"/>
      <c r="T46" s="47" t="s">
        <v>3107</v>
      </c>
      <c r="U46" s="47" t="s">
        <v>1901</v>
      </c>
      <c r="V46" s="48">
        <v>0.72439580763735778</v>
      </c>
      <c r="W46" s="47"/>
      <c r="X46" s="44">
        <v>36</v>
      </c>
      <c r="Y46" s="44">
        <v>6</v>
      </c>
      <c r="Z46" s="44">
        <v>1441</v>
      </c>
      <c r="AA46" s="44">
        <v>1382</v>
      </c>
      <c r="AB46" s="44">
        <v>42</v>
      </c>
      <c r="AC46" s="44">
        <v>17</v>
      </c>
      <c r="AD46" s="44">
        <v>0</v>
      </c>
      <c r="AE46" s="44">
        <v>578</v>
      </c>
      <c r="AF46" s="44">
        <v>701</v>
      </c>
      <c r="AG46" s="44">
        <v>162</v>
      </c>
      <c r="AH46" s="44">
        <v>0</v>
      </c>
      <c r="AI46" s="44">
        <v>0</v>
      </c>
      <c r="AJ46" s="44">
        <v>0</v>
      </c>
      <c r="AK46" s="44">
        <v>0</v>
      </c>
      <c r="AL46" s="44">
        <v>10</v>
      </c>
      <c r="AM46" s="44">
        <v>80.819999999999993</v>
      </c>
      <c r="AN46" s="44">
        <v>48.48</v>
      </c>
      <c r="AO46" s="44">
        <v>3838</v>
      </c>
      <c r="AP46" s="44">
        <v>194</v>
      </c>
      <c r="AQ46" s="44">
        <v>5459</v>
      </c>
      <c r="AR46" s="44">
        <v>4907</v>
      </c>
      <c r="AS46" s="44">
        <v>3721</v>
      </c>
      <c r="AT46" s="44">
        <v>1699</v>
      </c>
      <c r="AU46" s="44">
        <v>1832</v>
      </c>
      <c r="AV46" s="44">
        <v>126</v>
      </c>
      <c r="AW46" s="44">
        <v>880</v>
      </c>
      <c r="AX46" s="44">
        <v>80</v>
      </c>
      <c r="AY46" s="44">
        <v>12</v>
      </c>
      <c r="AZ46" s="44">
        <v>0</v>
      </c>
      <c r="BA46" s="44">
        <v>3</v>
      </c>
      <c r="BB46" s="44">
        <v>0</v>
      </c>
      <c r="BC46" s="44">
        <v>854</v>
      </c>
      <c r="BD46" s="44">
        <v>34516</v>
      </c>
      <c r="BE46" s="44">
        <v>9269</v>
      </c>
      <c r="BF46" s="44">
        <v>15908</v>
      </c>
      <c r="BG46" s="44">
        <v>82411</v>
      </c>
      <c r="BH46" s="44">
        <v>1748</v>
      </c>
      <c r="BI46" s="44">
        <v>36941</v>
      </c>
      <c r="BJ46" s="44">
        <v>1822</v>
      </c>
    </row>
    <row r="47" spans="1:62" ht="15.75">
      <c r="A47" s="101" t="s">
        <v>1302</v>
      </c>
      <c r="B47" s="44">
        <v>47</v>
      </c>
      <c r="C47" s="45" t="s">
        <v>256</v>
      </c>
      <c r="D47" s="45" t="s">
        <v>256</v>
      </c>
      <c r="E47" s="45" t="s">
        <v>1906</v>
      </c>
      <c r="F47" s="45" t="s">
        <v>1726</v>
      </c>
      <c r="G47" s="44">
        <v>47</v>
      </c>
      <c r="H47" s="45" t="s">
        <v>1303</v>
      </c>
      <c r="I47" s="46" t="s">
        <v>1949</v>
      </c>
      <c r="J47" s="47" t="s">
        <v>1898</v>
      </c>
      <c r="K47" s="47" t="s">
        <v>51</v>
      </c>
      <c r="L47" s="47" t="s">
        <v>1898</v>
      </c>
      <c r="M47" s="47"/>
      <c r="N47" s="47" t="s">
        <v>272</v>
      </c>
      <c r="O47" s="45" t="s">
        <v>1977</v>
      </c>
      <c r="P47" s="47"/>
      <c r="Q47" s="47"/>
      <c r="R47" s="47"/>
      <c r="S47" s="47"/>
      <c r="T47" s="47" t="s">
        <v>3107</v>
      </c>
      <c r="U47" s="47" t="s">
        <v>1901</v>
      </c>
      <c r="V47" s="48">
        <v>0.67058529394440125</v>
      </c>
      <c r="W47" s="47"/>
      <c r="X47" s="44">
        <v>23</v>
      </c>
      <c r="Y47" s="44">
        <v>3</v>
      </c>
      <c r="Z47" s="44">
        <v>879</v>
      </c>
      <c r="AA47" s="44">
        <v>872</v>
      </c>
      <c r="AB47" s="44">
        <v>7</v>
      </c>
      <c r="AC47" s="44">
        <v>0</v>
      </c>
      <c r="AD47" s="44">
        <v>1</v>
      </c>
      <c r="AE47" s="44">
        <v>242</v>
      </c>
      <c r="AF47" s="44">
        <v>635</v>
      </c>
      <c r="AG47" s="44">
        <v>1</v>
      </c>
      <c r="AH47" s="44">
        <v>0</v>
      </c>
      <c r="AI47" s="44">
        <v>0</v>
      </c>
      <c r="AJ47" s="44">
        <v>0</v>
      </c>
      <c r="AK47" s="44">
        <v>0</v>
      </c>
      <c r="AL47" s="47">
        <v>0</v>
      </c>
      <c r="AM47" s="44">
        <v>80.08</v>
      </c>
      <c r="AN47" s="44">
        <v>49.08</v>
      </c>
      <c r="AO47" s="44">
        <v>1502</v>
      </c>
      <c r="AP47" s="44">
        <v>94</v>
      </c>
      <c r="AQ47" s="44">
        <v>5001</v>
      </c>
      <c r="AR47" s="44">
        <v>3683</v>
      </c>
      <c r="AS47" s="44">
        <v>2521</v>
      </c>
      <c r="AT47" s="44">
        <v>1457</v>
      </c>
      <c r="AU47" s="44">
        <v>5134</v>
      </c>
      <c r="AV47" s="44">
        <v>154</v>
      </c>
      <c r="AW47" s="44">
        <v>5333</v>
      </c>
      <c r="AX47" s="44">
        <v>272</v>
      </c>
      <c r="AY47" s="44">
        <v>24</v>
      </c>
      <c r="AZ47" s="44">
        <v>0</v>
      </c>
      <c r="BA47" s="44">
        <v>64</v>
      </c>
      <c r="BB47" s="44">
        <v>84</v>
      </c>
      <c r="BC47" s="44">
        <v>437</v>
      </c>
      <c r="BD47" s="44">
        <v>24106</v>
      </c>
      <c r="BE47" s="44">
        <v>4670</v>
      </c>
      <c r="BF47" s="44">
        <v>23392</v>
      </c>
      <c r="BG47" s="44">
        <v>51050</v>
      </c>
      <c r="BH47" s="44">
        <v>1704</v>
      </c>
      <c r="BI47" s="44">
        <v>40196</v>
      </c>
      <c r="BJ47" s="44">
        <v>1815</v>
      </c>
    </row>
    <row r="48" spans="1:62" ht="15.75">
      <c r="A48" s="101" t="s">
        <v>1350</v>
      </c>
      <c r="B48" s="44">
        <v>48</v>
      </c>
      <c r="C48" s="45" t="s">
        <v>452</v>
      </c>
      <c r="D48" s="45" t="s">
        <v>1684</v>
      </c>
      <c r="E48" s="45" t="s">
        <v>2270</v>
      </c>
      <c r="F48" s="45" t="s">
        <v>1727</v>
      </c>
      <c r="G48" s="44">
        <v>48</v>
      </c>
      <c r="H48" s="45" t="s">
        <v>1351</v>
      </c>
      <c r="I48" s="46" t="s">
        <v>2297</v>
      </c>
      <c r="J48" s="47" t="s">
        <v>1898</v>
      </c>
      <c r="K48" s="47" t="s">
        <v>51</v>
      </c>
      <c r="L48" s="47" t="s">
        <v>1898</v>
      </c>
      <c r="M48" s="47"/>
      <c r="N48" s="47" t="s">
        <v>272</v>
      </c>
      <c r="O48" s="45" t="s">
        <v>2298</v>
      </c>
      <c r="P48" s="47"/>
      <c r="Q48" s="47" t="s">
        <v>2299</v>
      </c>
      <c r="R48" s="47"/>
      <c r="S48" s="47"/>
      <c r="T48" s="47" t="s">
        <v>3107</v>
      </c>
      <c r="U48" s="47" t="s">
        <v>1901</v>
      </c>
      <c r="V48" s="48">
        <v>0.71038510839161728</v>
      </c>
      <c r="W48" s="47"/>
      <c r="X48" s="44">
        <v>45</v>
      </c>
      <c r="Y48" s="44">
        <v>7</v>
      </c>
      <c r="Z48" s="44">
        <v>2166</v>
      </c>
      <c r="AA48" s="44">
        <v>2129</v>
      </c>
      <c r="AB48" s="44">
        <v>34</v>
      </c>
      <c r="AC48" s="44">
        <v>3</v>
      </c>
      <c r="AD48" s="44">
        <v>0</v>
      </c>
      <c r="AE48" s="44">
        <v>760</v>
      </c>
      <c r="AF48" s="44">
        <v>1252</v>
      </c>
      <c r="AG48" s="44">
        <v>154</v>
      </c>
      <c r="AH48" s="44">
        <v>0</v>
      </c>
      <c r="AI48" s="44">
        <v>0</v>
      </c>
      <c r="AJ48" s="44">
        <v>0</v>
      </c>
      <c r="AK48" s="44">
        <v>0</v>
      </c>
      <c r="AL48" s="44">
        <v>32</v>
      </c>
      <c r="AM48" s="44">
        <v>94.41</v>
      </c>
      <c r="AN48" s="44">
        <v>32.880000000000003</v>
      </c>
      <c r="AO48" s="44">
        <v>3911</v>
      </c>
      <c r="AP48" s="44">
        <v>717</v>
      </c>
      <c r="AQ48" s="44">
        <v>8474</v>
      </c>
      <c r="AR48" s="44">
        <v>5638</v>
      </c>
      <c r="AS48" s="44">
        <v>3553</v>
      </c>
      <c r="AT48" s="44">
        <v>4921</v>
      </c>
      <c r="AU48" s="44">
        <v>5041</v>
      </c>
      <c r="AV48" s="44">
        <v>26</v>
      </c>
      <c r="AW48" s="44">
        <v>5383</v>
      </c>
      <c r="AX48" s="44">
        <v>31</v>
      </c>
      <c r="AY48" s="44">
        <v>15</v>
      </c>
      <c r="AZ48" s="44">
        <v>4</v>
      </c>
      <c r="BA48" s="44">
        <v>84</v>
      </c>
      <c r="BB48" s="44">
        <v>2</v>
      </c>
      <c r="BC48" s="44">
        <v>1406</v>
      </c>
      <c r="BD48" s="44">
        <v>53644</v>
      </c>
      <c r="BE48" s="44">
        <v>10866</v>
      </c>
      <c r="BF48" s="44">
        <v>36163</v>
      </c>
      <c r="BG48" s="44">
        <v>86032</v>
      </c>
      <c r="BH48" s="44">
        <v>3790</v>
      </c>
      <c r="BI48" s="44">
        <v>103387</v>
      </c>
      <c r="BJ48" s="44">
        <v>577</v>
      </c>
    </row>
    <row r="49" spans="1:62" ht="15.75">
      <c r="A49" s="101" t="s">
        <v>1176</v>
      </c>
      <c r="B49" s="44">
        <v>49</v>
      </c>
      <c r="C49" s="45" t="s">
        <v>256</v>
      </c>
      <c r="D49" s="45" t="s">
        <v>1700</v>
      </c>
      <c r="E49" s="45" t="s">
        <v>1927</v>
      </c>
      <c r="F49" s="45" t="s">
        <v>1728</v>
      </c>
      <c r="G49" s="44">
        <v>49</v>
      </c>
      <c r="H49" s="45" t="s">
        <v>1177</v>
      </c>
      <c r="I49" s="46" t="s">
        <v>1957</v>
      </c>
      <c r="J49" s="47" t="s">
        <v>1898</v>
      </c>
      <c r="K49" s="47" t="s">
        <v>1929</v>
      </c>
      <c r="L49" s="47" t="s">
        <v>1898</v>
      </c>
      <c r="M49" s="47"/>
      <c r="N49" s="47" t="s">
        <v>272</v>
      </c>
      <c r="O49" s="45" t="s">
        <v>1958</v>
      </c>
      <c r="P49" s="47"/>
      <c r="Q49" s="47"/>
      <c r="R49" s="47"/>
      <c r="S49" s="47"/>
      <c r="T49" s="47" t="s">
        <v>3107</v>
      </c>
      <c r="U49" s="47" t="s">
        <v>1901</v>
      </c>
      <c r="V49" s="48">
        <v>0.66187950551902852</v>
      </c>
      <c r="W49" s="47"/>
      <c r="X49" s="44">
        <v>22</v>
      </c>
      <c r="Y49" s="44">
        <v>6</v>
      </c>
      <c r="Z49" s="44">
        <v>1682</v>
      </c>
      <c r="AA49" s="44">
        <v>1668</v>
      </c>
      <c r="AB49" s="44">
        <v>13</v>
      </c>
      <c r="AC49" s="44">
        <v>1</v>
      </c>
      <c r="AD49" s="44">
        <v>2</v>
      </c>
      <c r="AE49" s="44">
        <v>486</v>
      </c>
      <c r="AF49" s="44">
        <v>1156</v>
      </c>
      <c r="AG49" s="44">
        <v>36</v>
      </c>
      <c r="AH49" s="44">
        <v>2</v>
      </c>
      <c r="AI49" s="44">
        <v>0</v>
      </c>
      <c r="AJ49" s="44">
        <v>0</v>
      </c>
      <c r="AK49" s="44">
        <v>0</v>
      </c>
      <c r="AL49" s="44">
        <v>16</v>
      </c>
      <c r="AM49" s="44">
        <v>91.59</v>
      </c>
      <c r="AN49" s="44">
        <v>42.09</v>
      </c>
      <c r="AO49" s="44">
        <v>4334</v>
      </c>
      <c r="AP49" s="44">
        <v>438</v>
      </c>
      <c r="AQ49" s="44">
        <v>8165</v>
      </c>
      <c r="AR49" s="44">
        <v>9173</v>
      </c>
      <c r="AS49" s="44">
        <v>3860</v>
      </c>
      <c r="AT49" s="44">
        <v>2567</v>
      </c>
      <c r="AU49" s="44">
        <v>5064</v>
      </c>
      <c r="AV49" s="44">
        <v>80</v>
      </c>
      <c r="AW49" s="44">
        <v>4413</v>
      </c>
      <c r="AX49" s="44">
        <v>229</v>
      </c>
      <c r="AY49" s="44">
        <v>1</v>
      </c>
      <c r="AZ49" s="44">
        <v>0</v>
      </c>
      <c r="BA49" s="44">
        <v>3</v>
      </c>
      <c r="BB49" s="44">
        <v>0</v>
      </c>
      <c r="BC49" s="44">
        <v>577</v>
      </c>
      <c r="BD49" s="44">
        <v>41319</v>
      </c>
      <c r="BE49" s="44">
        <v>25224</v>
      </c>
      <c r="BF49" s="44">
        <v>27059</v>
      </c>
      <c r="BG49" s="44">
        <v>88590</v>
      </c>
      <c r="BH49" s="44">
        <v>2053</v>
      </c>
      <c r="BI49" s="44">
        <v>99517</v>
      </c>
      <c r="BJ49" s="44">
        <v>1253</v>
      </c>
    </row>
    <row r="50" spans="1:62" ht="15.75">
      <c r="A50" s="101" t="s">
        <v>1129</v>
      </c>
      <c r="B50" s="44">
        <v>50</v>
      </c>
      <c r="C50" s="45" t="s">
        <v>307</v>
      </c>
      <c r="D50" s="45" t="s">
        <v>307</v>
      </c>
      <c r="E50" s="45" t="s">
        <v>2132</v>
      </c>
      <c r="F50" s="45" t="s">
        <v>1738</v>
      </c>
      <c r="G50" s="44">
        <v>62</v>
      </c>
      <c r="H50" s="45" t="s">
        <v>1130</v>
      </c>
      <c r="I50" s="46" t="s">
        <v>2254</v>
      </c>
      <c r="J50" s="47" t="s">
        <v>1898</v>
      </c>
      <c r="K50" s="47" t="s">
        <v>51</v>
      </c>
      <c r="L50" s="47" t="s">
        <v>1898</v>
      </c>
      <c r="M50" s="47" t="s">
        <v>2006</v>
      </c>
      <c r="N50" s="47" t="s">
        <v>272</v>
      </c>
      <c r="O50" s="45" t="s">
        <v>2255</v>
      </c>
      <c r="P50" s="47"/>
      <c r="Q50" s="47"/>
      <c r="R50" s="47"/>
      <c r="S50" s="47"/>
      <c r="T50" s="47" t="s">
        <v>3107</v>
      </c>
      <c r="U50" s="47" t="s">
        <v>1901</v>
      </c>
      <c r="V50" s="48">
        <v>0.73541097120515442</v>
      </c>
      <c r="W50" s="47"/>
      <c r="X50" s="44">
        <v>8</v>
      </c>
      <c r="Y50" s="44">
        <v>3</v>
      </c>
      <c r="Z50" s="44">
        <v>448</v>
      </c>
      <c r="AA50" s="44">
        <v>442</v>
      </c>
      <c r="AB50" s="44">
        <v>6</v>
      </c>
      <c r="AC50" s="44">
        <v>0</v>
      </c>
      <c r="AD50" s="44">
        <v>0</v>
      </c>
      <c r="AE50" s="44">
        <v>115</v>
      </c>
      <c r="AF50" s="44">
        <v>333</v>
      </c>
      <c r="AG50" s="44">
        <v>0</v>
      </c>
      <c r="AH50" s="44">
        <v>0</v>
      </c>
      <c r="AI50" s="44">
        <v>0</v>
      </c>
      <c r="AJ50" s="44">
        <v>0</v>
      </c>
      <c r="AK50" s="44">
        <v>0</v>
      </c>
      <c r="AL50" s="44">
        <v>10</v>
      </c>
      <c r="AM50" s="44">
        <v>94.11</v>
      </c>
      <c r="AN50" s="44">
        <v>27.83</v>
      </c>
      <c r="AO50" s="44">
        <v>950</v>
      </c>
      <c r="AP50" s="44">
        <v>119</v>
      </c>
      <c r="AQ50" s="44">
        <v>2361</v>
      </c>
      <c r="AR50" s="44">
        <v>2461</v>
      </c>
      <c r="AS50" s="44">
        <v>1675</v>
      </c>
      <c r="AT50" s="44">
        <v>826</v>
      </c>
      <c r="AU50" s="44">
        <v>1926</v>
      </c>
      <c r="AV50" s="44">
        <v>172</v>
      </c>
      <c r="AW50" s="44">
        <v>2209</v>
      </c>
      <c r="AX50" s="44">
        <v>28</v>
      </c>
      <c r="AY50" s="44">
        <v>4</v>
      </c>
      <c r="AZ50" s="44">
        <v>0</v>
      </c>
      <c r="BA50" s="44">
        <v>2</v>
      </c>
      <c r="BB50" s="44">
        <v>2</v>
      </c>
      <c r="BC50" s="44">
        <v>288</v>
      </c>
      <c r="BD50" s="44">
        <v>13951</v>
      </c>
      <c r="BE50" s="44">
        <v>3152</v>
      </c>
      <c r="BF50" s="44">
        <v>7346</v>
      </c>
      <c r="BG50" s="44">
        <v>24132</v>
      </c>
      <c r="BH50" s="44">
        <v>763</v>
      </c>
      <c r="BI50" s="44">
        <v>23883</v>
      </c>
      <c r="BJ50" s="44">
        <v>835</v>
      </c>
    </row>
    <row r="51" spans="1:62" ht="15.75">
      <c r="A51" s="101" t="s">
        <v>1284</v>
      </c>
      <c r="B51" s="44">
        <v>51</v>
      </c>
      <c r="C51" s="45" t="s">
        <v>452</v>
      </c>
      <c r="D51" s="45" t="s">
        <v>1684</v>
      </c>
      <c r="E51" s="45" t="s">
        <v>2276</v>
      </c>
      <c r="F51" s="45" t="s">
        <v>1796</v>
      </c>
      <c r="G51" s="44">
        <v>165</v>
      </c>
      <c r="H51" s="45" t="s">
        <v>1285</v>
      </c>
      <c r="I51" s="46" t="s">
        <v>2288</v>
      </c>
      <c r="J51" s="47" t="s">
        <v>1898</v>
      </c>
      <c r="K51" s="47" t="s">
        <v>51</v>
      </c>
      <c r="L51" s="47" t="s">
        <v>1901</v>
      </c>
      <c r="M51" s="47"/>
      <c r="N51" s="47" t="s">
        <v>272</v>
      </c>
      <c r="O51" s="45" t="s">
        <v>2289</v>
      </c>
      <c r="P51" s="47"/>
      <c r="Q51" s="47"/>
      <c r="R51" s="47"/>
      <c r="S51" s="47"/>
      <c r="T51" s="47" t="s">
        <v>3107</v>
      </c>
      <c r="U51" s="47" t="s">
        <v>1898</v>
      </c>
      <c r="V51" s="48">
        <v>0.50063081061553172</v>
      </c>
      <c r="W51" s="47"/>
      <c r="X51" s="44">
        <v>14</v>
      </c>
      <c r="Y51" s="44">
        <v>6</v>
      </c>
      <c r="Z51" s="44">
        <v>418</v>
      </c>
      <c r="AA51" s="44">
        <v>407</v>
      </c>
      <c r="AB51" s="44">
        <v>10</v>
      </c>
      <c r="AC51" s="44">
        <v>1</v>
      </c>
      <c r="AD51" s="44">
        <v>2</v>
      </c>
      <c r="AE51" s="44">
        <v>106</v>
      </c>
      <c r="AF51" s="44">
        <v>310</v>
      </c>
      <c r="AG51" s="44">
        <v>0</v>
      </c>
      <c r="AH51" s="44">
        <v>0</v>
      </c>
      <c r="AI51" s="44">
        <v>0</v>
      </c>
      <c r="AJ51" s="44">
        <v>0</v>
      </c>
      <c r="AK51" s="44">
        <v>0</v>
      </c>
      <c r="AL51" s="44">
        <v>2</v>
      </c>
      <c r="AM51" s="44">
        <v>82.02</v>
      </c>
      <c r="AN51" s="44">
        <v>44.72</v>
      </c>
      <c r="AO51" s="44">
        <v>1161</v>
      </c>
      <c r="AP51" s="44">
        <v>12</v>
      </c>
      <c r="AQ51" s="44">
        <v>1978</v>
      </c>
      <c r="AR51" s="44">
        <v>1308</v>
      </c>
      <c r="AS51" s="44">
        <v>1256</v>
      </c>
      <c r="AT51" s="44">
        <v>1372</v>
      </c>
      <c r="AU51" s="44">
        <v>2093</v>
      </c>
      <c r="AV51" s="44">
        <v>23</v>
      </c>
      <c r="AW51" s="44">
        <v>2808</v>
      </c>
      <c r="AX51" s="44">
        <v>24</v>
      </c>
      <c r="AY51" s="44">
        <v>47</v>
      </c>
      <c r="AZ51" s="44">
        <v>2</v>
      </c>
      <c r="BA51" s="44">
        <v>61</v>
      </c>
      <c r="BB51" s="44">
        <v>2</v>
      </c>
      <c r="BC51" s="44">
        <v>264</v>
      </c>
      <c r="BD51" s="44">
        <v>10550</v>
      </c>
      <c r="BE51" s="44">
        <v>2731</v>
      </c>
      <c r="BF51" s="44">
        <v>11658</v>
      </c>
      <c r="BG51" s="44">
        <v>23613</v>
      </c>
      <c r="BH51" s="44">
        <v>669</v>
      </c>
      <c r="BI51" s="44">
        <v>5376</v>
      </c>
      <c r="BJ51" s="44">
        <v>482</v>
      </c>
    </row>
    <row r="52" spans="1:62" ht="15.75">
      <c r="A52" s="101" t="s">
        <v>556</v>
      </c>
      <c r="B52" s="44">
        <v>52</v>
      </c>
      <c r="C52" s="45" t="s">
        <v>557</v>
      </c>
      <c r="D52" s="45" t="s">
        <v>1684</v>
      </c>
      <c r="E52" s="45" t="s">
        <v>2276</v>
      </c>
      <c r="F52" s="45" t="s">
        <v>1729</v>
      </c>
      <c r="G52" s="44">
        <v>52</v>
      </c>
      <c r="H52" s="45" t="s">
        <v>558</v>
      </c>
      <c r="I52" s="46" t="s">
        <v>2307</v>
      </c>
      <c r="J52" s="47" t="s">
        <v>1898</v>
      </c>
      <c r="K52" s="47" t="s">
        <v>51</v>
      </c>
      <c r="L52" s="47" t="s">
        <v>1898</v>
      </c>
      <c r="M52" s="47"/>
      <c r="N52" s="47" t="s">
        <v>272</v>
      </c>
      <c r="O52" s="45" t="s">
        <v>2308</v>
      </c>
      <c r="P52" s="47"/>
      <c r="Q52" s="47"/>
      <c r="R52" s="47"/>
      <c r="S52" s="47"/>
      <c r="T52" s="47" t="s">
        <v>3107</v>
      </c>
      <c r="U52" s="47" t="s">
        <v>1901</v>
      </c>
      <c r="V52" s="48">
        <v>0.83086407533816675</v>
      </c>
      <c r="W52" s="47"/>
      <c r="X52" s="44">
        <v>16</v>
      </c>
      <c r="Y52" s="44">
        <v>3</v>
      </c>
      <c r="Z52" s="44">
        <v>506</v>
      </c>
      <c r="AA52" s="44">
        <v>501</v>
      </c>
      <c r="AB52" s="44">
        <v>5</v>
      </c>
      <c r="AC52" s="44">
        <v>0</v>
      </c>
      <c r="AD52" s="44">
        <v>0</v>
      </c>
      <c r="AE52" s="44">
        <v>151</v>
      </c>
      <c r="AF52" s="44">
        <v>352</v>
      </c>
      <c r="AG52" s="44">
        <v>3</v>
      </c>
      <c r="AH52" s="44">
        <v>0</v>
      </c>
      <c r="AI52" s="44">
        <v>0</v>
      </c>
      <c r="AJ52" s="44">
        <v>0</v>
      </c>
      <c r="AK52" s="44">
        <v>0</v>
      </c>
      <c r="AL52" s="44">
        <v>9</v>
      </c>
      <c r="AM52" s="44">
        <v>95.28</v>
      </c>
      <c r="AN52" s="44">
        <v>30.14</v>
      </c>
      <c r="AO52" s="44">
        <v>1268</v>
      </c>
      <c r="AP52" s="44">
        <v>18</v>
      </c>
      <c r="AQ52" s="44">
        <v>2571</v>
      </c>
      <c r="AR52" s="44">
        <v>1683</v>
      </c>
      <c r="AS52" s="44">
        <v>977</v>
      </c>
      <c r="AT52" s="44">
        <v>569</v>
      </c>
      <c r="AU52" s="44">
        <v>220</v>
      </c>
      <c r="AV52" s="44">
        <v>1</v>
      </c>
      <c r="AW52" s="44">
        <v>116</v>
      </c>
      <c r="AX52" s="44">
        <v>0</v>
      </c>
      <c r="AY52" s="44">
        <v>0</v>
      </c>
      <c r="AZ52" s="44">
        <v>0</v>
      </c>
      <c r="BA52" s="44">
        <v>14</v>
      </c>
      <c r="BB52" s="44">
        <v>10</v>
      </c>
      <c r="BC52" s="44">
        <v>125</v>
      </c>
      <c r="BD52" s="44">
        <v>13384</v>
      </c>
      <c r="BE52" s="44">
        <v>1814</v>
      </c>
      <c r="BF52" s="44">
        <v>7339</v>
      </c>
      <c r="BG52" s="44">
        <v>20456</v>
      </c>
      <c r="BH52" s="44">
        <v>792</v>
      </c>
      <c r="BI52" s="44">
        <v>5409</v>
      </c>
      <c r="BJ52" s="44">
        <v>228</v>
      </c>
    </row>
    <row r="53" spans="1:62" ht="15.75">
      <c r="A53" s="101" t="s">
        <v>1322</v>
      </c>
      <c r="B53" s="44">
        <v>53</v>
      </c>
      <c r="C53" s="45" t="s">
        <v>452</v>
      </c>
      <c r="D53" s="45" t="s">
        <v>1684</v>
      </c>
      <c r="E53" s="45" t="s">
        <v>2273</v>
      </c>
      <c r="F53" s="45" t="s">
        <v>1730</v>
      </c>
      <c r="G53" s="44">
        <v>53</v>
      </c>
      <c r="H53" s="45" t="s">
        <v>1323</v>
      </c>
      <c r="I53" s="46" t="s">
        <v>2290</v>
      </c>
      <c r="J53" s="47" t="s">
        <v>1898</v>
      </c>
      <c r="K53" s="47" t="s">
        <v>51</v>
      </c>
      <c r="L53" s="47" t="s">
        <v>1898</v>
      </c>
      <c r="M53" s="47"/>
      <c r="N53" s="47" t="s">
        <v>272</v>
      </c>
      <c r="O53" s="45" t="s">
        <v>2291</v>
      </c>
      <c r="P53" s="47"/>
      <c r="Q53" s="47"/>
      <c r="R53" s="47"/>
      <c r="S53" s="47"/>
      <c r="T53" s="47" t="s">
        <v>3107</v>
      </c>
      <c r="U53" s="47" t="s">
        <v>1901</v>
      </c>
      <c r="V53" s="48">
        <v>0.98767363981391509</v>
      </c>
      <c r="W53" s="47"/>
      <c r="X53" s="44">
        <v>56</v>
      </c>
      <c r="Y53" s="44">
        <v>7</v>
      </c>
      <c r="Z53" s="44">
        <v>2071</v>
      </c>
      <c r="AA53" s="44">
        <v>2038</v>
      </c>
      <c r="AB53" s="44">
        <v>31</v>
      </c>
      <c r="AC53" s="44">
        <v>2</v>
      </c>
      <c r="AD53" s="44">
        <v>1</v>
      </c>
      <c r="AE53" s="44">
        <v>574</v>
      </c>
      <c r="AF53" s="44">
        <v>1392</v>
      </c>
      <c r="AG53" s="44">
        <v>104</v>
      </c>
      <c r="AH53" s="44">
        <v>0</v>
      </c>
      <c r="AI53" s="44">
        <v>0</v>
      </c>
      <c r="AJ53" s="44">
        <v>0</v>
      </c>
      <c r="AK53" s="44">
        <v>0</v>
      </c>
      <c r="AL53" s="44">
        <v>26</v>
      </c>
      <c r="AM53" s="44">
        <v>94.02</v>
      </c>
      <c r="AN53" s="44">
        <v>29.64</v>
      </c>
      <c r="AO53" s="44">
        <v>6243</v>
      </c>
      <c r="AP53" s="44">
        <v>139</v>
      </c>
      <c r="AQ53" s="44">
        <v>10209</v>
      </c>
      <c r="AR53" s="44">
        <v>4377</v>
      </c>
      <c r="AS53" s="44">
        <v>4443</v>
      </c>
      <c r="AT53" s="44">
        <v>6662</v>
      </c>
      <c r="AU53" s="44">
        <v>9078</v>
      </c>
      <c r="AV53" s="44">
        <v>69</v>
      </c>
      <c r="AW53" s="44">
        <v>2458</v>
      </c>
      <c r="AX53" s="44">
        <v>33</v>
      </c>
      <c r="AY53" s="44">
        <v>13</v>
      </c>
      <c r="AZ53" s="44">
        <v>0</v>
      </c>
      <c r="BA53" s="44">
        <v>87</v>
      </c>
      <c r="BB53" s="44">
        <v>9</v>
      </c>
      <c r="BC53" s="44">
        <v>954</v>
      </c>
      <c r="BD53" s="44">
        <v>58149</v>
      </c>
      <c r="BE53" s="44">
        <v>11469</v>
      </c>
      <c r="BF53" s="44">
        <v>44948</v>
      </c>
      <c r="BG53" s="44">
        <v>96558</v>
      </c>
      <c r="BH53" s="44">
        <v>4029</v>
      </c>
      <c r="BI53" s="44">
        <v>98084</v>
      </c>
      <c r="BJ53" s="44">
        <v>434</v>
      </c>
    </row>
    <row r="54" spans="1:62" ht="15.75">
      <c r="A54" s="101" t="s">
        <v>577</v>
      </c>
      <c r="B54" s="44">
        <v>54</v>
      </c>
      <c r="C54" s="45" t="s">
        <v>452</v>
      </c>
      <c r="D54" s="45" t="s">
        <v>1684</v>
      </c>
      <c r="E54" s="45" t="s">
        <v>2273</v>
      </c>
      <c r="F54" s="45" t="s">
        <v>1804</v>
      </c>
      <c r="G54" s="44">
        <v>186</v>
      </c>
      <c r="H54" s="45" t="s">
        <v>578</v>
      </c>
      <c r="I54" s="46" t="s">
        <v>2279</v>
      </c>
      <c r="J54" s="47" t="s">
        <v>1898</v>
      </c>
      <c r="K54" s="47" t="s">
        <v>51</v>
      </c>
      <c r="L54" s="47" t="s">
        <v>1898</v>
      </c>
      <c r="M54" s="47"/>
      <c r="N54" s="47" t="s">
        <v>272</v>
      </c>
      <c r="O54" s="45" t="s">
        <v>2280</v>
      </c>
      <c r="P54" s="47"/>
      <c r="Q54" s="47"/>
      <c r="R54" s="47"/>
      <c r="S54" s="47"/>
      <c r="T54" s="47" t="s">
        <v>3107</v>
      </c>
      <c r="U54" s="47" t="s">
        <v>1901</v>
      </c>
      <c r="V54" s="48">
        <v>0.7231534365232819</v>
      </c>
      <c r="W54" s="47"/>
      <c r="X54" s="44">
        <v>10</v>
      </c>
      <c r="Y54" s="44">
        <v>3</v>
      </c>
      <c r="Z54" s="44">
        <v>400</v>
      </c>
      <c r="AA54" s="44">
        <v>399</v>
      </c>
      <c r="AB54" s="44">
        <v>0</v>
      </c>
      <c r="AC54" s="44">
        <v>1</v>
      </c>
      <c r="AD54" s="44">
        <v>10</v>
      </c>
      <c r="AE54" s="44">
        <v>41</v>
      </c>
      <c r="AF54" s="44">
        <v>241</v>
      </c>
      <c r="AG54" s="44">
        <v>100</v>
      </c>
      <c r="AH54" s="44">
        <v>8</v>
      </c>
      <c r="AI54" s="44">
        <v>0</v>
      </c>
      <c r="AJ54" s="44">
        <v>0</v>
      </c>
      <c r="AK54" s="44">
        <v>0</v>
      </c>
      <c r="AL54" s="44">
        <v>4</v>
      </c>
      <c r="AM54" s="44">
        <v>95.16</v>
      </c>
      <c r="AN54" s="44">
        <v>29.82</v>
      </c>
      <c r="AO54" s="44">
        <v>531</v>
      </c>
      <c r="AP54" s="44">
        <v>44</v>
      </c>
      <c r="AQ54" s="44">
        <v>1904</v>
      </c>
      <c r="AR54" s="44">
        <v>1203</v>
      </c>
      <c r="AS54" s="44">
        <v>784</v>
      </c>
      <c r="AT54" s="44">
        <v>702</v>
      </c>
      <c r="AU54" s="44">
        <v>729</v>
      </c>
      <c r="AV54" s="44">
        <v>6</v>
      </c>
      <c r="AW54" s="44">
        <v>685</v>
      </c>
      <c r="AX54" s="44">
        <v>2</v>
      </c>
      <c r="AY54" s="44">
        <v>0</v>
      </c>
      <c r="AZ54" s="44">
        <v>0</v>
      </c>
      <c r="BA54" s="44">
        <v>1</v>
      </c>
      <c r="BB54" s="44">
        <v>0</v>
      </c>
      <c r="BC54" s="44">
        <v>367</v>
      </c>
      <c r="BD54" s="44">
        <v>9025</v>
      </c>
      <c r="BE54" s="44">
        <v>1671</v>
      </c>
      <c r="BF54" s="44">
        <v>5736</v>
      </c>
      <c r="BG54" s="44">
        <v>13040</v>
      </c>
      <c r="BH54" s="44">
        <v>515</v>
      </c>
      <c r="BI54" s="44">
        <v>21149</v>
      </c>
      <c r="BJ54" s="44">
        <v>392</v>
      </c>
    </row>
    <row r="55" spans="1:62" ht="15.75">
      <c r="A55" s="101" t="s">
        <v>1366</v>
      </c>
      <c r="B55" s="44">
        <v>55</v>
      </c>
      <c r="C55" s="45" t="s">
        <v>452</v>
      </c>
      <c r="D55" s="45" t="s">
        <v>1684</v>
      </c>
      <c r="E55" s="45" t="s">
        <v>2273</v>
      </c>
      <c r="F55" s="45" t="s">
        <v>1731</v>
      </c>
      <c r="G55" s="44">
        <v>55</v>
      </c>
      <c r="H55" s="45" t="s">
        <v>1367</v>
      </c>
      <c r="I55" s="46" t="s">
        <v>2300</v>
      </c>
      <c r="J55" s="47" t="s">
        <v>1898</v>
      </c>
      <c r="K55" s="47" t="s">
        <v>51</v>
      </c>
      <c r="L55" s="47" t="s">
        <v>1901</v>
      </c>
      <c r="M55" s="47"/>
      <c r="N55" s="47" t="s">
        <v>272</v>
      </c>
      <c r="O55" s="45" t="s">
        <v>2301</v>
      </c>
      <c r="P55" s="47"/>
      <c r="Q55" s="47"/>
      <c r="R55" s="47"/>
      <c r="S55" s="47"/>
      <c r="T55" s="47" t="s">
        <v>3107</v>
      </c>
      <c r="U55" s="47" t="s">
        <v>1901</v>
      </c>
      <c r="V55" s="48">
        <v>0.80843589492715429</v>
      </c>
      <c r="W55" s="47"/>
      <c r="X55" s="44">
        <v>16</v>
      </c>
      <c r="Y55" s="44">
        <v>4</v>
      </c>
      <c r="Z55" s="44">
        <v>604</v>
      </c>
      <c r="AA55" s="44">
        <v>593</v>
      </c>
      <c r="AB55" s="44">
        <v>3</v>
      </c>
      <c r="AC55" s="44">
        <v>8</v>
      </c>
      <c r="AD55" s="44">
        <v>0</v>
      </c>
      <c r="AE55" s="44">
        <v>61</v>
      </c>
      <c r="AF55" s="44">
        <v>301</v>
      </c>
      <c r="AG55" s="44">
        <v>214</v>
      </c>
      <c r="AH55" s="44">
        <v>25</v>
      </c>
      <c r="AI55" s="44">
        <v>3</v>
      </c>
      <c r="AJ55" s="44">
        <v>0</v>
      </c>
      <c r="AK55" s="44">
        <v>0</v>
      </c>
      <c r="AL55" s="44">
        <v>10</v>
      </c>
      <c r="AM55" s="44">
        <v>82.03</v>
      </c>
      <c r="AN55" s="44">
        <v>47.72</v>
      </c>
      <c r="AO55" s="44">
        <v>3149</v>
      </c>
      <c r="AP55" s="44">
        <v>90</v>
      </c>
      <c r="AQ55" s="44">
        <v>4159</v>
      </c>
      <c r="AR55" s="44">
        <v>2597</v>
      </c>
      <c r="AS55" s="44">
        <v>1377</v>
      </c>
      <c r="AT55" s="44">
        <v>2188</v>
      </c>
      <c r="AU55" s="44">
        <v>927</v>
      </c>
      <c r="AV55" s="44">
        <v>4</v>
      </c>
      <c r="AW55" s="44">
        <v>1270</v>
      </c>
      <c r="AX55" s="44">
        <v>28</v>
      </c>
      <c r="AY55" s="44">
        <v>9</v>
      </c>
      <c r="AZ55" s="44">
        <v>0</v>
      </c>
      <c r="BA55" s="44">
        <v>16</v>
      </c>
      <c r="BB55" s="44">
        <v>1</v>
      </c>
      <c r="BC55" s="44">
        <v>678</v>
      </c>
      <c r="BD55" s="44">
        <v>20520</v>
      </c>
      <c r="BE55" s="44">
        <v>4757</v>
      </c>
      <c r="BF55" s="44">
        <v>12278</v>
      </c>
      <c r="BG55" s="44">
        <v>35018</v>
      </c>
      <c r="BH55" s="44">
        <v>897</v>
      </c>
      <c r="BI55" s="44">
        <v>13676</v>
      </c>
      <c r="BJ55" s="44">
        <v>546</v>
      </c>
    </row>
    <row r="56" spans="1:62" ht="15.75">
      <c r="A56" s="101" t="s">
        <v>639</v>
      </c>
      <c r="B56" s="44">
        <v>56</v>
      </c>
      <c r="C56" s="45" t="s">
        <v>278</v>
      </c>
      <c r="D56" s="45" t="s">
        <v>278</v>
      </c>
      <c r="E56" s="45" t="s">
        <v>2002</v>
      </c>
      <c r="F56" s="45" t="s">
        <v>1732</v>
      </c>
      <c r="G56" s="44">
        <v>56</v>
      </c>
      <c r="H56" s="45" t="s">
        <v>640</v>
      </c>
      <c r="I56" s="46" t="s">
        <v>2021</v>
      </c>
      <c r="J56" s="47" t="s">
        <v>1898</v>
      </c>
      <c r="K56" s="47" t="s">
        <v>51</v>
      </c>
      <c r="L56" s="47" t="s">
        <v>1898</v>
      </c>
      <c r="M56" s="47"/>
      <c r="N56" s="47" t="s">
        <v>272</v>
      </c>
      <c r="O56" s="45" t="s">
        <v>2022</v>
      </c>
      <c r="P56" s="47"/>
      <c r="Q56" s="47"/>
      <c r="R56" s="47"/>
      <c r="S56" s="47"/>
      <c r="T56" s="47" t="s">
        <v>3107</v>
      </c>
      <c r="U56" s="47" t="s">
        <v>1901</v>
      </c>
      <c r="V56" s="48">
        <v>0.93561393348277477</v>
      </c>
      <c r="W56" s="47"/>
      <c r="X56" s="44">
        <v>24</v>
      </c>
      <c r="Y56" s="44">
        <v>14</v>
      </c>
      <c r="Z56" s="44">
        <v>1595</v>
      </c>
      <c r="AA56" s="44">
        <v>1567</v>
      </c>
      <c r="AB56" s="44">
        <v>20</v>
      </c>
      <c r="AC56" s="44">
        <v>8</v>
      </c>
      <c r="AD56" s="44">
        <v>0</v>
      </c>
      <c r="AE56" s="44">
        <v>197</v>
      </c>
      <c r="AF56" s="44">
        <v>943</v>
      </c>
      <c r="AG56" s="44">
        <v>418</v>
      </c>
      <c r="AH56" s="44">
        <v>37</v>
      </c>
      <c r="AI56" s="44">
        <v>0</v>
      </c>
      <c r="AJ56" s="44">
        <v>0</v>
      </c>
      <c r="AK56" s="44">
        <v>0</v>
      </c>
      <c r="AL56" s="44">
        <v>10</v>
      </c>
      <c r="AM56" s="44">
        <v>80.430000000000007</v>
      </c>
      <c r="AN56" s="44">
        <v>48.31</v>
      </c>
      <c r="AO56" s="44">
        <v>5095</v>
      </c>
      <c r="AP56" s="44">
        <v>1031</v>
      </c>
      <c r="AQ56" s="44">
        <v>9484</v>
      </c>
      <c r="AR56" s="44">
        <v>14723</v>
      </c>
      <c r="AS56" s="44">
        <v>2882</v>
      </c>
      <c r="AT56" s="44">
        <v>2741</v>
      </c>
      <c r="AU56" s="44">
        <v>7825</v>
      </c>
      <c r="AV56" s="44">
        <v>105</v>
      </c>
      <c r="AW56" s="44">
        <v>5369</v>
      </c>
      <c r="AX56" s="44">
        <v>72</v>
      </c>
      <c r="AY56" s="44">
        <v>48</v>
      </c>
      <c r="AZ56" s="44">
        <v>0</v>
      </c>
      <c r="BA56" s="44">
        <v>166</v>
      </c>
      <c r="BB56" s="44">
        <v>31</v>
      </c>
      <c r="BC56" s="44">
        <v>796</v>
      </c>
      <c r="BD56" s="44">
        <v>43797</v>
      </c>
      <c r="BE56" s="44">
        <v>8467</v>
      </c>
      <c r="BF56" s="44">
        <v>34580</v>
      </c>
      <c r="BG56" s="44">
        <v>123579</v>
      </c>
      <c r="BH56" s="44">
        <v>2287</v>
      </c>
      <c r="BI56" s="44">
        <v>93880</v>
      </c>
      <c r="BJ56" s="44">
        <v>923</v>
      </c>
    </row>
    <row r="57" spans="1:62" ht="15.75">
      <c r="A57" s="101" t="s">
        <v>868</v>
      </c>
      <c r="B57" s="44">
        <v>57</v>
      </c>
      <c r="C57" s="45" t="s">
        <v>256</v>
      </c>
      <c r="D57" s="45" t="s">
        <v>256</v>
      </c>
      <c r="E57" s="45" t="s">
        <v>1896</v>
      </c>
      <c r="F57" s="45" t="s">
        <v>1733</v>
      </c>
      <c r="G57" s="44">
        <v>57</v>
      </c>
      <c r="H57" s="45" t="s">
        <v>869</v>
      </c>
      <c r="I57" s="46" t="s">
        <v>1945</v>
      </c>
      <c r="J57" s="47" t="s">
        <v>1898</v>
      </c>
      <c r="K57" s="47" t="s">
        <v>51</v>
      </c>
      <c r="L57" s="47" t="s">
        <v>1898</v>
      </c>
      <c r="M57" s="47"/>
      <c r="N57" s="47" t="s">
        <v>272</v>
      </c>
      <c r="O57" s="45" t="s">
        <v>1946</v>
      </c>
      <c r="P57" s="47"/>
      <c r="Q57" s="47"/>
      <c r="R57" s="47"/>
      <c r="S57" s="47"/>
      <c r="T57" s="47" t="s">
        <v>3107</v>
      </c>
      <c r="U57" s="47" t="s">
        <v>1901</v>
      </c>
      <c r="V57" s="48">
        <v>0.72766381325307106</v>
      </c>
      <c r="W57" s="47"/>
      <c r="X57" s="44">
        <v>24</v>
      </c>
      <c r="Y57" s="44">
        <v>7</v>
      </c>
      <c r="Z57" s="44">
        <v>2039</v>
      </c>
      <c r="AA57" s="44">
        <v>2014</v>
      </c>
      <c r="AB57" s="44">
        <v>20</v>
      </c>
      <c r="AC57" s="44">
        <v>5</v>
      </c>
      <c r="AD57" s="44">
        <v>0</v>
      </c>
      <c r="AE57" s="44">
        <v>160</v>
      </c>
      <c r="AF57" s="44">
        <v>1253</v>
      </c>
      <c r="AG57" s="44">
        <v>575</v>
      </c>
      <c r="AH57" s="44">
        <v>51</v>
      </c>
      <c r="AI57" s="44">
        <v>0</v>
      </c>
      <c r="AJ57" s="44">
        <v>0</v>
      </c>
      <c r="AK57" s="44">
        <v>0</v>
      </c>
      <c r="AL57" s="44">
        <v>28</v>
      </c>
      <c r="AM57" s="44">
        <v>88.13</v>
      </c>
      <c r="AN57" s="44">
        <v>49.55</v>
      </c>
      <c r="AO57" s="44">
        <v>8471</v>
      </c>
      <c r="AP57" s="44">
        <v>454</v>
      </c>
      <c r="AQ57" s="44">
        <v>10412</v>
      </c>
      <c r="AR57" s="44">
        <v>4300</v>
      </c>
      <c r="AS57" s="44">
        <v>4822</v>
      </c>
      <c r="AT57" s="44">
        <v>2767</v>
      </c>
      <c r="AU57" s="44">
        <v>5928</v>
      </c>
      <c r="AV57" s="44">
        <v>174</v>
      </c>
      <c r="AW57" s="44">
        <v>5341</v>
      </c>
      <c r="AX57" s="44">
        <v>81</v>
      </c>
      <c r="AY57" s="44">
        <v>14</v>
      </c>
      <c r="AZ57" s="44">
        <v>0</v>
      </c>
      <c r="BA57" s="44">
        <v>124</v>
      </c>
      <c r="BB57" s="44">
        <v>73</v>
      </c>
      <c r="BC57" s="44">
        <v>633</v>
      </c>
      <c r="BD57" s="44">
        <v>55013</v>
      </c>
      <c r="BE57" s="44">
        <v>11990</v>
      </c>
      <c r="BF57" s="44">
        <v>43574</v>
      </c>
      <c r="BG57" s="44">
        <v>181019</v>
      </c>
      <c r="BH57" s="44">
        <v>2476</v>
      </c>
      <c r="BI57" s="44">
        <v>42650</v>
      </c>
      <c r="BJ57" s="44">
        <v>1377</v>
      </c>
    </row>
    <row r="58" spans="1:62" ht="15.75">
      <c r="A58" s="101" t="s">
        <v>699</v>
      </c>
      <c r="B58" s="44">
        <v>58</v>
      </c>
      <c r="C58" s="45" t="s">
        <v>307</v>
      </c>
      <c r="D58" s="45" t="s">
        <v>307</v>
      </c>
      <c r="E58" s="45" t="s">
        <v>2132</v>
      </c>
      <c r="F58" s="45" t="s">
        <v>1734</v>
      </c>
      <c r="G58" s="44">
        <v>58</v>
      </c>
      <c r="H58" s="45" t="s">
        <v>700</v>
      </c>
      <c r="I58" s="46" t="s">
        <v>2131</v>
      </c>
      <c r="J58" s="47" t="s">
        <v>1898</v>
      </c>
      <c r="K58" s="47" t="s">
        <v>51</v>
      </c>
      <c r="L58" s="47" t="s">
        <v>1898</v>
      </c>
      <c r="M58" s="47"/>
      <c r="N58" s="47" t="s">
        <v>272</v>
      </c>
      <c r="O58" s="45" t="s">
        <v>2133</v>
      </c>
      <c r="P58" s="47"/>
      <c r="Q58" s="47" t="s">
        <v>2134</v>
      </c>
      <c r="R58" s="47"/>
      <c r="S58" s="47"/>
      <c r="T58" s="47" t="s">
        <v>3107</v>
      </c>
      <c r="U58" s="47" t="s">
        <v>1898</v>
      </c>
      <c r="V58" s="48">
        <v>0.61746674724341488</v>
      </c>
      <c r="W58" s="47"/>
      <c r="X58" s="44">
        <v>22</v>
      </c>
      <c r="Y58" s="44">
        <v>5</v>
      </c>
      <c r="Z58" s="44">
        <v>1246</v>
      </c>
      <c r="AA58" s="44">
        <v>1242</v>
      </c>
      <c r="AB58" s="44">
        <v>4</v>
      </c>
      <c r="AC58" s="44">
        <v>0</v>
      </c>
      <c r="AD58" s="44">
        <v>54</v>
      </c>
      <c r="AE58" s="44">
        <v>83</v>
      </c>
      <c r="AF58" s="44">
        <v>779</v>
      </c>
      <c r="AG58" s="44">
        <v>306</v>
      </c>
      <c r="AH58" s="44">
        <v>24</v>
      </c>
      <c r="AI58" s="44">
        <v>0</v>
      </c>
      <c r="AJ58" s="44">
        <v>0</v>
      </c>
      <c r="AK58" s="44">
        <v>0</v>
      </c>
      <c r="AL58" s="44">
        <v>10</v>
      </c>
      <c r="AM58" s="44">
        <v>94.86</v>
      </c>
      <c r="AN58" s="44">
        <v>33.659999999999997</v>
      </c>
      <c r="AO58" s="44">
        <v>3122</v>
      </c>
      <c r="AP58" s="44">
        <v>602</v>
      </c>
      <c r="AQ58" s="44">
        <v>5658</v>
      </c>
      <c r="AR58" s="44">
        <v>4344</v>
      </c>
      <c r="AS58" s="44">
        <v>3326</v>
      </c>
      <c r="AT58" s="44">
        <v>2636</v>
      </c>
      <c r="AU58" s="44">
        <v>2560</v>
      </c>
      <c r="AV58" s="44">
        <v>120</v>
      </c>
      <c r="AW58" s="44">
        <v>3540</v>
      </c>
      <c r="AX58" s="44">
        <v>56</v>
      </c>
      <c r="AY58" s="44">
        <v>11</v>
      </c>
      <c r="AZ58" s="44">
        <v>0</v>
      </c>
      <c r="BA58" s="44">
        <v>28</v>
      </c>
      <c r="BB58" s="44">
        <v>0</v>
      </c>
      <c r="BC58" s="44">
        <v>812</v>
      </c>
      <c r="BD58" s="44">
        <v>30340</v>
      </c>
      <c r="BE58" s="44">
        <v>7253</v>
      </c>
      <c r="BF58" s="44">
        <v>21413</v>
      </c>
      <c r="BG58" s="44">
        <v>78567</v>
      </c>
      <c r="BH58" s="44">
        <v>1763</v>
      </c>
      <c r="BI58" s="44">
        <v>20668</v>
      </c>
      <c r="BJ58" s="44">
        <v>1155</v>
      </c>
    </row>
    <row r="59" spans="1:62" ht="15.75">
      <c r="A59" s="101" t="s">
        <v>938</v>
      </c>
      <c r="B59" s="44">
        <v>59</v>
      </c>
      <c r="C59" s="45" t="s">
        <v>256</v>
      </c>
      <c r="D59" s="45" t="s">
        <v>256</v>
      </c>
      <c r="E59" s="45" t="s">
        <v>1903</v>
      </c>
      <c r="F59" s="45" t="s">
        <v>1735</v>
      </c>
      <c r="G59" s="44">
        <v>59</v>
      </c>
      <c r="H59" s="45" t="s">
        <v>939</v>
      </c>
      <c r="I59" s="46" t="s">
        <v>1939</v>
      </c>
      <c r="J59" s="47" t="s">
        <v>1898</v>
      </c>
      <c r="K59" s="47" t="s">
        <v>51</v>
      </c>
      <c r="L59" s="47" t="s">
        <v>1898</v>
      </c>
      <c r="M59" s="47"/>
      <c r="N59" s="47" t="s">
        <v>272</v>
      </c>
      <c r="O59" s="45" t="s">
        <v>1947</v>
      </c>
      <c r="P59" s="47" t="s">
        <v>1901</v>
      </c>
      <c r="Q59" s="47"/>
      <c r="R59" s="47"/>
      <c r="S59" s="47"/>
      <c r="T59" s="47" t="s">
        <v>3107</v>
      </c>
      <c r="U59" s="47" t="s">
        <v>1901</v>
      </c>
      <c r="V59" s="48">
        <v>0.76375901136276392</v>
      </c>
      <c r="W59" s="47"/>
      <c r="X59" s="44">
        <v>30</v>
      </c>
      <c r="Y59" s="44">
        <v>5</v>
      </c>
      <c r="Z59" s="44">
        <v>1350</v>
      </c>
      <c r="AA59" s="44">
        <v>1328</v>
      </c>
      <c r="AB59" s="44">
        <v>20</v>
      </c>
      <c r="AC59" s="44">
        <v>2</v>
      </c>
      <c r="AD59" s="44">
        <v>71</v>
      </c>
      <c r="AE59" s="44">
        <v>127</v>
      </c>
      <c r="AF59" s="44">
        <v>837</v>
      </c>
      <c r="AG59" s="44">
        <v>281</v>
      </c>
      <c r="AH59" s="44">
        <v>28</v>
      </c>
      <c r="AI59" s="44">
        <v>6</v>
      </c>
      <c r="AJ59" s="44">
        <v>0</v>
      </c>
      <c r="AK59" s="44">
        <v>0</v>
      </c>
      <c r="AL59" s="44">
        <v>12</v>
      </c>
      <c r="AM59" s="44">
        <v>90.01</v>
      </c>
      <c r="AN59" s="44">
        <v>43.45</v>
      </c>
      <c r="AO59" s="44">
        <v>3594</v>
      </c>
      <c r="AP59" s="44">
        <v>524</v>
      </c>
      <c r="AQ59" s="44">
        <v>7632</v>
      </c>
      <c r="AR59" s="44">
        <v>9905</v>
      </c>
      <c r="AS59" s="44">
        <v>3055</v>
      </c>
      <c r="AT59" s="44">
        <v>1973</v>
      </c>
      <c r="AU59" s="44">
        <v>1898</v>
      </c>
      <c r="AV59" s="44">
        <v>131</v>
      </c>
      <c r="AW59" s="44">
        <v>1557</v>
      </c>
      <c r="AX59" s="44">
        <v>163</v>
      </c>
      <c r="AY59" s="44">
        <v>1</v>
      </c>
      <c r="AZ59" s="44">
        <v>0</v>
      </c>
      <c r="BA59" s="44">
        <v>39</v>
      </c>
      <c r="BB59" s="44">
        <v>28</v>
      </c>
      <c r="BC59" s="44">
        <v>1466</v>
      </c>
      <c r="BD59" s="44">
        <v>38272</v>
      </c>
      <c r="BE59" s="44">
        <v>17268</v>
      </c>
      <c r="BF59" s="44">
        <v>20868</v>
      </c>
      <c r="BG59" s="44">
        <v>101911</v>
      </c>
      <c r="BH59" s="44">
        <v>1482</v>
      </c>
      <c r="BI59" s="44">
        <v>42278</v>
      </c>
      <c r="BJ59" s="44">
        <v>874</v>
      </c>
    </row>
    <row r="60" spans="1:62" ht="15.75">
      <c r="A60" s="101" t="s">
        <v>510</v>
      </c>
      <c r="B60" s="44">
        <v>60</v>
      </c>
      <c r="C60" s="45" t="s">
        <v>307</v>
      </c>
      <c r="D60" s="45" t="s">
        <v>307</v>
      </c>
      <c r="E60" s="45" t="s">
        <v>2129</v>
      </c>
      <c r="F60" s="45" t="s">
        <v>1736</v>
      </c>
      <c r="G60" s="44">
        <v>60</v>
      </c>
      <c r="H60" s="45" t="s">
        <v>511</v>
      </c>
      <c r="I60" s="46" t="s">
        <v>2128</v>
      </c>
      <c r="J60" s="47" t="s">
        <v>1898</v>
      </c>
      <c r="K60" s="47" t="s">
        <v>51</v>
      </c>
      <c r="L60" s="47" t="s">
        <v>1901</v>
      </c>
      <c r="M60" s="47"/>
      <c r="N60" s="47" t="s">
        <v>1904</v>
      </c>
      <c r="O60" s="45"/>
      <c r="P60" s="47"/>
      <c r="Q60" s="47"/>
      <c r="R60" s="47"/>
      <c r="S60" s="47"/>
      <c r="T60" s="47" t="s">
        <v>3107</v>
      </c>
      <c r="U60" s="47" t="s">
        <v>1898</v>
      </c>
      <c r="V60" s="48">
        <v>0.59284379627740658</v>
      </c>
      <c r="W60" s="47"/>
      <c r="X60" s="44">
        <v>34</v>
      </c>
      <c r="Y60" s="44">
        <v>7</v>
      </c>
      <c r="Z60" s="44">
        <v>2194</v>
      </c>
      <c r="AA60" s="44">
        <v>2157</v>
      </c>
      <c r="AB60" s="44">
        <v>35</v>
      </c>
      <c r="AC60" s="44">
        <v>2</v>
      </c>
      <c r="AD60" s="44">
        <v>0</v>
      </c>
      <c r="AE60" s="44">
        <v>320</v>
      </c>
      <c r="AF60" s="44">
        <v>1224</v>
      </c>
      <c r="AG60" s="44">
        <v>606</v>
      </c>
      <c r="AH60" s="44">
        <v>44</v>
      </c>
      <c r="AI60" s="44">
        <v>0</v>
      </c>
      <c r="AJ60" s="44">
        <v>0</v>
      </c>
      <c r="AK60" s="44">
        <v>0</v>
      </c>
      <c r="AL60" s="44">
        <v>18</v>
      </c>
      <c r="AM60" s="44">
        <v>93.7</v>
      </c>
      <c r="AN60" s="44">
        <v>29.39</v>
      </c>
      <c r="AO60" s="44">
        <v>4214</v>
      </c>
      <c r="AP60" s="44">
        <v>824</v>
      </c>
      <c r="AQ60" s="44">
        <v>11992</v>
      </c>
      <c r="AR60" s="44">
        <v>19387</v>
      </c>
      <c r="AS60" s="44">
        <v>3624</v>
      </c>
      <c r="AT60" s="44">
        <v>2033</v>
      </c>
      <c r="AU60" s="44">
        <v>5231</v>
      </c>
      <c r="AV60" s="44">
        <v>102</v>
      </c>
      <c r="AW60" s="44">
        <v>3258</v>
      </c>
      <c r="AX60" s="44">
        <v>144</v>
      </c>
      <c r="AY60" s="44">
        <v>104</v>
      </c>
      <c r="AZ60" s="44">
        <v>36</v>
      </c>
      <c r="BA60" s="44">
        <v>134</v>
      </c>
      <c r="BB60" s="44">
        <v>37</v>
      </c>
      <c r="BC60" s="44">
        <v>1711</v>
      </c>
      <c r="BD60" s="44">
        <v>51018</v>
      </c>
      <c r="BE60" s="44">
        <v>41403</v>
      </c>
      <c r="BF60" s="44">
        <v>32251</v>
      </c>
      <c r="BG60" s="44">
        <v>113476</v>
      </c>
      <c r="BH60" s="44">
        <v>2260</v>
      </c>
      <c r="BI60" s="44">
        <v>118848</v>
      </c>
      <c r="BJ60" s="44">
        <v>1068</v>
      </c>
    </row>
    <row r="61" spans="1:62" ht="15.75">
      <c r="A61" s="101" t="s">
        <v>1573</v>
      </c>
      <c r="B61" s="44">
        <v>61</v>
      </c>
      <c r="C61" s="45" t="s">
        <v>278</v>
      </c>
      <c r="D61" s="45" t="s">
        <v>1688</v>
      </c>
      <c r="E61" s="45" t="s">
        <v>2029</v>
      </c>
      <c r="F61" s="45" t="s">
        <v>1737</v>
      </c>
      <c r="G61" s="44">
        <v>61</v>
      </c>
      <c r="H61" s="45" t="s">
        <v>1574</v>
      </c>
      <c r="I61" s="46" t="s">
        <v>2110</v>
      </c>
      <c r="J61" s="47" t="s">
        <v>1901</v>
      </c>
      <c r="K61" s="47" t="s">
        <v>51</v>
      </c>
      <c r="L61" s="47" t="s">
        <v>1898</v>
      </c>
      <c r="M61" s="47" t="s">
        <v>1919</v>
      </c>
      <c r="N61" s="47" t="s">
        <v>272</v>
      </c>
      <c r="O61" s="45" t="s">
        <v>2111</v>
      </c>
      <c r="P61" s="47"/>
      <c r="Q61" s="47"/>
      <c r="R61" s="47"/>
      <c r="S61" s="47"/>
      <c r="T61" s="47" t="s">
        <v>3107</v>
      </c>
      <c r="U61" s="47" t="s">
        <v>1901</v>
      </c>
      <c r="V61" s="48">
        <v>0.77350518444408611</v>
      </c>
      <c r="W61" s="47"/>
      <c r="X61" s="44">
        <v>26</v>
      </c>
      <c r="Y61" s="44">
        <v>5</v>
      </c>
      <c r="Z61" s="44">
        <v>1603</v>
      </c>
      <c r="AA61" s="44">
        <v>1581</v>
      </c>
      <c r="AB61" s="44">
        <v>17</v>
      </c>
      <c r="AC61" s="44">
        <v>5</v>
      </c>
      <c r="AD61" s="44">
        <v>0</v>
      </c>
      <c r="AE61" s="44">
        <v>180</v>
      </c>
      <c r="AF61" s="44">
        <v>1081</v>
      </c>
      <c r="AG61" s="44">
        <v>315</v>
      </c>
      <c r="AH61" s="44">
        <v>27</v>
      </c>
      <c r="AI61" s="44">
        <v>0</v>
      </c>
      <c r="AJ61" s="44">
        <v>0</v>
      </c>
      <c r="AK61" s="44">
        <v>0</v>
      </c>
      <c r="AL61" s="44">
        <v>14</v>
      </c>
      <c r="AM61" s="44">
        <v>91.93</v>
      </c>
      <c r="AN61" s="44">
        <v>44.34</v>
      </c>
      <c r="AO61" s="44">
        <v>4011</v>
      </c>
      <c r="AP61" s="44">
        <v>778</v>
      </c>
      <c r="AQ61" s="44">
        <v>9984</v>
      </c>
      <c r="AR61" s="44">
        <v>9959</v>
      </c>
      <c r="AS61" s="44">
        <v>3005</v>
      </c>
      <c r="AT61" s="44">
        <v>3294</v>
      </c>
      <c r="AU61" s="44">
        <v>9077</v>
      </c>
      <c r="AV61" s="44">
        <v>348</v>
      </c>
      <c r="AW61" s="44">
        <v>6925</v>
      </c>
      <c r="AX61" s="44">
        <v>146</v>
      </c>
      <c r="AY61" s="44">
        <v>53</v>
      </c>
      <c r="AZ61" s="44">
        <v>0</v>
      </c>
      <c r="BA61" s="44">
        <v>105</v>
      </c>
      <c r="BB61" s="44">
        <v>32</v>
      </c>
      <c r="BC61" s="44">
        <v>681</v>
      </c>
      <c r="BD61" s="44">
        <v>55714</v>
      </c>
      <c r="BE61" s="44">
        <v>19085</v>
      </c>
      <c r="BF61" s="44">
        <v>27996</v>
      </c>
      <c r="BG61" s="44">
        <v>105520</v>
      </c>
      <c r="BH61" s="44">
        <v>2500</v>
      </c>
      <c r="BI61" s="44">
        <v>80847</v>
      </c>
      <c r="BJ61" s="44">
        <v>1968</v>
      </c>
    </row>
    <row r="62" spans="1:62" ht="15.75">
      <c r="A62" s="101" t="s">
        <v>1593</v>
      </c>
      <c r="B62" s="44">
        <v>62</v>
      </c>
      <c r="C62" s="45" t="s">
        <v>307</v>
      </c>
      <c r="D62" s="45" t="s">
        <v>307</v>
      </c>
      <c r="E62" s="45" t="s">
        <v>2132</v>
      </c>
      <c r="F62" s="45" t="s">
        <v>1738</v>
      </c>
      <c r="G62" s="44">
        <v>62</v>
      </c>
      <c r="H62" s="45" t="s">
        <v>1594</v>
      </c>
      <c r="I62" s="46" t="s">
        <v>2254</v>
      </c>
      <c r="J62" s="47" t="s">
        <v>1898</v>
      </c>
      <c r="K62" s="47" t="s">
        <v>51</v>
      </c>
      <c r="L62" s="47" t="s">
        <v>1898</v>
      </c>
      <c r="M62" s="47" t="s">
        <v>2006</v>
      </c>
      <c r="N62" s="47" t="s">
        <v>272</v>
      </c>
      <c r="O62" s="45" t="s">
        <v>2256</v>
      </c>
      <c r="P62" s="47"/>
      <c r="Q62" s="47" t="s">
        <v>2257</v>
      </c>
      <c r="R62" s="47"/>
      <c r="S62" s="47"/>
      <c r="T62" s="47" t="s">
        <v>3107</v>
      </c>
      <c r="U62" s="47" t="s">
        <v>1901</v>
      </c>
      <c r="V62" s="48">
        <v>0.66031610163786414</v>
      </c>
      <c r="W62" s="47"/>
      <c r="X62" s="44">
        <v>29</v>
      </c>
      <c r="Y62" s="44">
        <v>6</v>
      </c>
      <c r="Z62" s="44">
        <v>1515</v>
      </c>
      <c r="AA62" s="44">
        <v>1490</v>
      </c>
      <c r="AB62" s="44">
        <v>22</v>
      </c>
      <c r="AC62" s="44">
        <v>3</v>
      </c>
      <c r="AD62" s="44">
        <v>0</v>
      </c>
      <c r="AE62" s="44">
        <v>176</v>
      </c>
      <c r="AF62" s="44">
        <v>953</v>
      </c>
      <c r="AG62" s="44">
        <v>360</v>
      </c>
      <c r="AH62" s="44">
        <v>26</v>
      </c>
      <c r="AI62" s="44">
        <v>0</v>
      </c>
      <c r="AJ62" s="44">
        <v>0</v>
      </c>
      <c r="AK62" s="44">
        <v>0</v>
      </c>
      <c r="AL62" s="44">
        <v>22</v>
      </c>
      <c r="AM62" s="44">
        <v>92.13</v>
      </c>
      <c r="AN62" s="44">
        <v>36.380000000000003</v>
      </c>
      <c r="AO62" s="44">
        <v>4941</v>
      </c>
      <c r="AP62" s="44">
        <v>638</v>
      </c>
      <c r="AQ62" s="44">
        <v>9306</v>
      </c>
      <c r="AR62" s="44">
        <v>11961</v>
      </c>
      <c r="AS62" s="44">
        <v>3998</v>
      </c>
      <c r="AT62" s="44">
        <v>3358</v>
      </c>
      <c r="AU62" s="44">
        <v>8727</v>
      </c>
      <c r="AV62" s="44">
        <v>479</v>
      </c>
      <c r="AW62" s="44">
        <v>8341</v>
      </c>
      <c r="AX62" s="44">
        <v>318</v>
      </c>
      <c r="AY62" s="44">
        <v>33</v>
      </c>
      <c r="AZ62" s="44">
        <v>0</v>
      </c>
      <c r="BA62" s="44">
        <v>46</v>
      </c>
      <c r="BB62" s="44">
        <v>2</v>
      </c>
      <c r="BC62" s="44">
        <v>1620</v>
      </c>
      <c r="BD62" s="44">
        <v>48433</v>
      </c>
      <c r="BE62" s="44">
        <v>15586</v>
      </c>
      <c r="BF62" s="44">
        <v>28825</v>
      </c>
      <c r="BG62" s="44">
        <v>104293</v>
      </c>
      <c r="BH62" s="44">
        <v>2208</v>
      </c>
      <c r="BI62" s="44">
        <v>46690</v>
      </c>
      <c r="BJ62" s="44">
        <v>1217</v>
      </c>
    </row>
    <row r="63" spans="1:62" ht="15.75">
      <c r="A63" s="101" t="s">
        <v>1536</v>
      </c>
      <c r="B63" s="44">
        <v>63</v>
      </c>
      <c r="C63" s="45" t="s">
        <v>256</v>
      </c>
      <c r="D63" s="45" t="s">
        <v>256</v>
      </c>
      <c r="E63" s="45" t="s">
        <v>1906</v>
      </c>
      <c r="F63" s="45" t="s">
        <v>1739</v>
      </c>
      <c r="G63" s="44">
        <v>63</v>
      </c>
      <c r="H63" s="45" t="s">
        <v>1537</v>
      </c>
      <c r="I63" s="46" t="s">
        <v>1981</v>
      </c>
      <c r="J63" s="47" t="s">
        <v>1898</v>
      </c>
      <c r="K63" s="47" t="s">
        <v>51</v>
      </c>
      <c r="L63" s="47" t="s">
        <v>1898</v>
      </c>
      <c r="M63" s="47"/>
      <c r="N63" s="47" t="s">
        <v>272</v>
      </c>
      <c r="O63" s="45" t="s">
        <v>1994</v>
      </c>
      <c r="P63" s="47"/>
      <c r="Q63" s="47"/>
      <c r="R63" s="47"/>
      <c r="S63" s="47"/>
      <c r="T63" s="47" t="s">
        <v>3107</v>
      </c>
      <c r="U63" s="47" t="s">
        <v>1901</v>
      </c>
      <c r="V63" s="48">
        <v>1.2939034536807352</v>
      </c>
      <c r="W63" s="47"/>
      <c r="X63" s="44">
        <v>24</v>
      </c>
      <c r="Y63" s="44">
        <v>4</v>
      </c>
      <c r="Z63" s="44">
        <v>1185</v>
      </c>
      <c r="AA63" s="44">
        <v>1163</v>
      </c>
      <c r="AB63" s="44">
        <v>18</v>
      </c>
      <c r="AC63" s="44">
        <v>4</v>
      </c>
      <c r="AD63" s="44">
        <v>0</v>
      </c>
      <c r="AE63" s="44">
        <v>137</v>
      </c>
      <c r="AF63" s="44">
        <v>826</v>
      </c>
      <c r="AG63" s="44">
        <v>204</v>
      </c>
      <c r="AH63" s="44">
        <v>18</v>
      </c>
      <c r="AI63" s="44">
        <v>0</v>
      </c>
      <c r="AJ63" s="44">
        <v>0</v>
      </c>
      <c r="AK63" s="44">
        <v>0</v>
      </c>
      <c r="AL63" s="44">
        <v>2</v>
      </c>
      <c r="AM63" s="44">
        <v>77.63</v>
      </c>
      <c r="AN63" s="44">
        <v>49.44</v>
      </c>
      <c r="AO63" s="44">
        <v>4041</v>
      </c>
      <c r="AP63" s="44">
        <v>795</v>
      </c>
      <c r="AQ63" s="44">
        <v>9808</v>
      </c>
      <c r="AR63" s="44">
        <v>9653</v>
      </c>
      <c r="AS63" s="44">
        <v>2478</v>
      </c>
      <c r="AT63" s="44">
        <v>2116</v>
      </c>
      <c r="AU63" s="44">
        <v>3494</v>
      </c>
      <c r="AV63" s="44">
        <v>66</v>
      </c>
      <c r="AW63" s="44">
        <v>2129</v>
      </c>
      <c r="AX63" s="44">
        <v>54</v>
      </c>
      <c r="AY63" s="44">
        <v>14</v>
      </c>
      <c r="AZ63" s="44">
        <v>0</v>
      </c>
      <c r="BA63" s="44">
        <v>25</v>
      </c>
      <c r="BB63" s="44">
        <v>0</v>
      </c>
      <c r="BC63" s="44">
        <v>727</v>
      </c>
      <c r="BD63" s="44">
        <v>40753</v>
      </c>
      <c r="BE63" s="44">
        <v>18708</v>
      </c>
      <c r="BF63" s="44">
        <v>25653</v>
      </c>
      <c r="BG63" s="44">
        <v>108834</v>
      </c>
      <c r="BH63" s="44">
        <v>2252</v>
      </c>
      <c r="BI63" s="44">
        <v>55088</v>
      </c>
      <c r="BJ63" s="44">
        <v>589</v>
      </c>
    </row>
    <row r="64" spans="1:62" ht="15.75">
      <c r="A64" s="101" t="s">
        <v>1081</v>
      </c>
      <c r="B64" s="44">
        <v>64</v>
      </c>
      <c r="C64" s="45" t="s">
        <v>307</v>
      </c>
      <c r="D64" s="45" t="s">
        <v>1688</v>
      </c>
      <c r="E64" s="45" t="s">
        <v>2151</v>
      </c>
      <c r="F64" s="45" t="s">
        <v>1740</v>
      </c>
      <c r="G64" s="44">
        <v>64</v>
      </c>
      <c r="H64" s="45" t="s">
        <v>1082</v>
      </c>
      <c r="I64" s="46" t="s">
        <v>2188</v>
      </c>
      <c r="J64" s="47" t="s">
        <v>1898</v>
      </c>
      <c r="K64" s="47" t="s">
        <v>51</v>
      </c>
      <c r="L64" s="47" t="s">
        <v>1898</v>
      </c>
      <c r="M64" s="47" t="s">
        <v>2006</v>
      </c>
      <c r="N64" s="47" t="s">
        <v>272</v>
      </c>
      <c r="O64" s="45" t="s">
        <v>2190</v>
      </c>
      <c r="P64" s="47"/>
      <c r="Q64" s="47"/>
      <c r="R64" s="47"/>
      <c r="S64" s="47"/>
      <c r="T64" s="47" t="s">
        <v>3107</v>
      </c>
      <c r="U64" s="47" t="s">
        <v>1901</v>
      </c>
      <c r="V64" s="48">
        <v>0.70649316091605041</v>
      </c>
      <c r="W64" s="47"/>
      <c r="X64" s="44">
        <v>54</v>
      </c>
      <c r="Y64" s="44">
        <v>5</v>
      </c>
      <c r="Z64" s="44">
        <v>1493</v>
      </c>
      <c r="AA64" s="44">
        <v>1453</v>
      </c>
      <c r="AB64" s="44">
        <v>33</v>
      </c>
      <c r="AC64" s="44">
        <v>7</v>
      </c>
      <c r="AD64" s="44">
        <v>0</v>
      </c>
      <c r="AE64" s="44">
        <v>154</v>
      </c>
      <c r="AF64" s="44">
        <v>956</v>
      </c>
      <c r="AG64" s="44">
        <v>352</v>
      </c>
      <c r="AH64" s="44">
        <v>31</v>
      </c>
      <c r="AI64" s="44">
        <v>0</v>
      </c>
      <c r="AJ64" s="44">
        <v>0</v>
      </c>
      <c r="AK64" s="44">
        <v>0</v>
      </c>
      <c r="AL64" s="44">
        <v>14</v>
      </c>
      <c r="AM64" s="44">
        <v>86.62</v>
      </c>
      <c r="AN64" s="44">
        <v>42.88</v>
      </c>
      <c r="AO64" s="44">
        <v>6067</v>
      </c>
      <c r="AP64" s="44">
        <v>1499</v>
      </c>
      <c r="AQ64" s="44">
        <v>10631</v>
      </c>
      <c r="AR64" s="44">
        <v>16170</v>
      </c>
      <c r="AS64" s="44">
        <v>3778</v>
      </c>
      <c r="AT64" s="44">
        <v>1799</v>
      </c>
      <c r="AU64" s="44">
        <v>8240</v>
      </c>
      <c r="AV64" s="44">
        <v>769</v>
      </c>
      <c r="AW64" s="44">
        <v>8302</v>
      </c>
      <c r="AX64" s="44">
        <v>473</v>
      </c>
      <c r="AY64" s="44">
        <v>32</v>
      </c>
      <c r="AZ64" s="44">
        <v>0</v>
      </c>
      <c r="BA64" s="44">
        <v>83</v>
      </c>
      <c r="BB64" s="44">
        <v>16</v>
      </c>
      <c r="BC64" s="44">
        <v>1313</v>
      </c>
      <c r="BD64" s="44">
        <v>59703</v>
      </c>
      <c r="BE64" s="44">
        <v>33442</v>
      </c>
      <c r="BF64" s="44">
        <v>30222</v>
      </c>
      <c r="BG64" s="44">
        <v>110050</v>
      </c>
      <c r="BH64" s="44">
        <v>2086</v>
      </c>
      <c r="BI64" s="44">
        <v>60736</v>
      </c>
      <c r="BJ64" s="44">
        <v>1521</v>
      </c>
    </row>
    <row r="65" spans="1:62" ht="15.75">
      <c r="A65" s="101" t="s">
        <v>647</v>
      </c>
      <c r="B65" s="44">
        <v>65</v>
      </c>
      <c r="C65" s="45" t="s">
        <v>278</v>
      </c>
      <c r="D65" s="45" t="s">
        <v>278</v>
      </c>
      <c r="E65" s="45" t="s">
        <v>2010</v>
      </c>
      <c r="F65" s="45" t="s">
        <v>1741</v>
      </c>
      <c r="G65" s="44">
        <v>65</v>
      </c>
      <c r="H65" s="45" t="s">
        <v>648</v>
      </c>
      <c r="I65" s="46" t="s">
        <v>2023</v>
      </c>
      <c r="J65" s="47" t="s">
        <v>1898</v>
      </c>
      <c r="K65" s="47" t="s">
        <v>51</v>
      </c>
      <c r="L65" s="47" t="s">
        <v>1898</v>
      </c>
      <c r="M65" s="47"/>
      <c r="N65" s="47" t="s">
        <v>272</v>
      </c>
      <c r="O65" s="45" t="s">
        <v>2024</v>
      </c>
      <c r="P65" s="47"/>
      <c r="Q65" s="47"/>
      <c r="R65" s="47"/>
      <c r="S65" s="47"/>
      <c r="T65" s="47" t="s">
        <v>3107</v>
      </c>
      <c r="U65" s="47" t="s">
        <v>1901</v>
      </c>
      <c r="V65" s="48">
        <v>0.73716764792988987</v>
      </c>
      <c r="W65" s="47"/>
      <c r="X65" s="44">
        <v>27</v>
      </c>
      <c r="Y65" s="44">
        <v>4</v>
      </c>
      <c r="Z65" s="44">
        <v>896</v>
      </c>
      <c r="AA65" s="44">
        <v>887</v>
      </c>
      <c r="AB65" s="44">
        <v>6</v>
      </c>
      <c r="AC65" s="44">
        <v>3</v>
      </c>
      <c r="AD65" s="44">
        <v>0</v>
      </c>
      <c r="AE65" s="44">
        <v>109</v>
      </c>
      <c r="AF65" s="44">
        <v>534</v>
      </c>
      <c r="AG65" s="44">
        <v>234</v>
      </c>
      <c r="AH65" s="44">
        <v>19</v>
      </c>
      <c r="AI65" s="44">
        <v>0</v>
      </c>
      <c r="AJ65" s="44">
        <v>0</v>
      </c>
      <c r="AK65" s="44">
        <v>0</v>
      </c>
      <c r="AL65" s="44">
        <v>3</v>
      </c>
      <c r="AM65" s="44">
        <v>81.36</v>
      </c>
      <c r="AN65" s="44">
        <v>46.11</v>
      </c>
      <c r="AO65" s="44">
        <v>1946</v>
      </c>
      <c r="AP65" s="44">
        <v>373</v>
      </c>
      <c r="AQ65" s="44">
        <v>3343</v>
      </c>
      <c r="AR65" s="44">
        <v>6972</v>
      </c>
      <c r="AS65" s="44">
        <v>1872</v>
      </c>
      <c r="AT65" s="44">
        <v>1829</v>
      </c>
      <c r="AU65" s="44">
        <v>1833</v>
      </c>
      <c r="AV65" s="44">
        <v>43</v>
      </c>
      <c r="AW65" s="44">
        <v>1420</v>
      </c>
      <c r="AX65" s="44">
        <v>50</v>
      </c>
      <c r="AY65" s="44">
        <v>8</v>
      </c>
      <c r="AZ65" s="44">
        <v>6</v>
      </c>
      <c r="BA65" s="44">
        <v>34</v>
      </c>
      <c r="BB65" s="44">
        <v>10</v>
      </c>
      <c r="BC65" s="44">
        <v>930</v>
      </c>
      <c r="BD65" s="44">
        <v>23384</v>
      </c>
      <c r="BE65" s="44">
        <v>5213</v>
      </c>
      <c r="BF65" s="44">
        <v>12578</v>
      </c>
      <c r="BG65" s="44">
        <v>54876</v>
      </c>
      <c r="BH65" s="44">
        <v>1271</v>
      </c>
      <c r="BI65" s="44">
        <v>44255</v>
      </c>
      <c r="BJ65" s="44">
        <v>1153</v>
      </c>
    </row>
    <row r="66" spans="1:62" ht="15.75">
      <c r="A66" s="101" t="s">
        <v>1484</v>
      </c>
      <c r="B66" s="44">
        <v>66</v>
      </c>
      <c r="C66" s="45" t="s">
        <v>452</v>
      </c>
      <c r="D66" s="45" t="s">
        <v>1684</v>
      </c>
      <c r="E66" s="45" t="s">
        <v>2273</v>
      </c>
      <c r="F66" s="45" t="s">
        <v>1687</v>
      </c>
      <c r="G66" s="44">
        <v>8</v>
      </c>
      <c r="H66" s="45" t="s">
        <v>1485</v>
      </c>
      <c r="I66" s="46" t="s">
        <v>2303</v>
      </c>
      <c r="J66" s="47" t="s">
        <v>1898</v>
      </c>
      <c r="K66" s="47" t="s">
        <v>51</v>
      </c>
      <c r="L66" s="47" t="s">
        <v>1898</v>
      </c>
      <c r="M66" s="47"/>
      <c r="N66" s="47" t="s">
        <v>272</v>
      </c>
      <c r="O66" s="45" t="s">
        <v>2304</v>
      </c>
      <c r="P66" s="47"/>
      <c r="Q66" s="47"/>
      <c r="R66" s="47"/>
      <c r="S66" s="47"/>
      <c r="T66" s="47" t="s">
        <v>3107</v>
      </c>
      <c r="U66" s="47" t="s">
        <v>1901</v>
      </c>
      <c r="V66" s="48">
        <v>0.95376975097526606</v>
      </c>
      <c r="W66" s="47"/>
      <c r="X66" s="44">
        <v>8</v>
      </c>
      <c r="Y66" s="44">
        <v>5</v>
      </c>
      <c r="Z66" s="44">
        <v>600</v>
      </c>
      <c r="AA66" s="44">
        <v>590</v>
      </c>
      <c r="AB66" s="44">
        <v>6</v>
      </c>
      <c r="AC66" s="44">
        <v>4</v>
      </c>
      <c r="AD66" s="44">
        <v>0</v>
      </c>
      <c r="AE66" s="44">
        <v>60</v>
      </c>
      <c r="AF66" s="44">
        <v>373</v>
      </c>
      <c r="AG66" s="44">
        <v>155</v>
      </c>
      <c r="AH66" s="44">
        <v>12</v>
      </c>
      <c r="AI66" s="44">
        <v>0</v>
      </c>
      <c r="AJ66" s="44">
        <v>0</v>
      </c>
      <c r="AK66" s="44">
        <v>0</v>
      </c>
      <c r="AL66" s="44">
        <v>11</v>
      </c>
      <c r="AM66" s="44">
        <v>89.58</v>
      </c>
      <c r="AN66" s="44">
        <v>32.03</v>
      </c>
      <c r="AO66" s="44">
        <v>1797</v>
      </c>
      <c r="AP66" s="44">
        <v>144</v>
      </c>
      <c r="AQ66" s="44">
        <v>4800</v>
      </c>
      <c r="AR66" s="44">
        <v>2795</v>
      </c>
      <c r="AS66" s="44">
        <v>2165</v>
      </c>
      <c r="AT66" s="44">
        <v>2047</v>
      </c>
      <c r="AU66" s="44">
        <v>2051</v>
      </c>
      <c r="AV66" s="44">
        <v>30</v>
      </c>
      <c r="AW66" s="44">
        <v>1068</v>
      </c>
      <c r="AX66" s="44">
        <v>27</v>
      </c>
      <c r="AY66" s="44">
        <v>7</v>
      </c>
      <c r="AZ66" s="44">
        <v>0</v>
      </c>
      <c r="BA66" s="44">
        <v>11</v>
      </c>
      <c r="BB66" s="44">
        <v>0</v>
      </c>
      <c r="BC66" s="44">
        <v>341</v>
      </c>
      <c r="BD66" s="44">
        <v>20849</v>
      </c>
      <c r="BE66" s="44">
        <v>4912</v>
      </c>
      <c r="BF66" s="44">
        <v>14294</v>
      </c>
      <c r="BG66" s="44">
        <v>32093</v>
      </c>
      <c r="BH66" s="44">
        <v>1245</v>
      </c>
      <c r="BI66" s="44">
        <v>33095</v>
      </c>
      <c r="BJ66" s="44">
        <v>1607</v>
      </c>
    </row>
    <row r="67" spans="1:62" ht="15.75">
      <c r="A67" s="101" t="s">
        <v>1466</v>
      </c>
      <c r="B67" s="44">
        <v>67</v>
      </c>
      <c r="C67" s="45" t="s">
        <v>256</v>
      </c>
      <c r="D67" s="45" t="s">
        <v>256</v>
      </c>
      <c r="E67" s="45" t="s">
        <v>1906</v>
      </c>
      <c r="F67" s="45" t="s">
        <v>1742</v>
      </c>
      <c r="G67" s="44">
        <v>67</v>
      </c>
      <c r="H67" s="45" t="s">
        <v>2371</v>
      </c>
      <c r="I67" s="46" t="s">
        <v>1905</v>
      </c>
      <c r="J67" s="47" t="s">
        <v>1898</v>
      </c>
      <c r="K67" s="47" t="s">
        <v>51</v>
      </c>
      <c r="L67" s="47" t="s">
        <v>1898</v>
      </c>
      <c r="M67" s="47"/>
      <c r="N67" s="47" t="s">
        <v>272</v>
      </c>
      <c r="O67" s="45" t="s">
        <v>1988</v>
      </c>
      <c r="P67" s="47"/>
      <c r="Q67" s="47"/>
      <c r="R67" s="47"/>
      <c r="S67" s="47"/>
      <c r="T67" s="47" t="s">
        <v>3107</v>
      </c>
      <c r="U67" s="47" t="s">
        <v>1901</v>
      </c>
      <c r="V67" s="48">
        <v>0.9158538476011181</v>
      </c>
      <c r="W67" s="47"/>
      <c r="X67" s="44">
        <v>30</v>
      </c>
      <c r="Y67" s="44">
        <v>5</v>
      </c>
      <c r="Z67" s="44">
        <v>1497</v>
      </c>
      <c r="AA67" s="44">
        <v>1476</v>
      </c>
      <c r="AB67" s="44">
        <v>19</v>
      </c>
      <c r="AC67" s="44">
        <v>2</v>
      </c>
      <c r="AD67" s="44">
        <v>0</v>
      </c>
      <c r="AE67" s="44">
        <v>203</v>
      </c>
      <c r="AF67" s="44">
        <v>882</v>
      </c>
      <c r="AG67" s="44">
        <v>386</v>
      </c>
      <c r="AH67" s="44">
        <v>26</v>
      </c>
      <c r="AI67" s="44">
        <v>0</v>
      </c>
      <c r="AJ67" s="44">
        <v>0</v>
      </c>
      <c r="AK67" s="44">
        <v>0</v>
      </c>
      <c r="AL67" s="44">
        <v>9</v>
      </c>
      <c r="AM67" s="44">
        <v>85.99</v>
      </c>
      <c r="AN67" s="44">
        <v>40.79</v>
      </c>
      <c r="AO67" s="44">
        <v>4685</v>
      </c>
      <c r="AP67" s="44">
        <v>1020</v>
      </c>
      <c r="AQ67" s="44">
        <v>9063</v>
      </c>
      <c r="AR67" s="44">
        <v>14051</v>
      </c>
      <c r="AS67" s="44">
        <v>4288</v>
      </c>
      <c r="AT67" s="44">
        <v>2110</v>
      </c>
      <c r="AU67" s="44">
        <v>9469</v>
      </c>
      <c r="AV67" s="44">
        <v>478</v>
      </c>
      <c r="AW67" s="44">
        <v>8624</v>
      </c>
      <c r="AX67" s="44">
        <v>552</v>
      </c>
      <c r="AY67" s="44">
        <v>92</v>
      </c>
      <c r="AZ67" s="44">
        <v>41</v>
      </c>
      <c r="BA67" s="44">
        <v>174</v>
      </c>
      <c r="BB67" s="44">
        <v>43</v>
      </c>
      <c r="BC67" s="44">
        <v>700</v>
      </c>
      <c r="BD67" s="44">
        <v>40656</v>
      </c>
      <c r="BE67" s="44">
        <v>14001</v>
      </c>
      <c r="BF67" s="44">
        <v>38521</v>
      </c>
      <c r="BG67" s="44">
        <v>155365</v>
      </c>
      <c r="BH67" s="44">
        <v>2200</v>
      </c>
      <c r="BI67" s="44">
        <v>43055</v>
      </c>
      <c r="BJ67" s="44">
        <v>1199</v>
      </c>
    </row>
    <row r="68" spans="1:62" ht="15.75">
      <c r="A68" s="101" t="s">
        <v>1001</v>
      </c>
      <c r="B68" s="44">
        <v>68</v>
      </c>
      <c r="C68" s="45" t="s">
        <v>278</v>
      </c>
      <c r="D68" s="45" t="s">
        <v>278</v>
      </c>
      <c r="E68" s="45" t="s">
        <v>2026</v>
      </c>
      <c r="F68" s="45" t="s">
        <v>1802</v>
      </c>
      <c r="G68" s="44">
        <v>172</v>
      </c>
      <c r="H68" s="45" t="s">
        <v>1002</v>
      </c>
      <c r="I68" s="46" t="s">
        <v>2039</v>
      </c>
      <c r="J68" s="47" t="s">
        <v>1898</v>
      </c>
      <c r="K68" s="47" t="s">
        <v>51</v>
      </c>
      <c r="L68" s="47" t="s">
        <v>1901</v>
      </c>
      <c r="M68" s="47"/>
      <c r="N68" s="47" t="s">
        <v>272</v>
      </c>
      <c r="O68" s="45" t="s">
        <v>2059</v>
      </c>
      <c r="P68" s="47"/>
      <c r="Q68" s="47"/>
      <c r="R68" s="47"/>
      <c r="S68" s="47"/>
      <c r="T68" s="47" t="s">
        <v>3107</v>
      </c>
      <c r="U68" s="47" t="s">
        <v>1901</v>
      </c>
      <c r="V68" s="48">
        <v>0.69317803183555904</v>
      </c>
      <c r="W68" s="47"/>
      <c r="X68" s="44">
        <v>15</v>
      </c>
      <c r="Y68" s="44">
        <v>3</v>
      </c>
      <c r="Z68" s="44">
        <v>634</v>
      </c>
      <c r="AA68" s="44">
        <v>610</v>
      </c>
      <c r="AB68" s="44">
        <v>15</v>
      </c>
      <c r="AC68" s="44">
        <v>9</v>
      </c>
      <c r="AD68" s="44">
        <v>0</v>
      </c>
      <c r="AE68" s="44">
        <v>70</v>
      </c>
      <c r="AF68" s="44">
        <v>414</v>
      </c>
      <c r="AG68" s="44">
        <v>132</v>
      </c>
      <c r="AH68" s="44">
        <v>18</v>
      </c>
      <c r="AI68" s="44">
        <v>0</v>
      </c>
      <c r="AJ68" s="44">
        <v>0</v>
      </c>
      <c r="AK68" s="44">
        <v>0</v>
      </c>
      <c r="AL68" s="44">
        <v>10</v>
      </c>
      <c r="AM68" s="44">
        <v>89.29</v>
      </c>
      <c r="AN68" s="44">
        <v>34.590000000000003</v>
      </c>
      <c r="AO68" s="44">
        <v>2371</v>
      </c>
      <c r="AP68" s="44">
        <v>363</v>
      </c>
      <c r="AQ68" s="44">
        <v>3488</v>
      </c>
      <c r="AR68" s="44">
        <v>4318</v>
      </c>
      <c r="AS68" s="44">
        <v>1404</v>
      </c>
      <c r="AT68" s="44">
        <v>966</v>
      </c>
      <c r="AU68" s="44">
        <v>1930</v>
      </c>
      <c r="AV68" s="44">
        <v>32</v>
      </c>
      <c r="AW68" s="44">
        <v>2134</v>
      </c>
      <c r="AX68" s="44">
        <v>33</v>
      </c>
      <c r="AY68" s="44">
        <v>13</v>
      </c>
      <c r="AZ68" s="44">
        <v>2</v>
      </c>
      <c r="BA68" s="44">
        <v>17</v>
      </c>
      <c r="BB68" s="44">
        <v>10</v>
      </c>
      <c r="BC68" s="44">
        <v>518</v>
      </c>
      <c r="BD68" s="44">
        <v>17712</v>
      </c>
      <c r="BE68" s="44">
        <v>6445</v>
      </c>
      <c r="BF68" s="44">
        <v>11858</v>
      </c>
      <c r="BG68" s="44">
        <v>65061</v>
      </c>
      <c r="BH68" s="44">
        <v>704</v>
      </c>
      <c r="BI68" s="44">
        <v>35360</v>
      </c>
      <c r="BJ68" s="44">
        <v>1430</v>
      </c>
    </row>
    <row r="69" spans="1:62" ht="15.75">
      <c r="A69" s="101" t="s">
        <v>783</v>
      </c>
      <c r="B69" s="44">
        <v>69</v>
      </c>
      <c r="C69" s="45" t="s">
        <v>278</v>
      </c>
      <c r="D69" s="45" t="s">
        <v>278</v>
      </c>
      <c r="E69" s="45" t="s">
        <v>2004</v>
      </c>
      <c r="F69" s="45" t="s">
        <v>1743</v>
      </c>
      <c r="G69" s="44">
        <v>69</v>
      </c>
      <c r="H69" s="45" t="s">
        <v>784</v>
      </c>
      <c r="I69" s="46" t="s">
        <v>2041</v>
      </c>
      <c r="J69" s="47" t="s">
        <v>1898</v>
      </c>
      <c r="K69" s="47" t="s">
        <v>51</v>
      </c>
      <c r="L69" s="47" t="s">
        <v>1898</v>
      </c>
      <c r="M69" s="47" t="s">
        <v>2006</v>
      </c>
      <c r="N69" s="47" t="s">
        <v>272</v>
      </c>
      <c r="O69" s="45" t="s">
        <v>2042</v>
      </c>
      <c r="P69" s="47"/>
      <c r="Q69" s="47"/>
      <c r="R69" s="47"/>
      <c r="S69" s="47"/>
      <c r="T69" s="47" t="s">
        <v>3107</v>
      </c>
      <c r="U69" s="47" t="s">
        <v>1901</v>
      </c>
      <c r="V69" s="48">
        <v>0.72129459200374035</v>
      </c>
      <c r="W69" s="47"/>
      <c r="X69" s="44">
        <v>13</v>
      </c>
      <c r="Y69" s="44">
        <v>4</v>
      </c>
      <c r="Z69" s="44">
        <v>700</v>
      </c>
      <c r="AA69" s="44">
        <v>697</v>
      </c>
      <c r="AB69" s="44">
        <v>2</v>
      </c>
      <c r="AC69" s="44">
        <v>1</v>
      </c>
      <c r="AD69" s="44">
        <v>0</v>
      </c>
      <c r="AE69" s="44">
        <v>71</v>
      </c>
      <c r="AF69" s="44">
        <v>441</v>
      </c>
      <c r="AG69" s="44">
        <v>174</v>
      </c>
      <c r="AH69" s="44">
        <v>14</v>
      </c>
      <c r="AI69" s="44">
        <v>0</v>
      </c>
      <c r="AJ69" s="44">
        <v>0</v>
      </c>
      <c r="AK69" s="44">
        <v>0</v>
      </c>
      <c r="AL69" s="44">
        <v>5</v>
      </c>
      <c r="AM69" s="44">
        <v>90.94</v>
      </c>
      <c r="AN69" s="44">
        <v>34.15</v>
      </c>
      <c r="AO69" s="44">
        <v>1985</v>
      </c>
      <c r="AP69" s="44">
        <v>184</v>
      </c>
      <c r="AQ69" s="44">
        <v>2883</v>
      </c>
      <c r="AR69" s="44">
        <v>2697</v>
      </c>
      <c r="AS69" s="44">
        <v>1155</v>
      </c>
      <c r="AT69" s="44">
        <v>359</v>
      </c>
      <c r="AU69" s="44">
        <v>2003</v>
      </c>
      <c r="AV69" s="44">
        <v>45</v>
      </c>
      <c r="AW69" s="44">
        <v>1968</v>
      </c>
      <c r="AX69" s="44">
        <v>53</v>
      </c>
      <c r="AY69" s="44">
        <v>11</v>
      </c>
      <c r="AZ69" s="44">
        <v>0</v>
      </c>
      <c r="BA69" s="44">
        <v>22</v>
      </c>
      <c r="BB69" s="44">
        <v>2</v>
      </c>
      <c r="BC69" s="44">
        <v>377</v>
      </c>
      <c r="BD69" s="44">
        <v>17445</v>
      </c>
      <c r="BE69" s="44">
        <v>3768</v>
      </c>
      <c r="BF69" s="44">
        <v>9957</v>
      </c>
      <c r="BG69" s="44">
        <v>40121</v>
      </c>
      <c r="BH69" s="44">
        <v>1114</v>
      </c>
      <c r="BI69" s="44">
        <v>34772</v>
      </c>
      <c r="BJ69" s="44">
        <v>376</v>
      </c>
    </row>
    <row r="70" spans="1:62" ht="15.75">
      <c r="A70" s="101" t="s">
        <v>802</v>
      </c>
      <c r="B70" s="44">
        <v>70</v>
      </c>
      <c r="C70" s="45" t="s">
        <v>278</v>
      </c>
      <c r="D70" s="45" t="s">
        <v>278</v>
      </c>
      <c r="E70" s="45" t="s">
        <v>2002</v>
      </c>
      <c r="F70" s="45" t="s">
        <v>1744</v>
      </c>
      <c r="G70" s="44">
        <v>70</v>
      </c>
      <c r="H70" s="45" t="s">
        <v>803</v>
      </c>
      <c r="I70" s="46" t="s">
        <v>2045</v>
      </c>
      <c r="J70" s="47" t="s">
        <v>1898</v>
      </c>
      <c r="K70" s="47" t="s">
        <v>51</v>
      </c>
      <c r="L70" s="47" t="s">
        <v>1898</v>
      </c>
      <c r="M70" s="47"/>
      <c r="N70" s="47" t="s">
        <v>272</v>
      </c>
      <c r="O70" s="45" t="s">
        <v>2046</v>
      </c>
      <c r="P70" s="47"/>
      <c r="Q70" s="47"/>
      <c r="R70" s="47"/>
      <c r="S70" s="47"/>
      <c r="T70" s="47" t="s">
        <v>3107</v>
      </c>
      <c r="U70" s="47" t="s">
        <v>1901</v>
      </c>
      <c r="V70" s="48">
        <v>0.65881357041201583</v>
      </c>
      <c r="W70" s="47"/>
      <c r="X70" s="44">
        <v>30</v>
      </c>
      <c r="Y70" s="44">
        <v>1</v>
      </c>
      <c r="Z70" s="44">
        <v>1444</v>
      </c>
      <c r="AA70" s="44">
        <v>1423</v>
      </c>
      <c r="AB70" s="44">
        <v>16</v>
      </c>
      <c r="AC70" s="44">
        <v>5</v>
      </c>
      <c r="AD70" s="44">
        <v>90</v>
      </c>
      <c r="AE70" s="44">
        <v>140</v>
      </c>
      <c r="AF70" s="44">
        <v>820</v>
      </c>
      <c r="AG70" s="44">
        <v>359</v>
      </c>
      <c r="AH70" s="44">
        <v>35</v>
      </c>
      <c r="AI70" s="44">
        <v>0</v>
      </c>
      <c r="AJ70" s="44">
        <v>0</v>
      </c>
      <c r="AK70" s="44">
        <v>0</v>
      </c>
      <c r="AL70" s="44">
        <v>6</v>
      </c>
      <c r="AM70" s="44">
        <v>87.66</v>
      </c>
      <c r="AN70" s="44">
        <v>44.34</v>
      </c>
      <c r="AO70" s="44">
        <v>4817</v>
      </c>
      <c r="AP70" s="44">
        <v>787</v>
      </c>
      <c r="AQ70" s="44">
        <v>5566</v>
      </c>
      <c r="AR70" s="44">
        <v>5167</v>
      </c>
      <c r="AS70" s="44">
        <v>3534</v>
      </c>
      <c r="AT70" s="44">
        <v>4121</v>
      </c>
      <c r="AU70" s="44">
        <v>4995</v>
      </c>
      <c r="AV70" s="44">
        <v>63</v>
      </c>
      <c r="AW70" s="44">
        <v>5659</v>
      </c>
      <c r="AX70" s="44">
        <v>79</v>
      </c>
      <c r="AY70" s="44">
        <v>10</v>
      </c>
      <c r="AZ70" s="44">
        <v>102</v>
      </c>
      <c r="BA70" s="44">
        <v>7</v>
      </c>
      <c r="BB70" s="44">
        <v>104</v>
      </c>
      <c r="BC70" s="44">
        <v>1090</v>
      </c>
      <c r="BD70" s="44">
        <v>34693</v>
      </c>
      <c r="BE70" s="44">
        <v>8095</v>
      </c>
      <c r="BF70" s="44">
        <v>28304</v>
      </c>
      <c r="BG70" s="44">
        <v>99189</v>
      </c>
      <c r="BH70" s="44">
        <v>1420</v>
      </c>
      <c r="BI70" s="44">
        <v>35952</v>
      </c>
      <c r="BJ70" s="44">
        <v>773</v>
      </c>
    </row>
    <row r="71" spans="1:62" ht="15.75">
      <c r="A71" s="101" t="s">
        <v>1469</v>
      </c>
      <c r="B71" s="44">
        <v>71</v>
      </c>
      <c r="C71" s="45" t="s">
        <v>256</v>
      </c>
      <c r="D71" s="45" t="s">
        <v>256</v>
      </c>
      <c r="E71" s="45" t="s">
        <v>1906</v>
      </c>
      <c r="F71" s="45" t="s">
        <v>1745</v>
      </c>
      <c r="G71" s="44">
        <v>71</v>
      </c>
      <c r="H71" s="45" t="s">
        <v>1470</v>
      </c>
      <c r="I71" s="46" t="s">
        <v>1989</v>
      </c>
      <c r="J71" s="47" t="s">
        <v>1898</v>
      </c>
      <c r="K71" s="47" t="s">
        <v>51</v>
      </c>
      <c r="L71" s="47" t="s">
        <v>1898</v>
      </c>
      <c r="M71" s="47"/>
      <c r="N71" s="47" t="s">
        <v>272</v>
      </c>
      <c r="O71" s="45" t="s">
        <v>1990</v>
      </c>
      <c r="P71" s="47"/>
      <c r="Q71" s="47"/>
      <c r="R71" s="47"/>
      <c r="S71" s="47"/>
      <c r="T71" s="47" t="s">
        <v>3107</v>
      </c>
      <c r="U71" s="47" t="s">
        <v>1901</v>
      </c>
      <c r="V71" s="48">
        <v>0.67438389661630649</v>
      </c>
      <c r="W71" s="47"/>
      <c r="X71" s="44">
        <v>26</v>
      </c>
      <c r="Y71" s="44">
        <v>6</v>
      </c>
      <c r="Z71" s="44">
        <v>1259</v>
      </c>
      <c r="AA71" s="44">
        <v>1252</v>
      </c>
      <c r="AB71" s="44">
        <v>5</v>
      </c>
      <c r="AC71" s="44">
        <v>2</v>
      </c>
      <c r="AD71" s="44">
        <v>91</v>
      </c>
      <c r="AE71" s="44">
        <v>44</v>
      </c>
      <c r="AF71" s="44">
        <v>736</v>
      </c>
      <c r="AG71" s="44">
        <v>352</v>
      </c>
      <c r="AH71" s="44">
        <v>35</v>
      </c>
      <c r="AI71" s="44">
        <v>0</v>
      </c>
      <c r="AJ71" s="44">
        <v>0</v>
      </c>
      <c r="AK71" s="44">
        <v>1</v>
      </c>
      <c r="AL71" s="44">
        <v>20</v>
      </c>
      <c r="AM71" s="44">
        <v>90.4</v>
      </c>
      <c r="AN71" s="44">
        <v>37.94</v>
      </c>
      <c r="AO71" s="44">
        <v>3392</v>
      </c>
      <c r="AP71" s="44">
        <v>237</v>
      </c>
      <c r="AQ71" s="44">
        <v>5170</v>
      </c>
      <c r="AR71" s="44">
        <v>4470</v>
      </c>
      <c r="AS71" s="44">
        <v>3112</v>
      </c>
      <c r="AT71" s="44">
        <v>2217</v>
      </c>
      <c r="AU71" s="44">
        <v>5707</v>
      </c>
      <c r="AV71" s="44">
        <v>229</v>
      </c>
      <c r="AW71" s="44">
        <v>4381</v>
      </c>
      <c r="AX71" s="44">
        <v>66</v>
      </c>
      <c r="AY71" s="44">
        <v>21</v>
      </c>
      <c r="AZ71" s="44">
        <v>2</v>
      </c>
      <c r="BA71" s="44">
        <v>63</v>
      </c>
      <c r="BB71" s="44">
        <v>2</v>
      </c>
      <c r="BC71" s="44">
        <v>1330</v>
      </c>
      <c r="BD71" s="44">
        <v>30038</v>
      </c>
      <c r="BE71" s="44">
        <v>9580</v>
      </c>
      <c r="BF71" s="44">
        <v>25893</v>
      </c>
      <c r="BG71" s="44">
        <v>100014</v>
      </c>
      <c r="BH71" s="44">
        <v>1919</v>
      </c>
      <c r="BI71" s="44">
        <v>51931</v>
      </c>
      <c r="BJ71" s="44">
        <v>998</v>
      </c>
    </row>
    <row r="72" spans="1:62" ht="15.75">
      <c r="A72" s="101" t="s">
        <v>1049</v>
      </c>
      <c r="B72" s="44">
        <v>72</v>
      </c>
      <c r="C72" s="45" t="s">
        <v>278</v>
      </c>
      <c r="D72" s="45" t="s">
        <v>1688</v>
      </c>
      <c r="E72" s="45" t="s">
        <v>2029</v>
      </c>
      <c r="F72" s="45" t="s">
        <v>1746</v>
      </c>
      <c r="G72" s="44">
        <v>72</v>
      </c>
      <c r="H72" s="45" t="s">
        <v>1050</v>
      </c>
      <c r="I72" s="46" t="s">
        <v>2061</v>
      </c>
      <c r="J72" s="47" t="s">
        <v>1898</v>
      </c>
      <c r="K72" s="47" t="s">
        <v>51</v>
      </c>
      <c r="L72" s="47" t="s">
        <v>1898</v>
      </c>
      <c r="M72" s="47" t="s">
        <v>1919</v>
      </c>
      <c r="N72" s="47" t="s">
        <v>272</v>
      </c>
      <c r="O72" s="45" t="s">
        <v>2062</v>
      </c>
      <c r="P72" s="47" t="s">
        <v>1901</v>
      </c>
      <c r="Q72" s="47"/>
      <c r="R72" s="47"/>
      <c r="S72" s="47"/>
      <c r="T72" s="47" t="s">
        <v>3107</v>
      </c>
      <c r="U72" s="47" t="s">
        <v>1901</v>
      </c>
      <c r="V72" s="48">
        <v>0.68587702694588282</v>
      </c>
      <c r="W72" s="47"/>
      <c r="X72" s="44">
        <v>20</v>
      </c>
      <c r="Y72" s="44">
        <v>4</v>
      </c>
      <c r="Z72" s="44">
        <v>815</v>
      </c>
      <c r="AA72" s="44">
        <v>804</v>
      </c>
      <c r="AB72" s="44">
        <v>10</v>
      </c>
      <c r="AC72" s="44">
        <v>1</v>
      </c>
      <c r="AD72" s="44">
        <v>55</v>
      </c>
      <c r="AE72" s="44">
        <v>80</v>
      </c>
      <c r="AF72" s="44">
        <v>466</v>
      </c>
      <c r="AG72" s="44">
        <v>199</v>
      </c>
      <c r="AH72" s="44">
        <v>15</v>
      </c>
      <c r="AI72" s="44">
        <v>0</v>
      </c>
      <c r="AJ72" s="44">
        <v>0</v>
      </c>
      <c r="AK72" s="44">
        <v>0</v>
      </c>
      <c r="AL72" s="44">
        <v>14</v>
      </c>
      <c r="AM72" s="44">
        <v>92.4</v>
      </c>
      <c r="AN72" s="44">
        <v>37.44</v>
      </c>
      <c r="AO72" s="44">
        <v>2103</v>
      </c>
      <c r="AP72" s="44">
        <v>220</v>
      </c>
      <c r="AQ72" s="44">
        <v>5005</v>
      </c>
      <c r="AR72" s="44">
        <v>3923</v>
      </c>
      <c r="AS72" s="44">
        <v>2246</v>
      </c>
      <c r="AT72" s="44">
        <v>2940</v>
      </c>
      <c r="AU72" s="44">
        <v>2612</v>
      </c>
      <c r="AV72" s="44">
        <v>302</v>
      </c>
      <c r="AW72" s="44">
        <v>3329</v>
      </c>
      <c r="AX72" s="44">
        <v>123</v>
      </c>
      <c r="AY72" s="44">
        <v>22</v>
      </c>
      <c r="AZ72" s="44">
        <v>0</v>
      </c>
      <c r="BA72" s="44">
        <v>19</v>
      </c>
      <c r="BB72" s="44">
        <v>0</v>
      </c>
      <c r="BC72" s="44">
        <v>648</v>
      </c>
      <c r="BD72" s="44">
        <v>28424</v>
      </c>
      <c r="BE72" s="44">
        <v>17158</v>
      </c>
      <c r="BF72" s="44">
        <v>15727</v>
      </c>
      <c r="BG72" s="44">
        <v>36090</v>
      </c>
      <c r="BH72" s="44">
        <v>1185</v>
      </c>
      <c r="BI72" s="44">
        <v>12742</v>
      </c>
      <c r="BJ72" s="44">
        <v>1186</v>
      </c>
    </row>
    <row r="73" spans="1:62" ht="15.75">
      <c r="A73" s="101" t="s">
        <v>1511</v>
      </c>
      <c r="B73" s="44">
        <v>73</v>
      </c>
      <c r="C73" s="45" t="s">
        <v>278</v>
      </c>
      <c r="D73" s="45" t="s">
        <v>278</v>
      </c>
      <c r="E73" s="45" t="s">
        <v>2004</v>
      </c>
      <c r="F73" s="45" t="s">
        <v>1747</v>
      </c>
      <c r="G73" s="44">
        <v>73</v>
      </c>
      <c r="H73" s="45" t="s">
        <v>1512</v>
      </c>
      <c r="I73" s="46" t="s">
        <v>2003</v>
      </c>
      <c r="J73" s="47" t="s">
        <v>1898</v>
      </c>
      <c r="K73" s="47" t="s">
        <v>51</v>
      </c>
      <c r="L73" s="47" t="s">
        <v>1898</v>
      </c>
      <c r="M73" s="47" t="s">
        <v>2006</v>
      </c>
      <c r="N73" s="47" t="s">
        <v>272</v>
      </c>
      <c r="O73" s="45" t="s">
        <v>2103</v>
      </c>
      <c r="P73" s="47"/>
      <c r="Q73" s="47"/>
      <c r="R73" s="47"/>
      <c r="S73" s="47"/>
      <c r="T73" s="47" t="s">
        <v>3107</v>
      </c>
      <c r="U73" s="47" t="s">
        <v>1901</v>
      </c>
      <c r="V73" s="48">
        <v>0.63990346537824294</v>
      </c>
      <c r="W73" s="47"/>
      <c r="X73" s="44">
        <v>27</v>
      </c>
      <c r="Y73" s="44">
        <v>5</v>
      </c>
      <c r="Z73" s="44">
        <v>1099</v>
      </c>
      <c r="AA73" s="44">
        <v>1085</v>
      </c>
      <c r="AB73" s="44">
        <v>13</v>
      </c>
      <c r="AC73" s="44">
        <v>1</v>
      </c>
      <c r="AD73" s="44">
        <v>90</v>
      </c>
      <c r="AE73" s="44">
        <v>50</v>
      </c>
      <c r="AF73" s="44">
        <v>689</v>
      </c>
      <c r="AG73" s="44">
        <v>244</v>
      </c>
      <c r="AH73" s="44">
        <v>26</v>
      </c>
      <c r="AI73" s="44">
        <v>0</v>
      </c>
      <c r="AJ73" s="44">
        <v>0</v>
      </c>
      <c r="AK73" s="44">
        <v>0</v>
      </c>
      <c r="AL73" s="44">
        <v>11</v>
      </c>
      <c r="AM73" s="44">
        <v>92.77</v>
      </c>
      <c r="AN73" s="44">
        <v>34.380000000000003</v>
      </c>
      <c r="AO73" s="44">
        <v>1606</v>
      </c>
      <c r="AP73" s="44">
        <v>165</v>
      </c>
      <c r="AQ73" s="44">
        <v>4187</v>
      </c>
      <c r="AR73" s="44">
        <v>5637</v>
      </c>
      <c r="AS73" s="44">
        <v>2474</v>
      </c>
      <c r="AT73" s="44">
        <v>932</v>
      </c>
      <c r="AU73" s="44">
        <v>3483</v>
      </c>
      <c r="AV73" s="44">
        <v>247</v>
      </c>
      <c r="AW73" s="44">
        <v>2739</v>
      </c>
      <c r="AX73" s="44">
        <v>67</v>
      </c>
      <c r="AY73" s="44">
        <v>9</v>
      </c>
      <c r="AZ73" s="44">
        <v>3</v>
      </c>
      <c r="BA73" s="44">
        <v>14</v>
      </c>
      <c r="BB73" s="44">
        <v>3</v>
      </c>
      <c r="BC73" s="44">
        <v>833</v>
      </c>
      <c r="BD73" s="44">
        <v>31775</v>
      </c>
      <c r="BE73" s="44">
        <v>8253</v>
      </c>
      <c r="BF73" s="44">
        <v>13070</v>
      </c>
      <c r="BG73" s="44">
        <v>63607</v>
      </c>
      <c r="BH73" s="44">
        <v>1884</v>
      </c>
      <c r="BI73" s="44">
        <v>57383</v>
      </c>
      <c r="BJ73" s="44">
        <v>1165</v>
      </c>
    </row>
    <row r="74" spans="1:62" ht="15.75">
      <c r="A74" s="101" t="s">
        <v>1588</v>
      </c>
      <c r="B74" s="44">
        <v>74</v>
      </c>
      <c r="C74" s="45" t="s">
        <v>307</v>
      </c>
      <c r="D74" s="45" t="s">
        <v>1688</v>
      </c>
      <c r="E74" s="45" t="s">
        <v>2151</v>
      </c>
      <c r="F74" s="45" t="s">
        <v>1748</v>
      </c>
      <c r="G74" s="44">
        <v>74</v>
      </c>
      <c r="H74" s="45" t="s">
        <v>1589</v>
      </c>
      <c r="I74" s="46" t="s">
        <v>2250</v>
      </c>
      <c r="J74" s="47" t="s">
        <v>1901</v>
      </c>
      <c r="K74" s="47" t="s">
        <v>51</v>
      </c>
      <c r="L74" s="47" t="s">
        <v>1898</v>
      </c>
      <c r="M74" s="47"/>
      <c r="N74" s="47" t="s">
        <v>272</v>
      </c>
      <c r="O74" s="45" t="s">
        <v>2251</v>
      </c>
      <c r="P74" s="47" t="s">
        <v>1901</v>
      </c>
      <c r="Q74" s="47"/>
      <c r="R74" s="47"/>
      <c r="S74" s="47"/>
      <c r="T74" s="47" t="s">
        <v>3107</v>
      </c>
      <c r="U74" s="47" t="s">
        <v>1901</v>
      </c>
      <c r="V74" s="48">
        <v>0.65510998845883472</v>
      </c>
      <c r="W74" s="47"/>
      <c r="X74" s="44">
        <v>36</v>
      </c>
      <c r="Y74" s="44">
        <v>6</v>
      </c>
      <c r="Z74" s="44">
        <v>2162</v>
      </c>
      <c r="AA74" s="44">
        <v>2129</v>
      </c>
      <c r="AB74" s="44">
        <v>22</v>
      </c>
      <c r="AC74" s="44">
        <v>11</v>
      </c>
      <c r="AD74" s="44">
        <v>0</v>
      </c>
      <c r="AE74" s="44">
        <v>222</v>
      </c>
      <c r="AF74" s="44">
        <v>1366</v>
      </c>
      <c r="AG74" s="44">
        <v>526</v>
      </c>
      <c r="AH74" s="44">
        <v>48</v>
      </c>
      <c r="AI74" s="44">
        <v>0</v>
      </c>
      <c r="AJ74" s="44">
        <v>0</v>
      </c>
      <c r="AK74" s="44">
        <v>0</v>
      </c>
      <c r="AL74" s="44">
        <v>24</v>
      </c>
      <c r="AM74" s="44">
        <v>86.23</v>
      </c>
      <c r="AN74" s="44">
        <v>41.76</v>
      </c>
      <c r="AO74" s="44">
        <v>6528</v>
      </c>
      <c r="AP74" s="44">
        <v>658</v>
      </c>
      <c r="AQ74" s="44">
        <v>14634</v>
      </c>
      <c r="AR74" s="44">
        <v>22042</v>
      </c>
      <c r="AS74" s="44">
        <v>5180</v>
      </c>
      <c r="AT74" s="44">
        <v>4199</v>
      </c>
      <c r="AU74" s="44">
        <v>8763</v>
      </c>
      <c r="AV74" s="44">
        <v>197</v>
      </c>
      <c r="AW74" s="44">
        <v>8452</v>
      </c>
      <c r="AX74" s="44">
        <v>200</v>
      </c>
      <c r="AY74" s="44">
        <v>45</v>
      </c>
      <c r="AZ74" s="44">
        <v>0</v>
      </c>
      <c r="BA74" s="44">
        <v>119</v>
      </c>
      <c r="BB74" s="44">
        <v>51</v>
      </c>
      <c r="BC74" s="44">
        <v>2065</v>
      </c>
      <c r="BD74" s="44">
        <v>66380</v>
      </c>
      <c r="BE74" s="44">
        <v>63366</v>
      </c>
      <c r="BF74" s="44">
        <v>46705</v>
      </c>
      <c r="BG74" s="44">
        <v>134990</v>
      </c>
      <c r="BH74" s="44">
        <v>2130</v>
      </c>
      <c r="BI74" s="44">
        <v>53402</v>
      </c>
      <c r="BJ74" s="44">
        <v>788</v>
      </c>
    </row>
    <row r="75" spans="1:62" ht="15.75">
      <c r="A75" s="101" t="s">
        <v>1010</v>
      </c>
      <c r="B75" s="44">
        <v>75</v>
      </c>
      <c r="C75" s="45" t="s">
        <v>452</v>
      </c>
      <c r="D75" s="45" t="s">
        <v>1684</v>
      </c>
      <c r="E75" s="45" t="s">
        <v>2276</v>
      </c>
      <c r="F75" s="45" t="s">
        <v>1749</v>
      </c>
      <c r="G75" s="44">
        <v>75</v>
      </c>
      <c r="H75" s="45" t="s">
        <v>1011</v>
      </c>
      <c r="I75" s="46" t="s">
        <v>2281</v>
      </c>
      <c r="J75" s="47" t="s">
        <v>1898</v>
      </c>
      <c r="K75" s="47" t="s">
        <v>51</v>
      </c>
      <c r="L75" s="47" t="s">
        <v>1901</v>
      </c>
      <c r="M75" s="47"/>
      <c r="N75" s="47" t="s">
        <v>272</v>
      </c>
      <c r="O75" s="45" t="s">
        <v>2285</v>
      </c>
      <c r="P75" s="47"/>
      <c r="Q75" s="47"/>
      <c r="R75" s="47"/>
      <c r="S75" s="47"/>
      <c r="T75" s="47" t="s">
        <v>3107</v>
      </c>
      <c r="U75" s="47" t="s">
        <v>1901</v>
      </c>
      <c r="V75" s="48">
        <v>0.63027838116053392</v>
      </c>
      <c r="W75" s="47"/>
      <c r="X75" s="44">
        <v>14</v>
      </c>
      <c r="Y75" s="44">
        <v>8</v>
      </c>
      <c r="Z75" s="44">
        <v>712</v>
      </c>
      <c r="AA75" s="44">
        <v>690</v>
      </c>
      <c r="AB75" s="44">
        <v>17</v>
      </c>
      <c r="AC75" s="44">
        <v>5</v>
      </c>
      <c r="AD75" s="44">
        <v>0</v>
      </c>
      <c r="AE75" s="44">
        <v>91</v>
      </c>
      <c r="AF75" s="44">
        <v>440</v>
      </c>
      <c r="AG75" s="44">
        <v>168</v>
      </c>
      <c r="AH75" s="44">
        <v>13</v>
      </c>
      <c r="AI75" s="44">
        <v>0</v>
      </c>
      <c r="AJ75" s="44">
        <v>0</v>
      </c>
      <c r="AK75" s="44">
        <v>0</v>
      </c>
      <c r="AL75" s="44">
        <v>15</v>
      </c>
      <c r="AM75" s="44">
        <v>89.31</v>
      </c>
      <c r="AN75" s="44">
        <v>45.36</v>
      </c>
      <c r="AO75" s="44">
        <v>2286</v>
      </c>
      <c r="AP75" s="44">
        <v>291</v>
      </c>
      <c r="AQ75" s="44">
        <v>4604</v>
      </c>
      <c r="AR75" s="44">
        <v>3494</v>
      </c>
      <c r="AS75" s="44">
        <v>1911</v>
      </c>
      <c r="AT75" s="44">
        <v>3076</v>
      </c>
      <c r="AU75" s="44">
        <v>1800</v>
      </c>
      <c r="AV75" s="44">
        <v>30</v>
      </c>
      <c r="AW75" s="44">
        <v>1150</v>
      </c>
      <c r="AX75" s="44">
        <v>7</v>
      </c>
      <c r="AY75" s="44">
        <v>11</v>
      </c>
      <c r="AZ75" s="44">
        <v>1</v>
      </c>
      <c r="BA75" s="44">
        <v>17</v>
      </c>
      <c r="BB75" s="44">
        <v>0</v>
      </c>
      <c r="BC75" s="44">
        <v>438</v>
      </c>
      <c r="BD75" s="44">
        <v>26195</v>
      </c>
      <c r="BE75" s="44">
        <v>6098</v>
      </c>
      <c r="BF75" s="44">
        <v>13073</v>
      </c>
      <c r="BG75" s="44">
        <v>34041</v>
      </c>
      <c r="BH75" s="44">
        <v>1597</v>
      </c>
      <c r="BI75" s="44">
        <v>26013</v>
      </c>
      <c r="BJ75" s="44">
        <v>654</v>
      </c>
    </row>
    <row r="76" spans="1:62" ht="15.75">
      <c r="A76" s="101" t="s">
        <v>1099</v>
      </c>
      <c r="B76" s="44">
        <v>76</v>
      </c>
      <c r="C76" s="45" t="s">
        <v>307</v>
      </c>
      <c r="D76" s="45" t="s">
        <v>307</v>
      </c>
      <c r="E76" s="45" t="s">
        <v>2129</v>
      </c>
      <c r="F76" s="45" t="s">
        <v>1750</v>
      </c>
      <c r="G76" s="44">
        <v>76</v>
      </c>
      <c r="H76" s="45" t="s">
        <v>1100</v>
      </c>
      <c r="I76" s="46" t="s">
        <v>2204</v>
      </c>
      <c r="J76" s="47" t="s">
        <v>1898</v>
      </c>
      <c r="K76" s="47" t="s">
        <v>51</v>
      </c>
      <c r="L76" s="47" t="s">
        <v>1901</v>
      </c>
      <c r="M76" s="47"/>
      <c r="N76" s="47" t="s">
        <v>272</v>
      </c>
      <c r="O76" s="45" t="s">
        <v>2205</v>
      </c>
      <c r="P76" s="47"/>
      <c r="Q76" s="47"/>
      <c r="R76" s="47"/>
      <c r="S76" s="47"/>
      <c r="T76" s="47" t="s">
        <v>3107</v>
      </c>
      <c r="U76" s="47" t="s">
        <v>1901</v>
      </c>
      <c r="V76" s="48">
        <v>0.65323999778843123</v>
      </c>
      <c r="W76" s="47"/>
      <c r="X76" s="44">
        <v>18</v>
      </c>
      <c r="Y76" s="44">
        <v>4</v>
      </c>
      <c r="Z76" s="44">
        <v>1094</v>
      </c>
      <c r="AA76" s="44">
        <v>1090</v>
      </c>
      <c r="AB76" s="44">
        <v>2</v>
      </c>
      <c r="AC76" s="44">
        <v>2</v>
      </c>
      <c r="AD76" s="44">
        <v>0</v>
      </c>
      <c r="AE76" s="44">
        <v>131</v>
      </c>
      <c r="AF76" s="44">
        <v>667</v>
      </c>
      <c r="AG76" s="44">
        <v>275</v>
      </c>
      <c r="AH76" s="44">
        <v>15</v>
      </c>
      <c r="AI76" s="44">
        <v>6</v>
      </c>
      <c r="AJ76" s="44">
        <v>0</v>
      </c>
      <c r="AK76" s="44">
        <v>0</v>
      </c>
      <c r="AL76" s="44">
        <v>9</v>
      </c>
      <c r="AM76" s="44">
        <v>96.53</v>
      </c>
      <c r="AN76" s="44">
        <v>25.6</v>
      </c>
      <c r="AO76" s="44">
        <v>3148</v>
      </c>
      <c r="AP76" s="44">
        <v>230</v>
      </c>
      <c r="AQ76" s="44">
        <v>4704</v>
      </c>
      <c r="AR76" s="44">
        <v>3327</v>
      </c>
      <c r="AS76" s="44">
        <v>1591</v>
      </c>
      <c r="AT76" s="44">
        <v>1054</v>
      </c>
      <c r="AU76" s="44">
        <v>3650</v>
      </c>
      <c r="AV76" s="44">
        <v>24</v>
      </c>
      <c r="AW76" s="44">
        <v>2192</v>
      </c>
      <c r="AX76" s="44">
        <v>29</v>
      </c>
      <c r="AY76" s="44">
        <v>17</v>
      </c>
      <c r="AZ76" s="44">
        <v>2</v>
      </c>
      <c r="BA76" s="44">
        <v>42</v>
      </c>
      <c r="BB76" s="44">
        <v>46</v>
      </c>
      <c r="BC76" s="44">
        <v>749</v>
      </c>
      <c r="BD76" s="44">
        <v>26631</v>
      </c>
      <c r="BE76" s="44">
        <v>5055</v>
      </c>
      <c r="BF76" s="44">
        <v>16996</v>
      </c>
      <c r="BG76" s="44">
        <v>56614</v>
      </c>
      <c r="BH76" s="44">
        <v>1440</v>
      </c>
      <c r="BI76" s="44">
        <v>10343</v>
      </c>
      <c r="BJ76" s="44">
        <v>338</v>
      </c>
    </row>
    <row r="77" spans="1:62" ht="15.75">
      <c r="A77" s="101" t="s">
        <v>1190</v>
      </c>
      <c r="B77" s="44">
        <v>77</v>
      </c>
      <c r="C77" s="45" t="s">
        <v>557</v>
      </c>
      <c r="D77" s="45" t="s">
        <v>1684</v>
      </c>
      <c r="E77" s="45" t="s">
        <v>2276</v>
      </c>
      <c r="F77" s="45" t="s">
        <v>1751</v>
      </c>
      <c r="G77" s="44">
        <v>77</v>
      </c>
      <c r="H77" s="45" t="s">
        <v>1191</v>
      </c>
      <c r="I77" s="46" t="s">
        <v>2311</v>
      </c>
      <c r="J77" s="47" t="s">
        <v>1898</v>
      </c>
      <c r="K77" s="47" t="s">
        <v>51</v>
      </c>
      <c r="L77" s="47" t="s">
        <v>1898</v>
      </c>
      <c r="M77" s="47"/>
      <c r="N77" s="47" t="s">
        <v>272</v>
      </c>
      <c r="O77" s="45" t="s">
        <v>2312</v>
      </c>
      <c r="P77" s="47" t="s">
        <v>1901</v>
      </c>
      <c r="Q77" s="47"/>
      <c r="R77" s="47"/>
      <c r="S77" s="47"/>
      <c r="T77" s="47" t="s">
        <v>3107</v>
      </c>
      <c r="U77" s="47" t="s">
        <v>1898</v>
      </c>
      <c r="V77" s="48">
        <v>0.52106048691274975</v>
      </c>
      <c r="W77" s="47"/>
      <c r="X77" s="44">
        <v>12</v>
      </c>
      <c r="Y77" s="44">
        <v>4</v>
      </c>
      <c r="Z77" s="44">
        <v>607</v>
      </c>
      <c r="AA77" s="44">
        <v>597</v>
      </c>
      <c r="AB77" s="44">
        <v>9</v>
      </c>
      <c r="AC77" s="44">
        <v>1</v>
      </c>
      <c r="AD77" s="44">
        <v>1</v>
      </c>
      <c r="AE77" s="44">
        <v>67</v>
      </c>
      <c r="AF77" s="44">
        <v>358</v>
      </c>
      <c r="AG77" s="44">
        <v>168</v>
      </c>
      <c r="AH77" s="44">
        <v>13</v>
      </c>
      <c r="AI77" s="44">
        <v>0</v>
      </c>
      <c r="AJ77" s="44">
        <v>0</v>
      </c>
      <c r="AK77" s="44">
        <v>0</v>
      </c>
      <c r="AL77" s="44">
        <v>12</v>
      </c>
      <c r="AM77" s="44">
        <v>89.57</v>
      </c>
      <c r="AN77" s="44">
        <v>45.56</v>
      </c>
      <c r="AO77" s="44">
        <v>1101</v>
      </c>
      <c r="AP77" s="44">
        <v>13</v>
      </c>
      <c r="AQ77" s="44">
        <v>3159</v>
      </c>
      <c r="AR77" s="44">
        <v>2400</v>
      </c>
      <c r="AS77" s="44">
        <v>1241</v>
      </c>
      <c r="AT77" s="44">
        <v>990</v>
      </c>
      <c r="AU77" s="44">
        <v>706</v>
      </c>
      <c r="AV77" s="44">
        <v>6</v>
      </c>
      <c r="AW77" s="44">
        <v>554</v>
      </c>
      <c r="AX77" s="44">
        <v>4</v>
      </c>
      <c r="AY77" s="44">
        <v>1</v>
      </c>
      <c r="AZ77" s="44">
        <v>0</v>
      </c>
      <c r="BA77" s="44">
        <v>16</v>
      </c>
      <c r="BB77" s="44">
        <v>2</v>
      </c>
      <c r="BC77" s="44">
        <v>237</v>
      </c>
      <c r="BD77" s="44">
        <v>17264</v>
      </c>
      <c r="BE77" s="44">
        <v>4169</v>
      </c>
      <c r="BF77" s="44">
        <v>9145</v>
      </c>
      <c r="BG77" s="44">
        <v>19679</v>
      </c>
      <c r="BH77" s="44">
        <v>1118</v>
      </c>
      <c r="BI77" s="44">
        <v>20272</v>
      </c>
      <c r="BJ77" s="44">
        <v>341</v>
      </c>
    </row>
    <row r="78" spans="1:62" ht="15.75">
      <c r="A78" s="101" t="s">
        <v>1035</v>
      </c>
      <c r="B78" s="44">
        <v>78</v>
      </c>
      <c r="C78" s="45" t="s">
        <v>256</v>
      </c>
      <c r="D78" s="45" t="s">
        <v>256</v>
      </c>
      <c r="E78" s="45" t="s">
        <v>1903</v>
      </c>
      <c r="F78" s="45" t="s">
        <v>1752</v>
      </c>
      <c r="G78" s="44">
        <v>78</v>
      </c>
      <c r="H78" s="45" t="s">
        <v>1036</v>
      </c>
      <c r="I78" s="46" t="s">
        <v>1952</v>
      </c>
      <c r="J78" s="47" t="s">
        <v>1898</v>
      </c>
      <c r="K78" s="47" t="s">
        <v>51</v>
      </c>
      <c r="L78" s="47" t="s">
        <v>1898</v>
      </c>
      <c r="M78" s="47" t="s">
        <v>1919</v>
      </c>
      <c r="N78" s="47" t="s">
        <v>272</v>
      </c>
      <c r="O78" s="45" t="s">
        <v>1953</v>
      </c>
      <c r="P78" s="47"/>
      <c r="Q78" s="47"/>
      <c r="R78" s="47"/>
      <c r="S78" s="47"/>
      <c r="T78" s="47" t="s">
        <v>3107</v>
      </c>
      <c r="U78" s="47" t="s">
        <v>1901</v>
      </c>
      <c r="V78" s="48">
        <v>0.63191995223857922</v>
      </c>
      <c r="W78" s="47"/>
      <c r="X78" s="44">
        <v>12</v>
      </c>
      <c r="Y78" s="44">
        <v>4</v>
      </c>
      <c r="Z78" s="44">
        <v>700</v>
      </c>
      <c r="AA78" s="44">
        <v>695</v>
      </c>
      <c r="AB78" s="44">
        <v>3</v>
      </c>
      <c r="AC78" s="44">
        <v>2</v>
      </c>
      <c r="AD78" s="44">
        <v>0</v>
      </c>
      <c r="AE78" s="44">
        <v>84</v>
      </c>
      <c r="AF78" s="44">
        <v>444</v>
      </c>
      <c r="AG78" s="44">
        <v>158</v>
      </c>
      <c r="AH78" s="44">
        <v>14</v>
      </c>
      <c r="AI78" s="44">
        <v>0</v>
      </c>
      <c r="AJ78" s="44">
        <v>0</v>
      </c>
      <c r="AK78" s="44">
        <v>0</v>
      </c>
      <c r="AL78" s="44">
        <v>7</v>
      </c>
      <c r="AM78" s="44">
        <v>94.74</v>
      </c>
      <c r="AN78" s="44">
        <v>33.24</v>
      </c>
      <c r="AO78" s="44">
        <v>1097</v>
      </c>
      <c r="AP78" s="44">
        <v>272</v>
      </c>
      <c r="AQ78" s="44">
        <v>3225</v>
      </c>
      <c r="AR78" s="44">
        <v>2306</v>
      </c>
      <c r="AS78" s="44">
        <v>2056</v>
      </c>
      <c r="AT78" s="44">
        <v>1961</v>
      </c>
      <c r="AU78" s="44">
        <v>694</v>
      </c>
      <c r="AV78" s="44">
        <v>146</v>
      </c>
      <c r="AW78" s="44">
        <v>497</v>
      </c>
      <c r="AX78" s="44">
        <v>45</v>
      </c>
      <c r="AY78" s="44">
        <v>1</v>
      </c>
      <c r="AZ78" s="44">
        <v>0</v>
      </c>
      <c r="BA78" s="44">
        <v>16</v>
      </c>
      <c r="BB78" s="44">
        <v>0</v>
      </c>
      <c r="BC78" s="44">
        <v>700</v>
      </c>
      <c r="BD78" s="44">
        <v>20136</v>
      </c>
      <c r="BE78" s="44">
        <v>9131</v>
      </c>
      <c r="BF78" s="44">
        <v>9937</v>
      </c>
      <c r="BG78" s="44">
        <v>50856</v>
      </c>
      <c r="BH78" s="44">
        <v>1092</v>
      </c>
      <c r="BI78" s="44">
        <v>39326</v>
      </c>
      <c r="BJ78" s="44">
        <v>1427</v>
      </c>
    </row>
    <row r="79" spans="1:62" ht="15.75">
      <c r="A79" s="101" t="s">
        <v>1363</v>
      </c>
      <c r="B79" s="44">
        <v>79</v>
      </c>
      <c r="C79" s="45" t="s">
        <v>278</v>
      </c>
      <c r="D79" s="45" t="s">
        <v>278</v>
      </c>
      <c r="E79" s="45" t="s">
        <v>2010</v>
      </c>
      <c r="F79" s="45" t="s">
        <v>1753</v>
      </c>
      <c r="G79" s="44">
        <v>79</v>
      </c>
      <c r="H79" s="45" t="s">
        <v>1364</v>
      </c>
      <c r="I79" s="46" t="s">
        <v>2094</v>
      </c>
      <c r="J79" s="47" t="s">
        <v>1901</v>
      </c>
      <c r="K79" s="47" t="s">
        <v>51</v>
      </c>
      <c r="L79" s="47" t="s">
        <v>1901</v>
      </c>
      <c r="M79" s="47"/>
      <c r="N79" s="47" t="s">
        <v>272</v>
      </c>
      <c r="O79" s="45" t="s">
        <v>2095</v>
      </c>
      <c r="P79" s="47" t="s">
        <v>1901</v>
      </c>
      <c r="Q79" s="47"/>
      <c r="R79" s="47"/>
      <c r="S79" s="47"/>
      <c r="T79" s="47" t="s">
        <v>3107</v>
      </c>
      <c r="U79" s="47" t="s">
        <v>1901</v>
      </c>
      <c r="V79" s="48">
        <v>0.67105988845474429</v>
      </c>
      <c r="W79" s="47"/>
      <c r="X79" s="44">
        <v>44</v>
      </c>
      <c r="Y79" s="44">
        <v>9</v>
      </c>
      <c r="Z79" s="44">
        <v>1480</v>
      </c>
      <c r="AA79" s="44">
        <v>1432</v>
      </c>
      <c r="AB79" s="44">
        <v>23</v>
      </c>
      <c r="AC79" s="44">
        <v>25</v>
      </c>
      <c r="AD79" s="44">
        <v>96</v>
      </c>
      <c r="AE79" s="44">
        <v>414</v>
      </c>
      <c r="AF79" s="44">
        <v>690</v>
      </c>
      <c r="AG79" s="44">
        <v>256</v>
      </c>
      <c r="AH79" s="44">
        <v>24</v>
      </c>
      <c r="AI79" s="44">
        <v>0</v>
      </c>
      <c r="AJ79" s="44">
        <v>0</v>
      </c>
      <c r="AK79" s="44">
        <v>0</v>
      </c>
      <c r="AL79" s="44">
        <v>8</v>
      </c>
      <c r="AM79" s="44">
        <v>82</v>
      </c>
      <c r="AN79" s="44">
        <v>46.65</v>
      </c>
      <c r="AO79" s="44">
        <v>4444</v>
      </c>
      <c r="AP79" s="44">
        <v>405</v>
      </c>
      <c r="AQ79" s="44">
        <v>10357</v>
      </c>
      <c r="AR79" s="44">
        <v>20047</v>
      </c>
      <c r="AS79" s="44">
        <v>2668</v>
      </c>
      <c r="AT79" s="44">
        <v>983</v>
      </c>
      <c r="AU79" s="44">
        <v>5495</v>
      </c>
      <c r="AV79" s="44">
        <v>58</v>
      </c>
      <c r="AW79" s="44">
        <v>4286</v>
      </c>
      <c r="AX79" s="44">
        <v>33</v>
      </c>
      <c r="AY79" s="44">
        <v>15</v>
      </c>
      <c r="AZ79" s="44">
        <v>0</v>
      </c>
      <c r="BA79" s="44">
        <v>22</v>
      </c>
      <c r="BB79" s="44">
        <v>3</v>
      </c>
      <c r="BC79" s="44">
        <v>1151</v>
      </c>
      <c r="BD79" s="44">
        <v>44088</v>
      </c>
      <c r="BE79" s="44">
        <v>17792</v>
      </c>
      <c r="BF79" s="44">
        <v>30965</v>
      </c>
      <c r="BG79" s="44">
        <v>122135</v>
      </c>
      <c r="BH79" s="44">
        <v>1982</v>
      </c>
      <c r="BI79" s="44">
        <v>90662</v>
      </c>
      <c r="BJ79" s="44">
        <v>2089</v>
      </c>
    </row>
    <row r="80" spans="1:62" ht="15.75">
      <c r="A80" s="101" t="s">
        <v>715</v>
      </c>
      <c r="B80" s="44">
        <v>80</v>
      </c>
      <c r="C80" s="45" t="s">
        <v>256</v>
      </c>
      <c r="D80" s="45" t="s">
        <v>1700</v>
      </c>
      <c r="E80" s="45" t="s">
        <v>1927</v>
      </c>
      <c r="F80" s="45" t="s">
        <v>1754</v>
      </c>
      <c r="G80" s="44">
        <v>80</v>
      </c>
      <c r="H80" s="45" t="s">
        <v>716</v>
      </c>
      <c r="I80" s="46" t="s">
        <v>1926</v>
      </c>
      <c r="J80" s="47" t="s">
        <v>1901</v>
      </c>
      <c r="K80" s="47" t="s">
        <v>1929</v>
      </c>
      <c r="L80" s="47" t="s">
        <v>1898</v>
      </c>
      <c r="M80" s="47"/>
      <c r="N80" s="47" t="s">
        <v>272</v>
      </c>
      <c r="O80" s="45" t="s">
        <v>1928</v>
      </c>
      <c r="P80" s="47"/>
      <c r="Q80" s="47"/>
      <c r="R80" s="47"/>
      <c r="S80" s="47"/>
      <c r="T80" s="47" t="s">
        <v>3107</v>
      </c>
      <c r="U80" s="47" t="s">
        <v>1898</v>
      </c>
      <c r="V80" s="48">
        <v>0.44398974054650686</v>
      </c>
      <c r="W80" s="47"/>
      <c r="X80" s="44">
        <v>29</v>
      </c>
      <c r="Y80" s="44">
        <v>5</v>
      </c>
      <c r="Z80" s="44">
        <v>2025</v>
      </c>
      <c r="AA80" s="44">
        <v>1978</v>
      </c>
      <c r="AB80" s="44">
        <v>45</v>
      </c>
      <c r="AC80" s="44">
        <v>2</v>
      </c>
      <c r="AD80" s="44">
        <v>25</v>
      </c>
      <c r="AE80" s="44">
        <v>329</v>
      </c>
      <c r="AF80" s="44">
        <v>844</v>
      </c>
      <c r="AG80" s="44">
        <v>637</v>
      </c>
      <c r="AH80" s="44">
        <v>167</v>
      </c>
      <c r="AI80" s="44">
        <v>23</v>
      </c>
      <c r="AJ80" s="44">
        <v>0</v>
      </c>
      <c r="AK80" s="44">
        <v>0</v>
      </c>
      <c r="AL80" s="44">
        <v>11</v>
      </c>
      <c r="AM80" s="44">
        <v>84.61</v>
      </c>
      <c r="AN80" s="44">
        <v>43.23</v>
      </c>
      <c r="AO80" s="44">
        <v>7410</v>
      </c>
      <c r="AP80" s="44">
        <v>798</v>
      </c>
      <c r="AQ80" s="44">
        <v>11129</v>
      </c>
      <c r="AR80" s="44">
        <v>15186</v>
      </c>
      <c r="AS80" s="44">
        <v>4189</v>
      </c>
      <c r="AT80" s="44">
        <v>2064</v>
      </c>
      <c r="AU80" s="44">
        <v>7201</v>
      </c>
      <c r="AV80" s="44">
        <v>140</v>
      </c>
      <c r="AW80" s="44">
        <v>8510</v>
      </c>
      <c r="AX80" s="44">
        <v>223</v>
      </c>
      <c r="AY80" s="44">
        <v>42</v>
      </c>
      <c r="AZ80" s="44">
        <v>0</v>
      </c>
      <c r="BA80" s="44">
        <v>66</v>
      </c>
      <c r="BB80" s="44">
        <v>1</v>
      </c>
      <c r="BC80" s="44">
        <v>1349</v>
      </c>
      <c r="BD80" s="44">
        <v>52067</v>
      </c>
      <c r="BE80" s="44">
        <v>19214</v>
      </c>
      <c r="BF80" s="44">
        <v>40986</v>
      </c>
      <c r="BG80" s="44">
        <v>140826</v>
      </c>
      <c r="BH80" s="44">
        <v>3472</v>
      </c>
      <c r="BI80" s="44">
        <v>128000</v>
      </c>
      <c r="BJ80" s="44">
        <v>778</v>
      </c>
    </row>
    <row r="81" spans="1:62" ht="15.75">
      <c r="A81" s="101" t="s">
        <v>1165</v>
      </c>
      <c r="B81" s="44">
        <v>81</v>
      </c>
      <c r="C81" s="45" t="s">
        <v>307</v>
      </c>
      <c r="D81" s="45" t="s">
        <v>1700</v>
      </c>
      <c r="E81" s="45" t="s">
        <v>2032</v>
      </c>
      <c r="F81" s="45" t="s">
        <v>1755</v>
      </c>
      <c r="G81" s="44">
        <v>81</v>
      </c>
      <c r="H81" s="45" t="s">
        <v>1166</v>
      </c>
      <c r="I81" s="46" t="s">
        <v>2220</v>
      </c>
      <c r="J81" s="47" t="s">
        <v>1898</v>
      </c>
      <c r="K81" s="47" t="s">
        <v>1929</v>
      </c>
      <c r="L81" s="47" t="s">
        <v>1898</v>
      </c>
      <c r="M81" s="47"/>
      <c r="N81" s="47" t="s">
        <v>272</v>
      </c>
      <c r="O81" s="45" t="s">
        <v>2221</v>
      </c>
      <c r="P81" s="47"/>
      <c r="Q81" s="47"/>
      <c r="R81" s="47"/>
      <c r="S81" s="47"/>
      <c r="T81" s="47" t="s">
        <v>3107</v>
      </c>
      <c r="U81" s="47" t="s">
        <v>1898</v>
      </c>
      <c r="V81" s="48">
        <v>0.49089228919668926</v>
      </c>
      <c r="W81" s="47"/>
      <c r="X81" s="44">
        <v>14</v>
      </c>
      <c r="Y81" s="44">
        <v>5</v>
      </c>
      <c r="Z81" s="44">
        <v>1272</v>
      </c>
      <c r="AA81" s="44">
        <v>1253</v>
      </c>
      <c r="AB81" s="44">
        <v>19</v>
      </c>
      <c r="AC81" s="44">
        <v>0</v>
      </c>
      <c r="AD81" s="44">
        <v>38</v>
      </c>
      <c r="AE81" s="44">
        <v>210</v>
      </c>
      <c r="AF81" s="44">
        <v>558</v>
      </c>
      <c r="AG81" s="44">
        <v>378</v>
      </c>
      <c r="AH81" s="44">
        <v>76</v>
      </c>
      <c r="AI81" s="44">
        <v>12</v>
      </c>
      <c r="AJ81" s="44">
        <v>0</v>
      </c>
      <c r="AK81" s="44">
        <v>0</v>
      </c>
      <c r="AL81" s="44">
        <v>6</v>
      </c>
      <c r="AM81" s="44">
        <v>87.62</v>
      </c>
      <c r="AN81" s="44">
        <v>43.02</v>
      </c>
      <c r="AO81" s="44">
        <v>4354</v>
      </c>
      <c r="AP81" s="44">
        <v>325</v>
      </c>
      <c r="AQ81" s="44">
        <v>9585</v>
      </c>
      <c r="AR81" s="44">
        <v>7287</v>
      </c>
      <c r="AS81" s="44">
        <v>3300</v>
      </c>
      <c r="AT81" s="44">
        <v>2877</v>
      </c>
      <c r="AU81" s="44">
        <v>1956</v>
      </c>
      <c r="AV81" s="44">
        <v>69</v>
      </c>
      <c r="AW81" s="44">
        <v>5765</v>
      </c>
      <c r="AX81" s="44">
        <v>114</v>
      </c>
      <c r="AY81" s="44">
        <v>3</v>
      </c>
      <c r="AZ81" s="44">
        <v>0</v>
      </c>
      <c r="BA81" s="44">
        <v>9</v>
      </c>
      <c r="BB81" s="44">
        <v>0</v>
      </c>
      <c r="BC81" s="44">
        <v>524</v>
      </c>
      <c r="BD81" s="44">
        <v>40517</v>
      </c>
      <c r="BE81" s="44">
        <v>9446</v>
      </c>
      <c r="BF81" s="44">
        <v>25393</v>
      </c>
      <c r="BG81" s="44">
        <v>76228</v>
      </c>
      <c r="BH81" s="44">
        <v>2252</v>
      </c>
      <c r="BI81" s="44">
        <v>95815</v>
      </c>
      <c r="BJ81" s="44">
        <v>691</v>
      </c>
    </row>
    <row r="82" spans="1:62" ht="15.75">
      <c r="A82" s="101" t="s">
        <v>816</v>
      </c>
      <c r="B82" s="44">
        <v>82</v>
      </c>
      <c r="C82" s="45" t="s">
        <v>307</v>
      </c>
      <c r="D82" s="45" t="s">
        <v>307</v>
      </c>
      <c r="E82" s="45" t="s">
        <v>2132</v>
      </c>
      <c r="F82" s="45" t="s">
        <v>1756</v>
      </c>
      <c r="G82" s="44">
        <v>82</v>
      </c>
      <c r="H82" s="45" t="s">
        <v>817</v>
      </c>
      <c r="I82" s="46" t="s">
        <v>2141</v>
      </c>
      <c r="J82" s="47" t="s">
        <v>1898</v>
      </c>
      <c r="K82" s="47" t="s">
        <v>51</v>
      </c>
      <c r="L82" s="47" t="s">
        <v>1898</v>
      </c>
      <c r="M82" s="47"/>
      <c r="N82" s="47" t="s">
        <v>272</v>
      </c>
      <c r="O82" s="45" t="s">
        <v>2142</v>
      </c>
      <c r="P82" s="47"/>
      <c r="Q82" s="47"/>
      <c r="R82" s="47"/>
      <c r="S82" s="47"/>
      <c r="T82" s="47" t="s">
        <v>3107</v>
      </c>
      <c r="U82" s="47" t="s">
        <v>1898</v>
      </c>
      <c r="V82" s="48">
        <v>0.62012226569857021</v>
      </c>
      <c r="W82" s="47"/>
      <c r="X82" s="44">
        <v>18</v>
      </c>
      <c r="Y82" s="44">
        <v>7</v>
      </c>
      <c r="Z82" s="44">
        <v>1305</v>
      </c>
      <c r="AA82" s="44">
        <v>1296</v>
      </c>
      <c r="AB82" s="44">
        <v>7</v>
      </c>
      <c r="AC82" s="44">
        <v>2</v>
      </c>
      <c r="AD82" s="44">
        <v>236</v>
      </c>
      <c r="AE82" s="44">
        <v>50</v>
      </c>
      <c r="AF82" s="44">
        <v>609</v>
      </c>
      <c r="AG82" s="44">
        <v>354</v>
      </c>
      <c r="AH82" s="44">
        <v>56</v>
      </c>
      <c r="AI82" s="44">
        <v>0</v>
      </c>
      <c r="AJ82" s="44">
        <v>0</v>
      </c>
      <c r="AK82" s="44">
        <v>0</v>
      </c>
      <c r="AL82" s="44">
        <v>17</v>
      </c>
      <c r="AM82" s="44">
        <v>93.61</v>
      </c>
      <c r="AN82" s="44">
        <v>35.42</v>
      </c>
      <c r="AO82" s="44">
        <v>3795</v>
      </c>
      <c r="AP82" s="44">
        <v>292</v>
      </c>
      <c r="AQ82" s="44">
        <v>6288</v>
      </c>
      <c r="AR82" s="44">
        <v>5147</v>
      </c>
      <c r="AS82" s="44">
        <v>3191</v>
      </c>
      <c r="AT82" s="44">
        <v>2588</v>
      </c>
      <c r="AU82" s="44">
        <v>2035</v>
      </c>
      <c r="AV82" s="44">
        <v>98</v>
      </c>
      <c r="AW82" s="44">
        <v>2060</v>
      </c>
      <c r="AX82" s="44">
        <v>102</v>
      </c>
      <c r="AY82" s="44">
        <v>17</v>
      </c>
      <c r="AZ82" s="44">
        <v>5</v>
      </c>
      <c r="BA82" s="44">
        <v>45</v>
      </c>
      <c r="BB82" s="44">
        <v>45</v>
      </c>
      <c r="BC82" s="44">
        <v>826</v>
      </c>
      <c r="BD82" s="44">
        <v>30861</v>
      </c>
      <c r="BE82" s="44">
        <v>9518</v>
      </c>
      <c r="BF82" s="44">
        <v>18256</v>
      </c>
      <c r="BG82" s="44">
        <v>61443</v>
      </c>
      <c r="BH82" s="44">
        <v>1810</v>
      </c>
      <c r="BI82" s="44">
        <v>18175</v>
      </c>
      <c r="BJ82" s="44">
        <v>869</v>
      </c>
    </row>
    <row r="83" spans="1:62" ht="15.75">
      <c r="A83" s="101" t="s">
        <v>1197</v>
      </c>
      <c r="B83" s="44">
        <v>83</v>
      </c>
      <c r="C83" s="45" t="s">
        <v>278</v>
      </c>
      <c r="D83" s="45" t="s">
        <v>1700</v>
      </c>
      <c r="E83" s="45" t="s">
        <v>2012</v>
      </c>
      <c r="F83" s="45" t="s">
        <v>1757</v>
      </c>
      <c r="G83" s="44">
        <v>83</v>
      </c>
      <c r="H83" s="45" t="s">
        <v>1198</v>
      </c>
      <c r="I83" s="46" t="s">
        <v>2080</v>
      </c>
      <c r="J83" s="47" t="s">
        <v>1898</v>
      </c>
      <c r="K83" s="47" t="s">
        <v>1929</v>
      </c>
      <c r="L83" s="47" t="s">
        <v>1898</v>
      </c>
      <c r="M83" s="47"/>
      <c r="N83" s="47" t="s">
        <v>272</v>
      </c>
      <c r="O83" s="45" t="s">
        <v>2081</v>
      </c>
      <c r="P83" s="47"/>
      <c r="Q83" s="47"/>
      <c r="R83" s="47"/>
      <c r="S83" s="47"/>
      <c r="T83" s="47" t="s">
        <v>3107</v>
      </c>
      <c r="U83" s="47" t="s">
        <v>1901</v>
      </c>
      <c r="V83" s="48">
        <v>0.70281571356927952</v>
      </c>
      <c r="W83" s="47"/>
      <c r="X83" s="44">
        <v>32</v>
      </c>
      <c r="Y83" s="44">
        <v>12</v>
      </c>
      <c r="Z83" s="44">
        <v>1765</v>
      </c>
      <c r="AA83" s="44">
        <v>1743</v>
      </c>
      <c r="AB83" s="44">
        <v>21</v>
      </c>
      <c r="AC83" s="44">
        <v>1</v>
      </c>
      <c r="AD83" s="44">
        <v>53</v>
      </c>
      <c r="AE83" s="44">
        <v>172</v>
      </c>
      <c r="AF83" s="44">
        <v>994</v>
      </c>
      <c r="AG83" s="44">
        <v>504</v>
      </c>
      <c r="AH83" s="44">
        <v>42</v>
      </c>
      <c r="AI83" s="44">
        <v>0</v>
      </c>
      <c r="AJ83" s="44">
        <v>0</v>
      </c>
      <c r="AK83" s="44">
        <v>0</v>
      </c>
      <c r="AL83" s="44">
        <v>11</v>
      </c>
      <c r="AM83" s="44">
        <v>93.84</v>
      </c>
      <c r="AN83" s="44">
        <v>29.83</v>
      </c>
      <c r="AO83" s="44">
        <v>4839</v>
      </c>
      <c r="AP83" s="44">
        <v>190</v>
      </c>
      <c r="AQ83" s="44">
        <v>7445</v>
      </c>
      <c r="AR83" s="44">
        <v>5221</v>
      </c>
      <c r="AS83" s="44">
        <v>3088</v>
      </c>
      <c r="AT83" s="44">
        <v>1119</v>
      </c>
      <c r="AU83" s="44">
        <v>4257</v>
      </c>
      <c r="AV83" s="44">
        <v>25</v>
      </c>
      <c r="AW83" s="44">
        <v>2330</v>
      </c>
      <c r="AX83" s="44">
        <v>23</v>
      </c>
      <c r="AY83" s="44">
        <v>9</v>
      </c>
      <c r="AZ83" s="44">
        <v>5</v>
      </c>
      <c r="BA83" s="44">
        <v>12</v>
      </c>
      <c r="BB83" s="44">
        <v>6</v>
      </c>
      <c r="BC83" s="44">
        <v>1049</v>
      </c>
      <c r="BD83" s="44">
        <v>40854</v>
      </c>
      <c r="BE83" s="44">
        <v>5957</v>
      </c>
      <c r="BF83" s="44">
        <v>26631</v>
      </c>
      <c r="BG83" s="44">
        <v>76924</v>
      </c>
      <c r="BH83" s="44">
        <v>2059</v>
      </c>
      <c r="BI83" s="44">
        <v>51827</v>
      </c>
      <c r="BJ83" s="44">
        <v>570</v>
      </c>
    </row>
    <row r="84" spans="1:62" ht="15.75">
      <c r="A84" s="101" t="s">
        <v>1227</v>
      </c>
      <c r="B84" s="44">
        <v>84</v>
      </c>
      <c r="C84" s="45" t="s">
        <v>256</v>
      </c>
      <c r="D84" s="45" t="s">
        <v>1688</v>
      </c>
      <c r="E84" s="45" t="s">
        <v>536</v>
      </c>
      <c r="F84" s="45" t="s">
        <v>1758</v>
      </c>
      <c r="G84" s="44">
        <v>84</v>
      </c>
      <c r="H84" s="45" t="s">
        <v>1228</v>
      </c>
      <c r="I84" s="46" t="s">
        <v>1962</v>
      </c>
      <c r="J84" s="47" t="s">
        <v>1898</v>
      </c>
      <c r="K84" s="47" t="s">
        <v>51</v>
      </c>
      <c r="L84" s="47" t="s">
        <v>1898</v>
      </c>
      <c r="M84" s="47"/>
      <c r="N84" s="47" t="s">
        <v>272</v>
      </c>
      <c r="O84" s="45" t="s">
        <v>1963</v>
      </c>
      <c r="P84" s="47"/>
      <c r="Q84" s="47"/>
      <c r="R84" s="47"/>
      <c r="S84" s="47"/>
      <c r="T84" s="47" t="s">
        <v>3107</v>
      </c>
      <c r="U84" s="47" t="s">
        <v>1898</v>
      </c>
      <c r="V84" s="48">
        <v>0.49568217009593341</v>
      </c>
      <c r="W84" s="47"/>
      <c r="X84" s="44">
        <v>18</v>
      </c>
      <c r="Y84" s="44">
        <v>5</v>
      </c>
      <c r="Z84" s="44">
        <v>1255</v>
      </c>
      <c r="AA84" s="44">
        <v>1232</v>
      </c>
      <c r="AB84" s="44">
        <v>19</v>
      </c>
      <c r="AC84" s="44">
        <v>4</v>
      </c>
      <c r="AD84" s="44">
        <v>25</v>
      </c>
      <c r="AE84" s="44">
        <v>127</v>
      </c>
      <c r="AF84" s="44">
        <v>777</v>
      </c>
      <c r="AG84" s="44">
        <v>306</v>
      </c>
      <c r="AH84" s="44">
        <v>20</v>
      </c>
      <c r="AI84" s="44">
        <v>0</v>
      </c>
      <c r="AJ84" s="44">
        <v>0</v>
      </c>
      <c r="AK84" s="44">
        <v>0</v>
      </c>
      <c r="AL84" s="44">
        <v>13</v>
      </c>
      <c r="AM84" s="44">
        <v>87.25</v>
      </c>
      <c r="AN84" s="44">
        <v>36.200000000000003</v>
      </c>
      <c r="AO84" s="44">
        <v>4293</v>
      </c>
      <c r="AP84" s="44">
        <v>565</v>
      </c>
      <c r="AQ84" s="44">
        <v>7702</v>
      </c>
      <c r="AR84" s="44">
        <v>8093</v>
      </c>
      <c r="AS84" s="44">
        <v>1981</v>
      </c>
      <c r="AT84" s="44">
        <v>1910</v>
      </c>
      <c r="AU84" s="44">
        <v>2133</v>
      </c>
      <c r="AV84" s="44">
        <v>72</v>
      </c>
      <c r="AW84" s="44">
        <v>1848</v>
      </c>
      <c r="AX84" s="44">
        <v>54</v>
      </c>
      <c r="AY84" s="44">
        <v>14</v>
      </c>
      <c r="AZ84" s="44">
        <v>0</v>
      </c>
      <c r="BA84" s="44">
        <v>37</v>
      </c>
      <c r="BB84" s="44">
        <v>80</v>
      </c>
      <c r="BC84" s="44">
        <v>1074</v>
      </c>
      <c r="BD84" s="44">
        <v>30171</v>
      </c>
      <c r="BE84" s="44">
        <v>13517</v>
      </c>
      <c r="BF84" s="44">
        <v>19051</v>
      </c>
      <c r="BG84" s="44">
        <v>102430</v>
      </c>
      <c r="BH84" s="44">
        <v>1307</v>
      </c>
      <c r="BI84" s="44">
        <v>79524</v>
      </c>
      <c r="BJ84" s="44">
        <v>1381</v>
      </c>
    </row>
    <row r="85" spans="1:62" ht="15.75">
      <c r="A85" s="101" t="s">
        <v>436</v>
      </c>
      <c r="B85" s="44">
        <v>85</v>
      </c>
      <c r="C85" s="45" t="s">
        <v>278</v>
      </c>
      <c r="D85" s="45" t="s">
        <v>278</v>
      </c>
      <c r="E85" s="45" t="s">
        <v>2002</v>
      </c>
      <c r="F85" s="45" t="s">
        <v>1711</v>
      </c>
      <c r="G85" s="44">
        <v>31</v>
      </c>
      <c r="H85" s="45" t="s">
        <v>437</v>
      </c>
      <c r="I85" s="46" t="s">
        <v>2007</v>
      </c>
      <c r="J85" s="47" t="s">
        <v>1898</v>
      </c>
      <c r="K85" s="47" t="s">
        <v>51</v>
      </c>
      <c r="L85" s="47" t="s">
        <v>1898</v>
      </c>
      <c r="M85" s="47"/>
      <c r="N85" s="47" t="s">
        <v>272</v>
      </c>
      <c r="O85" s="45" t="s">
        <v>2008</v>
      </c>
      <c r="P85" s="47"/>
      <c r="Q85" s="47"/>
      <c r="R85" s="47"/>
      <c r="S85" s="47"/>
      <c r="T85" s="47" t="s">
        <v>3107</v>
      </c>
      <c r="U85" s="47" t="s">
        <v>1898</v>
      </c>
      <c r="V85" s="48">
        <v>0.47560780983628137</v>
      </c>
      <c r="W85" s="47"/>
      <c r="X85" s="44">
        <v>6</v>
      </c>
      <c r="Y85" s="44">
        <v>0</v>
      </c>
      <c r="Z85" s="44">
        <v>400</v>
      </c>
      <c r="AA85" s="44">
        <v>393</v>
      </c>
      <c r="AB85" s="44">
        <v>5</v>
      </c>
      <c r="AC85" s="44">
        <v>2</v>
      </c>
      <c r="AD85" s="44">
        <v>36</v>
      </c>
      <c r="AE85" s="44">
        <v>11</v>
      </c>
      <c r="AF85" s="44">
        <v>236</v>
      </c>
      <c r="AG85" s="44">
        <v>103</v>
      </c>
      <c r="AH85" s="44">
        <v>14</v>
      </c>
      <c r="AI85" s="44">
        <v>0</v>
      </c>
      <c r="AJ85" s="44">
        <v>0</v>
      </c>
      <c r="AK85" s="44">
        <v>0</v>
      </c>
      <c r="AL85" s="44">
        <v>2</v>
      </c>
      <c r="AM85" s="44">
        <v>81.88</v>
      </c>
      <c r="AN85" s="44">
        <v>39.69</v>
      </c>
      <c r="AO85" s="44">
        <v>1287</v>
      </c>
      <c r="AP85" s="44">
        <v>306</v>
      </c>
      <c r="AQ85" s="44">
        <v>2645</v>
      </c>
      <c r="AR85" s="44">
        <v>5182</v>
      </c>
      <c r="AS85" s="44">
        <v>847</v>
      </c>
      <c r="AT85" s="44">
        <v>573</v>
      </c>
      <c r="AU85" s="44">
        <v>1392</v>
      </c>
      <c r="AV85" s="44">
        <v>53</v>
      </c>
      <c r="AW85" s="44">
        <v>1660</v>
      </c>
      <c r="AX85" s="44">
        <v>45</v>
      </c>
      <c r="AY85" s="44">
        <v>10</v>
      </c>
      <c r="AZ85" s="44">
        <v>0</v>
      </c>
      <c r="BA85" s="44">
        <v>3</v>
      </c>
      <c r="BB85" s="44">
        <v>8</v>
      </c>
      <c r="BC85" s="44">
        <v>178</v>
      </c>
      <c r="BD85" s="44">
        <v>12922</v>
      </c>
      <c r="BE85" s="44">
        <v>3833</v>
      </c>
      <c r="BF85" s="44">
        <v>7332</v>
      </c>
      <c r="BG85" s="44">
        <v>33481</v>
      </c>
      <c r="BH85" s="44">
        <v>648</v>
      </c>
      <c r="BI85" s="44">
        <v>24884</v>
      </c>
      <c r="BJ85" s="44">
        <v>135</v>
      </c>
    </row>
    <row r="86" spans="1:62" ht="15.75">
      <c r="A86" s="101" t="s">
        <v>671</v>
      </c>
      <c r="B86" s="44">
        <v>86</v>
      </c>
      <c r="C86" s="45" t="s">
        <v>278</v>
      </c>
      <c r="D86" s="45" t="s">
        <v>1700</v>
      </c>
      <c r="E86" s="45" t="s">
        <v>2032</v>
      </c>
      <c r="F86" s="45" t="s">
        <v>1759</v>
      </c>
      <c r="G86" s="44">
        <v>86</v>
      </c>
      <c r="H86" s="45" t="s">
        <v>672</v>
      </c>
      <c r="I86" s="46" t="s">
        <v>2031</v>
      </c>
      <c r="J86" s="47" t="s">
        <v>1901</v>
      </c>
      <c r="K86" s="47" t="s">
        <v>1929</v>
      </c>
      <c r="L86" s="47" t="s">
        <v>1898</v>
      </c>
      <c r="M86" s="47"/>
      <c r="N86" s="47" t="s">
        <v>272</v>
      </c>
      <c r="O86" s="45" t="s">
        <v>2033</v>
      </c>
      <c r="P86" s="47"/>
      <c r="Q86" s="47"/>
      <c r="R86" s="47"/>
      <c r="S86" s="47"/>
      <c r="T86" s="47" t="s">
        <v>3107</v>
      </c>
      <c r="U86" s="47" t="s">
        <v>1898</v>
      </c>
      <c r="V86" s="48">
        <v>0.48624027161571609</v>
      </c>
      <c r="W86" s="47"/>
      <c r="X86" s="44">
        <v>16</v>
      </c>
      <c r="Y86" s="44">
        <v>5</v>
      </c>
      <c r="Z86" s="44">
        <v>1220</v>
      </c>
      <c r="AA86" s="44">
        <v>1208</v>
      </c>
      <c r="AB86" s="44">
        <v>12</v>
      </c>
      <c r="AC86" s="44">
        <v>0</v>
      </c>
      <c r="AD86" s="44">
        <v>54</v>
      </c>
      <c r="AE86" s="44">
        <v>212</v>
      </c>
      <c r="AF86" s="44">
        <v>547</v>
      </c>
      <c r="AG86" s="44">
        <v>323</v>
      </c>
      <c r="AH86" s="44">
        <v>72</v>
      </c>
      <c r="AI86" s="44">
        <v>12</v>
      </c>
      <c r="AJ86" s="44">
        <v>0</v>
      </c>
      <c r="AK86" s="44">
        <v>0</v>
      </c>
      <c r="AL86" s="44">
        <v>6</v>
      </c>
      <c r="AM86" s="44">
        <v>82.74</v>
      </c>
      <c r="AN86" s="44">
        <v>40.4</v>
      </c>
      <c r="AO86" s="44">
        <v>3486</v>
      </c>
      <c r="AP86" s="44">
        <v>297</v>
      </c>
      <c r="AQ86" s="44">
        <v>6432</v>
      </c>
      <c r="AR86" s="44">
        <v>7087</v>
      </c>
      <c r="AS86" s="44">
        <v>3126</v>
      </c>
      <c r="AT86" s="44">
        <v>1294</v>
      </c>
      <c r="AU86" s="44">
        <v>2438</v>
      </c>
      <c r="AV86" s="44">
        <v>75</v>
      </c>
      <c r="AW86" s="44">
        <v>4034</v>
      </c>
      <c r="AX86" s="44">
        <v>44</v>
      </c>
      <c r="AY86" s="44">
        <v>6</v>
      </c>
      <c r="AZ86" s="44">
        <v>1</v>
      </c>
      <c r="BA86" s="44">
        <v>20</v>
      </c>
      <c r="BB86" s="44">
        <v>0</v>
      </c>
      <c r="BC86" s="44">
        <v>1707</v>
      </c>
      <c r="BD86" s="44">
        <v>30334</v>
      </c>
      <c r="BE86" s="44">
        <v>11814</v>
      </c>
      <c r="BF86" s="44">
        <v>21264</v>
      </c>
      <c r="BG86" s="44">
        <v>74484</v>
      </c>
      <c r="BH86" s="44">
        <v>1299</v>
      </c>
      <c r="BI86" s="44">
        <v>24774</v>
      </c>
      <c r="BJ86" s="44">
        <v>453</v>
      </c>
    </row>
    <row r="87" spans="1:62" ht="15.75">
      <c r="A87" s="101" t="s">
        <v>995</v>
      </c>
      <c r="B87" s="44">
        <v>87</v>
      </c>
      <c r="C87" s="45" t="s">
        <v>307</v>
      </c>
      <c r="D87" s="45" t="s">
        <v>307</v>
      </c>
      <c r="E87" s="45" t="s">
        <v>2162</v>
      </c>
      <c r="F87" s="45" t="s">
        <v>1760</v>
      </c>
      <c r="G87" s="44">
        <v>87</v>
      </c>
      <c r="H87" s="45" t="s">
        <v>996</v>
      </c>
      <c r="I87" s="46" t="s">
        <v>2170</v>
      </c>
      <c r="J87" s="47" t="s">
        <v>1898</v>
      </c>
      <c r="K87" s="47" t="s">
        <v>51</v>
      </c>
      <c r="L87" s="47" t="s">
        <v>1898</v>
      </c>
      <c r="M87" s="47"/>
      <c r="N87" s="47" t="s">
        <v>272</v>
      </c>
      <c r="O87" s="45" t="s">
        <v>2171</v>
      </c>
      <c r="P87" s="47"/>
      <c r="Q87" s="47"/>
      <c r="R87" s="47"/>
      <c r="S87" s="47"/>
      <c r="T87" s="47" t="s">
        <v>3107</v>
      </c>
      <c r="U87" s="47" t="s">
        <v>1901</v>
      </c>
      <c r="V87" s="48">
        <v>0.64058974392282586</v>
      </c>
      <c r="W87" s="47"/>
      <c r="X87" s="44">
        <v>19</v>
      </c>
      <c r="Y87" s="44">
        <v>6</v>
      </c>
      <c r="Z87" s="44">
        <v>1940</v>
      </c>
      <c r="AA87" s="44">
        <v>1919</v>
      </c>
      <c r="AB87" s="44">
        <v>19</v>
      </c>
      <c r="AC87" s="44">
        <v>2</v>
      </c>
      <c r="AD87" s="44">
        <v>0</v>
      </c>
      <c r="AE87" s="44">
        <v>172</v>
      </c>
      <c r="AF87" s="44">
        <v>1220</v>
      </c>
      <c r="AG87" s="44">
        <v>516</v>
      </c>
      <c r="AH87" s="44">
        <v>32</v>
      </c>
      <c r="AI87" s="44">
        <v>0</v>
      </c>
      <c r="AJ87" s="44">
        <v>0</v>
      </c>
      <c r="AK87" s="44">
        <v>0</v>
      </c>
      <c r="AL87" s="44">
        <v>14</v>
      </c>
      <c r="AM87" s="44">
        <v>95.13</v>
      </c>
      <c r="AN87" s="44">
        <v>34.97</v>
      </c>
      <c r="AO87" s="44">
        <v>5880</v>
      </c>
      <c r="AP87" s="44">
        <v>481</v>
      </c>
      <c r="AQ87" s="44">
        <v>14365</v>
      </c>
      <c r="AR87" s="44">
        <v>13458</v>
      </c>
      <c r="AS87" s="44">
        <v>5526</v>
      </c>
      <c r="AT87" s="44">
        <v>4733</v>
      </c>
      <c r="AU87" s="44">
        <v>3227</v>
      </c>
      <c r="AV87" s="44">
        <v>97</v>
      </c>
      <c r="AW87" s="44">
        <v>4090</v>
      </c>
      <c r="AX87" s="44">
        <v>135</v>
      </c>
      <c r="AY87" s="44">
        <v>8</v>
      </c>
      <c r="AZ87" s="44">
        <v>0</v>
      </c>
      <c r="BA87" s="44">
        <v>41</v>
      </c>
      <c r="BB87" s="44">
        <v>55</v>
      </c>
      <c r="BC87" s="44">
        <v>1361</v>
      </c>
      <c r="BD87" s="44">
        <v>60637</v>
      </c>
      <c r="BE87" s="44">
        <v>18412</v>
      </c>
      <c r="BF87" s="44">
        <v>33338</v>
      </c>
      <c r="BG87" s="44">
        <v>121686</v>
      </c>
      <c r="BH87" s="44">
        <v>3142</v>
      </c>
      <c r="BI87" s="44">
        <v>94333</v>
      </c>
      <c r="BJ87" s="44">
        <v>1214</v>
      </c>
    </row>
    <row r="88" spans="1:62" ht="15.75">
      <c r="A88" s="101" t="s">
        <v>1237</v>
      </c>
      <c r="B88" s="44">
        <v>88</v>
      </c>
      <c r="C88" s="45" t="s">
        <v>256</v>
      </c>
      <c r="D88" s="45" t="s">
        <v>256</v>
      </c>
      <c r="E88" s="45" t="s">
        <v>1906</v>
      </c>
      <c r="F88" s="45" t="s">
        <v>1761</v>
      </c>
      <c r="G88" s="44">
        <v>88</v>
      </c>
      <c r="H88" s="45" t="s">
        <v>1238</v>
      </c>
      <c r="I88" s="46" t="s">
        <v>1966</v>
      </c>
      <c r="J88" s="47" t="s">
        <v>1898</v>
      </c>
      <c r="K88" s="47" t="s">
        <v>51</v>
      </c>
      <c r="L88" s="47" t="s">
        <v>1898</v>
      </c>
      <c r="M88" s="47"/>
      <c r="N88" s="47" t="s">
        <v>272</v>
      </c>
      <c r="O88" s="45" t="s">
        <v>1967</v>
      </c>
      <c r="P88" s="47"/>
      <c r="Q88" s="47"/>
      <c r="R88" s="47"/>
      <c r="S88" s="47"/>
      <c r="T88" s="47" t="s">
        <v>3107</v>
      </c>
      <c r="U88" s="47" t="s">
        <v>1898</v>
      </c>
      <c r="V88" s="48">
        <v>0.51431425472696024</v>
      </c>
      <c r="W88" s="47"/>
      <c r="X88" s="44">
        <v>24</v>
      </c>
      <c r="Y88" s="44">
        <v>6</v>
      </c>
      <c r="Z88" s="44">
        <v>1102</v>
      </c>
      <c r="AA88" s="44">
        <v>1090</v>
      </c>
      <c r="AB88" s="44">
        <v>11</v>
      </c>
      <c r="AC88" s="44">
        <v>1</v>
      </c>
      <c r="AD88" s="44">
        <v>0</v>
      </c>
      <c r="AE88" s="44">
        <v>183</v>
      </c>
      <c r="AF88" s="44">
        <v>497</v>
      </c>
      <c r="AG88" s="44">
        <v>326</v>
      </c>
      <c r="AH88" s="44">
        <v>84</v>
      </c>
      <c r="AI88" s="44">
        <v>12</v>
      </c>
      <c r="AJ88" s="44">
        <v>0</v>
      </c>
      <c r="AK88" s="44">
        <v>0</v>
      </c>
      <c r="AL88" s="44">
        <v>11</v>
      </c>
      <c r="AM88" s="44">
        <v>92.03</v>
      </c>
      <c r="AN88" s="44">
        <v>41.74</v>
      </c>
      <c r="AO88" s="44">
        <v>2710</v>
      </c>
      <c r="AP88" s="44">
        <v>99</v>
      </c>
      <c r="AQ88" s="44">
        <v>6169</v>
      </c>
      <c r="AR88" s="44">
        <v>4294</v>
      </c>
      <c r="AS88" s="44">
        <v>2553</v>
      </c>
      <c r="AT88" s="44">
        <v>1667</v>
      </c>
      <c r="AU88" s="44">
        <v>4321</v>
      </c>
      <c r="AV88" s="44">
        <v>147</v>
      </c>
      <c r="AW88" s="44">
        <v>4070</v>
      </c>
      <c r="AX88" s="44">
        <v>310</v>
      </c>
      <c r="AY88" s="44">
        <v>21</v>
      </c>
      <c r="AZ88" s="44">
        <v>0</v>
      </c>
      <c r="BA88" s="44">
        <v>24</v>
      </c>
      <c r="BB88" s="44">
        <v>0</v>
      </c>
      <c r="BC88" s="44">
        <v>1119</v>
      </c>
      <c r="BD88" s="44">
        <v>33464</v>
      </c>
      <c r="BE88" s="44">
        <v>8750</v>
      </c>
      <c r="BF88" s="44">
        <v>21824</v>
      </c>
      <c r="BG88" s="44">
        <v>58731</v>
      </c>
      <c r="BH88" s="44">
        <v>1915</v>
      </c>
      <c r="BI88" s="44">
        <v>46489</v>
      </c>
      <c r="BJ88" s="44">
        <v>1542</v>
      </c>
    </row>
    <row r="89" spans="1:62" ht="15.75">
      <c r="A89" s="101" t="s">
        <v>1316</v>
      </c>
      <c r="B89" s="44">
        <v>89</v>
      </c>
      <c r="C89" s="45" t="s">
        <v>278</v>
      </c>
      <c r="D89" s="45" t="s">
        <v>278</v>
      </c>
      <c r="E89" s="45" t="s">
        <v>2002</v>
      </c>
      <c r="F89" s="45" t="s">
        <v>1762</v>
      </c>
      <c r="G89" s="44">
        <v>89</v>
      </c>
      <c r="H89" s="45" t="s">
        <v>1317</v>
      </c>
      <c r="I89" s="46" t="s">
        <v>2088</v>
      </c>
      <c r="J89" s="47" t="s">
        <v>1898</v>
      </c>
      <c r="K89" s="47" t="s">
        <v>51</v>
      </c>
      <c r="L89" s="47" t="s">
        <v>1898</v>
      </c>
      <c r="M89" s="47" t="s">
        <v>1919</v>
      </c>
      <c r="N89" s="47" t="s">
        <v>272</v>
      </c>
      <c r="O89" s="45" t="s">
        <v>2089</v>
      </c>
      <c r="P89" s="47" t="s">
        <v>1901</v>
      </c>
      <c r="Q89" s="47"/>
      <c r="R89" s="47"/>
      <c r="S89" s="47"/>
      <c r="T89" s="47" t="s">
        <v>3107</v>
      </c>
      <c r="U89" s="47" t="s">
        <v>1898</v>
      </c>
      <c r="V89" s="48">
        <v>0.40416987141125632</v>
      </c>
      <c r="W89" s="47"/>
      <c r="X89" s="44">
        <v>22</v>
      </c>
      <c r="Y89" s="44">
        <v>6</v>
      </c>
      <c r="Z89" s="44">
        <v>1500</v>
      </c>
      <c r="AA89" s="44">
        <v>1492</v>
      </c>
      <c r="AB89" s="44">
        <v>8</v>
      </c>
      <c r="AC89" s="44">
        <v>0</v>
      </c>
      <c r="AD89" s="44">
        <v>16</v>
      </c>
      <c r="AE89" s="44">
        <v>278</v>
      </c>
      <c r="AF89" s="44">
        <v>660</v>
      </c>
      <c r="AG89" s="44">
        <v>448</v>
      </c>
      <c r="AH89" s="44">
        <v>84</v>
      </c>
      <c r="AI89" s="44">
        <v>14</v>
      </c>
      <c r="AJ89" s="44">
        <v>0</v>
      </c>
      <c r="AK89" s="44">
        <v>0</v>
      </c>
      <c r="AL89" s="44">
        <v>3</v>
      </c>
      <c r="AM89" s="44">
        <v>84.79</v>
      </c>
      <c r="AN89" s="44">
        <v>44.5</v>
      </c>
      <c r="AO89" s="44">
        <v>5473</v>
      </c>
      <c r="AP89" s="44">
        <v>290</v>
      </c>
      <c r="AQ89" s="44">
        <v>8633</v>
      </c>
      <c r="AR89" s="44">
        <v>6299</v>
      </c>
      <c r="AS89" s="44">
        <v>2262</v>
      </c>
      <c r="AT89" s="44">
        <v>2006</v>
      </c>
      <c r="AU89" s="44">
        <v>6128</v>
      </c>
      <c r="AV89" s="44">
        <v>715</v>
      </c>
      <c r="AW89" s="44">
        <v>4976</v>
      </c>
      <c r="AX89" s="44">
        <v>177</v>
      </c>
      <c r="AY89" s="44">
        <v>21</v>
      </c>
      <c r="AZ89" s="44">
        <v>2</v>
      </c>
      <c r="BA89" s="44">
        <v>74</v>
      </c>
      <c r="BB89" s="44">
        <v>5</v>
      </c>
      <c r="BC89" s="44">
        <v>725</v>
      </c>
      <c r="BD89" s="44">
        <v>52355</v>
      </c>
      <c r="BE89" s="44">
        <v>11967</v>
      </c>
      <c r="BF89" s="44">
        <v>29165</v>
      </c>
      <c r="BG89" s="44">
        <v>88709</v>
      </c>
      <c r="BH89" s="44">
        <v>2761</v>
      </c>
      <c r="BI89" s="44">
        <v>30881</v>
      </c>
      <c r="BJ89" s="44">
        <v>911</v>
      </c>
    </row>
    <row r="90" spans="1:62" ht="15.75">
      <c r="A90" s="101" t="s">
        <v>495</v>
      </c>
      <c r="B90" s="44">
        <v>91</v>
      </c>
      <c r="C90" s="45" t="s">
        <v>452</v>
      </c>
      <c r="D90" s="45" t="s">
        <v>1684</v>
      </c>
      <c r="E90" s="45" t="s">
        <v>2273</v>
      </c>
      <c r="F90" s="45" t="s">
        <v>1763</v>
      </c>
      <c r="G90" s="44">
        <v>91</v>
      </c>
      <c r="H90" s="45" t="s">
        <v>496</v>
      </c>
      <c r="I90" s="46" t="s">
        <v>2272</v>
      </c>
      <c r="J90" s="47" t="s">
        <v>1898</v>
      </c>
      <c r="K90" s="47" t="s">
        <v>51</v>
      </c>
      <c r="L90" s="47" t="s">
        <v>1898</v>
      </c>
      <c r="M90" s="47"/>
      <c r="N90" s="47" t="s">
        <v>272</v>
      </c>
      <c r="O90" s="45" t="s">
        <v>2274</v>
      </c>
      <c r="P90" s="47"/>
      <c r="Q90" s="47"/>
      <c r="R90" s="47"/>
      <c r="S90" s="47"/>
      <c r="T90" s="47" t="s">
        <v>3107</v>
      </c>
      <c r="U90" s="47" t="s">
        <v>1898</v>
      </c>
      <c r="V90" s="48">
        <v>0.59731318386390975</v>
      </c>
      <c r="W90" s="47"/>
      <c r="X90" s="44">
        <v>6</v>
      </c>
      <c r="Y90" s="44">
        <v>3</v>
      </c>
      <c r="Z90" s="44">
        <v>386</v>
      </c>
      <c r="AA90" s="44">
        <v>381</v>
      </c>
      <c r="AB90" s="44">
        <v>0</v>
      </c>
      <c r="AC90" s="44">
        <v>5</v>
      </c>
      <c r="AD90" s="44">
        <v>0</v>
      </c>
      <c r="AE90" s="44">
        <v>81</v>
      </c>
      <c r="AF90" s="44">
        <v>184</v>
      </c>
      <c r="AG90" s="44">
        <v>101</v>
      </c>
      <c r="AH90" s="44">
        <v>15</v>
      </c>
      <c r="AI90" s="44">
        <v>5</v>
      </c>
      <c r="AJ90" s="44">
        <v>0</v>
      </c>
      <c r="AK90" s="44">
        <v>0</v>
      </c>
      <c r="AL90" s="44">
        <v>11</v>
      </c>
      <c r="AM90" s="44">
        <v>90.53</v>
      </c>
      <c r="AN90" s="44">
        <v>45.67</v>
      </c>
      <c r="AO90" s="44">
        <v>873</v>
      </c>
      <c r="AP90" s="44">
        <v>20</v>
      </c>
      <c r="AQ90" s="44">
        <v>1675</v>
      </c>
      <c r="AR90" s="44">
        <v>543</v>
      </c>
      <c r="AS90" s="44">
        <v>1512</v>
      </c>
      <c r="AT90" s="44">
        <v>1998</v>
      </c>
      <c r="AU90" s="44">
        <v>1355</v>
      </c>
      <c r="AV90" s="44">
        <v>15</v>
      </c>
      <c r="AW90" s="44">
        <v>871</v>
      </c>
      <c r="AX90" s="44">
        <v>5</v>
      </c>
      <c r="AY90" s="44">
        <v>9</v>
      </c>
      <c r="AZ90" s="44">
        <v>0</v>
      </c>
      <c r="BA90" s="44">
        <v>6</v>
      </c>
      <c r="BB90" s="44">
        <v>0</v>
      </c>
      <c r="BC90" s="44">
        <v>212</v>
      </c>
      <c r="BD90" s="44">
        <v>12599</v>
      </c>
      <c r="BE90" s="44">
        <v>1597</v>
      </c>
      <c r="BF90" s="44">
        <v>7245</v>
      </c>
      <c r="BG90" s="44">
        <v>19727</v>
      </c>
      <c r="BH90" s="44">
        <v>754</v>
      </c>
      <c r="BI90" s="44">
        <v>2574</v>
      </c>
      <c r="BJ90" s="44">
        <v>270</v>
      </c>
    </row>
    <row r="91" spans="1:62" ht="15.75">
      <c r="A91" s="101" t="s">
        <v>521</v>
      </c>
      <c r="B91" s="44">
        <v>92</v>
      </c>
      <c r="C91" s="45" t="s">
        <v>278</v>
      </c>
      <c r="D91" s="45" t="s">
        <v>1700</v>
      </c>
      <c r="E91" s="45" t="s">
        <v>2012</v>
      </c>
      <c r="F91" s="45" t="s">
        <v>1764</v>
      </c>
      <c r="G91" s="44">
        <v>92</v>
      </c>
      <c r="H91" s="45" t="s">
        <v>522</v>
      </c>
      <c r="I91" s="46" t="s">
        <v>2011</v>
      </c>
      <c r="J91" s="47" t="s">
        <v>1898</v>
      </c>
      <c r="K91" s="47" t="s">
        <v>1929</v>
      </c>
      <c r="L91" s="47" t="s">
        <v>1898</v>
      </c>
      <c r="M91" s="47"/>
      <c r="N91" s="47" t="s">
        <v>272</v>
      </c>
      <c r="O91" s="45" t="s">
        <v>2013</v>
      </c>
      <c r="P91" s="47" t="s">
        <v>1901</v>
      </c>
      <c r="Q91" s="47"/>
      <c r="R91" s="47"/>
      <c r="S91" s="47"/>
      <c r="T91" s="47" t="s">
        <v>3107</v>
      </c>
      <c r="U91" s="47" t="s">
        <v>1901</v>
      </c>
      <c r="V91" s="48">
        <v>0.62805102747495234</v>
      </c>
      <c r="W91" s="47"/>
      <c r="X91" s="44">
        <v>24</v>
      </c>
      <c r="Y91" s="44">
        <v>8</v>
      </c>
      <c r="Z91" s="44">
        <v>1610</v>
      </c>
      <c r="AA91" s="44">
        <v>1592</v>
      </c>
      <c r="AB91" s="44">
        <v>17</v>
      </c>
      <c r="AC91" s="44">
        <v>1</v>
      </c>
      <c r="AD91" s="44">
        <v>0</v>
      </c>
      <c r="AE91" s="44">
        <v>161</v>
      </c>
      <c r="AF91" s="44">
        <v>1219</v>
      </c>
      <c r="AG91" s="44">
        <v>230</v>
      </c>
      <c r="AH91" s="44">
        <v>0</v>
      </c>
      <c r="AI91" s="44">
        <v>0</v>
      </c>
      <c r="AJ91" s="44">
        <v>0</v>
      </c>
      <c r="AK91" s="44">
        <v>0</v>
      </c>
      <c r="AL91" s="44">
        <v>13</v>
      </c>
      <c r="AM91" s="44">
        <v>85.25</v>
      </c>
      <c r="AN91" s="44">
        <v>49.25</v>
      </c>
      <c r="AO91" s="44">
        <v>11089</v>
      </c>
      <c r="AP91" s="44">
        <v>262</v>
      </c>
      <c r="AQ91" s="44">
        <v>6626</v>
      </c>
      <c r="AR91" s="44">
        <v>7151</v>
      </c>
      <c r="AS91" s="44">
        <v>3208</v>
      </c>
      <c r="AT91" s="44">
        <v>1796</v>
      </c>
      <c r="AU91" s="44">
        <v>4282</v>
      </c>
      <c r="AV91" s="44">
        <v>46</v>
      </c>
      <c r="AW91" s="44">
        <v>3699</v>
      </c>
      <c r="AX91" s="44">
        <v>44</v>
      </c>
      <c r="AY91" s="44">
        <v>7</v>
      </c>
      <c r="AZ91" s="44">
        <v>0</v>
      </c>
      <c r="BA91" s="44">
        <v>13</v>
      </c>
      <c r="BB91" s="44">
        <v>0</v>
      </c>
      <c r="BC91" s="44">
        <v>956</v>
      </c>
      <c r="BD91" s="44">
        <v>39006</v>
      </c>
      <c r="BE91" s="44">
        <v>16737</v>
      </c>
      <c r="BF91" s="44">
        <v>26070</v>
      </c>
      <c r="BG91" s="44">
        <v>79854</v>
      </c>
      <c r="BH91" s="44">
        <v>1765</v>
      </c>
      <c r="BI91" s="44">
        <v>31066</v>
      </c>
      <c r="BJ91" s="44">
        <v>715</v>
      </c>
    </row>
    <row r="92" spans="1:62" ht="15.75">
      <c r="A92" s="101" t="s">
        <v>1425</v>
      </c>
      <c r="B92" s="44">
        <v>93</v>
      </c>
      <c r="C92" s="45" t="s">
        <v>256</v>
      </c>
      <c r="D92" s="45" t="s">
        <v>1700</v>
      </c>
      <c r="E92" s="45" t="s">
        <v>1927</v>
      </c>
      <c r="F92" s="45" t="s">
        <v>1765</v>
      </c>
      <c r="G92" s="44">
        <v>93</v>
      </c>
      <c r="H92" s="45" t="s">
        <v>1426</v>
      </c>
      <c r="I92" s="46" t="s">
        <v>1984</v>
      </c>
      <c r="J92" s="47" t="s">
        <v>1898</v>
      </c>
      <c r="K92" s="47" t="s">
        <v>1929</v>
      </c>
      <c r="L92" s="47" t="s">
        <v>1898</v>
      </c>
      <c r="M92" s="47"/>
      <c r="N92" s="47" t="s">
        <v>272</v>
      </c>
      <c r="O92" s="45" t="s">
        <v>1985</v>
      </c>
      <c r="P92" s="47"/>
      <c r="Q92" s="47"/>
      <c r="R92" s="47"/>
      <c r="S92" s="47"/>
      <c r="T92" s="47" t="s">
        <v>3107</v>
      </c>
      <c r="U92" s="47" t="s">
        <v>1898</v>
      </c>
      <c r="V92" s="48">
        <v>0.59402445335402854</v>
      </c>
      <c r="W92" s="47"/>
      <c r="X92" s="44">
        <v>12</v>
      </c>
      <c r="Y92" s="44">
        <v>4</v>
      </c>
      <c r="Z92" s="44">
        <v>1007</v>
      </c>
      <c r="AA92" s="44">
        <v>992</v>
      </c>
      <c r="AB92" s="44">
        <v>13</v>
      </c>
      <c r="AC92" s="44">
        <v>2</v>
      </c>
      <c r="AD92" s="44">
        <v>0</v>
      </c>
      <c r="AE92" s="44">
        <v>125</v>
      </c>
      <c r="AF92" s="44">
        <v>755</v>
      </c>
      <c r="AG92" s="44">
        <v>127</v>
      </c>
      <c r="AH92" s="44">
        <v>0</v>
      </c>
      <c r="AI92" s="44">
        <v>0</v>
      </c>
      <c r="AJ92" s="44">
        <v>0</v>
      </c>
      <c r="AK92" s="44">
        <v>0</v>
      </c>
      <c r="AL92" s="44">
        <v>8</v>
      </c>
      <c r="AM92" s="44">
        <v>82.51</v>
      </c>
      <c r="AN92" s="44">
        <v>47.68</v>
      </c>
      <c r="AO92" s="44">
        <v>2700</v>
      </c>
      <c r="AP92" s="44">
        <v>283</v>
      </c>
      <c r="AQ92" s="44">
        <v>5651</v>
      </c>
      <c r="AR92" s="44">
        <v>5661</v>
      </c>
      <c r="AS92" s="44">
        <v>2741</v>
      </c>
      <c r="AT92" s="44">
        <v>1418</v>
      </c>
      <c r="AU92" s="44">
        <v>2553</v>
      </c>
      <c r="AV92" s="44">
        <v>56</v>
      </c>
      <c r="AW92" s="44">
        <v>3513</v>
      </c>
      <c r="AX92" s="44">
        <v>22</v>
      </c>
      <c r="AY92" s="44">
        <v>26</v>
      </c>
      <c r="AZ92" s="44">
        <v>0</v>
      </c>
      <c r="BA92" s="44">
        <v>29</v>
      </c>
      <c r="BB92" s="44">
        <v>1</v>
      </c>
      <c r="BC92" s="44">
        <v>1231</v>
      </c>
      <c r="BD92" s="44">
        <v>28403</v>
      </c>
      <c r="BE92" s="44">
        <v>9529</v>
      </c>
      <c r="BF92" s="44">
        <v>18390</v>
      </c>
      <c r="BG92" s="44">
        <v>75815</v>
      </c>
      <c r="BH92" s="44">
        <v>1139</v>
      </c>
      <c r="BI92" s="44">
        <v>29333</v>
      </c>
      <c r="BJ92" s="44">
        <v>895</v>
      </c>
    </row>
    <row r="93" spans="1:62" ht="15.75">
      <c r="A93" s="101" t="s">
        <v>765</v>
      </c>
      <c r="B93" s="44">
        <v>94</v>
      </c>
      <c r="C93" s="45" t="s">
        <v>278</v>
      </c>
      <c r="D93" s="45" t="s">
        <v>278</v>
      </c>
      <c r="E93" s="45" t="s">
        <v>2026</v>
      </c>
      <c r="F93" s="45" t="s">
        <v>1801</v>
      </c>
      <c r="G93" s="44">
        <v>170</v>
      </c>
      <c r="H93" s="45" t="s">
        <v>766</v>
      </c>
      <c r="I93" s="46" t="s">
        <v>2036</v>
      </c>
      <c r="J93" s="47" t="s">
        <v>1898</v>
      </c>
      <c r="K93" s="47" t="s">
        <v>51</v>
      </c>
      <c r="L93" s="47" t="s">
        <v>1901</v>
      </c>
      <c r="M93" s="47" t="s">
        <v>1919</v>
      </c>
      <c r="N93" s="47" t="s">
        <v>272</v>
      </c>
      <c r="O93" s="45" t="s">
        <v>2037</v>
      </c>
      <c r="P93" s="47"/>
      <c r="Q93" s="47"/>
      <c r="R93" s="47"/>
      <c r="S93" s="47"/>
      <c r="T93" s="47" t="s">
        <v>3107</v>
      </c>
      <c r="U93" s="47" t="s">
        <v>1901</v>
      </c>
      <c r="V93" s="48">
        <v>0.67755788532793126</v>
      </c>
      <c r="W93" s="47"/>
      <c r="X93" s="44">
        <v>10</v>
      </c>
      <c r="Y93" s="44">
        <v>3</v>
      </c>
      <c r="Z93" s="44">
        <v>534</v>
      </c>
      <c r="AA93" s="44">
        <v>526</v>
      </c>
      <c r="AB93" s="44">
        <v>4</v>
      </c>
      <c r="AC93" s="44">
        <v>4</v>
      </c>
      <c r="AD93" s="44">
        <v>0</v>
      </c>
      <c r="AE93" s="44">
        <v>44</v>
      </c>
      <c r="AF93" s="44">
        <v>407</v>
      </c>
      <c r="AG93" s="44">
        <v>83</v>
      </c>
      <c r="AH93" s="44">
        <v>0</v>
      </c>
      <c r="AI93" s="44">
        <v>0</v>
      </c>
      <c r="AJ93" s="44">
        <v>0</v>
      </c>
      <c r="AK93" s="44">
        <v>0</v>
      </c>
      <c r="AL93" s="44">
        <v>5</v>
      </c>
      <c r="AM93" s="44">
        <v>93.35</v>
      </c>
      <c r="AN93" s="44">
        <v>31.56</v>
      </c>
      <c r="AO93" s="44">
        <v>1863</v>
      </c>
      <c r="AP93" s="44">
        <v>226</v>
      </c>
      <c r="AQ93" s="44">
        <v>2767</v>
      </c>
      <c r="AR93" s="44">
        <v>3331</v>
      </c>
      <c r="AS93" s="44">
        <v>1034</v>
      </c>
      <c r="AT93" s="44">
        <v>792</v>
      </c>
      <c r="AU93" s="44">
        <v>852</v>
      </c>
      <c r="AV93" s="44">
        <v>23</v>
      </c>
      <c r="AW93" s="44">
        <v>382</v>
      </c>
      <c r="AX93" s="44">
        <v>58</v>
      </c>
      <c r="AY93" s="44">
        <v>10</v>
      </c>
      <c r="AZ93" s="44">
        <v>1</v>
      </c>
      <c r="BA93" s="44">
        <v>21</v>
      </c>
      <c r="BB93" s="44">
        <v>21</v>
      </c>
      <c r="BC93" s="44">
        <v>382</v>
      </c>
      <c r="BD93" s="44">
        <v>15766</v>
      </c>
      <c r="BE93" s="44">
        <v>4525</v>
      </c>
      <c r="BF93" s="44">
        <v>6180</v>
      </c>
      <c r="BG93" s="44">
        <v>40083</v>
      </c>
      <c r="BH93" s="44">
        <v>670</v>
      </c>
      <c r="BI93" s="44">
        <v>10357</v>
      </c>
      <c r="BJ93" s="44">
        <v>1055</v>
      </c>
    </row>
    <row r="94" spans="1:62" ht="15.75">
      <c r="A94" s="101" t="s">
        <v>1136</v>
      </c>
      <c r="B94" s="44">
        <v>95</v>
      </c>
      <c r="C94" s="45" t="s">
        <v>278</v>
      </c>
      <c r="D94" s="45" t="s">
        <v>1700</v>
      </c>
      <c r="E94" s="45" t="s">
        <v>2012</v>
      </c>
      <c r="F94" s="45" t="s">
        <v>1766</v>
      </c>
      <c r="G94" s="44">
        <v>95</v>
      </c>
      <c r="H94" s="45" t="s">
        <v>1137</v>
      </c>
      <c r="I94" s="46" t="s">
        <v>2074</v>
      </c>
      <c r="J94" s="47" t="s">
        <v>1898</v>
      </c>
      <c r="K94" s="47" t="s">
        <v>2020</v>
      </c>
      <c r="L94" s="47" t="s">
        <v>1898</v>
      </c>
      <c r="M94" s="47" t="s">
        <v>1919</v>
      </c>
      <c r="N94" s="47" t="s">
        <v>272</v>
      </c>
      <c r="O94" s="45" t="s">
        <v>2075</v>
      </c>
      <c r="P94" s="47"/>
      <c r="Q94" s="47"/>
      <c r="R94" s="47"/>
      <c r="S94" s="47"/>
      <c r="T94" s="47" t="s">
        <v>3107</v>
      </c>
      <c r="U94" s="47" t="s">
        <v>1901</v>
      </c>
      <c r="V94" s="48">
        <v>0.64869413286954614</v>
      </c>
      <c r="W94" s="47"/>
      <c r="X94" s="44">
        <v>22</v>
      </c>
      <c r="Y94" s="44">
        <v>18</v>
      </c>
      <c r="Z94" s="44">
        <v>1586</v>
      </c>
      <c r="AA94" s="44">
        <v>1513</v>
      </c>
      <c r="AB94" s="44">
        <v>73</v>
      </c>
      <c r="AC94" s="44">
        <v>0</v>
      </c>
      <c r="AD94" s="44">
        <v>0</v>
      </c>
      <c r="AE94" s="44">
        <v>162</v>
      </c>
      <c r="AF94" s="44">
        <v>1088</v>
      </c>
      <c r="AG94" s="44">
        <v>336</v>
      </c>
      <c r="AH94" s="44">
        <v>0</v>
      </c>
      <c r="AI94" s="44">
        <v>0</v>
      </c>
      <c r="AJ94" s="44">
        <v>0</v>
      </c>
      <c r="AK94" s="44">
        <v>0</v>
      </c>
      <c r="AL94" s="44">
        <v>23</v>
      </c>
      <c r="AM94" s="44">
        <v>86.11</v>
      </c>
      <c r="AN94" s="44">
        <v>46.27</v>
      </c>
      <c r="AO94" s="44">
        <v>6864</v>
      </c>
      <c r="AP94" s="44">
        <v>439</v>
      </c>
      <c r="AQ94" s="44">
        <v>8282</v>
      </c>
      <c r="AR94" s="44">
        <v>9828</v>
      </c>
      <c r="AS94" s="44">
        <v>4460</v>
      </c>
      <c r="AT94" s="44">
        <v>3022</v>
      </c>
      <c r="AU94" s="44">
        <v>1109</v>
      </c>
      <c r="AV94" s="44">
        <v>184</v>
      </c>
      <c r="AW94" s="44">
        <v>912</v>
      </c>
      <c r="AX94" s="44">
        <v>390</v>
      </c>
      <c r="AY94" s="44">
        <v>4</v>
      </c>
      <c r="AZ94" s="44">
        <v>2</v>
      </c>
      <c r="BA94" s="44">
        <v>3</v>
      </c>
      <c r="BB94" s="44">
        <v>0</v>
      </c>
      <c r="BC94" s="44">
        <v>1120</v>
      </c>
      <c r="BD94" s="44">
        <v>46016</v>
      </c>
      <c r="BE94" s="44">
        <v>34099</v>
      </c>
      <c r="BF94" s="44">
        <v>19772</v>
      </c>
      <c r="BG94" s="44">
        <v>103626</v>
      </c>
      <c r="BH94" s="44">
        <v>1680</v>
      </c>
      <c r="BI94" s="44">
        <v>41551</v>
      </c>
      <c r="BJ94" s="44">
        <v>1827</v>
      </c>
    </row>
    <row r="95" spans="1:62" ht="15.75">
      <c r="A95" s="101" t="s">
        <v>1541</v>
      </c>
      <c r="B95" s="44">
        <v>96</v>
      </c>
      <c r="C95" s="45" t="s">
        <v>278</v>
      </c>
      <c r="D95" s="45" t="s">
        <v>1688</v>
      </c>
      <c r="E95" s="45" t="s">
        <v>2029</v>
      </c>
      <c r="F95" s="45" t="s">
        <v>1767</v>
      </c>
      <c r="G95" s="44">
        <v>96</v>
      </c>
      <c r="H95" s="45" t="s">
        <v>1542</v>
      </c>
      <c r="I95" s="46" t="s">
        <v>2061</v>
      </c>
      <c r="J95" s="47" t="s">
        <v>1898</v>
      </c>
      <c r="K95" s="47" t="s">
        <v>51</v>
      </c>
      <c r="L95" s="47" t="s">
        <v>1898</v>
      </c>
      <c r="M95" s="47" t="s">
        <v>1919</v>
      </c>
      <c r="N95" s="47" t="s">
        <v>272</v>
      </c>
      <c r="O95" s="45" t="s">
        <v>2106</v>
      </c>
      <c r="P95" s="47"/>
      <c r="Q95" s="47"/>
      <c r="R95" s="47"/>
      <c r="S95" s="47"/>
      <c r="T95" s="47" t="s">
        <v>3107</v>
      </c>
      <c r="U95" s="47" t="s">
        <v>1898</v>
      </c>
      <c r="V95" s="48">
        <v>0.51858372492549754</v>
      </c>
      <c r="W95" s="47"/>
      <c r="X95" s="44">
        <v>16</v>
      </c>
      <c r="Y95" s="44">
        <v>4</v>
      </c>
      <c r="Z95" s="44">
        <v>998</v>
      </c>
      <c r="AA95" s="44">
        <v>994</v>
      </c>
      <c r="AB95" s="44">
        <v>4</v>
      </c>
      <c r="AC95" s="44">
        <v>0</v>
      </c>
      <c r="AD95" s="44">
        <v>0</v>
      </c>
      <c r="AE95" s="44">
        <v>195</v>
      </c>
      <c r="AF95" s="44">
        <v>426</v>
      </c>
      <c r="AG95" s="44">
        <v>307</v>
      </c>
      <c r="AH95" s="44">
        <v>63</v>
      </c>
      <c r="AI95" s="44">
        <v>7</v>
      </c>
      <c r="AJ95" s="44">
        <v>0</v>
      </c>
      <c r="AK95" s="44">
        <v>0</v>
      </c>
      <c r="AL95" s="44">
        <v>12</v>
      </c>
      <c r="AM95" s="44">
        <v>91.79</v>
      </c>
      <c r="AN95" s="44">
        <v>40.44</v>
      </c>
      <c r="AO95" s="44">
        <v>1809</v>
      </c>
      <c r="AP95" s="44">
        <v>278</v>
      </c>
      <c r="AQ95" s="44">
        <v>3629</v>
      </c>
      <c r="AR95" s="44">
        <v>1987</v>
      </c>
      <c r="AS95" s="44">
        <v>2637</v>
      </c>
      <c r="AT95" s="44">
        <v>3698</v>
      </c>
      <c r="AU95" s="44">
        <v>3113</v>
      </c>
      <c r="AV95" s="44">
        <v>107</v>
      </c>
      <c r="AW95" s="44">
        <v>2409</v>
      </c>
      <c r="AX95" s="44">
        <v>20</v>
      </c>
      <c r="AY95" s="44">
        <v>26</v>
      </c>
      <c r="AZ95" s="44">
        <v>0</v>
      </c>
      <c r="BA95" s="44">
        <v>26</v>
      </c>
      <c r="BB95" s="44">
        <v>0</v>
      </c>
      <c r="BC95" s="44">
        <v>651</v>
      </c>
      <c r="BD95" s="44">
        <v>28942</v>
      </c>
      <c r="BE95" s="44">
        <v>3774</v>
      </c>
      <c r="BF95" s="44">
        <v>15657</v>
      </c>
      <c r="BG95" s="44">
        <v>50566</v>
      </c>
      <c r="BH95" s="44">
        <v>1321</v>
      </c>
      <c r="BI95" s="44">
        <v>12756</v>
      </c>
      <c r="BJ95" s="44">
        <v>451</v>
      </c>
    </row>
    <row r="96" spans="1:62" ht="15.75">
      <c r="A96" s="101" t="s">
        <v>1520</v>
      </c>
      <c r="B96" s="44">
        <v>97</v>
      </c>
      <c r="C96" s="45" t="s">
        <v>307</v>
      </c>
      <c r="D96" s="45" t="s">
        <v>307</v>
      </c>
      <c r="E96" s="45" t="s">
        <v>2132</v>
      </c>
      <c r="F96" s="45" t="s">
        <v>1768</v>
      </c>
      <c r="G96" s="44">
        <v>97</v>
      </c>
      <c r="H96" s="45" t="s">
        <v>1521</v>
      </c>
      <c r="I96" s="46" t="s">
        <v>2244</v>
      </c>
      <c r="J96" s="47" t="s">
        <v>1898</v>
      </c>
      <c r="K96" s="47" t="s">
        <v>51</v>
      </c>
      <c r="L96" s="47" t="s">
        <v>1898</v>
      </c>
      <c r="M96" s="47"/>
      <c r="N96" s="47" t="s">
        <v>272</v>
      </c>
      <c r="O96" s="45" t="s">
        <v>2246</v>
      </c>
      <c r="P96" s="47"/>
      <c r="Q96" s="47" t="s">
        <v>2247</v>
      </c>
      <c r="R96" s="47"/>
      <c r="S96" s="47"/>
      <c r="T96" s="47" t="s">
        <v>3107</v>
      </c>
      <c r="U96" s="47" t="s">
        <v>1898</v>
      </c>
      <c r="V96" s="48">
        <v>0.52683433854199957</v>
      </c>
      <c r="W96" s="47"/>
      <c r="X96" s="44">
        <v>18</v>
      </c>
      <c r="Y96" s="44">
        <v>6</v>
      </c>
      <c r="Z96" s="44">
        <v>1470</v>
      </c>
      <c r="AA96" s="44">
        <v>1438</v>
      </c>
      <c r="AB96" s="44">
        <v>24</v>
      </c>
      <c r="AC96" s="44">
        <v>8</v>
      </c>
      <c r="AD96" s="44">
        <v>36</v>
      </c>
      <c r="AE96" s="44">
        <v>216</v>
      </c>
      <c r="AF96" s="44">
        <v>917</v>
      </c>
      <c r="AG96" s="44">
        <v>300</v>
      </c>
      <c r="AH96" s="44">
        <v>1</v>
      </c>
      <c r="AI96" s="44">
        <v>0</v>
      </c>
      <c r="AJ96" s="44">
        <v>0</v>
      </c>
      <c r="AK96" s="44">
        <v>0</v>
      </c>
      <c r="AL96" s="44">
        <v>16</v>
      </c>
      <c r="AM96" s="44">
        <v>87.26</v>
      </c>
      <c r="AN96" s="44">
        <v>38.53</v>
      </c>
      <c r="AO96" s="44">
        <v>3651</v>
      </c>
      <c r="AP96" s="44">
        <v>608</v>
      </c>
      <c r="AQ96" s="44">
        <v>7457</v>
      </c>
      <c r="AR96" s="44">
        <v>4449</v>
      </c>
      <c r="AS96" s="44">
        <v>3284</v>
      </c>
      <c r="AT96" s="44">
        <v>2778</v>
      </c>
      <c r="AU96" s="44">
        <v>2523</v>
      </c>
      <c r="AV96" s="44">
        <v>79</v>
      </c>
      <c r="AW96" s="44">
        <v>6346</v>
      </c>
      <c r="AX96" s="44">
        <v>230</v>
      </c>
      <c r="AY96" s="44">
        <v>22</v>
      </c>
      <c r="AZ96" s="44">
        <v>10</v>
      </c>
      <c r="BA96" s="44">
        <v>27</v>
      </c>
      <c r="BB96" s="44">
        <v>10</v>
      </c>
      <c r="BC96" s="44">
        <v>1046</v>
      </c>
      <c r="BD96" s="44">
        <v>38280</v>
      </c>
      <c r="BE96" s="44">
        <v>9500</v>
      </c>
      <c r="BF96" s="44">
        <v>26832</v>
      </c>
      <c r="BG96" s="44">
        <v>93212</v>
      </c>
      <c r="BH96" s="44">
        <v>2166</v>
      </c>
      <c r="BI96" s="44">
        <v>26660</v>
      </c>
      <c r="BJ96" s="44">
        <v>854</v>
      </c>
    </row>
    <row r="97" spans="1:62" ht="15.75">
      <c r="A97" s="101" t="s">
        <v>1415</v>
      </c>
      <c r="B97" s="44">
        <v>99</v>
      </c>
      <c r="C97" s="45" t="s">
        <v>307</v>
      </c>
      <c r="D97" s="45" t="s">
        <v>1700</v>
      </c>
      <c r="E97" s="45" t="s">
        <v>2012</v>
      </c>
      <c r="F97" s="45" t="s">
        <v>1769</v>
      </c>
      <c r="G97" s="44">
        <v>99</v>
      </c>
      <c r="H97" s="45" t="s">
        <v>1416</v>
      </c>
      <c r="I97" s="46" t="s">
        <v>2232</v>
      </c>
      <c r="J97" s="47" t="s">
        <v>1898</v>
      </c>
      <c r="K97" s="47" t="s">
        <v>1929</v>
      </c>
      <c r="L97" s="47" t="s">
        <v>1898</v>
      </c>
      <c r="M97" s="47"/>
      <c r="N97" s="47" t="s">
        <v>272</v>
      </c>
      <c r="O97" s="45" t="s">
        <v>2233</v>
      </c>
      <c r="P97" s="47"/>
      <c r="Q97" s="47"/>
      <c r="R97" s="47"/>
      <c r="S97" s="47"/>
      <c r="T97" s="47" t="s">
        <v>3107</v>
      </c>
      <c r="U97" s="47" t="s">
        <v>1898</v>
      </c>
      <c r="V97" s="48">
        <v>0.44834963487040169</v>
      </c>
      <c r="W97" s="47"/>
      <c r="X97" s="44">
        <v>10</v>
      </c>
      <c r="Y97" s="44">
        <v>11</v>
      </c>
      <c r="Z97" s="44">
        <v>721</v>
      </c>
      <c r="AA97" s="44">
        <v>720</v>
      </c>
      <c r="AB97" s="44">
        <v>1</v>
      </c>
      <c r="AC97" s="44">
        <v>0</v>
      </c>
      <c r="AD97" s="44">
        <v>14</v>
      </c>
      <c r="AE97" s="44">
        <v>255</v>
      </c>
      <c r="AF97" s="44">
        <v>137</v>
      </c>
      <c r="AG97" s="44">
        <v>248</v>
      </c>
      <c r="AH97" s="44">
        <v>52</v>
      </c>
      <c r="AI97" s="44">
        <v>15</v>
      </c>
      <c r="AJ97" s="44">
        <v>0</v>
      </c>
      <c r="AK97" s="44">
        <v>0</v>
      </c>
      <c r="AL97" s="44">
        <v>4</v>
      </c>
      <c r="AM97" s="44">
        <v>98.1</v>
      </c>
      <c r="AN97" s="44">
        <v>20.97</v>
      </c>
      <c r="AO97" s="44">
        <v>690</v>
      </c>
      <c r="AP97" s="44">
        <v>34</v>
      </c>
      <c r="AQ97" s="44">
        <v>3354</v>
      </c>
      <c r="AR97" s="44">
        <v>2899</v>
      </c>
      <c r="AS97" s="44">
        <v>1023</v>
      </c>
      <c r="AT97" s="44">
        <v>514</v>
      </c>
      <c r="AU97" s="44">
        <v>900</v>
      </c>
      <c r="AV97" s="44">
        <v>45</v>
      </c>
      <c r="AW97" s="44">
        <v>2872</v>
      </c>
      <c r="AX97" s="44">
        <v>44</v>
      </c>
      <c r="AY97" s="44">
        <v>6</v>
      </c>
      <c r="AZ97" s="44">
        <v>0</v>
      </c>
      <c r="BA97" s="44">
        <v>18</v>
      </c>
      <c r="BB97" s="44">
        <v>2</v>
      </c>
      <c r="BC97" s="44">
        <v>482</v>
      </c>
      <c r="BD97" s="44">
        <v>15593</v>
      </c>
      <c r="BE97" s="44">
        <v>2578</v>
      </c>
      <c r="BF97" s="44">
        <v>10529</v>
      </c>
      <c r="BG97" s="44">
        <v>22594</v>
      </c>
      <c r="BH97" s="44">
        <v>573</v>
      </c>
      <c r="BI97" s="44">
        <v>7536</v>
      </c>
      <c r="BJ97" s="44">
        <v>429</v>
      </c>
    </row>
    <row r="98" spans="1:62" ht="15.75">
      <c r="A98" s="101" t="s">
        <v>980</v>
      </c>
      <c r="B98" s="44">
        <v>100</v>
      </c>
      <c r="C98" s="45" t="s">
        <v>307</v>
      </c>
      <c r="D98" s="45" t="s">
        <v>307</v>
      </c>
      <c r="E98" s="45" t="s">
        <v>2129</v>
      </c>
      <c r="F98" s="45" t="s">
        <v>1770</v>
      </c>
      <c r="G98" s="44">
        <v>100</v>
      </c>
      <c r="H98" s="45" t="s">
        <v>981</v>
      </c>
      <c r="I98" s="46" t="s">
        <v>2164</v>
      </c>
      <c r="J98" s="47" t="s">
        <v>1898</v>
      </c>
      <c r="K98" s="47" t="s">
        <v>51</v>
      </c>
      <c r="L98" s="47" t="s">
        <v>1898</v>
      </c>
      <c r="M98" s="47"/>
      <c r="N98" s="47" t="s">
        <v>272</v>
      </c>
      <c r="O98" s="45" t="s">
        <v>2166</v>
      </c>
      <c r="P98" s="47"/>
      <c r="Q98" s="47"/>
      <c r="R98" s="47"/>
      <c r="S98" s="47"/>
      <c r="T98" s="47" t="s">
        <v>3107</v>
      </c>
      <c r="U98" s="47" t="s">
        <v>1898</v>
      </c>
      <c r="V98" s="48">
        <v>0.5270862412839834</v>
      </c>
      <c r="W98" s="47"/>
      <c r="X98" s="44">
        <v>9</v>
      </c>
      <c r="Y98" s="44">
        <v>3</v>
      </c>
      <c r="Z98" s="44">
        <v>474</v>
      </c>
      <c r="AA98" s="44">
        <v>471</v>
      </c>
      <c r="AB98" s="44">
        <v>2</v>
      </c>
      <c r="AC98" s="44">
        <v>1</v>
      </c>
      <c r="AD98" s="44">
        <v>9</v>
      </c>
      <c r="AE98" s="44">
        <v>97</v>
      </c>
      <c r="AF98" s="44">
        <v>212</v>
      </c>
      <c r="AG98" s="44">
        <v>133</v>
      </c>
      <c r="AH98" s="44">
        <v>19</v>
      </c>
      <c r="AI98" s="44">
        <v>4</v>
      </c>
      <c r="AJ98" s="44">
        <v>0</v>
      </c>
      <c r="AK98" s="44">
        <v>0</v>
      </c>
      <c r="AL98" s="44">
        <v>1</v>
      </c>
      <c r="AM98" s="44">
        <v>91.18</v>
      </c>
      <c r="AN98" s="44">
        <v>34.39</v>
      </c>
      <c r="AO98" s="44">
        <v>1038</v>
      </c>
      <c r="AP98" s="44">
        <v>157</v>
      </c>
      <c r="AQ98" s="44">
        <v>2032</v>
      </c>
      <c r="AR98" s="44">
        <v>2054</v>
      </c>
      <c r="AS98" s="44">
        <v>636</v>
      </c>
      <c r="AT98" s="44">
        <v>430</v>
      </c>
      <c r="AU98" s="44">
        <v>524</v>
      </c>
      <c r="AV98" s="44">
        <v>8</v>
      </c>
      <c r="AW98" s="44">
        <v>764</v>
      </c>
      <c r="AX98" s="44">
        <v>35</v>
      </c>
      <c r="AY98" s="44">
        <v>5</v>
      </c>
      <c r="AZ98" s="44">
        <v>0</v>
      </c>
      <c r="BA98" s="44">
        <v>17</v>
      </c>
      <c r="BB98" s="44">
        <v>4</v>
      </c>
      <c r="BC98" s="44">
        <v>431</v>
      </c>
      <c r="BD98" s="44">
        <v>9851</v>
      </c>
      <c r="BE98" s="44">
        <v>2791</v>
      </c>
      <c r="BF98" s="44">
        <v>6006</v>
      </c>
      <c r="BG98" s="44">
        <v>28719</v>
      </c>
      <c r="BH98" s="44">
        <v>320</v>
      </c>
      <c r="BI98" s="44">
        <v>7175</v>
      </c>
      <c r="BJ98" s="44">
        <v>219</v>
      </c>
    </row>
    <row r="99" spans="1:62" ht="15.75">
      <c r="A99" s="101" t="s">
        <v>1117</v>
      </c>
      <c r="B99" s="44">
        <v>101</v>
      </c>
      <c r="C99" s="45" t="s">
        <v>307</v>
      </c>
      <c r="D99" s="45" t="s">
        <v>307</v>
      </c>
      <c r="E99" s="45" t="s">
        <v>2132</v>
      </c>
      <c r="F99" s="45" t="s">
        <v>1771</v>
      </c>
      <c r="G99" s="44">
        <v>101</v>
      </c>
      <c r="H99" s="45" t="s">
        <v>2354</v>
      </c>
      <c r="I99" s="46" t="s">
        <v>2208</v>
      </c>
      <c r="J99" s="47" t="s">
        <v>1898</v>
      </c>
      <c r="K99" s="47" t="s">
        <v>51</v>
      </c>
      <c r="L99" s="47" t="s">
        <v>1898</v>
      </c>
      <c r="M99" s="47"/>
      <c r="N99" s="47" t="s">
        <v>272</v>
      </c>
      <c r="O99" s="45" t="s">
        <v>2209</v>
      </c>
      <c r="P99" s="47"/>
      <c r="Q99" s="47"/>
      <c r="R99" s="47"/>
      <c r="S99" s="47"/>
      <c r="T99" s="47" t="s">
        <v>3107</v>
      </c>
      <c r="U99" s="47" t="s">
        <v>1898</v>
      </c>
      <c r="V99" s="48">
        <v>0.51335903580452891</v>
      </c>
      <c r="W99" s="47"/>
      <c r="X99" s="44">
        <v>8</v>
      </c>
      <c r="Y99" s="44">
        <v>4</v>
      </c>
      <c r="Z99" s="44">
        <v>622</v>
      </c>
      <c r="AA99" s="44">
        <v>614</v>
      </c>
      <c r="AB99" s="44">
        <v>3</v>
      </c>
      <c r="AC99" s="44">
        <v>5</v>
      </c>
      <c r="AD99" s="44">
        <v>1</v>
      </c>
      <c r="AE99" s="44">
        <v>158</v>
      </c>
      <c r="AF99" s="44">
        <v>229</v>
      </c>
      <c r="AG99" s="44">
        <v>191</v>
      </c>
      <c r="AH99" s="44">
        <v>42</v>
      </c>
      <c r="AI99" s="44">
        <v>1</v>
      </c>
      <c r="AJ99" s="44">
        <v>0</v>
      </c>
      <c r="AK99" s="44">
        <v>0</v>
      </c>
      <c r="AL99" s="44">
        <v>7</v>
      </c>
      <c r="AM99" s="44">
        <v>93.57</v>
      </c>
      <c r="AN99" s="44">
        <v>35.99</v>
      </c>
      <c r="AO99" s="44">
        <v>1198</v>
      </c>
      <c r="AP99" s="44">
        <v>130</v>
      </c>
      <c r="AQ99" s="44">
        <v>3049</v>
      </c>
      <c r="AR99" s="44">
        <v>1257</v>
      </c>
      <c r="AS99" s="44">
        <v>1385</v>
      </c>
      <c r="AT99" s="44">
        <v>988</v>
      </c>
      <c r="AU99" s="44">
        <v>785</v>
      </c>
      <c r="AV99" s="44">
        <v>16</v>
      </c>
      <c r="AW99" s="44">
        <v>942</v>
      </c>
      <c r="AX99" s="44">
        <v>22</v>
      </c>
      <c r="AY99" s="44">
        <v>3</v>
      </c>
      <c r="AZ99" s="44">
        <v>0</v>
      </c>
      <c r="BA99" s="44">
        <v>10</v>
      </c>
      <c r="BB99" s="44">
        <v>30</v>
      </c>
      <c r="BC99" s="44">
        <v>718</v>
      </c>
      <c r="BD99" s="44">
        <v>18963</v>
      </c>
      <c r="BE99" s="44">
        <v>3353</v>
      </c>
      <c r="BF99" s="44">
        <v>9744</v>
      </c>
      <c r="BG99" s="44">
        <v>36611</v>
      </c>
      <c r="BH99" s="44">
        <v>1171</v>
      </c>
      <c r="BI99" s="44">
        <v>6723</v>
      </c>
      <c r="BJ99" s="44">
        <v>516</v>
      </c>
    </row>
    <row r="100" spans="1:62" ht="15.75">
      <c r="A100" s="101" t="s">
        <v>1244</v>
      </c>
      <c r="B100" s="44">
        <v>102</v>
      </c>
      <c r="C100" s="45" t="s">
        <v>256</v>
      </c>
      <c r="D100" s="45" t="s">
        <v>256</v>
      </c>
      <c r="E100" s="45" t="s">
        <v>1903</v>
      </c>
      <c r="F100" s="45" t="s">
        <v>1772</v>
      </c>
      <c r="G100" s="44">
        <v>102</v>
      </c>
      <c r="H100" s="45" t="s">
        <v>1245</v>
      </c>
      <c r="I100" s="46" t="s">
        <v>1970</v>
      </c>
      <c r="J100" s="47" t="s">
        <v>1898</v>
      </c>
      <c r="K100" s="47" t="s">
        <v>51</v>
      </c>
      <c r="L100" s="47" t="s">
        <v>1898</v>
      </c>
      <c r="M100" s="47"/>
      <c r="N100" s="47" t="s">
        <v>272</v>
      </c>
      <c r="O100" s="45" t="s">
        <v>1971</v>
      </c>
      <c r="P100" s="47"/>
      <c r="Q100" s="47"/>
      <c r="R100" s="47"/>
      <c r="S100" s="47"/>
      <c r="T100" s="47" t="s">
        <v>3107</v>
      </c>
      <c r="U100" s="47" t="s">
        <v>1898</v>
      </c>
      <c r="V100" s="48">
        <v>0.54342655078612778</v>
      </c>
      <c r="W100" s="47"/>
      <c r="X100" s="44">
        <v>20</v>
      </c>
      <c r="Y100" s="44">
        <v>8</v>
      </c>
      <c r="Z100" s="44">
        <v>1085</v>
      </c>
      <c r="AA100" s="44">
        <v>1072</v>
      </c>
      <c r="AB100" s="44">
        <v>11</v>
      </c>
      <c r="AC100" s="44">
        <v>2</v>
      </c>
      <c r="AD100" s="44">
        <v>0</v>
      </c>
      <c r="AE100" s="44">
        <v>242</v>
      </c>
      <c r="AF100" s="44">
        <v>359</v>
      </c>
      <c r="AG100" s="44">
        <v>361</v>
      </c>
      <c r="AH100" s="44">
        <v>123</v>
      </c>
      <c r="AI100" s="44">
        <v>0</v>
      </c>
      <c r="AJ100" s="44">
        <v>0</v>
      </c>
      <c r="AK100" s="44">
        <v>0</v>
      </c>
      <c r="AL100" s="44">
        <v>19</v>
      </c>
      <c r="AM100" s="44">
        <v>89.81</v>
      </c>
      <c r="AN100" s="44">
        <v>42.07</v>
      </c>
      <c r="AO100" s="44">
        <v>2728</v>
      </c>
      <c r="AP100" s="44">
        <v>796</v>
      </c>
      <c r="AQ100" s="44">
        <v>6606</v>
      </c>
      <c r="AR100" s="44">
        <v>10785</v>
      </c>
      <c r="AS100" s="44">
        <v>2092</v>
      </c>
      <c r="AT100" s="44">
        <v>1819</v>
      </c>
      <c r="AU100" s="44">
        <v>2203</v>
      </c>
      <c r="AV100" s="44">
        <v>78</v>
      </c>
      <c r="AW100" s="44">
        <v>3637</v>
      </c>
      <c r="AX100" s="44">
        <v>334</v>
      </c>
      <c r="AY100" s="44">
        <v>18</v>
      </c>
      <c r="AZ100" s="44">
        <v>0</v>
      </c>
      <c r="BA100" s="44">
        <v>23</v>
      </c>
      <c r="BB100" s="44">
        <v>0</v>
      </c>
      <c r="BC100" s="44">
        <v>742</v>
      </c>
      <c r="BD100" s="44">
        <v>30508</v>
      </c>
      <c r="BE100" s="44">
        <v>10226</v>
      </c>
      <c r="BF100" s="44">
        <v>19905</v>
      </c>
      <c r="BG100" s="44">
        <v>107238</v>
      </c>
      <c r="BH100" s="44">
        <v>1585</v>
      </c>
      <c r="BI100" s="44">
        <v>28403</v>
      </c>
      <c r="BJ100" s="44">
        <v>769</v>
      </c>
    </row>
    <row r="101" spans="1:62" ht="15.75">
      <c r="A101" s="101" t="s">
        <v>1207</v>
      </c>
      <c r="B101" s="44">
        <v>103</v>
      </c>
      <c r="C101" s="45" t="s">
        <v>256</v>
      </c>
      <c r="D101" s="45" t="s">
        <v>256</v>
      </c>
      <c r="E101" s="45" t="s">
        <v>1903</v>
      </c>
      <c r="F101" s="45" t="s">
        <v>1735</v>
      </c>
      <c r="G101" s="44">
        <v>59</v>
      </c>
      <c r="H101" s="45" t="s">
        <v>1208</v>
      </c>
      <c r="I101" s="46" t="s">
        <v>1939</v>
      </c>
      <c r="J101" s="47" t="s">
        <v>1898</v>
      </c>
      <c r="K101" s="47" t="s">
        <v>51</v>
      </c>
      <c r="L101" s="47" t="s">
        <v>1898</v>
      </c>
      <c r="M101" s="47"/>
      <c r="N101" s="47" t="s">
        <v>272</v>
      </c>
      <c r="O101" s="45" t="s">
        <v>1959</v>
      </c>
      <c r="P101" s="47"/>
      <c r="Q101" s="47"/>
      <c r="R101" s="47"/>
      <c r="S101" s="47"/>
      <c r="T101" s="47" t="s">
        <v>3107</v>
      </c>
      <c r="U101" s="47" t="s">
        <v>1898</v>
      </c>
      <c r="V101" s="48">
        <v>0.59847232623549707</v>
      </c>
      <c r="W101" s="47"/>
      <c r="X101" s="44">
        <v>10</v>
      </c>
      <c r="Y101" s="44">
        <v>3</v>
      </c>
      <c r="Z101" s="44">
        <v>619</v>
      </c>
      <c r="AA101" s="44">
        <v>607</v>
      </c>
      <c r="AB101" s="44">
        <v>9</v>
      </c>
      <c r="AC101" s="44">
        <v>3</v>
      </c>
      <c r="AD101" s="44">
        <v>0</v>
      </c>
      <c r="AE101" s="44">
        <v>112</v>
      </c>
      <c r="AF101" s="44">
        <v>275</v>
      </c>
      <c r="AG101" s="44">
        <v>196</v>
      </c>
      <c r="AH101" s="44">
        <v>31</v>
      </c>
      <c r="AI101" s="44">
        <v>5</v>
      </c>
      <c r="AJ101" s="44">
        <v>0</v>
      </c>
      <c r="AK101" s="44">
        <v>0</v>
      </c>
      <c r="AL101" s="44">
        <v>5</v>
      </c>
      <c r="AM101" s="44">
        <v>87.87</v>
      </c>
      <c r="AN101" s="44">
        <v>45.47</v>
      </c>
      <c r="AO101" s="44">
        <v>1779</v>
      </c>
      <c r="AP101" s="44">
        <v>284</v>
      </c>
      <c r="AQ101" s="44">
        <v>3066</v>
      </c>
      <c r="AR101" s="44">
        <v>3653</v>
      </c>
      <c r="AS101" s="44">
        <v>1354</v>
      </c>
      <c r="AT101" s="44">
        <v>1221</v>
      </c>
      <c r="AU101" s="44">
        <v>794</v>
      </c>
      <c r="AV101" s="44">
        <v>11</v>
      </c>
      <c r="AW101" s="44">
        <v>699</v>
      </c>
      <c r="AX101" s="44">
        <v>33</v>
      </c>
      <c r="AY101" s="44">
        <v>3</v>
      </c>
      <c r="AZ101" s="44">
        <v>0</v>
      </c>
      <c r="BA101" s="44">
        <v>4</v>
      </c>
      <c r="BB101" s="44">
        <v>0</v>
      </c>
      <c r="BC101" s="44">
        <v>923</v>
      </c>
      <c r="BD101" s="44">
        <v>15678</v>
      </c>
      <c r="BE101" s="44">
        <v>8646</v>
      </c>
      <c r="BF101" s="44">
        <v>8833</v>
      </c>
      <c r="BG101" s="44">
        <v>38812</v>
      </c>
      <c r="BH101" s="44">
        <v>600</v>
      </c>
      <c r="BI101" s="44">
        <v>16354</v>
      </c>
      <c r="BJ101" s="44">
        <v>840</v>
      </c>
    </row>
    <row r="102" spans="1:62" ht="15.75">
      <c r="A102" s="101" t="s">
        <v>1066</v>
      </c>
      <c r="B102" s="44">
        <v>109</v>
      </c>
      <c r="C102" s="45" t="s">
        <v>278</v>
      </c>
      <c r="D102" s="45" t="s">
        <v>1700</v>
      </c>
      <c r="E102" s="45" t="s">
        <v>2032</v>
      </c>
      <c r="F102" s="45" t="s">
        <v>1759</v>
      </c>
      <c r="G102" s="44">
        <v>86</v>
      </c>
      <c r="H102" s="45" t="s">
        <v>1067</v>
      </c>
      <c r="I102" s="46" t="s">
        <v>2066</v>
      </c>
      <c r="J102" s="47" t="s">
        <v>1898</v>
      </c>
      <c r="K102" s="47" t="s">
        <v>51</v>
      </c>
      <c r="L102" s="47" t="s">
        <v>1898</v>
      </c>
      <c r="M102" s="47"/>
      <c r="N102" s="47" t="s">
        <v>272</v>
      </c>
      <c r="O102" s="45" t="s">
        <v>2067</v>
      </c>
      <c r="P102" s="47"/>
      <c r="Q102" s="47"/>
      <c r="R102" s="47"/>
      <c r="S102" s="47"/>
      <c r="T102" s="47" t="s">
        <v>3107</v>
      </c>
      <c r="U102" s="47" t="s">
        <v>1898</v>
      </c>
      <c r="V102" s="48">
        <v>0.53154045572017738</v>
      </c>
      <c r="W102" s="47"/>
      <c r="X102" s="44">
        <v>2</v>
      </c>
      <c r="Y102" s="44">
        <v>0</v>
      </c>
      <c r="Z102" s="44">
        <v>209</v>
      </c>
      <c r="AA102" s="44">
        <v>206</v>
      </c>
      <c r="AB102" s="44">
        <v>3</v>
      </c>
      <c r="AC102" s="44">
        <v>0</v>
      </c>
      <c r="AD102" s="44">
        <v>2</v>
      </c>
      <c r="AE102" s="44">
        <v>58</v>
      </c>
      <c r="AF102" s="44">
        <v>94</v>
      </c>
      <c r="AG102" s="44">
        <v>55</v>
      </c>
      <c r="AH102" s="44">
        <v>0</v>
      </c>
      <c r="AI102" s="44">
        <v>0</v>
      </c>
      <c r="AJ102" s="44">
        <v>0</v>
      </c>
      <c r="AK102" s="44">
        <v>0</v>
      </c>
      <c r="AL102" s="44">
        <v>1</v>
      </c>
      <c r="AM102" s="44">
        <v>79.88</v>
      </c>
      <c r="AN102" s="44">
        <v>42.23</v>
      </c>
      <c r="AO102" s="44">
        <v>560</v>
      </c>
      <c r="AP102" s="44">
        <v>37</v>
      </c>
      <c r="AQ102" s="44">
        <v>891</v>
      </c>
      <c r="AR102" s="44">
        <v>751</v>
      </c>
      <c r="AS102" s="44">
        <v>540</v>
      </c>
      <c r="AT102" s="44">
        <v>239</v>
      </c>
      <c r="AU102" s="44">
        <v>489</v>
      </c>
      <c r="AV102" s="44">
        <v>10</v>
      </c>
      <c r="AW102" s="44">
        <v>685</v>
      </c>
      <c r="AX102" s="44">
        <v>20</v>
      </c>
      <c r="AY102" s="44">
        <v>0</v>
      </c>
      <c r="AZ102" s="44">
        <v>3</v>
      </c>
      <c r="BA102" s="44">
        <v>2</v>
      </c>
      <c r="BB102" s="44">
        <v>0</v>
      </c>
      <c r="BC102" s="44">
        <v>166</v>
      </c>
      <c r="BD102" s="44">
        <v>4987</v>
      </c>
      <c r="BE102" s="44">
        <v>1661</v>
      </c>
      <c r="BF102" s="44">
        <v>3560</v>
      </c>
      <c r="BG102" s="44">
        <v>11570</v>
      </c>
      <c r="BH102" s="44">
        <v>222</v>
      </c>
      <c r="BI102" s="44">
        <v>3920</v>
      </c>
      <c r="BJ102" s="44">
        <v>269</v>
      </c>
    </row>
    <row r="103" spans="1:62" ht="15.75">
      <c r="A103" s="101" t="s">
        <v>823</v>
      </c>
      <c r="B103" s="44">
        <v>111</v>
      </c>
      <c r="C103" s="45" t="s">
        <v>307</v>
      </c>
      <c r="D103" s="45" t="s">
        <v>1700</v>
      </c>
      <c r="E103" s="45" t="s">
        <v>1927</v>
      </c>
      <c r="F103" s="45" t="s">
        <v>1773</v>
      </c>
      <c r="G103" s="44">
        <v>111</v>
      </c>
      <c r="H103" s="45" t="s">
        <v>824</v>
      </c>
      <c r="I103" s="46" t="s">
        <v>2143</v>
      </c>
      <c r="J103" s="47" t="s">
        <v>1898</v>
      </c>
      <c r="K103" s="47" t="s">
        <v>1929</v>
      </c>
      <c r="L103" s="47" t="s">
        <v>1898</v>
      </c>
      <c r="M103" s="47"/>
      <c r="N103" s="47" t="s">
        <v>272</v>
      </c>
      <c r="O103" s="45" t="s">
        <v>2144</v>
      </c>
      <c r="P103" s="47"/>
      <c r="Q103" s="47" t="s">
        <v>2145</v>
      </c>
      <c r="R103" s="47"/>
      <c r="S103" s="47"/>
      <c r="T103" s="47" t="s">
        <v>3107</v>
      </c>
      <c r="U103" s="47" t="s">
        <v>1898</v>
      </c>
      <c r="V103" s="48">
        <v>0.4439977784982353</v>
      </c>
      <c r="W103" s="47"/>
      <c r="X103" s="44">
        <v>20</v>
      </c>
      <c r="Y103" s="44">
        <v>5</v>
      </c>
      <c r="Z103" s="44">
        <v>1217</v>
      </c>
      <c r="AA103" s="44">
        <v>1179</v>
      </c>
      <c r="AB103" s="44">
        <v>29</v>
      </c>
      <c r="AC103" s="44">
        <v>9</v>
      </c>
      <c r="AD103" s="44">
        <v>206</v>
      </c>
      <c r="AE103" s="44">
        <v>322</v>
      </c>
      <c r="AF103" s="44">
        <v>200</v>
      </c>
      <c r="AG103" s="44">
        <v>369</v>
      </c>
      <c r="AH103" s="44">
        <v>102</v>
      </c>
      <c r="AI103" s="44">
        <v>18</v>
      </c>
      <c r="AJ103" s="44">
        <v>0</v>
      </c>
      <c r="AK103" s="44">
        <v>0</v>
      </c>
      <c r="AL103" s="44">
        <v>10</v>
      </c>
      <c r="AM103" s="44">
        <v>84.53</v>
      </c>
      <c r="AN103" s="44">
        <v>44.02</v>
      </c>
      <c r="AO103" s="44">
        <v>3486</v>
      </c>
      <c r="AP103" s="44">
        <v>153</v>
      </c>
      <c r="AQ103" s="44">
        <v>8258</v>
      </c>
      <c r="AR103" s="44">
        <v>10035</v>
      </c>
      <c r="AS103" s="44">
        <v>4395</v>
      </c>
      <c r="AT103" s="44">
        <v>2594</v>
      </c>
      <c r="AU103" s="44">
        <v>2164</v>
      </c>
      <c r="AV103" s="44">
        <v>14</v>
      </c>
      <c r="AW103" s="44">
        <v>3457</v>
      </c>
      <c r="AX103" s="44">
        <v>53</v>
      </c>
      <c r="AY103" s="44">
        <v>5</v>
      </c>
      <c r="AZ103" s="44">
        <v>0</v>
      </c>
      <c r="BA103" s="44">
        <v>8</v>
      </c>
      <c r="BB103" s="44">
        <v>0</v>
      </c>
      <c r="BC103" s="44">
        <v>1543</v>
      </c>
      <c r="BD103" s="44">
        <v>36698</v>
      </c>
      <c r="BE103" s="44">
        <v>12884</v>
      </c>
      <c r="BF103" s="44">
        <v>24343</v>
      </c>
      <c r="BG103" s="44">
        <v>86752</v>
      </c>
      <c r="BH103" s="44">
        <v>1668</v>
      </c>
      <c r="BI103" s="44">
        <v>28613</v>
      </c>
      <c r="BJ103" s="44">
        <v>2926</v>
      </c>
    </row>
    <row r="104" spans="1:62" ht="15.75">
      <c r="A104" s="101" t="s">
        <v>1644</v>
      </c>
      <c r="B104" s="44">
        <v>112</v>
      </c>
      <c r="C104" s="45" t="s">
        <v>307</v>
      </c>
      <c r="D104" s="45" t="s">
        <v>1688</v>
      </c>
      <c r="E104" s="45" t="s">
        <v>2151</v>
      </c>
      <c r="F104" s="45" t="s">
        <v>1774</v>
      </c>
      <c r="G104" s="44">
        <v>112</v>
      </c>
      <c r="H104" s="45" t="s">
        <v>1645</v>
      </c>
      <c r="I104" s="46" t="s">
        <v>2150</v>
      </c>
      <c r="J104" s="47" t="s">
        <v>1898</v>
      </c>
      <c r="K104" s="47" t="s">
        <v>51</v>
      </c>
      <c r="L104" s="47" t="s">
        <v>1898</v>
      </c>
      <c r="M104" s="47"/>
      <c r="N104" s="47" t="s">
        <v>272</v>
      </c>
      <c r="O104" s="45" t="s">
        <v>2260</v>
      </c>
      <c r="P104" s="47"/>
      <c r="Q104" s="47"/>
      <c r="R104" s="47"/>
      <c r="S104" s="47"/>
      <c r="T104" s="47" t="s">
        <v>3107</v>
      </c>
      <c r="U104" s="47" t="s">
        <v>1898</v>
      </c>
      <c r="V104" s="48">
        <v>0.46942831510956878</v>
      </c>
      <c r="W104" s="47"/>
      <c r="X104" s="44">
        <v>6</v>
      </c>
      <c r="Y104" s="44">
        <v>2</v>
      </c>
      <c r="Z104" s="44">
        <v>398</v>
      </c>
      <c r="AA104" s="44">
        <v>387</v>
      </c>
      <c r="AB104" s="44">
        <v>2</v>
      </c>
      <c r="AC104" s="44">
        <v>9</v>
      </c>
      <c r="AD104" s="44">
        <v>0</v>
      </c>
      <c r="AE104" s="44">
        <v>0</v>
      </c>
      <c r="AF104" s="44">
        <v>38</v>
      </c>
      <c r="AG104" s="44">
        <v>304</v>
      </c>
      <c r="AH104" s="44">
        <v>38</v>
      </c>
      <c r="AI104" s="44">
        <v>18</v>
      </c>
      <c r="AJ104" s="44">
        <v>0</v>
      </c>
      <c r="AK104" s="44">
        <v>0</v>
      </c>
      <c r="AL104" s="44">
        <v>2</v>
      </c>
      <c r="AM104" s="44">
        <v>93.01</v>
      </c>
      <c r="AN104" s="44">
        <v>43.67</v>
      </c>
      <c r="AO104" s="44">
        <v>1636</v>
      </c>
      <c r="AP104" s="44">
        <v>174</v>
      </c>
      <c r="AQ104" s="44">
        <v>3458</v>
      </c>
      <c r="AR104" s="44">
        <v>2647</v>
      </c>
      <c r="AS104" s="44">
        <v>919</v>
      </c>
      <c r="AT104" s="44">
        <v>477</v>
      </c>
      <c r="AU104" s="44">
        <v>1071</v>
      </c>
      <c r="AV104" s="44">
        <v>22</v>
      </c>
      <c r="AW104" s="44">
        <v>936</v>
      </c>
      <c r="AX104" s="44">
        <v>39</v>
      </c>
      <c r="AY104" s="44">
        <v>7</v>
      </c>
      <c r="AZ104" s="44">
        <v>0</v>
      </c>
      <c r="BA104" s="44">
        <v>10</v>
      </c>
      <c r="BB104" s="44">
        <v>0</v>
      </c>
      <c r="BC104" s="44">
        <v>647</v>
      </c>
      <c r="BD104" s="44">
        <v>14046</v>
      </c>
      <c r="BE104" s="44">
        <v>6540</v>
      </c>
      <c r="BF104" s="44">
        <v>7924</v>
      </c>
      <c r="BG104" s="44">
        <v>28416</v>
      </c>
      <c r="BH104" s="44">
        <v>690</v>
      </c>
      <c r="BI104" s="44">
        <v>30322</v>
      </c>
      <c r="BJ104" s="44">
        <v>790</v>
      </c>
    </row>
    <row r="105" spans="1:62" ht="15.75">
      <c r="A105" s="101" t="s">
        <v>676</v>
      </c>
      <c r="B105" s="44">
        <v>113</v>
      </c>
      <c r="C105" s="45" t="s">
        <v>256</v>
      </c>
      <c r="D105" s="45" t="s">
        <v>256</v>
      </c>
      <c r="E105" s="45" t="s">
        <v>1903</v>
      </c>
      <c r="F105" s="45" t="s">
        <v>1775</v>
      </c>
      <c r="G105" s="44">
        <v>113</v>
      </c>
      <c r="H105" s="45" t="s">
        <v>677</v>
      </c>
      <c r="I105" s="46" t="s">
        <v>1924</v>
      </c>
      <c r="J105" s="47" t="s">
        <v>1901</v>
      </c>
      <c r="K105" s="47" t="s">
        <v>51</v>
      </c>
      <c r="L105" s="47" t="s">
        <v>1898</v>
      </c>
      <c r="M105" s="47"/>
      <c r="N105" s="47" t="s">
        <v>272</v>
      </c>
      <c r="O105" s="45" t="s">
        <v>1925</v>
      </c>
      <c r="P105" s="47"/>
      <c r="Q105" s="47"/>
      <c r="R105" s="47"/>
      <c r="S105" s="47"/>
      <c r="T105" s="47" t="s">
        <v>3107</v>
      </c>
      <c r="U105" s="47" t="s">
        <v>1898</v>
      </c>
      <c r="V105" s="48">
        <v>0.46302610604825567</v>
      </c>
      <c r="W105" s="47"/>
      <c r="X105" s="44">
        <v>18</v>
      </c>
      <c r="Y105" s="44">
        <v>6</v>
      </c>
      <c r="Z105" s="44">
        <v>1492</v>
      </c>
      <c r="AA105" s="44">
        <v>1475</v>
      </c>
      <c r="AB105" s="44">
        <v>0</v>
      </c>
      <c r="AC105" s="44">
        <v>17</v>
      </c>
      <c r="AD105" s="44">
        <v>73</v>
      </c>
      <c r="AE105" s="44">
        <v>252</v>
      </c>
      <c r="AF105" s="44">
        <v>364</v>
      </c>
      <c r="AG105" s="44">
        <v>659</v>
      </c>
      <c r="AH105" s="44">
        <v>123</v>
      </c>
      <c r="AI105" s="44">
        <v>21</v>
      </c>
      <c r="AJ105" s="44">
        <v>0</v>
      </c>
      <c r="AK105" s="44">
        <v>0</v>
      </c>
      <c r="AL105" s="44">
        <v>12</v>
      </c>
      <c r="AM105" s="44">
        <v>90.94</v>
      </c>
      <c r="AN105" s="44">
        <v>41.29</v>
      </c>
      <c r="AO105" s="44">
        <v>2980</v>
      </c>
      <c r="AP105" s="44">
        <v>380</v>
      </c>
      <c r="AQ105" s="44">
        <v>6988</v>
      </c>
      <c r="AR105" s="44">
        <v>3342</v>
      </c>
      <c r="AS105" s="44">
        <v>3669</v>
      </c>
      <c r="AT105" s="44">
        <v>1669</v>
      </c>
      <c r="AU105" s="44">
        <v>948</v>
      </c>
      <c r="AV105" s="44">
        <v>99</v>
      </c>
      <c r="AW105" s="44">
        <v>752</v>
      </c>
      <c r="AX105" s="44">
        <v>52</v>
      </c>
      <c r="AY105" s="44">
        <v>1</v>
      </c>
      <c r="AZ105" s="44">
        <v>0</v>
      </c>
      <c r="BA105" s="44">
        <v>2</v>
      </c>
      <c r="BB105" s="44">
        <v>0</v>
      </c>
      <c r="BC105" s="44">
        <v>1287</v>
      </c>
      <c r="BD105" s="44">
        <v>40000</v>
      </c>
      <c r="BE105" s="44">
        <v>13407</v>
      </c>
      <c r="BF105" s="44">
        <v>19590</v>
      </c>
      <c r="BG105" s="44">
        <v>81896</v>
      </c>
      <c r="BH105" s="44">
        <v>1759</v>
      </c>
      <c r="BI105" s="44">
        <v>33080</v>
      </c>
      <c r="BJ105" s="44">
        <v>1456</v>
      </c>
    </row>
    <row r="106" spans="1:62" ht="15.75">
      <c r="A106" s="101" t="s">
        <v>1489</v>
      </c>
      <c r="B106" s="44">
        <v>114</v>
      </c>
      <c r="C106" s="45" t="s">
        <v>557</v>
      </c>
      <c r="D106" s="45" t="s">
        <v>1700</v>
      </c>
      <c r="E106" s="45" t="s">
        <v>2012</v>
      </c>
      <c r="F106" s="45" t="s">
        <v>1776</v>
      </c>
      <c r="G106" s="44">
        <v>114</v>
      </c>
      <c r="H106" s="45" t="s">
        <v>1490</v>
      </c>
      <c r="I106" s="46" t="s">
        <v>2319</v>
      </c>
      <c r="J106" s="47" t="s">
        <v>1901</v>
      </c>
      <c r="K106" s="47" t="s">
        <v>1929</v>
      </c>
      <c r="L106" s="47" t="s">
        <v>1898</v>
      </c>
      <c r="M106" s="47"/>
      <c r="N106" s="47" t="s">
        <v>272</v>
      </c>
      <c r="O106" s="45" t="s">
        <v>2320</v>
      </c>
      <c r="P106" s="47"/>
      <c r="Q106" s="47"/>
      <c r="R106" s="47"/>
      <c r="S106" s="47"/>
      <c r="T106" s="47" t="s">
        <v>3107</v>
      </c>
      <c r="U106" s="47" t="s">
        <v>1898</v>
      </c>
      <c r="V106" s="48">
        <v>0.5150169994387872</v>
      </c>
      <c r="W106" s="47"/>
      <c r="X106" s="44">
        <v>13</v>
      </c>
      <c r="Y106" s="44">
        <v>3</v>
      </c>
      <c r="Z106" s="44">
        <v>693</v>
      </c>
      <c r="AA106" s="44">
        <v>640</v>
      </c>
      <c r="AB106" s="44">
        <v>52</v>
      </c>
      <c r="AC106" s="44">
        <v>1</v>
      </c>
      <c r="AD106" s="44">
        <v>24</v>
      </c>
      <c r="AE106" s="44">
        <v>119</v>
      </c>
      <c r="AF106" s="44">
        <v>239</v>
      </c>
      <c r="AG106" s="44">
        <v>239</v>
      </c>
      <c r="AH106" s="44">
        <v>48</v>
      </c>
      <c r="AI106" s="44">
        <v>24</v>
      </c>
      <c r="AJ106" s="44">
        <v>0</v>
      </c>
      <c r="AK106" s="44">
        <v>0</v>
      </c>
      <c r="AL106" s="44">
        <v>11</v>
      </c>
      <c r="AM106" s="44">
        <v>88.39</v>
      </c>
      <c r="AN106" s="44">
        <v>46.41</v>
      </c>
      <c r="AO106" s="44">
        <v>2612</v>
      </c>
      <c r="AP106" s="44">
        <v>236</v>
      </c>
      <c r="AQ106" s="44">
        <v>3288</v>
      </c>
      <c r="AR106" s="44">
        <v>1040</v>
      </c>
      <c r="AS106" s="44">
        <v>2388</v>
      </c>
      <c r="AT106" s="44">
        <v>747</v>
      </c>
      <c r="AU106" s="44">
        <v>343</v>
      </c>
      <c r="AV106" s="44">
        <v>18</v>
      </c>
      <c r="AW106" s="44">
        <v>132</v>
      </c>
      <c r="AX106" s="44">
        <v>0</v>
      </c>
      <c r="AY106" s="44">
        <v>5</v>
      </c>
      <c r="AZ106" s="44">
        <v>0</v>
      </c>
      <c r="BA106" s="44">
        <v>12</v>
      </c>
      <c r="BB106" s="44">
        <v>0</v>
      </c>
      <c r="BC106" s="44">
        <v>382</v>
      </c>
      <c r="BD106" s="44">
        <v>19214</v>
      </c>
      <c r="BE106" s="44">
        <v>3426</v>
      </c>
      <c r="BF106" s="44">
        <v>8277</v>
      </c>
      <c r="BG106" s="44">
        <v>25360</v>
      </c>
      <c r="BH106" s="44">
        <v>1221</v>
      </c>
      <c r="BI106" s="44">
        <v>23678</v>
      </c>
      <c r="BJ106" s="44">
        <v>537</v>
      </c>
    </row>
    <row r="107" spans="1:62" ht="15.75">
      <c r="A107" s="101" t="s">
        <v>1617</v>
      </c>
      <c r="B107" s="44">
        <v>116</v>
      </c>
      <c r="C107" s="45" t="s">
        <v>557</v>
      </c>
      <c r="D107" s="45" t="s">
        <v>1684</v>
      </c>
      <c r="E107" s="45" t="s">
        <v>2276</v>
      </c>
      <c r="F107" s="45" t="s">
        <v>1777</v>
      </c>
      <c r="G107" s="44">
        <v>116</v>
      </c>
      <c r="H107" s="45" t="s">
        <v>1618</v>
      </c>
      <c r="I107" s="46" t="s">
        <v>2322</v>
      </c>
      <c r="J107" s="47" t="s">
        <v>1898</v>
      </c>
      <c r="K107" s="47" t="s">
        <v>51</v>
      </c>
      <c r="L107" s="47" t="s">
        <v>1898</v>
      </c>
      <c r="M107" s="47"/>
      <c r="N107" s="47" t="s">
        <v>272</v>
      </c>
      <c r="O107" s="45" t="s">
        <v>2323</v>
      </c>
      <c r="P107" s="47"/>
      <c r="Q107" s="47"/>
      <c r="R107" s="47"/>
      <c r="S107" s="47"/>
      <c r="T107" s="47" t="s">
        <v>3107</v>
      </c>
      <c r="U107" s="47" t="s">
        <v>1898</v>
      </c>
      <c r="V107" s="48">
        <v>0.51051760634818921</v>
      </c>
      <c r="W107" s="47"/>
      <c r="X107" s="44">
        <v>8</v>
      </c>
      <c r="Y107" s="44">
        <v>3</v>
      </c>
      <c r="Z107" s="44">
        <v>490</v>
      </c>
      <c r="AA107" s="44">
        <v>479</v>
      </c>
      <c r="AB107" s="44">
        <v>7</v>
      </c>
      <c r="AC107" s="44">
        <v>4</v>
      </c>
      <c r="AD107" s="44">
        <v>0</v>
      </c>
      <c r="AE107" s="44">
        <v>97</v>
      </c>
      <c r="AF107" s="44">
        <v>183</v>
      </c>
      <c r="AG107" s="44">
        <v>175</v>
      </c>
      <c r="AH107" s="44">
        <v>35</v>
      </c>
      <c r="AI107" s="44">
        <v>0</v>
      </c>
      <c r="AJ107" s="44">
        <v>0</v>
      </c>
      <c r="AK107" s="44">
        <v>0</v>
      </c>
      <c r="AL107" s="44">
        <v>14</v>
      </c>
      <c r="AM107" s="44">
        <v>92.32</v>
      </c>
      <c r="AN107" s="44">
        <v>40.5</v>
      </c>
      <c r="AO107" s="44">
        <v>1074</v>
      </c>
      <c r="AP107" s="44">
        <v>69</v>
      </c>
      <c r="AQ107" s="44">
        <v>2500</v>
      </c>
      <c r="AR107" s="44">
        <v>1925</v>
      </c>
      <c r="AS107" s="44">
        <v>1385</v>
      </c>
      <c r="AT107" s="44">
        <v>1240</v>
      </c>
      <c r="AU107" s="44">
        <v>634</v>
      </c>
      <c r="AV107" s="44">
        <v>9</v>
      </c>
      <c r="AW107" s="44">
        <v>580</v>
      </c>
      <c r="AX107" s="44">
        <v>11</v>
      </c>
      <c r="AY107" s="44">
        <v>4</v>
      </c>
      <c r="AZ107" s="44">
        <v>0</v>
      </c>
      <c r="BA107" s="44">
        <v>4</v>
      </c>
      <c r="BB107" s="44">
        <v>0</v>
      </c>
      <c r="BC107" s="44">
        <v>403</v>
      </c>
      <c r="BD107" s="44">
        <v>13509</v>
      </c>
      <c r="BE107" s="44">
        <v>3412</v>
      </c>
      <c r="BF107" s="44">
        <v>8466</v>
      </c>
      <c r="BG107" s="44">
        <v>22825</v>
      </c>
      <c r="BH107" s="44">
        <v>476</v>
      </c>
      <c r="BI107" s="44">
        <v>6391</v>
      </c>
      <c r="BJ107" s="44">
        <v>172</v>
      </c>
    </row>
    <row r="108" spans="1:62" ht="15.75">
      <c r="A108" s="101" t="s">
        <v>1388</v>
      </c>
      <c r="B108" s="44">
        <v>117</v>
      </c>
      <c r="C108" s="45" t="s">
        <v>557</v>
      </c>
      <c r="D108" s="45" t="s">
        <v>1684</v>
      </c>
      <c r="E108" s="45" t="s">
        <v>2276</v>
      </c>
      <c r="F108" s="45" t="s">
        <v>1778</v>
      </c>
      <c r="G108" s="44">
        <v>117</v>
      </c>
      <c r="H108" s="45" t="s">
        <v>1389</v>
      </c>
      <c r="I108" s="46" t="s">
        <v>2309</v>
      </c>
      <c r="J108" s="47" t="s">
        <v>1898</v>
      </c>
      <c r="K108" s="47" t="s">
        <v>51</v>
      </c>
      <c r="L108" s="47" t="s">
        <v>1898</v>
      </c>
      <c r="M108" s="47"/>
      <c r="N108" s="47" t="s">
        <v>272</v>
      </c>
      <c r="O108" s="45" t="s">
        <v>2317</v>
      </c>
      <c r="P108" s="47"/>
      <c r="Q108" s="47"/>
      <c r="R108" s="47"/>
      <c r="S108" s="47"/>
      <c r="T108" s="47" t="s">
        <v>3107</v>
      </c>
      <c r="U108" s="47" t="s">
        <v>1898</v>
      </c>
      <c r="V108" s="48">
        <v>0.57318092760034089</v>
      </c>
      <c r="W108" s="47"/>
      <c r="X108" s="44">
        <v>12</v>
      </c>
      <c r="Y108" s="44">
        <v>3</v>
      </c>
      <c r="Z108" s="44">
        <v>489</v>
      </c>
      <c r="AA108" s="44">
        <v>467</v>
      </c>
      <c r="AB108" s="44">
        <v>12</v>
      </c>
      <c r="AC108" s="44">
        <v>10</v>
      </c>
      <c r="AD108" s="44">
        <v>0</v>
      </c>
      <c r="AE108" s="44">
        <v>133</v>
      </c>
      <c r="AF108" s="44">
        <v>164</v>
      </c>
      <c r="AG108" s="44">
        <v>142</v>
      </c>
      <c r="AH108" s="44">
        <v>46</v>
      </c>
      <c r="AI108" s="44">
        <v>4</v>
      </c>
      <c r="AJ108" s="44">
        <v>0</v>
      </c>
      <c r="AK108" s="44">
        <v>0</v>
      </c>
      <c r="AL108" s="44">
        <v>8</v>
      </c>
      <c r="AM108" s="44">
        <v>88.82</v>
      </c>
      <c r="AN108" s="44">
        <v>47.97</v>
      </c>
      <c r="AO108" s="44">
        <v>1777</v>
      </c>
      <c r="AP108" s="44">
        <v>188</v>
      </c>
      <c r="AQ108" s="44">
        <v>2354</v>
      </c>
      <c r="AR108" s="44">
        <v>1926</v>
      </c>
      <c r="AS108" s="44">
        <v>1104</v>
      </c>
      <c r="AT108" s="44">
        <v>2045</v>
      </c>
      <c r="AU108" s="44">
        <v>316</v>
      </c>
      <c r="AV108" s="44">
        <v>1</v>
      </c>
      <c r="AW108" s="44">
        <v>445</v>
      </c>
      <c r="AX108" s="44">
        <v>1</v>
      </c>
      <c r="AY108" s="44">
        <v>1</v>
      </c>
      <c r="AZ108" s="44">
        <v>0</v>
      </c>
      <c r="BA108" s="44">
        <v>16</v>
      </c>
      <c r="BB108" s="44">
        <v>7</v>
      </c>
      <c r="BC108" s="44">
        <v>367</v>
      </c>
      <c r="BD108" s="44">
        <v>13665</v>
      </c>
      <c r="BE108" s="44">
        <v>1410</v>
      </c>
      <c r="BF108" s="44">
        <v>6709</v>
      </c>
      <c r="BG108" s="44">
        <v>21532</v>
      </c>
      <c r="BH108" s="44">
        <v>747</v>
      </c>
      <c r="BI108" s="44">
        <v>18241</v>
      </c>
      <c r="BJ108" s="44">
        <v>617</v>
      </c>
    </row>
    <row r="109" spans="1:62" ht="15.75">
      <c r="A109" s="101" t="s">
        <v>413</v>
      </c>
      <c r="B109" s="44">
        <v>118</v>
      </c>
      <c r="C109" s="45" t="s">
        <v>256</v>
      </c>
      <c r="D109" s="45" t="s">
        <v>256</v>
      </c>
      <c r="E109" s="45" t="s">
        <v>1903</v>
      </c>
      <c r="F109" s="45" t="s">
        <v>1779</v>
      </c>
      <c r="G109" s="44">
        <v>118</v>
      </c>
      <c r="H109" s="45" t="s">
        <v>414</v>
      </c>
      <c r="I109" s="46" t="s">
        <v>1908</v>
      </c>
      <c r="J109" s="47" t="s">
        <v>1898</v>
      </c>
      <c r="K109" s="47" t="s">
        <v>51</v>
      </c>
      <c r="L109" s="47" t="s">
        <v>1898</v>
      </c>
      <c r="M109" s="47"/>
      <c r="N109" s="47" t="s">
        <v>272</v>
      </c>
      <c r="O109" s="45" t="s">
        <v>1909</v>
      </c>
      <c r="P109" s="47"/>
      <c r="Q109" s="47"/>
      <c r="R109" s="47"/>
      <c r="S109" s="47"/>
      <c r="T109" s="47" t="s">
        <v>3107</v>
      </c>
      <c r="U109" s="47" t="s">
        <v>1898</v>
      </c>
      <c r="V109" s="48">
        <v>0.48765315206120041</v>
      </c>
      <c r="W109" s="47"/>
      <c r="X109" s="44">
        <v>14</v>
      </c>
      <c r="Y109" s="44">
        <v>4</v>
      </c>
      <c r="Z109" s="44">
        <v>925</v>
      </c>
      <c r="AA109" s="44">
        <v>922</v>
      </c>
      <c r="AB109" s="44">
        <v>2</v>
      </c>
      <c r="AC109" s="44">
        <v>1</v>
      </c>
      <c r="AD109" s="44">
        <v>1</v>
      </c>
      <c r="AE109" s="44">
        <v>288</v>
      </c>
      <c r="AF109" s="44">
        <v>281</v>
      </c>
      <c r="AG109" s="44">
        <v>281</v>
      </c>
      <c r="AH109" s="44">
        <v>66</v>
      </c>
      <c r="AI109" s="44">
        <v>8</v>
      </c>
      <c r="AJ109" s="44">
        <v>0</v>
      </c>
      <c r="AK109" s="44">
        <v>0</v>
      </c>
      <c r="AL109" s="44">
        <v>3</v>
      </c>
      <c r="AM109" s="44">
        <v>92.67</v>
      </c>
      <c r="AN109" s="44">
        <v>37.96</v>
      </c>
      <c r="AO109" s="44">
        <v>1375</v>
      </c>
      <c r="AP109" s="44">
        <v>141</v>
      </c>
      <c r="AQ109" s="44">
        <v>3183</v>
      </c>
      <c r="AR109" s="44">
        <v>1353</v>
      </c>
      <c r="AS109" s="44">
        <v>2309</v>
      </c>
      <c r="AT109" s="44">
        <v>1611</v>
      </c>
      <c r="AU109" s="44">
        <v>1419</v>
      </c>
      <c r="AV109" s="44">
        <v>57</v>
      </c>
      <c r="AW109" s="44">
        <v>3435</v>
      </c>
      <c r="AX109" s="44">
        <v>37</v>
      </c>
      <c r="AY109" s="44">
        <v>12</v>
      </c>
      <c r="AZ109" s="44">
        <v>0</v>
      </c>
      <c r="BA109" s="44">
        <v>19</v>
      </c>
      <c r="BB109" s="44">
        <v>0</v>
      </c>
      <c r="BC109" s="44">
        <v>1295</v>
      </c>
      <c r="BD109" s="44">
        <v>26074</v>
      </c>
      <c r="BE109" s="44">
        <v>2665</v>
      </c>
      <c r="BF109" s="44">
        <v>14691</v>
      </c>
      <c r="BG109" s="44">
        <v>50555</v>
      </c>
      <c r="BH109" s="44">
        <v>1021</v>
      </c>
      <c r="BI109" s="44">
        <v>16209</v>
      </c>
      <c r="BJ109" s="44">
        <v>394</v>
      </c>
    </row>
    <row r="110" spans="1:62" ht="15.75">
      <c r="A110" s="101" t="s">
        <v>1078</v>
      </c>
      <c r="B110" s="44">
        <v>120</v>
      </c>
      <c r="C110" s="45" t="s">
        <v>256</v>
      </c>
      <c r="D110" s="45" t="s">
        <v>256</v>
      </c>
      <c r="E110" s="45" t="s">
        <v>1896</v>
      </c>
      <c r="F110" s="45" t="s">
        <v>1813</v>
      </c>
      <c r="G110" s="44">
        <v>267</v>
      </c>
      <c r="H110" s="45" t="s">
        <v>1079</v>
      </c>
      <c r="I110" s="46" t="s">
        <v>1955</v>
      </c>
      <c r="J110" s="47" t="s">
        <v>1898</v>
      </c>
      <c r="K110" s="47" t="s">
        <v>51</v>
      </c>
      <c r="L110" s="47" t="s">
        <v>1898</v>
      </c>
      <c r="M110" s="47"/>
      <c r="N110" s="47" t="s">
        <v>272</v>
      </c>
      <c r="O110" s="45" t="s">
        <v>1956</v>
      </c>
      <c r="P110" s="47"/>
      <c r="Q110" s="47"/>
      <c r="R110" s="47"/>
      <c r="S110" s="47"/>
      <c r="T110" s="47" t="s">
        <v>3107</v>
      </c>
      <c r="U110" s="47" t="s">
        <v>1898</v>
      </c>
      <c r="V110" s="48">
        <v>0.45464942436946304</v>
      </c>
      <c r="W110" s="47"/>
      <c r="X110" s="44">
        <v>14</v>
      </c>
      <c r="Y110" s="44">
        <v>4</v>
      </c>
      <c r="Z110" s="44">
        <v>868</v>
      </c>
      <c r="AA110" s="44">
        <v>857</v>
      </c>
      <c r="AB110" s="44">
        <v>11</v>
      </c>
      <c r="AC110" s="44">
        <v>0</v>
      </c>
      <c r="AD110" s="44">
        <v>3</v>
      </c>
      <c r="AE110" s="44">
        <v>249</v>
      </c>
      <c r="AF110" s="44">
        <v>242</v>
      </c>
      <c r="AG110" s="44">
        <v>271</v>
      </c>
      <c r="AH110" s="44">
        <v>94</v>
      </c>
      <c r="AI110" s="44">
        <v>9</v>
      </c>
      <c r="AJ110" s="44">
        <v>0</v>
      </c>
      <c r="AK110" s="44">
        <v>0</v>
      </c>
      <c r="AL110" s="47">
        <v>0</v>
      </c>
      <c r="AM110" s="44">
        <v>77.08</v>
      </c>
      <c r="AN110" s="44">
        <v>47.84</v>
      </c>
      <c r="AO110" s="44">
        <v>2712</v>
      </c>
      <c r="AP110" s="44">
        <v>399</v>
      </c>
      <c r="AQ110" s="44">
        <v>5587</v>
      </c>
      <c r="AR110" s="44">
        <v>6803</v>
      </c>
      <c r="AS110" s="44">
        <v>2243</v>
      </c>
      <c r="AT110" s="44">
        <v>1704</v>
      </c>
      <c r="AU110" s="44">
        <v>1224</v>
      </c>
      <c r="AV110" s="44">
        <v>11</v>
      </c>
      <c r="AW110" s="44">
        <v>2088</v>
      </c>
      <c r="AX110" s="44">
        <v>157</v>
      </c>
      <c r="AY110" s="44">
        <v>14</v>
      </c>
      <c r="AZ110" s="44">
        <v>6</v>
      </c>
      <c r="BA110" s="44">
        <v>25</v>
      </c>
      <c r="BB110" s="44">
        <v>7</v>
      </c>
      <c r="BC110" s="44">
        <v>1162</v>
      </c>
      <c r="BD110" s="44">
        <v>26163</v>
      </c>
      <c r="BE110" s="44">
        <v>14680</v>
      </c>
      <c r="BF110" s="44">
        <v>17669</v>
      </c>
      <c r="BG110" s="44">
        <v>77764</v>
      </c>
      <c r="BH110" s="44">
        <v>989</v>
      </c>
      <c r="BI110" s="44">
        <v>21574</v>
      </c>
      <c r="BJ110" s="44">
        <v>1789</v>
      </c>
    </row>
    <row r="111" spans="1:62" ht="15.75">
      <c r="A111" s="101" t="s">
        <v>1267</v>
      </c>
      <c r="B111" s="44">
        <v>121</v>
      </c>
      <c r="C111" s="45" t="s">
        <v>256</v>
      </c>
      <c r="D111" s="45" t="s">
        <v>1688</v>
      </c>
      <c r="E111" s="45" t="s">
        <v>536</v>
      </c>
      <c r="F111" s="45" t="s">
        <v>1780</v>
      </c>
      <c r="G111" s="44">
        <v>121</v>
      </c>
      <c r="H111" s="45" t="s">
        <v>1268</v>
      </c>
      <c r="I111" s="46" t="s">
        <v>1975</v>
      </c>
      <c r="J111" s="47" t="s">
        <v>1898</v>
      </c>
      <c r="K111" s="47" t="s">
        <v>51</v>
      </c>
      <c r="L111" s="47" t="s">
        <v>1898</v>
      </c>
      <c r="M111" s="47"/>
      <c r="N111" s="47" t="s">
        <v>272</v>
      </c>
      <c r="O111" s="45" t="s">
        <v>1976</v>
      </c>
      <c r="P111" s="47"/>
      <c r="Q111" s="47"/>
      <c r="R111" s="47"/>
      <c r="S111" s="47"/>
      <c r="T111" s="47" t="s">
        <v>3107</v>
      </c>
      <c r="U111" s="47" t="s">
        <v>1898</v>
      </c>
      <c r="V111" s="48">
        <v>0.467841554376002</v>
      </c>
      <c r="W111" s="47"/>
      <c r="X111" s="44">
        <v>16</v>
      </c>
      <c r="Y111" s="44">
        <v>4</v>
      </c>
      <c r="Z111" s="44">
        <v>993</v>
      </c>
      <c r="AA111" s="44">
        <v>974</v>
      </c>
      <c r="AB111" s="44">
        <v>18</v>
      </c>
      <c r="AC111" s="44">
        <v>1</v>
      </c>
      <c r="AD111" s="44">
        <v>0</v>
      </c>
      <c r="AE111" s="44">
        <v>316</v>
      </c>
      <c r="AF111" s="44">
        <v>300</v>
      </c>
      <c r="AG111" s="44">
        <v>281</v>
      </c>
      <c r="AH111" s="44">
        <v>84</v>
      </c>
      <c r="AI111" s="44">
        <v>12</v>
      </c>
      <c r="AJ111" s="44">
        <v>0</v>
      </c>
      <c r="AK111" s="44">
        <v>0</v>
      </c>
      <c r="AL111" s="44">
        <v>11</v>
      </c>
      <c r="AM111" s="44">
        <v>93.96</v>
      </c>
      <c r="AN111" s="44">
        <v>31.21</v>
      </c>
      <c r="AO111" s="44">
        <v>3574</v>
      </c>
      <c r="AP111" s="44">
        <v>330</v>
      </c>
      <c r="AQ111" s="44">
        <v>4775</v>
      </c>
      <c r="AR111" s="44">
        <v>4138</v>
      </c>
      <c r="AS111" s="44">
        <v>2113</v>
      </c>
      <c r="AT111" s="44">
        <v>3063</v>
      </c>
      <c r="AU111" s="44">
        <v>3622</v>
      </c>
      <c r="AV111" s="44">
        <v>101</v>
      </c>
      <c r="AW111" s="44">
        <v>5503</v>
      </c>
      <c r="AX111" s="44">
        <v>147</v>
      </c>
      <c r="AY111" s="44">
        <v>17</v>
      </c>
      <c r="AZ111" s="44">
        <v>15</v>
      </c>
      <c r="BA111" s="44">
        <v>15</v>
      </c>
      <c r="BB111" s="44">
        <v>30</v>
      </c>
      <c r="BC111" s="44">
        <v>1748</v>
      </c>
      <c r="BD111" s="44">
        <v>26972</v>
      </c>
      <c r="BE111" s="44">
        <v>7175</v>
      </c>
      <c r="BF111" s="44">
        <v>23771</v>
      </c>
      <c r="BG111" s="44">
        <v>93283</v>
      </c>
      <c r="BH111" s="44">
        <v>1209</v>
      </c>
      <c r="BI111" s="44">
        <v>14641</v>
      </c>
      <c r="BJ111" s="44">
        <v>355</v>
      </c>
    </row>
    <row r="112" spans="1:62" ht="15.75">
      <c r="A112" s="101" t="s">
        <v>1106</v>
      </c>
      <c r="B112" s="44">
        <v>122</v>
      </c>
      <c r="C112" s="45" t="s">
        <v>278</v>
      </c>
      <c r="D112" s="45" t="s">
        <v>278</v>
      </c>
      <c r="E112" s="45" t="s">
        <v>2010</v>
      </c>
      <c r="F112" s="45" t="s">
        <v>1781</v>
      </c>
      <c r="G112" s="44">
        <v>122</v>
      </c>
      <c r="H112" s="45" t="s">
        <v>1107</v>
      </c>
      <c r="I112" s="46" t="s">
        <v>2072</v>
      </c>
      <c r="J112" s="47" t="s">
        <v>1898</v>
      </c>
      <c r="K112" s="47" t="s">
        <v>51</v>
      </c>
      <c r="L112" s="47" t="s">
        <v>1898</v>
      </c>
      <c r="M112" s="47"/>
      <c r="N112" s="47" t="s">
        <v>272</v>
      </c>
      <c r="O112" s="45" t="s">
        <v>2073</v>
      </c>
      <c r="P112" s="47"/>
      <c r="Q112" s="47"/>
      <c r="R112" s="47"/>
      <c r="S112" s="47"/>
      <c r="T112" s="47" t="s">
        <v>3107</v>
      </c>
      <c r="U112" s="47" t="s">
        <v>1898</v>
      </c>
      <c r="V112" s="48">
        <v>0.24400172990656666</v>
      </c>
      <c r="W112" s="47"/>
      <c r="X112" s="44">
        <v>14</v>
      </c>
      <c r="Y112" s="44">
        <v>4</v>
      </c>
      <c r="Z112" s="44">
        <v>882</v>
      </c>
      <c r="AA112" s="44">
        <v>876</v>
      </c>
      <c r="AB112" s="44">
        <v>4</v>
      </c>
      <c r="AC112" s="44">
        <v>2</v>
      </c>
      <c r="AD112" s="44">
        <v>3</v>
      </c>
      <c r="AE112" s="44">
        <v>171</v>
      </c>
      <c r="AF112" s="44">
        <v>261</v>
      </c>
      <c r="AG112" s="44">
        <v>323</v>
      </c>
      <c r="AH112" s="44">
        <v>102</v>
      </c>
      <c r="AI112" s="44">
        <v>22</v>
      </c>
      <c r="AJ112" s="44">
        <v>0</v>
      </c>
      <c r="AK112" s="44">
        <v>0</v>
      </c>
      <c r="AL112" s="44">
        <v>14</v>
      </c>
      <c r="AM112" s="44">
        <v>87.91</v>
      </c>
      <c r="AN112" s="44">
        <v>43.84</v>
      </c>
      <c r="AO112" s="44">
        <v>1900</v>
      </c>
      <c r="AP112" s="44">
        <v>472</v>
      </c>
      <c r="AQ112" s="44">
        <v>4068</v>
      </c>
      <c r="AR112" s="44">
        <v>5802</v>
      </c>
      <c r="AS112" s="44">
        <v>2353</v>
      </c>
      <c r="AT112" s="44">
        <v>904</v>
      </c>
      <c r="AU112" s="44">
        <v>1307</v>
      </c>
      <c r="AV112" s="44">
        <v>42</v>
      </c>
      <c r="AW112" s="44">
        <v>1273</v>
      </c>
      <c r="AX112" s="44">
        <v>61</v>
      </c>
      <c r="AY112" s="44">
        <v>5</v>
      </c>
      <c r="AZ112" s="44">
        <v>15</v>
      </c>
      <c r="BA112" s="44">
        <v>13</v>
      </c>
      <c r="BB112" s="44">
        <v>25</v>
      </c>
      <c r="BC112" s="44">
        <v>982</v>
      </c>
      <c r="BD112" s="44">
        <v>23144</v>
      </c>
      <c r="BE112" s="44">
        <v>12868</v>
      </c>
      <c r="BF112" s="44">
        <v>13220</v>
      </c>
      <c r="BG112" s="44">
        <v>61179</v>
      </c>
      <c r="BH112" s="44">
        <v>936</v>
      </c>
      <c r="BI112" s="44">
        <v>19869</v>
      </c>
      <c r="BJ112" s="44">
        <v>1470</v>
      </c>
    </row>
    <row r="113" spans="1:62" ht="15.75">
      <c r="A113" s="101" t="s">
        <v>759</v>
      </c>
      <c r="B113" s="44">
        <v>123</v>
      </c>
      <c r="C113" s="45" t="s">
        <v>307</v>
      </c>
      <c r="D113" s="45" t="s">
        <v>307</v>
      </c>
      <c r="E113" s="45" t="s">
        <v>2139</v>
      </c>
      <c r="F113" s="45" t="s">
        <v>1782</v>
      </c>
      <c r="G113" s="44">
        <v>123</v>
      </c>
      <c r="H113" s="45" t="s">
        <v>760</v>
      </c>
      <c r="I113" s="46" t="s">
        <v>2138</v>
      </c>
      <c r="J113" s="47" t="s">
        <v>1898</v>
      </c>
      <c r="K113" s="47" t="s">
        <v>51</v>
      </c>
      <c r="L113" s="47" t="s">
        <v>1898</v>
      </c>
      <c r="M113" s="47"/>
      <c r="N113" s="47" t="s">
        <v>272</v>
      </c>
      <c r="O113" s="45" t="s">
        <v>2140</v>
      </c>
      <c r="P113" s="47"/>
      <c r="Q113" s="47"/>
      <c r="R113" s="47"/>
      <c r="S113" s="47"/>
      <c r="T113" s="47" t="s">
        <v>3107</v>
      </c>
      <c r="U113" s="47" t="s">
        <v>1898</v>
      </c>
      <c r="V113" s="48">
        <v>0.56122320918280444</v>
      </c>
      <c r="W113" s="47"/>
      <c r="X113" s="44">
        <v>12</v>
      </c>
      <c r="Y113" s="44">
        <v>5</v>
      </c>
      <c r="Z113" s="44">
        <v>749</v>
      </c>
      <c r="AA113" s="44">
        <v>734</v>
      </c>
      <c r="AB113" s="44">
        <v>14</v>
      </c>
      <c r="AC113" s="44">
        <v>1</v>
      </c>
      <c r="AD113" s="44">
        <v>1</v>
      </c>
      <c r="AE113" s="44">
        <v>207</v>
      </c>
      <c r="AF113" s="44">
        <v>256</v>
      </c>
      <c r="AG113" s="44">
        <v>211</v>
      </c>
      <c r="AH113" s="44">
        <v>68</v>
      </c>
      <c r="AI113" s="44">
        <v>6</v>
      </c>
      <c r="AJ113" s="44">
        <v>0</v>
      </c>
      <c r="AK113" s="44">
        <v>0</v>
      </c>
      <c r="AL113" s="44">
        <v>15</v>
      </c>
      <c r="AM113" s="44">
        <v>91.99</v>
      </c>
      <c r="AN113" s="44">
        <v>36.1</v>
      </c>
      <c r="AO113" s="44">
        <v>1409</v>
      </c>
      <c r="AP113" s="44">
        <v>316</v>
      </c>
      <c r="AQ113" s="44">
        <v>4536</v>
      </c>
      <c r="AR113" s="44">
        <v>2751</v>
      </c>
      <c r="AS113" s="44">
        <v>1641</v>
      </c>
      <c r="AT113" s="44">
        <v>1069</v>
      </c>
      <c r="AU113" s="44">
        <v>2865</v>
      </c>
      <c r="AV113" s="44">
        <v>48</v>
      </c>
      <c r="AW113" s="44">
        <v>2625</v>
      </c>
      <c r="AX113" s="44">
        <v>42</v>
      </c>
      <c r="AY113" s="44">
        <v>5</v>
      </c>
      <c r="AZ113" s="44">
        <v>0</v>
      </c>
      <c r="BA113" s="44">
        <v>25</v>
      </c>
      <c r="BB113" s="44">
        <v>1</v>
      </c>
      <c r="BC113" s="44">
        <v>702</v>
      </c>
      <c r="BD113" s="44">
        <v>19403</v>
      </c>
      <c r="BE113" s="44">
        <v>3244</v>
      </c>
      <c r="BF113" s="44">
        <v>15614</v>
      </c>
      <c r="BG113" s="44">
        <v>50164</v>
      </c>
      <c r="BH113" s="44">
        <v>1078</v>
      </c>
      <c r="BI113" s="44">
        <v>10607</v>
      </c>
      <c r="BJ113" s="44">
        <v>571</v>
      </c>
    </row>
    <row r="114" spans="1:62" ht="15.75">
      <c r="A114" s="101" t="s">
        <v>1635</v>
      </c>
      <c r="B114" s="44">
        <v>124</v>
      </c>
      <c r="C114" s="45" t="s">
        <v>307</v>
      </c>
      <c r="D114" s="45" t="s">
        <v>1688</v>
      </c>
      <c r="E114" s="45" t="s">
        <v>2151</v>
      </c>
      <c r="F114" s="45" t="s">
        <v>1774</v>
      </c>
      <c r="G114" s="44">
        <v>112</v>
      </c>
      <c r="H114" s="45" t="s">
        <v>1636</v>
      </c>
      <c r="I114" s="46" t="s">
        <v>2150</v>
      </c>
      <c r="J114" s="47" t="s">
        <v>1898</v>
      </c>
      <c r="K114" s="47" t="s">
        <v>51</v>
      </c>
      <c r="L114" s="47" t="s">
        <v>1898</v>
      </c>
      <c r="M114" s="47"/>
      <c r="N114" s="47" t="s">
        <v>272</v>
      </c>
      <c r="O114" s="45" t="s">
        <v>2259</v>
      </c>
      <c r="P114" s="47"/>
      <c r="Q114" s="47"/>
      <c r="R114" s="47"/>
      <c r="S114" s="47"/>
      <c r="T114" s="47" t="s">
        <v>3107</v>
      </c>
      <c r="U114" s="47" t="s">
        <v>1901</v>
      </c>
      <c r="V114" s="48">
        <v>0.69311789647526834</v>
      </c>
      <c r="W114" s="47"/>
      <c r="X114" s="44">
        <v>4</v>
      </c>
      <c r="Y114" s="44">
        <v>4</v>
      </c>
      <c r="Z114" s="44">
        <v>248</v>
      </c>
      <c r="AA114" s="44">
        <v>240</v>
      </c>
      <c r="AB114" s="44">
        <v>6</v>
      </c>
      <c r="AC114" s="44">
        <v>2</v>
      </c>
      <c r="AD114" s="44">
        <v>128</v>
      </c>
      <c r="AE114" s="44">
        <v>119</v>
      </c>
      <c r="AF114" s="44">
        <v>0</v>
      </c>
      <c r="AG114" s="44">
        <v>1</v>
      </c>
      <c r="AH114" s="44">
        <v>0</v>
      </c>
      <c r="AI114" s="44">
        <v>0</v>
      </c>
      <c r="AJ114" s="44">
        <v>0</v>
      </c>
      <c r="AK114" s="44">
        <v>0</v>
      </c>
      <c r="AL114" s="44">
        <v>1</v>
      </c>
      <c r="AM114" s="44">
        <v>96.9</v>
      </c>
      <c r="AN114" s="44">
        <v>10.42</v>
      </c>
      <c r="AO114" s="44">
        <v>232</v>
      </c>
      <c r="AP114" s="44">
        <v>16</v>
      </c>
      <c r="AQ114" s="44">
        <v>618</v>
      </c>
      <c r="AR114" s="44">
        <v>341</v>
      </c>
      <c r="AS114" s="44">
        <v>530</v>
      </c>
      <c r="AT114" s="44">
        <v>344</v>
      </c>
      <c r="AU114" s="44">
        <v>461</v>
      </c>
      <c r="AV114" s="44">
        <v>12</v>
      </c>
      <c r="AW114" s="44">
        <v>677</v>
      </c>
      <c r="AX114" s="44">
        <v>9</v>
      </c>
      <c r="AY114" s="44">
        <v>0</v>
      </c>
      <c r="AZ114" s="44">
        <v>0</v>
      </c>
      <c r="BA114" s="44">
        <v>2</v>
      </c>
      <c r="BB114" s="44">
        <v>0</v>
      </c>
      <c r="BC114" s="44">
        <v>149</v>
      </c>
      <c r="BD114" s="44">
        <v>3704</v>
      </c>
      <c r="BE114" s="44">
        <v>1246</v>
      </c>
      <c r="BF114" s="44">
        <v>2886</v>
      </c>
      <c r="BG114" s="44">
        <v>6469</v>
      </c>
      <c r="BH114" s="44">
        <v>213</v>
      </c>
      <c r="BI114" s="44">
        <v>2230</v>
      </c>
      <c r="BJ114" s="44">
        <v>711</v>
      </c>
    </row>
    <row r="115" spans="1:62" ht="15.75">
      <c r="A115" s="101" t="s">
        <v>476</v>
      </c>
      <c r="B115" s="44">
        <v>125</v>
      </c>
      <c r="C115" s="45" t="s">
        <v>307</v>
      </c>
      <c r="D115" s="45" t="s">
        <v>307</v>
      </c>
      <c r="E115" s="45" t="s">
        <v>2139</v>
      </c>
      <c r="F115" s="45" t="s">
        <v>1679</v>
      </c>
      <c r="G115" s="44">
        <v>3</v>
      </c>
      <c r="H115" s="45" t="s">
        <v>477</v>
      </c>
      <c r="I115" s="46" t="s">
        <v>2172</v>
      </c>
      <c r="J115" s="47" t="s">
        <v>1898</v>
      </c>
      <c r="K115" s="47" t="s">
        <v>51</v>
      </c>
      <c r="L115" s="47" t="s">
        <v>1898</v>
      </c>
      <c r="M115" s="47"/>
      <c r="N115" s="47" t="s">
        <v>272</v>
      </c>
      <c r="O115" s="45" t="s">
        <v>2173</v>
      </c>
      <c r="P115" s="47"/>
      <c r="Q115" s="47"/>
      <c r="R115" s="47"/>
      <c r="S115" s="47"/>
      <c r="T115" s="47" t="s">
        <v>3107</v>
      </c>
      <c r="U115" s="47" t="s">
        <v>1898</v>
      </c>
      <c r="V115" s="48">
        <v>0.42104396362795016</v>
      </c>
      <c r="W115" s="47"/>
      <c r="X115" s="44">
        <v>2</v>
      </c>
      <c r="Y115" s="44">
        <v>2</v>
      </c>
      <c r="Z115" s="44">
        <v>168</v>
      </c>
      <c r="AA115" s="44">
        <v>165</v>
      </c>
      <c r="AB115" s="44">
        <v>2</v>
      </c>
      <c r="AC115" s="44">
        <v>1</v>
      </c>
      <c r="AD115" s="44">
        <v>5</v>
      </c>
      <c r="AE115" s="44">
        <v>46</v>
      </c>
      <c r="AF115" s="44">
        <v>22</v>
      </c>
      <c r="AG115" s="44">
        <v>63</v>
      </c>
      <c r="AH115" s="44">
        <v>26</v>
      </c>
      <c r="AI115" s="44">
        <v>6</v>
      </c>
      <c r="AJ115" s="44">
        <v>0</v>
      </c>
      <c r="AK115" s="44">
        <v>0</v>
      </c>
      <c r="AL115" s="44">
        <v>4</v>
      </c>
      <c r="AM115" s="44">
        <v>91.05</v>
      </c>
      <c r="AN115" s="44">
        <v>38.79</v>
      </c>
      <c r="AO115" s="44">
        <v>425</v>
      </c>
      <c r="AP115" s="44">
        <v>36</v>
      </c>
      <c r="AQ115" s="44">
        <v>764</v>
      </c>
      <c r="AR115" s="44">
        <v>862</v>
      </c>
      <c r="AS115" s="44">
        <v>568</v>
      </c>
      <c r="AT115" s="44">
        <v>326</v>
      </c>
      <c r="AU115" s="44">
        <v>86</v>
      </c>
      <c r="AV115" s="44">
        <v>3</v>
      </c>
      <c r="AW115" s="44">
        <v>122</v>
      </c>
      <c r="AX115" s="44">
        <v>1</v>
      </c>
      <c r="AY115" s="44">
        <v>0</v>
      </c>
      <c r="AZ115" s="44">
        <v>0</v>
      </c>
      <c r="BA115" s="44">
        <v>2</v>
      </c>
      <c r="BB115" s="44">
        <v>0</v>
      </c>
      <c r="BC115" s="44">
        <v>185</v>
      </c>
      <c r="BD115" s="44">
        <v>3791</v>
      </c>
      <c r="BE115" s="44">
        <v>850</v>
      </c>
      <c r="BF115" s="44">
        <v>2707</v>
      </c>
      <c r="BG115" s="44">
        <v>11203</v>
      </c>
      <c r="BH115" s="44">
        <v>230</v>
      </c>
      <c r="BI115" s="44">
        <v>3950</v>
      </c>
      <c r="BJ115" s="44">
        <v>108</v>
      </c>
    </row>
    <row r="116" spans="1:62" ht="15.75">
      <c r="A116" s="101" t="s">
        <v>1646</v>
      </c>
      <c r="B116" s="44">
        <v>127</v>
      </c>
      <c r="C116" s="45" t="s">
        <v>307</v>
      </c>
      <c r="D116" s="45" t="s">
        <v>1700</v>
      </c>
      <c r="E116" s="45" t="s">
        <v>1927</v>
      </c>
      <c r="F116" s="45" t="s">
        <v>1783</v>
      </c>
      <c r="G116" s="44">
        <v>127</v>
      </c>
      <c r="H116" s="45" t="s">
        <v>1647</v>
      </c>
      <c r="I116" s="46" t="s">
        <v>2265</v>
      </c>
      <c r="J116" s="47" t="s">
        <v>1898</v>
      </c>
      <c r="K116" s="47" t="s">
        <v>2020</v>
      </c>
      <c r="L116" s="47" t="s">
        <v>1898</v>
      </c>
      <c r="M116" s="47"/>
      <c r="N116" s="47" t="s">
        <v>272</v>
      </c>
      <c r="O116" s="45" t="s">
        <v>2266</v>
      </c>
      <c r="P116" s="47"/>
      <c r="Q116" s="47"/>
      <c r="R116" s="47"/>
      <c r="S116" s="47"/>
      <c r="T116" s="47" t="s">
        <v>3107</v>
      </c>
      <c r="U116" s="47" t="s">
        <v>1898</v>
      </c>
      <c r="V116" s="48">
        <v>0.58724148535495957</v>
      </c>
      <c r="W116" s="47"/>
      <c r="X116" s="44">
        <v>8</v>
      </c>
      <c r="Y116" s="44">
        <v>0</v>
      </c>
      <c r="Z116" s="44">
        <v>399</v>
      </c>
      <c r="AA116" s="44">
        <v>387</v>
      </c>
      <c r="AB116" s="44">
        <v>3</v>
      </c>
      <c r="AC116" s="44">
        <v>9</v>
      </c>
      <c r="AD116" s="44">
        <v>0</v>
      </c>
      <c r="AE116" s="44">
        <v>162</v>
      </c>
      <c r="AF116" s="44">
        <v>147</v>
      </c>
      <c r="AG116" s="44">
        <v>68</v>
      </c>
      <c r="AH116" s="44">
        <v>19</v>
      </c>
      <c r="AI116" s="44">
        <v>3</v>
      </c>
      <c r="AJ116" s="44">
        <v>0</v>
      </c>
      <c r="AK116" s="44">
        <v>0</v>
      </c>
      <c r="AL116" s="44">
        <v>4</v>
      </c>
      <c r="AM116" s="44">
        <v>84.27</v>
      </c>
      <c r="AN116" s="44">
        <v>37.729999999999997</v>
      </c>
      <c r="AO116" s="44">
        <v>1957</v>
      </c>
      <c r="AP116" s="44">
        <v>95</v>
      </c>
      <c r="AQ116" s="44">
        <v>3024</v>
      </c>
      <c r="AR116" s="44">
        <v>2311</v>
      </c>
      <c r="AS116" s="44">
        <v>1828</v>
      </c>
      <c r="AT116" s="44">
        <v>689</v>
      </c>
      <c r="AU116" s="44">
        <v>880</v>
      </c>
      <c r="AV116" s="44">
        <v>22</v>
      </c>
      <c r="AW116" s="44">
        <v>541</v>
      </c>
      <c r="AX116" s="44">
        <v>52</v>
      </c>
      <c r="AY116" s="44">
        <v>23</v>
      </c>
      <c r="AZ116" s="44">
        <v>1</v>
      </c>
      <c r="BA116" s="44">
        <v>15</v>
      </c>
      <c r="BB116" s="44">
        <v>2</v>
      </c>
      <c r="BC116" s="44">
        <v>513</v>
      </c>
      <c r="BD116" s="44">
        <v>12459</v>
      </c>
      <c r="BE116" s="44">
        <v>3518</v>
      </c>
      <c r="BF116" s="44">
        <v>8431</v>
      </c>
      <c r="BG116" s="44">
        <v>21649</v>
      </c>
      <c r="BH116" s="44">
        <v>783</v>
      </c>
      <c r="BI116" s="44">
        <v>23554</v>
      </c>
      <c r="BJ116" s="44">
        <v>467</v>
      </c>
    </row>
    <row r="117" spans="1:62" ht="15.75">
      <c r="A117" s="101" t="s">
        <v>1241</v>
      </c>
      <c r="B117" s="44">
        <v>129</v>
      </c>
      <c r="C117" s="45" t="s">
        <v>256</v>
      </c>
      <c r="D117" s="45" t="s">
        <v>1700</v>
      </c>
      <c r="E117" s="45" t="s">
        <v>1927</v>
      </c>
      <c r="F117" s="45" t="s">
        <v>1765</v>
      </c>
      <c r="G117" s="44">
        <v>93</v>
      </c>
      <c r="H117" s="45" t="s">
        <v>1242</v>
      </c>
      <c r="I117" s="46" t="s">
        <v>1968</v>
      </c>
      <c r="J117" s="47" t="s">
        <v>1898</v>
      </c>
      <c r="K117" s="47" t="s">
        <v>51</v>
      </c>
      <c r="L117" s="47" t="s">
        <v>1898</v>
      </c>
      <c r="M117" s="47"/>
      <c r="N117" s="47" t="s">
        <v>272</v>
      </c>
      <c r="O117" s="45" t="s">
        <v>1969</v>
      </c>
      <c r="P117" s="47"/>
      <c r="Q117" s="47"/>
      <c r="R117" s="47"/>
      <c r="S117" s="47"/>
      <c r="T117" s="47" t="s">
        <v>3107</v>
      </c>
      <c r="U117" s="47" t="s">
        <v>1898</v>
      </c>
      <c r="V117" s="48">
        <v>0.50684169314708705</v>
      </c>
      <c r="W117" s="47"/>
      <c r="X117" s="44">
        <v>8</v>
      </c>
      <c r="Y117" s="44">
        <v>3</v>
      </c>
      <c r="Z117" s="44">
        <v>463</v>
      </c>
      <c r="AA117" s="44">
        <v>455</v>
      </c>
      <c r="AB117" s="44">
        <v>8</v>
      </c>
      <c r="AC117" s="44">
        <v>0</v>
      </c>
      <c r="AD117" s="44">
        <v>0</v>
      </c>
      <c r="AE117" s="44">
        <v>155</v>
      </c>
      <c r="AF117" s="44">
        <v>114</v>
      </c>
      <c r="AG117" s="44">
        <v>154</v>
      </c>
      <c r="AH117" s="44">
        <v>37</v>
      </c>
      <c r="AI117" s="44">
        <v>3</v>
      </c>
      <c r="AJ117" s="44">
        <v>0</v>
      </c>
      <c r="AK117" s="44">
        <v>0</v>
      </c>
      <c r="AL117" s="44">
        <v>2</v>
      </c>
      <c r="AM117" s="44">
        <v>81.19</v>
      </c>
      <c r="AN117" s="44">
        <v>44.18</v>
      </c>
      <c r="AO117" s="44">
        <v>1273</v>
      </c>
      <c r="AP117" s="44">
        <v>164</v>
      </c>
      <c r="AQ117" s="44">
        <v>2456</v>
      </c>
      <c r="AR117" s="44">
        <v>2892</v>
      </c>
      <c r="AS117" s="44">
        <v>1235</v>
      </c>
      <c r="AT117" s="44">
        <v>770</v>
      </c>
      <c r="AU117" s="44">
        <v>841</v>
      </c>
      <c r="AV117" s="44">
        <v>42</v>
      </c>
      <c r="AW117" s="44">
        <v>883</v>
      </c>
      <c r="AX117" s="44">
        <v>39</v>
      </c>
      <c r="AY117" s="44">
        <v>6</v>
      </c>
      <c r="AZ117" s="44">
        <v>0</v>
      </c>
      <c r="BA117" s="44">
        <v>11</v>
      </c>
      <c r="BB117" s="44">
        <v>1</v>
      </c>
      <c r="BC117" s="44">
        <v>560</v>
      </c>
      <c r="BD117" s="44">
        <v>13079</v>
      </c>
      <c r="BE117" s="44">
        <v>6855</v>
      </c>
      <c r="BF117" s="44">
        <v>7157</v>
      </c>
      <c r="BG117" s="44">
        <v>34990</v>
      </c>
      <c r="BH117" s="44">
        <v>538</v>
      </c>
      <c r="BI117" s="44">
        <v>12042</v>
      </c>
      <c r="BJ117" s="44">
        <v>604</v>
      </c>
    </row>
    <row r="118" spans="1:62" ht="15.75">
      <c r="A118" s="101" t="s">
        <v>1255</v>
      </c>
      <c r="B118" s="44">
        <v>130</v>
      </c>
      <c r="C118" s="45" t="s">
        <v>256</v>
      </c>
      <c r="D118" s="45" t="s">
        <v>256</v>
      </c>
      <c r="E118" s="45" t="s">
        <v>1906</v>
      </c>
      <c r="F118" s="45" t="s">
        <v>1790</v>
      </c>
      <c r="G118" s="44">
        <v>141</v>
      </c>
      <c r="H118" s="45" t="s">
        <v>1256</v>
      </c>
      <c r="I118" s="46" t="s">
        <v>1972</v>
      </c>
      <c r="J118" s="47" t="s">
        <v>1898</v>
      </c>
      <c r="K118" s="47" t="s">
        <v>51</v>
      </c>
      <c r="L118" s="47" t="s">
        <v>1898</v>
      </c>
      <c r="M118" s="47"/>
      <c r="N118" s="47" t="s">
        <v>272</v>
      </c>
      <c r="O118" s="45" t="s">
        <v>1973</v>
      </c>
      <c r="P118" s="47"/>
      <c r="Q118" s="47"/>
      <c r="R118" s="47"/>
      <c r="S118" s="47"/>
      <c r="T118" s="47" t="s">
        <v>3107</v>
      </c>
      <c r="U118" s="47" t="s">
        <v>1898</v>
      </c>
      <c r="V118" s="48">
        <v>0.51959915696650705</v>
      </c>
      <c r="W118" s="47"/>
      <c r="X118" s="44">
        <v>4</v>
      </c>
      <c r="Y118" s="44">
        <v>0</v>
      </c>
      <c r="Z118" s="44">
        <v>206</v>
      </c>
      <c r="AA118" s="44">
        <v>204</v>
      </c>
      <c r="AB118" s="44">
        <v>2</v>
      </c>
      <c r="AC118" s="44">
        <v>0</v>
      </c>
      <c r="AD118" s="44">
        <v>0</v>
      </c>
      <c r="AE118" s="44">
        <v>72</v>
      </c>
      <c r="AF118" s="44">
        <v>55</v>
      </c>
      <c r="AG118" s="44">
        <v>53</v>
      </c>
      <c r="AH118" s="44">
        <v>24</v>
      </c>
      <c r="AI118" s="44">
        <v>2</v>
      </c>
      <c r="AJ118" s="44">
        <v>0</v>
      </c>
      <c r="AK118" s="44">
        <v>0</v>
      </c>
      <c r="AL118" s="44">
        <v>3</v>
      </c>
      <c r="AM118" s="44">
        <v>93.45</v>
      </c>
      <c r="AN118" s="44">
        <v>37.75</v>
      </c>
      <c r="AO118" s="44">
        <v>553</v>
      </c>
      <c r="AP118" s="44">
        <v>61</v>
      </c>
      <c r="AQ118" s="44">
        <v>1109</v>
      </c>
      <c r="AR118" s="44">
        <v>492</v>
      </c>
      <c r="AS118" s="44">
        <v>453</v>
      </c>
      <c r="AT118" s="44">
        <v>215</v>
      </c>
      <c r="AU118" s="44">
        <v>1145</v>
      </c>
      <c r="AV118" s="44">
        <v>19</v>
      </c>
      <c r="AW118" s="44">
        <v>687</v>
      </c>
      <c r="AX118" s="44">
        <v>18</v>
      </c>
      <c r="AY118" s="44">
        <v>3</v>
      </c>
      <c r="AZ118" s="44">
        <v>0</v>
      </c>
      <c r="BA118" s="44">
        <v>1</v>
      </c>
      <c r="BB118" s="44">
        <v>0</v>
      </c>
      <c r="BC118" s="44">
        <v>334</v>
      </c>
      <c r="BD118" s="44">
        <v>6566</v>
      </c>
      <c r="BE118" s="44">
        <v>1269</v>
      </c>
      <c r="BF118" s="44">
        <v>4742</v>
      </c>
      <c r="BG118" s="44">
        <v>13863</v>
      </c>
      <c r="BH118" s="44">
        <v>272</v>
      </c>
      <c r="BI118" s="44">
        <v>2840</v>
      </c>
      <c r="BJ118" s="44">
        <v>257</v>
      </c>
    </row>
    <row r="119" spans="1:62" ht="15.75">
      <c r="A119" s="101" t="s">
        <v>1547</v>
      </c>
      <c r="B119" s="44">
        <v>131</v>
      </c>
      <c r="C119" s="45" t="s">
        <v>278</v>
      </c>
      <c r="D119" s="45" t="s">
        <v>278</v>
      </c>
      <c r="E119" s="45" t="s">
        <v>2002</v>
      </c>
      <c r="F119" s="45" t="s">
        <v>1784</v>
      </c>
      <c r="G119" s="44">
        <v>131</v>
      </c>
      <c r="H119" s="45" t="s">
        <v>1548</v>
      </c>
      <c r="I119" s="46" t="s">
        <v>2107</v>
      </c>
      <c r="J119" s="47" t="s">
        <v>1901</v>
      </c>
      <c r="K119" s="47" t="s">
        <v>51</v>
      </c>
      <c r="L119" s="47" t="s">
        <v>1898</v>
      </c>
      <c r="M119" s="47"/>
      <c r="N119" s="47" t="s">
        <v>272</v>
      </c>
      <c r="O119" s="45" t="s">
        <v>2108</v>
      </c>
      <c r="P119" s="47"/>
      <c r="Q119" s="47"/>
      <c r="R119" s="47"/>
      <c r="S119" s="47"/>
      <c r="T119" s="47" t="s">
        <v>3107</v>
      </c>
      <c r="U119" s="47" t="s">
        <v>1901</v>
      </c>
      <c r="V119" s="48">
        <v>0.63099825198320281</v>
      </c>
      <c r="W119" s="47"/>
      <c r="X119" s="44">
        <v>24</v>
      </c>
      <c r="Y119" s="44">
        <v>5</v>
      </c>
      <c r="Z119" s="44">
        <v>1046</v>
      </c>
      <c r="AA119" s="44">
        <v>1031</v>
      </c>
      <c r="AB119" s="44">
        <v>14</v>
      </c>
      <c r="AC119" s="44">
        <v>1</v>
      </c>
      <c r="AD119" s="44">
        <v>1</v>
      </c>
      <c r="AE119" s="44">
        <v>194</v>
      </c>
      <c r="AF119" s="44">
        <v>297</v>
      </c>
      <c r="AG119" s="44">
        <v>413</v>
      </c>
      <c r="AH119" s="44">
        <v>126</v>
      </c>
      <c r="AI119" s="44">
        <v>15</v>
      </c>
      <c r="AJ119" s="44">
        <v>0</v>
      </c>
      <c r="AK119" s="44">
        <v>0</v>
      </c>
      <c r="AL119" s="44">
        <v>10</v>
      </c>
      <c r="AM119" s="44">
        <v>92.02</v>
      </c>
      <c r="AN119" s="44">
        <v>40.06</v>
      </c>
      <c r="AO119" s="44">
        <v>4417</v>
      </c>
      <c r="AP119" s="44">
        <v>569</v>
      </c>
      <c r="AQ119" s="44">
        <v>5406</v>
      </c>
      <c r="AR119" s="44">
        <v>6923</v>
      </c>
      <c r="AS119" s="44">
        <v>2283</v>
      </c>
      <c r="AT119" s="44">
        <v>1624</v>
      </c>
      <c r="AU119" s="44">
        <v>2062</v>
      </c>
      <c r="AV119" s="44">
        <v>34</v>
      </c>
      <c r="AW119" s="44">
        <v>1640</v>
      </c>
      <c r="AX119" s="44">
        <v>23</v>
      </c>
      <c r="AY119" s="44">
        <v>10</v>
      </c>
      <c r="AZ119" s="44">
        <v>6</v>
      </c>
      <c r="BA119" s="44">
        <v>5</v>
      </c>
      <c r="BB119" s="44">
        <v>3</v>
      </c>
      <c r="BC119" s="44">
        <v>1452</v>
      </c>
      <c r="BD119" s="44">
        <v>27166</v>
      </c>
      <c r="BE119" s="44">
        <v>11037</v>
      </c>
      <c r="BF119" s="44">
        <v>16500</v>
      </c>
      <c r="BG119" s="44">
        <v>89377</v>
      </c>
      <c r="BH119" s="44">
        <v>994</v>
      </c>
      <c r="BI119" s="44">
        <v>14880</v>
      </c>
      <c r="BJ119" s="44">
        <v>1617</v>
      </c>
    </row>
    <row r="120" spans="1:62" ht="15.75">
      <c r="A120" s="101" t="s">
        <v>1231</v>
      </c>
      <c r="B120" s="44">
        <v>132</v>
      </c>
      <c r="C120" s="45" t="s">
        <v>256</v>
      </c>
      <c r="D120" s="45" t="s">
        <v>1688</v>
      </c>
      <c r="E120" s="45" t="s">
        <v>536</v>
      </c>
      <c r="F120" s="45" t="s">
        <v>1758</v>
      </c>
      <c r="G120" s="44">
        <v>84</v>
      </c>
      <c r="H120" s="45" t="s">
        <v>1232</v>
      </c>
      <c r="I120" s="46" t="s">
        <v>1962</v>
      </c>
      <c r="J120" s="47" t="s">
        <v>1898</v>
      </c>
      <c r="K120" s="47" t="s">
        <v>51</v>
      </c>
      <c r="L120" s="47" t="s">
        <v>1898</v>
      </c>
      <c r="M120" s="47"/>
      <c r="N120" s="47" t="s">
        <v>272</v>
      </c>
      <c r="O120" s="45" t="s">
        <v>1963</v>
      </c>
      <c r="P120" s="47"/>
      <c r="Q120" s="47"/>
      <c r="R120" s="47"/>
      <c r="S120" s="47"/>
      <c r="T120" s="47" t="s">
        <v>3107</v>
      </c>
      <c r="U120" s="47" t="s">
        <v>1898</v>
      </c>
      <c r="V120" s="48">
        <v>0.44836828528487427</v>
      </c>
      <c r="W120" s="47"/>
      <c r="X120" s="44">
        <v>2</v>
      </c>
      <c r="Y120" s="44">
        <v>0</v>
      </c>
      <c r="Z120" s="44">
        <v>125</v>
      </c>
      <c r="AA120" s="44">
        <v>123</v>
      </c>
      <c r="AB120" s="44">
        <v>1</v>
      </c>
      <c r="AC120" s="44">
        <v>1</v>
      </c>
      <c r="AD120" s="44">
        <v>1</v>
      </c>
      <c r="AE120" s="44">
        <v>30</v>
      </c>
      <c r="AF120" s="44">
        <v>32</v>
      </c>
      <c r="AG120" s="44">
        <v>45</v>
      </c>
      <c r="AH120" s="44">
        <v>15</v>
      </c>
      <c r="AI120" s="44">
        <v>2</v>
      </c>
      <c r="AJ120" s="44">
        <v>0</v>
      </c>
      <c r="AK120" s="44">
        <v>0</v>
      </c>
      <c r="AL120" s="47">
        <v>0</v>
      </c>
      <c r="AM120" s="44">
        <v>79.63</v>
      </c>
      <c r="AN120" s="44">
        <v>46.34</v>
      </c>
      <c r="AO120" s="44">
        <v>562</v>
      </c>
      <c r="AP120" s="44">
        <v>52</v>
      </c>
      <c r="AQ120" s="44">
        <v>627</v>
      </c>
      <c r="AR120" s="44">
        <v>479</v>
      </c>
      <c r="AS120" s="44">
        <v>207</v>
      </c>
      <c r="AT120" s="44">
        <v>146</v>
      </c>
      <c r="AU120" s="44">
        <v>362</v>
      </c>
      <c r="AV120" s="44">
        <v>11</v>
      </c>
      <c r="AW120" s="44">
        <v>405</v>
      </c>
      <c r="AX120" s="44">
        <v>15</v>
      </c>
      <c r="AY120" s="44">
        <v>0</v>
      </c>
      <c r="AZ120" s="44">
        <v>0</v>
      </c>
      <c r="BA120" s="44">
        <v>3</v>
      </c>
      <c r="BB120" s="44">
        <v>10</v>
      </c>
      <c r="BC120" s="44">
        <v>115</v>
      </c>
      <c r="BD120" s="44">
        <v>3120</v>
      </c>
      <c r="BE120" s="44">
        <v>1025</v>
      </c>
      <c r="BF120" s="44">
        <v>2079</v>
      </c>
      <c r="BG120" s="44">
        <v>9839</v>
      </c>
      <c r="BH120" s="44">
        <v>126</v>
      </c>
      <c r="BI120" s="44">
        <v>8057</v>
      </c>
      <c r="BJ120" s="44">
        <v>90</v>
      </c>
    </row>
    <row r="121" spans="1:62" ht="15.75">
      <c r="A121" s="101" t="s">
        <v>720</v>
      </c>
      <c r="B121" s="44">
        <v>134</v>
      </c>
      <c r="C121" s="45" t="s">
        <v>307</v>
      </c>
      <c r="D121" s="45" t="s">
        <v>1700</v>
      </c>
      <c r="E121" s="45" t="s">
        <v>1927</v>
      </c>
      <c r="F121" s="45" t="s">
        <v>1785</v>
      </c>
      <c r="G121" s="44">
        <v>134</v>
      </c>
      <c r="H121" s="45" t="s">
        <v>721</v>
      </c>
      <c r="I121" s="46" t="s">
        <v>2135</v>
      </c>
      <c r="J121" s="47" t="s">
        <v>1898</v>
      </c>
      <c r="K121" s="47" t="s">
        <v>1929</v>
      </c>
      <c r="L121" s="47" t="s">
        <v>1898</v>
      </c>
      <c r="M121" s="47"/>
      <c r="N121" s="47" t="s">
        <v>272</v>
      </c>
      <c r="O121" s="45" t="s">
        <v>2136</v>
      </c>
      <c r="P121" s="47"/>
      <c r="Q121" s="47"/>
      <c r="R121" s="47"/>
      <c r="S121" s="47"/>
      <c r="T121" s="47" t="s">
        <v>3107</v>
      </c>
      <c r="U121" s="47" t="s">
        <v>1898</v>
      </c>
      <c r="V121" s="48">
        <v>0.4907299400433176</v>
      </c>
      <c r="W121" s="47"/>
      <c r="X121" s="44">
        <v>8</v>
      </c>
      <c r="Y121" s="44">
        <v>2</v>
      </c>
      <c r="Z121" s="44">
        <v>425</v>
      </c>
      <c r="AA121" s="44">
        <v>415</v>
      </c>
      <c r="AB121" s="44">
        <v>10</v>
      </c>
      <c r="AC121" s="44">
        <v>0</v>
      </c>
      <c r="AD121" s="44">
        <v>23</v>
      </c>
      <c r="AE121" s="44">
        <v>140</v>
      </c>
      <c r="AF121" s="44">
        <v>120</v>
      </c>
      <c r="AG121" s="44">
        <v>99</v>
      </c>
      <c r="AH121" s="44">
        <v>40</v>
      </c>
      <c r="AI121" s="44">
        <v>3</v>
      </c>
      <c r="AJ121" s="44">
        <v>0</v>
      </c>
      <c r="AK121" s="44">
        <v>0</v>
      </c>
      <c r="AL121" s="44">
        <v>1</v>
      </c>
      <c r="AM121" s="44">
        <v>88.87</v>
      </c>
      <c r="AN121" s="44">
        <v>35.9</v>
      </c>
      <c r="AO121" s="44">
        <v>1012</v>
      </c>
      <c r="AP121" s="44">
        <v>113</v>
      </c>
      <c r="AQ121" s="44">
        <v>1625</v>
      </c>
      <c r="AR121" s="44">
        <v>1281</v>
      </c>
      <c r="AS121" s="44">
        <v>1341</v>
      </c>
      <c r="AT121" s="44">
        <v>728</v>
      </c>
      <c r="AU121" s="44">
        <v>659</v>
      </c>
      <c r="AV121" s="44">
        <v>45</v>
      </c>
      <c r="AW121" s="44">
        <v>986</v>
      </c>
      <c r="AX121" s="44">
        <v>102</v>
      </c>
      <c r="AY121" s="44">
        <v>3</v>
      </c>
      <c r="AZ121" s="44">
        <v>0</v>
      </c>
      <c r="BA121" s="44">
        <v>4</v>
      </c>
      <c r="BB121" s="44">
        <v>0</v>
      </c>
      <c r="BC121" s="44">
        <v>718</v>
      </c>
      <c r="BD121" s="44">
        <v>9189</v>
      </c>
      <c r="BE121" s="44">
        <v>2274</v>
      </c>
      <c r="BF121" s="44">
        <v>6993</v>
      </c>
      <c r="BG121" s="44">
        <v>19893</v>
      </c>
      <c r="BH121" s="44">
        <v>310</v>
      </c>
      <c r="BI121" s="44">
        <v>4232</v>
      </c>
      <c r="BJ121" s="44">
        <v>267</v>
      </c>
    </row>
    <row r="122" spans="1:62" ht="15.75">
      <c r="A122" s="101" t="s">
        <v>1406</v>
      </c>
      <c r="B122" s="44">
        <v>135</v>
      </c>
      <c r="C122" s="45" t="s">
        <v>278</v>
      </c>
      <c r="D122" s="45" t="s">
        <v>278</v>
      </c>
      <c r="E122" s="45" t="s">
        <v>2004</v>
      </c>
      <c r="F122" s="45" t="s">
        <v>1786</v>
      </c>
      <c r="G122" s="44">
        <v>135</v>
      </c>
      <c r="H122" s="45" t="s">
        <v>1407</v>
      </c>
      <c r="I122" s="46" t="s">
        <v>2097</v>
      </c>
      <c r="J122" s="47" t="s">
        <v>1898</v>
      </c>
      <c r="K122" s="47" t="s">
        <v>51</v>
      </c>
      <c r="L122" s="47" t="s">
        <v>1898</v>
      </c>
      <c r="M122" s="47" t="s">
        <v>1919</v>
      </c>
      <c r="N122" s="47" t="s">
        <v>272</v>
      </c>
      <c r="O122" s="45" t="s">
        <v>2098</v>
      </c>
      <c r="P122" s="47"/>
      <c r="Q122" s="47"/>
      <c r="R122" s="47"/>
      <c r="S122" s="47"/>
      <c r="T122" s="47" t="s">
        <v>3107</v>
      </c>
      <c r="U122" s="47" t="s">
        <v>1898</v>
      </c>
      <c r="V122" s="48">
        <v>0.48592241633650679</v>
      </c>
      <c r="W122" s="47"/>
      <c r="X122" s="44">
        <v>12</v>
      </c>
      <c r="Y122" s="44">
        <v>4</v>
      </c>
      <c r="Z122" s="44">
        <v>763</v>
      </c>
      <c r="AA122" s="44">
        <v>758</v>
      </c>
      <c r="AB122" s="44">
        <v>2</v>
      </c>
      <c r="AC122" s="44">
        <v>3</v>
      </c>
      <c r="AD122" s="44">
        <v>6</v>
      </c>
      <c r="AE122" s="44">
        <v>233</v>
      </c>
      <c r="AF122" s="44">
        <v>220</v>
      </c>
      <c r="AG122" s="44">
        <v>225</v>
      </c>
      <c r="AH122" s="44">
        <v>70</v>
      </c>
      <c r="AI122" s="44">
        <v>8</v>
      </c>
      <c r="AJ122" s="44">
        <v>0</v>
      </c>
      <c r="AK122" s="44">
        <v>1</v>
      </c>
      <c r="AL122" s="47">
        <v>0</v>
      </c>
      <c r="AM122" s="44">
        <v>86.27</v>
      </c>
      <c r="AN122" s="44">
        <v>35.75</v>
      </c>
      <c r="AO122" s="44">
        <v>1813</v>
      </c>
      <c r="AP122" s="44">
        <v>204</v>
      </c>
      <c r="AQ122" s="44">
        <v>4386</v>
      </c>
      <c r="AR122" s="44">
        <v>4198</v>
      </c>
      <c r="AS122" s="44">
        <v>1325</v>
      </c>
      <c r="AT122" s="44">
        <v>524</v>
      </c>
      <c r="AU122" s="44">
        <v>1013</v>
      </c>
      <c r="AV122" s="44">
        <v>79</v>
      </c>
      <c r="AW122" s="44">
        <v>1207</v>
      </c>
      <c r="AX122" s="44">
        <v>1</v>
      </c>
      <c r="AY122" s="44">
        <v>5</v>
      </c>
      <c r="AZ122" s="44">
        <v>1</v>
      </c>
      <c r="BA122" s="44">
        <v>7</v>
      </c>
      <c r="BB122" s="44">
        <v>0</v>
      </c>
      <c r="BC122" s="44">
        <v>515</v>
      </c>
      <c r="BD122" s="44">
        <v>22548</v>
      </c>
      <c r="BE122" s="44">
        <v>2819</v>
      </c>
      <c r="BF122" s="44">
        <v>9903</v>
      </c>
      <c r="BG122" s="44">
        <v>64462</v>
      </c>
      <c r="BH122" s="44">
        <v>1018</v>
      </c>
      <c r="BI122" s="44">
        <v>15097</v>
      </c>
      <c r="BJ122" s="44">
        <v>1671</v>
      </c>
    </row>
    <row r="123" spans="1:62" ht="15.75">
      <c r="A123" s="101" t="s">
        <v>954</v>
      </c>
      <c r="B123" s="44">
        <v>136</v>
      </c>
      <c r="C123" s="45" t="s">
        <v>307</v>
      </c>
      <c r="D123" s="45" t="s">
        <v>307</v>
      </c>
      <c r="E123" s="45" t="s">
        <v>2162</v>
      </c>
      <c r="F123" s="45" t="s">
        <v>1787</v>
      </c>
      <c r="G123" s="44">
        <v>136</v>
      </c>
      <c r="H123" s="45" t="s">
        <v>955</v>
      </c>
      <c r="I123" s="46" t="s">
        <v>2161</v>
      </c>
      <c r="J123" s="47" t="s">
        <v>1898</v>
      </c>
      <c r="K123" s="47" t="s">
        <v>51</v>
      </c>
      <c r="L123" s="47" t="s">
        <v>1898</v>
      </c>
      <c r="M123" s="47"/>
      <c r="N123" s="47" t="s">
        <v>272</v>
      </c>
      <c r="O123" s="45" t="s">
        <v>2163</v>
      </c>
      <c r="P123" s="47"/>
      <c r="Q123" s="47"/>
      <c r="R123" s="47"/>
      <c r="S123" s="47"/>
      <c r="T123" s="47" t="s">
        <v>3107</v>
      </c>
      <c r="U123" s="47" t="s">
        <v>1898</v>
      </c>
      <c r="V123" s="48">
        <v>0.58315913304668976</v>
      </c>
      <c r="W123" s="47"/>
      <c r="X123" s="44">
        <v>25</v>
      </c>
      <c r="Y123" s="44">
        <v>0</v>
      </c>
      <c r="Z123" s="44">
        <v>944</v>
      </c>
      <c r="AA123" s="44">
        <v>941</v>
      </c>
      <c r="AB123" s="44">
        <v>3</v>
      </c>
      <c r="AC123" s="44">
        <v>0</v>
      </c>
      <c r="AD123" s="44">
        <v>72</v>
      </c>
      <c r="AE123" s="44">
        <v>288</v>
      </c>
      <c r="AF123" s="44">
        <v>288</v>
      </c>
      <c r="AG123" s="44">
        <v>192</v>
      </c>
      <c r="AH123" s="44">
        <v>97</v>
      </c>
      <c r="AI123" s="44">
        <v>7</v>
      </c>
      <c r="AJ123" s="44">
        <v>0</v>
      </c>
      <c r="AK123" s="44">
        <v>0</v>
      </c>
      <c r="AL123" s="44">
        <v>6</v>
      </c>
      <c r="AM123" s="44">
        <v>93.84</v>
      </c>
      <c r="AN123" s="44">
        <v>29.86</v>
      </c>
      <c r="AO123" s="44">
        <v>1764</v>
      </c>
      <c r="AP123" s="44">
        <v>252</v>
      </c>
      <c r="AQ123" s="44">
        <v>4362</v>
      </c>
      <c r="AR123" s="44">
        <v>3990</v>
      </c>
      <c r="AS123" s="44">
        <v>2396</v>
      </c>
      <c r="AT123" s="44">
        <v>1382</v>
      </c>
      <c r="AU123" s="44">
        <v>1102</v>
      </c>
      <c r="AV123" s="44">
        <v>63</v>
      </c>
      <c r="AW123" s="44">
        <v>1893</v>
      </c>
      <c r="AX123" s="44">
        <v>69</v>
      </c>
      <c r="AY123" s="44">
        <v>17</v>
      </c>
      <c r="AZ123" s="44">
        <v>1</v>
      </c>
      <c r="BA123" s="44">
        <v>47</v>
      </c>
      <c r="BB123" s="44">
        <v>55</v>
      </c>
      <c r="BC123" s="44">
        <v>916</v>
      </c>
      <c r="BD123" s="44">
        <v>26506</v>
      </c>
      <c r="BE123" s="44">
        <v>3604</v>
      </c>
      <c r="BF123" s="44">
        <v>15370</v>
      </c>
      <c r="BG123" s="44">
        <v>63661</v>
      </c>
      <c r="BH123" s="44">
        <v>1564</v>
      </c>
      <c r="BI123" s="44">
        <v>14736</v>
      </c>
      <c r="BJ123" s="44">
        <v>480</v>
      </c>
    </row>
    <row r="124" spans="1:62" ht="15.75">
      <c r="A124" s="101" t="s">
        <v>615</v>
      </c>
      <c r="B124" s="44">
        <v>138</v>
      </c>
      <c r="C124" s="45" t="s">
        <v>256</v>
      </c>
      <c r="D124" s="45" t="s">
        <v>256</v>
      </c>
      <c r="E124" s="45" t="s">
        <v>1896</v>
      </c>
      <c r="F124" s="45" t="s">
        <v>1788</v>
      </c>
      <c r="G124" s="44">
        <v>138</v>
      </c>
      <c r="H124" s="45" t="s">
        <v>616</v>
      </c>
      <c r="I124" s="46" t="s">
        <v>1914</v>
      </c>
      <c r="J124" s="47" t="s">
        <v>1898</v>
      </c>
      <c r="K124" s="47" t="s">
        <v>51</v>
      </c>
      <c r="L124" s="47" t="s">
        <v>1898</v>
      </c>
      <c r="M124" s="47"/>
      <c r="N124" s="47" t="s">
        <v>272</v>
      </c>
      <c r="O124" s="45" t="s">
        <v>1915</v>
      </c>
      <c r="P124" s="47"/>
      <c r="Q124" s="47"/>
      <c r="R124" s="47"/>
      <c r="S124" s="47"/>
      <c r="T124" s="47" t="s">
        <v>3107</v>
      </c>
      <c r="U124" s="47" t="s">
        <v>1898</v>
      </c>
      <c r="V124" s="48">
        <v>0.49696399944049213</v>
      </c>
      <c r="W124" s="47"/>
      <c r="X124" s="44">
        <v>8</v>
      </c>
      <c r="Y124" s="44">
        <v>3</v>
      </c>
      <c r="Z124" s="44">
        <v>538</v>
      </c>
      <c r="AA124" s="44">
        <v>535</v>
      </c>
      <c r="AB124" s="44">
        <v>3</v>
      </c>
      <c r="AC124" s="44">
        <v>0</v>
      </c>
      <c r="AD124" s="44">
        <v>5</v>
      </c>
      <c r="AE124" s="44">
        <v>177</v>
      </c>
      <c r="AF124" s="44">
        <v>174</v>
      </c>
      <c r="AG124" s="44">
        <v>116</v>
      </c>
      <c r="AH124" s="44">
        <v>61</v>
      </c>
      <c r="AI124" s="44">
        <v>5</v>
      </c>
      <c r="AJ124" s="44">
        <v>0</v>
      </c>
      <c r="AK124" s="44">
        <v>0</v>
      </c>
      <c r="AL124" s="44">
        <v>4</v>
      </c>
      <c r="AM124" s="44">
        <v>87.5</v>
      </c>
      <c r="AN124" s="44">
        <v>45.42</v>
      </c>
      <c r="AO124" s="44">
        <v>1642</v>
      </c>
      <c r="AP124" s="44">
        <v>151</v>
      </c>
      <c r="AQ124" s="44">
        <v>2509</v>
      </c>
      <c r="AR124" s="44">
        <v>1776</v>
      </c>
      <c r="AS124" s="44">
        <v>1528</v>
      </c>
      <c r="AT124" s="44">
        <v>1361</v>
      </c>
      <c r="AU124" s="44">
        <v>931</v>
      </c>
      <c r="AV124" s="44">
        <v>34</v>
      </c>
      <c r="AW124" s="44">
        <v>1757</v>
      </c>
      <c r="AX124" s="44">
        <v>35</v>
      </c>
      <c r="AY124" s="44">
        <v>6</v>
      </c>
      <c r="AZ124" s="44">
        <v>0</v>
      </c>
      <c r="BA124" s="44">
        <v>14</v>
      </c>
      <c r="BB124" s="44">
        <v>1</v>
      </c>
      <c r="BC124" s="44">
        <v>622</v>
      </c>
      <c r="BD124" s="44">
        <v>16867</v>
      </c>
      <c r="BE124" s="44">
        <v>2615</v>
      </c>
      <c r="BF124" s="44">
        <v>9929</v>
      </c>
      <c r="BG124" s="44">
        <v>39095</v>
      </c>
      <c r="BH124" s="44">
        <v>653</v>
      </c>
      <c r="BI124" s="44">
        <v>9564</v>
      </c>
      <c r="BJ124" s="44">
        <v>388</v>
      </c>
    </row>
    <row r="125" spans="1:62" ht="15.75">
      <c r="A125" s="101" t="s">
        <v>1076</v>
      </c>
      <c r="B125" s="44">
        <v>139</v>
      </c>
      <c r="C125" s="45" t="s">
        <v>307</v>
      </c>
      <c r="D125" s="45" t="s">
        <v>307</v>
      </c>
      <c r="E125" s="45" t="s">
        <v>2132</v>
      </c>
      <c r="F125" s="45" t="s">
        <v>1789</v>
      </c>
      <c r="G125" s="44">
        <v>139</v>
      </c>
      <c r="H125" s="45" t="s">
        <v>1077</v>
      </c>
      <c r="I125" s="46" t="s">
        <v>2179</v>
      </c>
      <c r="J125" s="47" t="s">
        <v>1898</v>
      </c>
      <c r="K125" s="47" t="s">
        <v>51</v>
      </c>
      <c r="L125" s="47" t="s">
        <v>1901</v>
      </c>
      <c r="M125" s="47"/>
      <c r="N125" s="47" t="s">
        <v>272</v>
      </c>
      <c r="O125" s="45" t="s">
        <v>2181</v>
      </c>
      <c r="P125" s="47"/>
      <c r="Q125" s="47"/>
      <c r="R125" s="47"/>
      <c r="S125" s="47"/>
      <c r="T125" s="47" t="s">
        <v>3107</v>
      </c>
      <c r="U125" s="47" t="s">
        <v>1898</v>
      </c>
      <c r="V125" s="48">
        <v>0.52349948329851903</v>
      </c>
      <c r="W125" s="47"/>
      <c r="X125" s="44">
        <v>6</v>
      </c>
      <c r="Y125" s="44">
        <v>3</v>
      </c>
      <c r="Z125" s="44">
        <v>636</v>
      </c>
      <c r="AA125" s="44">
        <v>634</v>
      </c>
      <c r="AB125" s="44">
        <v>1</v>
      </c>
      <c r="AC125" s="44">
        <v>1</v>
      </c>
      <c r="AD125" s="44">
        <v>4</v>
      </c>
      <c r="AE125" s="44">
        <v>350</v>
      </c>
      <c r="AF125" s="44">
        <v>165</v>
      </c>
      <c r="AG125" s="44">
        <v>94</v>
      </c>
      <c r="AH125" s="44">
        <v>23</v>
      </c>
      <c r="AI125" s="44">
        <v>0</v>
      </c>
      <c r="AJ125" s="44">
        <v>0</v>
      </c>
      <c r="AK125" s="44">
        <v>0</v>
      </c>
      <c r="AL125" s="44">
        <v>12</v>
      </c>
      <c r="AM125" s="44">
        <v>95.16</v>
      </c>
      <c r="AN125" s="44">
        <v>31.07</v>
      </c>
      <c r="AO125" s="44">
        <v>744</v>
      </c>
      <c r="AP125" s="44">
        <v>53</v>
      </c>
      <c r="AQ125" s="44">
        <v>3428</v>
      </c>
      <c r="AR125" s="44">
        <v>1525</v>
      </c>
      <c r="AS125" s="44">
        <v>1386</v>
      </c>
      <c r="AT125" s="44">
        <v>1101</v>
      </c>
      <c r="AU125" s="44">
        <v>1190</v>
      </c>
      <c r="AV125" s="44">
        <v>36</v>
      </c>
      <c r="AW125" s="44">
        <v>724</v>
      </c>
      <c r="AX125" s="44">
        <v>3</v>
      </c>
      <c r="AY125" s="44">
        <v>7</v>
      </c>
      <c r="AZ125" s="44">
        <v>0</v>
      </c>
      <c r="BA125" s="44">
        <v>15</v>
      </c>
      <c r="BB125" s="44">
        <v>5</v>
      </c>
      <c r="BC125" s="44">
        <v>352</v>
      </c>
      <c r="BD125" s="44">
        <v>18337</v>
      </c>
      <c r="BE125" s="44">
        <v>1537</v>
      </c>
      <c r="BF125" s="44">
        <v>8901</v>
      </c>
      <c r="BG125" s="44">
        <v>34351</v>
      </c>
      <c r="BH125" s="44">
        <v>640</v>
      </c>
      <c r="BI125" s="44">
        <v>5920</v>
      </c>
      <c r="BJ125" s="44">
        <v>282</v>
      </c>
    </row>
    <row r="126" spans="1:62" ht="15.75">
      <c r="A126" s="101" t="s">
        <v>1615</v>
      </c>
      <c r="B126" s="44">
        <v>141</v>
      </c>
      <c r="C126" s="45" t="s">
        <v>256</v>
      </c>
      <c r="D126" s="45" t="s">
        <v>256</v>
      </c>
      <c r="E126" s="45" t="s">
        <v>1906</v>
      </c>
      <c r="F126" s="45" t="s">
        <v>1790</v>
      </c>
      <c r="G126" s="44">
        <v>141</v>
      </c>
      <c r="H126" s="45" t="s">
        <v>1616</v>
      </c>
      <c r="I126" s="46" t="s">
        <v>1972</v>
      </c>
      <c r="J126" s="47" t="s">
        <v>1898</v>
      </c>
      <c r="K126" s="47" t="s">
        <v>51</v>
      </c>
      <c r="L126" s="47" t="s">
        <v>1898</v>
      </c>
      <c r="M126" s="47"/>
      <c r="N126" s="47" t="s">
        <v>272</v>
      </c>
      <c r="O126" s="45" t="s">
        <v>1973</v>
      </c>
      <c r="P126" s="47"/>
      <c r="Q126" s="47"/>
      <c r="R126" s="47"/>
      <c r="S126" s="47"/>
      <c r="T126" s="47" t="s">
        <v>3107</v>
      </c>
      <c r="U126" s="47" t="s">
        <v>1898</v>
      </c>
      <c r="V126" s="48">
        <v>0.54509090938877303</v>
      </c>
      <c r="W126" s="47"/>
      <c r="X126" s="44">
        <v>10</v>
      </c>
      <c r="Y126" s="44">
        <v>3</v>
      </c>
      <c r="Z126" s="44">
        <v>606</v>
      </c>
      <c r="AA126" s="44">
        <v>601</v>
      </c>
      <c r="AB126" s="44">
        <v>5</v>
      </c>
      <c r="AC126" s="44">
        <v>0</v>
      </c>
      <c r="AD126" s="44">
        <v>0</v>
      </c>
      <c r="AE126" s="44">
        <v>186</v>
      </c>
      <c r="AF126" s="44">
        <v>190</v>
      </c>
      <c r="AG126" s="44">
        <v>176</v>
      </c>
      <c r="AH126" s="44">
        <v>48</v>
      </c>
      <c r="AI126" s="44">
        <v>6</v>
      </c>
      <c r="AJ126" s="44">
        <v>0</v>
      </c>
      <c r="AK126" s="44">
        <v>0</v>
      </c>
      <c r="AL126" s="44">
        <v>12</v>
      </c>
      <c r="AM126" s="44">
        <v>92.7</v>
      </c>
      <c r="AN126" s="44">
        <v>36.770000000000003</v>
      </c>
      <c r="AO126" s="44">
        <v>1102</v>
      </c>
      <c r="AP126" s="44">
        <v>170</v>
      </c>
      <c r="AQ126" s="44">
        <v>3548</v>
      </c>
      <c r="AR126" s="44">
        <v>3160</v>
      </c>
      <c r="AS126" s="44">
        <v>1499</v>
      </c>
      <c r="AT126" s="44">
        <v>951</v>
      </c>
      <c r="AU126" s="44">
        <v>904</v>
      </c>
      <c r="AV126" s="44">
        <v>27</v>
      </c>
      <c r="AW126" s="44">
        <v>2224</v>
      </c>
      <c r="AX126" s="44">
        <v>72</v>
      </c>
      <c r="AY126" s="44">
        <v>3</v>
      </c>
      <c r="AZ126" s="44">
        <v>0</v>
      </c>
      <c r="BA126" s="44">
        <v>20</v>
      </c>
      <c r="BB126" s="44">
        <v>0</v>
      </c>
      <c r="BC126" s="44">
        <v>800</v>
      </c>
      <c r="BD126" s="44">
        <v>18760</v>
      </c>
      <c r="BE126" s="44">
        <v>7500</v>
      </c>
      <c r="BF126" s="44">
        <v>12059</v>
      </c>
      <c r="BG126" s="44">
        <v>46667</v>
      </c>
      <c r="BH126" s="44">
        <v>1007</v>
      </c>
      <c r="BI126" s="44">
        <v>34701</v>
      </c>
      <c r="BJ126" s="44">
        <v>847</v>
      </c>
    </row>
    <row r="127" spans="1:62" ht="15.75">
      <c r="A127" s="101" t="s">
        <v>1007</v>
      </c>
      <c r="B127" s="44">
        <v>142</v>
      </c>
      <c r="C127" s="45" t="s">
        <v>278</v>
      </c>
      <c r="D127" s="45" t="s">
        <v>278</v>
      </c>
      <c r="E127" s="45" t="s">
        <v>2026</v>
      </c>
      <c r="F127" s="45" t="s">
        <v>1797</v>
      </c>
      <c r="G127" s="44">
        <v>166</v>
      </c>
      <c r="H127" s="45" t="s">
        <v>1008</v>
      </c>
      <c r="I127" s="46" t="s">
        <v>2034</v>
      </c>
      <c r="J127" s="47" t="s">
        <v>1898</v>
      </c>
      <c r="K127" s="47" t="s">
        <v>51</v>
      </c>
      <c r="L127" s="47" t="s">
        <v>1901</v>
      </c>
      <c r="M127" s="47" t="s">
        <v>1919</v>
      </c>
      <c r="N127" s="47" t="s">
        <v>272</v>
      </c>
      <c r="O127" s="45" t="s">
        <v>2060</v>
      </c>
      <c r="P127" s="47"/>
      <c r="Q127" s="47"/>
      <c r="R127" s="47"/>
      <c r="S127" s="47"/>
      <c r="T127" s="47" t="s">
        <v>3107</v>
      </c>
      <c r="U127" s="47" t="s">
        <v>1898</v>
      </c>
      <c r="V127" s="48">
        <v>0.54780740529532579</v>
      </c>
      <c r="W127" s="47"/>
      <c r="X127" s="44">
        <v>6</v>
      </c>
      <c r="Y127" s="44">
        <v>4</v>
      </c>
      <c r="Z127" s="44">
        <v>380</v>
      </c>
      <c r="AA127" s="44">
        <v>378</v>
      </c>
      <c r="AB127" s="44">
        <v>2</v>
      </c>
      <c r="AC127" s="44">
        <v>0</v>
      </c>
      <c r="AD127" s="44">
        <v>51</v>
      </c>
      <c r="AE127" s="44">
        <v>281</v>
      </c>
      <c r="AF127" s="44">
        <v>48</v>
      </c>
      <c r="AG127" s="44">
        <v>0</v>
      </c>
      <c r="AH127" s="44">
        <v>0</v>
      </c>
      <c r="AI127" s="44">
        <v>0</v>
      </c>
      <c r="AJ127" s="44">
        <v>0</v>
      </c>
      <c r="AK127" s="44">
        <v>0</v>
      </c>
      <c r="AL127" s="44">
        <v>3</v>
      </c>
      <c r="AM127" s="44">
        <v>101.81</v>
      </c>
      <c r="AN127" s="44">
        <v>6.61</v>
      </c>
      <c r="AO127" s="44">
        <v>324</v>
      </c>
      <c r="AP127" s="44">
        <v>6</v>
      </c>
      <c r="AQ127" s="44">
        <v>1050</v>
      </c>
      <c r="AR127" s="44">
        <v>603</v>
      </c>
      <c r="AS127" s="44">
        <v>546</v>
      </c>
      <c r="AT127" s="44">
        <v>363</v>
      </c>
      <c r="AU127" s="44">
        <v>366</v>
      </c>
      <c r="AV127" s="44">
        <v>137</v>
      </c>
      <c r="AW127" s="44">
        <v>309</v>
      </c>
      <c r="AX127" s="44">
        <v>37</v>
      </c>
      <c r="AY127" s="44">
        <v>2</v>
      </c>
      <c r="AZ127" s="44">
        <v>7</v>
      </c>
      <c r="BA127" s="44">
        <v>2</v>
      </c>
      <c r="BB127" s="44">
        <v>7</v>
      </c>
      <c r="BC127" s="44">
        <v>177</v>
      </c>
      <c r="BD127" s="44">
        <v>7896</v>
      </c>
      <c r="BE127" s="44">
        <v>1263</v>
      </c>
      <c r="BF127" s="44">
        <v>3089</v>
      </c>
      <c r="BG127" s="44">
        <v>7596</v>
      </c>
      <c r="BH127" s="44">
        <v>460</v>
      </c>
      <c r="BI127" s="44">
        <v>3257</v>
      </c>
      <c r="BJ127" s="44">
        <v>407</v>
      </c>
    </row>
    <row r="128" spans="1:62" ht="15.75">
      <c r="A128" s="101" t="s">
        <v>1370</v>
      </c>
      <c r="B128" s="44">
        <v>143</v>
      </c>
      <c r="C128" s="45" t="s">
        <v>452</v>
      </c>
      <c r="D128" s="45" t="s">
        <v>1684</v>
      </c>
      <c r="E128" s="45" t="s">
        <v>2273</v>
      </c>
      <c r="F128" s="45" t="s">
        <v>1804</v>
      </c>
      <c r="G128" s="44">
        <v>186</v>
      </c>
      <c r="H128" s="45" t="s">
        <v>1371</v>
      </c>
      <c r="I128" s="46" t="s">
        <v>2279</v>
      </c>
      <c r="J128" s="47" t="s">
        <v>1898</v>
      </c>
      <c r="K128" s="47" t="s">
        <v>51</v>
      </c>
      <c r="L128" s="47" t="s">
        <v>1898</v>
      </c>
      <c r="M128" s="47"/>
      <c r="N128" s="47" t="s">
        <v>1904</v>
      </c>
      <c r="O128" s="45"/>
      <c r="P128" s="47"/>
      <c r="Q128" s="47"/>
      <c r="R128" s="47"/>
      <c r="S128" s="47"/>
      <c r="T128" s="47" t="s">
        <v>3106</v>
      </c>
      <c r="U128" s="47" t="s">
        <v>1901</v>
      </c>
      <c r="V128" s="48">
        <v>2.8417165260875525</v>
      </c>
      <c r="W128" s="47" t="s">
        <v>3108</v>
      </c>
      <c r="X128" s="44">
        <v>0</v>
      </c>
      <c r="Y128" s="44">
        <v>4</v>
      </c>
      <c r="Z128" s="44">
        <v>13</v>
      </c>
      <c r="AA128" s="44">
        <v>13</v>
      </c>
      <c r="AB128" s="44">
        <v>0</v>
      </c>
      <c r="AC128" s="44">
        <v>0</v>
      </c>
      <c r="AD128" s="44">
        <v>13</v>
      </c>
      <c r="AE128" s="44">
        <v>0</v>
      </c>
      <c r="AF128" s="44">
        <v>0</v>
      </c>
      <c r="AG128" s="44">
        <v>0</v>
      </c>
      <c r="AH128" s="44">
        <v>0</v>
      </c>
      <c r="AI128" s="44">
        <v>0</v>
      </c>
      <c r="AJ128" s="44">
        <v>0</v>
      </c>
      <c r="AK128" s="44">
        <v>0</v>
      </c>
      <c r="AL128" s="47">
        <v>0</v>
      </c>
      <c r="AM128" s="44">
        <v>102.9</v>
      </c>
      <c r="AN128" s="44">
        <v>7.69</v>
      </c>
      <c r="AO128" s="44">
        <v>10</v>
      </c>
      <c r="AP128" s="44">
        <v>0</v>
      </c>
      <c r="AQ128" s="44">
        <v>34</v>
      </c>
      <c r="AR128" s="44">
        <v>18</v>
      </c>
      <c r="AS128" s="44">
        <v>29</v>
      </c>
      <c r="AT128" s="44">
        <v>38</v>
      </c>
      <c r="AU128" s="44">
        <v>37</v>
      </c>
      <c r="AV128" s="44">
        <v>0</v>
      </c>
      <c r="AW128" s="44">
        <v>1</v>
      </c>
      <c r="AX128" s="44">
        <v>0</v>
      </c>
      <c r="AY128" s="44">
        <v>0</v>
      </c>
      <c r="AZ128" s="44">
        <v>0</v>
      </c>
      <c r="BA128" s="44">
        <v>1</v>
      </c>
      <c r="BB128" s="44">
        <v>0</v>
      </c>
      <c r="BC128" s="47" t="s">
        <v>267</v>
      </c>
      <c r="BD128" s="44">
        <v>316</v>
      </c>
      <c r="BE128" s="44">
        <v>103</v>
      </c>
      <c r="BF128" s="44">
        <v>181</v>
      </c>
      <c r="BG128" s="44">
        <v>683</v>
      </c>
      <c r="BH128" s="44">
        <v>24</v>
      </c>
      <c r="BI128" s="44">
        <v>354</v>
      </c>
      <c r="BJ128" s="44">
        <v>0</v>
      </c>
    </row>
    <row r="129" spans="1:62" ht="15.75">
      <c r="A129" s="101" t="s">
        <v>1234</v>
      </c>
      <c r="B129" s="44">
        <v>145</v>
      </c>
      <c r="C129" s="45" t="s">
        <v>256</v>
      </c>
      <c r="D129" s="45" t="s">
        <v>1688</v>
      </c>
      <c r="E129" s="45" t="s">
        <v>536</v>
      </c>
      <c r="F129" s="45" t="s">
        <v>1791</v>
      </c>
      <c r="G129" s="44">
        <v>145</v>
      </c>
      <c r="H129" s="45" t="s">
        <v>1235</v>
      </c>
      <c r="I129" s="46" t="s">
        <v>1964</v>
      </c>
      <c r="J129" s="47" t="s">
        <v>1898</v>
      </c>
      <c r="K129" s="47" t="s">
        <v>51</v>
      </c>
      <c r="L129" s="47" t="s">
        <v>1898</v>
      </c>
      <c r="M129" s="47"/>
      <c r="N129" s="47" t="s">
        <v>272</v>
      </c>
      <c r="O129" s="45" t="s">
        <v>1965</v>
      </c>
      <c r="P129" s="47"/>
      <c r="Q129" s="47"/>
      <c r="R129" s="47"/>
      <c r="S129" s="47"/>
      <c r="T129" s="47" t="s">
        <v>3107</v>
      </c>
      <c r="U129" s="47" t="s">
        <v>1898</v>
      </c>
      <c r="V129" s="48">
        <v>0.49939655106034397</v>
      </c>
      <c r="W129" s="47"/>
      <c r="X129" s="44">
        <v>20</v>
      </c>
      <c r="Y129" s="44">
        <v>8</v>
      </c>
      <c r="Z129" s="44">
        <v>1732</v>
      </c>
      <c r="AA129" s="44">
        <v>1701</v>
      </c>
      <c r="AB129" s="44">
        <v>26</v>
      </c>
      <c r="AC129" s="44">
        <v>5</v>
      </c>
      <c r="AD129" s="44">
        <v>64</v>
      </c>
      <c r="AE129" s="44">
        <v>664</v>
      </c>
      <c r="AF129" s="44">
        <v>541</v>
      </c>
      <c r="AG129" s="44">
        <v>389</v>
      </c>
      <c r="AH129" s="44">
        <v>59</v>
      </c>
      <c r="AI129" s="44">
        <v>15</v>
      </c>
      <c r="AJ129" s="44">
        <v>0</v>
      </c>
      <c r="AK129" s="44">
        <v>0</v>
      </c>
      <c r="AL129" s="44">
        <v>17</v>
      </c>
      <c r="AM129" s="44">
        <v>89.2</v>
      </c>
      <c r="AN129" s="44">
        <v>35.86</v>
      </c>
      <c r="AO129" s="44">
        <v>4182</v>
      </c>
      <c r="AP129" s="44">
        <v>438</v>
      </c>
      <c r="AQ129" s="44">
        <v>13068</v>
      </c>
      <c r="AR129" s="44">
        <v>9412</v>
      </c>
      <c r="AS129" s="44">
        <v>3418</v>
      </c>
      <c r="AT129" s="44">
        <v>3221</v>
      </c>
      <c r="AU129" s="44">
        <v>3959</v>
      </c>
      <c r="AV129" s="44">
        <v>77</v>
      </c>
      <c r="AW129" s="44">
        <v>6571</v>
      </c>
      <c r="AX129" s="44">
        <v>123</v>
      </c>
      <c r="AY129" s="44">
        <v>17</v>
      </c>
      <c r="AZ129" s="44">
        <v>5</v>
      </c>
      <c r="BA129" s="44">
        <v>54</v>
      </c>
      <c r="BB129" s="44">
        <v>70</v>
      </c>
      <c r="BC129" s="44">
        <v>2406</v>
      </c>
      <c r="BD129" s="44">
        <v>50444</v>
      </c>
      <c r="BE129" s="44">
        <v>16492</v>
      </c>
      <c r="BF129" s="44">
        <v>33664</v>
      </c>
      <c r="BG129" s="44">
        <v>128241</v>
      </c>
      <c r="BH129" s="44">
        <v>2540</v>
      </c>
      <c r="BI129" s="44">
        <v>74139</v>
      </c>
      <c r="BJ129" s="44">
        <v>1816</v>
      </c>
    </row>
    <row r="130" spans="1:62" ht="15.75">
      <c r="A130" s="101" t="s">
        <v>1576</v>
      </c>
      <c r="B130" s="44">
        <v>146</v>
      </c>
      <c r="C130" s="45" t="s">
        <v>278</v>
      </c>
      <c r="D130" s="45" t="s">
        <v>1688</v>
      </c>
      <c r="E130" s="45" t="s">
        <v>2029</v>
      </c>
      <c r="F130" s="45" t="s">
        <v>1803</v>
      </c>
      <c r="G130" s="44">
        <v>182</v>
      </c>
      <c r="H130" s="45" t="s">
        <v>1577</v>
      </c>
      <c r="I130" s="46" t="s">
        <v>2064</v>
      </c>
      <c r="J130" s="47" t="s">
        <v>1901</v>
      </c>
      <c r="K130" s="47" t="s">
        <v>51</v>
      </c>
      <c r="L130" s="47" t="s">
        <v>1898</v>
      </c>
      <c r="M130" s="47" t="s">
        <v>1919</v>
      </c>
      <c r="N130" s="47" t="s">
        <v>272</v>
      </c>
      <c r="O130" s="45" t="s">
        <v>2112</v>
      </c>
      <c r="P130" s="47"/>
      <c r="Q130" s="47"/>
      <c r="R130" s="47"/>
      <c r="S130" s="47"/>
      <c r="T130" s="47" t="s">
        <v>3107</v>
      </c>
      <c r="U130" s="47" t="s">
        <v>1898</v>
      </c>
      <c r="V130" s="48">
        <v>0.52054871668036917</v>
      </c>
      <c r="W130" s="47"/>
      <c r="X130" s="44">
        <v>2</v>
      </c>
      <c r="Y130" s="44">
        <v>0</v>
      </c>
      <c r="Z130" s="44">
        <v>112</v>
      </c>
      <c r="AA130" s="44">
        <v>111</v>
      </c>
      <c r="AB130" s="44">
        <v>0</v>
      </c>
      <c r="AC130" s="44">
        <v>1</v>
      </c>
      <c r="AD130" s="44">
        <v>4</v>
      </c>
      <c r="AE130" s="44">
        <v>80</v>
      </c>
      <c r="AF130" s="44">
        <v>28</v>
      </c>
      <c r="AG130" s="44">
        <v>0</v>
      </c>
      <c r="AH130" s="44">
        <v>0</v>
      </c>
      <c r="AI130" s="44">
        <v>0</v>
      </c>
      <c r="AJ130" s="44">
        <v>0</v>
      </c>
      <c r="AK130" s="44">
        <v>0</v>
      </c>
      <c r="AL130" s="47">
        <v>0</v>
      </c>
      <c r="AM130" s="44">
        <v>101.19</v>
      </c>
      <c r="AN130" s="44">
        <v>9.91</v>
      </c>
      <c r="AO130" s="44">
        <v>46</v>
      </c>
      <c r="AP130" s="44">
        <v>0</v>
      </c>
      <c r="AQ130" s="44">
        <v>393</v>
      </c>
      <c r="AR130" s="44">
        <v>112</v>
      </c>
      <c r="AS130" s="44">
        <v>265</v>
      </c>
      <c r="AT130" s="44">
        <v>200</v>
      </c>
      <c r="AU130" s="44">
        <v>125</v>
      </c>
      <c r="AV130" s="44">
        <v>10</v>
      </c>
      <c r="AW130" s="44">
        <v>54</v>
      </c>
      <c r="AX130" s="44">
        <v>7</v>
      </c>
      <c r="AY130" s="44">
        <v>7</v>
      </c>
      <c r="AZ130" s="44">
        <v>1</v>
      </c>
      <c r="BA130" s="44">
        <v>10</v>
      </c>
      <c r="BB130" s="44">
        <v>4</v>
      </c>
      <c r="BC130" s="44">
        <v>20</v>
      </c>
      <c r="BD130" s="44">
        <v>2445</v>
      </c>
      <c r="BE130" s="44">
        <v>382</v>
      </c>
      <c r="BF130" s="44">
        <v>922</v>
      </c>
      <c r="BG130" s="44">
        <v>2907</v>
      </c>
      <c r="BH130" s="44">
        <v>155</v>
      </c>
      <c r="BI130" s="44">
        <v>2735</v>
      </c>
      <c r="BJ130" s="44">
        <v>144</v>
      </c>
    </row>
    <row r="131" spans="1:62" ht="15.75">
      <c r="A131" s="101" t="s">
        <v>1022</v>
      </c>
      <c r="B131" s="44">
        <v>147</v>
      </c>
      <c r="C131" s="45" t="s">
        <v>307</v>
      </c>
      <c r="D131" s="45" t="s">
        <v>307</v>
      </c>
      <c r="E131" s="45" t="s">
        <v>2139</v>
      </c>
      <c r="F131" s="45" t="s">
        <v>1679</v>
      </c>
      <c r="G131" s="44">
        <v>3</v>
      </c>
      <c r="H131" s="45" t="s">
        <v>1023</v>
      </c>
      <c r="I131" s="46" t="s">
        <v>2172</v>
      </c>
      <c r="J131" s="47" t="s">
        <v>1898</v>
      </c>
      <c r="K131" s="47" t="s">
        <v>51</v>
      </c>
      <c r="L131" s="47" t="s">
        <v>1898</v>
      </c>
      <c r="M131" s="47"/>
      <c r="N131" s="47" t="s">
        <v>272</v>
      </c>
      <c r="O131" s="45" t="s">
        <v>2175</v>
      </c>
      <c r="P131" s="47"/>
      <c r="Q131" s="47"/>
      <c r="R131" s="47"/>
      <c r="S131" s="47"/>
      <c r="T131" s="47" t="s">
        <v>3107</v>
      </c>
      <c r="U131" s="47" t="s">
        <v>1898</v>
      </c>
      <c r="V131" s="48">
        <v>0.62268667134920941</v>
      </c>
      <c r="W131" s="47"/>
      <c r="X131" s="44">
        <v>2</v>
      </c>
      <c r="Y131" s="44">
        <v>3</v>
      </c>
      <c r="Z131" s="44">
        <v>116</v>
      </c>
      <c r="AA131" s="44">
        <v>116</v>
      </c>
      <c r="AB131" s="44">
        <v>0</v>
      </c>
      <c r="AC131" s="44">
        <v>0</v>
      </c>
      <c r="AD131" s="44">
        <v>0</v>
      </c>
      <c r="AE131" s="44">
        <v>42</v>
      </c>
      <c r="AF131" s="44">
        <v>42</v>
      </c>
      <c r="AG131" s="44">
        <v>29</v>
      </c>
      <c r="AH131" s="44">
        <v>3</v>
      </c>
      <c r="AI131" s="44">
        <v>0</v>
      </c>
      <c r="AJ131" s="44">
        <v>0</v>
      </c>
      <c r="AK131" s="44">
        <v>0</v>
      </c>
      <c r="AL131" s="44">
        <v>3</v>
      </c>
      <c r="AM131" s="44">
        <v>79.98</v>
      </c>
      <c r="AN131" s="44">
        <v>55.17</v>
      </c>
      <c r="AO131" s="44">
        <v>208</v>
      </c>
      <c r="AP131" s="44">
        <v>36</v>
      </c>
      <c r="AQ131" s="44">
        <v>553</v>
      </c>
      <c r="AR131" s="44">
        <v>389</v>
      </c>
      <c r="AS131" s="44">
        <v>338</v>
      </c>
      <c r="AT131" s="44">
        <v>166</v>
      </c>
      <c r="AU131" s="44">
        <v>191</v>
      </c>
      <c r="AV131" s="44">
        <v>0</v>
      </c>
      <c r="AW131" s="44">
        <v>661</v>
      </c>
      <c r="AX131" s="44">
        <v>24</v>
      </c>
      <c r="AY131" s="44">
        <v>6</v>
      </c>
      <c r="AZ131" s="44">
        <v>0</v>
      </c>
      <c r="BA131" s="44">
        <v>10</v>
      </c>
      <c r="BB131" s="44">
        <v>0</v>
      </c>
      <c r="BC131" s="44">
        <v>244</v>
      </c>
      <c r="BD131" s="44">
        <v>2704</v>
      </c>
      <c r="BE131" s="44">
        <v>829</v>
      </c>
      <c r="BF131" s="44">
        <v>2704</v>
      </c>
      <c r="BG131" s="44">
        <v>6913</v>
      </c>
      <c r="BH131" s="44">
        <v>243</v>
      </c>
      <c r="BI131" s="44">
        <v>6716</v>
      </c>
      <c r="BJ131" s="44">
        <v>277</v>
      </c>
    </row>
    <row r="132" spans="1:62" ht="15.75">
      <c r="A132" s="101" t="s">
        <v>813</v>
      </c>
      <c r="B132" s="44">
        <v>148</v>
      </c>
      <c r="C132" s="45" t="s">
        <v>307</v>
      </c>
      <c r="D132" s="45" t="s">
        <v>307</v>
      </c>
      <c r="E132" s="45" t="s">
        <v>2132</v>
      </c>
      <c r="F132" s="45" t="s">
        <v>1756</v>
      </c>
      <c r="G132" s="44">
        <v>82</v>
      </c>
      <c r="H132" s="45" t="s">
        <v>814</v>
      </c>
      <c r="I132" s="46" t="s">
        <v>2141</v>
      </c>
      <c r="J132" s="47" t="s">
        <v>1898</v>
      </c>
      <c r="K132" s="47" t="s">
        <v>51</v>
      </c>
      <c r="L132" s="47" t="s">
        <v>1898</v>
      </c>
      <c r="M132" s="47"/>
      <c r="N132" s="47" t="s">
        <v>272</v>
      </c>
      <c r="O132" s="45" t="s">
        <v>2142</v>
      </c>
      <c r="P132" s="47"/>
      <c r="Q132" s="47"/>
      <c r="R132" s="47"/>
      <c r="S132" s="47"/>
      <c r="T132" s="47" t="s">
        <v>3107</v>
      </c>
      <c r="U132" s="47" t="s">
        <v>1898</v>
      </c>
      <c r="V132" s="48">
        <v>0.56413503144979948</v>
      </c>
      <c r="W132" s="47"/>
      <c r="X132" s="44">
        <v>2</v>
      </c>
      <c r="Y132" s="44">
        <v>2</v>
      </c>
      <c r="Z132" s="44">
        <v>135</v>
      </c>
      <c r="AA132" s="44">
        <v>134</v>
      </c>
      <c r="AB132" s="44">
        <v>1</v>
      </c>
      <c r="AC132" s="44">
        <v>0</v>
      </c>
      <c r="AD132" s="44">
        <v>0</v>
      </c>
      <c r="AE132" s="44">
        <v>60</v>
      </c>
      <c r="AF132" s="44">
        <v>15</v>
      </c>
      <c r="AG132" s="44">
        <v>0</v>
      </c>
      <c r="AH132" s="44">
        <v>60</v>
      </c>
      <c r="AI132" s="44">
        <v>0</v>
      </c>
      <c r="AJ132" s="44">
        <v>0</v>
      </c>
      <c r="AK132" s="44">
        <v>0</v>
      </c>
      <c r="AL132" s="47">
        <v>0</v>
      </c>
      <c r="AM132" s="44">
        <v>94.22</v>
      </c>
      <c r="AN132" s="44">
        <v>36.57</v>
      </c>
      <c r="AO132" s="44">
        <v>508</v>
      </c>
      <c r="AP132" s="44">
        <v>64</v>
      </c>
      <c r="AQ132" s="44">
        <v>1599</v>
      </c>
      <c r="AR132" s="44">
        <v>1956</v>
      </c>
      <c r="AS132" s="44">
        <v>318</v>
      </c>
      <c r="AT132" s="44">
        <v>409</v>
      </c>
      <c r="AU132" s="44">
        <v>1106</v>
      </c>
      <c r="AV132" s="44">
        <v>156</v>
      </c>
      <c r="AW132" s="44">
        <v>1006</v>
      </c>
      <c r="AX132" s="44">
        <v>90</v>
      </c>
      <c r="AY132" s="44">
        <v>8</v>
      </c>
      <c r="AZ132" s="44">
        <v>1</v>
      </c>
      <c r="BA132" s="44">
        <v>11</v>
      </c>
      <c r="BB132" s="44">
        <v>4</v>
      </c>
      <c r="BC132" s="44">
        <v>71</v>
      </c>
      <c r="BD132" s="44">
        <v>4109</v>
      </c>
      <c r="BE132" s="44">
        <v>1788</v>
      </c>
      <c r="BF132" s="44">
        <v>4437</v>
      </c>
      <c r="BG132" s="44">
        <v>9392</v>
      </c>
      <c r="BH132" s="44">
        <v>237</v>
      </c>
      <c r="BI132" s="44">
        <v>2498</v>
      </c>
      <c r="BJ132" s="44">
        <v>121</v>
      </c>
    </row>
    <row r="133" spans="1:62" ht="15.75">
      <c r="A133" s="101" t="s">
        <v>1319</v>
      </c>
      <c r="B133" s="44">
        <v>149</v>
      </c>
      <c r="C133" s="45" t="s">
        <v>307</v>
      </c>
      <c r="D133" s="45" t="s">
        <v>307</v>
      </c>
      <c r="E133" s="45" t="s">
        <v>2139</v>
      </c>
      <c r="F133" s="45" t="s">
        <v>1792</v>
      </c>
      <c r="G133" s="44">
        <v>149</v>
      </c>
      <c r="H133" s="45" t="s">
        <v>1320</v>
      </c>
      <c r="I133" s="46" t="s">
        <v>2224</v>
      </c>
      <c r="J133" s="47" t="s">
        <v>1901</v>
      </c>
      <c r="K133" s="47" t="s">
        <v>51</v>
      </c>
      <c r="L133" s="47" t="s">
        <v>1898</v>
      </c>
      <c r="M133" s="47"/>
      <c r="N133" s="47" t="s">
        <v>272</v>
      </c>
      <c r="O133" s="45" t="s">
        <v>2225</v>
      </c>
      <c r="P133" s="47"/>
      <c r="Q133" s="47" t="s">
        <v>2226</v>
      </c>
      <c r="R133" s="47"/>
      <c r="S133" s="47"/>
      <c r="T133" s="47" t="s">
        <v>3107</v>
      </c>
      <c r="U133" s="47" t="s">
        <v>1898</v>
      </c>
      <c r="V133" s="48">
        <v>0.44982318430371709</v>
      </c>
      <c r="W133" s="47"/>
      <c r="X133" s="44">
        <v>24</v>
      </c>
      <c r="Y133" s="44">
        <v>12</v>
      </c>
      <c r="Z133" s="44">
        <v>1614</v>
      </c>
      <c r="AA133" s="44">
        <v>1590</v>
      </c>
      <c r="AB133" s="44">
        <v>22</v>
      </c>
      <c r="AC133" s="44">
        <v>2</v>
      </c>
      <c r="AD133" s="44">
        <v>52</v>
      </c>
      <c r="AE133" s="44">
        <v>316</v>
      </c>
      <c r="AF133" s="44">
        <v>608</v>
      </c>
      <c r="AG133" s="44">
        <v>466</v>
      </c>
      <c r="AH133" s="44">
        <v>143</v>
      </c>
      <c r="AI133" s="44">
        <v>29</v>
      </c>
      <c r="AJ133" s="44">
        <v>0</v>
      </c>
      <c r="AK133" s="44">
        <v>0</v>
      </c>
      <c r="AL133" s="44">
        <v>28</v>
      </c>
      <c r="AM133" s="44">
        <v>90.48</v>
      </c>
      <c r="AN133" s="44">
        <v>41.51</v>
      </c>
      <c r="AO133" s="44">
        <v>6888</v>
      </c>
      <c r="AP133" s="44">
        <v>699</v>
      </c>
      <c r="AQ133" s="44">
        <v>10385</v>
      </c>
      <c r="AR133" s="44">
        <v>7529</v>
      </c>
      <c r="AS133" s="44">
        <v>4275</v>
      </c>
      <c r="AT133" s="44">
        <v>2565</v>
      </c>
      <c r="AU133" s="44">
        <v>1702</v>
      </c>
      <c r="AV133" s="44">
        <v>23</v>
      </c>
      <c r="AW133" s="44">
        <v>2752</v>
      </c>
      <c r="AX133" s="44">
        <v>64</v>
      </c>
      <c r="AY133" s="44">
        <v>17</v>
      </c>
      <c r="AZ133" s="44">
        <v>1</v>
      </c>
      <c r="BA133" s="44">
        <v>14</v>
      </c>
      <c r="BB133" s="44">
        <v>0</v>
      </c>
      <c r="BC133" s="44">
        <v>1904</v>
      </c>
      <c r="BD133" s="44">
        <v>47253</v>
      </c>
      <c r="BE133" s="44">
        <v>12691</v>
      </c>
      <c r="BF133" s="44">
        <v>27361</v>
      </c>
      <c r="BG133" s="44">
        <v>97700</v>
      </c>
      <c r="BH133" s="44">
        <v>1788</v>
      </c>
      <c r="BI133" s="44">
        <v>73747</v>
      </c>
      <c r="BJ133" s="44">
        <v>1708</v>
      </c>
    </row>
    <row r="134" spans="1:62" ht="15.75">
      <c r="A134" s="101" t="s">
        <v>408</v>
      </c>
      <c r="B134" s="44">
        <v>150</v>
      </c>
      <c r="C134" s="45" t="s">
        <v>307</v>
      </c>
      <c r="D134" s="45" t="s">
        <v>307</v>
      </c>
      <c r="E134" s="45" t="s">
        <v>2132</v>
      </c>
      <c r="F134" s="45" t="s">
        <v>1756</v>
      </c>
      <c r="G134" s="44">
        <v>82</v>
      </c>
      <c r="H134" s="45" t="s">
        <v>409</v>
      </c>
      <c r="I134" s="46" t="s">
        <v>2141</v>
      </c>
      <c r="J134" s="47" t="s">
        <v>1898</v>
      </c>
      <c r="K134" s="47" t="s">
        <v>51</v>
      </c>
      <c r="L134" s="47" t="s">
        <v>1898</v>
      </c>
      <c r="M134" s="47"/>
      <c r="N134" s="47" t="s">
        <v>1904</v>
      </c>
      <c r="O134" s="45"/>
      <c r="P134" s="47"/>
      <c r="Q134" s="47"/>
      <c r="R134" s="47"/>
      <c r="S134" s="47"/>
      <c r="T134" s="47" t="s">
        <v>3107</v>
      </c>
      <c r="U134" s="47" t="s">
        <v>1898</v>
      </c>
      <c r="V134" s="48">
        <v>0.50176135725632098</v>
      </c>
      <c r="W134" s="47"/>
      <c r="X134" s="44">
        <v>2</v>
      </c>
      <c r="Y134" s="44">
        <v>2</v>
      </c>
      <c r="Z134" s="44">
        <v>159</v>
      </c>
      <c r="AA134" s="44">
        <v>156</v>
      </c>
      <c r="AB134" s="44">
        <v>3</v>
      </c>
      <c r="AC134" s="44">
        <v>0</v>
      </c>
      <c r="AD134" s="44">
        <v>2</v>
      </c>
      <c r="AE134" s="44">
        <v>63</v>
      </c>
      <c r="AF134" s="44">
        <v>38</v>
      </c>
      <c r="AG134" s="44">
        <v>36</v>
      </c>
      <c r="AH134" s="44">
        <v>19</v>
      </c>
      <c r="AI134" s="44">
        <v>1</v>
      </c>
      <c r="AJ134" s="44">
        <v>0</v>
      </c>
      <c r="AK134" s="44">
        <v>0</v>
      </c>
      <c r="AL134" s="44">
        <v>1</v>
      </c>
      <c r="AM134" s="44">
        <v>89.67</v>
      </c>
      <c r="AN134" s="44">
        <v>39.1</v>
      </c>
      <c r="AO134" s="44">
        <v>443</v>
      </c>
      <c r="AP134" s="44">
        <v>57</v>
      </c>
      <c r="AQ134" s="44">
        <v>1170</v>
      </c>
      <c r="AR134" s="44">
        <v>753</v>
      </c>
      <c r="AS134" s="44">
        <v>348</v>
      </c>
      <c r="AT134" s="44">
        <v>607</v>
      </c>
      <c r="AU134" s="44">
        <v>189</v>
      </c>
      <c r="AV134" s="44">
        <v>3</v>
      </c>
      <c r="AW134" s="44">
        <v>839</v>
      </c>
      <c r="AX134" s="44">
        <v>21</v>
      </c>
      <c r="AY134" s="44">
        <v>2</v>
      </c>
      <c r="AZ134" s="44">
        <v>0</v>
      </c>
      <c r="BA134" s="44">
        <v>2</v>
      </c>
      <c r="BB134" s="44">
        <v>0</v>
      </c>
      <c r="BC134" s="44">
        <v>151</v>
      </c>
      <c r="BD134" s="44">
        <v>4137</v>
      </c>
      <c r="BE134" s="44">
        <v>1047</v>
      </c>
      <c r="BF134" s="44">
        <v>2949</v>
      </c>
      <c r="BG134" s="44">
        <v>7210</v>
      </c>
      <c r="BH134" s="44">
        <v>249</v>
      </c>
      <c r="BI134" s="44">
        <v>7799</v>
      </c>
      <c r="BJ134" s="44">
        <v>228</v>
      </c>
    </row>
    <row r="135" spans="1:62" ht="15.75">
      <c r="A135" s="101" t="s">
        <v>1661</v>
      </c>
      <c r="B135" s="44">
        <v>151</v>
      </c>
      <c r="C135" s="45" t="s">
        <v>307</v>
      </c>
      <c r="D135" s="45" t="s">
        <v>1700</v>
      </c>
      <c r="E135" s="45" t="s">
        <v>1927</v>
      </c>
      <c r="F135" s="45" t="s">
        <v>1783</v>
      </c>
      <c r="G135" s="44">
        <v>127</v>
      </c>
      <c r="H135" s="45" t="s">
        <v>1662</v>
      </c>
      <c r="I135" s="46" t="s">
        <v>2261</v>
      </c>
      <c r="J135" s="47" t="s">
        <v>1898</v>
      </c>
      <c r="K135" s="47" t="s">
        <v>51</v>
      </c>
      <c r="L135" s="47" t="s">
        <v>1898</v>
      </c>
      <c r="M135" s="47"/>
      <c r="N135" s="47" t="s">
        <v>1904</v>
      </c>
      <c r="O135" s="45"/>
      <c r="P135" s="47"/>
      <c r="Q135" s="47"/>
      <c r="R135" s="47"/>
      <c r="S135" s="47"/>
      <c r="T135" s="47" t="s">
        <v>3107</v>
      </c>
      <c r="U135" s="47" t="s">
        <v>1898</v>
      </c>
      <c r="V135" s="48">
        <v>0.58270394135104575</v>
      </c>
      <c r="W135" s="47"/>
      <c r="X135" s="44">
        <v>2</v>
      </c>
      <c r="Y135" s="44">
        <v>0</v>
      </c>
      <c r="Z135" s="44">
        <v>70</v>
      </c>
      <c r="AA135" s="44">
        <v>69</v>
      </c>
      <c r="AB135" s="44">
        <v>0</v>
      </c>
      <c r="AC135" s="44">
        <v>1</v>
      </c>
      <c r="AD135" s="44">
        <v>5</v>
      </c>
      <c r="AE135" s="44">
        <v>20</v>
      </c>
      <c r="AF135" s="44">
        <v>27</v>
      </c>
      <c r="AG135" s="44">
        <v>14</v>
      </c>
      <c r="AH135" s="44">
        <v>4</v>
      </c>
      <c r="AI135" s="44">
        <v>0</v>
      </c>
      <c r="AJ135" s="44">
        <v>0</v>
      </c>
      <c r="AK135" s="44">
        <v>0</v>
      </c>
      <c r="AL135" s="47">
        <v>0</v>
      </c>
      <c r="AM135" s="44">
        <v>87.98</v>
      </c>
      <c r="AN135" s="44">
        <v>37.68</v>
      </c>
      <c r="AO135" s="44">
        <v>172</v>
      </c>
      <c r="AP135" s="44">
        <v>16</v>
      </c>
      <c r="AQ135" s="44">
        <v>274</v>
      </c>
      <c r="AR135" s="44">
        <v>304</v>
      </c>
      <c r="AS135" s="44">
        <v>164</v>
      </c>
      <c r="AT135" s="44">
        <v>87</v>
      </c>
      <c r="AU135" s="44">
        <v>121</v>
      </c>
      <c r="AV135" s="44">
        <v>1</v>
      </c>
      <c r="AW135" s="44">
        <v>107</v>
      </c>
      <c r="AX135" s="44">
        <v>12</v>
      </c>
      <c r="AY135" s="44">
        <v>3</v>
      </c>
      <c r="AZ135" s="44">
        <v>1</v>
      </c>
      <c r="BA135" s="44">
        <v>4</v>
      </c>
      <c r="BB135" s="44">
        <v>1</v>
      </c>
      <c r="BC135" s="44">
        <v>44</v>
      </c>
      <c r="BD135" s="44">
        <v>1458</v>
      </c>
      <c r="BE135" s="44">
        <v>698</v>
      </c>
      <c r="BF135" s="44">
        <v>1031</v>
      </c>
      <c r="BG135" s="44">
        <v>3341</v>
      </c>
      <c r="BH135" s="44">
        <v>113</v>
      </c>
      <c r="BI135" s="44">
        <v>4410</v>
      </c>
      <c r="BJ135" s="44">
        <v>179</v>
      </c>
    </row>
    <row r="136" spans="1:62" ht="15.75">
      <c r="A136" s="101" t="s">
        <v>1103</v>
      </c>
      <c r="B136" s="44">
        <v>152</v>
      </c>
      <c r="C136" s="45" t="s">
        <v>307</v>
      </c>
      <c r="D136" s="45" t="s">
        <v>307</v>
      </c>
      <c r="E136" s="45" t="s">
        <v>2129</v>
      </c>
      <c r="F136" s="45" t="s">
        <v>1750</v>
      </c>
      <c r="G136" s="44">
        <v>76</v>
      </c>
      <c r="H136" s="45" t="s">
        <v>1104</v>
      </c>
      <c r="I136" s="46" t="s">
        <v>2204</v>
      </c>
      <c r="J136" s="47" t="s">
        <v>1898</v>
      </c>
      <c r="K136" s="47" t="s">
        <v>51</v>
      </c>
      <c r="L136" s="47" t="s">
        <v>1901</v>
      </c>
      <c r="M136" s="47"/>
      <c r="N136" s="47" t="s">
        <v>272</v>
      </c>
      <c r="O136" s="45" t="s">
        <v>2206</v>
      </c>
      <c r="P136" s="47"/>
      <c r="Q136" s="47"/>
      <c r="R136" s="47"/>
      <c r="S136" s="47"/>
      <c r="T136" s="47" t="s">
        <v>3107</v>
      </c>
      <c r="U136" s="47" t="s">
        <v>1898</v>
      </c>
      <c r="V136" s="48">
        <v>0.59300210202858994</v>
      </c>
      <c r="W136" s="47" t="s">
        <v>3108</v>
      </c>
      <c r="X136" s="44">
        <v>2</v>
      </c>
      <c r="Y136" s="44">
        <v>0</v>
      </c>
      <c r="Z136" s="44">
        <v>150</v>
      </c>
      <c r="AA136" s="44">
        <v>148</v>
      </c>
      <c r="AB136" s="44">
        <v>1</v>
      </c>
      <c r="AC136" s="44">
        <v>1</v>
      </c>
      <c r="AD136" s="44">
        <v>31</v>
      </c>
      <c r="AE136" s="44">
        <v>119</v>
      </c>
      <c r="AF136" s="44">
        <v>0</v>
      </c>
      <c r="AG136" s="44">
        <v>0</v>
      </c>
      <c r="AH136" s="44">
        <v>0</v>
      </c>
      <c r="AI136" s="44">
        <v>0</v>
      </c>
      <c r="AJ136" s="44">
        <v>0</v>
      </c>
      <c r="AK136" s="44">
        <v>0</v>
      </c>
      <c r="AL136" s="47">
        <v>0</v>
      </c>
      <c r="AM136" s="44">
        <v>101.16</v>
      </c>
      <c r="AN136" s="44">
        <v>8.7799999999999994</v>
      </c>
      <c r="AO136" s="44">
        <v>21</v>
      </c>
      <c r="AP136" s="44">
        <v>0</v>
      </c>
      <c r="AQ136" s="44">
        <v>294</v>
      </c>
      <c r="AR136" s="44">
        <v>305</v>
      </c>
      <c r="AS136" s="44">
        <v>117</v>
      </c>
      <c r="AT136" s="44">
        <v>66</v>
      </c>
      <c r="AU136" s="44">
        <v>214</v>
      </c>
      <c r="AV136" s="44">
        <v>0</v>
      </c>
      <c r="AW136" s="44">
        <v>110</v>
      </c>
      <c r="AX136" s="44">
        <v>0</v>
      </c>
      <c r="AY136" s="44">
        <v>3</v>
      </c>
      <c r="AZ136" s="44">
        <v>2</v>
      </c>
      <c r="BA136" s="44">
        <v>5</v>
      </c>
      <c r="BB136" s="44">
        <v>7</v>
      </c>
      <c r="BC136" s="44">
        <v>115</v>
      </c>
      <c r="BD136" s="44">
        <v>2182</v>
      </c>
      <c r="BE136" s="44">
        <v>623</v>
      </c>
      <c r="BF136" s="44">
        <v>1213</v>
      </c>
      <c r="BG136" s="44">
        <v>3132</v>
      </c>
      <c r="BH136" s="44">
        <v>205</v>
      </c>
      <c r="BI136" s="44">
        <v>459</v>
      </c>
      <c r="BJ136" s="44">
        <v>3</v>
      </c>
    </row>
    <row r="137" spans="1:62" ht="15.75">
      <c r="A137" s="101" t="s">
        <v>1503</v>
      </c>
      <c r="B137" s="44">
        <v>153</v>
      </c>
      <c r="C137" s="45" t="s">
        <v>307</v>
      </c>
      <c r="D137" s="45" t="s">
        <v>1700</v>
      </c>
      <c r="E137" s="45" t="s">
        <v>2032</v>
      </c>
      <c r="F137" s="45" t="s">
        <v>1793</v>
      </c>
      <c r="G137" s="44">
        <v>153</v>
      </c>
      <c r="H137" s="45" t="s">
        <v>1504</v>
      </c>
      <c r="I137" s="46" t="s">
        <v>2242</v>
      </c>
      <c r="J137" s="47" t="s">
        <v>1898</v>
      </c>
      <c r="K137" s="47" t="s">
        <v>51</v>
      </c>
      <c r="L137" s="47" t="s">
        <v>1898</v>
      </c>
      <c r="M137" s="47"/>
      <c r="N137" s="47" t="s">
        <v>272</v>
      </c>
      <c r="O137" s="45" t="s">
        <v>2243</v>
      </c>
      <c r="P137" s="47"/>
      <c r="Q137" s="47"/>
      <c r="R137" s="47"/>
      <c r="S137" s="47"/>
      <c r="T137" s="47" t="s">
        <v>3107</v>
      </c>
      <c r="U137" s="47" t="s">
        <v>1898</v>
      </c>
      <c r="V137" s="48">
        <v>0.50032101418123687</v>
      </c>
      <c r="W137" s="47"/>
      <c r="X137" s="44">
        <v>4</v>
      </c>
      <c r="Y137" s="44">
        <v>0</v>
      </c>
      <c r="Z137" s="44">
        <v>267</v>
      </c>
      <c r="AA137" s="44">
        <v>264</v>
      </c>
      <c r="AB137" s="44">
        <v>3</v>
      </c>
      <c r="AC137" s="44">
        <v>0</v>
      </c>
      <c r="AD137" s="44">
        <v>4</v>
      </c>
      <c r="AE137" s="44">
        <v>113</v>
      </c>
      <c r="AF137" s="44">
        <v>82</v>
      </c>
      <c r="AG137" s="44">
        <v>56</v>
      </c>
      <c r="AH137" s="44">
        <v>10</v>
      </c>
      <c r="AI137" s="44">
        <v>2</v>
      </c>
      <c r="AJ137" s="44">
        <v>0</v>
      </c>
      <c r="AK137" s="44">
        <v>0</v>
      </c>
      <c r="AL137" s="44">
        <v>1</v>
      </c>
      <c r="AM137" s="44">
        <v>93.16</v>
      </c>
      <c r="AN137" s="44">
        <v>25.76</v>
      </c>
      <c r="AO137" s="44">
        <v>234</v>
      </c>
      <c r="AP137" s="44">
        <v>32</v>
      </c>
      <c r="AQ137" s="44">
        <v>990</v>
      </c>
      <c r="AR137" s="44">
        <v>832</v>
      </c>
      <c r="AS137" s="44">
        <v>701</v>
      </c>
      <c r="AT137" s="44">
        <v>641</v>
      </c>
      <c r="AU137" s="44">
        <v>410</v>
      </c>
      <c r="AV137" s="44">
        <v>70</v>
      </c>
      <c r="AW137" s="44">
        <v>94</v>
      </c>
      <c r="AX137" s="44">
        <v>2</v>
      </c>
      <c r="AY137" s="44">
        <v>1</v>
      </c>
      <c r="AZ137" s="44">
        <v>0</v>
      </c>
      <c r="BA137" s="44">
        <v>1</v>
      </c>
      <c r="BB137" s="44">
        <v>1</v>
      </c>
      <c r="BC137" s="44">
        <v>246</v>
      </c>
      <c r="BD137" s="44">
        <v>7868</v>
      </c>
      <c r="BE137" s="44">
        <v>721</v>
      </c>
      <c r="BF137" s="44">
        <v>3547</v>
      </c>
      <c r="BG137" s="44">
        <v>10957</v>
      </c>
      <c r="BH137" s="44">
        <v>406</v>
      </c>
      <c r="BI137" s="44">
        <v>7624</v>
      </c>
      <c r="BJ137" s="44">
        <v>72</v>
      </c>
    </row>
    <row r="138" spans="1:62" ht="15.75">
      <c r="A138" s="101" t="s">
        <v>306</v>
      </c>
      <c r="B138" s="44">
        <v>154</v>
      </c>
      <c r="C138" s="45" t="s">
        <v>307</v>
      </c>
      <c r="D138" s="45" t="s">
        <v>307</v>
      </c>
      <c r="E138" s="45" t="s">
        <v>2132</v>
      </c>
      <c r="F138" s="45" t="s">
        <v>1768</v>
      </c>
      <c r="G138" s="44">
        <v>97</v>
      </c>
      <c r="H138" s="45" t="s">
        <v>308</v>
      </c>
      <c r="I138" s="46" t="s">
        <v>2244</v>
      </c>
      <c r="J138" s="47" t="s">
        <v>1898</v>
      </c>
      <c r="K138" s="47" t="s">
        <v>51</v>
      </c>
      <c r="L138" s="47" t="s">
        <v>1898</v>
      </c>
      <c r="M138" s="47"/>
      <c r="N138" s="47" t="s">
        <v>272</v>
      </c>
      <c r="O138" s="45" t="s">
        <v>2245</v>
      </c>
      <c r="P138" s="47"/>
      <c r="Q138" s="47"/>
      <c r="R138" s="47"/>
      <c r="S138" s="47"/>
      <c r="T138" s="47" t="s">
        <v>3107</v>
      </c>
      <c r="U138" s="47" t="s">
        <v>1901</v>
      </c>
      <c r="V138" s="48">
        <v>0.70463420992240544</v>
      </c>
      <c r="W138" s="47"/>
      <c r="X138" s="44">
        <v>2</v>
      </c>
      <c r="Y138" s="44">
        <v>5</v>
      </c>
      <c r="Z138" s="44">
        <v>100</v>
      </c>
      <c r="AA138" s="44">
        <v>95</v>
      </c>
      <c r="AB138" s="44">
        <v>3</v>
      </c>
      <c r="AC138" s="44">
        <v>2</v>
      </c>
      <c r="AD138" s="44">
        <v>20</v>
      </c>
      <c r="AE138" s="44">
        <v>32</v>
      </c>
      <c r="AF138" s="44">
        <v>31</v>
      </c>
      <c r="AG138" s="44">
        <v>16</v>
      </c>
      <c r="AH138" s="44">
        <v>1</v>
      </c>
      <c r="AI138" s="44">
        <v>0</v>
      </c>
      <c r="AJ138" s="44">
        <v>0</v>
      </c>
      <c r="AK138" s="44">
        <v>0</v>
      </c>
      <c r="AL138" s="47">
        <v>0</v>
      </c>
      <c r="AM138" s="44">
        <v>82.33</v>
      </c>
      <c r="AN138" s="44">
        <v>41.05</v>
      </c>
      <c r="AO138" s="44">
        <v>146</v>
      </c>
      <c r="AP138" s="44">
        <v>48</v>
      </c>
      <c r="AQ138" s="44">
        <v>597</v>
      </c>
      <c r="AR138" s="44">
        <v>426</v>
      </c>
      <c r="AS138" s="44">
        <v>266</v>
      </c>
      <c r="AT138" s="44">
        <v>231</v>
      </c>
      <c r="AU138" s="44">
        <v>171</v>
      </c>
      <c r="AV138" s="44">
        <v>4</v>
      </c>
      <c r="AW138" s="44">
        <v>172</v>
      </c>
      <c r="AX138" s="44">
        <v>1</v>
      </c>
      <c r="AY138" s="44">
        <v>1</v>
      </c>
      <c r="AZ138" s="44">
        <v>0</v>
      </c>
      <c r="BA138" s="44">
        <v>0</v>
      </c>
      <c r="BB138" s="44">
        <v>0</v>
      </c>
      <c r="BC138" s="44">
        <v>69</v>
      </c>
      <c r="BD138" s="44">
        <v>2591</v>
      </c>
      <c r="BE138" s="44">
        <v>802</v>
      </c>
      <c r="BF138" s="44">
        <v>1571</v>
      </c>
      <c r="BG138" s="44">
        <v>6109</v>
      </c>
      <c r="BH138" s="44">
        <v>200</v>
      </c>
      <c r="BI138" s="44">
        <v>4018</v>
      </c>
      <c r="BJ138" s="44">
        <v>189</v>
      </c>
    </row>
    <row r="139" spans="1:62" ht="15.75">
      <c r="A139" s="101" t="s">
        <v>811</v>
      </c>
      <c r="B139" s="44">
        <v>155</v>
      </c>
      <c r="C139" s="45" t="s">
        <v>307</v>
      </c>
      <c r="D139" s="45" t="s">
        <v>1700</v>
      </c>
      <c r="E139" s="45" t="s">
        <v>1927</v>
      </c>
      <c r="F139" s="45" t="s">
        <v>1783</v>
      </c>
      <c r="G139" s="44">
        <v>127</v>
      </c>
      <c r="H139" s="45" t="s">
        <v>812</v>
      </c>
      <c r="I139" s="46" t="s">
        <v>2261</v>
      </c>
      <c r="J139" s="47" t="s">
        <v>1898</v>
      </c>
      <c r="K139" s="47" t="s">
        <v>51</v>
      </c>
      <c r="L139" s="47" t="s">
        <v>1898</v>
      </c>
      <c r="M139" s="47"/>
      <c r="N139" s="47" t="s">
        <v>272</v>
      </c>
      <c r="O139" s="45" t="s">
        <v>2262</v>
      </c>
      <c r="P139" s="47"/>
      <c r="Q139" s="47"/>
      <c r="R139" s="47"/>
      <c r="S139" s="47"/>
      <c r="T139" s="47" t="s">
        <v>3107</v>
      </c>
      <c r="U139" s="47" t="s">
        <v>1898</v>
      </c>
      <c r="V139" s="48">
        <v>0.47210873335872511</v>
      </c>
      <c r="W139" s="47"/>
      <c r="X139" s="44">
        <v>2</v>
      </c>
      <c r="Y139" s="44">
        <v>0</v>
      </c>
      <c r="Z139" s="44">
        <v>223</v>
      </c>
      <c r="AA139" s="44">
        <v>217</v>
      </c>
      <c r="AB139" s="44">
        <v>0</v>
      </c>
      <c r="AC139" s="44">
        <v>6</v>
      </c>
      <c r="AD139" s="44">
        <v>8</v>
      </c>
      <c r="AE139" s="44">
        <v>86</v>
      </c>
      <c r="AF139" s="44">
        <v>72</v>
      </c>
      <c r="AG139" s="44">
        <v>42</v>
      </c>
      <c r="AH139" s="44">
        <v>13</v>
      </c>
      <c r="AI139" s="44">
        <v>2</v>
      </c>
      <c r="AJ139" s="44">
        <v>0</v>
      </c>
      <c r="AK139" s="44">
        <v>0</v>
      </c>
      <c r="AL139" s="44">
        <v>1</v>
      </c>
      <c r="AM139" s="44">
        <v>84.68</v>
      </c>
      <c r="AN139" s="44">
        <v>37.33</v>
      </c>
      <c r="AO139" s="44">
        <v>1086</v>
      </c>
      <c r="AP139" s="44">
        <v>185</v>
      </c>
      <c r="AQ139" s="44">
        <v>1336</v>
      </c>
      <c r="AR139" s="44">
        <v>1899</v>
      </c>
      <c r="AS139" s="44">
        <v>363</v>
      </c>
      <c r="AT139" s="44">
        <v>228</v>
      </c>
      <c r="AU139" s="44">
        <v>455</v>
      </c>
      <c r="AV139" s="44">
        <v>52</v>
      </c>
      <c r="AW139" s="44">
        <v>258</v>
      </c>
      <c r="AX139" s="44">
        <v>38</v>
      </c>
      <c r="AY139" s="44">
        <v>2</v>
      </c>
      <c r="AZ139" s="44">
        <v>4</v>
      </c>
      <c r="BA139" s="44">
        <v>0</v>
      </c>
      <c r="BB139" s="44">
        <v>4</v>
      </c>
      <c r="BC139" s="44">
        <v>244</v>
      </c>
      <c r="BD139" s="44">
        <v>6163</v>
      </c>
      <c r="BE139" s="44">
        <v>2667</v>
      </c>
      <c r="BF139" s="44">
        <v>3674</v>
      </c>
      <c r="BG139" s="44">
        <v>19291</v>
      </c>
      <c r="BH139" s="44">
        <v>306</v>
      </c>
      <c r="BI139" s="44">
        <v>6878</v>
      </c>
      <c r="BJ139" s="44">
        <v>288</v>
      </c>
    </row>
    <row r="140" spans="1:62" ht="15.75">
      <c r="A140" s="101" t="s">
        <v>348</v>
      </c>
      <c r="B140" s="44">
        <v>156</v>
      </c>
      <c r="C140" s="45" t="s">
        <v>278</v>
      </c>
      <c r="D140" s="45" t="s">
        <v>278</v>
      </c>
      <c r="E140" s="45" t="s">
        <v>2004</v>
      </c>
      <c r="F140" s="45" t="s">
        <v>1747</v>
      </c>
      <c r="G140" s="44">
        <v>73</v>
      </c>
      <c r="H140" s="45" t="s">
        <v>349</v>
      </c>
      <c r="I140" s="46" t="s">
        <v>2003</v>
      </c>
      <c r="J140" s="47" t="s">
        <v>1898</v>
      </c>
      <c r="K140" s="47" t="s">
        <v>51</v>
      </c>
      <c r="L140" s="47" t="s">
        <v>1898</v>
      </c>
      <c r="M140" s="47" t="s">
        <v>2006</v>
      </c>
      <c r="N140" s="47" t="s">
        <v>272</v>
      </c>
      <c r="O140" s="45" t="s">
        <v>2005</v>
      </c>
      <c r="P140" s="47"/>
      <c r="Q140" s="47"/>
      <c r="R140" s="47"/>
      <c r="S140" s="47"/>
      <c r="T140" s="47" t="s">
        <v>3107</v>
      </c>
      <c r="U140" s="47" t="s">
        <v>1898</v>
      </c>
      <c r="V140" s="48">
        <v>0.47144935125190152</v>
      </c>
      <c r="W140" s="47"/>
      <c r="X140" s="44">
        <v>2</v>
      </c>
      <c r="Y140" s="44">
        <v>2</v>
      </c>
      <c r="Z140" s="44">
        <v>234</v>
      </c>
      <c r="AA140" s="44">
        <v>233</v>
      </c>
      <c r="AB140" s="44">
        <v>1</v>
      </c>
      <c r="AC140" s="44">
        <v>0</v>
      </c>
      <c r="AD140" s="44">
        <v>0</v>
      </c>
      <c r="AE140" s="44">
        <v>69</v>
      </c>
      <c r="AF140" s="44">
        <v>71</v>
      </c>
      <c r="AG140" s="44">
        <v>71</v>
      </c>
      <c r="AH140" s="44">
        <v>23</v>
      </c>
      <c r="AI140" s="44">
        <v>0</v>
      </c>
      <c r="AJ140" s="44">
        <v>0</v>
      </c>
      <c r="AK140" s="44">
        <v>0</v>
      </c>
      <c r="AL140" s="44">
        <v>2</v>
      </c>
      <c r="AM140" s="44">
        <v>89.99</v>
      </c>
      <c r="AN140" s="44">
        <v>38.200000000000003</v>
      </c>
      <c r="AO140" s="44">
        <v>420</v>
      </c>
      <c r="AP140" s="44">
        <v>30</v>
      </c>
      <c r="AQ140" s="44">
        <v>1087</v>
      </c>
      <c r="AR140" s="44">
        <v>1313</v>
      </c>
      <c r="AS140" s="44">
        <v>479</v>
      </c>
      <c r="AT140" s="44">
        <v>155</v>
      </c>
      <c r="AU140" s="44">
        <v>443</v>
      </c>
      <c r="AV140" s="44">
        <v>28</v>
      </c>
      <c r="AW140" s="44">
        <v>1614</v>
      </c>
      <c r="AX140" s="44">
        <v>17</v>
      </c>
      <c r="AY140" s="44">
        <v>3</v>
      </c>
      <c r="AZ140" s="44">
        <v>1</v>
      </c>
      <c r="BA140" s="44">
        <v>3</v>
      </c>
      <c r="BB140" s="44">
        <v>2</v>
      </c>
      <c r="BC140" s="44">
        <v>195</v>
      </c>
      <c r="BD140" s="44">
        <v>6711</v>
      </c>
      <c r="BE140" s="44">
        <v>1821</v>
      </c>
      <c r="BF140" s="44">
        <v>3551</v>
      </c>
      <c r="BG140" s="44">
        <v>19092</v>
      </c>
      <c r="BH140" s="44">
        <v>273</v>
      </c>
      <c r="BI140" s="44">
        <v>5136</v>
      </c>
      <c r="BJ140" s="44">
        <v>721</v>
      </c>
    </row>
    <row r="141" spans="1:62" ht="15.75">
      <c r="A141" s="101" t="s">
        <v>655</v>
      </c>
      <c r="B141" s="44">
        <v>157</v>
      </c>
      <c r="C141" s="45" t="s">
        <v>256</v>
      </c>
      <c r="D141" s="45" t="s">
        <v>256</v>
      </c>
      <c r="E141" s="45" t="s">
        <v>1896</v>
      </c>
      <c r="F141" s="45" t="s">
        <v>1712</v>
      </c>
      <c r="G141" s="44">
        <v>32</v>
      </c>
      <c r="H141" s="45" t="s">
        <v>656</v>
      </c>
      <c r="I141" s="46" t="s">
        <v>1916</v>
      </c>
      <c r="J141" s="47" t="s">
        <v>1898</v>
      </c>
      <c r="K141" s="47" t="s">
        <v>51</v>
      </c>
      <c r="L141" s="47" t="s">
        <v>1898</v>
      </c>
      <c r="M141" s="47" t="s">
        <v>1919</v>
      </c>
      <c r="N141" s="47" t="s">
        <v>272</v>
      </c>
      <c r="O141" s="45" t="s">
        <v>1918</v>
      </c>
      <c r="P141" s="47"/>
      <c r="Q141" s="47"/>
      <c r="R141" s="47"/>
      <c r="S141" s="47"/>
      <c r="T141" s="47" t="s">
        <v>3107</v>
      </c>
      <c r="U141" s="47" t="s">
        <v>1898</v>
      </c>
      <c r="V141" s="48">
        <v>0.51774538232724243</v>
      </c>
      <c r="W141" s="47"/>
      <c r="X141" s="44">
        <v>4</v>
      </c>
      <c r="Y141" s="44">
        <v>0</v>
      </c>
      <c r="Z141" s="44">
        <v>226</v>
      </c>
      <c r="AA141" s="44">
        <v>217</v>
      </c>
      <c r="AB141" s="44">
        <v>9</v>
      </c>
      <c r="AC141" s="44">
        <v>0</v>
      </c>
      <c r="AD141" s="44">
        <v>151</v>
      </c>
      <c r="AE141" s="44">
        <v>75</v>
      </c>
      <c r="AF141" s="44">
        <v>0</v>
      </c>
      <c r="AG141" s="44">
        <v>0</v>
      </c>
      <c r="AH141" s="44">
        <v>0</v>
      </c>
      <c r="AI141" s="44">
        <v>0</v>
      </c>
      <c r="AJ141" s="44">
        <v>0</v>
      </c>
      <c r="AK141" s="44">
        <v>0</v>
      </c>
      <c r="AL141" s="47">
        <v>0</v>
      </c>
      <c r="AM141" s="44">
        <v>97.96</v>
      </c>
      <c r="AN141" s="44">
        <v>14.29</v>
      </c>
      <c r="AO141" s="44">
        <v>275</v>
      </c>
      <c r="AP141" s="44">
        <v>183</v>
      </c>
      <c r="AQ141" s="44">
        <v>1334</v>
      </c>
      <c r="AR141" s="44">
        <v>760</v>
      </c>
      <c r="AS141" s="44">
        <v>596</v>
      </c>
      <c r="AT141" s="44">
        <v>442</v>
      </c>
      <c r="AU141" s="44">
        <v>253</v>
      </c>
      <c r="AV141" s="44">
        <v>78</v>
      </c>
      <c r="AW141" s="44">
        <v>142</v>
      </c>
      <c r="AX141" s="44">
        <v>18</v>
      </c>
      <c r="AY141" s="44">
        <v>6</v>
      </c>
      <c r="AZ141" s="44">
        <v>0</v>
      </c>
      <c r="BA141" s="44">
        <v>6</v>
      </c>
      <c r="BB141" s="44">
        <v>0</v>
      </c>
      <c r="BC141" s="44">
        <v>68</v>
      </c>
      <c r="BD141" s="44">
        <v>5845</v>
      </c>
      <c r="BE141" s="44">
        <v>3026</v>
      </c>
      <c r="BF141" s="44">
        <v>2574</v>
      </c>
      <c r="BG141" s="44">
        <v>14438</v>
      </c>
      <c r="BH141" s="44">
        <v>295</v>
      </c>
      <c r="BI141" s="44">
        <v>7326</v>
      </c>
      <c r="BJ141" s="44">
        <v>54</v>
      </c>
    </row>
    <row r="142" spans="1:62" ht="15.75">
      <c r="A142" s="101" t="s">
        <v>1448</v>
      </c>
      <c r="B142" s="44">
        <v>158</v>
      </c>
      <c r="C142" s="45" t="s">
        <v>278</v>
      </c>
      <c r="D142" s="45" t="s">
        <v>278</v>
      </c>
      <c r="E142" s="45" t="s">
        <v>2002</v>
      </c>
      <c r="F142" s="45" t="s">
        <v>1794</v>
      </c>
      <c r="G142" s="44">
        <v>162</v>
      </c>
      <c r="H142" s="45" t="s">
        <v>1449</v>
      </c>
      <c r="I142" s="46" t="s">
        <v>2084</v>
      </c>
      <c r="J142" s="47" t="s">
        <v>1898</v>
      </c>
      <c r="K142" s="47" t="s">
        <v>51</v>
      </c>
      <c r="L142" s="47" t="s">
        <v>1898</v>
      </c>
      <c r="M142" s="47"/>
      <c r="N142" s="47" t="s">
        <v>272</v>
      </c>
      <c r="O142" s="45" t="s">
        <v>2100</v>
      </c>
      <c r="P142" s="47"/>
      <c r="Q142" s="47"/>
      <c r="R142" s="47"/>
      <c r="S142" s="47"/>
      <c r="T142" s="47" t="s">
        <v>3107</v>
      </c>
      <c r="U142" s="47" t="s">
        <v>1898</v>
      </c>
      <c r="V142" s="48">
        <v>0.61735729796904426</v>
      </c>
      <c r="W142" s="47"/>
      <c r="X142" s="44">
        <v>2</v>
      </c>
      <c r="Y142" s="44">
        <v>2</v>
      </c>
      <c r="Z142" s="44">
        <v>125</v>
      </c>
      <c r="AA142" s="44">
        <v>125</v>
      </c>
      <c r="AB142" s="44">
        <v>0</v>
      </c>
      <c r="AC142" s="44">
        <v>0</v>
      </c>
      <c r="AD142" s="44">
        <v>1</v>
      </c>
      <c r="AE142" s="44">
        <v>31</v>
      </c>
      <c r="AF142" s="44">
        <v>62</v>
      </c>
      <c r="AG142" s="44">
        <v>30</v>
      </c>
      <c r="AH142" s="44">
        <v>0</v>
      </c>
      <c r="AI142" s="44">
        <v>1</v>
      </c>
      <c r="AJ142" s="44">
        <v>0</v>
      </c>
      <c r="AK142" s="44">
        <v>0</v>
      </c>
      <c r="AL142" s="47">
        <v>0</v>
      </c>
      <c r="AM142" s="44">
        <v>95.51</v>
      </c>
      <c r="AN142" s="44">
        <v>28</v>
      </c>
      <c r="AO142" s="44">
        <v>216</v>
      </c>
      <c r="AP142" s="44">
        <v>15</v>
      </c>
      <c r="AQ142" s="44">
        <v>774</v>
      </c>
      <c r="AR142" s="44">
        <v>376</v>
      </c>
      <c r="AS142" s="44">
        <v>213</v>
      </c>
      <c r="AT142" s="44">
        <v>220</v>
      </c>
      <c r="AU142" s="44">
        <v>244</v>
      </c>
      <c r="AV142" s="44">
        <v>7</v>
      </c>
      <c r="AW142" s="44">
        <v>357</v>
      </c>
      <c r="AX142" s="44">
        <v>0</v>
      </c>
      <c r="AY142" s="44">
        <v>2</v>
      </c>
      <c r="AZ142" s="44">
        <v>0</v>
      </c>
      <c r="BA142" s="44">
        <v>6</v>
      </c>
      <c r="BB142" s="44">
        <v>10</v>
      </c>
      <c r="BC142" s="44">
        <v>106</v>
      </c>
      <c r="BD142" s="44">
        <v>7462</v>
      </c>
      <c r="BE142" s="44">
        <v>400</v>
      </c>
      <c r="BF142" s="44">
        <v>2204</v>
      </c>
      <c r="BG142" s="44">
        <v>9909</v>
      </c>
      <c r="BH142" s="44">
        <v>282</v>
      </c>
      <c r="BI142" s="44">
        <v>2851</v>
      </c>
      <c r="BJ142" s="44">
        <v>70</v>
      </c>
    </row>
    <row r="143" spans="1:62" ht="15.75">
      <c r="A143" s="101" t="s">
        <v>1041</v>
      </c>
      <c r="B143" s="44">
        <v>159</v>
      </c>
      <c r="C143" s="45" t="s">
        <v>307</v>
      </c>
      <c r="D143" s="45" t="s">
        <v>307</v>
      </c>
      <c r="E143" s="45" t="s">
        <v>2132</v>
      </c>
      <c r="F143" s="45" t="s">
        <v>1789</v>
      </c>
      <c r="G143" s="44">
        <v>139</v>
      </c>
      <c r="H143" s="45" t="s">
        <v>1042</v>
      </c>
      <c r="I143" s="46" t="s">
        <v>2179</v>
      </c>
      <c r="J143" s="47" t="s">
        <v>1898</v>
      </c>
      <c r="K143" s="47" t="s">
        <v>51</v>
      </c>
      <c r="L143" s="47" t="s">
        <v>1898</v>
      </c>
      <c r="M143" s="47"/>
      <c r="N143" s="47" t="s">
        <v>272</v>
      </c>
      <c r="O143" s="45" t="s">
        <v>2180</v>
      </c>
      <c r="P143" s="47"/>
      <c r="Q143" s="47"/>
      <c r="R143" s="47"/>
      <c r="S143" s="47"/>
      <c r="T143" s="47" t="s">
        <v>3107</v>
      </c>
      <c r="U143" s="47" t="s">
        <v>1898</v>
      </c>
      <c r="V143" s="48">
        <v>0.50067220782137656</v>
      </c>
      <c r="W143" s="47"/>
      <c r="X143" s="44">
        <v>4</v>
      </c>
      <c r="Y143" s="44">
        <v>3</v>
      </c>
      <c r="Z143" s="44">
        <v>537</v>
      </c>
      <c r="AA143" s="44">
        <v>533</v>
      </c>
      <c r="AB143" s="44">
        <v>4</v>
      </c>
      <c r="AC143" s="44">
        <v>0</v>
      </c>
      <c r="AD143" s="44">
        <v>66</v>
      </c>
      <c r="AE143" s="44">
        <v>275</v>
      </c>
      <c r="AF143" s="44">
        <v>131</v>
      </c>
      <c r="AG143" s="44">
        <v>65</v>
      </c>
      <c r="AH143" s="44">
        <v>0</v>
      </c>
      <c r="AI143" s="44">
        <v>0</v>
      </c>
      <c r="AJ143" s="44">
        <v>0</v>
      </c>
      <c r="AK143" s="44">
        <v>0</v>
      </c>
      <c r="AL143" s="44">
        <v>6</v>
      </c>
      <c r="AM143" s="44">
        <v>92.72</v>
      </c>
      <c r="AN143" s="44">
        <v>30.02</v>
      </c>
      <c r="AO143" s="44">
        <v>737</v>
      </c>
      <c r="AP143" s="44">
        <v>54</v>
      </c>
      <c r="AQ143" s="44">
        <v>2346</v>
      </c>
      <c r="AR143" s="44">
        <v>862</v>
      </c>
      <c r="AS143" s="44">
        <v>1168</v>
      </c>
      <c r="AT143" s="44">
        <v>1023</v>
      </c>
      <c r="AU143" s="44">
        <v>725</v>
      </c>
      <c r="AV143" s="44">
        <v>7</v>
      </c>
      <c r="AW143" s="44">
        <v>1859</v>
      </c>
      <c r="AX143" s="44">
        <v>15</v>
      </c>
      <c r="AY143" s="44">
        <v>12</v>
      </c>
      <c r="AZ143" s="44">
        <v>0</v>
      </c>
      <c r="BA143" s="44">
        <v>20</v>
      </c>
      <c r="BB143" s="44">
        <v>0</v>
      </c>
      <c r="BC143" s="44">
        <v>360</v>
      </c>
      <c r="BD143" s="44">
        <v>13946</v>
      </c>
      <c r="BE143" s="44">
        <v>1493</v>
      </c>
      <c r="BF143" s="44">
        <v>8417</v>
      </c>
      <c r="BG143" s="44">
        <v>29074</v>
      </c>
      <c r="BH143" s="44">
        <v>497</v>
      </c>
      <c r="BI143" s="44">
        <v>4844</v>
      </c>
      <c r="BJ143" s="44">
        <v>342</v>
      </c>
    </row>
    <row r="144" spans="1:62" ht="15.75">
      <c r="A144" s="101" t="s">
        <v>571</v>
      </c>
      <c r="B144" s="44">
        <v>160</v>
      </c>
      <c r="C144" s="45" t="s">
        <v>307</v>
      </c>
      <c r="D144" s="45" t="s">
        <v>307</v>
      </c>
      <c r="E144" s="45" t="s">
        <v>2139</v>
      </c>
      <c r="F144" s="45" t="s">
        <v>1679</v>
      </c>
      <c r="G144" s="44">
        <v>3</v>
      </c>
      <c r="H144" s="45" t="s">
        <v>572</v>
      </c>
      <c r="I144" s="46" t="s">
        <v>2172</v>
      </c>
      <c r="J144" s="47" t="s">
        <v>1898</v>
      </c>
      <c r="K144" s="47" t="s">
        <v>51</v>
      </c>
      <c r="L144" s="47" t="s">
        <v>1898</v>
      </c>
      <c r="M144" s="47"/>
      <c r="N144" s="47" t="s">
        <v>272</v>
      </c>
      <c r="O144" s="45" t="s">
        <v>2174</v>
      </c>
      <c r="P144" s="47"/>
      <c r="Q144" s="47"/>
      <c r="R144" s="47"/>
      <c r="S144" s="47"/>
      <c r="T144" s="47" t="s">
        <v>3107</v>
      </c>
      <c r="U144" s="47" t="s">
        <v>1898</v>
      </c>
      <c r="V144" s="48">
        <v>0.55066681224643443</v>
      </c>
      <c r="W144" s="47" t="s">
        <v>3108</v>
      </c>
      <c r="X144" s="44">
        <v>2</v>
      </c>
      <c r="Y144" s="44">
        <v>2</v>
      </c>
      <c r="Z144" s="44">
        <v>210</v>
      </c>
      <c r="AA144" s="44">
        <v>207</v>
      </c>
      <c r="AB144" s="44">
        <v>2</v>
      </c>
      <c r="AC144" s="44">
        <v>1</v>
      </c>
      <c r="AD144" s="44">
        <v>42</v>
      </c>
      <c r="AE144" s="44">
        <v>126</v>
      </c>
      <c r="AF144" s="44">
        <v>42</v>
      </c>
      <c r="AG144" s="44">
        <v>0</v>
      </c>
      <c r="AH144" s="44">
        <v>0</v>
      </c>
      <c r="AI144" s="44">
        <v>0</v>
      </c>
      <c r="AJ144" s="44">
        <v>0</v>
      </c>
      <c r="AK144" s="44">
        <v>0</v>
      </c>
      <c r="AL144" s="44">
        <v>2</v>
      </c>
      <c r="AM144" s="44">
        <v>95.22</v>
      </c>
      <c r="AN144" s="44">
        <v>16.43</v>
      </c>
      <c r="AO144" s="44">
        <v>188</v>
      </c>
      <c r="AP144" s="44">
        <v>11</v>
      </c>
      <c r="AQ144" s="44">
        <v>459</v>
      </c>
      <c r="AR144" s="44">
        <v>371</v>
      </c>
      <c r="AS144" s="44">
        <v>368</v>
      </c>
      <c r="AT144" s="44">
        <v>147</v>
      </c>
      <c r="AU144" s="44">
        <v>90</v>
      </c>
      <c r="AV144" s="44">
        <v>0</v>
      </c>
      <c r="AW144" s="44">
        <v>89</v>
      </c>
      <c r="AX144" s="44">
        <v>2</v>
      </c>
      <c r="AY144" s="44">
        <v>2</v>
      </c>
      <c r="AZ144" s="44">
        <v>0</v>
      </c>
      <c r="BA144" s="44">
        <v>2</v>
      </c>
      <c r="BB144" s="44">
        <v>0</v>
      </c>
      <c r="BC144" s="44">
        <v>224</v>
      </c>
      <c r="BD144" s="44">
        <v>2942</v>
      </c>
      <c r="BE144" s="44">
        <v>1320</v>
      </c>
      <c r="BF144" s="44">
        <v>1805</v>
      </c>
      <c r="BG144" s="44">
        <v>6957</v>
      </c>
      <c r="BH144" s="44">
        <v>259</v>
      </c>
      <c r="BI144" s="44">
        <v>4159</v>
      </c>
      <c r="BJ144" s="44">
        <v>145</v>
      </c>
    </row>
    <row r="145" spans="1:62" ht="15.75">
      <c r="A145" s="101" t="s">
        <v>1096</v>
      </c>
      <c r="B145" s="44">
        <v>161</v>
      </c>
      <c r="C145" s="45" t="s">
        <v>278</v>
      </c>
      <c r="D145" s="45" t="s">
        <v>278</v>
      </c>
      <c r="E145" s="45" t="s">
        <v>2010</v>
      </c>
      <c r="F145" s="45" t="s">
        <v>1691</v>
      </c>
      <c r="G145" s="44">
        <v>10</v>
      </c>
      <c r="H145" s="45" t="s">
        <v>1097</v>
      </c>
      <c r="I145" s="46" t="s">
        <v>2070</v>
      </c>
      <c r="J145" s="47" t="s">
        <v>1898</v>
      </c>
      <c r="K145" s="47" t="s">
        <v>51</v>
      </c>
      <c r="L145" s="47" t="s">
        <v>1898</v>
      </c>
      <c r="M145" s="47" t="s">
        <v>1919</v>
      </c>
      <c r="N145" s="47" t="s">
        <v>272</v>
      </c>
      <c r="O145" s="45" t="s">
        <v>2071</v>
      </c>
      <c r="P145" s="47"/>
      <c r="Q145" s="47"/>
      <c r="R145" s="47"/>
      <c r="S145" s="47"/>
      <c r="T145" s="47" t="s">
        <v>3107</v>
      </c>
      <c r="U145" s="47" t="s">
        <v>1898</v>
      </c>
      <c r="V145" s="48">
        <v>0.54546284142874812</v>
      </c>
      <c r="W145" s="47"/>
      <c r="X145" s="44">
        <v>2</v>
      </c>
      <c r="Y145" s="44">
        <v>0</v>
      </c>
      <c r="Z145" s="44">
        <v>184</v>
      </c>
      <c r="AA145" s="44">
        <v>177</v>
      </c>
      <c r="AB145" s="44">
        <v>5</v>
      </c>
      <c r="AC145" s="44">
        <v>2</v>
      </c>
      <c r="AD145" s="44">
        <v>0</v>
      </c>
      <c r="AE145" s="44">
        <v>184</v>
      </c>
      <c r="AF145" s="44">
        <v>0</v>
      </c>
      <c r="AG145" s="44">
        <v>0</v>
      </c>
      <c r="AH145" s="44">
        <v>0</v>
      </c>
      <c r="AI145" s="44">
        <v>0</v>
      </c>
      <c r="AJ145" s="44">
        <v>0</v>
      </c>
      <c r="AK145" s="44">
        <v>0</v>
      </c>
      <c r="AL145" s="44">
        <v>1</v>
      </c>
      <c r="AM145" s="44">
        <v>97.77</v>
      </c>
      <c r="AN145" s="44">
        <v>16.95</v>
      </c>
      <c r="AO145" s="44">
        <v>67</v>
      </c>
      <c r="AP145" s="44">
        <v>12</v>
      </c>
      <c r="AQ145" s="44">
        <v>658</v>
      </c>
      <c r="AR145" s="44">
        <v>912</v>
      </c>
      <c r="AS145" s="44">
        <v>469</v>
      </c>
      <c r="AT145" s="44">
        <v>401</v>
      </c>
      <c r="AU145" s="44">
        <v>172</v>
      </c>
      <c r="AV145" s="44">
        <v>32</v>
      </c>
      <c r="AW145" s="44">
        <v>141</v>
      </c>
      <c r="AX145" s="44">
        <v>48</v>
      </c>
      <c r="AY145" s="44">
        <v>1</v>
      </c>
      <c r="AZ145" s="44">
        <v>0</v>
      </c>
      <c r="BA145" s="44">
        <v>0</v>
      </c>
      <c r="BB145" s="44">
        <v>0</v>
      </c>
      <c r="BC145" s="44">
        <v>145</v>
      </c>
      <c r="BD145" s="44">
        <v>3599</v>
      </c>
      <c r="BE145" s="44">
        <v>1138</v>
      </c>
      <c r="BF145" s="44">
        <v>1735</v>
      </c>
      <c r="BG145" s="44">
        <v>6672</v>
      </c>
      <c r="BH145" s="44">
        <v>224</v>
      </c>
      <c r="BI145" s="44">
        <v>2358</v>
      </c>
      <c r="BJ145" s="44">
        <v>118</v>
      </c>
    </row>
    <row r="146" spans="1:62" ht="15.75">
      <c r="A146" s="101" t="s">
        <v>1287</v>
      </c>
      <c r="B146" s="44">
        <v>162</v>
      </c>
      <c r="C146" s="45" t="s">
        <v>278</v>
      </c>
      <c r="D146" s="45" t="s">
        <v>278</v>
      </c>
      <c r="E146" s="45" t="s">
        <v>2002</v>
      </c>
      <c r="F146" s="45" t="s">
        <v>1794</v>
      </c>
      <c r="G146" s="44">
        <v>162</v>
      </c>
      <c r="H146" s="45" t="s">
        <v>1288</v>
      </c>
      <c r="I146" s="46" t="s">
        <v>2084</v>
      </c>
      <c r="J146" s="47" t="s">
        <v>1898</v>
      </c>
      <c r="K146" s="47" t="s">
        <v>51</v>
      </c>
      <c r="L146" s="47" t="s">
        <v>1898</v>
      </c>
      <c r="M146" s="47"/>
      <c r="N146" s="47" t="s">
        <v>272</v>
      </c>
      <c r="O146" s="45" t="s">
        <v>2085</v>
      </c>
      <c r="P146" s="47"/>
      <c r="Q146" s="47"/>
      <c r="R146" s="47"/>
      <c r="S146" s="47"/>
      <c r="T146" s="47" t="s">
        <v>3107</v>
      </c>
      <c r="U146" s="47" t="s">
        <v>1901</v>
      </c>
      <c r="V146" s="48">
        <v>0.62654927070613131</v>
      </c>
      <c r="W146" s="47"/>
      <c r="X146" s="44">
        <v>6</v>
      </c>
      <c r="Y146" s="44">
        <v>2</v>
      </c>
      <c r="Z146" s="44">
        <v>238</v>
      </c>
      <c r="AA146" s="44">
        <v>234</v>
      </c>
      <c r="AB146" s="44">
        <v>0</v>
      </c>
      <c r="AC146" s="44">
        <v>4</v>
      </c>
      <c r="AD146" s="44">
        <v>0</v>
      </c>
      <c r="AE146" s="44">
        <v>90</v>
      </c>
      <c r="AF146" s="44">
        <v>69</v>
      </c>
      <c r="AG146" s="44">
        <v>64</v>
      </c>
      <c r="AH146" s="44">
        <v>13</v>
      </c>
      <c r="AI146" s="44">
        <v>2</v>
      </c>
      <c r="AJ146" s="44">
        <v>0</v>
      </c>
      <c r="AK146" s="44">
        <v>0</v>
      </c>
      <c r="AL146" s="44">
        <v>3</v>
      </c>
      <c r="AM146" s="44">
        <v>94.06</v>
      </c>
      <c r="AN146" s="44">
        <v>36.75</v>
      </c>
      <c r="AO146" s="44">
        <v>393</v>
      </c>
      <c r="AP146" s="44">
        <v>37</v>
      </c>
      <c r="AQ146" s="44">
        <v>1115</v>
      </c>
      <c r="AR146" s="44">
        <v>397</v>
      </c>
      <c r="AS146" s="44">
        <v>709</v>
      </c>
      <c r="AT146" s="44">
        <v>169</v>
      </c>
      <c r="AU146" s="44">
        <v>491</v>
      </c>
      <c r="AV146" s="44">
        <v>30</v>
      </c>
      <c r="AW146" s="44">
        <v>784</v>
      </c>
      <c r="AX146" s="44">
        <v>16</v>
      </c>
      <c r="AY146" s="44">
        <v>4</v>
      </c>
      <c r="AZ146" s="44">
        <v>0</v>
      </c>
      <c r="BA146" s="44">
        <v>14</v>
      </c>
      <c r="BB146" s="44">
        <v>0</v>
      </c>
      <c r="BC146" s="44">
        <v>269</v>
      </c>
      <c r="BD146" s="44">
        <v>15000</v>
      </c>
      <c r="BE146" s="44">
        <v>525</v>
      </c>
      <c r="BF146" s="44">
        <v>4592</v>
      </c>
      <c r="BG146" s="44">
        <v>14258</v>
      </c>
      <c r="BH146" s="44">
        <v>364</v>
      </c>
      <c r="BI146" s="44">
        <v>2452</v>
      </c>
      <c r="BJ146" s="44">
        <v>359</v>
      </c>
    </row>
    <row r="147" spans="1:62" ht="15.75">
      <c r="A147" s="101" t="s">
        <v>1667</v>
      </c>
      <c r="B147" s="44">
        <v>163</v>
      </c>
      <c r="C147" s="45" t="s">
        <v>278</v>
      </c>
      <c r="D147" s="45" t="s">
        <v>278</v>
      </c>
      <c r="E147" s="45" t="s">
        <v>2010</v>
      </c>
      <c r="F147" s="45" t="s">
        <v>1795</v>
      </c>
      <c r="G147" s="44">
        <v>163</v>
      </c>
      <c r="H147" s="45" t="s">
        <v>1668</v>
      </c>
      <c r="I147" s="46" t="s">
        <v>2009</v>
      </c>
      <c r="J147" s="47" t="s">
        <v>1898</v>
      </c>
      <c r="K147" s="47" t="s">
        <v>51</v>
      </c>
      <c r="L147" s="47" t="s">
        <v>1898</v>
      </c>
      <c r="M147" s="47"/>
      <c r="N147" s="47" t="s">
        <v>272</v>
      </c>
      <c r="O147" s="45" t="s">
        <v>2122</v>
      </c>
      <c r="P147" s="47"/>
      <c r="Q147" s="47"/>
      <c r="R147" s="47"/>
      <c r="S147" s="47"/>
      <c r="T147" s="47" t="s">
        <v>3107</v>
      </c>
      <c r="U147" s="47" t="s">
        <v>1898</v>
      </c>
      <c r="V147" s="48">
        <v>0.45402337169496954</v>
      </c>
      <c r="W147" s="47"/>
      <c r="X147" s="44">
        <v>6</v>
      </c>
      <c r="Y147" s="44">
        <v>2</v>
      </c>
      <c r="Z147" s="44">
        <v>529</v>
      </c>
      <c r="AA147" s="44">
        <v>517</v>
      </c>
      <c r="AB147" s="44">
        <v>11</v>
      </c>
      <c r="AC147" s="44">
        <v>1</v>
      </c>
      <c r="AD147" s="44">
        <v>0</v>
      </c>
      <c r="AE147" s="44">
        <v>161</v>
      </c>
      <c r="AF147" s="44">
        <v>180</v>
      </c>
      <c r="AG147" s="44">
        <v>159</v>
      </c>
      <c r="AH147" s="44">
        <v>24</v>
      </c>
      <c r="AI147" s="44">
        <v>5</v>
      </c>
      <c r="AJ147" s="44">
        <v>0</v>
      </c>
      <c r="AK147" s="44">
        <v>0</v>
      </c>
      <c r="AL147" s="44">
        <v>5</v>
      </c>
      <c r="AM147" s="44">
        <v>91.6</v>
      </c>
      <c r="AN147" s="44">
        <v>35.4</v>
      </c>
      <c r="AO147" s="44">
        <v>2369</v>
      </c>
      <c r="AP147" s="44">
        <v>138</v>
      </c>
      <c r="AQ147" s="44">
        <v>2202</v>
      </c>
      <c r="AR147" s="44">
        <v>2405</v>
      </c>
      <c r="AS147" s="44">
        <v>992</v>
      </c>
      <c r="AT147" s="44">
        <v>702</v>
      </c>
      <c r="AU147" s="44">
        <v>933</v>
      </c>
      <c r="AV147" s="44">
        <v>75</v>
      </c>
      <c r="AW147" s="44">
        <v>2071</v>
      </c>
      <c r="AX147" s="44">
        <v>23</v>
      </c>
      <c r="AY147" s="44">
        <v>13</v>
      </c>
      <c r="AZ147" s="44">
        <v>0</v>
      </c>
      <c r="BA147" s="44">
        <v>20</v>
      </c>
      <c r="BB147" s="44">
        <v>10</v>
      </c>
      <c r="BC147" s="44">
        <v>423</v>
      </c>
      <c r="BD147" s="44">
        <v>11070</v>
      </c>
      <c r="BE147" s="44">
        <v>3437</v>
      </c>
      <c r="BF147" s="44">
        <v>10313</v>
      </c>
      <c r="BG147" s="44">
        <v>30783</v>
      </c>
      <c r="BH147" s="44">
        <v>421</v>
      </c>
      <c r="BI147" s="44">
        <v>8121</v>
      </c>
      <c r="BJ147" s="44">
        <v>1053</v>
      </c>
    </row>
    <row r="148" spans="1:62" ht="15.75">
      <c r="A148" s="101" t="s">
        <v>695</v>
      </c>
      <c r="B148" s="44">
        <v>164</v>
      </c>
      <c r="C148" s="45" t="s">
        <v>452</v>
      </c>
      <c r="D148" s="45" t="s">
        <v>1684</v>
      </c>
      <c r="E148" s="45" t="s">
        <v>2276</v>
      </c>
      <c r="F148" s="45" t="s">
        <v>1749</v>
      </c>
      <c r="G148" s="44">
        <v>75</v>
      </c>
      <c r="H148" s="45" t="s">
        <v>696</v>
      </c>
      <c r="I148" s="46" t="s">
        <v>2281</v>
      </c>
      <c r="J148" s="47" t="s">
        <v>1898</v>
      </c>
      <c r="K148" s="47" t="s">
        <v>51</v>
      </c>
      <c r="L148" s="47" t="s">
        <v>1901</v>
      </c>
      <c r="M148" s="47"/>
      <c r="N148" s="47" t="s">
        <v>1904</v>
      </c>
      <c r="O148" s="45"/>
      <c r="P148" s="47"/>
      <c r="Q148" s="47"/>
      <c r="R148" s="47"/>
      <c r="S148" s="47"/>
      <c r="T148" s="47" t="s">
        <v>3107</v>
      </c>
      <c r="U148" s="47" t="s">
        <v>1898</v>
      </c>
      <c r="V148" s="48">
        <v>0.56011647500422879</v>
      </c>
      <c r="W148" s="47"/>
      <c r="X148" s="44">
        <v>2</v>
      </c>
      <c r="Y148" s="44">
        <v>4</v>
      </c>
      <c r="Z148" s="44">
        <v>174</v>
      </c>
      <c r="AA148" s="44">
        <v>165</v>
      </c>
      <c r="AB148" s="44">
        <v>4</v>
      </c>
      <c r="AC148" s="44">
        <v>5</v>
      </c>
      <c r="AD148" s="44">
        <v>0</v>
      </c>
      <c r="AE148" s="44">
        <v>74</v>
      </c>
      <c r="AF148" s="44">
        <v>70</v>
      </c>
      <c r="AG148" s="44">
        <v>20</v>
      </c>
      <c r="AH148" s="44">
        <v>9</v>
      </c>
      <c r="AI148" s="44">
        <v>1</v>
      </c>
      <c r="AJ148" s="44">
        <v>0</v>
      </c>
      <c r="AK148" s="44">
        <v>0</v>
      </c>
      <c r="AL148" s="44">
        <v>5</v>
      </c>
      <c r="AM148" s="44">
        <v>84.63</v>
      </c>
      <c r="AN148" s="44">
        <v>46.06</v>
      </c>
      <c r="AO148" s="44">
        <v>526</v>
      </c>
      <c r="AP148" s="44">
        <v>75</v>
      </c>
      <c r="AQ148" s="44">
        <v>1072</v>
      </c>
      <c r="AR148" s="44">
        <v>834</v>
      </c>
      <c r="AS148" s="44">
        <v>386</v>
      </c>
      <c r="AT148" s="44">
        <v>634</v>
      </c>
      <c r="AU148" s="44">
        <v>208</v>
      </c>
      <c r="AV148" s="44">
        <v>10</v>
      </c>
      <c r="AW148" s="44">
        <v>267</v>
      </c>
      <c r="AX148" s="44">
        <v>11</v>
      </c>
      <c r="AY148" s="44">
        <v>1</v>
      </c>
      <c r="AZ148" s="44">
        <v>0</v>
      </c>
      <c r="BA148" s="44">
        <v>3</v>
      </c>
      <c r="BB148" s="44">
        <v>0</v>
      </c>
      <c r="BC148" s="44">
        <v>78</v>
      </c>
      <c r="BD148" s="44">
        <v>5679</v>
      </c>
      <c r="BE148" s="44">
        <v>1753</v>
      </c>
      <c r="BF148" s="44">
        <v>2793</v>
      </c>
      <c r="BG148" s="44">
        <v>10393</v>
      </c>
      <c r="BH148" s="44">
        <v>291</v>
      </c>
      <c r="BI148" s="44">
        <v>5967</v>
      </c>
      <c r="BJ148" s="44">
        <v>285</v>
      </c>
    </row>
    <row r="149" spans="1:62" ht="15.75">
      <c r="A149" s="101" t="s">
        <v>534</v>
      </c>
      <c r="B149" s="44">
        <v>165</v>
      </c>
      <c r="C149" s="45" t="s">
        <v>452</v>
      </c>
      <c r="D149" s="45" t="s">
        <v>1684</v>
      </c>
      <c r="E149" s="45" t="s">
        <v>2276</v>
      </c>
      <c r="F149" s="45" t="s">
        <v>1796</v>
      </c>
      <c r="G149" s="44">
        <v>165</v>
      </c>
      <c r="H149" s="45" t="s">
        <v>2374</v>
      </c>
      <c r="I149" s="46" t="s">
        <v>2275</v>
      </c>
      <c r="J149" s="47" t="s">
        <v>1898</v>
      </c>
      <c r="K149" s="47" t="s">
        <v>51</v>
      </c>
      <c r="L149" s="47" t="s">
        <v>1901</v>
      </c>
      <c r="M149" s="47" t="s">
        <v>2006</v>
      </c>
      <c r="N149" s="47" t="s">
        <v>272</v>
      </c>
      <c r="O149" s="45" t="s">
        <v>2277</v>
      </c>
      <c r="P149" s="47"/>
      <c r="Q149" s="47"/>
      <c r="R149" s="47"/>
      <c r="S149" s="47"/>
      <c r="T149" s="47" t="s">
        <v>3107</v>
      </c>
      <c r="U149" s="47" t="s">
        <v>1898</v>
      </c>
      <c r="V149" s="48">
        <v>0.46004932919828212</v>
      </c>
      <c r="W149" s="47"/>
      <c r="X149" s="44">
        <v>12</v>
      </c>
      <c r="Y149" s="44">
        <v>8</v>
      </c>
      <c r="Z149" s="44">
        <v>712</v>
      </c>
      <c r="AA149" s="44">
        <v>707</v>
      </c>
      <c r="AB149" s="44">
        <v>5</v>
      </c>
      <c r="AC149" s="44">
        <v>0</v>
      </c>
      <c r="AD149" s="44">
        <v>0</v>
      </c>
      <c r="AE149" s="44">
        <v>292</v>
      </c>
      <c r="AF149" s="44">
        <v>282</v>
      </c>
      <c r="AG149" s="44">
        <v>88</v>
      </c>
      <c r="AH149" s="44">
        <v>44</v>
      </c>
      <c r="AI149" s="44">
        <v>6</v>
      </c>
      <c r="AJ149" s="44">
        <v>0</v>
      </c>
      <c r="AK149" s="44">
        <v>0</v>
      </c>
      <c r="AL149" s="44">
        <v>5</v>
      </c>
      <c r="AM149" s="44">
        <v>79.45</v>
      </c>
      <c r="AN149" s="44">
        <v>50.21</v>
      </c>
      <c r="AO149" s="44">
        <v>2658</v>
      </c>
      <c r="AP149" s="44">
        <v>67</v>
      </c>
      <c r="AQ149" s="44">
        <v>3313</v>
      </c>
      <c r="AR149" s="44">
        <v>1317</v>
      </c>
      <c r="AS149" s="44">
        <v>2208</v>
      </c>
      <c r="AT149" s="44">
        <v>3632</v>
      </c>
      <c r="AU149" s="44">
        <v>1613</v>
      </c>
      <c r="AV149" s="44">
        <v>112</v>
      </c>
      <c r="AW149" s="44">
        <v>1570</v>
      </c>
      <c r="AX149" s="44">
        <v>36</v>
      </c>
      <c r="AY149" s="44">
        <v>2</v>
      </c>
      <c r="AZ149" s="44">
        <v>0</v>
      </c>
      <c r="BA149" s="44">
        <v>6</v>
      </c>
      <c r="BB149" s="44">
        <v>0</v>
      </c>
      <c r="BC149" s="44">
        <v>678</v>
      </c>
      <c r="BD149" s="44">
        <v>21111</v>
      </c>
      <c r="BE149" s="44">
        <v>4629</v>
      </c>
      <c r="BF149" s="44">
        <v>12463</v>
      </c>
      <c r="BG149" s="44">
        <v>36945</v>
      </c>
      <c r="BH149" s="44">
        <v>909</v>
      </c>
      <c r="BI149" s="44">
        <v>8331</v>
      </c>
      <c r="BJ149" s="44">
        <v>370</v>
      </c>
    </row>
    <row r="150" spans="1:62" ht="15.75">
      <c r="A150" s="101" t="s">
        <v>683</v>
      </c>
      <c r="B150" s="44">
        <v>166</v>
      </c>
      <c r="C150" s="45" t="s">
        <v>278</v>
      </c>
      <c r="D150" s="45" t="s">
        <v>278</v>
      </c>
      <c r="E150" s="45" t="s">
        <v>2026</v>
      </c>
      <c r="F150" s="45" t="s">
        <v>1797</v>
      </c>
      <c r="G150" s="44">
        <v>166</v>
      </c>
      <c r="H150" s="45" t="s">
        <v>684</v>
      </c>
      <c r="I150" s="46" t="s">
        <v>2034</v>
      </c>
      <c r="J150" s="47" t="s">
        <v>1898</v>
      </c>
      <c r="K150" s="47" t="s">
        <v>51</v>
      </c>
      <c r="L150" s="47" t="s">
        <v>1901</v>
      </c>
      <c r="M150" s="47"/>
      <c r="N150" s="47" t="s">
        <v>272</v>
      </c>
      <c r="O150" s="45" t="s">
        <v>2035</v>
      </c>
      <c r="P150" s="47"/>
      <c r="Q150" s="47"/>
      <c r="R150" s="47"/>
      <c r="S150" s="47"/>
      <c r="T150" s="47" t="s">
        <v>3107</v>
      </c>
      <c r="U150" s="47" t="s">
        <v>1898</v>
      </c>
      <c r="V150" s="48">
        <v>0.54067491898979558</v>
      </c>
      <c r="W150" s="47"/>
      <c r="X150" s="44">
        <v>10</v>
      </c>
      <c r="Y150" s="44">
        <v>6</v>
      </c>
      <c r="Z150" s="44">
        <v>683</v>
      </c>
      <c r="AA150" s="44">
        <v>669</v>
      </c>
      <c r="AB150" s="44">
        <v>13</v>
      </c>
      <c r="AC150" s="44">
        <v>1</v>
      </c>
      <c r="AD150" s="44">
        <v>16</v>
      </c>
      <c r="AE150" s="44">
        <v>292</v>
      </c>
      <c r="AF150" s="44">
        <v>185</v>
      </c>
      <c r="AG150" s="44">
        <v>66</v>
      </c>
      <c r="AH150" s="44">
        <v>86</v>
      </c>
      <c r="AI150" s="44">
        <v>38</v>
      </c>
      <c r="AJ150" s="44">
        <v>0</v>
      </c>
      <c r="AK150" s="44">
        <v>0</v>
      </c>
      <c r="AL150" s="44">
        <v>6</v>
      </c>
      <c r="AM150" s="44">
        <v>95.64</v>
      </c>
      <c r="AN150" s="44">
        <v>30.64</v>
      </c>
      <c r="AO150" s="44">
        <v>1586</v>
      </c>
      <c r="AP150" s="44">
        <v>107</v>
      </c>
      <c r="AQ150" s="44">
        <v>3034</v>
      </c>
      <c r="AR150" s="44">
        <v>1501</v>
      </c>
      <c r="AS150" s="44">
        <v>1556</v>
      </c>
      <c r="AT150" s="44">
        <v>1061</v>
      </c>
      <c r="AU150" s="44">
        <v>1151</v>
      </c>
      <c r="AV150" s="44">
        <v>39</v>
      </c>
      <c r="AW150" s="44">
        <v>738</v>
      </c>
      <c r="AX150" s="44">
        <v>6</v>
      </c>
      <c r="AY150" s="44">
        <v>5</v>
      </c>
      <c r="AZ150" s="44">
        <v>2</v>
      </c>
      <c r="BA150" s="44">
        <v>3</v>
      </c>
      <c r="BB150" s="44">
        <v>1</v>
      </c>
      <c r="BC150" s="44">
        <v>503</v>
      </c>
      <c r="BD150" s="44">
        <v>19168</v>
      </c>
      <c r="BE150" s="44">
        <v>4341</v>
      </c>
      <c r="BF150" s="44">
        <v>11171</v>
      </c>
      <c r="BG150" s="44">
        <v>29453</v>
      </c>
      <c r="BH150" s="44">
        <v>1012</v>
      </c>
      <c r="BI150" s="44">
        <v>11378</v>
      </c>
      <c r="BJ150" s="44">
        <v>666</v>
      </c>
    </row>
    <row r="151" spans="1:62" ht="15.75">
      <c r="A151" s="101" t="s">
        <v>1385</v>
      </c>
      <c r="B151" s="44">
        <v>167</v>
      </c>
      <c r="C151" s="45" t="s">
        <v>278</v>
      </c>
      <c r="D151" s="45" t="s">
        <v>278</v>
      </c>
      <c r="E151" s="45" t="s">
        <v>2002</v>
      </c>
      <c r="F151" s="45" t="s">
        <v>1798</v>
      </c>
      <c r="G151" s="44">
        <v>167</v>
      </c>
      <c r="H151" s="45" t="s">
        <v>1386</v>
      </c>
      <c r="I151" s="46" t="s">
        <v>2001</v>
      </c>
      <c r="J151" s="47" t="s">
        <v>1898</v>
      </c>
      <c r="K151" s="47" t="s">
        <v>51</v>
      </c>
      <c r="L151" s="47" t="s">
        <v>1898</v>
      </c>
      <c r="M151" s="47"/>
      <c r="N151" s="47" t="s">
        <v>272</v>
      </c>
      <c r="O151" s="45" t="s">
        <v>2096</v>
      </c>
      <c r="P151" s="47"/>
      <c r="Q151" s="47"/>
      <c r="R151" s="47"/>
      <c r="S151" s="47"/>
      <c r="T151" s="47" t="s">
        <v>3107</v>
      </c>
      <c r="U151" s="47" t="s">
        <v>1901</v>
      </c>
      <c r="V151" s="48">
        <v>0.66277251737724008</v>
      </c>
      <c r="W151" s="47"/>
      <c r="X151" s="44">
        <v>2</v>
      </c>
      <c r="Y151" s="44">
        <v>4</v>
      </c>
      <c r="Z151" s="44">
        <v>230</v>
      </c>
      <c r="AA151" s="44">
        <v>218</v>
      </c>
      <c r="AB151" s="44">
        <v>9</v>
      </c>
      <c r="AC151" s="44">
        <v>3</v>
      </c>
      <c r="AD151" s="44">
        <v>114</v>
      </c>
      <c r="AE151" s="44">
        <v>116</v>
      </c>
      <c r="AF151" s="44">
        <v>0</v>
      </c>
      <c r="AG151" s="44">
        <v>0</v>
      </c>
      <c r="AH151" s="44">
        <v>0</v>
      </c>
      <c r="AI151" s="44">
        <v>0</v>
      </c>
      <c r="AJ151" s="44">
        <v>0</v>
      </c>
      <c r="AK151" s="44">
        <v>0</v>
      </c>
      <c r="AL151" s="44">
        <v>1</v>
      </c>
      <c r="AM151" s="44">
        <v>94.85</v>
      </c>
      <c r="AN151" s="44">
        <v>16.059999999999999</v>
      </c>
      <c r="AO151" s="44">
        <v>329</v>
      </c>
      <c r="AP151" s="44">
        <v>9</v>
      </c>
      <c r="AQ151" s="44">
        <v>958</v>
      </c>
      <c r="AR151" s="44">
        <v>881</v>
      </c>
      <c r="AS151" s="44">
        <v>502</v>
      </c>
      <c r="AT151" s="44">
        <v>468</v>
      </c>
      <c r="AU151" s="44">
        <v>460</v>
      </c>
      <c r="AV151" s="44">
        <v>4</v>
      </c>
      <c r="AW151" s="44">
        <v>274</v>
      </c>
      <c r="AX151" s="44">
        <v>0</v>
      </c>
      <c r="AY151" s="44">
        <v>5</v>
      </c>
      <c r="AZ151" s="44">
        <v>0</v>
      </c>
      <c r="BA151" s="44">
        <v>0</v>
      </c>
      <c r="BB151" s="44">
        <v>0</v>
      </c>
      <c r="BC151" s="44">
        <v>48</v>
      </c>
      <c r="BD151" s="44">
        <v>4578</v>
      </c>
      <c r="BE151" s="44">
        <v>822</v>
      </c>
      <c r="BF151" s="44">
        <v>2896</v>
      </c>
      <c r="BG151" s="44">
        <v>11755</v>
      </c>
      <c r="BH151" s="44">
        <v>295</v>
      </c>
      <c r="BI151" s="44">
        <v>5920</v>
      </c>
      <c r="BJ151" s="44">
        <v>438</v>
      </c>
    </row>
    <row r="152" spans="1:62" ht="15.75">
      <c r="A152" s="101" t="s">
        <v>1059</v>
      </c>
      <c r="B152" s="44">
        <v>168</v>
      </c>
      <c r="C152" s="45" t="s">
        <v>278</v>
      </c>
      <c r="D152" s="45" t="s">
        <v>1688</v>
      </c>
      <c r="E152" s="45" t="s">
        <v>2029</v>
      </c>
      <c r="F152" s="45" t="s">
        <v>1799</v>
      </c>
      <c r="G152" s="44">
        <v>168</v>
      </c>
      <c r="H152" s="45" t="s">
        <v>1060</v>
      </c>
      <c r="I152" s="46" t="s">
        <v>2064</v>
      </c>
      <c r="J152" s="47" t="s">
        <v>1898</v>
      </c>
      <c r="K152" s="47" t="s">
        <v>51</v>
      </c>
      <c r="L152" s="47" t="s">
        <v>1898</v>
      </c>
      <c r="M152" s="47" t="s">
        <v>1919</v>
      </c>
      <c r="N152" s="47" t="s">
        <v>272</v>
      </c>
      <c r="O152" s="45" t="s">
        <v>2065</v>
      </c>
      <c r="P152" s="47"/>
      <c r="Q152" s="47"/>
      <c r="R152" s="47"/>
      <c r="S152" s="47"/>
      <c r="T152" s="47" t="s">
        <v>3107</v>
      </c>
      <c r="U152" s="47" t="s">
        <v>1898</v>
      </c>
      <c r="V152" s="48">
        <v>0.44622199567561815</v>
      </c>
      <c r="W152" s="47"/>
      <c r="X152" s="44">
        <v>6</v>
      </c>
      <c r="Y152" s="44">
        <v>3</v>
      </c>
      <c r="Z152" s="44">
        <v>513</v>
      </c>
      <c r="AA152" s="44">
        <v>506</v>
      </c>
      <c r="AB152" s="44">
        <v>3</v>
      </c>
      <c r="AC152" s="44">
        <v>4</v>
      </c>
      <c r="AD152" s="44">
        <v>0</v>
      </c>
      <c r="AE152" s="44">
        <v>137</v>
      </c>
      <c r="AF152" s="44">
        <v>162</v>
      </c>
      <c r="AG152" s="44">
        <v>168</v>
      </c>
      <c r="AH152" s="44">
        <v>32</v>
      </c>
      <c r="AI152" s="44">
        <v>14</v>
      </c>
      <c r="AJ152" s="44">
        <v>0</v>
      </c>
      <c r="AK152" s="44">
        <v>0</v>
      </c>
      <c r="AL152" s="44">
        <v>2</v>
      </c>
      <c r="AM152" s="44">
        <v>90.12</v>
      </c>
      <c r="AN152" s="44">
        <v>44.07</v>
      </c>
      <c r="AO152" s="44">
        <v>1378</v>
      </c>
      <c r="AP152" s="44">
        <v>99</v>
      </c>
      <c r="AQ152" s="44">
        <v>2132</v>
      </c>
      <c r="AR152" s="44">
        <v>2002</v>
      </c>
      <c r="AS152" s="44">
        <v>1555</v>
      </c>
      <c r="AT152" s="44">
        <v>2351</v>
      </c>
      <c r="AU152" s="44">
        <v>1502</v>
      </c>
      <c r="AV152" s="44">
        <v>60</v>
      </c>
      <c r="AW152" s="44">
        <v>1834</v>
      </c>
      <c r="AX152" s="44">
        <v>19</v>
      </c>
      <c r="AY152" s="44">
        <v>18</v>
      </c>
      <c r="AZ152" s="44">
        <v>6</v>
      </c>
      <c r="BA152" s="44">
        <v>14</v>
      </c>
      <c r="BB152" s="44">
        <v>6</v>
      </c>
      <c r="BC152" s="44">
        <v>683</v>
      </c>
      <c r="BD152" s="44">
        <v>14966</v>
      </c>
      <c r="BE152" s="44">
        <v>2157</v>
      </c>
      <c r="BF152" s="44">
        <v>10119</v>
      </c>
      <c r="BG152" s="44">
        <v>36988</v>
      </c>
      <c r="BH152" s="44">
        <v>817</v>
      </c>
      <c r="BI152" s="44">
        <v>7220</v>
      </c>
      <c r="BJ152" s="44">
        <v>330</v>
      </c>
    </row>
    <row r="153" spans="1:62" ht="15.75">
      <c r="A153" s="101" t="s">
        <v>1148</v>
      </c>
      <c r="B153" s="44">
        <v>169</v>
      </c>
      <c r="C153" s="45" t="s">
        <v>278</v>
      </c>
      <c r="D153" s="45" t="s">
        <v>1688</v>
      </c>
      <c r="E153" s="45" t="s">
        <v>2029</v>
      </c>
      <c r="F153" s="45" t="s">
        <v>1800</v>
      </c>
      <c r="G153" s="44">
        <v>169</v>
      </c>
      <c r="H153" s="45" t="s">
        <v>1149</v>
      </c>
      <c r="I153" s="46" t="s">
        <v>2053</v>
      </c>
      <c r="J153" s="47" t="s">
        <v>1898</v>
      </c>
      <c r="K153" s="47" t="s">
        <v>51</v>
      </c>
      <c r="L153" s="47" t="s">
        <v>1898</v>
      </c>
      <c r="M153" s="47" t="s">
        <v>1919</v>
      </c>
      <c r="N153" s="47" t="s">
        <v>272</v>
      </c>
      <c r="O153" s="45" t="s">
        <v>2077</v>
      </c>
      <c r="P153" s="47"/>
      <c r="Q153" s="47"/>
      <c r="R153" s="47"/>
      <c r="S153" s="47"/>
      <c r="T153" s="47" t="s">
        <v>3107</v>
      </c>
      <c r="U153" s="47" t="s">
        <v>1898</v>
      </c>
      <c r="V153" s="48">
        <v>0.51744281768648304</v>
      </c>
      <c r="W153" s="47"/>
      <c r="X153" s="44">
        <v>8</v>
      </c>
      <c r="Y153" s="44">
        <v>3</v>
      </c>
      <c r="Z153" s="44">
        <v>536</v>
      </c>
      <c r="AA153" s="44">
        <v>527</v>
      </c>
      <c r="AB153" s="44">
        <v>8</v>
      </c>
      <c r="AC153" s="44">
        <v>1</v>
      </c>
      <c r="AD153" s="44">
        <v>0</v>
      </c>
      <c r="AE153" s="44">
        <v>133</v>
      </c>
      <c r="AF153" s="44">
        <v>186</v>
      </c>
      <c r="AG153" s="44">
        <v>164</v>
      </c>
      <c r="AH153" s="44">
        <v>51</v>
      </c>
      <c r="AI153" s="44">
        <v>2</v>
      </c>
      <c r="AJ153" s="44">
        <v>0</v>
      </c>
      <c r="AK153" s="44">
        <v>0</v>
      </c>
      <c r="AL153" s="44">
        <v>6</v>
      </c>
      <c r="AM153" s="44">
        <v>91.92</v>
      </c>
      <c r="AN153" s="44">
        <v>42.69</v>
      </c>
      <c r="AO153" s="44">
        <v>1462</v>
      </c>
      <c r="AP153" s="44">
        <v>298</v>
      </c>
      <c r="AQ153" s="44">
        <v>2778</v>
      </c>
      <c r="AR153" s="44">
        <v>3999</v>
      </c>
      <c r="AS153" s="44">
        <v>1357</v>
      </c>
      <c r="AT153" s="44">
        <v>4078</v>
      </c>
      <c r="AU153" s="44">
        <v>1152</v>
      </c>
      <c r="AV153" s="44">
        <v>349</v>
      </c>
      <c r="AW153" s="44">
        <v>950</v>
      </c>
      <c r="AX153" s="44">
        <v>52</v>
      </c>
      <c r="AY153" s="44">
        <v>4</v>
      </c>
      <c r="AZ153" s="44">
        <v>0</v>
      </c>
      <c r="BA153" s="44">
        <v>5</v>
      </c>
      <c r="BB153" s="44">
        <v>0</v>
      </c>
      <c r="BC153" s="44">
        <v>623</v>
      </c>
      <c r="BD153" s="44">
        <v>14923</v>
      </c>
      <c r="BE153" s="44">
        <v>14261</v>
      </c>
      <c r="BF153" s="44">
        <v>7831</v>
      </c>
      <c r="BG153" s="44">
        <v>36695</v>
      </c>
      <c r="BH153" s="44">
        <v>707</v>
      </c>
      <c r="BI153" s="44">
        <v>14754</v>
      </c>
      <c r="BJ153" s="44">
        <v>1270</v>
      </c>
    </row>
    <row r="154" spans="1:62" ht="15.75">
      <c r="A154" s="101" t="s">
        <v>1515</v>
      </c>
      <c r="B154" s="44">
        <v>170</v>
      </c>
      <c r="C154" s="45" t="s">
        <v>278</v>
      </c>
      <c r="D154" s="45" t="s">
        <v>278</v>
      </c>
      <c r="E154" s="45" t="s">
        <v>2026</v>
      </c>
      <c r="F154" s="45" t="s">
        <v>1801</v>
      </c>
      <c r="G154" s="44">
        <v>170</v>
      </c>
      <c r="H154" s="45" t="s">
        <v>1516</v>
      </c>
      <c r="I154" s="46" t="s">
        <v>2036</v>
      </c>
      <c r="J154" s="47" t="s">
        <v>1898</v>
      </c>
      <c r="K154" s="47" t="s">
        <v>51</v>
      </c>
      <c r="L154" s="47" t="s">
        <v>1901</v>
      </c>
      <c r="M154" s="47"/>
      <c r="N154" s="47" t="s">
        <v>272</v>
      </c>
      <c r="O154" s="45" t="s">
        <v>2104</v>
      </c>
      <c r="P154" s="47"/>
      <c r="Q154" s="47"/>
      <c r="R154" s="47"/>
      <c r="S154" s="47"/>
      <c r="T154" s="47" t="s">
        <v>3107</v>
      </c>
      <c r="U154" s="47" t="s">
        <v>1898</v>
      </c>
      <c r="V154" s="48">
        <v>0.48106210321691911</v>
      </c>
      <c r="W154" s="47"/>
      <c r="X154" s="44">
        <v>10</v>
      </c>
      <c r="Y154" s="44">
        <v>5</v>
      </c>
      <c r="Z154" s="44">
        <v>600</v>
      </c>
      <c r="AA154" s="44">
        <v>578</v>
      </c>
      <c r="AB154" s="44">
        <v>13</v>
      </c>
      <c r="AC154" s="44">
        <v>9</v>
      </c>
      <c r="AD154" s="44">
        <v>0</v>
      </c>
      <c r="AE154" s="44">
        <v>309</v>
      </c>
      <c r="AF154" s="44">
        <v>135</v>
      </c>
      <c r="AG154" s="44">
        <v>128</v>
      </c>
      <c r="AH154" s="44">
        <v>24</v>
      </c>
      <c r="AI154" s="44">
        <v>4</v>
      </c>
      <c r="AJ154" s="44">
        <v>0</v>
      </c>
      <c r="AK154" s="44">
        <v>0</v>
      </c>
      <c r="AL154" s="44">
        <v>5</v>
      </c>
      <c r="AM154" s="44">
        <v>95.55</v>
      </c>
      <c r="AN154" s="44">
        <v>20.07</v>
      </c>
      <c r="AO154" s="44">
        <v>1963</v>
      </c>
      <c r="AP154" s="44">
        <v>169</v>
      </c>
      <c r="AQ154" s="44">
        <v>3085</v>
      </c>
      <c r="AR154" s="44">
        <v>4773</v>
      </c>
      <c r="AS154" s="44">
        <v>988</v>
      </c>
      <c r="AT154" s="44">
        <v>877</v>
      </c>
      <c r="AU154" s="44">
        <v>1789</v>
      </c>
      <c r="AV154" s="44">
        <v>92</v>
      </c>
      <c r="AW154" s="44">
        <v>1077</v>
      </c>
      <c r="AX154" s="44">
        <v>41</v>
      </c>
      <c r="AY154" s="44">
        <v>12</v>
      </c>
      <c r="AZ154" s="44">
        <v>0</v>
      </c>
      <c r="BA154" s="44">
        <v>20</v>
      </c>
      <c r="BB154" s="44">
        <v>0</v>
      </c>
      <c r="BC154" s="44">
        <v>460</v>
      </c>
      <c r="BD154" s="44">
        <v>14677</v>
      </c>
      <c r="BE154" s="44">
        <v>5191</v>
      </c>
      <c r="BF154" s="44">
        <v>9543</v>
      </c>
      <c r="BG154" s="44">
        <v>35337</v>
      </c>
      <c r="BH154" s="44">
        <v>1166</v>
      </c>
      <c r="BI154" s="44">
        <v>30951</v>
      </c>
      <c r="BJ154" s="44">
        <v>348</v>
      </c>
    </row>
    <row r="155" spans="1:62" ht="15.75">
      <c r="A155" s="101" t="s">
        <v>968</v>
      </c>
      <c r="B155" s="44">
        <v>171</v>
      </c>
      <c r="C155" s="45" t="s">
        <v>278</v>
      </c>
      <c r="D155" s="45" t="s">
        <v>1688</v>
      </c>
      <c r="E155" s="45" t="s">
        <v>2029</v>
      </c>
      <c r="F155" s="45" t="s">
        <v>1800</v>
      </c>
      <c r="G155" s="44">
        <v>169</v>
      </c>
      <c r="H155" s="45" t="s">
        <v>969</v>
      </c>
      <c r="I155" s="46" t="s">
        <v>2053</v>
      </c>
      <c r="J155" s="47" t="s">
        <v>1898</v>
      </c>
      <c r="K155" s="47" t="s">
        <v>51</v>
      </c>
      <c r="L155" s="47" t="s">
        <v>1898</v>
      </c>
      <c r="M155" s="47" t="s">
        <v>1919</v>
      </c>
      <c r="N155" s="47" t="s">
        <v>272</v>
      </c>
      <c r="O155" s="45" t="s">
        <v>2054</v>
      </c>
      <c r="P155" s="47"/>
      <c r="Q155" s="47"/>
      <c r="R155" s="47"/>
      <c r="S155" s="47"/>
      <c r="T155" s="47" t="s">
        <v>3107</v>
      </c>
      <c r="U155" s="47" t="s">
        <v>1898</v>
      </c>
      <c r="V155" s="48">
        <v>0.57106442969947924</v>
      </c>
      <c r="W155" s="47" t="s">
        <v>3108</v>
      </c>
      <c r="X155" s="44">
        <v>8</v>
      </c>
      <c r="Y155" s="44">
        <v>2</v>
      </c>
      <c r="Z155" s="44">
        <v>440</v>
      </c>
      <c r="AA155" s="44">
        <v>427</v>
      </c>
      <c r="AB155" s="44">
        <v>13</v>
      </c>
      <c r="AC155" s="44">
        <v>0</v>
      </c>
      <c r="AD155" s="44">
        <v>36</v>
      </c>
      <c r="AE155" s="44">
        <v>236</v>
      </c>
      <c r="AF155" s="44">
        <v>136</v>
      </c>
      <c r="AG155" s="44">
        <v>32</v>
      </c>
      <c r="AH155" s="44">
        <v>0</v>
      </c>
      <c r="AI155" s="44">
        <v>0</v>
      </c>
      <c r="AJ155" s="44">
        <v>0</v>
      </c>
      <c r="AK155" s="44">
        <v>0</v>
      </c>
      <c r="AL155" s="44">
        <v>5</v>
      </c>
      <c r="AM155" s="44">
        <v>91.76</v>
      </c>
      <c r="AN155" s="44">
        <v>39.58</v>
      </c>
      <c r="AO155" s="44">
        <v>665</v>
      </c>
      <c r="AP155" s="44">
        <v>150</v>
      </c>
      <c r="AQ155" s="44">
        <v>3268</v>
      </c>
      <c r="AR155" s="44">
        <v>4268</v>
      </c>
      <c r="AS155" s="44">
        <v>1048</v>
      </c>
      <c r="AT155" s="44">
        <v>1563</v>
      </c>
      <c r="AU155" s="44">
        <v>520</v>
      </c>
      <c r="AV155" s="44">
        <v>78</v>
      </c>
      <c r="AW155" s="44">
        <v>2495</v>
      </c>
      <c r="AX155" s="44">
        <v>168</v>
      </c>
      <c r="AY155" s="44">
        <v>1</v>
      </c>
      <c r="AZ155" s="44">
        <v>1</v>
      </c>
      <c r="BA155" s="44">
        <v>2</v>
      </c>
      <c r="BB155" s="44">
        <v>1</v>
      </c>
      <c r="BC155" s="44">
        <v>294</v>
      </c>
      <c r="BD155" s="44">
        <v>15763</v>
      </c>
      <c r="BE155" s="44">
        <v>14373</v>
      </c>
      <c r="BF155" s="44">
        <v>6752</v>
      </c>
      <c r="BG155" s="44">
        <v>23625</v>
      </c>
      <c r="BH155" s="44">
        <v>797</v>
      </c>
      <c r="BI155" s="44">
        <v>18940</v>
      </c>
      <c r="BJ155" s="44">
        <v>450</v>
      </c>
    </row>
    <row r="156" spans="1:62" ht="15.75">
      <c r="A156" s="101" t="s">
        <v>1293</v>
      </c>
      <c r="B156" s="44">
        <v>172</v>
      </c>
      <c r="C156" s="45" t="s">
        <v>278</v>
      </c>
      <c r="D156" s="45" t="s">
        <v>278</v>
      </c>
      <c r="E156" s="45" t="s">
        <v>2026</v>
      </c>
      <c r="F156" s="45" t="s">
        <v>1802</v>
      </c>
      <c r="G156" s="44">
        <v>172</v>
      </c>
      <c r="H156" s="45" t="s">
        <v>1294</v>
      </c>
      <c r="I156" s="46" t="s">
        <v>2039</v>
      </c>
      <c r="J156" s="47" t="s">
        <v>1898</v>
      </c>
      <c r="K156" s="47" t="s">
        <v>51</v>
      </c>
      <c r="L156" s="47" t="s">
        <v>1901</v>
      </c>
      <c r="M156" s="47"/>
      <c r="N156" s="47" t="s">
        <v>272</v>
      </c>
      <c r="O156" s="45" t="s">
        <v>2086</v>
      </c>
      <c r="P156" s="47"/>
      <c r="Q156" s="47"/>
      <c r="R156" s="47"/>
      <c r="S156" s="47"/>
      <c r="T156" s="47" t="s">
        <v>3107</v>
      </c>
      <c r="U156" s="47" t="s">
        <v>1901</v>
      </c>
      <c r="V156" s="48">
        <v>0.79789768873242728</v>
      </c>
      <c r="W156" s="47" t="s">
        <v>3108</v>
      </c>
      <c r="X156" s="44">
        <v>13</v>
      </c>
      <c r="Y156" s="44">
        <v>3</v>
      </c>
      <c r="Z156" s="44">
        <v>573</v>
      </c>
      <c r="AA156" s="44">
        <v>554</v>
      </c>
      <c r="AB156" s="44">
        <v>11</v>
      </c>
      <c r="AC156" s="44">
        <v>8</v>
      </c>
      <c r="AD156" s="44">
        <v>94</v>
      </c>
      <c r="AE156" s="44">
        <v>268</v>
      </c>
      <c r="AF156" s="44">
        <v>118</v>
      </c>
      <c r="AG156" s="44">
        <v>93</v>
      </c>
      <c r="AH156" s="44">
        <v>0</v>
      </c>
      <c r="AI156" s="44">
        <v>0</v>
      </c>
      <c r="AJ156" s="44">
        <v>0</v>
      </c>
      <c r="AK156" s="44">
        <v>0</v>
      </c>
      <c r="AL156" s="44">
        <v>6</v>
      </c>
      <c r="AM156" s="44">
        <v>91.95</v>
      </c>
      <c r="AN156" s="44">
        <v>25.09</v>
      </c>
      <c r="AO156" s="44">
        <v>1122</v>
      </c>
      <c r="AP156" s="44">
        <v>304</v>
      </c>
      <c r="AQ156" s="44">
        <v>1698</v>
      </c>
      <c r="AR156" s="44">
        <v>2231</v>
      </c>
      <c r="AS156" s="44">
        <v>951</v>
      </c>
      <c r="AT156" s="44">
        <v>835</v>
      </c>
      <c r="AU156" s="44">
        <v>918</v>
      </c>
      <c r="AV156" s="44">
        <v>14</v>
      </c>
      <c r="AW156" s="44">
        <v>509</v>
      </c>
      <c r="AX156" s="44">
        <v>5</v>
      </c>
      <c r="AY156" s="44">
        <v>0</v>
      </c>
      <c r="AZ156" s="44">
        <v>6</v>
      </c>
      <c r="BA156" s="44">
        <v>15</v>
      </c>
      <c r="BB156" s="44">
        <v>30</v>
      </c>
      <c r="BC156" s="44">
        <v>491</v>
      </c>
      <c r="BD156" s="44">
        <v>9324</v>
      </c>
      <c r="BE156" s="44">
        <v>4895</v>
      </c>
      <c r="BF156" s="44">
        <v>6025</v>
      </c>
      <c r="BG156" s="44">
        <v>38619</v>
      </c>
      <c r="BH156" s="44">
        <v>348</v>
      </c>
      <c r="BI156" s="44">
        <v>10647</v>
      </c>
      <c r="BJ156" s="44">
        <v>2361</v>
      </c>
    </row>
    <row r="157" spans="1:62" ht="15.75">
      <c r="A157" s="101" t="s">
        <v>1663</v>
      </c>
      <c r="B157" s="44">
        <v>173</v>
      </c>
      <c r="C157" s="45" t="s">
        <v>307</v>
      </c>
      <c r="D157" s="45" t="s">
        <v>1700</v>
      </c>
      <c r="E157" s="45" t="s">
        <v>1927</v>
      </c>
      <c r="F157" s="45" t="s">
        <v>1783</v>
      </c>
      <c r="G157" s="44">
        <v>127</v>
      </c>
      <c r="H157" s="45" t="s">
        <v>1664</v>
      </c>
      <c r="I157" s="46" t="s">
        <v>2261</v>
      </c>
      <c r="J157" s="47" t="s">
        <v>1898</v>
      </c>
      <c r="K157" s="47" t="s">
        <v>51</v>
      </c>
      <c r="L157" s="47" t="s">
        <v>1898</v>
      </c>
      <c r="M157" s="47"/>
      <c r="N157" s="47" t="s">
        <v>1904</v>
      </c>
      <c r="O157" s="45"/>
      <c r="P157" s="47"/>
      <c r="Q157" s="47"/>
      <c r="R157" s="47"/>
      <c r="S157" s="47"/>
      <c r="T157" s="47" t="s">
        <v>3107</v>
      </c>
      <c r="U157" s="47" t="s">
        <v>1898</v>
      </c>
      <c r="V157" s="48">
        <v>0.50694406208333065</v>
      </c>
      <c r="W157" s="47"/>
      <c r="X157" s="44">
        <v>2</v>
      </c>
      <c r="Y157" s="44">
        <v>0</v>
      </c>
      <c r="Z157" s="44">
        <v>168</v>
      </c>
      <c r="AA157" s="44">
        <v>166</v>
      </c>
      <c r="AB157" s="44">
        <v>2</v>
      </c>
      <c r="AC157" s="44">
        <v>0</v>
      </c>
      <c r="AD157" s="44">
        <v>0</v>
      </c>
      <c r="AE157" s="44">
        <v>69</v>
      </c>
      <c r="AF157" s="44">
        <v>57</v>
      </c>
      <c r="AG157" s="44">
        <v>36</v>
      </c>
      <c r="AH157" s="44">
        <v>6</v>
      </c>
      <c r="AI157" s="44">
        <v>0</v>
      </c>
      <c r="AJ157" s="44">
        <v>0</v>
      </c>
      <c r="AK157" s="44">
        <v>0</v>
      </c>
      <c r="AL157" s="44">
        <v>1</v>
      </c>
      <c r="AM157" s="44">
        <v>83.49</v>
      </c>
      <c r="AN157" s="44">
        <v>38.549999999999997</v>
      </c>
      <c r="AO157" s="44">
        <v>464</v>
      </c>
      <c r="AP157" s="44">
        <v>19</v>
      </c>
      <c r="AQ157" s="44">
        <v>637</v>
      </c>
      <c r="AR157" s="44">
        <v>971</v>
      </c>
      <c r="AS157" s="44">
        <v>348</v>
      </c>
      <c r="AT157" s="44">
        <v>130</v>
      </c>
      <c r="AU157" s="44">
        <v>275</v>
      </c>
      <c r="AV157" s="44">
        <v>16</v>
      </c>
      <c r="AW157" s="44">
        <v>408</v>
      </c>
      <c r="AX157" s="44">
        <v>25</v>
      </c>
      <c r="AY157" s="44">
        <v>3</v>
      </c>
      <c r="AZ157" s="44">
        <v>4</v>
      </c>
      <c r="BA157" s="44">
        <v>4</v>
      </c>
      <c r="BB157" s="44">
        <v>4</v>
      </c>
      <c r="BC157" s="44">
        <v>168</v>
      </c>
      <c r="BD157" s="44">
        <v>3952</v>
      </c>
      <c r="BE157" s="44">
        <v>1507</v>
      </c>
      <c r="BF157" s="44">
        <v>2342</v>
      </c>
      <c r="BG157" s="44">
        <v>7548</v>
      </c>
      <c r="BH157" s="44">
        <v>129</v>
      </c>
      <c r="BI157" s="44">
        <v>3843</v>
      </c>
      <c r="BJ157" s="44">
        <v>140</v>
      </c>
    </row>
    <row r="158" spans="1:62" ht="15.75">
      <c r="A158" s="101" t="s">
        <v>1665</v>
      </c>
      <c r="B158" s="44">
        <v>174</v>
      </c>
      <c r="C158" s="45" t="s">
        <v>307</v>
      </c>
      <c r="D158" s="45" t="s">
        <v>1700</v>
      </c>
      <c r="E158" s="45" t="s">
        <v>1927</v>
      </c>
      <c r="F158" s="45" t="s">
        <v>1783</v>
      </c>
      <c r="G158" s="44">
        <v>127</v>
      </c>
      <c r="H158" s="45" t="s">
        <v>1666</v>
      </c>
      <c r="I158" s="46" t="s">
        <v>2261</v>
      </c>
      <c r="J158" s="47" t="s">
        <v>1898</v>
      </c>
      <c r="K158" s="47" t="s">
        <v>51</v>
      </c>
      <c r="L158" s="47" t="s">
        <v>1898</v>
      </c>
      <c r="M158" s="47"/>
      <c r="N158" s="47" t="s">
        <v>272</v>
      </c>
      <c r="O158" s="45" t="s">
        <v>2268</v>
      </c>
      <c r="P158" s="47"/>
      <c r="Q158" s="47"/>
      <c r="R158" s="47"/>
      <c r="S158" s="47"/>
      <c r="T158" s="47" t="s">
        <v>3107</v>
      </c>
      <c r="U158" s="47" t="s">
        <v>1898</v>
      </c>
      <c r="V158" s="48">
        <v>0.54007931750697513</v>
      </c>
      <c r="W158" s="47"/>
      <c r="X158" s="44">
        <v>2</v>
      </c>
      <c r="Y158" s="44">
        <v>0</v>
      </c>
      <c r="Z158" s="44">
        <v>158</v>
      </c>
      <c r="AA158" s="44">
        <v>156</v>
      </c>
      <c r="AB158" s="44">
        <v>1</v>
      </c>
      <c r="AC158" s="44">
        <v>1</v>
      </c>
      <c r="AD158" s="44">
        <v>0</v>
      </c>
      <c r="AE158" s="44">
        <v>60</v>
      </c>
      <c r="AF158" s="44">
        <v>64</v>
      </c>
      <c r="AG158" s="44">
        <v>31</v>
      </c>
      <c r="AH158" s="44">
        <v>1</v>
      </c>
      <c r="AI158" s="44">
        <v>2</v>
      </c>
      <c r="AJ158" s="44">
        <v>0</v>
      </c>
      <c r="AK158" s="44">
        <v>0</v>
      </c>
      <c r="AL158" s="47">
        <v>0</v>
      </c>
      <c r="AM158" s="44">
        <v>76.290000000000006</v>
      </c>
      <c r="AN158" s="44">
        <v>46.15</v>
      </c>
      <c r="AO158" s="44">
        <v>668</v>
      </c>
      <c r="AP158" s="44">
        <v>93</v>
      </c>
      <c r="AQ158" s="44">
        <v>740</v>
      </c>
      <c r="AR158" s="44">
        <v>706</v>
      </c>
      <c r="AS158" s="44">
        <v>386</v>
      </c>
      <c r="AT158" s="44">
        <v>215</v>
      </c>
      <c r="AU158" s="44">
        <v>127</v>
      </c>
      <c r="AV158" s="44">
        <v>3</v>
      </c>
      <c r="AW158" s="44">
        <v>328</v>
      </c>
      <c r="AX158" s="44">
        <v>10</v>
      </c>
      <c r="AY158" s="44">
        <v>3</v>
      </c>
      <c r="AZ158" s="44">
        <v>5</v>
      </c>
      <c r="BA158" s="44">
        <v>4</v>
      </c>
      <c r="BB158" s="44">
        <v>5</v>
      </c>
      <c r="BC158" s="44">
        <v>171</v>
      </c>
      <c r="BD158" s="44">
        <v>4459</v>
      </c>
      <c r="BE158" s="44">
        <v>1753</v>
      </c>
      <c r="BF158" s="44">
        <v>2346</v>
      </c>
      <c r="BG158" s="44">
        <v>10812</v>
      </c>
      <c r="BH158" s="44">
        <v>155</v>
      </c>
      <c r="BI158" s="44">
        <v>4810</v>
      </c>
      <c r="BJ158" s="44">
        <v>138</v>
      </c>
    </row>
    <row r="159" spans="1:62" ht="15.75">
      <c r="A159" s="101" t="s">
        <v>1620</v>
      </c>
      <c r="B159" s="44">
        <v>175</v>
      </c>
      <c r="C159" s="45" t="s">
        <v>557</v>
      </c>
      <c r="D159" s="45" t="s">
        <v>1684</v>
      </c>
      <c r="E159" s="45" t="s">
        <v>2276</v>
      </c>
      <c r="F159" s="45" t="s">
        <v>1777</v>
      </c>
      <c r="G159" s="44">
        <v>116</v>
      </c>
      <c r="H159" s="45" t="s">
        <v>1621</v>
      </c>
      <c r="I159" s="46" t="s">
        <v>2322</v>
      </c>
      <c r="J159" s="47" t="s">
        <v>1898</v>
      </c>
      <c r="K159" s="47" t="s">
        <v>51</v>
      </c>
      <c r="L159" s="47" t="s">
        <v>1898</v>
      </c>
      <c r="M159" s="47"/>
      <c r="N159" s="47" t="s">
        <v>272</v>
      </c>
      <c r="O159" s="45" t="s">
        <v>2323</v>
      </c>
      <c r="P159" s="47"/>
      <c r="Q159" s="47"/>
      <c r="R159" s="47"/>
      <c r="S159" s="47"/>
      <c r="T159" s="47" t="s">
        <v>3106</v>
      </c>
      <c r="U159" s="47" t="s">
        <v>1901</v>
      </c>
      <c r="V159" s="48">
        <v>0.72802432008988271</v>
      </c>
      <c r="W159" s="47"/>
      <c r="X159" s="44">
        <v>0</v>
      </c>
      <c r="Y159" s="44">
        <v>0</v>
      </c>
      <c r="Z159" s="44">
        <v>144</v>
      </c>
      <c r="AA159" s="44">
        <v>83</v>
      </c>
      <c r="AB159" s="44">
        <v>1</v>
      </c>
      <c r="AC159" s="44">
        <v>60</v>
      </c>
      <c r="AD159" s="44">
        <v>38</v>
      </c>
      <c r="AE159" s="44">
        <v>106</v>
      </c>
      <c r="AF159" s="44">
        <v>0</v>
      </c>
      <c r="AG159" s="44">
        <v>0</v>
      </c>
      <c r="AH159" s="44">
        <v>0</v>
      </c>
      <c r="AI159" s="44">
        <v>0</v>
      </c>
      <c r="AJ159" s="44">
        <v>0</v>
      </c>
      <c r="AK159" s="44">
        <v>0</v>
      </c>
      <c r="AL159" s="47">
        <v>0</v>
      </c>
      <c r="AM159" s="44">
        <v>97.99</v>
      </c>
      <c r="AN159" s="44">
        <v>9.64</v>
      </c>
      <c r="AO159" s="44">
        <v>58</v>
      </c>
      <c r="AP159" s="44">
        <v>2</v>
      </c>
      <c r="AQ159" s="44">
        <v>431</v>
      </c>
      <c r="AR159" s="44">
        <v>348</v>
      </c>
      <c r="AS159" s="44">
        <v>123</v>
      </c>
      <c r="AT159" s="44">
        <v>147</v>
      </c>
      <c r="AU159" s="44">
        <v>216</v>
      </c>
      <c r="AV159" s="44">
        <v>1</v>
      </c>
      <c r="AW159" s="44">
        <v>140</v>
      </c>
      <c r="AX159" s="44">
        <v>2</v>
      </c>
      <c r="AY159" s="44">
        <v>5</v>
      </c>
      <c r="AZ159" s="44">
        <v>0</v>
      </c>
      <c r="BA159" s="44">
        <v>2</v>
      </c>
      <c r="BB159" s="44">
        <v>0</v>
      </c>
      <c r="BC159" s="47" t="s">
        <v>267</v>
      </c>
      <c r="BD159" s="44">
        <v>1399</v>
      </c>
      <c r="BE159" s="44">
        <v>452</v>
      </c>
      <c r="BF159" s="44">
        <v>1200</v>
      </c>
      <c r="BG159" s="44">
        <v>2511</v>
      </c>
      <c r="BH159" s="44">
        <v>74</v>
      </c>
      <c r="BI159" s="44">
        <v>868</v>
      </c>
      <c r="BJ159" s="44">
        <v>0</v>
      </c>
    </row>
    <row r="160" spans="1:62" ht="15.75">
      <c r="A160" s="101" t="s">
        <v>730</v>
      </c>
      <c r="B160" s="44">
        <v>176</v>
      </c>
      <c r="C160" s="45" t="s">
        <v>307</v>
      </c>
      <c r="D160" s="45" t="s">
        <v>1700</v>
      </c>
      <c r="E160" s="45" t="s">
        <v>1927</v>
      </c>
      <c r="F160" s="45" t="s">
        <v>1785</v>
      </c>
      <c r="G160" s="44">
        <v>134</v>
      </c>
      <c r="H160" s="45" t="s">
        <v>731</v>
      </c>
      <c r="I160" s="46" t="s">
        <v>2137</v>
      </c>
      <c r="J160" s="47" t="s">
        <v>1898</v>
      </c>
      <c r="K160" s="47" t="s">
        <v>51</v>
      </c>
      <c r="L160" s="47" t="s">
        <v>1898</v>
      </c>
      <c r="M160" s="47"/>
      <c r="N160" s="47" t="s">
        <v>272</v>
      </c>
      <c r="O160" s="45" t="s">
        <v>2136</v>
      </c>
      <c r="P160" s="47"/>
      <c r="Q160" s="47"/>
      <c r="R160" s="47"/>
      <c r="S160" s="47"/>
      <c r="T160" s="47" t="s">
        <v>3107</v>
      </c>
      <c r="U160" s="47" t="s">
        <v>1901</v>
      </c>
      <c r="V160" s="48">
        <v>0.75716671075968556</v>
      </c>
      <c r="W160" s="47"/>
      <c r="X160" s="44">
        <v>2</v>
      </c>
      <c r="Y160" s="44">
        <v>0</v>
      </c>
      <c r="Z160" s="44">
        <v>96</v>
      </c>
      <c r="AA160" s="44">
        <v>93</v>
      </c>
      <c r="AB160" s="44">
        <v>3</v>
      </c>
      <c r="AC160" s="44">
        <v>0</v>
      </c>
      <c r="AD160" s="44">
        <v>0</v>
      </c>
      <c r="AE160" s="44">
        <v>96</v>
      </c>
      <c r="AF160" s="44">
        <v>0</v>
      </c>
      <c r="AG160" s="44">
        <v>0</v>
      </c>
      <c r="AH160" s="44">
        <v>0</v>
      </c>
      <c r="AI160" s="44">
        <v>0</v>
      </c>
      <c r="AJ160" s="44">
        <v>0</v>
      </c>
      <c r="AK160" s="44">
        <v>0</v>
      </c>
      <c r="AL160" s="44">
        <v>2</v>
      </c>
      <c r="AM160" s="44">
        <v>90.16</v>
      </c>
      <c r="AN160" s="44">
        <v>11.83</v>
      </c>
      <c r="AO160" s="44">
        <v>18</v>
      </c>
      <c r="AP160" s="44">
        <v>15</v>
      </c>
      <c r="AQ160" s="44">
        <v>284</v>
      </c>
      <c r="AR160" s="44">
        <v>432</v>
      </c>
      <c r="AS160" s="44">
        <v>300</v>
      </c>
      <c r="AT160" s="44">
        <v>246</v>
      </c>
      <c r="AU160" s="44">
        <v>144</v>
      </c>
      <c r="AV160" s="44">
        <v>8</v>
      </c>
      <c r="AW160" s="44">
        <v>95</v>
      </c>
      <c r="AX160" s="44">
        <v>11</v>
      </c>
      <c r="AY160" s="44">
        <v>0</v>
      </c>
      <c r="AZ160" s="44">
        <v>0</v>
      </c>
      <c r="BA160" s="44">
        <v>0</v>
      </c>
      <c r="BB160" s="44">
        <v>0</v>
      </c>
      <c r="BC160" s="44">
        <v>38</v>
      </c>
      <c r="BD160" s="44">
        <v>1885</v>
      </c>
      <c r="BE160" s="44">
        <v>549</v>
      </c>
      <c r="BF160" s="44">
        <v>1095</v>
      </c>
      <c r="BG160" s="44">
        <v>2330</v>
      </c>
      <c r="BH160" s="44">
        <v>71</v>
      </c>
      <c r="BI160" s="44">
        <v>973</v>
      </c>
      <c r="BJ160" s="44">
        <v>554</v>
      </c>
    </row>
    <row r="161" spans="1:62" ht="15.75">
      <c r="A161" s="101" t="s">
        <v>1412</v>
      </c>
      <c r="B161" s="44">
        <v>177</v>
      </c>
      <c r="C161" s="45" t="s">
        <v>278</v>
      </c>
      <c r="D161" s="45" t="s">
        <v>278</v>
      </c>
      <c r="E161" s="45" t="s">
        <v>2004</v>
      </c>
      <c r="F161" s="45" t="s">
        <v>1786</v>
      </c>
      <c r="G161" s="44">
        <v>135</v>
      </c>
      <c r="H161" s="45" t="s">
        <v>1413</v>
      </c>
      <c r="I161" s="46" t="s">
        <v>2097</v>
      </c>
      <c r="J161" s="47" t="s">
        <v>1898</v>
      </c>
      <c r="K161" s="47" t="s">
        <v>51</v>
      </c>
      <c r="L161" s="47" t="s">
        <v>1898</v>
      </c>
      <c r="M161" s="47" t="s">
        <v>1919</v>
      </c>
      <c r="N161" s="47" t="s">
        <v>272</v>
      </c>
      <c r="O161" s="45" t="s">
        <v>2098</v>
      </c>
      <c r="P161" s="47"/>
      <c r="Q161" s="47"/>
      <c r="R161" s="47"/>
      <c r="S161" s="47"/>
      <c r="T161" s="47" t="s">
        <v>3107</v>
      </c>
      <c r="U161" s="47" t="s">
        <v>1898</v>
      </c>
      <c r="V161" s="48">
        <v>0.48612574055639862</v>
      </c>
      <c r="W161" s="47"/>
      <c r="X161" s="44">
        <v>6</v>
      </c>
      <c r="Y161" s="44">
        <v>0</v>
      </c>
      <c r="Z161" s="44">
        <v>342</v>
      </c>
      <c r="AA161" s="44">
        <v>341</v>
      </c>
      <c r="AB161" s="44">
        <v>1</v>
      </c>
      <c r="AC161" s="44">
        <v>0</v>
      </c>
      <c r="AD161" s="44">
        <v>0</v>
      </c>
      <c r="AE161" s="44">
        <v>129</v>
      </c>
      <c r="AF161" s="44">
        <v>127</v>
      </c>
      <c r="AG161" s="44">
        <v>86</v>
      </c>
      <c r="AH161" s="44">
        <v>0</v>
      </c>
      <c r="AI161" s="44">
        <v>0</v>
      </c>
      <c r="AJ161" s="44">
        <v>0</v>
      </c>
      <c r="AK161" s="44">
        <v>0</v>
      </c>
      <c r="AL161" s="47">
        <v>0</v>
      </c>
      <c r="AM161" s="44">
        <v>80.05</v>
      </c>
      <c r="AN161" s="44">
        <v>48.09</v>
      </c>
      <c r="AO161" s="44">
        <v>918</v>
      </c>
      <c r="AP161" s="44">
        <v>70</v>
      </c>
      <c r="AQ161" s="44">
        <v>1757</v>
      </c>
      <c r="AR161" s="44">
        <v>1848</v>
      </c>
      <c r="AS161" s="44">
        <v>820</v>
      </c>
      <c r="AT161" s="44">
        <v>777</v>
      </c>
      <c r="AU161" s="44">
        <v>355</v>
      </c>
      <c r="AV161" s="44">
        <v>20</v>
      </c>
      <c r="AW161" s="44">
        <v>716</v>
      </c>
      <c r="AX161" s="44">
        <v>14</v>
      </c>
      <c r="AY161" s="44">
        <v>7</v>
      </c>
      <c r="AZ161" s="44">
        <v>1</v>
      </c>
      <c r="BA161" s="44">
        <v>7</v>
      </c>
      <c r="BB161" s="44">
        <v>0</v>
      </c>
      <c r="BC161" s="44">
        <v>228</v>
      </c>
      <c r="BD161" s="44">
        <v>8801</v>
      </c>
      <c r="BE161" s="44">
        <v>2005</v>
      </c>
      <c r="BF161" s="44">
        <v>4324</v>
      </c>
      <c r="BG161" s="44">
        <v>25656</v>
      </c>
      <c r="BH161" s="44">
        <v>395</v>
      </c>
      <c r="BI161" s="44">
        <v>5222</v>
      </c>
      <c r="BJ161" s="44">
        <v>548</v>
      </c>
    </row>
    <row r="162" spans="1:62" ht="15.75">
      <c r="A162" s="101" t="s">
        <v>1657</v>
      </c>
      <c r="B162" s="44">
        <v>178</v>
      </c>
      <c r="C162" s="45" t="s">
        <v>307</v>
      </c>
      <c r="D162" s="45" t="s">
        <v>1700</v>
      </c>
      <c r="E162" s="45" t="s">
        <v>1927</v>
      </c>
      <c r="F162" s="45" t="s">
        <v>1783</v>
      </c>
      <c r="G162" s="44">
        <v>127</v>
      </c>
      <c r="H162" s="45" t="s">
        <v>1658</v>
      </c>
      <c r="I162" s="46" t="s">
        <v>2261</v>
      </c>
      <c r="J162" s="47" t="s">
        <v>1898</v>
      </c>
      <c r="K162" s="47" t="s">
        <v>51</v>
      </c>
      <c r="L162" s="47" t="s">
        <v>1898</v>
      </c>
      <c r="M162" s="47"/>
      <c r="N162" s="47" t="s">
        <v>272</v>
      </c>
      <c r="O162" s="45" t="s">
        <v>2267</v>
      </c>
      <c r="P162" s="47"/>
      <c r="Q162" s="47"/>
      <c r="R162" s="47"/>
      <c r="S162" s="47"/>
      <c r="T162" s="47" t="s">
        <v>3106</v>
      </c>
      <c r="U162" s="47" t="s">
        <v>1901</v>
      </c>
      <c r="V162" s="48">
        <v>1.2624918492971704</v>
      </c>
      <c r="W162" s="47"/>
      <c r="X162" s="44">
        <v>0</v>
      </c>
      <c r="Y162" s="44">
        <v>6</v>
      </c>
      <c r="Z162" s="44">
        <v>236</v>
      </c>
      <c r="AA162" s="44">
        <v>233</v>
      </c>
      <c r="AB162" s="44">
        <v>3</v>
      </c>
      <c r="AC162" s="44">
        <v>0</v>
      </c>
      <c r="AD162" s="44">
        <v>124</v>
      </c>
      <c r="AE162" s="44">
        <v>31</v>
      </c>
      <c r="AF162" s="44">
        <v>80</v>
      </c>
      <c r="AG162" s="44">
        <v>1</v>
      </c>
      <c r="AH162" s="44">
        <v>0</v>
      </c>
      <c r="AI162" s="44">
        <v>0</v>
      </c>
      <c r="AJ162" s="44">
        <v>0</v>
      </c>
      <c r="AK162" s="44">
        <v>0</v>
      </c>
      <c r="AL162" s="47">
        <v>0</v>
      </c>
      <c r="AM162" s="44">
        <v>82.85</v>
      </c>
      <c r="AN162" s="44">
        <v>42.92</v>
      </c>
      <c r="AO162" s="44">
        <v>930</v>
      </c>
      <c r="AP162" s="44">
        <v>143</v>
      </c>
      <c r="AQ162" s="44">
        <v>1806</v>
      </c>
      <c r="AR162" s="44">
        <v>2362</v>
      </c>
      <c r="AS162" s="44">
        <v>731</v>
      </c>
      <c r="AT162" s="44">
        <v>469</v>
      </c>
      <c r="AU162" s="44">
        <v>1061</v>
      </c>
      <c r="AV162" s="44">
        <v>32</v>
      </c>
      <c r="AW162" s="44">
        <v>872</v>
      </c>
      <c r="AX162" s="44">
        <v>24</v>
      </c>
      <c r="AY162" s="44">
        <v>32</v>
      </c>
      <c r="AZ162" s="44">
        <v>0</v>
      </c>
      <c r="BA162" s="44">
        <v>39</v>
      </c>
      <c r="BB162" s="44">
        <v>0</v>
      </c>
      <c r="BC162" s="47" t="s">
        <v>267</v>
      </c>
      <c r="BD162" s="44">
        <v>6696</v>
      </c>
      <c r="BE162" s="44">
        <v>3722</v>
      </c>
      <c r="BF162" s="44">
        <v>5462</v>
      </c>
      <c r="BG162" s="44">
        <v>20480</v>
      </c>
      <c r="BH162" s="44">
        <v>476</v>
      </c>
      <c r="BI162" s="44">
        <v>13238</v>
      </c>
      <c r="BJ162" s="44">
        <v>1256</v>
      </c>
    </row>
    <row r="163" spans="1:62" ht="15.75">
      <c r="A163" s="101" t="s">
        <v>255</v>
      </c>
      <c r="B163" s="44">
        <v>180</v>
      </c>
      <c r="C163" s="45" t="s">
        <v>256</v>
      </c>
      <c r="D163" s="45" t="s">
        <v>256</v>
      </c>
      <c r="E163" s="45" t="s">
        <v>1896</v>
      </c>
      <c r="F163" s="45" t="s">
        <v>257</v>
      </c>
      <c r="G163" s="44">
        <v>180</v>
      </c>
      <c r="H163" s="45" t="s">
        <v>257</v>
      </c>
      <c r="I163" s="46" t="s">
        <v>1895</v>
      </c>
      <c r="J163" s="47" t="s">
        <v>1898</v>
      </c>
      <c r="K163" s="47" t="s">
        <v>51</v>
      </c>
      <c r="L163" s="47" t="s">
        <v>1898</v>
      </c>
      <c r="M163" s="47"/>
      <c r="N163" s="47" t="s">
        <v>272</v>
      </c>
      <c r="O163" s="45" t="s">
        <v>1899</v>
      </c>
      <c r="P163" s="47"/>
      <c r="Q163" s="47"/>
      <c r="R163" s="47"/>
      <c r="S163" s="47"/>
      <c r="T163" s="47" t="s">
        <v>3107</v>
      </c>
      <c r="U163" s="47" t="s">
        <v>1898</v>
      </c>
      <c r="V163" s="48">
        <v>0.51550327736355406</v>
      </c>
      <c r="W163" s="47"/>
      <c r="X163" s="44">
        <v>2</v>
      </c>
      <c r="Y163" s="44">
        <v>2</v>
      </c>
      <c r="Z163" s="44">
        <v>220</v>
      </c>
      <c r="AA163" s="44">
        <v>215</v>
      </c>
      <c r="AB163" s="44">
        <v>2</v>
      </c>
      <c r="AC163" s="44">
        <v>3</v>
      </c>
      <c r="AD163" s="44">
        <v>20</v>
      </c>
      <c r="AE163" s="44">
        <v>76</v>
      </c>
      <c r="AF163" s="44">
        <v>76</v>
      </c>
      <c r="AG163" s="44">
        <v>40</v>
      </c>
      <c r="AH163" s="44">
        <v>6</v>
      </c>
      <c r="AI163" s="44">
        <v>2</v>
      </c>
      <c r="AJ163" s="44">
        <v>0</v>
      </c>
      <c r="AK163" s="44">
        <v>0</v>
      </c>
      <c r="AL163" s="44">
        <v>1</v>
      </c>
      <c r="AM163" s="44">
        <v>87.11</v>
      </c>
      <c r="AN163" s="44">
        <v>43.26</v>
      </c>
      <c r="AO163" s="44">
        <v>304</v>
      </c>
      <c r="AP163" s="44">
        <v>26</v>
      </c>
      <c r="AQ163" s="44">
        <v>676</v>
      </c>
      <c r="AR163" s="44">
        <v>626</v>
      </c>
      <c r="AS163" s="44">
        <v>394</v>
      </c>
      <c r="AT163" s="44">
        <v>334</v>
      </c>
      <c r="AU163" s="44">
        <v>435</v>
      </c>
      <c r="AV163" s="44">
        <v>54</v>
      </c>
      <c r="AW163" s="44">
        <v>1066</v>
      </c>
      <c r="AX163" s="44">
        <v>83</v>
      </c>
      <c r="AY163" s="44">
        <v>2</v>
      </c>
      <c r="AZ163" s="44">
        <v>0</v>
      </c>
      <c r="BA163" s="44">
        <v>3</v>
      </c>
      <c r="BB163" s="44">
        <v>0</v>
      </c>
      <c r="BC163" s="44">
        <v>195</v>
      </c>
      <c r="BD163" s="44">
        <v>5514</v>
      </c>
      <c r="BE163" s="44">
        <v>886</v>
      </c>
      <c r="BF163" s="44">
        <v>3483</v>
      </c>
      <c r="BG163" s="44">
        <v>10675</v>
      </c>
      <c r="BH163" s="44">
        <v>366</v>
      </c>
      <c r="BI163" s="44">
        <v>2384</v>
      </c>
      <c r="BJ163" s="44">
        <v>447</v>
      </c>
    </row>
    <row r="164" spans="1:62" ht="15.75">
      <c r="A164" s="101" t="s">
        <v>1217</v>
      </c>
      <c r="B164" s="44">
        <v>181</v>
      </c>
      <c r="C164" s="45" t="s">
        <v>307</v>
      </c>
      <c r="D164" s="45" t="s">
        <v>1688</v>
      </c>
      <c r="E164" s="45" t="s">
        <v>2151</v>
      </c>
      <c r="F164" s="45" t="s">
        <v>1774</v>
      </c>
      <c r="G164" s="44">
        <v>112</v>
      </c>
      <c r="H164" s="45" t="s">
        <v>1218</v>
      </c>
      <c r="I164" s="46" t="s">
        <v>2150</v>
      </c>
      <c r="J164" s="47" t="s">
        <v>1898</v>
      </c>
      <c r="K164" s="47" t="s">
        <v>51</v>
      </c>
      <c r="L164" s="47" t="s">
        <v>1901</v>
      </c>
      <c r="M164" s="47"/>
      <c r="N164" s="47" t="s">
        <v>272</v>
      </c>
      <c r="O164" s="45" t="s">
        <v>2258</v>
      </c>
      <c r="P164" s="47"/>
      <c r="Q164" s="47"/>
      <c r="R164" s="47"/>
      <c r="S164" s="47"/>
      <c r="T164" s="47" t="s">
        <v>3107</v>
      </c>
      <c r="U164" s="47" t="s">
        <v>1898</v>
      </c>
      <c r="V164" s="48">
        <v>0.58711721077365808</v>
      </c>
      <c r="W164" s="47"/>
      <c r="X164" s="44">
        <v>6</v>
      </c>
      <c r="Y164" s="44">
        <v>1</v>
      </c>
      <c r="Z164" s="44">
        <v>275</v>
      </c>
      <c r="AA164" s="44">
        <v>270</v>
      </c>
      <c r="AB164" s="44">
        <v>1</v>
      </c>
      <c r="AC164" s="44">
        <v>4</v>
      </c>
      <c r="AD164" s="44">
        <v>0</v>
      </c>
      <c r="AE164" s="44">
        <v>82</v>
      </c>
      <c r="AF164" s="44">
        <v>80</v>
      </c>
      <c r="AG164" s="44">
        <v>78</v>
      </c>
      <c r="AH164" s="44">
        <v>20</v>
      </c>
      <c r="AI164" s="44">
        <v>15</v>
      </c>
      <c r="AJ164" s="44">
        <v>0</v>
      </c>
      <c r="AK164" s="44">
        <v>0</v>
      </c>
      <c r="AL164" s="47">
        <v>0</v>
      </c>
      <c r="AM164" s="44">
        <v>92.5</v>
      </c>
      <c r="AN164" s="44">
        <v>39.26</v>
      </c>
      <c r="AO164" s="44">
        <v>1304</v>
      </c>
      <c r="AP164" s="44">
        <v>160</v>
      </c>
      <c r="AQ164" s="44">
        <v>2269</v>
      </c>
      <c r="AR164" s="44">
        <v>2355</v>
      </c>
      <c r="AS164" s="44">
        <v>621</v>
      </c>
      <c r="AT164" s="44">
        <v>386</v>
      </c>
      <c r="AU164" s="44">
        <v>733</v>
      </c>
      <c r="AV164" s="44">
        <v>19</v>
      </c>
      <c r="AW164" s="44">
        <v>2445</v>
      </c>
      <c r="AX164" s="44">
        <v>35</v>
      </c>
      <c r="AY164" s="44">
        <v>12</v>
      </c>
      <c r="AZ164" s="44">
        <v>6</v>
      </c>
      <c r="BA164" s="44">
        <v>16</v>
      </c>
      <c r="BB164" s="44">
        <v>7</v>
      </c>
      <c r="BC164" s="44">
        <v>269</v>
      </c>
      <c r="BD164" s="44">
        <v>8379</v>
      </c>
      <c r="BE164" s="44">
        <v>6236</v>
      </c>
      <c r="BF164" s="44">
        <v>6943</v>
      </c>
      <c r="BG164" s="44">
        <v>23138</v>
      </c>
      <c r="BH164" s="44">
        <v>230</v>
      </c>
      <c r="BI164" s="44">
        <v>6801</v>
      </c>
      <c r="BJ164" s="44">
        <v>753</v>
      </c>
    </row>
    <row r="165" spans="1:62" ht="15.75">
      <c r="A165" s="101" t="s">
        <v>1654</v>
      </c>
      <c r="B165" s="44">
        <v>182</v>
      </c>
      <c r="C165" s="45" t="s">
        <v>278</v>
      </c>
      <c r="D165" s="45" t="s">
        <v>1688</v>
      </c>
      <c r="E165" s="45" t="s">
        <v>2029</v>
      </c>
      <c r="F165" s="45" t="s">
        <v>1803</v>
      </c>
      <c r="G165" s="44">
        <v>182</v>
      </c>
      <c r="H165" s="45" t="s">
        <v>1655</v>
      </c>
      <c r="I165" s="46" t="s">
        <v>2064</v>
      </c>
      <c r="J165" s="47" t="s">
        <v>1898</v>
      </c>
      <c r="K165" s="47" t="s">
        <v>51</v>
      </c>
      <c r="L165" s="47" t="s">
        <v>1898</v>
      </c>
      <c r="M165" s="47" t="s">
        <v>1919</v>
      </c>
      <c r="N165" s="47" t="s">
        <v>272</v>
      </c>
      <c r="O165" s="45" t="s">
        <v>2121</v>
      </c>
      <c r="P165" s="47"/>
      <c r="Q165" s="47"/>
      <c r="R165" s="47"/>
      <c r="S165" s="47"/>
      <c r="T165" s="47" t="s">
        <v>3107</v>
      </c>
      <c r="U165" s="47" t="s">
        <v>1898</v>
      </c>
      <c r="V165" s="48">
        <v>0.53887115213452819</v>
      </c>
      <c r="W165" s="47"/>
      <c r="X165" s="44">
        <v>4</v>
      </c>
      <c r="Y165" s="44">
        <v>2</v>
      </c>
      <c r="Z165" s="44">
        <v>407</v>
      </c>
      <c r="AA165" s="44">
        <v>403</v>
      </c>
      <c r="AB165" s="44">
        <v>4</v>
      </c>
      <c r="AC165" s="44">
        <v>0</v>
      </c>
      <c r="AD165" s="44">
        <v>5</v>
      </c>
      <c r="AE165" s="44">
        <v>402</v>
      </c>
      <c r="AF165" s="44">
        <v>0</v>
      </c>
      <c r="AG165" s="44">
        <v>0</v>
      </c>
      <c r="AH165" s="44">
        <v>0</v>
      </c>
      <c r="AI165" s="44">
        <v>0</v>
      </c>
      <c r="AJ165" s="44">
        <v>0</v>
      </c>
      <c r="AK165" s="44">
        <v>0</v>
      </c>
      <c r="AL165" s="44">
        <v>6</v>
      </c>
      <c r="AM165" s="44">
        <v>99.84</v>
      </c>
      <c r="AN165" s="44">
        <v>10.17</v>
      </c>
      <c r="AO165" s="44">
        <v>151</v>
      </c>
      <c r="AP165" s="44">
        <v>3</v>
      </c>
      <c r="AQ165" s="44">
        <v>1096</v>
      </c>
      <c r="AR165" s="44">
        <v>452</v>
      </c>
      <c r="AS165" s="44">
        <v>971</v>
      </c>
      <c r="AT165" s="44">
        <v>1524</v>
      </c>
      <c r="AU165" s="44">
        <v>491</v>
      </c>
      <c r="AV165" s="44">
        <v>6</v>
      </c>
      <c r="AW165" s="44">
        <v>381</v>
      </c>
      <c r="AX165" s="44">
        <v>0</v>
      </c>
      <c r="AY165" s="44">
        <v>6</v>
      </c>
      <c r="AZ165" s="44">
        <v>0</v>
      </c>
      <c r="BA165" s="44">
        <v>6</v>
      </c>
      <c r="BB165" s="44">
        <v>0</v>
      </c>
      <c r="BC165" s="44">
        <v>95</v>
      </c>
      <c r="BD165" s="44">
        <v>6954</v>
      </c>
      <c r="BE165" s="44">
        <v>1031</v>
      </c>
      <c r="BF165" s="44">
        <v>3654</v>
      </c>
      <c r="BG165" s="44">
        <v>11576</v>
      </c>
      <c r="BH165" s="44">
        <v>619</v>
      </c>
      <c r="BI165" s="44">
        <v>4122</v>
      </c>
      <c r="BJ165" s="44">
        <v>205</v>
      </c>
    </row>
    <row r="166" spans="1:62" ht="15.75">
      <c r="A166" s="101" t="s">
        <v>1215</v>
      </c>
      <c r="B166" s="44">
        <v>183</v>
      </c>
      <c r="C166" s="45" t="s">
        <v>307</v>
      </c>
      <c r="D166" s="45" t="s">
        <v>307</v>
      </c>
      <c r="E166" s="45" t="s">
        <v>2129</v>
      </c>
      <c r="F166" s="45" t="s">
        <v>1770</v>
      </c>
      <c r="G166" s="44">
        <v>100</v>
      </c>
      <c r="H166" s="45" t="s">
        <v>1216</v>
      </c>
      <c r="I166" s="46" t="s">
        <v>2164</v>
      </c>
      <c r="J166" s="47" t="s">
        <v>1898</v>
      </c>
      <c r="K166" s="47" t="s">
        <v>51</v>
      </c>
      <c r="L166" s="47" t="s">
        <v>1898</v>
      </c>
      <c r="M166" s="47"/>
      <c r="N166" s="47" t="s">
        <v>1904</v>
      </c>
      <c r="O166" s="45"/>
      <c r="P166" s="47"/>
      <c r="Q166" s="47"/>
      <c r="R166" s="47"/>
      <c r="S166" s="47"/>
      <c r="T166" s="47" t="s">
        <v>3107</v>
      </c>
      <c r="U166" s="47" t="s">
        <v>1898</v>
      </c>
      <c r="V166" s="48">
        <v>0.58186158744062355</v>
      </c>
      <c r="W166" s="47"/>
      <c r="X166" s="44">
        <v>2</v>
      </c>
      <c r="Y166" s="44">
        <v>4</v>
      </c>
      <c r="Z166" s="44">
        <v>231</v>
      </c>
      <c r="AA166" s="44">
        <v>228</v>
      </c>
      <c r="AB166" s="44">
        <v>1</v>
      </c>
      <c r="AC166" s="44">
        <v>2</v>
      </c>
      <c r="AD166" s="44">
        <v>115</v>
      </c>
      <c r="AE166" s="44">
        <v>116</v>
      </c>
      <c r="AF166" s="44">
        <v>0</v>
      </c>
      <c r="AG166" s="44">
        <v>0</v>
      </c>
      <c r="AH166" s="44">
        <v>0</v>
      </c>
      <c r="AI166" s="44">
        <v>0</v>
      </c>
      <c r="AJ166" s="44">
        <v>0</v>
      </c>
      <c r="AK166" s="44">
        <v>0</v>
      </c>
      <c r="AL166" s="47">
        <v>0</v>
      </c>
      <c r="AM166" s="44">
        <v>93.96</v>
      </c>
      <c r="AN166" s="44">
        <v>13.16</v>
      </c>
      <c r="AO166" s="44">
        <v>82</v>
      </c>
      <c r="AP166" s="44">
        <v>39</v>
      </c>
      <c r="AQ166" s="44">
        <v>714</v>
      </c>
      <c r="AR166" s="44">
        <v>330</v>
      </c>
      <c r="AS166" s="44">
        <v>393</v>
      </c>
      <c r="AT166" s="44">
        <v>236</v>
      </c>
      <c r="AU166" s="44">
        <v>154</v>
      </c>
      <c r="AV166" s="44">
        <v>9</v>
      </c>
      <c r="AW166" s="44">
        <v>347</v>
      </c>
      <c r="AX166" s="44">
        <v>1</v>
      </c>
      <c r="AY166" s="44">
        <v>1</v>
      </c>
      <c r="AZ166" s="44">
        <v>0</v>
      </c>
      <c r="BA166" s="44">
        <v>6</v>
      </c>
      <c r="BB166" s="44">
        <v>7</v>
      </c>
      <c r="BC166" s="44">
        <v>185</v>
      </c>
      <c r="BD166" s="44">
        <v>3364</v>
      </c>
      <c r="BE166" s="44">
        <v>934</v>
      </c>
      <c r="BF166" s="44">
        <v>2156</v>
      </c>
      <c r="BG166" s="44">
        <v>7310</v>
      </c>
      <c r="BH166" s="44">
        <v>152</v>
      </c>
      <c r="BI166" s="44">
        <v>2579</v>
      </c>
      <c r="BJ166" s="44">
        <v>304</v>
      </c>
    </row>
    <row r="167" spans="1:62" ht="15.75">
      <c r="A167" s="101" t="s">
        <v>1032</v>
      </c>
      <c r="B167" s="44">
        <v>184</v>
      </c>
      <c r="C167" s="45" t="s">
        <v>307</v>
      </c>
      <c r="D167" s="45" t="s">
        <v>307</v>
      </c>
      <c r="E167" s="45" t="s">
        <v>2129</v>
      </c>
      <c r="F167" s="45" t="s">
        <v>1770</v>
      </c>
      <c r="G167" s="44">
        <v>100</v>
      </c>
      <c r="H167" s="45" t="s">
        <v>1033</v>
      </c>
      <c r="I167" s="46" t="s">
        <v>2164</v>
      </c>
      <c r="J167" s="47" t="s">
        <v>1898</v>
      </c>
      <c r="K167" s="47" t="s">
        <v>51</v>
      </c>
      <c r="L167" s="47" t="s">
        <v>1898</v>
      </c>
      <c r="M167" s="47"/>
      <c r="N167" s="47" t="s">
        <v>272</v>
      </c>
      <c r="O167" s="45" t="s">
        <v>2167</v>
      </c>
      <c r="P167" s="47"/>
      <c r="Q167" s="47"/>
      <c r="R167" s="47"/>
      <c r="S167" s="47"/>
      <c r="T167" s="47" t="s">
        <v>3107</v>
      </c>
      <c r="U167" s="47" t="s">
        <v>1898</v>
      </c>
      <c r="V167" s="48">
        <v>0.62257994971609165</v>
      </c>
      <c r="W167" s="47"/>
      <c r="X167" s="44">
        <v>2</v>
      </c>
      <c r="Y167" s="44">
        <v>3</v>
      </c>
      <c r="Z167" s="44">
        <v>149</v>
      </c>
      <c r="AA167" s="44">
        <v>149</v>
      </c>
      <c r="AB167" s="44">
        <v>0</v>
      </c>
      <c r="AC167" s="44">
        <v>0</v>
      </c>
      <c r="AD167" s="44">
        <v>25</v>
      </c>
      <c r="AE167" s="44">
        <v>48</v>
      </c>
      <c r="AF167" s="44">
        <v>53</v>
      </c>
      <c r="AG167" s="44">
        <v>17</v>
      </c>
      <c r="AH167" s="44">
        <v>6</v>
      </c>
      <c r="AI167" s="44">
        <v>0</v>
      </c>
      <c r="AJ167" s="44">
        <v>0</v>
      </c>
      <c r="AK167" s="44">
        <v>0</v>
      </c>
      <c r="AL167" s="44">
        <v>1</v>
      </c>
      <c r="AM167" s="44">
        <v>91.71</v>
      </c>
      <c r="AN167" s="44">
        <v>30.2</v>
      </c>
      <c r="AO167" s="44">
        <v>272</v>
      </c>
      <c r="AP167" s="44">
        <v>70</v>
      </c>
      <c r="AQ167" s="44">
        <v>730</v>
      </c>
      <c r="AR167" s="44">
        <v>623</v>
      </c>
      <c r="AS167" s="44">
        <v>170</v>
      </c>
      <c r="AT167" s="44">
        <v>123</v>
      </c>
      <c r="AU167" s="44">
        <v>158</v>
      </c>
      <c r="AV167" s="44">
        <v>3</v>
      </c>
      <c r="AW167" s="44">
        <v>232</v>
      </c>
      <c r="AX167" s="44">
        <v>6</v>
      </c>
      <c r="AY167" s="44">
        <v>1</v>
      </c>
      <c r="AZ167" s="44">
        <v>0</v>
      </c>
      <c r="BA167" s="44">
        <v>3</v>
      </c>
      <c r="BB167" s="44">
        <v>1</v>
      </c>
      <c r="BC167" s="44">
        <v>94</v>
      </c>
      <c r="BD167" s="44">
        <v>2974</v>
      </c>
      <c r="BE167" s="44">
        <v>861</v>
      </c>
      <c r="BF167" s="44">
        <v>1788</v>
      </c>
      <c r="BG167" s="44">
        <v>8695</v>
      </c>
      <c r="BH167" s="44">
        <v>93</v>
      </c>
      <c r="BI167" s="44">
        <v>3220</v>
      </c>
      <c r="BJ167" s="44">
        <v>261</v>
      </c>
    </row>
    <row r="168" spans="1:62" ht="15.75">
      <c r="A168" s="101" t="s">
        <v>376</v>
      </c>
      <c r="B168" s="44">
        <v>185</v>
      </c>
      <c r="C168" s="45" t="s">
        <v>307</v>
      </c>
      <c r="D168" s="45" t="s">
        <v>1700</v>
      </c>
      <c r="E168" s="45" t="s">
        <v>2032</v>
      </c>
      <c r="F168" s="45" t="s">
        <v>1793</v>
      </c>
      <c r="G168" s="44">
        <v>153</v>
      </c>
      <c r="H168" s="45" t="s">
        <v>377</v>
      </c>
      <c r="I168" s="46" t="s">
        <v>2240</v>
      </c>
      <c r="J168" s="47" t="s">
        <v>1898</v>
      </c>
      <c r="K168" s="47" t="s">
        <v>2020</v>
      </c>
      <c r="L168" s="47" t="s">
        <v>1898</v>
      </c>
      <c r="M168" s="47"/>
      <c r="N168" s="47" t="s">
        <v>272</v>
      </c>
      <c r="O168" s="45" t="s">
        <v>2241</v>
      </c>
      <c r="P168" s="47"/>
      <c r="Q168" s="47"/>
      <c r="R168" s="47"/>
      <c r="S168" s="47"/>
      <c r="T168" s="47" t="s">
        <v>3107</v>
      </c>
      <c r="U168" s="47" t="s">
        <v>1898</v>
      </c>
      <c r="V168" s="48">
        <v>0.48571635567269034</v>
      </c>
      <c r="W168" s="47"/>
      <c r="X168" s="44">
        <v>3</v>
      </c>
      <c r="Y168" s="44">
        <v>0</v>
      </c>
      <c r="Z168" s="44">
        <v>225</v>
      </c>
      <c r="AA168" s="44">
        <v>219</v>
      </c>
      <c r="AB168" s="44">
        <v>6</v>
      </c>
      <c r="AC168" s="44">
        <v>0</v>
      </c>
      <c r="AD168" s="44">
        <v>2</v>
      </c>
      <c r="AE168" s="44">
        <v>100</v>
      </c>
      <c r="AF168" s="44">
        <v>73</v>
      </c>
      <c r="AG168" s="44">
        <v>25</v>
      </c>
      <c r="AH168" s="44">
        <v>23</v>
      </c>
      <c r="AI168" s="44">
        <v>2</v>
      </c>
      <c r="AJ168" s="44">
        <v>0</v>
      </c>
      <c r="AK168" s="44">
        <v>0</v>
      </c>
      <c r="AL168" s="44">
        <v>3</v>
      </c>
      <c r="AM168" s="44">
        <v>91.5</v>
      </c>
      <c r="AN168" s="44">
        <v>41.55</v>
      </c>
      <c r="AO168" s="44">
        <v>332</v>
      </c>
      <c r="AP168" s="44">
        <v>36</v>
      </c>
      <c r="AQ168" s="44">
        <v>1215</v>
      </c>
      <c r="AR168" s="44">
        <v>1060</v>
      </c>
      <c r="AS168" s="44">
        <v>738</v>
      </c>
      <c r="AT168" s="44">
        <v>622</v>
      </c>
      <c r="AU168" s="44">
        <v>249</v>
      </c>
      <c r="AV168" s="44">
        <v>15</v>
      </c>
      <c r="AW168" s="44">
        <v>101</v>
      </c>
      <c r="AX168" s="44">
        <v>11</v>
      </c>
      <c r="AY168" s="44">
        <v>0</v>
      </c>
      <c r="AZ168" s="44">
        <v>1</v>
      </c>
      <c r="BA168" s="44">
        <v>0</v>
      </c>
      <c r="BB168" s="44">
        <v>1</v>
      </c>
      <c r="BC168" s="44">
        <v>249</v>
      </c>
      <c r="BD168" s="44">
        <v>7731</v>
      </c>
      <c r="BE168" s="44">
        <v>785</v>
      </c>
      <c r="BF168" s="44">
        <v>3758</v>
      </c>
      <c r="BG168" s="44">
        <v>8547</v>
      </c>
      <c r="BH168" s="44">
        <v>416</v>
      </c>
      <c r="BI168" s="44">
        <v>7714</v>
      </c>
      <c r="BJ168" s="44">
        <v>57</v>
      </c>
    </row>
    <row r="169" spans="1:62" ht="15.75">
      <c r="A169" s="101" t="s">
        <v>1112</v>
      </c>
      <c r="B169" s="44">
        <v>186</v>
      </c>
      <c r="C169" s="45" t="s">
        <v>452</v>
      </c>
      <c r="D169" s="45" t="s">
        <v>1684</v>
      </c>
      <c r="E169" s="45" t="s">
        <v>2273</v>
      </c>
      <c r="F169" s="45" t="s">
        <v>1804</v>
      </c>
      <c r="G169" s="44">
        <v>186</v>
      </c>
      <c r="H169" s="45" t="s">
        <v>1113</v>
      </c>
      <c r="I169" s="46" t="s">
        <v>2279</v>
      </c>
      <c r="J169" s="47" t="s">
        <v>1898</v>
      </c>
      <c r="K169" s="47" t="s">
        <v>51</v>
      </c>
      <c r="L169" s="47" t="s">
        <v>1898</v>
      </c>
      <c r="M169" s="47"/>
      <c r="N169" s="47" t="s">
        <v>272</v>
      </c>
      <c r="O169" s="45" t="s">
        <v>2287</v>
      </c>
      <c r="P169" s="47"/>
      <c r="Q169" s="47"/>
      <c r="R169" s="47"/>
      <c r="S169" s="47"/>
      <c r="T169" s="47" t="s">
        <v>3107</v>
      </c>
      <c r="U169" s="47" t="s">
        <v>1898</v>
      </c>
      <c r="V169" s="48">
        <v>0.42540437804979675</v>
      </c>
      <c r="W169" s="47"/>
      <c r="X169" s="44">
        <v>8</v>
      </c>
      <c r="Y169" s="44">
        <v>3</v>
      </c>
      <c r="Z169" s="44">
        <v>423</v>
      </c>
      <c r="AA169" s="44">
        <v>420</v>
      </c>
      <c r="AB169" s="44">
        <v>3</v>
      </c>
      <c r="AC169" s="44">
        <v>0</v>
      </c>
      <c r="AD169" s="44">
        <v>3</v>
      </c>
      <c r="AE169" s="44">
        <v>227</v>
      </c>
      <c r="AF169" s="44">
        <v>155</v>
      </c>
      <c r="AG169" s="44">
        <v>38</v>
      </c>
      <c r="AH169" s="44">
        <v>0</v>
      </c>
      <c r="AI169" s="44">
        <v>0</v>
      </c>
      <c r="AJ169" s="44">
        <v>0</v>
      </c>
      <c r="AK169" s="44">
        <v>0</v>
      </c>
      <c r="AL169" s="44">
        <v>7</v>
      </c>
      <c r="AM169" s="44">
        <v>96.34</v>
      </c>
      <c r="AN169" s="44">
        <v>29.52</v>
      </c>
      <c r="AO169" s="44">
        <v>648</v>
      </c>
      <c r="AP169" s="44">
        <v>67</v>
      </c>
      <c r="AQ169" s="44">
        <v>1283</v>
      </c>
      <c r="AR169" s="44">
        <v>517</v>
      </c>
      <c r="AS169" s="44">
        <v>643</v>
      </c>
      <c r="AT169" s="44">
        <v>602</v>
      </c>
      <c r="AU169" s="44">
        <v>663</v>
      </c>
      <c r="AV169" s="44">
        <v>4</v>
      </c>
      <c r="AW169" s="44">
        <v>1255</v>
      </c>
      <c r="AX169" s="44">
        <v>3</v>
      </c>
      <c r="AY169" s="44">
        <v>6</v>
      </c>
      <c r="AZ169" s="44">
        <v>0</v>
      </c>
      <c r="BA169" s="44">
        <v>15</v>
      </c>
      <c r="BB169" s="44">
        <v>0</v>
      </c>
      <c r="BC169" s="44">
        <v>239</v>
      </c>
      <c r="BD169" s="44">
        <v>8871</v>
      </c>
      <c r="BE169" s="44">
        <v>1485</v>
      </c>
      <c r="BF169" s="44">
        <v>5801</v>
      </c>
      <c r="BG169" s="44">
        <v>18033</v>
      </c>
      <c r="BH169" s="44">
        <v>605</v>
      </c>
      <c r="BI169" s="44">
        <v>7291</v>
      </c>
      <c r="BJ169" s="44">
        <v>821</v>
      </c>
    </row>
    <row r="170" spans="1:62" ht="15.75">
      <c r="A170" s="101" t="s">
        <v>448</v>
      </c>
      <c r="B170" s="44">
        <v>187</v>
      </c>
      <c r="C170" s="45" t="s">
        <v>307</v>
      </c>
      <c r="D170" s="45" t="s">
        <v>1700</v>
      </c>
      <c r="E170" s="45" t="s">
        <v>2032</v>
      </c>
      <c r="F170" s="45" t="s">
        <v>1701</v>
      </c>
      <c r="G170" s="44">
        <v>22</v>
      </c>
      <c r="H170" s="45" t="s">
        <v>449</v>
      </c>
      <c r="I170" s="46" t="s">
        <v>2125</v>
      </c>
      <c r="J170" s="47" t="s">
        <v>1898</v>
      </c>
      <c r="K170" s="47" t="s">
        <v>1929</v>
      </c>
      <c r="L170" s="47" t="s">
        <v>1898</v>
      </c>
      <c r="M170" s="47"/>
      <c r="N170" s="47" t="s">
        <v>272</v>
      </c>
      <c r="O170" s="45" t="s">
        <v>2126</v>
      </c>
      <c r="P170" s="47"/>
      <c r="Q170" s="47"/>
      <c r="R170" s="47"/>
      <c r="S170" s="47"/>
      <c r="T170" s="47" t="s">
        <v>3107</v>
      </c>
      <c r="U170" s="47" t="s">
        <v>1898</v>
      </c>
      <c r="V170" s="48">
        <v>0.60782723408677319</v>
      </c>
      <c r="W170" s="47"/>
      <c r="X170" s="44">
        <v>4</v>
      </c>
      <c r="Y170" s="44">
        <v>0</v>
      </c>
      <c r="Z170" s="44">
        <v>175</v>
      </c>
      <c r="AA170" s="44">
        <v>171</v>
      </c>
      <c r="AB170" s="44">
        <v>4</v>
      </c>
      <c r="AC170" s="44">
        <v>0</v>
      </c>
      <c r="AD170" s="44">
        <v>0</v>
      </c>
      <c r="AE170" s="44">
        <v>75</v>
      </c>
      <c r="AF170" s="44">
        <v>50</v>
      </c>
      <c r="AG170" s="44">
        <v>50</v>
      </c>
      <c r="AH170" s="44">
        <v>0</v>
      </c>
      <c r="AI170" s="44">
        <v>0</v>
      </c>
      <c r="AJ170" s="44">
        <v>0</v>
      </c>
      <c r="AK170" s="44">
        <v>0</v>
      </c>
      <c r="AL170" s="47">
        <v>0</v>
      </c>
      <c r="AM170" s="44">
        <v>90.4</v>
      </c>
      <c r="AN170" s="44">
        <v>33.33</v>
      </c>
      <c r="AO170" s="44">
        <v>286</v>
      </c>
      <c r="AP170" s="44">
        <v>63</v>
      </c>
      <c r="AQ170" s="44">
        <v>1085</v>
      </c>
      <c r="AR170" s="44">
        <v>818</v>
      </c>
      <c r="AS170" s="44">
        <v>492</v>
      </c>
      <c r="AT170" s="44">
        <v>365</v>
      </c>
      <c r="AU170" s="44">
        <v>227</v>
      </c>
      <c r="AV170" s="44">
        <v>26</v>
      </c>
      <c r="AW170" s="44">
        <v>110</v>
      </c>
      <c r="AX170" s="44">
        <v>45</v>
      </c>
      <c r="AY170" s="44">
        <v>1</v>
      </c>
      <c r="AZ170" s="44">
        <v>1</v>
      </c>
      <c r="BA170" s="44">
        <v>4</v>
      </c>
      <c r="BB170" s="44">
        <v>12</v>
      </c>
      <c r="BC170" s="44">
        <v>168</v>
      </c>
      <c r="BD170" s="44">
        <v>4208</v>
      </c>
      <c r="BE170" s="44">
        <v>1691</v>
      </c>
      <c r="BF170" s="44">
        <v>2987</v>
      </c>
      <c r="BG170" s="44">
        <v>10216</v>
      </c>
      <c r="BH170" s="44">
        <v>154</v>
      </c>
      <c r="BI170" s="44">
        <v>6334</v>
      </c>
      <c r="BJ170" s="44">
        <v>91</v>
      </c>
    </row>
    <row r="171" spans="1:62" ht="15.75">
      <c r="A171" s="101" t="s">
        <v>604</v>
      </c>
      <c r="B171" s="44">
        <v>189</v>
      </c>
      <c r="C171" s="45" t="s">
        <v>256</v>
      </c>
      <c r="D171" s="45" t="s">
        <v>256</v>
      </c>
      <c r="E171" s="45" t="s">
        <v>1906</v>
      </c>
      <c r="F171" s="45" t="s">
        <v>1719</v>
      </c>
      <c r="G171" s="44">
        <v>39</v>
      </c>
      <c r="H171" s="45" t="s">
        <v>605</v>
      </c>
      <c r="I171" s="46" t="s">
        <v>1912</v>
      </c>
      <c r="J171" s="47" t="s">
        <v>1898</v>
      </c>
      <c r="K171" s="47" t="s">
        <v>51</v>
      </c>
      <c r="L171" s="47" t="s">
        <v>1898</v>
      </c>
      <c r="M171" s="47"/>
      <c r="N171" s="47" t="s">
        <v>272</v>
      </c>
      <c r="O171" s="45" t="s">
        <v>1913</v>
      </c>
      <c r="P171" s="47"/>
      <c r="Q171" s="47"/>
      <c r="R171" s="47"/>
      <c r="S171" s="47"/>
      <c r="T171" s="47" t="s">
        <v>3107</v>
      </c>
      <c r="U171" s="47" t="s">
        <v>1898</v>
      </c>
      <c r="V171" s="48">
        <v>0.56662738042113325</v>
      </c>
      <c r="W171" s="47" t="s">
        <v>3108</v>
      </c>
      <c r="X171" s="44">
        <v>2</v>
      </c>
      <c r="Y171" s="44">
        <v>2</v>
      </c>
      <c r="Z171" s="44">
        <v>235</v>
      </c>
      <c r="AA171" s="44">
        <v>229</v>
      </c>
      <c r="AB171" s="44">
        <v>4</v>
      </c>
      <c r="AC171" s="44">
        <v>2</v>
      </c>
      <c r="AD171" s="44">
        <v>39</v>
      </c>
      <c r="AE171" s="44">
        <v>156</v>
      </c>
      <c r="AF171" s="44">
        <v>40</v>
      </c>
      <c r="AG171" s="44">
        <v>0</v>
      </c>
      <c r="AH171" s="44">
        <v>0</v>
      </c>
      <c r="AI171" s="44">
        <v>0</v>
      </c>
      <c r="AJ171" s="44">
        <v>0</v>
      </c>
      <c r="AK171" s="44">
        <v>0</v>
      </c>
      <c r="AL171" s="47">
        <v>0</v>
      </c>
      <c r="AM171" s="44">
        <v>91.95</v>
      </c>
      <c r="AN171" s="44">
        <v>14.41</v>
      </c>
      <c r="AO171" s="44">
        <v>98</v>
      </c>
      <c r="AP171" s="44">
        <v>0</v>
      </c>
      <c r="AQ171" s="44">
        <v>762</v>
      </c>
      <c r="AR171" s="44">
        <v>601</v>
      </c>
      <c r="AS171" s="44">
        <v>1063</v>
      </c>
      <c r="AT171" s="44">
        <v>445</v>
      </c>
      <c r="AU171" s="44">
        <v>507</v>
      </c>
      <c r="AV171" s="44">
        <v>22</v>
      </c>
      <c r="AW171" s="44">
        <v>801</v>
      </c>
      <c r="AX171" s="44">
        <v>4</v>
      </c>
      <c r="AY171" s="44">
        <v>8</v>
      </c>
      <c r="AZ171" s="44">
        <v>0</v>
      </c>
      <c r="BA171" s="44">
        <v>8</v>
      </c>
      <c r="BB171" s="44">
        <v>0</v>
      </c>
      <c r="BC171" s="44">
        <v>105</v>
      </c>
      <c r="BD171" s="44">
        <v>4733</v>
      </c>
      <c r="BE171" s="44">
        <v>960</v>
      </c>
      <c r="BF171" s="44">
        <v>4083</v>
      </c>
      <c r="BG171" s="44">
        <v>12062</v>
      </c>
      <c r="BH171" s="44">
        <v>244</v>
      </c>
      <c r="BI171" s="44">
        <v>2456</v>
      </c>
      <c r="BJ171" s="44">
        <v>250</v>
      </c>
    </row>
    <row r="172" spans="1:62" ht="15.75">
      <c r="A172" s="101" t="s">
        <v>806</v>
      </c>
      <c r="B172" s="44">
        <v>190</v>
      </c>
      <c r="C172" s="45" t="s">
        <v>256</v>
      </c>
      <c r="D172" s="45" t="s">
        <v>256</v>
      </c>
      <c r="E172" s="45" t="s">
        <v>1903</v>
      </c>
      <c r="F172" s="45" t="s">
        <v>1820</v>
      </c>
      <c r="G172" s="44">
        <v>342</v>
      </c>
      <c r="H172" s="45" t="s">
        <v>807</v>
      </c>
      <c r="I172" s="46" t="s">
        <v>1930</v>
      </c>
      <c r="J172" s="47" t="s">
        <v>1898</v>
      </c>
      <c r="K172" s="47" t="s">
        <v>51</v>
      </c>
      <c r="L172" s="47" t="s">
        <v>1898</v>
      </c>
      <c r="M172" s="47"/>
      <c r="N172" s="47" t="s">
        <v>1904</v>
      </c>
      <c r="O172" s="45"/>
      <c r="P172" s="47"/>
      <c r="Q172" s="47"/>
      <c r="R172" s="47"/>
      <c r="S172" s="47"/>
      <c r="T172" s="47" t="s">
        <v>3107</v>
      </c>
      <c r="U172" s="47" t="s">
        <v>1898</v>
      </c>
      <c r="V172" s="48">
        <v>0.42245821804490857</v>
      </c>
      <c r="W172" s="47"/>
      <c r="X172" s="44">
        <v>3</v>
      </c>
      <c r="Y172" s="44">
        <v>2</v>
      </c>
      <c r="Z172" s="44">
        <v>175</v>
      </c>
      <c r="AA172" s="44">
        <v>172</v>
      </c>
      <c r="AB172" s="44">
        <v>3</v>
      </c>
      <c r="AC172" s="44">
        <v>0</v>
      </c>
      <c r="AD172" s="44">
        <v>14</v>
      </c>
      <c r="AE172" s="44">
        <v>42</v>
      </c>
      <c r="AF172" s="44">
        <v>26</v>
      </c>
      <c r="AG172" s="44">
        <v>66</v>
      </c>
      <c r="AH172" s="44">
        <v>23</v>
      </c>
      <c r="AI172" s="44">
        <v>4</v>
      </c>
      <c r="AJ172" s="44">
        <v>0</v>
      </c>
      <c r="AK172" s="44">
        <v>0</v>
      </c>
      <c r="AL172" s="44">
        <v>1</v>
      </c>
      <c r="AM172" s="44">
        <v>87.63</v>
      </c>
      <c r="AN172" s="44">
        <v>35.47</v>
      </c>
      <c r="AO172" s="44">
        <v>507</v>
      </c>
      <c r="AP172" s="44">
        <v>15</v>
      </c>
      <c r="AQ172" s="44">
        <v>899</v>
      </c>
      <c r="AR172" s="44">
        <v>1443</v>
      </c>
      <c r="AS172" s="44">
        <v>627</v>
      </c>
      <c r="AT172" s="44">
        <v>699</v>
      </c>
      <c r="AU172" s="44">
        <v>508</v>
      </c>
      <c r="AV172" s="44">
        <v>81</v>
      </c>
      <c r="AW172" s="44">
        <v>863</v>
      </c>
      <c r="AX172" s="44">
        <v>29</v>
      </c>
      <c r="AY172" s="44">
        <v>8</v>
      </c>
      <c r="AZ172" s="44">
        <v>0</v>
      </c>
      <c r="BA172" s="44">
        <v>8</v>
      </c>
      <c r="BB172" s="44">
        <v>0</v>
      </c>
      <c r="BC172" s="44">
        <v>228</v>
      </c>
      <c r="BD172" s="44">
        <v>6807</v>
      </c>
      <c r="BE172" s="44">
        <v>1616</v>
      </c>
      <c r="BF172" s="44">
        <v>4450</v>
      </c>
      <c r="BG172" s="44">
        <v>20462</v>
      </c>
      <c r="BH172" s="44">
        <v>334</v>
      </c>
      <c r="BI172" s="44">
        <v>5659</v>
      </c>
      <c r="BJ172" s="44">
        <v>524</v>
      </c>
    </row>
    <row r="173" spans="1:62" ht="15.75">
      <c r="A173" s="101" t="s">
        <v>1221</v>
      </c>
      <c r="B173" s="44">
        <v>191</v>
      </c>
      <c r="C173" s="45" t="s">
        <v>256</v>
      </c>
      <c r="D173" s="45" t="s">
        <v>256</v>
      </c>
      <c r="E173" s="45" t="s">
        <v>1896</v>
      </c>
      <c r="F173" s="45" t="s">
        <v>1714</v>
      </c>
      <c r="G173" s="44">
        <v>34</v>
      </c>
      <c r="H173" s="45" t="s">
        <v>1222</v>
      </c>
      <c r="I173" s="46" t="s">
        <v>1943</v>
      </c>
      <c r="J173" s="47" t="s">
        <v>1898</v>
      </c>
      <c r="K173" s="47" t="s">
        <v>51</v>
      </c>
      <c r="L173" s="47" t="s">
        <v>1898</v>
      </c>
      <c r="M173" s="47"/>
      <c r="N173" s="47" t="s">
        <v>272</v>
      </c>
      <c r="O173" s="45" t="s">
        <v>1961</v>
      </c>
      <c r="P173" s="47"/>
      <c r="Q173" s="47"/>
      <c r="R173" s="47"/>
      <c r="S173" s="47"/>
      <c r="T173" s="47" t="s">
        <v>3107</v>
      </c>
      <c r="U173" s="47" t="s">
        <v>1898</v>
      </c>
      <c r="V173" s="48">
        <v>0.60413441048983185</v>
      </c>
      <c r="W173" s="47"/>
      <c r="X173" s="44">
        <v>2</v>
      </c>
      <c r="Y173" s="44">
        <v>2</v>
      </c>
      <c r="Z173" s="44">
        <v>179</v>
      </c>
      <c r="AA173" s="44">
        <v>174</v>
      </c>
      <c r="AB173" s="44">
        <v>3</v>
      </c>
      <c r="AC173" s="44">
        <v>2</v>
      </c>
      <c r="AD173" s="44">
        <v>28</v>
      </c>
      <c r="AE173" s="44">
        <v>141</v>
      </c>
      <c r="AF173" s="44">
        <v>10</v>
      </c>
      <c r="AG173" s="44">
        <v>0</v>
      </c>
      <c r="AH173" s="44">
        <v>0</v>
      </c>
      <c r="AI173" s="44">
        <v>0</v>
      </c>
      <c r="AJ173" s="44">
        <v>0</v>
      </c>
      <c r="AK173" s="44">
        <v>0</v>
      </c>
      <c r="AL173" s="47">
        <v>0</v>
      </c>
      <c r="AM173" s="44">
        <v>97.65</v>
      </c>
      <c r="AN173" s="44">
        <v>16.09</v>
      </c>
      <c r="AO173" s="44">
        <v>100</v>
      </c>
      <c r="AP173" s="44">
        <v>3</v>
      </c>
      <c r="AQ173" s="44">
        <v>680</v>
      </c>
      <c r="AR173" s="44">
        <v>365</v>
      </c>
      <c r="AS173" s="44">
        <v>504</v>
      </c>
      <c r="AT173" s="44">
        <v>253</v>
      </c>
      <c r="AU173" s="44">
        <v>281</v>
      </c>
      <c r="AV173" s="44">
        <v>3</v>
      </c>
      <c r="AW173" s="44">
        <v>397</v>
      </c>
      <c r="AX173" s="44">
        <v>0</v>
      </c>
      <c r="AY173" s="44">
        <v>3</v>
      </c>
      <c r="AZ173" s="44">
        <v>0</v>
      </c>
      <c r="BA173" s="44">
        <v>4</v>
      </c>
      <c r="BB173" s="44">
        <v>0</v>
      </c>
      <c r="BC173" s="44">
        <v>127</v>
      </c>
      <c r="BD173" s="44">
        <v>3507</v>
      </c>
      <c r="BE173" s="44">
        <v>522</v>
      </c>
      <c r="BF173" s="44">
        <v>2885</v>
      </c>
      <c r="BG173" s="44">
        <v>7408</v>
      </c>
      <c r="BH173" s="44">
        <v>176</v>
      </c>
      <c r="BI173" s="44">
        <v>2194</v>
      </c>
      <c r="BJ173" s="44">
        <v>239</v>
      </c>
    </row>
    <row r="174" spans="1:62" ht="15.75">
      <c r="A174" s="101" t="s">
        <v>1454</v>
      </c>
      <c r="B174" s="44">
        <v>192</v>
      </c>
      <c r="C174" s="45" t="s">
        <v>307</v>
      </c>
      <c r="D174" s="45" t="s">
        <v>307</v>
      </c>
      <c r="E174" s="45" t="s">
        <v>2129</v>
      </c>
      <c r="F174" s="45" t="s">
        <v>1770</v>
      </c>
      <c r="G174" s="44">
        <v>100</v>
      </c>
      <c r="H174" s="45" t="s">
        <v>1455</v>
      </c>
      <c r="I174" s="46" t="s">
        <v>2164</v>
      </c>
      <c r="J174" s="47" t="s">
        <v>1898</v>
      </c>
      <c r="K174" s="47" t="s">
        <v>51</v>
      </c>
      <c r="L174" s="47" t="s">
        <v>1898</v>
      </c>
      <c r="M174" s="47"/>
      <c r="N174" s="47" t="s">
        <v>272</v>
      </c>
      <c r="O174" s="45" t="s">
        <v>2169</v>
      </c>
      <c r="P174" s="47"/>
      <c r="Q174" s="47"/>
      <c r="R174" s="47"/>
      <c r="S174" s="47"/>
      <c r="T174" s="47" t="s">
        <v>3107</v>
      </c>
      <c r="U174" s="47" t="s">
        <v>1898</v>
      </c>
      <c r="V174" s="48">
        <v>0.5688336393747393</v>
      </c>
      <c r="W174" s="47"/>
      <c r="X174" s="44">
        <v>4</v>
      </c>
      <c r="Y174" s="44">
        <v>2</v>
      </c>
      <c r="Z174" s="44">
        <v>360</v>
      </c>
      <c r="AA174" s="44">
        <v>355</v>
      </c>
      <c r="AB174" s="44">
        <v>5</v>
      </c>
      <c r="AC174" s="44">
        <v>0</v>
      </c>
      <c r="AD174" s="44">
        <v>29</v>
      </c>
      <c r="AE174" s="44">
        <v>112</v>
      </c>
      <c r="AF174" s="44">
        <v>130</v>
      </c>
      <c r="AG174" s="44">
        <v>45</v>
      </c>
      <c r="AH174" s="44">
        <v>36</v>
      </c>
      <c r="AI174" s="44">
        <v>8</v>
      </c>
      <c r="AJ174" s="44">
        <v>0</v>
      </c>
      <c r="AK174" s="44">
        <v>0</v>
      </c>
      <c r="AL174" s="44">
        <v>1</v>
      </c>
      <c r="AM174" s="44">
        <v>90.93</v>
      </c>
      <c r="AN174" s="44">
        <v>28.45</v>
      </c>
      <c r="AO174" s="44">
        <v>702</v>
      </c>
      <c r="AP174" s="44">
        <v>145</v>
      </c>
      <c r="AQ174" s="44">
        <v>1789</v>
      </c>
      <c r="AR174" s="44">
        <v>1556</v>
      </c>
      <c r="AS174" s="44">
        <v>694</v>
      </c>
      <c r="AT174" s="44">
        <v>411</v>
      </c>
      <c r="AU174" s="44">
        <v>276</v>
      </c>
      <c r="AV174" s="44">
        <v>0</v>
      </c>
      <c r="AW174" s="44">
        <v>561</v>
      </c>
      <c r="AX174" s="44">
        <v>19</v>
      </c>
      <c r="AY174" s="44">
        <v>6</v>
      </c>
      <c r="AZ174" s="44">
        <v>2</v>
      </c>
      <c r="BA174" s="44">
        <v>12</v>
      </c>
      <c r="BB174" s="44">
        <v>6</v>
      </c>
      <c r="BC174" s="44">
        <v>458</v>
      </c>
      <c r="BD174" s="44">
        <v>7699</v>
      </c>
      <c r="BE174" s="44">
        <v>2322</v>
      </c>
      <c r="BF174" s="44">
        <v>5025</v>
      </c>
      <c r="BG174" s="44">
        <v>20436</v>
      </c>
      <c r="BH174" s="44">
        <v>480</v>
      </c>
      <c r="BI174" s="44">
        <v>19180</v>
      </c>
      <c r="BJ174" s="44">
        <v>309</v>
      </c>
    </row>
    <row r="175" spans="1:62" ht="15.75">
      <c r="A175" s="101" t="s">
        <v>1538</v>
      </c>
      <c r="B175" s="44">
        <v>193</v>
      </c>
      <c r="C175" s="45" t="s">
        <v>256</v>
      </c>
      <c r="D175" s="45" t="s">
        <v>256</v>
      </c>
      <c r="E175" s="45" t="s">
        <v>1906</v>
      </c>
      <c r="F175" s="45" t="s">
        <v>1739</v>
      </c>
      <c r="G175" s="44">
        <v>63</v>
      </c>
      <c r="H175" s="45" t="s">
        <v>1539</v>
      </c>
      <c r="I175" s="46" t="s">
        <v>1981</v>
      </c>
      <c r="J175" s="47" t="s">
        <v>1898</v>
      </c>
      <c r="K175" s="47" t="s">
        <v>51</v>
      </c>
      <c r="L175" s="47" t="s">
        <v>1898</v>
      </c>
      <c r="M175" s="47"/>
      <c r="N175" s="47" t="s">
        <v>272</v>
      </c>
      <c r="O175" s="45" t="s">
        <v>1994</v>
      </c>
      <c r="P175" s="47"/>
      <c r="Q175" s="47"/>
      <c r="R175" s="47"/>
      <c r="S175" s="47"/>
      <c r="T175" s="47" t="s">
        <v>3107</v>
      </c>
      <c r="U175" s="47" t="s">
        <v>1898</v>
      </c>
      <c r="V175" s="48">
        <v>0.54736524122068175</v>
      </c>
      <c r="W175" s="47"/>
      <c r="X175" s="44">
        <v>8</v>
      </c>
      <c r="Y175" s="44">
        <v>4</v>
      </c>
      <c r="Z175" s="44">
        <v>287</v>
      </c>
      <c r="AA175" s="44">
        <v>282</v>
      </c>
      <c r="AB175" s="44">
        <v>3</v>
      </c>
      <c r="AC175" s="44">
        <v>2</v>
      </c>
      <c r="AD175" s="44">
        <v>21</v>
      </c>
      <c r="AE175" s="44">
        <v>91</v>
      </c>
      <c r="AF175" s="44">
        <v>63</v>
      </c>
      <c r="AG175" s="44">
        <v>61</v>
      </c>
      <c r="AH175" s="44">
        <v>42</v>
      </c>
      <c r="AI175" s="44">
        <v>9</v>
      </c>
      <c r="AJ175" s="44">
        <v>0</v>
      </c>
      <c r="AK175" s="44">
        <v>0</v>
      </c>
      <c r="AL175" s="44">
        <v>2</v>
      </c>
      <c r="AM175" s="44">
        <v>85.81</v>
      </c>
      <c r="AN175" s="44">
        <v>40.07</v>
      </c>
      <c r="AO175" s="44">
        <v>799</v>
      </c>
      <c r="AP175" s="44">
        <v>194</v>
      </c>
      <c r="AQ175" s="44">
        <v>1353</v>
      </c>
      <c r="AR175" s="44">
        <v>1054</v>
      </c>
      <c r="AS175" s="44">
        <v>948</v>
      </c>
      <c r="AT175" s="44">
        <v>732</v>
      </c>
      <c r="AU175" s="44">
        <v>1432</v>
      </c>
      <c r="AV175" s="44">
        <v>42</v>
      </c>
      <c r="AW175" s="44">
        <v>2561</v>
      </c>
      <c r="AX175" s="44">
        <v>80</v>
      </c>
      <c r="AY175" s="44">
        <v>14</v>
      </c>
      <c r="AZ175" s="44">
        <v>0</v>
      </c>
      <c r="BA175" s="44">
        <v>18</v>
      </c>
      <c r="BB175" s="44">
        <v>0</v>
      </c>
      <c r="BC175" s="44">
        <v>229</v>
      </c>
      <c r="BD175" s="44">
        <v>7620</v>
      </c>
      <c r="BE175" s="44">
        <v>3353</v>
      </c>
      <c r="BF175" s="44">
        <v>8616</v>
      </c>
      <c r="BG175" s="44">
        <v>21076</v>
      </c>
      <c r="BH175" s="44">
        <v>403</v>
      </c>
      <c r="BI175" s="44">
        <v>6576</v>
      </c>
      <c r="BJ175" s="44">
        <v>310</v>
      </c>
    </row>
    <row r="176" spans="1:62" ht="15.75">
      <c r="A176" s="101" t="s">
        <v>1312</v>
      </c>
      <c r="B176" s="44">
        <v>194</v>
      </c>
      <c r="C176" s="45" t="s">
        <v>278</v>
      </c>
      <c r="D176" s="45" t="s">
        <v>278</v>
      </c>
      <c r="E176" s="45" t="s">
        <v>2026</v>
      </c>
      <c r="F176" s="45" t="s">
        <v>1805</v>
      </c>
      <c r="G176" s="44">
        <v>194</v>
      </c>
      <c r="H176" s="45" t="s">
        <v>1313</v>
      </c>
      <c r="I176" s="46" t="s">
        <v>2087</v>
      </c>
      <c r="J176" s="47" t="s">
        <v>1898</v>
      </c>
      <c r="K176" s="47" t="s">
        <v>51</v>
      </c>
      <c r="L176" s="47" t="s">
        <v>1898</v>
      </c>
      <c r="M176" s="47"/>
      <c r="N176" s="47" t="s">
        <v>1904</v>
      </c>
      <c r="O176" s="45"/>
      <c r="P176" s="47"/>
      <c r="Q176" s="47"/>
      <c r="R176" s="47"/>
      <c r="S176" s="47"/>
      <c r="T176" s="47" t="s">
        <v>3107</v>
      </c>
      <c r="U176" s="47" t="s">
        <v>1898</v>
      </c>
      <c r="V176" s="48">
        <v>0.5845386724950995</v>
      </c>
      <c r="W176" s="47"/>
      <c r="X176" s="44">
        <v>6</v>
      </c>
      <c r="Y176" s="44">
        <v>2</v>
      </c>
      <c r="Z176" s="44">
        <v>336</v>
      </c>
      <c r="AA176" s="44">
        <v>334</v>
      </c>
      <c r="AB176" s="44">
        <v>2</v>
      </c>
      <c r="AC176" s="44">
        <v>0</v>
      </c>
      <c r="AD176" s="44">
        <v>87</v>
      </c>
      <c r="AE176" s="44">
        <v>88</v>
      </c>
      <c r="AF176" s="44">
        <v>86</v>
      </c>
      <c r="AG176" s="44">
        <v>60</v>
      </c>
      <c r="AH176" s="44">
        <v>12</v>
      </c>
      <c r="AI176" s="44">
        <v>3</v>
      </c>
      <c r="AJ176" s="44">
        <v>0</v>
      </c>
      <c r="AK176" s="44">
        <v>0</v>
      </c>
      <c r="AL176" s="44">
        <v>2</v>
      </c>
      <c r="AM176" s="44">
        <v>93.9</v>
      </c>
      <c r="AN176" s="44">
        <v>30.24</v>
      </c>
      <c r="AO176" s="44">
        <v>548</v>
      </c>
      <c r="AP176" s="44">
        <v>52</v>
      </c>
      <c r="AQ176" s="44">
        <v>1420</v>
      </c>
      <c r="AR176" s="44">
        <v>1354</v>
      </c>
      <c r="AS176" s="44">
        <v>999</v>
      </c>
      <c r="AT176" s="44">
        <v>829</v>
      </c>
      <c r="AU176" s="44">
        <v>647</v>
      </c>
      <c r="AV176" s="44">
        <v>10</v>
      </c>
      <c r="AW176" s="44">
        <v>574</v>
      </c>
      <c r="AX176" s="44">
        <v>3</v>
      </c>
      <c r="AY176" s="44">
        <v>4</v>
      </c>
      <c r="AZ176" s="44">
        <v>0</v>
      </c>
      <c r="BA176" s="44">
        <v>9</v>
      </c>
      <c r="BB176" s="44">
        <v>2</v>
      </c>
      <c r="BC176" s="44">
        <v>412</v>
      </c>
      <c r="BD176" s="44">
        <v>10892</v>
      </c>
      <c r="BE176" s="44">
        <v>2119</v>
      </c>
      <c r="BF176" s="44">
        <v>5841</v>
      </c>
      <c r="BG176" s="44">
        <v>17638</v>
      </c>
      <c r="BH176" s="44">
        <v>585</v>
      </c>
      <c r="BI176" s="44">
        <v>4962</v>
      </c>
      <c r="BJ176" s="44">
        <v>703</v>
      </c>
    </row>
    <row r="177" spans="1:62" ht="15.75">
      <c r="A177" s="101" t="s">
        <v>943</v>
      </c>
      <c r="B177" s="44">
        <v>197</v>
      </c>
      <c r="C177" s="45" t="s">
        <v>256</v>
      </c>
      <c r="D177" s="45" t="s">
        <v>256</v>
      </c>
      <c r="E177" s="45" t="s">
        <v>1896</v>
      </c>
      <c r="F177" s="45" t="s">
        <v>1806</v>
      </c>
      <c r="G177" s="44">
        <v>197</v>
      </c>
      <c r="H177" s="45" t="s">
        <v>944</v>
      </c>
      <c r="I177" s="46" t="s">
        <v>1910</v>
      </c>
      <c r="J177" s="47" t="s">
        <v>1898</v>
      </c>
      <c r="K177" s="47" t="s">
        <v>51</v>
      </c>
      <c r="L177" s="47" t="s">
        <v>1898</v>
      </c>
      <c r="M177" s="47"/>
      <c r="N177" s="47" t="s">
        <v>272</v>
      </c>
      <c r="O177" s="45" t="s">
        <v>1948</v>
      </c>
      <c r="P177" s="47"/>
      <c r="Q177" s="47"/>
      <c r="R177" s="47"/>
      <c r="S177" s="47"/>
      <c r="T177" s="47" t="s">
        <v>3107</v>
      </c>
      <c r="U177" s="47" t="s">
        <v>1898</v>
      </c>
      <c r="V177" s="48">
        <v>0.48442082736373393</v>
      </c>
      <c r="W177" s="47" t="s">
        <v>3108</v>
      </c>
      <c r="X177" s="44">
        <v>5</v>
      </c>
      <c r="Y177" s="44">
        <v>6</v>
      </c>
      <c r="Z177" s="44">
        <v>344</v>
      </c>
      <c r="AA177" s="44">
        <v>341</v>
      </c>
      <c r="AB177" s="44">
        <v>0</v>
      </c>
      <c r="AC177" s="44">
        <v>3</v>
      </c>
      <c r="AD177" s="44">
        <v>17</v>
      </c>
      <c r="AE177" s="44">
        <v>105</v>
      </c>
      <c r="AF177" s="44">
        <v>141</v>
      </c>
      <c r="AG177" s="44">
        <v>55</v>
      </c>
      <c r="AH177" s="44">
        <v>26</v>
      </c>
      <c r="AI177" s="44">
        <v>0</v>
      </c>
      <c r="AJ177" s="44">
        <v>0</v>
      </c>
      <c r="AK177" s="44">
        <v>0</v>
      </c>
      <c r="AL177" s="44">
        <v>3</v>
      </c>
      <c r="AM177" s="44">
        <v>88.11</v>
      </c>
      <c r="AN177" s="44">
        <v>42.23</v>
      </c>
      <c r="AO177" s="44">
        <v>850</v>
      </c>
      <c r="AP177" s="44">
        <v>51</v>
      </c>
      <c r="AQ177" s="44">
        <v>2730</v>
      </c>
      <c r="AR177" s="44">
        <v>2468</v>
      </c>
      <c r="AS177" s="44">
        <v>1047</v>
      </c>
      <c r="AT177" s="44">
        <v>730</v>
      </c>
      <c r="AU177" s="44">
        <v>605</v>
      </c>
      <c r="AV177" s="44">
        <v>18</v>
      </c>
      <c r="AW177" s="44">
        <v>652</v>
      </c>
      <c r="AX177" s="44">
        <v>26</v>
      </c>
      <c r="AY177" s="44">
        <v>7</v>
      </c>
      <c r="AZ177" s="44">
        <v>0</v>
      </c>
      <c r="BA177" s="44">
        <v>13</v>
      </c>
      <c r="BB177" s="44">
        <v>1</v>
      </c>
      <c r="BC177" s="44">
        <v>296</v>
      </c>
      <c r="BD177" s="44">
        <v>11269</v>
      </c>
      <c r="BE177" s="44">
        <v>1472</v>
      </c>
      <c r="BF177" s="44">
        <v>7530</v>
      </c>
      <c r="BG177" s="44">
        <v>31995</v>
      </c>
      <c r="BH177" s="44">
        <v>461</v>
      </c>
      <c r="BI177" s="44">
        <v>7655</v>
      </c>
      <c r="BJ177" s="44">
        <v>641</v>
      </c>
    </row>
    <row r="178" spans="1:62" ht="15.75">
      <c r="A178" s="101" t="s">
        <v>517</v>
      </c>
      <c r="B178" s="44">
        <v>198</v>
      </c>
      <c r="C178" s="45" t="s">
        <v>307</v>
      </c>
      <c r="D178" s="45" t="s">
        <v>307</v>
      </c>
      <c r="E178" s="45" t="s">
        <v>2129</v>
      </c>
      <c r="F178" s="45" t="s">
        <v>1736</v>
      </c>
      <c r="G178" s="44">
        <v>60</v>
      </c>
      <c r="H178" s="45" t="s">
        <v>518</v>
      </c>
      <c r="I178" s="46" t="s">
        <v>2128</v>
      </c>
      <c r="J178" s="47" t="s">
        <v>1898</v>
      </c>
      <c r="K178" s="47" t="s">
        <v>51</v>
      </c>
      <c r="L178" s="47" t="s">
        <v>1898</v>
      </c>
      <c r="M178" s="47"/>
      <c r="N178" s="47" t="s">
        <v>272</v>
      </c>
      <c r="O178" s="45" t="s">
        <v>2130</v>
      </c>
      <c r="P178" s="47"/>
      <c r="Q178" s="47"/>
      <c r="R178" s="47"/>
      <c r="S178" s="47"/>
      <c r="T178" s="47" t="s">
        <v>3107</v>
      </c>
      <c r="U178" s="47" t="s">
        <v>1898</v>
      </c>
      <c r="V178" s="48">
        <v>0.5970613215504641</v>
      </c>
      <c r="W178" s="47"/>
      <c r="X178" s="44">
        <v>2</v>
      </c>
      <c r="Y178" s="44">
        <v>0</v>
      </c>
      <c r="Z178" s="44">
        <v>197</v>
      </c>
      <c r="AA178" s="44">
        <v>192</v>
      </c>
      <c r="AB178" s="44">
        <v>5</v>
      </c>
      <c r="AC178" s="44">
        <v>0</v>
      </c>
      <c r="AD178" s="44">
        <v>44</v>
      </c>
      <c r="AE178" s="44">
        <v>152</v>
      </c>
      <c r="AF178" s="44">
        <v>1</v>
      </c>
      <c r="AG178" s="44">
        <v>0</v>
      </c>
      <c r="AH178" s="44">
        <v>0</v>
      </c>
      <c r="AI178" s="44">
        <v>0</v>
      </c>
      <c r="AJ178" s="44">
        <v>0</v>
      </c>
      <c r="AK178" s="44">
        <v>0</v>
      </c>
      <c r="AL178" s="44">
        <v>1</v>
      </c>
      <c r="AM178" s="44">
        <v>98.53</v>
      </c>
      <c r="AN178" s="44">
        <v>14.58</v>
      </c>
      <c r="AO178" s="44">
        <v>62</v>
      </c>
      <c r="AP178" s="44">
        <v>9</v>
      </c>
      <c r="AQ178" s="44">
        <v>756</v>
      </c>
      <c r="AR178" s="44">
        <v>593</v>
      </c>
      <c r="AS178" s="44">
        <v>278</v>
      </c>
      <c r="AT178" s="44">
        <v>155</v>
      </c>
      <c r="AU178" s="44">
        <v>342</v>
      </c>
      <c r="AV178" s="44">
        <v>8</v>
      </c>
      <c r="AW178" s="44">
        <v>119</v>
      </c>
      <c r="AX178" s="44">
        <v>5</v>
      </c>
      <c r="AY178" s="44">
        <v>6</v>
      </c>
      <c r="AZ178" s="44">
        <v>0</v>
      </c>
      <c r="BA178" s="44">
        <v>7</v>
      </c>
      <c r="BB178" s="44">
        <v>0</v>
      </c>
      <c r="BC178" s="44">
        <v>253</v>
      </c>
      <c r="BD178" s="44">
        <v>3652</v>
      </c>
      <c r="BE178" s="44">
        <v>2331</v>
      </c>
      <c r="BF178" s="44">
        <v>1929</v>
      </c>
      <c r="BG178" s="44">
        <v>4509</v>
      </c>
      <c r="BH178" s="44">
        <v>97</v>
      </c>
      <c r="BI178" s="44">
        <v>1153</v>
      </c>
      <c r="BJ178" s="44">
        <v>78</v>
      </c>
    </row>
    <row r="179" spans="1:62" ht="15.75">
      <c r="A179" s="101" t="s">
        <v>789</v>
      </c>
      <c r="B179" s="44">
        <v>199</v>
      </c>
      <c r="C179" s="45" t="s">
        <v>307</v>
      </c>
      <c r="D179" s="45" t="s">
        <v>1688</v>
      </c>
      <c r="E179" s="45" t="s">
        <v>2151</v>
      </c>
      <c r="F179" s="45" t="s">
        <v>1740</v>
      </c>
      <c r="G179" s="44">
        <v>64</v>
      </c>
      <c r="H179" s="45" t="s">
        <v>790</v>
      </c>
      <c r="I179" s="46" t="s">
        <v>2188</v>
      </c>
      <c r="J179" s="47" t="s">
        <v>1898</v>
      </c>
      <c r="K179" s="47" t="s">
        <v>51</v>
      </c>
      <c r="L179" s="47" t="s">
        <v>1898</v>
      </c>
      <c r="M179" s="47" t="s">
        <v>2006</v>
      </c>
      <c r="N179" s="47" t="s">
        <v>272</v>
      </c>
      <c r="O179" s="45" t="s">
        <v>2189</v>
      </c>
      <c r="P179" s="47"/>
      <c r="Q179" s="47"/>
      <c r="R179" s="47"/>
      <c r="S179" s="47"/>
      <c r="T179" s="47" t="s">
        <v>3107</v>
      </c>
      <c r="U179" s="47" t="s">
        <v>1901</v>
      </c>
      <c r="V179" s="48">
        <v>0.94490815959520713</v>
      </c>
      <c r="W179" s="47" t="s">
        <v>3108</v>
      </c>
      <c r="X179" s="44">
        <v>3</v>
      </c>
      <c r="Y179" s="44">
        <v>3</v>
      </c>
      <c r="Z179" s="44">
        <v>171</v>
      </c>
      <c r="AA179" s="44">
        <v>165</v>
      </c>
      <c r="AB179" s="44">
        <v>6</v>
      </c>
      <c r="AC179" s="44">
        <v>0</v>
      </c>
      <c r="AD179" s="44">
        <v>86</v>
      </c>
      <c r="AE179" s="44">
        <v>85</v>
      </c>
      <c r="AF179" s="44">
        <v>0</v>
      </c>
      <c r="AG179" s="44">
        <v>0</v>
      </c>
      <c r="AH179" s="44">
        <v>0</v>
      </c>
      <c r="AI179" s="44">
        <v>0</v>
      </c>
      <c r="AJ179" s="44">
        <v>0</v>
      </c>
      <c r="AK179" s="44">
        <v>0</v>
      </c>
      <c r="AL179" s="47">
        <v>0</v>
      </c>
      <c r="AM179" s="44">
        <v>95.33</v>
      </c>
      <c r="AN179" s="44">
        <v>15.76</v>
      </c>
      <c r="AO179" s="44">
        <v>375</v>
      </c>
      <c r="AP179" s="44">
        <v>96</v>
      </c>
      <c r="AQ179" s="44">
        <v>686</v>
      </c>
      <c r="AR179" s="44">
        <v>798</v>
      </c>
      <c r="AS179" s="44">
        <v>400</v>
      </c>
      <c r="AT179" s="44">
        <v>89</v>
      </c>
      <c r="AU179" s="44">
        <v>205</v>
      </c>
      <c r="AV179" s="44">
        <v>30</v>
      </c>
      <c r="AW179" s="44">
        <v>107</v>
      </c>
      <c r="AX179" s="44">
        <v>4</v>
      </c>
      <c r="AY179" s="44">
        <v>0</v>
      </c>
      <c r="AZ179" s="44">
        <v>0</v>
      </c>
      <c r="BA179" s="44">
        <v>0</v>
      </c>
      <c r="BB179" s="44">
        <v>0</v>
      </c>
      <c r="BC179" s="44">
        <v>64</v>
      </c>
      <c r="BD179" s="44">
        <v>3617</v>
      </c>
      <c r="BE179" s="44">
        <v>2169</v>
      </c>
      <c r="BF179" s="44">
        <v>1726</v>
      </c>
      <c r="BG179" s="44">
        <v>8866</v>
      </c>
      <c r="BH179" s="44">
        <v>241</v>
      </c>
      <c r="BI179" s="44">
        <v>5435</v>
      </c>
      <c r="BJ179" s="44">
        <v>561</v>
      </c>
    </row>
    <row r="180" spans="1:62" ht="15.75">
      <c r="A180" s="101" t="s">
        <v>1115</v>
      </c>
      <c r="B180" s="44">
        <v>201</v>
      </c>
      <c r="C180" s="45" t="s">
        <v>452</v>
      </c>
      <c r="D180" s="45" t="s">
        <v>1684</v>
      </c>
      <c r="E180" s="45" t="s">
        <v>2273</v>
      </c>
      <c r="F180" s="45" t="s">
        <v>1804</v>
      </c>
      <c r="G180" s="44">
        <v>186</v>
      </c>
      <c r="H180" s="45" t="s">
        <v>1116</v>
      </c>
      <c r="I180" s="46" t="s">
        <v>2279</v>
      </c>
      <c r="J180" s="47" t="s">
        <v>1898</v>
      </c>
      <c r="K180" s="47" t="s">
        <v>51</v>
      </c>
      <c r="L180" s="47" t="s">
        <v>1898</v>
      </c>
      <c r="M180" s="47"/>
      <c r="N180" s="47" t="s">
        <v>1904</v>
      </c>
      <c r="O180" s="45"/>
      <c r="P180" s="47"/>
      <c r="Q180" s="47"/>
      <c r="R180" s="47"/>
      <c r="S180" s="47"/>
      <c r="T180" s="47" t="s">
        <v>3107</v>
      </c>
      <c r="U180" s="47" t="s">
        <v>1898</v>
      </c>
      <c r="V180" s="48">
        <v>0.56851452297568539</v>
      </c>
      <c r="W180" s="47" t="s">
        <v>3108</v>
      </c>
      <c r="X180" s="44">
        <v>2</v>
      </c>
      <c r="Y180" s="44">
        <v>3</v>
      </c>
      <c r="Z180" s="44">
        <v>83</v>
      </c>
      <c r="AA180" s="44">
        <v>82</v>
      </c>
      <c r="AB180" s="44">
        <v>1</v>
      </c>
      <c r="AC180" s="44">
        <v>0</v>
      </c>
      <c r="AD180" s="44">
        <v>18</v>
      </c>
      <c r="AE180" s="44">
        <v>65</v>
      </c>
      <c r="AF180" s="44">
        <v>0</v>
      </c>
      <c r="AG180" s="44">
        <v>0</v>
      </c>
      <c r="AH180" s="44">
        <v>0</v>
      </c>
      <c r="AI180" s="44">
        <v>0</v>
      </c>
      <c r="AJ180" s="44">
        <v>0</v>
      </c>
      <c r="AK180" s="44">
        <v>0</v>
      </c>
      <c r="AL180" s="47">
        <v>0</v>
      </c>
      <c r="AM180" s="44">
        <v>101.31</v>
      </c>
      <c r="AN180" s="44">
        <v>4.88</v>
      </c>
      <c r="AO180" s="44">
        <v>60</v>
      </c>
      <c r="AP180" s="44">
        <v>0</v>
      </c>
      <c r="AQ180" s="44">
        <v>298</v>
      </c>
      <c r="AR180" s="44">
        <v>155</v>
      </c>
      <c r="AS180" s="44">
        <v>137</v>
      </c>
      <c r="AT180" s="44">
        <v>56</v>
      </c>
      <c r="AU180" s="44">
        <v>143</v>
      </c>
      <c r="AV180" s="44">
        <v>1</v>
      </c>
      <c r="AW180" s="44">
        <v>59</v>
      </c>
      <c r="AX180" s="44">
        <v>4</v>
      </c>
      <c r="AY180" s="44">
        <v>1</v>
      </c>
      <c r="AZ180" s="44">
        <v>0</v>
      </c>
      <c r="BA180" s="44">
        <v>5</v>
      </c>
      <c r="BB180" s="44">
        <v>0</v>
      </c>
      <c r="BC180" s="44">
        <v>33</v>
      </c>
      <c r="BD180" s="44">
        <v>1328</v>
      </c>
      <c r="BE180" s="44">
        <v>307</v>
      </c>
      <c r="BF180" s="44">
        <v>852</v>
      </c>
      <c r="BG180" s="44">
        <v>1749</v>
      </c>
      <c r="BH180" s="44">
        <v>120</v>
      </c>
      <c r="BI180" s="44">
        <v>1262</v>
      </c>
      <c r="BJ180" s="44">
        <v>255</v>
      </c>
    </row>
    <row r="181" spans="1:62" ht="15.75">
      <c r="A181" s="101" t="s">
        <v>484</v>
      </c>
      <c r="B181" s="44">
        <v>202</v>
      </c>
      <c r="C181" s="45" t="s">
        <v>256</v>
      </c>
      <c r="D181" s="45" t="s">
        <v>256</v>
      </c>
      <c r="E181" s="45" t="s">
        <v>1896</v>
      </c>
      <c r="F181" s="45" t="s">
        <v>1806</v>
      </c>
      <c r="G181" s="44">
        <v>197</v>
      </c>
      <c r="H181" s="45" t="s">
        <v>485</v>
      </c>
      <c r="I181" s="46" t="s">
        <v>1910</v>
      </c>
      <c r="J181" s="47" t="s">
        <v>1898</v>
      </c>
      <c r="K181" s="47" t="s">
        <v>51</v>
      </c>
      <c r="L181" s="47" t="s">
        <v>1898</v>
      </c>
      <c r="M181" s="47"/>
      <c r="N181" s="47" t="s">
        <v>272</v>
      </c>
      <c r="O181" s="45" t="s">
        <v>1911</v>
      </c>
      <c r="P181" s="47"/>
      <c r="Q181" s="47"/>
      <c r="R181" s="47"/>
      <c r="S181" s="47"/>
      <c r="T181" s="47" t="s">
        <v>3107</v>
      </c>
      <c r="U181" s="47" t="s">
        <v>1898</v>
      </c>
      <c r="V181" s="48">
        <v>0.58690221247602703</v>
      </c>
      <c r="W181" s="47"/>
      <c r="X181" s="44">
        <v>2</v>
      </c>
      <c r="Y181" s="44">
        <v>2</v>
      </c>
      <c r="Z181" s="44">
        <v>233</v>
      </c>
      <c r="AA181" s="44">
        <v>232</v>
      </c>
      <c r="AB181" s="44">
        <v>1</v>
      </c>
      <c r="AC181" s="44">
        <v>0</v>
      </c>
      <c r="AD181" s="44">
        <v>19</v>
      </c>
      <c r="AE181" s="44">
        <v>80</v>
      </c>
      <c r="AF181" s="44">
        <v>95</v>
      </c>
      <c r="AG181" s="44">
        <v>28</v>
      </c>
      <c r="AH181" s="44">
        <v>11</v>
      </c>
      <c r="AI181" s="44">
        <v>0</v>
      </c>
      <c r="AJ181" s="44">
        <v>0</v>
      </c>
      <c r="AK181" s="44">
        <v>0</v>
      </c>
      <c r="AL181" s="44">
        <v>1</v>
      </c>
      <c r="AM181" s="44">
        <v>90.59</v>
      </c>
      <c r="AN181" s="44">
        <v>34.479999999999997</v>
      </c>
      <c r="AO181" s="44">
        <v>800</v>
      </c>
      <c r="AP181" s="44">
        <v>43</v>
      </c>
      <c r="AQ181" s="44">
        <v>1924</v>
      </c>
      <c r="AR181" s="44">
        <v>1006</v>
      </c>
      <c r="AS181" s="44">
        <v>685</v>
      </c>
      <c r="AT181" s="44">
        <v>329</v>
      </c>
      <c r="AU181" s="44">
        <v>280</v>
      </c>
      <c r="AV181" s="44">
        <v>17</v>
      </c>
      <c r="AW181" s="44">
        <v>845</v>
      </c>
      <c r="AX181" s="44">
        <v>2</v>
      </c>
      <c r="AY181" s="44">
        <v>3</v>
      </c>
      <c r="AZ181" s="44">
        <v>0</v>
      </c>
      <c r="BA181" s="44">
        <v>6</v>
      </c>
      <c r="BB181" s="44">
        <v>0</v>
      </c>
      <c r="BC181" s="44">
        <v>162</v>
      </c>
      <c r="BD181" s="44">
        <v>8917</v>
      </c>
      <c r="BE181" s="44">
        <v>919</v>
      </c>
      <c r="BF181" s="44">
        <v>4753</v>
      </c>
      <c r="BG181" s="44">
        <v>21054</v>
      </c>
      <c r="BH181" s="44">
        <v>370</v>
      </c>
      <c r="BI181" s="44">
        <v>3484</v>
      </c>
      <c r="BJ181" s="44">
        <v>232</v>
      </c>
    </row>
    <row r="182" spans="1:62" ht="15.75">
      <c r="A182" s="101" t="s">
        <v>364</v>
      </c>
      <c r="B182" s="44">
        <v>203</v>
      </c>
      <c r="C182" s="45" t="s">
        <v>307</v>
      </c>
      <c r="D182" s="45" t="s">
        <v>1688</v>
      </c>
      <c r="E182" s="45" t="s">
        <v>2151</v>
      </c>
      <c r="F182" s="45" t="s">
        <v>1740</v>
      </c>
      <c r="G182" s="44">
        <v>64</v>
      </c>
      <c r="H182" s="45" t="s">
        <v>365</v>
      </c>
      <c r="I182" s="46" t="s">
        <v>2188</v>
      </c>
      <c r="J182" s="47" t="s">
        <v>1898</v>
      </c>
      <c r="K182" s="47" t="s">
        <v>51</v>
      </c>
      <c r="L182" s="47" t="s">
        <v>1898</v>
      </c>
      <c r="M182" s="47"/>
      <c r="N182" s="47" t="s">
        <v>1904</v>
      </c>
      <c r="O182" s="45"/>
      <c r="P182" s="47"/>
      <c r="Q182" s="47"/>
      <c r="R182" s="47"/>
      <c r="S182" s="47"/>
      <c r="T182" s="47" t="s">
        <v>3107</v>
      </c>
      <c r="U182" s="47" t="s">
        <v>1901</v>
      </c>
      <c r="V182" s="48">
        <v>0.78903265023775271</v>
      </c>
      <c r="W182" s="47" t="s">
        <v>3108</v>
      </c>
      <c r="X182" s="44">
        <v>1</v>
      </c>
      <c r="Y182" s="44">
        <v>2</v>
      </c>
      <c r="Z182" s="44">
        <v>66</v>
      </c>
      <c r="AA182" s="44">
        <v>64</v>
      </c>
      <c r="AB182" s="44">
        <v>2</v>
      </c>
      <c r="AC182" s="44">
        <v>0</v>
      </c>
      <c r="AD182" s="44">
        <v>17</v>
      </c>
      <c r="AE182" s="44">
        <v>22</v>
      </c>
      <c r="AF182" s="44">
        <v>15</v>
      </c>
      <c r="AG182" s="44">
        <v>6</v>
      </c>
      <c r="AH182" s="44">
        <v>6</v>
      </c>
      <c r="AI182" s="44">
        <v>0</v>
      </c>
      <c r="AJ182" s="44">
        <v>0</v>
      </c>
      <c r="AK182" s="44">
        <v>0</v>
      </c>
      <c r="AL182" s="47">
        <v>0</v>
      </c>
      <c r="AM182" s="44">
        <v>77.55</v>
      </c>
      <c r="AN182" s="44">
        <v>40.630000000000003</v>
      </c>
      <c r="AO182" s="44">
        <v>321</v>
      </c>
      <c r="AP182" s="44">
        <v>39</v>
      </c>
      <c r="AQ182" s="44">
        <v>642</v>
      </c>
      <c r="AR182" s="44">
        <v>755</v>
      </c>
      <c r="AS182" s="44">
        <v>167</v>
      </c>
      <c r="AT182" s="44">
        <v>99</v>
      </c>
      <c r="AU182" s="44">
        <v>110</v>
      </c>
      <c r="AV182" s="44">
        <v>9</v>
      </c>
      <c r="AW182" s="44">
        <v>74</v>
      </c>
      <c r="AX182" s="44">
        <v>1</v>
      </c>
      <c r="AY182" s="44">
        <v>0</v>
      </c>
      <c r="AZ182" s="44">
        <v>0</v>
      </c>
      <c r="BA182" s="44">
        <v>1</v>
      </c>
      <c r="BB182" s="44">
        <v>0</v>
      </c>
      <c r="BC182" s="44">
        <v>56</v>
      </c>
      <c r="BD182" s="44">
        <v>1956</v>
      </c>
      <c r="BE182" s="44">
        <v>1246</v>
      </c>
      <c r="BF182" s="44">
        <v>1379</v>
      </c>
      <c r="BG182" s="44">
        <v>5724</v>
      </c>
      <c r="BH182" s="44">
        <v>121</v>
      </c>
      <c r="BI182" s="44">
        <v>2943</v>
      </c>
      <c r="BJ182" s="44">
        <v>93</v>
      </c>
    </row>
    <row r="183" spans="1:62" ht="15.75">
      <c r="A183" s="101" t="s">
        <v>1296</v>
      </c>
      <c r="B183" s="44">
        <v>204</v>
      </c>
      <c r="C183" s="45" t="s">
        <v>307</v>
      </c>
      <c r="D183" s="45" t="s">
        <v>307</v>
      </c>
      <c r="E183" s="45" t="s">
        <v>2162</v>
      </c>
      <c r="F183" s="45" t="s">
        <v>1809</v>
      </c>
      <c r="G183" s="44">
        <v>241</v>
      </c>
      <c r="H183" s="45" t="s">
        <v>1297</v>
      </c>
      <c r="I183" s="46" t="s">
        <v>2182</v>
      </c>
      <c r="J183" s="47" t="s">
        <v>1898</v>
      </c>
      <c r="K183" s="47" t="s">
        <v>51</v>
      </c>
      <c r="L183" s="47" t="s">
        <v>1898</v>
      </c>
      <c r="M183" s="47"/>
      <c r="N183" s="47" t="s">
        <v>272</v>
      </c>
      <c r="O183" s="45" t="s">
        <v>2184</v>
      </c>
      <c r="P183" s="47"/>
      <c r="Q183" s="47"/>
      <c r="R183" s="47"/>
      <c r="S183" s="47"/>
      <c r="T183" s="47" t="s">
        <v>3107</v>
      </c>
      <c r="U183" s="47" t="s">
        <v>1901</v>
      </c>
      <c r="V183" s="48">
        <v>0.67575811564637611</v>
      </c>
      <c r="W183" s="47" t="s">
        <v>3108</v>
      </c>
      <c r="X183" s="44">
        <v>2</v>
      </c>
      <c r="Y183" s="44">
        <v>2</v>
      </c>
      <c r="Z183" s="44">
        <v>90</v>
      </c>
      <c r="AA183" s="44">
        <v>88</v>
      </c>
      <c r="AB183" s="44">
        <v>1</v>
      </c>
      <c r="AC183" s="44">
        <v>1</v>
      </c>
      <c r="AD183" s="44">
        <v>0</v>
      </c>
      <c r="AE183" s="44">
        <v>27</v>
      </c>
      <c r="AF183" s="44">
        <v>34</v>
      </c>
      <c r="AG183" s="44">
        <v>17</v>
      </c>
      <c r="AH183" s="44">
        <v>12</v>
      </c>
      <c r="AI183" s="44">
        <v>0</v>
      </c>
      <c r="AJ183" s="44">
        <v>0</v>
      </c>
      <c r="AK183" s="44">
        <v>0</v>
      </c>
      <c r="AL183" s="47">
        <v>0</v>
      </c>
      <c r="AM183" s="44">
        <v>83.82</v>
      </c>
      <c r="AN183" s="44">
        <v>59.09</v>
      </c>
      <c r="AO183" s="44">
        <v>328</v>
      </c>
      <c r="AP183" s="44">
        <v>58</v>
      </c>
      <c r="AQ183" s="44">
        <v>1003</v>
      </c>
      <c r="AR183" s="44">
        <v>1001</v>
      </c>
      <c r="AS183" s="44">
        <v>488</v>
      </c>
      <c r="AT183" s="44">
        <v>297</v>
      </c>
      <c r="AU183" s="44">
        <v>611</v>
      </c>
      <c r="AV183" s="44">
        <v>74</v>
      </c>
      <c r="AW183" s="44">
        <v>1403</v>
      </c>
      <c r="AX183" s="44">
        <v>38</v>
      </c>
      <c r="AY183" s="44">
        <v>2</v>
      </c>
      <c r="AZ183" s="44">
        <v>10</v>
      </c>
      <c r="BA183" s="44">
        <v>3</v>
      </c>
      <c r="BB183" s="44">
        <v>10</v>
      </c>
      <c r="BC183" s="44">
        <v>289</v>
      </c>
      <c r="BD183" s="44">
        <v>3317</v>
      </c>
      <c r="BE183" s="44">
        <v>932</v>
      </c>
      <c r="BF183" s="44">
        <v>4397</v>
      </c>
      <c r="BG183" s="44">
        <v>10957</v>
      </c>
      <c r="BH183" s="44">
        <v>235</v>
      </c>
      <c r="BI183" s="44">
        <v>2686</v>
      </c>
      <c r="BJ183" s="44">
        <v>188</v>
      </c>
    </row>
    <row r="184" spans="1:62" ht="15.75">
      <c r="A184" s="101" t="s">
        <v>885</v>
      </c>
      <c r="B184" s="44">
        <v>205</v>
      </c>
      <c r="C184" s="45" t="s">
        <v>278</v>
      </c>
      <c r="D184" s="45" t="s">
        <v>278</v>
      </c>
      <c r="E184" s="45" t="s">
        <v>2002</v>
      </c>
      <c r="F184" s="45" t="s">
        <v>1798</v>
      </c>
      <c r="G184" s="44">
        <v>167</v>
      </c>
      <c r="H184" s="45" t="s">
        <v>886</v>
      </c>
      <c r="I184" s="46" t="s">
        <v>2001</v>
      </c>
      <c r="J184" s="47" t="s">
        <v>1898</v>
      </c>
      <c r="K184" s="47" t="s">
        <v>51</v>
      </c>
      <c r="L184" s="47" t="s">
        <v>1898</v>
      </c>
      <c r="M184" s="47"/>
      <c r="N184" s="47" t="s">
        <v>272</v>
      </c>
      <c r="O184" s="45" t="s">
        <v>2049</v>
      </c>
      <c r="P184" s="47"/>
      <c r="Q184" s="47"/>
      <c r="R184" s="47"/>
      <c r="S184" s="47"/>
      <c r="T184" s="47" t="s">
        <v>3106</v>
      </c>
      <c r="U184" s="47" t="s">
        <v>1901</v>
      </c>
      <c r="V184" s="48">
        <v>0.88780020264012849</v>
      </c>
      <c r="W184" s="47" t="s">
        <v>3108</v>
      </c>
      <c r="X184" s="44">
        <v>0</v>
      </c>
      <c r="Y184" s="44">
        <v>36</v>
      </c>
      <c r="Z184" s="44">
        <v>36</v>
      </c>
      <c r="AA184" s="44">
        <v>36</v>
      </c>
      <c r="AB184" s="44">
        <v>0</v>
      </c>
      <c r="AC184" s="44">
        <v>0</v>
      </c>
      <c r="AD184" s="44">
        <v>0</v>
      </c>
      <c r="AE184" s="44">
        <v>0</v>
      </c>
      <c r="AF184" s="44">
        <v>18</v>
      </c>
      <c r="AG184" s="44">
        <v>18</v>
      </c>
      <c r="AH184" s="44">
        <v>0</v>
      </c>
      <c r="AI184" s="44">
        <v>0</v>
      </c>
      <c r="AJ184" s="44">
        <v>0</v>
      </c>
      <c r="AK184" s="44">
        <v>0</v>
      </c>
      <c r="AL184" s="47">
        <v>0</v>
      </c>
      <c r="AM184" s="44">
        <v>93.28</v>
      </c>
      <c r="AN184" s="44">
        <v>41.67</v>
      </c>
      <c r="AO184" s="44">
        <v>139</v>
      </c>
      <c r="AP184" s="44">
        <v>52</v>
      </c>
      <c r="AQ184" s="44">
        <v>465</v>
      </c>
      <c r="AR184" s="44">
        <v>727</v>
      </c>
      <c r="AS184" s="44">
        <v>169</v>
      </c>
      <c r="AT184" s="44">
        <v>181</v>
      </c>
      <c r="AU184" s="44">
        <v>176</v>
      </c>
      <c r="AV184" s="44">
        <v>0</v>
      </c>
      <c r="AW184" s="44">
        <v>50</v>
      </c>
      <c r="AX184" s="44">
        <v>1</v>
      </c>
      <c r="AY184" s="44">
        <v>0</v>
      </c>
      <c r="AZ184" s="44">
        <v>0</v>
      </c>
      <c r="BA184" s="44">
        <v>0</v>
      </c>
      <c r="BB184" s="44">
        <v>0</v>
      </c>
      <c r="BC184" s="47" t="s">
        <v>267</v>
      </c>
      <c r="BD184" s="44">
        <v>1566</v>
      </c>
      <c r="BE184" s="44">
        <v>400</v>
      </c>
      <c r="BF184" s="44">
        <v>1228</v>
      </c>
      <c r="BG184" s="44">
        <v>5785</v>
      </c>
      <c r="BH184" s="44">
        <v>94</v>
      </c>
      <c r="BI184" s="44">
        <v>2824</v>
      </c>
      <c r="BJ184" s="44">
        <v>57</v>
      </c>
    </row>
    <row r="185" spans="1:62" ht="15.75">
      <c r="A185" s="101" t="s">
        <v>705</v>
      </c>
      <c r="B185" s="44">
        <v>206</v>
      </c>
      <c r="C185" s="45" t="s">
        <v>557</v>
      </c>
      <c r="D185" s="45" t="s">
        <v>1684</v>
      </c>
      <c r="E185" s="45" t="s">
        <v>2276</v>
      </c>
      <c r="F185" s="45" t="s">
        <v>1778</v>
      </c>
      <c r="G185" s="44">
        <v>117</v>
      </c>
      <c r="H185" s="45" t="s">
        <v>706</v>
      </c>
      <c r="I185" s="46" t="s">
        <v>2309</v>
      </c>
      <c r="J185" s="47" t="s">
        <v>1898</v>
      </c>
      <c r="K185" s="47" t="s">
        <v>51</v>
      </c>
      <c r="L185" s="47" t="s">
        <v>1898</v>
      </c>
      <c r="M185" s="47"/>
      <c r="N185" s="47" t="s">
        <v>272</v>
      </c>
      <c r="O185" s="45" t="s">
        <v>2310</v>
      </c>
      <c r="P185" s="47"/>
      <c r="Q185" s="47"/>
      <c r="R185" s="47"/>
      <c r="S185" s="47"/>
      <c r="T185" s="47" t="s">
        <v>3107</v>
      </c>
      <c r="U185" s="47" t="s">
        <v>1901</v>
      </c>
      <c r="V185" s="48">
        <v>0.94799063267610884</v>
      </c>
      <c r="W185" s="47" t="s">
        <v>3108</v>
      </c>
      <c r="X185" s="44">
        <v>8</v>
      </c>
      <c r="Y185" s="44">
        <v>3</v>
      </c>
      <c r="Z185" s="44">
        <v>380</v>
      </c>
      <c r="AA185" s="44">
        <v>376</v>
      </c>
      <c r="AB185" s="44">
        <v>2</v>
      </c>
      <c r="AC185" s="44">
        <v>2</v>
      </c>
      <c r="AD185" s="44">
        <v>76</v>
      </c>
      <c r="AE185" s="44">
        <v>304</v>
      </c>
      <c r="AF185" s="44">
        <v>0</v>
      </c>
      <c r="AG185" s="44">
        <v>0</v>
      </c>
      <c r="AH185" s="44">
        <v>0</v>
      </c>
      <c r="AI185" s="44">
        <v>0</v>
      </c>
      <c r="AJ185" s="44">
        <v>0</v>
      </c>
      <c r="AK185" s="44">
        <v>0</v>
      </c>
      <c r="AL185" s="44">
        <v>1</v>
      </c>
      <c r="AM185" s="44">
        <v>96.55</v>
      </c>
      <c r="AN185" s="44">
        <v>10.9</v>
      </c>
      <c r="AO185" s="44">
        <v>376</v>
      </c>
      <c r="AP185" s="44">
        <v>34</v>
      </c>
      <c r="AQ185" s="44">
        <v>1214</v>
      </c>
      <c r="AR185" s="44">
        <v>506</v>
      </c>
      <c r="AS185" s="44">
        <v>920</v>
      </c>
      <c r="AT185" s="44">
        <v>1277</v>
      </c>
      <c r="AU185" s="44">
        <v>499</v>
      </c>
      <c r="AV185" s="44">
        <v>2</v>
      </c>
      <c r="AW185" s="44">
        <v>205</v>
      </c>
      <c r="AX185" s="44">
        <v>0</v>
      </c>
      <c r="AY185" s="44">
        <v>5</v>
      </c>
      <c r="AZ185" s="44">
        <v>0</v>
      </c>
      <c r="BA185" s="44">
        <v>8</v>
      </c>
      <c r="BB185" s="44">
        <v>1</v>
      </c>
      <c r="BC185" s="44">
        <v>179</v>
      </c>
      <c r="BD185" s="44">
        <v>6402</v>
      </c>
      <c r="BE185" s="44">
        <v>1130</v>
      </c>
      <c r="BF185" s="44">
        <v>4078</v>
      </c>
      <c r="BG185" s="44">
        <v>8825</v>
      </c>
      <c r="BH185" s="44">
        <v>548</v>
      </c>
      <c r="BI185" s="44">
        <v>2603</v>
      </c>
      <c r="BJ185" s="44">
        <v>659</v>
      </c>
    </row>
    <row r="186" spans="1:62" ht="15.75">
      <c r="A186" s="101" t="s">
        <v>931</v>
      </c>
      <c r="B186" s="44">
        <v>207</v>
      </c>
      <c r="C186" s="45" t="s">
        <v>278</v>
      </c>
      <c r="D186" s="45" t="s">
        <v>1688</v>
      </c>
      <c r="E186" s="45" t="s">
        <v>2029</v>
      </c>
      <c r="F186" s="45" t="s">
        <v>1812</v>
      </c>
      <c r="G186" s="44">
        <v>261</v>
      </c>
      <c r="H186" s="45" t="s">
        <v>932</v>
      </c>
      <c r="I186" s="46" t="s">
        <v>2050</v>
      </c>
      <c r="J186" s="47" t="s">
        <v>1898</v>
      </c>
      <c r="K186" s="47" t="s">
        <v>51</v>
      </c>
      <c r="L186" s="47" t="s">
        <v>1898</v>
      </c>
      <c r="M186" s="47" t="s">
        <v>1919</v>
      </c>
      <c r="N186" s="47" t="s">
        <v>272</v>
      </c>
      <c r="O186" s="45" t="s">
        <v>2051</v>
      </c>
      <c r="P186" s="47"/>
      <c r="Q186" s="47"/>
      <c r="R186" s="47"/>
      <c r="S186" s="47"/>
      <c r="T186" s="47" t="s">
        <v>3106</v>
      </c>
      <c r="U186" s="47" t="s">
        <v>1901</v>
      </c>
      <c r="V186" s="48">
        <v>0.79609152295263386</v>
      </c>
      <c r="W186" s="47" t="s">
        <v>3108</v>
      </c>
      <c r="X186" s="44">
        <v>0</v>
      </c>
      <c r="Y186" s="44">
        <v>2</v>
      </c>
      <c r="Z186" s="44">
        <v>160</v>
      </c>
      <c r="AA186" s="44">
        <v>156</v>
      </c>
      <c r="AB186" s="44">
        <v>2</v>
      </c>
      <c r="AC186" s="44">
        <v>2</v>
      </c>
      <c r="AD186" s="44">
        <v>0</v>
      </c>
      <c r="AE186" s="44">
        <v>28</v>
      </c>
      <c r="AF186" s="44">
        <v>57</v>
      </c>
      <c r="AG186" s="44">
        <v>47</v>
      </c>
      <c r="AH186" s="44">
        <v>28</v>
      </c>
      <c r="AI186" s="44">
        <v>0</v>
      </c>
      <c r="AJ186" s="44">
        <v>0</v>
      </c>
      <c r="AK186" s="44">
        <v>0</v>
      </c>
      <c r="AL186" s="44">
        <v>2</v>
      </c>
      <c r="AM186" s="44">
        <v>92.38</v>
      </c>
      <c r="AN186" s="44">
        <v>51.92</v>
      </c>
      <c r="AO186" s="44">
        <v>721</v>
      </c>
      <c r="AP186" s="44">
        <v>251</v>
      </c>
      <c r="AQ186" s="44">
        <v>1405</v>
      </c>
      <c r="AR186" s="44">
        <v>1565</v>
      </c>
      <c r="AS186" s="44">
        <v>576</v>
      </c>
      <c r="AT186" s="44">
        <v>464</v>
      </c>
      <c r="AU186" s="44">
        <v>1345</v>
      </c>
      <c r="AV186" s="44">
        <v>67</v>
      </c>
      <c r="AW186" s="44">
        <v>1818</v>
      </c>
      <c r="AX186" s="44">
        <v>22</v>
      </c>
      <c r="AY186" s="44">
        <v>13</v>
      </c>
      <c r="AZ186" s="44">
        <v>0</v>
      </c>
      <c r="BA186" s="44">
        <v>18</v>
      </c>
      <c r="BB186" s="44">
        <v>0</v>
      </c>
      <c r="BC186" s="47" t="s">
        <v>267</v>
      </c>
      <c r="BD186" s="44">
        <v>6460</v>
      </c>
      <c r="BE186" s="44">
        <v>1828</v>
      </c>
      <c r="BF186" s="44">
        <v>5142</v>
      </c>
      <c r="BG186" s="44">
        <v>15735</v>
      </c>
      <c r="BH186" s="44">
        <v>309</v>
      </c>
      <c r="BI186" s="44">
        <v>9865</v>
      </c>
      <c r="BJ186" s="44">
        <v>340</v>
      </c>
    </row>
    <row r="187" spans="1:62" ht="15.75">
      <c r="A187" s="101" t="s">
        <v>853</v>
      </c>
      <c r="B187" s="44">
        <v>208</v>
      </c>
      <c r="C187" s="45" t="s">
        <v>256</v>
      </c>
      <c r="D187" s="45" t="s">
        <v>256</v>
      </c>
      <c r="E187" s="45" t="s">
        <v>1896</v>
      </c>
      <c r="F187" s="45" t="s">
        <v>257</v>
      </c>
      <c r="G187" s="44">
        <v>180</v>
      </c>
      <c r="H187" s="45" t="s">
        <v>854</v>
      </c>
      <c r="I187" s="46" t="s">
        <v>1941</v>
      </c>
      <c r="J187" s="47" t="s">
        <v>1898</v>
      </c>
      <c r="K187" s="47" t="s">
        <v>51</v>
      </c>
      <c r="L187" s="47" t="s">
        <v>1898</v>
      </c>
      <c r="M187" s="47"/>
      <c r="N187" s="47" t="s">
        <v>272</v>
      </c>
      <c r="O187" s="45" t="s">
        <v>1942</v>
      </c>
      <c r="P187" s="47"/>
      <c r="Q187" s="47"/>
      <c r="R187" s="47"/>
      <c r="S187" s="47"/>
      <c r="T187" s="47" t="s">
        <v>3107</v>
      </c>
      <c r="U187" s="47" t="s">
        <v>1898</v>
      </c>
      <c r="V187" s="48">
        <v>0.58337043004216937</v>
      </c>
      <c r="W187" s="47"/>
      <c r="X187" s="44">
        <v>4</v>
      </c>
      <c r="Y187" s="44">
        <v>6</v>
      </c>
      <c r="Z187" s="44">
        <v>239</v>
      </c>
      <c r="AA187" s="44">
        <v>238</v>
      </c>
      <c r="AB187" s="44">
        <v>1</v>
      </c>
      <c r="AC187" s="44">
        <v>0</v>
      </c>
      <c r="AD187" s="44">
        <v>18</v>
      </c>
      <c r="AE187" s="44">
        <v>70</v>
      </c>
      <c r="AF187" s="44">
        <v>81</v>
      </c>
      <c r="AG187" s="44">
        <v>59</v>
      </c>
      <c r="AH187" s="44">
        <v>9</v>
      </c>
      <c r="AI187" s="44">
        <v>2</v>
      </c>
      <c r="AJ187" s="44">
        <v>0</v>
      </c>
      <c r="AK187" s="44">
        <v>0</v>
      </c>
      <c r="AL187" s="44">
        <v>5</v>
      </c>
      <c r="AM187" s="44">
        <v>91.53</v>
      </c>
      <c r="AN187" s="44">
        <v>31.93</v>
      </c>
      <c r="AO187" s="44">
        <v>350</v>
      </c>
      <c r="AP187" s="44">
        <v>29</v>
      </c>
      <c r="AQ187" s="44">
        <v>724</v>
      </c>
      <c r="AR187" s="44">
        <v>751</v>
      </c>
      <c r="AS187" s="44">
        <v>635</v>
      </c>
      <c r="AT187" s="44">
        <v>414</v>
      </c>
      <c r="AU187" s="44">
        <v>493</v>
      </c>
      <c r="AV187" s="44">
        <v>23</v>
      </c>
      <c r="AW187" s="44">
        <v>179</v>
      </c>
      <c r="AX187" s="44">
        <v>18</v>
      </c>
      <c r="AY187" s="44">
        <v>1</v>
      </c>
      <c r="AZ187" s="44">
        <v>0</v>
      </c>
      <c r="BA187" s="44">
        <v>4</v>
      </c>
      <c r="BB187" s="44">
        <v>1</v>
      </c>
      <c r="BC187" s="44">
        <v>215</v>
      </c>
      <c r="BD187" s="44">
        <v>5178</v>
      </c>
      <c r="BE187" s="44">
        <v>1417</v>
      </c>
      <c r="BF187" s="44">
        <v>3198</v>
      </c>
      <c r="BG187" s="44">
        <v>11822</v>
      </c>
      <c r="BH187" s="44">
        <v>335</v>
      </c>
      <c r="BI187" s="44">
        <v>3011</v>
      </c>
      <c r="BJ187" s="44">
        <v>969</v>
      </c>
    </row>
    <row r="188" spans="1:62" ht="15.75">
      <c r="A188" s="101" t="s">
        <v>895</v>
      </c>
      <c r="B188" s="44">
        <v>209</v>
      </c>
      <c r="C188" s="45" t="s">
        <v>452</v>
      </c>
      <c r="D188" s="45" t="s">
        <v>1684</v>
      </c>
      <c r="E188" s="45" t="s">
        <v>2273</v>
      </c>
      <c r="F188" s="45" t="s">
        <v>1763</v>
      </c>
      <c r="G188" s="44">
        <v>91</v>
      </c>
      <c r="H188" s="45" t="s">
        <v>896</v>
      </c>
      <c r="I188" s="46" t="s">
        <v>2283</v>
      </c>
      <c r="J188" s="47" t="s">
        <v>1898</v>
      </c>
      <c r="K188" s="47" t="s">
        <v>51</v>
      </c>
      <c r="L188" s="47" t="s">
        <v>1898</v>
      </c>
      <c r="M188" s="47"/>
      <c r="N188" s="47" t="s">
        <v>1904</v>
      </c>
      <c r="O188" s="45"/>
      <c r="P188" s="47"/>
      <c r="Q188" s="47"/>
      <c r="R188" s="47"/>
      <c r="S188" s="47"/>
      <c r="T188" s="47"/>
      <c r="U188" s="47"/>
      <c r="V188" s="49" t="s">
        <v>267</v>
      </c>
      <c r="W188" s="47"/>
      <c r="X188" s="44">
        <v>0</v>
      </c>
      <c r="Y188" s="44">
        <v>0</v>
      </c>
      <c r="Z188" s="44">
        <v>32</v>
      </c>
      <c r="AA188" s="44">
        <v>17</v>
      </c>
      <c r="AB188" s="44">
        <v>0</v>
      </c>
      <c r="AC188" s="44">
        <v>15</v>
      </c>
      <c r="AD188" s="44">
        <v>0</v>
      </c>
      <c r="AE188" s="44">
        <v>3</v>
      </c>
      <c r="AF188" s="44">
        <v>7</v>
      </c>
      <c r="AG188" s="44">
        <v>20</v>
      </c>
      <c r="AH188" s="44">
        <v>2</v>
      </c>
      <c r="AI188" s="44">
        <v>0</v>
      </c>
      <c r="AJ188" s="44">
        <v>0</v>
      </c>
      <c r="AK188" s="44">
        <v>0</v>
      </c>
      <c r="AL188" s="44">
        <v>6</v>
      </c>
      <c r="AM188" s="44">
        <v>93.67</v>
      </c>
      <c r="AN188" s="44">
        <v>29.41</v>
      </c>
      <c r="AO188" s="44">
        <v>7</v>
      </c>
      <c r="AP188" s="44">
        <v>0</v>
      </c>
      <c r="AQ188" s="44">
        <v>96</v>
      </c>
      <c r="AR188" s="44">
        <v>163</v>
      </c>
      <c r="AS188" s="44">
        <v>1</v>
      </c>
      <c r="AT188" s="44">
        <v>38</v>
      </c>
      <c r="AU188" s="44">
        <v>23</v>
      </c>
      <c r="AV188" s="44">
        <v>4</v>
      </c>
      <c r="AW188" s="44">
        <v>4</v>
      </c>
      <c r="AX188" s="44">
        <v>0</v>
      </c>
      <c r="AY188" s="44">
        <v>0</v>
      </c>
      <c r="AZ188" s="44">
        <v>0</v>
      </c>
      <c r="BA188" s="44">
        <v>0</v>
      </c>
      <c r="BB188" s="44">
        <v>0</v>
      </c>
      <c r="BC188" s="47" t="s">
        <v>267</v>
      </c>
      <c r="BD188" s="44">
        <v>201</v>
      </c>
      <c r="BE188" s="44">
        <v>51</v>
      </c>
      <c r="BF188" s="44">
        <v>121</v>
      </c>
      <c r="BG188" s="44">
        <v>355</v>
      </c>
      <c r="BH188" s="44">
        <v>80</v>
      </c>
      <c r="BI188" s="44">
        <v>886</v>
      </c>
      <c r="BJ188" s="44">
        <v>109</v>
      </c>
    </row>
    <row r="189" spans="1:62" ht="15.75">
      <c r="A189" s="101" t="s">
        <v>900</v>
      </c>
      <c r="B189" s="44">
        <v>212</v>
      </c>
      <c r="C189" s="45" t="s">
        <v>452</v>
      </c>
      <c r="D189" s="45" t="s">
        <v>1684</v>
      </c>
      <c r="E189" s="45" t="s">
        <v>2273</v>
      </c>
      <c r="F189" s="45" t="s">
        <v>1763</v>
      </c>
      <c r="G189" s="44">
        <v>91</v>
      </c>
      <c r="H189" s="45" t="s">
        <v>901</v>
      </c>
      <c r="I189" s="46" t="s">
        <v>2283</v>
      </c>
      <c r="J189" s="47" t="s">
        <v>1898</v>
      </c>
      <c r="K189" s="47" t="s">
        <v>51</v>
      </c>
      <c r="L189" s="47" t="s">
        <v>1898</v>
      </c>
      <c r="M189" s="47"/>
      <c r="N189" s="47" t="s">
        <v>1904</v>
      </c>
      <c r="O189" s="45"/>
      <c r="P189" s="47"/>
      <c r="Q189" s="47"/>
      <c r="R189" s="47"/>
      <c r="S189" s="47"/>
      <c r="T189" s="47"/>
      <c r="U189" s="47"/>
      <c r="V189" s="49" t="s">
        <v>267</v>
      </c>
      <c r="W189" s="47"/>
      <c r="X189" s="44">
        <v>0</v>
      </c>
      <c r="Y189" s="44">
        <v>0</v>
      </c>
      <c r="Z189" s="44">
        <v>17</v>
      </c>
      <c r="AA189" s="44">
        <v>9</v>
      </c>
      <c r="AB189" s="44">
        <v>0</v>
      </c>
      <c r="AC189" s="44">
        <v>8</v>
      </c>
      <c r="AD189" s="44">
        <v>0</v>
      </c>
      <c r="AE189" s="44">
        <v>1</v>
      </c>
      <c r="AF189" s="44">
        <v>7</v>
      </c>
      <c r="AG189" s="44">
        <v>4</v>
      </c>
      <c r="AH189" s="44">
        <v>5</v>
      </c>
      <c r="AI189" s="44">
        <v>0</v>
      </c>
      <c r="AJ189" s="44">
        <v>0</v>
      </c>
      <c r="AK189" s="44">
        <v>0</v>
      </c>
      <c r="AL189" s="47">
        <v>0</v>
      </c>
      <c r="AM189" s="44">
        <v>0</v>
      </c>
      <c r="AN189" s="44">
        <v>55.56</v>
      </c>
      <c r="AO189" s="44">
        <v>10</v>
      </c>
      <c r="AP189" s="44">
        <v>0</v>
      </c>
      <c r="AQ189" s="44">
        <v>80</v>
      </c>
      <c r="AR189" s="44">
        <v>259</v>
      </c>
      <c r="AS189" s="44">
        <v>0</v>
      </c>
      <c r="AT189" s="44">
        <v>0</v>
      </c>
      <c r="AU189" s="44">
        <v>2</v>
      </c>
      <c r="AV189" s="44">
        <v>0</v>
      </c>
      <c r="AW189" s="44">
        <v>3</v>
      </c>
      <c r="AX189" s="44">
        <v>0</v>
      </c>
      <c r="AY189" s="44">
        <v>0</v>
      </c>
      <c r="AZ189" s="44">
        <v>0</v>
      </c>
      <c r="BA189" s="44">
        <v>0</v>
      </c>
      <c r="BB189" s="44">
        <v>0</v>
      </c>
      <c r="BC189" s="47" t="s">
        <v>267</v>
      </c>
      <c r="BD189" s="44">
        <v>166</v>
      </c>
      <c r="BE189" s="44">
        <v>20</v>
      </c>
      <c r="BF189" s="44">
        <v>85</v>
      </c>
      <c r="BG189" s="44">
        <v>316</v>
      </c>
      <c r="BH189" s="44">
        <v>57</v>
      </c>
      <c r="BI189" s="44">
        <v>899</v>
      </c>
      <c r="BJ189" s="44">
        <v>106</v>
      </c>
    </row>
    <row r="190" spans="1:62" ht="15.75">
      <c r="A190" s="101" t="s">
        <v>905</v>
      </c>
      <c r="B190" s="44">
        <v>213</v>
      </c>
      <c r="C190" s="45" t="s">
        <v>452</v>
      </c>
      <c r="D190" s="45" t="s">
        <v>1684</v>
      </c>
      <c r="E190" s="45" t="s">
        <v>2273</v>
      </c>
      <c r="F190" s="45" t="s">
        <v>1763</v>
      </c>
      <c r="G190" s="44">
        <v>91</v>
      </c>
      <c r="H190" s="45" t="s">
        <v>906</v>
      </c>
      <c r="I190" s="46" t="s">
        <v>2283</v>
      </c>
      <c r="J190" s="47" t="s">
        <v>1898</v>
      </c>
      <c r="K190" s="47" t="s">
        <v>51</v>
      </c>
      <c r="L190" s="47" t="s">
        <v>1898</v>
      </c>
      <c r="M190" s="47"/>
      <c r="N190" s="47" t="s">
        <v>1904</v>
      </c>
      <c r="O190" s="45"/>
      <c r="P190" s="47"/>
      <c r="Q190" s="47"/>
      <c r="R190" s="47"/>
      <c r="S190" s="47"/>
      <c r="T190" s="47"/>
      <c r="U190" s="47"/>
      <c r="V190" s="49" t="s">
        <v>267</v>
      </c>
      <c r="W190" s="47"/>
      <c r="X190" s="44">
        <v>0</v>
      </c>
      <c r="Y190" s="44">
        <v>0</v>
      </c>
      <c r="Z190" s="44">
        <v>15</v>
      </c>
      <c r="AA190" s="44">
        <v>10</v>
      </c>
      <c r="AB190" s="44">
        <v>0</v>
      </c>
      <c r="AC190" s="44">
        <v>5</v>
      </c>
      <c r="AD190" s="44">
        <v>0</v>
      </c>
      <c r="AE190" s="44">
        <v>1</v>
      </c>
      <c r="AF190" s="44">
        <v>3</v>
      </c>
      <c r="AG190" s="44">
        <v>9</v>
      </c>
      <c r="AH190" s="44">
        <v>1</v>
      </c>
      <c r="AI190" s="44">
        <v>1</v>
      </c>
      <c r="AJ190" s="44">
        <v>0</v>
      </c>
      <c r="AK190" s="44">
        <v>0</v>
      </c>
      <c r="AL190" s="47">
        <v>0</v>
      </c>
      <c r="AM190" s="44">
        <v>0</v>
      </c>
      <c r="AN190" s="44">
        <v>60</v>
      </c>
      <c r="AO190" s="44">
        <v>95</v>
      </c>
      <c r="AP190" s="44">
        <v>2</v>
      </c>
      <c r="AQ190" s="44">
        <v>90</v>
      </c>
      <c r="AR190" s="44">
        <v>123</v>
      </c>
      <c r="AS190" s="44">
        <v>10</v>
      </c>
      <c r="AT190" s="44">
        <v>16</v>
      </c>
      <c r="AU190" s="44">
        <v>12</v>
      </c>
      <c r="AV190" s="44">
        <v>1</v>
      </c>
      <c r="AW190" s="44">
        <v>14</v>
      </c>
      <c r="AX190" s="44">
        <v>6</v>
      </c>
      <c r="AY190" s="44">
        <v>0</v>
      </c>
      <c r="AZ190" s="44">
        <v>0</v>
      </c>
      <c r="BA190" s="44">
        <v>0</v>
      </c>
      <c r="BB190" s="44">
        <v>0</v>
      </c>
      <c r="BC190" s="47" t="s">
        <v>267</v>
      </c>
      <c r="BD190" s="44">
        <v>218</v>
      </c>
      <c r="BE190" s="44">
        <v>12</v>
      </c>
      <c r="BF190" s="44">
        <v>126</v>
      </c>
      <c r="BG190" s="44">
        <v>272</v>
      </c>
      <c r="BH190" s="44">
        <v>79</v>
      </c>
      <c r="BI190" s="44">
        <v>642</v>
      </c>
      <c r="BJ190" s="44">
        <v>1</v>
      </c>
    </row>
    <row r="191" spans="1:62" ht="15.75">
      <c r="A191" s="101" t="s">
        <v>322</v>
      </c>
      <c r="B191" s="44">
        <v>214</v>
      </c>
      <c r="C191" s="45" t="s">
        <v>256</v>
      </c>
      <c r="D191" s="45" t="s">
        <v>256</v>
      </c>
      <c r="E191" s="45" t="s">
        <v>1906</v>
      </c>
      <c r="F191" s="45" t="s">
        <v>1742</v>
      </c>
      <c r="G191" s="44">
        <v>67</v>
      </c>
      <c r="H191" s="45" t="s">
        <v>323</v>
      </c>
      <c r="I191" s="46" t="s">
        <v>1905</v>
      </c>
      <c r="J191" s="47" t="s">
        <v>1898</v>
      </c>
      <c r="K191" s="47" t="s">
        <v>51</v>
      </c>
      <c r="L191" s="47" t="s">
        <v>1898</v>
      </c>
      <c r="M191" s="47"/>
      <c r="N191" s="47" t="s">
        <v>272</v>
      </c>
      <c r="O191" s="45" t="s">
        <v>1907</v>
      </c>
      <c r="P191" s="47"/>
      <c r="Q191" s="47"/>
      <c r="R191" s="47"/>
      <c r="S191" s="47"/>
      <c r="T191" s="47" t="s">
        <v>3107</v>
      </c>
      <c r="U191" s="47" t="s">
        <v>1901</v>
      </c>
      <c r="V191" s="48">
        <v>0.68116955259967793</v>
      </c>
      <c r="W191" s="47" t="s">
        <v>3108</v>
      </c>
      <c r="X191" s="44">
        <v>2</v>
      </c>
      <c r="Y191" s="44">
        <v>2</v>
      </c>
      <c r="Z191" s="44">
        <v>96</v>
      </c>
      <c r="AA191" s="44">
        <v>96</v>
      </c>
      <c r="AB191" s="44">
        <v>0</v>
      </c>
      <c r="AC191" s="44">
        <v>0</v>
      </c>
      <c r="AD191" s="44">
        <v>12</v>
      </c>
      <c r="AE191" s="44">
        <v>38</v>
      </c>
      <c r="AF191" s="44">
        <v>30</v>
      </c>
      <c r="AG191" s="44">
        <v>16</v>
      </c>
      <c r="AH191" s="44">
        <v>0</v>
      </c>
      <c r="AI191" s="44">
        <v>0</v>
      </c>
      <c r="AJ191" s="44">
        <v>0</v>
      </c>
      <c r="AK191" s="44">
        <v>0</v>
      </c>
      <c r="AL191" s="44">
        <v>1</v>
      </c>
      <c r="AM191" s="44">
        <v>87.04</v>
      </c>
      <c r="AN191" s="44">
        <v>41.67</v>
      </c>
      <c r="AO191" s="44">
        <v>242</v>
      </c>
      <c r="AP191" s="44">
        <v>35</v>
      </c>
      <c r="AQ191" s="44">
        <v>565</v>
      </c>
      <c r="AR191" s="44">
        <v>404</v>
      </c>
      <c r="AS191" s="44">
        <v>268</v>
      </c>
      <c r="AT191" s="44">
        <v>142</v>
      </c>
      <c r="AU191" s="44">
        <v>378</v>
      </c>
      <c r="AV191" s="44">
        <v>33</v>
      </c>
      <c r="AW191" s="44">
        <v>67</v>
      </c>
      <c r="AX191" s="44">
        <v>1</v>
      </c>
      <c r="AY191" s="44">
        <v>5</v>
      </c>
      <c r="AZ191" s="44">
        <v>0</v>
      </c>
      <c r="BA191" s="44">
        <v>1</v>
      </c>
      <c r="BB191" s="44">
        <v>0</v>
      </c>
      <c r="BC191" s="44">
        <v>47</v>
      </c>
      <c r="BD191" s="44">
        <v>2333</v>
      </c>
      <c r="BE191" s="44">
        <v>886</v>
      </c>
      <c r="BF191" s="44">
        <v>1643</v>
      </c>
      <c r="BG191" s="44">
        <v>8656</v>
      </c>
      <c r="BH191" s="44">
        <v>149</v>
      </c>
      <c r="BI191" s="44">
        <v>2370</v>
      </c>
      <c r="BJ191" s="44">
        <v>425</v>
      </c>
    </row>
    <row r="192" spans="1:62" ht="15.75">
      <c r="A192" s="101" t="s">
        <v>1039</v>
      </c>
      <c r="B192" s="44">
        <v>215</v>
      </c>
      <c r="C192" s="45" t="s">
        <v>256</v>
      </c>
      <c r="D192" s="45" t="s">
        <v>1818</v>
      </c>
      <c r="E192" s="45" t="s">
        <v>1922</v>
      </c>
      <c r="F192" s="45" t="s">
        <v>1826</v>
      </c>
      <c r="G192" s="44">
        <v>530</v>
      </c>
      <c r="H192" s="45" t="s">
        <v>1040</v>
      </c>
      <c r="I192" s="46" t="s">
        <v>1921</v>
      </c>
      <c r="J192" s="47" t="s">
        <v>1898</v>
      </c>
      <c r="K192" s="47" t="s">
        <v>51</v>
      </c>
      <c r="L192" s="47" t="s">
        <v>1898</v>
      </c>
      <c r="M192" s="47"/>
      <c r="N192" s="47" t="s">
        <v>1904</v>
      </c>
      <c r="O192" s="45"/>
      <c r="P192" s="47"/>
      <c r="Q192" s="47"/>
      <c r="R192" s="47"/>
      <c r="S192" s="47"/>
      <c r="T192" s="47" t="s">
        <v>3107</v>
      </c>
      <c r="U192" s="47" t="s">
        <v>1898</v>
      </c>
      <c r="V192" s="48">
        <v>0.55326565081704993</v>
      </c>
      <c r="W192" s="47"/>
      <c r="X192" s="44">
        <v>1</v>
      </c>
      <c r="Y192" s="44">
        <v>0</v>
      </c>
      <c r="Z192" s="44">
        <v>65</v>
      </c>
      <c r="AA192" s="44">
        <v>65</v>
      </c>
      <c r="AB192" s="44">
        <v>0</v>
      </c>
      <c r="AC192" s="44">
        <v>0</v>
      </c>
      <c r="AD192" s="44">
        <v>5</v>
      </c>
      <c r="AE192" s="44">
        <v>24</v>
      </c>
      <c r="AF192" s="44">
        <v>24</v>
      </c>
      <c r="AG192" s="44">
        <v>12</v>
      </c>
      <c r="AH192" s="44">
        <v>0</v>
      </c>
      <c r="AI192" s="44">
        <v>0</v>
      </c>
      <c r="AJ192" s="44">
        <v>0</v>
      </c>
      <c r="AK192" s="44">
        <v>0</v>
      </c>
      <c r="AL192" s="44">
        <v>2</v>
      </c>
      <c r="AM192" s="44">
        <v>93.88</v>
      </c>
      <c r="AN192" s="44">
        <v>29.23</v>
      </c>
      <c r="AO192" s="44">
        <v>3</v>
      </c>
      <c r="AP192" s="44">
        <v>0</v>
      </c>
      <c r="AQ192" s="44">
        <v>242</v>
      </c>
      <c r="AR192" s="44">
        <v>21</v>
      </c>
      <c r="AS192" s="44">
        <v>12</v>
      </c>
      <c r="AT192" s="44">
        <v>15</v>
      </c>
      <c r="AU192" s="44">
        <v>1</v>
      </c>
      <c r="AV192" s="44">
        <v>0</v>
      </c>
      <c r="AW192" s="44">
        <v>1</v>
      </c>
      <c r="AX192" s="44">
        <v>0</v>
      </c>
      <c r="AY192" s="44">
        <v>0</v>
      </c>
      <c r="AZ192" s="44">
        <v>0</v>
      </c>
      <c r="BA192" s="44">
        <v>0</v>
      </c>
      <c r="BB192" s="44">
        <v>0</v>
      </c>
      <c r="BC192" s="44">
        <v>4</v>
      </c>
      <c r="BD192" s="44">
        <v>1390</v>
      </c>
      <c r="BE192" s="44">
        <v>411</v>
      </c>
      <c r="BF192" s="44">
        <v>125</v>
      </c>
      <c r="BG192" s="44">
        <v>316</v>
      </c>
      <c r="BH192" s="44">
        <v>280</v>
      </c>
      <c r="BI192" s="44">
        <v>74</v>
      </c>
      <c r="BJ192" s="44">
        <v>125</v>
      </c>
    </row>
    <row r="193" spans="1:62" ht="15.75">
      <c r="A193" s="101" t="s">
        <v>773</v>
      </c>
      <c r="B193" s="44">
        <v>216</v>
      </c>
      <c r="C193" s="45" t="s">
        <v>278</v>
      </c>
      <c r="D193" s="45" t="s">
        <v>278</v>
      </c>
      <c r="E193" s="45" t="s">
        <v>2026</v>
      </c>
      <c r="F193" s="45" t="s">
        <v>1801</v>
      </c>
      <c r="G193" s="44">
        <v>170</v>
      </c>
      <c r="H193" s="45" t="s">
        <v>774</v>
      </c>
      <c r="I193" s="46" t="s">
        <v>2036</v>
      </c>
      <c r="J193" s="47" t="s">
        <v>1898</v>
      </c>
      <c r="K193" s="47" t="s">
        <v>51</v>
      </c>
      <c r="L193" s="47" t="s">
        <v>1901</v>
      </c>
      <c r="M193" s="47" t="s">
        <v>1919</v>
      </c>
      <c r="N193" s="47" t="s">
        <v>272</v>
      </c>
      <c r="O193" s="45" t="s">
        <v>2040</v>
      </c>
      <c r="P193" s="47"/>
      <c r="Q193" s="47"/>
      <c r="R193" s="47"/>
      <c r="S193" s="47"/>
      <c r="T193" s="47" t="s">
        <v>3107</v>
      </c>
      <c r="U193" s="47" t="s">
        <v>1898</v>
      </c>
      <c r="V193" s="48">
        <v>0.50227247228536509</v>
      </c>
      <c r="W193" s="47" t="s">
        <v>3108</v>
      </c>
      <c r="X193" s="44">
        <v>6</v>
      </c>
      <c r="Y193" s="44">
        <v>3</v>
      </c>
      <c r="Z193" s="44">
        <v>376</v>
      </c>
      <c r="AA193" s="44">
        <v>372</v>
      </c>
      <c r="AB193" s="44">
        <v>3</v>
      </c>
      <c r="AC193" s="44">
        <v>1</v>
      </c>
      <c r="AD193" s="44">
        <v>12</v>
      </c>
      <c r="AE193" s="44">
        <v>48</v>
      </c>
      <c r="AF193" s="44">
        <v>130</v>
      </c>
      <c r="AG193" s="44">
        <v>130</v>
      </c>
      <c r="AH193" s="44">
        <v>39</v>
      </c>
      <c r="AI193" s="44">
        <v>17</v>
      </c>
      <c r="AJ193" s="44">
        <v>0</v>
      </c>
      <c r="AK193" s="44">
        <v>0</v>
      </c>
      <c r="AL193" s="44">
        <v>6</v>
      </c>
      <c r="AM193" s="44">
        <v>93.45</v>
      </c>
      <c r="AN193" s="44">
        <v>36.56</v>
      </c>
      <c r="AO193" s="44">
        <v>2344</v>
      </c>
      <c r="AP193" s="44">
        <v>223</v>
      </c>
      <c r="AQ193" s="44">
        <v>1932</v>
      </c>
      <c r="AR193" s="44">
        <v>2862</v>
      </c>
      <c r="AS193" s="44">
        <v>849</v>
      </c>
      <c r="AT193" s="44">
        <v>629</v>
      </c>
      <c r="AU193" s="44">
        <v>1534</v>
      </c>
      <c r="AV193" s="44">
        <v>208</v>
      </c>
      <c r="AW193" s="44">
        <v>1285</v>
      </c>
      <c r="AX193" s="44">
        <v>70</v>
      </c>
      <c r="AY193" s="44">
        <v>10</v>
      </c>
      <c r="AZ193" s="44">
        <v>11</v>
      </c>
      <c r="BA193" s="44">
        <v>9</v>
      </c>
      <c r="BB193" s="44">
        <v>5</v>
      </c>
      <c r="BC193" s="44">
        <v>467</v>
      </c>
      <c r="BD193" s="44">
        <v>13119</v>
      </c>
      <c r="BE193" s="44">
        <v>4248</v>
      </c>
      <c r="BF193" s="44">
        <v>7924</v>
      </c>
      <c r="BG193" s="44">
        <v>37592</v>
      </c>
      <c r="BH193" s="44">
        <v>645</v>
      </c>
      <c r="BI193" s="44">
        <v>12012</v>
      </c>
      <c r="BJ193" s="44">
        <v>703</v>
      </c>
    </row>
    <row r="194" spans="1:62" ht="15.75">
      <c r="A194" s="101" t="s">
        <v>1397</v>
      </c>
      <c r="B194" s="44">
        <v>218</v>
      </c>
      <c r="C194" s="45" t="s">
        <v>307</v>
      </c>
      <c r="D194" s="45" t="s">
        <v>307</v>
      </c>
      <c r="E194" s="45" t="s">
        <v>2132</v>
      </c>
      <c r="F194" s="45" t="s">
        <v>1789</v>
      </c>
      <c r="G194" s="44">
        <v>139</v>
      </c>
      <c r="H194" s="45" t="s">
        <v>1398</v>
      </c>
      <c r="I194" s="46" t="s">
        <v>2179</v>
      </c>
      <c r="J194" s="47" t="s">
        <v>1898</v>
      </c>
      <c r="K194" s="47" t="s">
        <v>51</v>
      </c>
      <c r="L194" s="47" t="s">
        <v>1898</v>
      </c>
      <c r="M194" s="47"/>
      <c r="N194" s="47" t="s">
        <v>1904</v>
      </c>
      <c r="O194" s="45"/>
      <c r="P194" s="47"/>
      <c r="Q194" s="47"/>
      <c r="R194" s="47"/>
      <c r="S194" s="47"/>
      <c r="T194" s="47" t="s">
        <v>3107</v>
      </c>
      <c r="U194" s="47" t="s">
        <v>1898</v>
      </c>
      <c r="V194" s="48">
        <v>0.5626045927519292</v>
      </c>
      <c r="W194" s="47" t="s">
        <v>3108</v>
      </c>
      <c r="X194" s="44">
        <v>2</v>
      </c>
      <c r="Y194" s="44">
        <v>0</v>
      </c>
      <c r="Z194" s="44">
        <v>150</v>
      </c>
      <c r="AA194" s="44">
        <v>150</v>
      </c>
      <c r="AB194" s="44">
        <v>0</v>
      </c>
      <c r="AC194" s="44">
        <v>0</v>
      </c>
      <c r="AD194" s="44">
        <v>75</v>
      </c>
      <c r="AE194" s="44">
        <v>55</v>
      </c>
      <c r="AF194" s="44">
        <v>20</v>
      </c>
      <c r="AG194" s="44">
        <v>0</v>
      </c>
      <c r="AH194" s="44">
        <v>0</v>
      </c>
      <c r="AI194" s="44">
        <v>0</v>
      </c>
      <c r="AJ194" s="44">
        <v>0</v>
      </c>
      <c r="AK194" s="44">
        <v>0</v>
      </c>
      <c r="AL194" s="44">
        <v>2</v>
      </c>
      <c r="AM194" s="44">
        <v>90.25</v>
      </c>
      <c r="AN194" s="44">
        <v>14.67</v>
      </c>
      <c r="AO194" s="44">
        <v>20</v>
      </c>
      <c r="AP194" s="44">
        <v>10</v>
      </c>
      <c r="AQ194" s="44">
        <v>595</v>
      </c>
      <c r="AR194" s="44">
        <v>278</v>
      </c>
      <c r="AS194" s="44">
        <v>375</v>
      </c>
      <c r="AT194" s="44">
        <v>302</v>
      </c>
      <c r="AU194" s="44">
        <v>123</v>
      </c>
      <c r="AV194" s="44">
        <v>4</v>
      </c>
      <c r="AW194" s="44">
        <v>228</v>
      </c>
      <c r="AX194" s="44">
        <v>2</v>
      </c>
      <c r="AY194" s="44">
        <v>0</v>
      </c>
      <c r="AZ194" s="44">
        <v>0</v>
      </c>
      <c r="BA194" s="44">
        <v>5</v>
      </c>
      <c r="BB194" s="44">
        <v>1</v>
      </c>
      <c r="BC194" s="44">
        <v>38</v>
      </c>
      <c r="BD194" s="44">
        <v>2695</v>
      </c>
      <c r="BE194" s="44">
        <v>488</v>
      </c>
      <c r="BF194" s="44">
        <v>1792</v>
      </c>
      <c r="BG194" s="44">
        <v>5364</v>
      </c>
      <c r="BH194" s="44">
        <v>140</v>
      </c>
      <c r="BI194" s="44">
        <v>706</v>
      </c>
      <c r="BJ194" s="44">
        <v>90</v>
      </c>
    </row>
    <row r="195" spans="1:62" ht="15.75">
      <c r="A195" s="101" t="s">
        <v>1506</v>
      </c>
      <c r="B195" s="44">
        <v>221</v>
      </c>
      <c r="C195" s="45" t="s">
        <v>278</v>
      </c>
      <c r="D195" s="45" t="s">
        <v>278</v>
      </c>
      <c r="E195" s="45" t="s">
        <v>2026</v>
      </c>
      <c r="F195" s="45" t="s">
        <v>1807</v>
      </c>
      <c r="G195" s="44">
        <v>221</v>
      </c>
      <c r="H195" s="45" t="s">
        <v>1507</v>
      </c>
      <c r="I195" s="46" t="s">
        <v>2101</v>
      </c>
      <c r="J195" s="47" t="s">
        <v>1898</v>
      </c>
      <c r="K195" s="47" t="s">
        <v>51</v>
      </c>
      <c r="L195" s="47" t="s">
        <v>1898</v>
      </c>
      <c r="M195" s="47"/>
      <c r="N195" s="47" t="s">
        <v>1904</v>
      </c>
      <c r="O195" s="45"/>
      <c r="P195" s="47"/>
      <c r="Q195" s="47"/>
      <c r="R195" s="47"/>
      <c r="S195" s="47"/>
      <c r="T195" s="47" t="s">
        <v>3106</v>
      </c>
      <c r="U195" s="47" t="s">
        <v>1901</v>
      </c>
      <c r="V195" s="48">
        <v>0.74564727783907325</v>
      </c>
      <c r="W195" s="47" t="s">
        <v>3108</v>
      </c>
      <c r="X195" s="44">
        <v>0</v>
      </c>
      <c r="Y195" s="44">
        <v>6</v>
      </c>
      <c r="Z195" s="44">
        <v>331</v>
      </c>
      <c r="AA195" s="44">
        <v>326</v>
      </c>
      <c r="AB195" s="44">
        <v>3</v>
      </c>
      <c r="AC195" s="44">
        <v>2</v>
      </c>
      <c r="AD195" s="44">
        <v>0</v>
      </c>
      <c r="AE195" s="44">
        <v>2</v>
      </c>
      <c r="AF195" s="44">
        <v>230</v>
      </c>
      <c r="AG195" s="44">
        <v>72</v>
      </c>
      <c r="AH195" s="44">
        <v>19</v>
      </c>
      <c r="AI195" s="44">
        <v>8</v>
      </c>
      <c r="AJ195" s="44">
        <v>0</v>
      </c>
      <c r="AK195" s="44">
        <v>0</v>
      </c>
      <c r="AL195" s="44">
        <v>3</v>
      </c>
      <c r="AM195" s="44">
        <v>88.5</v>
      </c>
      <c r="AN195" s="44">
        <v>40.49</v>
      </c>
      <c r="AO195" s="44">
        <v>929</v>
      </c>
      <c r="AP195" s="44">
        <v>221</v>
      </c>
      <c r="AQ195" s="44">
        <v>2100</v>
      </c>
      <c r="AR195" s="44">
        <v>2157</v>
      </c>
      <c r="AS195" s="44">
        <v>1062</v>
      </c>
      <c r="AT195" s="44">
        <v>461</v>
      </c>
      <c r="AU195" s="44">
        <v>858</v>
      </c>
      <c r="AV195" s="44">
        <v>16</v>
      </c>
      <c r="AW195" s="44">
        <v>1189</v>
      </c>
      <c r="AX195" s="44">
        <v>11</v>
      </c>
      <c r="AY195" s="44">
        <v>8</v>
      </c>
      <c r="AZ195" s="44">
        <v>1</v>
      </c>
      <c r="BA195" s="44">
        <v>11</v>
      </c>
      <c r="BB195" s="44">
        <v>1</v>
      </c>
      <c r="BC195" s="47" t="s">
        <v>267</v>
      </c>
      <c r="BD195" s="44">
        <v>11770</v>
      </c>
      <c r="BE195" s="44">
        <v>1835</v>
      </c>
      <c r="BF195" s="44">
        <v>6771</v>
      </c>
      <c r="BG195" s="44">
        <v>35936</v>
      </c>
      <c r="BH195" s="44">
        <v>622</v>
      </c>
      <c r="BI195" s="44">
        <v>10381</v>
      </c>
      <c r="BJ195" s="44">
        <v>647</v>
      </c>
    </row>
    <row r="196" spans="1:62" ht="15.75">
      <c r="A196" s="101" t="s">
        <v>1532</v>
      </c>
      <c r="B196" s="44">
        <v>223</v>
      </c>
      <c r="C196" s="45" t="s">
        <v>256</v>
      </c>
      <c r="D196" s="45" t="s">
        <v>256</v>
      </c>
      <c r="E196" s="45" t="s">
        <v>1903</v>
      </c>
      <c r="F196" s="45" t="s">
        <v>1815</v>
      </c>
      <c r="G196" s="44">
        <v>308</v>
      </c>
      <c r="H196" s="45" t="s">
        <v>1533</v>
      </c>
      <c r="I196" s="46" t="s">
        <v>1902</v>
      </c>
      <c r="J196" s="47" t="s">
        <v>1898</v>
      </c>
      <c r="K196" s="47" t="s">
        <v>51</v>
      </c>
      <c r="L196" s="47" t="s">
        <v>1898</v>
      </c>
      <c r="M196" s="47"/>
      <c r="N196" s="47" t="s">
        <v>272</v>
      </c>
      <c r="O196" s="45" t="s">
        <v>1993</v>
      </c>
      <c r="P196" s="47"/>
      <c r="Q196" s="47"/>
      <c r="R196" s="47"/>
      <c r="S196" s="47"/>
      <c r="T196" s="47" t="s">
        <v>3107</v>
      </c>
      <c r="U196" s="47" t="s">
        <v>1901</v>
      </c>
      <c r="V196" s="48">
        <v>0.62973431613708231</v>
      </c>
      <c r="W196" s="47" t="s">
        <v>3108</v>
      </c>
      <c r="X196" s="44">
        <v>2</v>
      </c>
      <c r="Y196" s="44">
        <v>2</v>
      </c>
      <c r="Z196" s="44">
        <v>90</v>
      </c>
      <c r="AA196" s="44">
        <v>89</v>
      </c>
      <c r="AB196" s="44">
        <v>1</v>
      </c>
      <c r="AC196" s="44">
        <v>0</v>
      </c>
      <c r="AD196" s="44">
        <v>18</v>
      </c>
      <c r="AE196" s="44">
        <v>33</v>
      </c>
      <c r="AF196" s="44">
        <v>23</v>
      </c>
      <c r="AG196" s="44">
        <v>16</v>
      </c>
      <c r="AH196" s="44">
        <v>0</v>
      </c>
      <c r="AI196" s="44">
        <v>0</v>
      </c>
      <c r="AJ196" s="44">
        <v>0</v>
      </c>
      <c r="AK196" s="44">
        <v>0</v>
      </c>
      <c r="AL196" s="47">
        <v>0</v>
      </c>
      <c r="AM196" s="44">
        <v>78.66</v>
      </c>
      <c r="AN196" s="44">
        <v>40.450000000000003</v>
      </c>
      <c r="AO196" s="44">
        <v>288</v>
      </c>
      <c r="AP196" s="44">
        <v>129</v>
      </c>
      <c r="AQ196" s="44">
        <v>744</v>
      </c>
      <c r="AR196" s="44">
        <v>775</v>
      </c>
      <c r="AS196" s="44">
        <v>299</v>
      </c>
      <c r="AT196" s="44">
        <v>331</v>
      </c>
      <c r="AU196" s="44">
        <v>226</v>
      </c>
      <c r="AV196" s="44">
        <v>1</v>
      </c>
      <c r="AW196" s="44">
        <v>397</v>
      </c>
      <c r="AX196" s="44">
        <v>1</v>
      </c>
      <c r="AY196" s="44">
        <v>6</v>
      </c>
      <c r="AZ196" s="44">
        <v>0</v>
      </c>
      <c r="BA196" s="44">
        <v>7</v>
      </c>
      <c r="BB196" s="44">
        <v>0</v>
      </c>
      <c r="BC196" s="44">
        <v>72</v>
      </c>
      <c r="BD196" s="44">
        <v>3376</v>
      </c>
      <c r="BE196" s="44">
        <v>1006</v>
      </c>
      <c r="BF196" s="44">
        <v>2449</v>
      </c>
      <c r="BG196" s="44">
        <v>10392</v>
      </c>
      <c r="BH196" s="44">
        <v>92</v>
      </c>
      <c r="BI196" s="44">
        <v>2080</v>
      </c>
      <c r="BJ196" s="44">
        <v>102</v>
      </c>
    </row>
    <row r="197" spans="1:62" ht="15.75">
      <c r="A197" s="101" t="s">
        <v>836</v>
      </c>
      <c r="B197" s="44">
        <v>224</v>
      </c>
      <c r="C197" s="45" t="s">
        <v>256</v>
      </c>
      <c r="D197" s="45" t="s">
        <v>256</v>
      </c>
      <c r="E197" s="45" t="s">
        <v>1903</v>
      </c>
      <c r="F197" s="45" t="s">
        <v>1735</v>
      </c>
      <c r="G197" s="44">
        <v>59</v>
      </c>
      <c r="H197" s="45" t="s">
        <v>837</v>
      </c>
      <c r="I197" s="46" t="s">
        <v>1939</v>
      </c>
      <c r="J197" s="47" t="s">
        <v>1898</v>
      </c>
      <c r="K197" s="47" t="s">
        <v>51</v>
      </c>
      <c r="L197" s="47" t="s">
        <v>1898</v>
      </c>
      <c r="M197" s="47"/>
      <c r="N197" s="47" t="s">
        <v>1904</v>
      </c>
      <c r="O197" s="45"/>
      <c r="P197" s="47"/>
      <c r="Q197" s="47"/>
      <c r="R197" s="47"/>
      <c r="S197" s="47"/>
      <c r="T197" s="47" t="s">
        <v>3107</v>
      </c>
      <c r="U197" s="47" t="s">
        <v>1901</v>
      </c>
      <c r="V197" s="48">
        <v>0.67288829783745452</v>
      </c>
      <c r="W197" s="47" t="s">
        <v>3108</v>
      </c>
      <c r="X197" s="44">
        <v>1</v>
      </c>
      <c r="Y197" s="44">
        <v>3</v>
      </c>
      <c r="Z197" s="44">
        <v>66</v>
      </c>
      <c r="AA197" s="44">
        <v>62</v>
      </c>
      <c r="AB197" s="44">
        <v>4</v>
      </c>
      <c r="AC197" s="44">
        <v>0</v>
      </c>
      <c r="AD197" s="44">
        <v>5</v>
      </c>
      <c r="AE197" s="44">
        <v>21</v>
      </c>
      <c r="AF197" s="44">
        <v>28</v>
      </c>
      <c r="AG197" s="44">
        <v>11</v>
      </c>
      <c r="AH197" s="44">
        <v>1</v>
      </c>
      <c r="AI197" s="44">
        <v>0</v>
      </c>
      <c r="AJ197" s="44">
        <v>0</v>
      </c>
      <c r="AK197" s="44">
        <v>0</v>
      </c>
      <c r="AL197" s="44">
        <v>1</v>
      </c>
      <c r="AM197" s="44">
        <v>90.33</v>
      </c>
      <c r="AN197" s="44">
        <v>54.84</v>
      </c>
      <c r="AO197" s="44">
        <v>172</v>
      </c>
      <c r="AP197" s="44">
        <v>15</v>
      </c>
      <c r="AQ197" s="44">
        <v>378</v>
      </c>
      <c r="AR197" s="44">
        <v>497</v>
      </c>
      <c r="AS197" s="44">
        <v>160</v>
      </c>
      <c r="AT197" s="44">
        <v>153</v>
      </c>
      <c r="AU197" s="44">
        <v>108</v>
      </c>
      <c r="AV197" s="44">
        <v>11</v>
      </c>
      <c r="AW197" s="44">
        <v>54</v>
      </c>
      <c r="AX197" s="44">
        <v>2</v>
      </c>
      <c r="AY197" s="44">
        <v>0</v>
      </c>
      <c r="AZ197" s="44">
        <v>0</v>
      </c>
      <c r="BA197" s="44">
        <v>0</v>
      </c>
      <c r="BB197" s="44">
        <v>0</v>
      </c>
      <c r="BC197" s="44">
        <v>109</v>
      </c>
      <c r="BD197" s="44">
        <v>1971</v>
      </c>
      <c r="BE197" s="44">
        <v>1726</v>
      </c>
      <c r="BF197" s="44">
        <v>1088</v>
      </c>
      <c r="BG197" s="44">
        <v>5940</v>
      </c>
      <c r="BH197" s="44">
        <v>75</v>
      </c>
      <c r="BI197" s="44">
        <v>1809</v>
      </c>
      <c r="BJ197" s="44">
        <v>93</v>
      </c>
    </row>
    <row r="198" spans="1:62" ht="15.75">
      <c r="A198" s="101" t="s">
        <v>962</v>
      </c>
      <c r="B198" s="44">
        <v>225</v>
      </c>
      <c r="C198" s="45" t="s">
        <v>256</v>
      </c>
      <c r="D198" s="45" t="s">
        <v>256</v>
      </c>
      <c r="E198" s="45" t="s">
        <v>1906</v>
      </c>
      <c r="F198" s="45" t="s">
        <v>1742</v>
      </c>
      <c r="G198" s="44">
        <v>67</v>
      </c>
      <c r="H198" s="45" t="s">
        <v>963</v>
      </c>
      <c r="I198" s="46" t="s">
        <v>1905</v>
      </c>
      <c r="J198" s="47" t="s">
        <v>1898</v>
      </c>
      <c r="K198" s="47" t="s">
        <v>51</v>
      </c>
      <c r="L198" s="47" t="s">
        <v>1898</v>
      </c>
      <c r="M198" s="47"/>
      <c r="N198" s="47" t="s">
        <v>1904</v>
      </c>
      <c r="O198" s="45"/>
      <c r="P198" s="47"/>
      <c r="Q198" s="47"/>
      <c r="R198" s="47"/>
      <c r="S198" s="47"/>
      <c r="T198" s="47" t="s">
        <v>3107</v>
      </c>
      <c r="U198" s="47" t="s">
        <v>1901</v>
      </c>
      <c r="V198" s="48">
        <v>0.74265461302576208</v>
      </c>
      <c r="W198" s="47" t="s">
        <v>3108</v>
      </c>
      <c r="X198" s="44">
        <v>2</v>
      </c>
      <c r="Y198" s="44">
        <v>3</v>
      </c>
      <c r="Z198" s="44">
        <v>132</v>
      </c>
      <c r="AA198" s="44">
        <v>125</v>
      </c>
      <c r="AB198" s="44">
        <v>5</v>
      </c>
      <c r="AC198" s="44">
        <v>2</v>
      </c>
      <c r="AD198" s="44">
        <v>25</v>
      </c>
      <c r="AE198" s="44">
        <v>107</v>
      </c>
      <c r="AF198" s="44">
        <v>0</v>
      </c>
      <c r="AG198" s="44">
        <v>0</v>
      </c>
      <c r="AH198" s="44">
        <v>0</v>
      </c>
      <c r="AI198" s="44">
        <v>0</v>
      </c>
      <c r="AJ198" s="44">
        <v>0</v>
      </c>
      <c r="AK198" s="44">
        <v>0</v>
      </c>
      <c r="AL198" s="44">
        <v>3</v>
      </c>
      <c r="AM198" s="44">
        <v>91.38</v>
      </c>
      <c r="AN198" s="44">
        <v>15.2</v>
      </c>
      <c r="AO198" s="44">
        <v>49</v>
      </c>
      <c r="AP198" s="44">
        <v>7</v>
      </c>
      <c r="AQ198" s="44">
        <v>500</v>
      </c>
      <c r="AR198" s="44">
        <v>412</v>
      </c>
      <c r="AS198" s="44">
        <v>320</v>
      </c>
      <c r="AT198" s="44">
        <v>125</v>
      </c>
      <c r="AU198" s="44">
        <v>480</v>
      </c>
      <c r="AV198" s="44">
        <v>21</v>
      </c>
      <c r="AW198" s="44">
        <v>106</v>
      </c>
      <c r="AX198" s="44">
        <v>1</v>
      </c>
      <c r="AY198" s="44">
        <v>2</v>
      </c>
      <c r="AZ198" s="44">
        <v>0</v>
      </c>
      <c r="BA198" s="44">
        <v>2</v>
      </c>
      <c r="BB198" s="44">
        <v>0</v>
      </c>
      <c r="BC198" s="44">
        <v>36</v>
      </c>
      <c r="BD198" s="44">
        <v>2421</v>
      </c>
      <c r="BE198" s="44">
        <v>849</v>
      </c>
      <c r="BF198" s="44">
        <v>1732</v>
      </c>
      <c r="BG198" s="44">
        <v>7072</v>
      </c>
      <c r="BH198" s="44">
        <v>170</v>
      </c>
      <c r="BI198" s="44">
        <v>2786</v>
      </c>
      <c r="BJ198" s="44">
        <v>233</v>
      </c>
    </row>
    <row r="199" spans="1:62" ht="15.75">
      <c r="A199" s="101" t="s">
        <v>908</v>
      </c>
      <c r="B199" s="44">
        <v>226</v>
      </c>
      <c r="C199" s="45" t="s">
        <v>452</v>
      </c>
      <c r="D199" s="45" t="s">
        <v>1684</v>
      </c>
      <c r="E199" s="45" t="s">
        <v>2273</v>
      </c>
      <c r="F199" s="45" t="s">
        <v>1763</v>
      </c>
      <c r="G199" s="44">
        <v>91</v>
      </c>
      <c r="H199" s="45" t="s">
        <v>909</v>
      </c>
      <c r="I199" s="46" t="s">
        <v>2283</v>
      </c>
      <c r="J199" s="47" t="s">
        <v>1898</v>
      </c>
      <c r="K199" s="47" t="s">
        <v>51</v>
      </c>
      <c r="L199" s="47" t="s">
        <v>1898</v>
      </c>
      <c r="M199" s="47"/>
      <c r="N199" s="47" t="s">
        <v>1904</v>
      </c>
      <c r="O199" s="45"/>
      <c r="P199" s="47"/>
      <c r="Q199" s="47"/>
      <c r="R199" s="47"/>
      <c r="S199" s="47"/>
      <c r="T199" s="47"/>
      <c r="U199" s="47"/>
      <c r="V199" s="49" t="s">
        <v>267</v>
      </c>
      <c r="W199" s="47"/>
      <c r="X199" s="44">
        <v>0</v>
      </c>
      <c r="Y199" s="44">
        <v>0</v>
      </c>
      <c r="Z199" s="44">
        <v>15</v>
      </c>
      <c r="AA199" s="44">
        <v>10</v>
      </c>
      <c r="AB199" s="44">
        <v>0</v>
      </c>
      <c r="AC199" s="44">
        <v>5</v>
      </c>
      <c r="AD199" s="44">
        <v>0</v>
      </c>
      <c r="AE199" s="44">
        <v>0</v>
      </c>
      <c r="AF199" s="44">
        <v>2</v>
      </c>
      <c r="AG199" s="44">
        <v>6</v>
      </c>
      <c r="AH199" s="44">
        <v>5</v>
      </c>
      <c r="AI199" s="44">
        <v>2</v>
      </c>
      <c r="AJ199" s="44">
        <v>0</v>
      </c>
      <c r="AK199" s="44">
        <v>0</v>
      </c>
      <c r="AL199" s="44">
        <v>1</v>
      </c>
      <c r="AM199" s="44">
        <v>0</v>
      </c>
      <c r="AN199" s="44">
        <v>20</v>
      </c>
      <c r="AO199" s="44">
        <v>3</v>
      </c>
      <c r="AP199" s="44">
        <v>0</v>
      </c>
      <c r="AQ199" s="44">
        <v>94</v>
      </c>
      <c r="AR199" s="44">
        <v>130</v>
      </c>
      <c r="AS199" s="44">
        <v>12</v>
      </c>
      <c r="AT199" s="44">
        <v>4</v>
      </c>
      <c r="AU199" s="44">
        <v>11</v>
      </c>
      <c r="AV199" s="44">
        <v>1</v>
      </c>
      <c r="AW199" s="44">
        <v>6</v>
      </c>
      <c r="AX199" s="44">
        <v>0</v>
      </c>
      <c r="AY199" s="44">
        <v>0</v>
      </c>
      <c r="AZ199" s="44">
        <v>0</v>
      </c>
      <c r="BA199" s="44">
        <v>0</v>
      </c>
      <c r="BB199" s="44">
        <v>0</v>
      </c>
      <c r="BC199" s="47" t="s">
        <v>267</v>
      </c>
      <c r="BD199" s="44">
        <v>193</v>
      </c>
      <c r="BE199" s="44">
        <v>9</v>
      </c>
      <c r="BF199" s="44">
        <v>118</v>
      </c>
      <c r="BG199" s="44">
        <v>499</v>
      </c>
      <c r="BH199" s="44">
        <v>70</v>
      </c>
      <c r="BI199" s="44">
        <v>634</v>
      </c>
      <c r="BJ199" s="44">
        <v>21</v>
      </c>
    </row>
    <row r="200" spans="1:62" ht="15.75">
      <c r="A200" s="101" t="s">
        <v>775</v>
      </c>
      <c r="B200" s="44">
        <v>232</v>
      </c>
      <c r="C200" s="45" t="s">
        <v>452</v>
      </c>
      <c r="D200" s="45" t="s">
        <v>1684</v>
      </c>
      <c r="E200" s="45" t="s">
        <v>2273</v>
      </c>
      <c r="F200" s="45" t="s">
        <v>1763</v>
      </c>
      <c r="G200" s="44">
        <v>91</v>
      </c>
      <c r="H200" s="45" t="s">
        <v>2365</v>
      </c>
      <c r="I200" s="46" t="s">
        <v>2272</v>
      </c>
      <c r="J200" s="47" t="s">
        <v>1898</v>
      </c>
      <c r="K200" s="47" t="s">
        <v>51</v>
      </c>
      <c r="L200" s="47" t="s">
        <v>1898</v>
      </c>
      <c r="M200" s="47" t="s">
        <v>1919</v>
      </c>
      <c r="N200" s="47" t="s">
        <v>272</v>
      </c>
      <c r="O200" s="45" t="s">
        <v>2282</v>
      </c>
      <c r="P200" s="47"/>
      <c r="Q200" s="47"/>
      <c r="R200" s="47"/>
      <c r="S200" s="47"/>
      <c r="T200" s="47" t="s">
        <v>3107</v>
      </c>
      <c r="U200" s="47" t="s">
        <v>1898</v>
      </c>
      <c r="V200" s="48">
        <v>0.53323506045552571</v>
      </c>
      <c r="W200" s="47" t="s">
        <v>3108</v>
      </c>
      <c r="X200" s="44">
        <v>2</v>
      </c>
      <c r="Y200" s="44">
        <v>4</v>
      </c>
      <c r="Z200" s="44">
        <v>216</v>
      </c>
      <c r="AA200" s="44">
        <v>210</v>
      </c>
      <c r="AB200" s="44">
        <v>4</v>
      </c>
      <c r="AC200" s="44">
        <v>2</v>
      </c>
      <c r="AD200" s="44">
        <v>51</v>
      </c>
      <c r="AE200" s="44">
        <v>162</v>
      </c>
      <c r="AF200" s="44">
        <v>3</v>
      </c>
      <c r="AG200" s="44">
        <v>0</v>
      </c>
      <c r="AH200" s="44">
        <v>0</v>
      </c>
      <c r="AI200" s="44">
        <v>0</v>
      </c>
      <c r="AJ200" s="44">
        <v>0</v>
      </c>
      <c r="AK200" s="44">
        <v>0</v>
      </c>
      <c r="AL200" s="47">
        <v>0</v>
      </c>
      <c r="AM200" s="44">
        <v>96.71</v>
      </c>
      <c r="AN200" s="44">
        <v>15.24</v>
      </c>
      <c r="AO200" s="44">
        <v>51</v>
      </c>
      <c r="AP200" s="44">
        <v>2</v>
      </c>
      <c r="AQ200" s="44">
        <v>972</v>
      </c>
      <c r="AR200" s="44">
        <v>1249</v>
      </c>
      <c r="AS200" s="44">
        <v>908</v>
      </c>
      <c r="AT200" s="44">
        <v>1284</v>
      </c>
      <c r="AU200" s="44">
        <v>126</v>
      </c>
      <c r="AV200" s="44">
        <v>29</v>
      </c>
      <c r="AW200" s="44">
        <v>244</v>
      </c>
      <c r="AX200" s="44">
        <v>3</v>
      </c>
      <c r="AY200" s="44">
        <v>2</v>
      </c>
      <c r="AZ200" s="44">
        <v>4</v>
      </c>
      <c r="BA200" s="44">
        <v>2</v>
      </c>
      <c r="BB200" s="44">
        <v>0</v>
      </c>
      <c r="BC200" s="44">
        <v>114</v>
      </c>
      <c r="BD200" s="44">
        <v>6163</v>
      </c>
      <c r="BE200" s="44">
        <v>620</v>
      </c>
      <c r="BF200" s="44">
        <v>2374</v>
      </c>
      <c r="BG200" s="44">
        <v>6832</v>
      </c>
      <c r="BH200" s="44">
        <v>375</v>
      </c>
      <c r="BI200" s="44">
        <v>976</v>
      </c>
      <c r="BJ200" s="44">
        <v>487</v>
      </c>
    </row>
    <row r="201" spans="1:62" ht="15.75">
      <c r="A201" s="101" t="s">
        <v>295</v>
      </c>
      <c r="B201" s="44">
        <v>233</v>
      </c>
      <c r="C201" s="45" t="s">
        <v>256</v>
      </c>
      <c r="D201" s="45" t="s">
        <v>256</v>
      </c>
      <c r="E201" s="45" t="s">
        <v>1903</v>
      </c>
      <c r="F201" s="45" t="s">
        <v>1815</v>
      </c>
      <c r="G201" s="44">
        <v>308</v>
      </c>
      <c r="H201" s="45" t="s">
        <v>296</v>
      </c>
      <c r="I201" s="46" t="s">
        <v>1902</v>
      </c>
      <c r="J201" s="47" t="s">
        <v>1898</v>
      </c>
      <c r="K201" s="47" t="s">
        <v>51</v>
      </c>
      <c r="L201" s="47" t="s">
        <v>1898</v>
      </c>
      <c r="M201" s="47"/>
      <c r="N201" s="47" t="s">
        <v>1904</v>
      </c>
      <c r="O201" s="45"/>
      <c r="P201" s="47"/>
      <c r="Q201" s="47"/>
      <c r="R201" s="47"/>
      <c r="S201" s="47"/>
      <c r="T201" s="47" t="s">
        <v>3107</v>
      </c>
      <c r="U201" s="47" t="s">
        <v>1901</v>
      </c>
      <c r="V201" s="48">
        <v>0.79593699622137548</v>
      </c>
      <c r="W201" s="47" t="s">
        <v>3108</v>
      </c>
      <c r="X201" s="44">
        <v>1</v>
      </c>
      <c r="Y201" s="44">
        <v>3</v>
      </c>
      <c r="Z201" s="44">
        <v>66</v>
      </c>
      <c r="AA201" s="44">
        <v>65</v>
      </c>
      <c r="AB201" s="44">
        <v>0</v>
      </c>
      <c r="AC201" s="44">
        <v>1</v>
      </c>
      <c r="AD201" s="44">
        <v>11</v>
      </c>
      <c r="AE201" s="44">
        <v>17</v>
      </c>
      <c r="AF201" s="44">
        <v>10</v>
      </c>
      <c r="AG201" s="44">
        <v>17</v>
      </c>
      <c r="AH201" s="44">
        <v>11</v>
      </c>
      <c r="AI201" s="44">
        <v>0</v>
      </c>
      <c r="AJ201" s="44">
        <v>0</v>
      </c>
      <c r="AK201" s="44">
        <v>0</v>
      </c>
      <c r="AL201" s="47">
        <v>0</v>
      </c>
      <c r="AM201" s="44">
        <v>71.69</v>
      </c>
      <c r="AN201" s="44">
        <v>46.15</v>
      </c>
      <c r="AO201" s="44">
        <v>156</v>
      </c>
      <c r="AP201" s="44">
        <v>39</v>
      </c>
      <c r="AQ201" s="44">
        <v>567</v>
      </c>
      <c r="AR201" s="44">
        <v>583</v>
      </c>
      <c r="AS201" s="44">
        <v>222</v>
      </c>
      <c r="AT201" s="44">
        <v>381</v>
      </c>
      <c r="AU201" s="44">
        <v>363</v>
      </c>
      <c r="AV201" s="44">
        <v>70</v>
      </c>
      <c r="AW201" s="44">
        <v>146</v>
      </c>
      <c r="AX201" s="44">
        <v>0</v>
      </c>
      <c r="AY201" s="44">
        <v>14</v>
      </c>
      <c r="AZ201" s="44">
        <v>1</v>
      </c>
      <c r="BA201" s="44">
        <v>2</v>
      </c>
      <c r="BB201" s="44">
        <v>0</v>
      </c>
      <c r="BC201" s="44">
        <v>104</v>
      </c>
      <c r="BD201" s="44">
        <v>2061</v>
      </c>
      <c r="BE201" s="44">
        <v>693</v>
      </c>
      <c r="BF201" s="44">
        <v>1961</v>
      </c>
      <c r="BG201" s="44">
        <v>6766</v>
      </c>
      <c r="BH201" s="44">
        <v>76</v>
      </c>
      <c r="BI201" s="44">
        <v>2041</v>
      </c>
      <c r="BJ201" s="44">
        <v>394</v>
      </c>
    </row>
    <row r="202" spans="1:62" ht="15.75">
      <c r="A202" s="101" t="s">
        <v>1527</v>
      </c>
      <c r="B202" s="44">
        <v>234</v>
      </c>
      <c r="C202" s="45" t="s">
        <v>278</v>
      </c>
      <c r="D202" s="45" t="s">
        <v>1700</v>
      </c>
      <c r="E202" s="45" t="s">
        <v>2032</v>
      </c>
      <c r="F202" s="45" t="s">
        <v>1808</v>
      </c>
      <c r="G202" s="44">
        <v>234</v>
      </c>
      <c r="H202" s="45" t="s">
        <v>1528</v>
      </c>
      <c r="I202" s="46" t="s">
        <v>2105</v>
      </c>
      <c r="J202" s="47" t="s">
        <v>1898</v>
      </c>
      <c r="K202" s="47" t="s">
        <v>51</v>
      </c>
      <c r="L202" s="47" t="s">
        <v>1898</v>
      </c>
      <c r="M202" s="47"/>
      <c r="N202" s="47" t="s">
        <v>1904</v>
      </c>
      <c r="O202" s="45"/>
      <c r="P202" s="47"/>
      <c r="Q202" s="47"/>
      <c r="R202" s="47"/>
      <c r="S202" s="47"/>
      <c r="T202" s="47" t="s">
        <v>3107</v>
      </c>
      <c r="U202" s="47" t="s">
        <v>1898</v>
      </c>
      <c r="V202" s="48">
        <v>0.51480306167973244</v>
      </c>
      <c r="W202" s="47"/>
      <c r="X202" s="44">
        <v>12</v>
      </c>
      <c r="Y202" s="44">
        <v>3</v>
      </c>
      <c r="Z202" s="44">
        <v>525</v>
      </c>
      <c r="AA202" s="44">
        <v>523</v>
      </c>
      <c r="AB202" s="44">
        <v>2</v>
      </c>
      <c r="AC202" s="44">
        <v>0</v>
      </c>
      <c r="AD202" s="44">
        <v>41</v>
      </c>
      <c r="AE202" s="44">
        <v>156</v>
      </c>
      <c r="AF202" s="44">
        <v>129</v>
      </c>
      <c r="AG202" s="44">
        <v>107</v>
      </c>
      <c r="AH202" s="44">
        <v>46</v>
      </c>
      <c r="AI202" s="44">
        <v>42</v>
      </c>
      <c r="AJ202" s="44">
        <v>4</v>
      </c>
      <c r="AK202" s="44">
        <v>0</v>
      </c>
      <c r="AL202" s="44">
        <v>5</v>
      </c>
      <c r="AM202" s="44">
        <v>92.73</v>
      </c>
      <c r="AN202" s="44">
        <v>28.11</v>
      </c>
      <c r="AO202" s="44">
        <v>535</v>
      </c>
      <c r="AP202" s="44">
        <v>80</v>
      </c>
      <c r="AQ202" s="44">
        <v>1785</v>
      </c>
      <c r="AR202" s="44">
        <v>1497</v>
      </c>
      <c r="AS202" s="44">
        <v>895</v>
      </c>
      <c r="AT202" s="44">
        <v>962</v>
      </c>
      <c r="AU202" s="44">
        <v>772</v>
      </c>
      <c r="AV202" s="44">
        <v>30</v>
      </c>
      <c r="AW202" s="44">
        <v>1198</v>
      </c>
      <c r="AX202" s="44">
        <v>5</v>
      </c>
      <c r="AY202" s="44">
        <v>3</v>
      </c>
      <c r="AZ202" s="44">
        <v>0</v>
      </c>
      <c r="BA202" s="44">
        <v>11</v>
      </c>
      <c r="BB202" s="44">
        <v>4</v>
      </c>
      <c r="BC202" s="44">
        <v>377</v>
      </c>
      <c r="BD202" s="44">
        <v>7939</v>
      </c>
      <c r="BE202" s="44">
        <v>1306</v>
      </c>
      <c r="BF202" s="44">
        <v>6491</v>
      </c>
      <c r="BG202" s="44">
        <v>26101</v>
      </c>
      <c r="BH202" s="44">
        <v>280</v>
      </c>
      <c r="BI202" s="44">
        <v>7041</v>
      </c>
      <c r="BJ202" s="44">
        <v>935</v>
      </c>
    </row>
    <row r="203" spans="1:62" ht="15.75">
      <c r="A203" s="101" t="s">
        <v>667</v>
      </c>
      <c r="B203" s="44">
        <v>235</v>
      </c>
      <c r="C203" s="45" t="s">
        <v>256</v>
      </c>
      <c r="D203" s="45" t="s">
        <v>1818</v>
      </c>
      <c r="E203" s="45" t="s">
        <v>1922</v>
      </c>
      <c r="F203" s="45" t="s">
        <v>1826</v>
      </c>
      <c r="G203" s="44">
        <v>530</v>
      </c>
      <c r="H203" s="45" t="s">
        <v>668</v>
      </c>
      <c r="I203" s="46" t="s">
        <v>1921</v>
      </c>
      <c r="J203" s="47" t="s">
        <v>1898</v>
      </c>
      <c r="K203" s="47" t="s">
        <v>51</v>
      </c>
      <c r="L203" s="47" t="s">
        <v>1898</v>
      </c>
      <c r="M203" s="47"/>
      <c r="N203" s="47" t="s">
        <v>272</v>
      </c>
      <c r="O203" s="45" t="s">
        <v>1923</v>
      </c>
      <c r="P203" s="47"/>
      <c r="Q203" s="47"/>
      <c r="R203" s="47"/>
      <c r="S203" s="47"/>
      <c r="T203" s="47" t="s">
        <v>3107</v>
      </c>
      <c r="U203" s="47" t="s">
        <v>1898</v>
      </c>
      <c r="V203" s="48">
        <v>0.57170507107490909</v>
      </c>
      <c r="W203" s="47"/>
      <c r="X203" s="44">
        <v>1</v>
      </c>
      <c r="Y203" s="44">
        <v>0</v>
      </c>
      <c r="Z203" s="44">
        <v>72</v>
      </c>
      <c r="AA203" s="44">
        <v>72</v>
      </c>
      <c r="AB203" s="44">
        <v>0</v>
      </c>
      <c r="AC203" s="44">
        <v>0</v>
      </c>
      <c r="AD203" s="44">
        <v>14</v>
      </c>
      <c r="AE203" s="44">
        <v>24</v>
      </c>
      <c r="AF203" s="44">
        <v>22</v>
      </c>
      <c r="AG203" s="44">
        <v>12</v>
      </c>
      <c r="AH203" s="44">
        <v>0</v>
      </c>
      <c r="AI203" s="44">
        <v>0</v>
      </c>
      <c r="AJ203" s="44">
        <v>0</v>
      </c>
      <c r="AK203" s="44">
        <v>0</v>
      </c>
      <c r="AL203" s="44">
        <v>1</v>
      </c>
      <c r="AM203" s="44">
        <v>98.48</v>
      </c>
      <c r="AN203" s="44">
        <v>23.61</v>
      </c>
      <c r="AO203" s="44">
        <v>4</v>
      </c>
      <c r="AP203" s="44">
        <v>0</v>
      </c>
      <c r="AQ203" s="44">
        <v>168</v>
      </c>
      <c r="AR203" s="44">
        <v>7</v>
      </c>
      <c r="AS203" s="44">
        <v>12</v>
      </c>
      <c r="AT203" s="44">
        <v>26</v>
      </c>
      <c r="AU203" s="44">
        <v>6</v>
      </c>
      <c r="AV203" s="44">
        <v>0</v>
      </c>
      <c r="AW203" s="44">
        <v>3</v>
      </c>
      <c r="AX203" s="44">
        <v>0</v>
      </c>
      <c r="AY203" s="44">
        <v>5</v>
      </c>
      <c r="AZ203" s="44">
        <v>0</v>
      </c>
      <c r="BA203" s="44">
        <v>0</v>
      </c>
      <c r="BB203" s="44">
        <v>0</v>
      </c>
      <c r="BC203" s="44">
        <v>6</v>
      </c>
      <c r="BD203" s="44">
        <v>1301</v>
      </c>
      <c r="BE203" s="44">
        <v>301</v>
      </c>
      <c r="BF203" s="44">
        <v>131</v>
      </c>
      <c r="BG203" s="44">
        <v>405</v>
      </c>
      <c r="BH203" s="44">
        <v>333</v>
      </c>
      <c r="BI203" s="44">
        <v>87</v>
      </c>
      <c r="BJ203" s="44">
        <v>276</v>
      </c>
    </row>
    <row r="204" spans="1:62" ht="15.75">
      <c r="A204" s="101" t="s">
        <v>763</v>
      </c>
      <c r="B204" s="44">
        <v>236</v>
      </c>
      <c r="C204" s="45" t="s">
        <v>256</v>
      </c>
      <c r="D204" s="45" t="s">
        <v>256</v>
      </c>
      <c r="E204" s="45" t="s">
        <v>1903</v>
      </c>
      <c r="F204" s="45" t="s">
        <v>1815</v>
      </c>
      <c r="G204" s="44">
        <v>308</v>
      </c>
      <c r="H204" s="45" t="s">
        <v>764</v>
      </c>
      <c r="I204" s="46" t="s">
        <v>1902</v>
      </c>
      <c r="J204" s="47" t="s">
        <v>1898</v>
      </c>
      <c r="K204" s="47" t="s">
        <v>51</v>
      </c>
      <c r="L204" s="47" t="s">
        <v>1898</v>
      </c>
      <c r="M204" s="47"/>
      <c r="N204" s="47" t="s">
        <v>1904</v>
      </c>
      <c r="O204" s="45"/>
      <c r="P204" s="47"/>
      <c r="Q204" s="47"/>
      <c r="R204" s="47"/>
      <c r="S204" s="47"/>
      <c r="T204" s="47" t="s">
        <v>3107</v>
      </c>
      <c r="U204" s="47" t="s">
        <v>1901</v>
      </c>
      <c r="V204" s="48">
        <v>0.70024618874007127</v>
      </c>
      <c r="W204" s="47" t="s">
        <v>3108</v>
      </c>
      <c r="X204" s="44">
        <v>2</v>
      </c>
      <c r="Y204" s="44">
        <v>2</v>
      </c>
      <c r="Z204" s="44">
        <v>95</v>
      </c>
      <c r="AA204" s="44">
        <v>94</v>
      </c>
      <c r="AB204" s="44">
        <v>0</v>
      </c>
      <c r="AC204" s="44">
        <v>1</v>
      </c>
      <c r="AD204" s="44">
        <v>25</v>
      </c>
      <c r="AE204" s="44">
        <v>70</v>
      </c>
      <c r="AF204" s="44">
        <v>0</v>
      </c>
      <c r="AG204" s="44">
        <v>0</v>
      </c>
      <c r="AH204" s="44">
        <v>0</v>
      </c>
      <c r="AI204" s="44">
        <v>0</v>
      </c>
      <c r="AJ204" s="44">
        <v>0</v>
      </c>
      <c r="AK204" s="44">
        <v>0</v>
      </c>
      <c r="AL204" s="44">
        <v>1</v>
      </c>
      <c r="AM204" s="44">
        <v>83.53</v>
      </c>
      <c r="AN204" s="44">
        <v>29.79</v>
      </c>
      <c r="AO204" s="44">
        <v>35</v>
      </c>
      <c r="AP204" s="44">
        <v>10</v>
      </c>
      <c r="AQ204" s="44">
        <v>188</v>
      </c>
      <c r="AR204" s="44">
        <v>139</v>
      </c>
      <c r="AS204" s="44">
        <v>151</v>
      </c>
      <c r="AT204" s="44">
        <v>287</v>
      </c>
      <c r="AU204" s="44">
        <v>90</v>
      </c>
      <c r="AV204" s="44">
        <v>0</v>
      </c>
      <c r="AW204" s="44">
        <v>5</v>
      </c>
      <c r="AX204" s="44">
        <v>0</v>
      </c>
      <c r="AY204" s="44">
        <v>5</v>
      </c>
      <c r="AZ204" s="44">
        <v>2</v>
      </c>
      <c r="BA204" s="44">
        <v>0</v>
      </c>
      <c r="BB204" s="44">
        <v>0</v>
      </c>
      <c r="BC204" s="44">
        <v>46</v>
      </c>
      <c r="BD204" s="44">
        <v>1532</v>
      </c>
      <c r="BE204" s="44">
        <v>555</v>
      </c>
      <c r="BF204" s="44">
        <v>756</v>
      </c>
      <c r="BG204" s="44">
        <v>4248</v>
      </c>
      <c r="BH204" s="44">
        <v>118</v>
      </c>
      <c r="BI204" s="44">
        <v>1993</v>
      </c>
      <c r="BJ204" s="44">
        <v>140</v>
      </c>
    </row>
    <row r="205" spans="1:62" ht="15.75">
      <c r="A205" s="101" t="s">
        <v>840</v>
      </c>
      <c r="B205" s="44">
        <v>237</v>
      </c>
      <c r="C205" s="45" t="s">
        <v>256</v>
      </c>
      <c r="D205" s="45" t="s">
        <v>1688</v>
      </c>
      <c r="E205" s="45" t="s">
        <v>536</v>
      </c>
      <c r="F205" s="45" t="s">
        <v>1708</v>
      </c>
      <c r="G205" s="44">
        <v>28</v>
      </c>
      <c r="H205" s="45" t="s">
        <v>841</v>
      </c>
      <c r="I205" s="46" t="s">
        <v>1940</v>
      </c>
      <c r="J205" s="47" t="s">
        <v>1898</v>
      </c>
      <c r="K205" s="47" t="s">
        <v>51</v>
      </c>
      <c r="L205" s="47" t="s">
        <v>1898</v>
      </c>
      <c r="M205" s="47"/>
      <c r="N205" s="47" t="s">
        <v>1904</v>
      </c>
      <c r="O205" s="45"/>
      <c r="P205" s="47"/>
      <c r="Q205" s="47"/>
      <c r="R205" s="47"/>
      <c r="S205" s="47"/>
      <c r="T205" s="47" t="s">
        <v>3107</v>
      </c>
      <c r="U205" s="47" t="s">
        <v>1898</v>
      </c>
      <c r="V205" s="48">
        <v>0.44681740426060323</v>
      </c>
      <c r="W205" s="47" t="s">
        <v>3108</v>
      </c>
      <c r="X205" s="44">
        <v>4</v>
      </c>
      <c r="Y205" s="44">
        <v>2</v>
      </c>
      <c r="Z205" s="44">
        <v>221</v>
      </c>
      <c r="AA205" s="44">
        <v>221</v>
      </c>
      <c r="AB205" s="44">
        <v>0</v>
      </c>
      <c r="AC205" s="44">
        <v>0</v>
      </c>
      <c r="AD205" s="44">
        <v>26</v>
      </c>
      <c r="AE205" s="44">
        <v>91</v>
      </c>
      <c r="AF205" s="44">
        <v>59</v>
      </c>
      <c r="AG205" s="44">
        <v>31</v>
      </c>
      <c r="AH205" s="44">
        <v>11</v>
      </c>
      <c r="AI205" s="44">
        <v>3</v>
      </c>
      <c r="AJ205" s="44">
        <v>0</v>
      </c>
      <c r="AK205" s="44">
        <v>0</v>
      </c>
      <c r="AL205" s="47">
        <v>0</v>
      </c>
      <c r="AM205" s="44">
        <v>94.78</v>
      </c>
      <c r="AN205" s="44">
        <v>28.51</v>
      </c>
      <c r="AO205" s="44">
        <v>349</v>
      </c>
      <c r="AP205" s="44">
        <v>26</v>
      </c>
      <c r="AQ205" s="44">
        <v>1247</v>
      </c>
      <c r="AR205" s="44">
        <v>1227</v>
      </c>
      <c r="AS205" s="44">
        <v>973</v>
      </c>
      <c r="AT205" s="44">
        <v>606</v>
      </c>
      <c r="AU205" s="44">
        <v>95</v>
      </c>
      <c r="AV205" s="44">
        <v>1</v>
      </c>
      <c r="AW205" s="44">
        <v>231</v>
      </c>
      <c r="AX205" s="44">
        <v>25</v>
      </c>
      <c r="AY205" s="44">
        <v>0</v>
      </c>
      <c r="AZ205" s="44">
        <v>0</v>
      </c>
      <c r="BA205" s="44">
        <v>0</v>
      </c>
      <c r="BB205" s="44">
        <v>0</v>
      </c>
      <c r="BC205" s="44">
        <v>342</v>
      </c>
      <c r="BD205" s="44">
        <v>5552</v>
      </c>
      <c r="BE205" s="44">
        <v>1125</v>
      </c>
      <c r="BF205" s="44">
        <v>3432</v>
      </c>
      <c r="BG205" s="44">
        <v>15529</v>
      </c>
      <c r="BH205" s="44">
        <v>309</v>
      </c>
      <c r="BI205" s="44">
        <v>6063</v>
      </c>
      <c r="BJ205" s="44">
        <v>528</v>
      </c>
    </row>
    <row r="206" spans="1:62" ht="15.75">
      <c r="A206" s="101" t="s">
        <v>770</v>
      </c>
      <c r="B206" s="44">
        <v>238</v>
      </c>
      <c r="C206" s="45" t="s">
        <v>278</v>
      </c>
      <c r="D206" s="45" t="s">
        <v>278</v>
      </c>
      <c r="E206" s="45" t="s">
        <v>2026</v>
      </c>
      <c r="F206" s="45" t="s">
        <v>1802</v>
      </c>
      <c r="G206" s="44">
        <v>172</v>
      </c>
      <c r="H206" s="45" t="s">
        <v>771</v>
      </c>
      <c r="I206" s="46" t="s">
        <v>2039</v>
      </c>
      <c r="J206" s="47" t="s">
        <v>1898</v>
      </c>
      <c r="K206" s="47" t="s">
        <v>51</v>
      </c>
      <c r="L206" s="47" t="s">
        <v>1901</v>
      </c>
      <c r="M206" s="47"/>
      <c r="N206" s="47" t="s">
        <v>1904</v>
      </c>
      <c r="O206" s="45"/>
      <c r="P206" s="47"/>
      <c r="Q206" s="47"/>
      <c r="R206" s="47"/>
      <c r="S206" s="47"/>
      <c r="T206" s="47" t="s">
        <v>3107</v>
      </c>
      <c r="U206" s="47" t="s">
        <v>1898</v>
      </c>
      <c r="V206" s="48">
        <v>0.53891870129881503</v>
      </c>
      <c r="W206" s="47" t="s">
        <v>3108</v>
      </c>
      <c r="X206" s="44">
        <v>2</v>
      </c>
      <c r="Y206" s="44">
        <v>2</v>
      </c>
      <c r="Z206" s="44">
        <v>125</v>
      </c>
      <c r="AA206" s="44">
        <v>117</v>
      </c>
      <c r="AB206" s="44">
        <v>5</v>
      </c>
      <c r="AC206" s="44">
        <v>3</v>
      </c>
      <c r="AD206" s="44">
        <v>6</v>
      </c>
      <c r="AE206" s="44">
        <v>12</v>
      </c>
      <c r="AF206" s="44">
        <v>44</v>
      </c>
      <c r="AG206" s="44">
        <v>44</v>
      </c>
      <c r="AH206" s="44">
        <v>10</v>
      </c>
      <c r="AI206" s="44">
        <v>9</v>
      </c>
      <c r="AJ206" s="44">
        <v>0</v>
      </c>
      <c r="AK206" s="44">
        <v>0</v>
      </c>
      <c r="AL206" s="44">
        <v>2</v>
      </c>
      <c r="AM206" s="44">
        <v>83.42</v>
      </c>
      <c r="AN206" s="44">
        <v>44.44</v>
      </c>
      <c r="AO206" s="44">
        <v>747</v>
      </c>
      <c r="AP206" s="44">
        <v>194</v>
      </c>
      <c r="AQ206" s="44">
        <v>1015</v>
      </c>
      <c r="AR206" s="44">
        <v>3154</v>
      </c>
      <c r="AS206" s="44">
        <v>354</v>
      </c>
      <c r="AT206" s="44">
        <v>162</v>
      </c>
      <c r="AU206" s="44">
        <v>243</v>
      </c>
      <c r="AV206" s="44">
        <v>1</v>
      </c>
      <c r="AW206" s="44">
        <v>491</v>
      </c>
      <c r="AX206" s="44">
        <v>5</v>
      </c>
      <c r="AY206" s="44">
        <v>4</v>
      </c>
      <c r="AZ206" s="44">
        <v>1</v>
      </c>
      <c r="BA206" s="44">
        <v>3</v>
      </c>
      <c r="BB206" s="44">
        <v>0</v>
      </c>
      <c r="BC206" s="44">
        <v>201</v>
      </c>
      <c r="BD206" s="44">
        <v>4544</v>
      </c>
      <c r="BE206" s="44">
        <v>1483</v>
      </c>
      <c r="BF206" s="44">
        <v>2643</v>
      </c>
      <c r="BG206" s="44">
        <v>21360</v>
      </c>
      <c r="BH206" s="44">
        <v>131</v>
      </c>
      <c r="BI206" s="44">
        <v>5498</v>
      </c>
      <c r="BJ206" s="44">
        <v>263</v>
      </c>
    </row>
    <row r="207" spans="1:62" ht="15.75">
      <c r="A207" s="101" t="s">
        <v>768</v>
      </c>
      <c r="B207" s="44">
        <v>239</v>
      </c>
      <c r="C207" s="45" t="s">
        <v>278</v>
      </c>
      <c r="D207" s="45" t="s">
        <v>278</v>
      </c>
      <c r="E207" s="45" t="s">
        <v>2026</v>
      </c>
      <c r="F207" s="45" t="s">
        <v>1797</v>
      </c>
      <c r="G207" s="44">
        <v>166</v>
      </c>
      <c r="H207" s="45" t="s">
        <v>769</v>
      </c>
      <c r="I207" s="46" t="s">
        <v>2034</v>
      </c>
      <c r="J207" s="47" t="s">
        <v>1898</v>
      </c>
      <c r="K207" s="47" t="s">
        <v>51</v>
      </c>
      <c r="L207" s="47" t="s">
        <v>1901</v>
      </c>
      <c r="M207" s="47"/>
      <c r="N207" s="47" t="s">
        <v>272</v>
      </c>
      <c r="O207" s="45" t="s">
        <v>2038</v>
      </c>
      <c r="P207" s="47"/>
      <c r="Q207" s="47"/>
      <c r="R207" s="47"/>
      <c r="S207" s="47"/>
      <c r="T207" s="47" t="s">
        <v>3107</v>
      </c>
      <c r="U207" s="47" t="s">
        <v>1898</v>
      </c>
      <c r="V207" s="48">
        <v>0.52710456271744743</v>
      </c>
      <c r="W207" s="47"/>
      <c r="X207" s="44">
        <v>3</v>
      </c>
      <c r="Y207" s="44">
        <v>4</v>
      </c>
      <c r="Z207" s="44">
        <v>193</v>
      </c>
      <c r="AA207" s="44">
        <v>189</v>
      </c>
      <c r="AB207" s="44">
        <v>3</v>
      </c>
      <c r="AC207" s="44">
        <v>1</v>
      </c>
      <c r="AD207" s="44">
        <v>7</v>
      </c>
      <c r="AE207" s="44">
        <v>28</v>
      </c>
      <c r="AF207" s="44">
        <v>70</v>
      </c>
      <c r="AG207" s="44">
        <v>58</v>
      </c>
      <c r="AH207" s="44">
        <v>20</v>
      </c>
      <c r="AI207" s="44">
        <v>10</v>
      </c>
      <c r="AJ207" s="44">
        <v>0</v>
      </c>
      <c r="AK207" s="44">
        <v>0</v>
      </c>
      <c r="AL207" s="44">
        <v>1</v>
      </c>
      <c r="AM207" s="44">
        <v>94.61</v>
      </c>
      <c r="AN207" s="44">
        <v>27.51</v>
      </c>
      <c r="AO207" s="44">
        <v>458</v>
      </c>
      <c r="AP207" s="44">
        <v>48</v>
      </c>
      <c r="AQ207" s="44">
        <v>964</v>
      </c>
      <c r="AR207" s="44">
        <v>719</v>
      </c>
      <c r="AS207" s="44">
        <v>420</v>
      </c>
      <c r="AT207" s="44">
        <v>169</v>
      </c>
      <c r="AU207" s="44">
        <v>194</v>
      </c>
      <c r="AV207" s="44">
        <v>5</v>
      </c>
      <c r="AW207" s="44">
        <v>445</v>
      </c>
      <c r="AX207" s="44">
        <v>50</v>
      </c>
      <c r="AY207" s="44">
        <v>2</v>
      </c>
      <c r="AZ207" s="44">
        <v>0</v>
      </c>
      <c r="BA207" s="44">
        <v>5</v>
      </c>
      <c r="BB207" s="44">
        <v>5</v>
      </c>
      <c r="BC207" s="44">
        <v>204</v>
      </c>
      <c r="BD207" s="44">
        <v>5357</v>
      </c>
      <c r="BE207" s="44">
        <v>978</v>
      </c>
      <c r="BF207" s="44">
        <v>3274</v>
      </c>
      <c r="BG207" s="44">
        <v>9223</v>
      </c>
      <c r="BH207" s="44">
        <v>251</v>
      </c>
      <c r="BI207" s="44">
        <v>2790</v>
      </c>
      <c r="BJ207" s="44">
        <v>246</v>
      </c>
    </row>
    <row r="208" spans="1:62" ht="15.75">
      <c r="A208" s="101" t="s">
        <v>1561</v>
      </c>
      <c r="B208" s="44">
        <v>240</v>
      </c>
      <c r="C208" s="45" t="s">
        <v>278</v>
      </c>
      <c r="D208" s="45" t="s">
        <v>1688</v>
      </c>
      <c r="E208" s="45" t="s">
        <v>2029</v>
      </c>
      <c r="F208" s="45" t="s">
        <v>1812</v>
      </c>
      <c r="G208" s="44">
        <v>261</v>
      </c>
      <c r="H208" s="45" t="s">
        <v>1562</v>
      </c>
      <c r="I208" s="46" t="s">
        <v>2050</v>
      </c>
      <c r="J208" s="47" t="s">
        <v>1898</v>
      </c>
      <c r="K208" s="47" t="s">
        <v>51</v>
      </c>
      <c r="L208" s="47" t="s">
        <v>1898</v>
      </c>
      <c r="M208" s="47" t="s">
        <v>1919</v>
      </c>
      <c r="N208" s="47" t="s">
        <v>272</v>
      </c>
      <c r="O208" s="45" t="s">
        <v>2109</v>
      </c>
      <c r="P208" s="47"/>
      <c r="Q208" s="47"/>
      <c r="R208" s="47"/>
      <c r="S208" s="47"/>
      <c r="T208" s="47" t="s">
        <v>3107</v>
      </c>
      <c r="U208" s="47" t="s">
        <v>1898</v>
      </c>
      <c r="V208" s="48">
        <v>0.43268293399748942</v>
      </c>
      <c r="W208" s="47" t="s">
        <v>3108</v>
      </c>
      <c r="X208" s="44">
        <v>3</v>
      </c>
      <c r="Y208" s="44">
        <v>0</v>
      </c>
      <c r="Z208" s="44">
        <v>167</v>
      </c>
      <c r="AA208" s="44">
        <v>166</v>
      </c>
      <c r="AB208" s="44">
        <v>1</v>
      </c>
      <c r="AC208" s="44">
        <v>0</v>
      </c>
      <c r="AD208" s="44">
        <v>14</v>
      </c>
      <c r="AE208" s="44">
        <v>46</v>
      </c>
      <c r="AF208" s="44">
        <v>47</v>
      </c>
      <c r="AG208" s="44">
        <v>35</v>
      </c>
      <c r="AH208" s="44">
        <v>19</v>
      </c>
      <c r="AI208" s="44">
        <v>6</v>
      </c>
      <c r="AJ208" s="44">
        <v>0</v>
      </c>
      <c r="AK208" s="44">
        <v>0</v>
      </c>
      <c r="AL208" s="44">
        <v>4</v>
      </c>
      <c r="AM208" s="44">
        <v>88.37</v>
      </c>
      <c r="AN208" s="44">
        <v>46.99</v>
      </c>
      <c r="AO208" s="44">
        <v>513</v>
      </c>
      <c r="AP208" s="44">
        <v>177</v>
      </c>
      <c r="AQ208" s="44">
        <v>1193</v>
      </c>
      <c r="AR208" s="44">
        <v>717</v>
      </c>
      <c r="AS208" s="44">
        <v>553</v>
      </c>
      <c r="AT208" s="44">
        <v>338</v>
      </c>
      <c r="AU208" s="44">
        <v>348</v>
      </c>
      <c r="AV208" s="44">
        <v>17</v>
      </c>
      <c r="AW208" s="44">
        <v>720</v>
      </c>
      <c r="AX208" s="44">
        <v>49</v>
      </c>
      <c r="AY208" s="44">
        <v>5</v>
      </c>
      <c r="AZ208" s="44">
        <v>0</v>
      </c>
      <c r="BA208" s="44">
        <v>16</v>
      </c>
      <c r="BB208" s="44">
        <v>3</v>
      </c>
      <c r="BC208" s="44">
        <v>119</v>
      </c>
      <c r="BD208" s="44">
        <v>5358</v>
      </c>
      <c r="BE208" s="44">
        <v>841</v>
      </c>
      <c r="BF208" s="44">
        <v>3862</v>
      </c>
      <c r="BG208" s="44">
        <v>12696</v>
      </c>
      <c r="BH208" s="44">
        <v>379</v>
      </c>
      <c r="BI208" s="44">
        <v>7489</v>
      </c>
      <c r="BJ208" s="44">
        <v>62</v>
      </c>
    </row>
    <row r="209" spans="1:62" ht="15.75">
      <c r="A209" s="101" t="s">
        <v>1403</v>
      </c>
      <c r="B209" s="44">
        <v>241</v>
      </c>
      <c r="C209" s="45" t="s">
        <v>307</v>
      </c>
      <c r="D209" s="45" t="s">
        <v>307</v>
      </c>
      <c r="E209" s="45" t="s">
        <v>2162</v>
      </c>
      <c r="F209" s="45" t="s">
        <v>1809</v>
      </c>
      <c r="G209" s="44">
        <v>241</v>
      </c>
      <c r="H209" s="45" t="s">
        <v>1404</v>
      </c>
      <c r="I209" s="46" t="s">
        <v>2182</v>
      </c>
      <c r="J209" s="47" t="s">
        <v>1898</v>
      </c>
      <c r="K209" s="47" t="s">
        <v>51</v>
      </c>
      <c r="L209" s="47" t="s">
        <v>1898</v>
      </c>
      <c r="M209" s="47"/>
      <c r="N209" s="47" t="s">
        <v>272</v>
      </c>
      <c r="O209" s="45" t="s">
        <v>2185</v>
      </c>
      <c r="P209" s="47"/>
      <c r="Q209" s="47"/>
      <c r="R209" s="47"/>
      <c r="S209" s="47"/>
      <c r="T209" s="47" t="s">
        <v>3107</v>
      </c>
      <c r="U209" s="47" t="s">
        <v>1901</v>
      </c>
      <c r="V209" s="48">
        <v>0.67215272049930896</v>
      </c>
      <c r="W209" s="47"/>
      <c r="X209" s="44">
        <v>4</v>
      </c>
      <c r="Y209" s="44">
        <v>2</v>
      </c>
      <c r="Z209" s="44">
        <v>189</v>
      </c>
      <c r="AA209" s="44">
        <v>186</v>
      </c>
      <c r="AB209" s="44">
        <v>2</v>
      </c>
      <c r="AC209" s="44">
        <v>1</v>
      </c>
      <c r="AD209" s="44">
        <v>18</v>
      </c>
      <c r="AE209" s="44">
        <v>56</v>
      </c>
      <c r="AF209" s="44">
        <v>55</v>
      </c>
      <c r="AG209" s="44">
        <v>42</v>
      </c>
      <c r="AH209" s="44">
        <v>16</v>
      </c>
      <c r="AI209" s="44">
        <v>2</v>
      </c>
      <c r="AJ209" s="44">
        <v>0</v>
      </c>
      <c r="AK209" s="44">
        <v>0</v>
      </c>
      <c r="AL209" s="47">
        <v>0</v>
      </c>
      <c r="AM209" s="44">
        <v>95.16</v>
      </c>
      <c r="AN209" s="44">
        <v>41.94</v>
      </c>
      <c r="AO209" s="44">
        <v>248</v>
      </c>
      <c r="AP209" s="44">
        <v>31</v>
      </c>
      <c r="AQ209" s="44">
        <v>1657</v>
      </c>
      <c r="AR209" s="44">
        <v>1254</v>
      </c>
      <c r="AS209" s="44">
        <v>768</v>
      </c>
      <c r="AT209" s="44">
        <v>685</v>
      </c>
      <c r="AU209" s="44">
        <v>748</v>
      </c>
      <c r="AV209" s="44">
        <v>31</v>
      </c>
      <c r="AW209" s="44">
        <v>2088</v>
      </c>
      <c r="AX209" s="44">
        <v>34</v>
      </c>
      <c r="AY209" s="44">
        <v>19</v>
      </c>
      <c r="AZ209" s="44">
        <v>1</v>
      </c>
      <c r="BA209" s="44">
        <v>15</v>
      </c>
      <c r="BB209" s="44">
        <v>2</v>
      </c>
      <c r="BC209" s="44">
        <v>198</v>
      </c>
      <c r="BD209" s="44">
        <v>6222</v>
      </c>
      <c r="BE209" s="44">
        <v>1187</v>
      </c>
      <c r="BF209" s="44">
        <v>6641</v>
      </c>
      <c r="BG209" s="44">
        <v>17449</v>
      </c>
      <c r="BH209" s="44">
        <v>348</v>
      </c>
      <c r="BI209" s="44">
        <v>4703</v>
      </c>
      <c r="BJ209" s="44">
        <v>654</v>
      </c>
    </row>
    <row r="210" spans="1:62" ht="15.75">
      <c r="A210" s="101" t="s">
        <v>277</v>
      </c>
      <c r="B210" s="44">
        <v>242</v>
      </c>
      <c r="C210" s="45" t="s">
        <v>278</v>
      </c>
      <c r="D210" s="45" t="s">
        <v>278</v>
      </c>
      <c r="E210" s="45" t="s">
        <v>2002</v>
      </c>
      <c r="F210" s="45" t="s">
        <v>1798</v>
      </c>
      <c r="G210" s="44">
        <v>167</v>
      </c>
      <c r="H210" s="45" t="s">
        <v>279</v>
      </c>
      <c r="I210" s="46" t="s">
        <v>2001</v>
      </c>
      <c r="J210" s="47" t="s">
        <v>1898</v>
      </c>
      <c r="K210" s="47" t="s">
        <v>51</v>
      </c>
      <c r="L210" s="47" t="s">
        <v>1898</v>
      </c>
      <c r="M210" s="47"/>
      <c r="N210" s="47" t="s">
        <v>1904</v>
      </c>
      <c r="O210" s="45"/>
      <c r="P210" s="47"/>
      <c r="Q210" s="47"/>
      <c r="R210" s="47"/>
      <c r="S210" s="47"/>
      <c r="T210" s="47" t="s">
        <v>3106</v>
      </c>
      <c r="U210" s="47" t="s">
        <v>1901</v>
      </c>
      <c r="V210" s="48">
        <v>0.9832939935814673</v>
      </c>
      <c r="W210" s="47" t="s">
        <v>3108</v>
      </c>
      <c r="X210" s="44">
        <v>0</v>
      </c>
      <c r="Y210" s="44">
        <v>5</v>
      </c>
      <c r="Z210" s="44">
        <v>30</v>
      </c>
      <c r="AA210" s="44">
        <v>30</v>
      </c>
      <c r="AB210" s="44">
        <v>0</v>
      </c>
      <c r="AC210" s="44">
        <v>0</v>
      </c>
      <c r="AD210" s="44">
        <v>0</v>
      </c>
      <c r="AE210" s="44">
        <v>8</v>
      </c>
      <c r="AF210" s="44">
        <v>20</v>
      </c>
      <c r="AG210" s="44">
        <v>0</v>
      </c>
      <c r="AH210" s="44">
        <v>2</v>
      </c>
      <c r="AI210" s="44">
        <v>0</v>
      </c>
      <c r="AJ210" s="44">
        <v>0</v>
      </c>
      <c r="AK210" s="44">
        <v>0</v>
      </c>
      <c r="AL210" s="47">
        <v>0</v>
      </c>
      <c r="AM210" s="44">
        <v>88.03</v>
      </c>
      <c r="AN210" s="44">
        <v>50</v>
      </c>
      <c r="AO210" s="44">
        <v>111</v>
      </c>
      <c r="AP210" s="44">
        <v>11</v>
      </c>
      <c r="AQ210" s="44">
        <v>304</v>
      </c>
      <c r="AR210" s="44">
        <v>491</v>
      </c>
      <c r="AS210" s="44">
        <v>103</v>
      </c>
      <c r="AT210" s="44">
        <v>101</v>
      </c>
      <c r="AU210" s="44">
        <v>171</v>
      </c>
      <c r="AV210" s="44">
        <v>5</v>
      </c>
      <c r="AW210" s="44">
        <v>77</v>
      </c>
      <c r="AX210" s="44">
        <v>0</v>
      </c>
      <c r="AY210" s="44">
        <v>1</v>
      </c>
      <c r="AZ210" s="44">
        <v>0</v>
      </c>
      <c r="BA210" s="44">
        <v>0</v>
      </c>
      <c r="BB210" s="44">
        <v>0</v>
      </c>
      <c r="BC210" s="47" t="s">
        <v>267</v>
      </c>
      <c r="BD210" s="44">
        <v>1018</v>
      </c>
      <c r="BE210" s="44">
        <v>398</v>
      </c>
      <c r="BF210" s="44">
        <v>815</v>
      </c>
      <c r="BG210" s="44">
        <v>4464</v>
      </c>
      <c r="BH210" s="44">
        <v>38</v>
      </c>
      <c r="BI210" s="44">
        <v>1989</v>
      </c>
      <c r="BJ210" s="44">
        <v>66</v>
      </c>
    </row>
    <row r="211" spans="1:62" ht="15.75">
      <c r="A211" s="101" t="s">
        <v>588</v>
      </c>
      <c r="B211" s="44">
        <v>243</v>
      </c>
      <c r="C211" s="45" t="s">
        <v>278</v>
      </c>
      <c r="D211" s="45" t="s">
        <v>278</v>
      </c>
      <c r="E211" s="45" t="s">
        <v>2004</v>
      </c>
      <c r="F211" s="45" t="s">
        <v>1810</v>
      </c>
      <c r="G211" s="44">
        <v>243</v>
      </c>
      <c r="H211" s="45" t="s">
        <v>589</v>
      </c>
      <c r="I211" s="46" t="s">
        <v>2016</v>
      </c>
      <c r="J211" s="47" t="s">
        <v>1898</v>
      </c>
      <c r="K211" s="47" t="s">
        <v>51</v>
      </c>
      <c r="L211" s="47" t="s">
        <v>1898</v>
      </c>
      <c r="M211" s="47"/>
      <c r="N211" s="47" t="s">
        <v>272</v>
      </c>
      <c r="O211" s="45" t="s">
        <v>2017</v>
      </c>
      <c r="P211" s="47"/>
      <c r="Q211" s="47"/>
      <c r="R211" s="47"/>
      <c r="S211" s="47"/>
      <c r="T211" s="47" t="s">
        <v>3107</v>
      </c>
      <c r="U211" s="47" t="s">
        <v>1901</v>
      </c>
      <c r="V211" s="48">
        <v>0.70416461578971479</v>
      </c>
      <c r="W211" s="47" t="s">
        <v>3108</v>
      </c>
      <c r="X211" s="44">
        <v>10</v>
      </c>
      <c r="Y211" s="44">
        <v>28</v>
      </c>
      <c r="Z211" s="44">
        <v>509</v>
      </c>
      <c r="AA211" s="44">
        <v>502</v>
      </c>
      <c r="AB211" s="44">
        <v>5</v>
      </c>
      <c r="AC211" s="44">
        <v>2</v>
      </c>
      <c r="AD211" s="44">
        <v>48</v>
      </c>
      <c r="AE211" s="44">
        <v>132</v>
      </c>
      <c r="AF211" s="44">
        <v>140</v>
      </c>
      <c r="AG211" s="44">
        <v>114</v>
      </c>
      <c r="AH211" s="44">
        <v>42</v>
      </c>
      <c r="AI211" s="44">
        <v>33</v>
      </c>
      <c r="AJ211" s="44">
        <v>0</v>
      </c>
      <c r="AK211" s="44">
        <v>0</v>
      </c>
      <c r="AL211" s="44">
        <v>4</v>
      </c>
      <c r="AM211" s="44">
        <v>88.07</v>
      </c>
      <c r="AN211" s="44">
        <v>29.68</v>
      </c>
      <c r="AO211" s="44">
        <v>1584</v>
      </c>
      <c r="AP211" s="44">
        <v>308</v>
      </c>
      <c r="AQ211" s="44">
        <v>2221</v>
      </c>
      <c r="AR211" s="44">
        <v>3392</v>
      </c>
      <c r="AS211" s="44">
        <v>962</v>
      </c>
      <c r="AT211" s="44">
        <v>1026</v>
      </c>
      <c r="AU211" s="44">
        <v>469</v>
      </c>
      <c r="AV211" s="44">
        <v>89</v>
      </c>
      <c r="AW211" s="44">
        <v>484</v>
      </c>
      <c r="AX211" s="44">
        <v>17</v>
      </c>
      <c r="AY211" s="44">
        <v>0</v>
      </c>
      <c r="AZ211" s="44">
        <v>0</v>
      </c>
      <c r="BA211" s="44">
        <v>17</v>
      </c>
      <c r="BB211" s="44">
        <v>5</v>
      </c>
      <c r="BC211" s="44">
        <v>291</v>
      </c>
      <c r="BD211" s="44">
        <v>11041</v>
      </c>
      <c r="BE211" s="44">
        <v>4338</v>
      </c>
      <c r="BF211" s="44">
        <v>6159</v>
      </c>
      <c r="BG211" s="44">
        <v>29855</v>
      </c>
      <c r="BH211" s="44">
        <v>555</v>
      </c>
      <c r="BI211" s="44">
        <v>6507</v>
      </c>
      <c r="BJ211" s="44">
        <v>2119</v>
      </c>
    </row>
    <row r="212" spans="1:62" ht="15.75">
      <c r="A212" s="101" t="s">
        <v>1344</v>
      </c>
      <c r="B212" s="44">
        <v>245</v>
      </c>
      <c r="C212" s="45" t="s">
        <v>256</v>
      </c>
      <c r="D212" s="45" t="s">
        <v>256</v>
      </c>
      <c r="E212" s="45" t="s">
        <v>1906</v>
      </c>
      <c r="F212" s="45" t="s">
        <v>1739</v>
      </c>
      <c r="G212" s="44">
        <v>63</v>
      </c>
      <c r="H212" s="45" t="s">
        <v>1345</v>
      </c>
      <c r="I212" s="46" t="s">
        <v>1981</v>
      </c>
      <c r="J212" s="47" t="s">
        <v>1898</v>
      </c>
      <c r="K212" s="47" t="s">
        <v>51</v>
      </c>
      <c r="L212" s="47" t="s">
        <v>1898</v>
      </c>
      <c r="M212" s="47"/>
      <c r="N212" s="47" t="s">
        <v>272</v>
      </c>
      <c r="O212" s="45" t="s">
        <v>1982</v>
      </c>
      <c r="P212" s="47"/>
      <c r="Q212" s="47"/>
      <c r="R212" s="47"/>
      <c r="S212" s="47"/>
      <c r="T212" s="47" t="s">
        <v>3107</v>
      </c>
      <c r="U212" s="47" t="s">
        <v>1901</v>
      </c>
      <c r="V212" s="48">
        <v>0.98535507193386374</v>
      </c>
      <c r="W212" s="47"/>
      <c r="X212" s="44">
        <v>6</v>
      </c>
      <c r="Y212" s="44">
        <v>5</v>
      </c>
      <c r="Z212" s="44">
        <v>252</v>
      </c>
      <c r="AA212" s="44">
        <v>245</v>
      </c>
      <c r="AB212" s="44">
        <v>5</v>
      </c>
      <c r="AC212" s="44">
        <v>2</v>
      </c>
      <c r="AD212" s="44">
        <v>56</v>
      </c>
      <c r="AE212" s="44">
        <v>196</v>
      </c>
      <c r="AF212" s="44">
        <v>0</v>
      </c>
      <c r="AG212" s="44">
        <v>0</v>
      </c>
      <c r="AH212" s="44">
        <v>0</v>
      </c>
      <c r="AI212" s="44">
        <v>0</v>
      </c>
      <c r="AJ212" s="44">
        <v>0</v>
      </c>
      <c r="AK212" s="44">
        <v>0</v>
      </c>
      <c r="AL212" s="47">
        <v>0</v>
      </c>
      <c r="AM212" s="44">
        <v>91.56</v>
      </c>
      <c r="AN212" s="44">
        <v>15.51</v>
      </c>
      <c r="AO212" s="44">
        <v>248</v>
      </c>
      <c r="AP212" s="44">
        <v>31</v>
      </c>
      <c r="AQ212" s="44">
        <v>1692</v>
      </c>
      <c r="AR212" s="44">
        <v>1849</v>
      </c>
      <c r="AS212" s="44">
        <v>583</v>
      </c>
      <c r="AT212" s="44">
        <v>387</v>
      </c>
      <c r="AU212" s="44">
        <v>903</v>
      </c>
      <c r="AV212" s="44">
        <v>13</v>
      </c>
      <c r="AW212" s="44">
        <v>465</v>
      </c>
      <c r="AX212" s="44">
        <v>20</v>
      </c>
      <c r="AY212" s="44">
        <v>8</v>
      </c>
      <c r="AZ212" s="44">
        <v>0</v>
      </c>
      <c r="BA212" s="44">
        <v>14</v>
      </c>
      <c r="BB212" s="44">
        <v>0</v>
      </c>
      <c r="BC212" s="44">
        <v>103</v>
      </c>
      <c r="BD212" s="44">
        <v>5950</v>
      </c>
      <c r="BE212" s="44">
        <v>1995</v>
      </c>
      <c r="BF212" s="44">
        <v>4693</v>
      </c>
      <c r="BG212" s="44">
        <v>16295</v>
      </c>
      <c r="BH212" s="44">
        <v>427</v>
      </c>
      <c r="BI212" s="44">
        <v>6546</v>
      </c>
      <c r="BJ212" s="44">
        <v>563</v>
      </c>
    </row>
    <row r="213" spans="1:62" ht="15.75">
      <c r="A213" s="101" t="s">
        <v>1632</v>
      </c>
      <c r="B213" s="44">
        <v>246</v>
      </c>
      <c r="C213" s="45" t="s">
        <v>256</v>
      </c>
      <c r="D213" s="45" t="s">
        <v>256</v>
      </c>
      <c r="E213" s="45" t="s">
        <v>1896</v>
      </c>
      <c r="F213" s="45" t="s">
        <v>1724</v>
      </c>
      <c r="G213" s="44">
        <v>45</v>
      </c>
      <c r="H213" s="45" t="s">
        <v>2370</v>
      </c>
      <c r="I213" s="46" t="s">
        <v>1986</v>
      </c>
      <c r="J213" s="47" t="s">
        <v>1898</v>
      </c>
      <c r="K213" s="47" t="s">
        <v>51</v>
      </c>
      <c r="L213" s="47" t="s">
        <v>1898</v>
      </c>
      <c r="M213" s="47"/>
      <c r="N213" s="47" t="s">
        <v>1904</v>
      </c>
      <c r="O213" s="45"/>
      <c r="P213" s="47"/>
      <c r="Q213" s="47"/>
      <c r="R213" s="47"/>
      <c r="S213" s="47"/>
      <c r="T213" s="47" t="s">
        <v>3107</v>
      </c>
      <c r="U213" s="47" t="s">
        <v>1901</v>
      </c>
      <c r="V213" s="48">
        <v>0.63712770083477199</v>
      </c>
      <c r="W213" s="47"/>
      <c r="X213" s="44">
        <v>2</v>
      </c>
      <c r="Y213" s="44">
        <v>6</v>
      </c>
      <c r="Z213" s="44">
        <v>148</v>
      </c>
      <c r="AA213" s="44">
        <v>148</v>
      </c>
      <c r="AB213" s="44">
        <v>0</v>
      </c>
      <c r="AC213" s="44">
        <v>0</v>
      </c>
      <c r="AD213" s="44">
        <v>33</v>
      </c>
      <c r="AE213" s="44">
        <v>115</v>
      </c>
      <c r="AF213" s="44">
        <v>0</v>
      </c>
      <c r="AG213" s="44">
        <v>0</v>
      </c>
      <c r="AH213" s="44">
        <v>0</v>
      </c>
      <c r="AI213" s="44">
        <v>0</v>
      </c>
      <c r="AJ213" s="44">
        <v>0</v>
      </c>
      <c r="AK213" s="44">
        <v>0</v>
      </c>
      <c r="AL213" s="47">
        <v>0</v>
      </c>
      <c r="AM213" s="44">
        <v>90.64</v>
      </c>
      <c r="AN213" s="44">
        <v>19.59</v>
      </c>
      <c r="AO213" s="44">
        <v>90</v>
      </c>
      <c r="AP213" s="44">
        <v>11</v>
      </c>
      <c r="AQ213" s="44">
        <v>976</v>
      </c>
      <c r="AR213" s="44">
        <v>882</v>
      </c>
      <c r="AS213" s="44">
        <v>308</v>
      </c>
      <c r="AT213" s="44">
        <v>117</v>
      </c>
      <c r="AU213" s="44">
        <v>707</v>
      </c>
      <c r="AV213" s="44">
        <v>4</v>
      </c>
      <c r="AW213" s="44">
        <v>586</v>
      </c>
      <c r="AX213" s="44">
        <v>4</v>
      </c>
      <c r="AY213" s="44">
        <v>25</v>
      </c>
      <c r="AZ213" s="44">
        <v>1</v>
      </c>
      <c r="BA213" s="44">
        <v>31</v>
      </c>
      <c r="BB213" s="44">
        <v>0</v>
      </c>
      <c r="BC213" s="44">
        <v>64</v>
      </c>
      <c r="BD213" s="44">
        <v>4277</v>
      </c>
      <c r="BE213" s="44">
        <v>712</v>
      </c>
      <c r="BF213" s="44">
        <v>3165</v>
      </c>
      <c r="BG213" s="44">
        <v>9627</v>
      </c>
      <c r="BH213" s="44">
        <v>269</v>
      </c>
      <c r="BI213" s="44">
        <v>2824</v>
      </c>
      <c r="BJ213" s="44">
        <v>209</v>
      </c>
    </row>
    <row r="214" spans="1:62" ht="15.75">
      <c r="A214" s="101" t="s">
        <v>958</v>
      </c>
      <c r="B214" s="44">
        <v>252</v>
      </c>
      <c r="C214" s="45" t="s">
        <v>278</v>
      </c>
      <c r="D214" s="45" t="s">
        <v>278</v>
      </c>
      <c r="E214" s="45" t="s">
        <v>2026</v>
      </c>
      <c r="F214" s="45" t="s">
        <v>1811</v>
      </c>
      <c r="G214" s="44">
        <v>252</v>
      </c>
      <c r="H214" s="45" t="s">
        <v>959</v>
      </c>
      <c r="I214" s="46" t="s">
        <v>2025</v>
      </c>
      <c r="J214" s="47" t="s">
        <v>1898</v>
      </c>
      <c r="K214" s="47" t="s">
        <v>51</v>
      </c>
      <c r="L214" s="47" t="s">
        <v>1898</v>
      </c>
      <c r="M214" s="47"/>
      <c r="N214" s="47" t="s">
        <v>272</v>
      </c>
      <c r="O214" s="45" t="s">
        <v>2052</v>
      </c>
      <c r="P214" s="47"/>
      <c r="Q214" s="47"/>
      <c r="R214" s="47"/>
      <c r="S214" s="47"/>
      <c r="T214" s="47" t="s">
        <v>3107</v>
      </c>
      <c r="U214" s="47" t="s">
        <v>1898</v>
      </c>
      <c r="V214" s="48">
        <v>0.50392819100940633</v>
      </c>
      <c r="W214" s="47"/>
      <c r="X214" s="44">
        <v>6</v>
      </c>
      <c r="Y214" s="44">
        <v>2</v>
      </c>
      <c r="Z214" s="44">
        <v>321</v>
      </c>
      <c r="AA214" s="44">
        <v>318</v>
      </c>
      <c r="AB214" s="44">
        <v>2</v>
      </c>
      <c r="AC214" s="44">
        <v>1</v>
      </c>
      <c r="AD214" s="44">
        <v>20</v>
      </c>
      <c r="AE214" s="44">
        <v>66</v>
      </c>
      <c r="AF214" s="44">
        <v>108</v>
      </c>
      <c r="AG214" s="44">
        <v>72</v>
      </c>
      <c r="AH214" s="44">
        <v>43</v>
      </c>
      <c r="AI214" s="44">
        <v>12</v>
      </c>
      <c r="AJ214" s="44">
        <v>0</v>
      </c>
      <c r="AK214" s="44">
        <v>0</v>
      </c>
      <c r="AL214" s="44">
        <v>5</v>
      </c>
      <c r="AM214" s="44">
        <v>94.25</v>
      </c>
      <c r="AN214" s="44">
        <v>33.96</v>
      </c>
      <c r="AO214" s="44">
        <v>986</v>
      </c>
      <c r="AP214" s="44">
        <v>101</v>
      </c>
      <c r="AQ214" s="44">
        <v>2503</v>
      </c>
      <c r="AR214" s="44">
        <v>2190</v>
      </c>
      <c r="AS214" s="44">
        <v>1120</v>
      </c>
      <c r="AT214" s="44">
        <v>3300</v>
      </c>
      <c r="AU214" s="44">
        <v>439</v>
      </c>
      <c r="AV214" s="44">
        <v>15</v>
      </c>
      <c r="AW214" s="44">
        <v>457</v>
      </c>
      <c r="AX214" s="44">
        <v>12</v>
      </c>
      <c r="AY214" s="44">
        <v>3</v>
      </c>
      <c r="AZ214" s="44">
        <v>8</v>
      </c>
      <c r="BA214" s="44">
        <v>4</v>
      </c>
      <c r="BB214" s="44">
        <v>0</v>
      </c>
      <c r="BC214" s="44">
        <v>272</v>
      </c>
      <c r="BD214" s="44">
        <v>11717</v>
      </c>
      <c r="BE214" s="44">
        <v>2218</v>
      </c>
      <c r="BF214" s="44">
        <v>7407</v>
      </c>
      <c r="BG214" s="44">
        <v>33505</v>
      </c>
      <c r="BH214" s="44">
        <v>788</v>
      </c>
      <c r="BI214" s="44">
        <v>5885</v>
      </c>
      <c r="BJ214" s="44">
        <v>588</v>
      </c>
    </row>
    <row r="215" spans="1:62" ht="15.75">
      <c r="A215" s="101" t="s">
        <v>466</v>
      </c>
      <c r="B215" s="44">
        <v>256</v>
      </c>
      <c r="C215" s="45" t="s">
        <v>278</v>
      </c>
      <c r="D215" s="45" t="s">
        <v>278</v>
      </c>
      <c r="E215" s="45" t="s">
        <v>2010</v>
      </c>
      <c r="F215" s="45" t="s">
        <v>1795</v>
      </c>
      <c r="G215" s="44">
        <v>163</v>
      </c>
      <c r="H215" s="45" t="s">
        <v>467</v>
      </c>
      <c r="I215" s="46" t="s">
        <v>2009</v>
      </c>
      <c r="J215" s="47" t="s">
        <v>1898</v>
      </c>
      <c r="K215" s="47" t="s">
        <v>51</v>
      </c>
      <c r="L215" s="47" t="s">
        <v>1898</v>
      </c>
      <c r="M215" s="47"/>
      <c r="N215" s="47" t="s">
        <v>1904</v>
      </c>
      <c r="O215" s="45"/>
      <c r="P215" s="47"/>
      <c r="Q215" s="47"/>
      <c r="R215" s="47"/>
      <c r="S215" s="47"/>
      <c r="T215" s="47" t="s">
        <v>3107</v>
      </c>
      <c r="U215" s="47" t="s">
        <v>1898</v>
      </c>
      <c r="V215" s="48">
        <v>0.43192684216157251</v>
      </c>
      <c r="W215" s="47" t="s">
        <v>3108</v>
      </c>
      <c r="X215" s="44">
        <v>3</v>
      </c>
      <c r="Y215" s="44">
        <v>2</v>
      </c>
      <c r="Z215" s="44">
        <v>300</v>
      </c>
      <c r="AA215" s="44">
        <v>292</v>
      </c>
      <c r="AB215" s="44">
        <v>7</v>
      </c>
      <c r="AC215" s="44">
        <v>1</v>
      </c>
      <c r="AD215" s="44">
        <v>60</v>
      </c>
      <c r="AE215" s="44">
        <v>91</v>
      </c>
      <c r="AF215" s="44">
        <v>80</v>
      </c>
      <c r="AG215" s="44">
        <v>45</v>
      </c>
      <c r="AH215" s="44">
        <v>15</v>
      </c>
      <c r="AI215" s="44">
        <v>9</v>
      </c>
      <c r="AJ215" s="44">
        <v>0</v>
      </c>
      <c r="AK215" s="44">
        <v>0</v>
      </c>
      <c r="AL215" s="44">
        <v>2</v>
      </c>
      <c r="AM215" s="44">
        <v>89.53</v>
      </c>
      <c r="AN215" s="44">
        <v>36.64</v>
      </c>
      <c r="AO215" s="44">
        <v>1129</v>
      </c>
      <c r="AP215" s="44">
        <v>179</v>
      </c>
      <c r="AQ215" s="44">
        <v>1293</v>
      </c>
      <c r="AR215" s="44">
        <v>1532</v>
      </c>
      <c r="AS215" s="44">
        <v>938</v>
      </c>
      <c r="AT215" s="44">
        <v>669</v>
      </c>
      <c r="AU215" s="44">
        <v>634</v>
      </c>
      <c r="AV215" s="44">
        <v>42</v>
      </c>
      <c r="AW215" s="44">
        <v>1140</v>
      </c>
      <c r="AX215" s="44">
        <v>55</v>
      </c>
      <c r="AY215" s="44">
        <v>3</v>
      </c>
      <c r="AZ215" s="44">
        <v>0</v>
      </c>
      <c r="BA215" s="44">
        <v>3</v>
      </c>
      <c r="BB215" s="44">
        <v>0</v>
      </c>
      <c r="BC215" s="44">
        <v>231</v>
      </c>
      <c r="BD215" s="44">
        <v>6664</v>
      </c>
      <c r="BE215" s="44">
        <v>2999</v>
      </c>
      <c r="BF215" s="44">
        <v>6055</v>
      </c>
      <c r="BG215" s="44">
        <v>18662</v>
      </c>
      <c r="BH215" s="44">
        <v>250</v>
      </c>
      <c r="BI215" s="44">
        <v>5121</v>
      </c>
      <c r="BJ215" s="44">
        <v>699</v>
      </c>
    </row>
    <row r="216" spans="1:62" ht="15.75">
      <c r="A216" s="101" t="s">
        <v>916</v>
      </c>
      <c r="B216" s="44">
        <v>260</v>
      </c>
      <c r="C216" s="45" t="s">
        <v>452</v>
      </c>
      <c r="D216" s="45" t="s">
        <v>1684</v>
      </c>
      <c r="E216" s="45" t="s">
        <v>2273</v>
      </c>
      <c r="F216" s="45" t="s">
        <v>1763</v>
      </c>
      <c r="G216" s="44">
        <v>91</v>
      </c>
      <c r="H216" s="45" t="s">
        <v>917</v>
      </c>
      <c r="I216" s="46" t="s">
        <v>2283</v>
      </c>
      <c r="J216" s="47" t="s">
        <v>1898</v>
      </c>
      <c r="K216" s="47" t="s">
        <v>51</v>
      </c>
      <c r="L216" s="47" t="s">
        <v>1898</v>
      </c>
      <c r="M216" s="47"/>
      <c r="N216" s="47" t="s">
        <v>1904</v>
      </c>
      <c r="O216" s="45"/>
      <c r="P216" s="47"/>
      <c r="Q216" s="47"/>
      <c r="R216" s="47"/>
      <c r="S216" s="47"/>
      <c r="T216" s="47"/>
      <c r="U216" s="47"/>
      <c r="V216" s="49" t="s">
        <v>267</v>
      </c>
      <c r="W216" s="47"/>
      <c r="X216" s="44">
        <v>0</v>
      </c>
      <c r="Y216" s="44">
        <v>0</v>
      </c>
      <c r="Z216" s="44">
        <v>38</v>
      </c>
      <c r="AA216" s="44">
        <v>29</v>
      </c>
      <c r="AB216" s="44">
        <v>0</v>
      </c>
      <c r="AC216" s="44">
        <v>9</v>
      </c>
      <c r="AD216" s="44">
        <v>0</v>
      </c>
      <c r="AE216" s="44">
        <v>2</v>
      </c>
      <c r="AF216" s="44">
        <v>13</v>
      </c>
      <c r="AG216" s="44">
        <v>19</v>
      </c>
      <c r="AH216" s="44">
        <v>3</v>
      </c>
      <c r="AI216" s="44">
        <v>1</v>
      </c>
      <c r="AJ216" s="44">
        <v>0</v>
      </c>
      <c r="AK216" s="44">
        <v>0</v>
      </c>
      <c r="AL216" s="47">
        <v>0</v>
      </c>
      <c r="AM216" s="44">
        <v>0</v>
      </c>
      <c r="AN216" s="44">
        <v>34.479999999999997</v>
      </c>
      <c r="AO216" s="44">
        <v>48</v>
      </c>
      <c r="AP216" s="44">
        <v>0</v>
      </c>
      <c r="AQ216" s="44">
        <v>248</v>
      </c>
      <c r="AR216" s="44">
        <v>364</v>
      </c>
      <c r="AS216" s="44">
        <v>48</v>
      </c>
      <c r="AT216" s="44">
        <v>42</v>
      </c>
      <c r="AU216" s="44">
        <v>26</v>
      </c>
      <c r="AV216" s="44">
        <v>98</v>
      </c>
      <c r="AW216" s="44">
        <v>27</v>
      </c>
      <c r="AX216" s="44">
        <v>1</v>
      </c>
      <c r="AY216" s="44">
        <v>0</v>
      </c>
      <c r="AZ216" s="44">
        <v>0</v>
      </c>
      <c r="BA216" s="44">
        <v>0</v>
      </c>
      <c r="BB216" s="44">
        <v>0</v>
      </c>
      <c r="BC216" s="47" t="s">
        <v>267</v>
      </c>
      <c r="BD216" s="44">
        <v>611</v>
      </c>
      <c r="BE216" s="44">
        <v>52</v>
      </c>
      <c r="BF216" s="44">
        <v>341</v>
      </c>
      <c r="BG216" s="44">
        <v>1563</v>
      </c>
      <c r="BH216" s="44">
        <v>205</v>
      </c>
      <c r="BI216" s="44">
        <v>2117</v>
      </c>
      <c r="BJ216" s="44">
        <v>247</v>
      </c>
    </row>
    <row r="217" spans="1:62" ht="15.75">
      <c r="A217" s="101" t="s">
        <v>1564</v>
      </c>
      <c r="B217" s="44">
        <v>261</v>
      </c>
      <c r="C217" s="45" t="s">
        <v>278</v>
      </c>
      <c r="D217" s="45" t="s">
        <v>1688</v>
      </c>
      <c r="E217" s="45" t="s">
        <v>2029</v>
      </c>
      <c r="F217" s="45" t="s">
        <v>1812</v>
      </c>
      <c r="G217" s="44">
        <v>261</v>
      </c>
      <c r="H217" s="45" t="s">
        <v>1565</v>
      </c>
      <c r="I217" s="46" t="s">
        <v>2050</v>
      </c>
      <c r="J217" s="47" t="s">
        <v>1898</v>
      </c>
      <c r="K217" s="47" t="s">
        <v>51</v>
      </c>
      <c r="L217" s="47" t="s">
        <v>1898</v>
      </c>
      <c r="M217" s="47" t="s">
        <v>1919</v>
      </c>
      <c r="N217" s="47" t="s">
        <v>272</v>
      </c>
      <c r="O217" s="45" t="s">
        <v>2109</v>
      </c>
      <c r="P217" s="47"/>
      <c r="Q217" s="47"/>
      <c r="R217" s="47"/>
      <c r="S217" s="47"/>
      <c r="T217" s="47" t="s">
        <v>3107</v>
      </c>
      <c r="U217" s="47" t="s">
        <v>1901</v>
      </c>
      <c r="V217" s="48">
        <v>0.66535133612041353</v>
      </c>
      <c r="W217" s="47" t="s">
        <v>3108</v>
      </c>
      <c r="X217" s="44">
        <v>13</v>
      </c>
      <c r="Y217" s="44">
        <v>3</v>
      </c>
      <c r="Z217" s="44">
        <v>462</v>
      </c>
      <c r="AA217" s="44">
        <v>458</v>
      </c>
      <c r="AB217" s="44">
        <v>2</v>
      </c>
      <c r="AC217" s="44">
        <v>2</v>
      </c>
      <c r="AD217" s="44">
        <v>0</v>
      </c>
      <c r="AE217" s="44">
        <v>117</v>
      </c>
      <c r="AF217" s="44">
        <v>196</v>
      </c>
      <c r="AG217" s="44">
        <v>112</v>
      </c>
      <c r="AH217" s="44">
        <v>35</v>
      </c>
      <c r="AI217" s="44">
        <v>2</v>
      </c>
      <c r="AJ217" s="44">
        <v>0</v>
      </c>
      <c r="AK217" s="44">
        <v>0</v>
      </c>
      <c r="AL217" s="44">
        <v>8</v>
      </c>
      <c r="AM217" s="44">
        <v>88.75</v>
      </c>
      <c r="AN217" s="44">
        <v>38.65</v>
      </c>
      <c r="AO217" s="44">
        <v>1152</v>
      </c>
      <c r="AP217" s="44">
        <v>390</v>
      </c>
      <c r="AQ217" s="44">
        <v>3043</v>
      </c>
      <c r="AR217" s="44">
        <v>2313</v>
      </c>
      <c r="AS217" s="44">
        <v>1506</v>
      </c>
      <c r="AT217" s="44">
        <v>1799</v>
      </c>
      <c r="AU217" s="44">
        <v>906</v>
      </c>
      <c r="AV217" s="44">
        <v>128</v>
      </c>
      <c r="AW217" s="44">
        <v>1658</v>
      </c>
      <c r="AX217" s="44">
        <v>18</v>
      </c>
      <c r="AY217" s="44">
        <v>6</v>
      </c>
      <c r="AZ217" s="44">
        <v>0</v>
      </c>
      <c r="BA217" s="44">
        <v>22</v>
      </c>
      <c r="BB217" s="44">
        <v>5</v>
      </c>
      <c r="BC217" s="44">
        <v>311</v>
      </c>
      <c r="BD217" s="44">
        <v>14286</v>
      </c>
      <c r="BE217" s="44">
        <v>3220</v>
      </c>
      <c r="BF217" s="44">
        <v>9035</v>
      </c>
      <c r="BG217" s="44">
        <v>33494</v>
      </c>
      <c r="BH217" s="44">
        <v>1118</v>
      </c>
      <c r="BI217" s="44">
        <v>31167</v>
      </c>
      <c r="BJ217" s="44">
        <v>893</v>
      </c>
    </row>
    <row r="218" spans="1:62" ht="15.75">
      <c r="A218" s="101" t="s">
        <v>1013</v>
      </c>
      <c r="B218" s="44">
        <v>262</v>
      </c>
      <c r="C218" s="45" t="s">
        <v>307</v>
      </c>
      <c r="D218" s="45" t="s">
        <v>1700</v>
      </c>
      <c r="E218" s="45" t="s">
        <v>2032</v>
      </c>
      <c r="F218" s="45" t="s">
        <v>1701</v>
      </c>
      <c r="G218" s="44">
        <v>22</v>
      </c>
      <c r="H218" s="45" t="s">
        <v>1014</v>
      </c>
      <c r="I218" s="46" t="s">
        <v>2123</v>
      </c>
      <c r="J218" s="47" t="s">
        <v>1898</v>
      </c>
      <c r="K218" s="47" t="s">
        <v>51</v>
      </c>
      <c r="L218" s="47" t="s">
        <v>1898</v>
      </c>
      <c r="M218" s="47"/>
      <c r="N218" s="47" t="s">
        <v>272</v>
      </c>
      <c r="O218" s="45" t="s">
        <v>2127</v>
      </c>
      <c r="P218" s="47"/>
      <c r="Q218" s="47"/>
      <c r="R218" s="47"/>
      <c r="S218" s="47"/>
      <c r="T218" s="47" t="s">
        <v>3107</v>
      </c>
      <c r="U218" s="47" t="s">
        <v>1898</v>
      </c>
      <c r="V218" s="48">
        <v>0.49476374068326212</v>
      </c>
      <c r="W218" s="47"/>
      <c r="X218" s="44">
        <v>5</v>
      </c>
      <c r="Y218" s="44">
        <v>4</v>
      </c>
      <c r="Z218" s="44">
        <v>377</v>
      </c>
      <c r="AA218" s="44">
        <v>371</v>
      </c>
      <c r="AB218" s="44">
        <v>6</v>
      </c>
      <c r="AC218" s="44">
        <v>0</v>
      </c>
      <c r="AD218" s="44">
        <v>78</v>
      </c>
      <c r="AE218" s="44">
        <v>173</v>
      </c>
      <c r="AF218" s="44">
        <v>56</v>
      </c>
      <c r="AG218" s="44">
        <v>28</v>
      </c>
      <c r="AH218" s="44">
        <v>28</v>
      </c>
      <c r="AI218" s="44">
        <v>14</v>
      </c>
      <c r="AJ218" s="44">
        <v>0</v>
      </c>
      <c r="AK218" s="44">
        <v>0</v>
      </c>
      <c r="AL218" s="47">
        <v>0</v>
      </c>
      <c r="AM218" s="44">
        <v>95.46</v>
      </c>
      <c r="AN218" s="44">
        <v>20.75</v>
      </c>
      <c r="AO218" s="44">
        <v>443</v>
      </c>
      <c r="AP218" s="44">
        <v>44</v>
      </c>
      <c r="AQ218" s="44">
        <v>991</v>
      </c>
      <c r="AR218" s="44">
        <v>524</v>
      </c>
      <c r="AS218" s="44">
        <v>731</v>
      </c>
      <c r="AT218" s="44">
        <v>598</v>
      </c>
      <c r="AU218" s="44">
        <v>589</v>
      </c>
      <c r="AV218" s="44">
        <v>6</v>
      </c>
      <c r="AW218" s="44">
        <v>480</v>
      </c>
      <c r="AX218" s="44">
        <v>10</v>
      </c>
      <c r="AY218" s="44">
        <v>9</v>
      </c>
      <c r="AZ218" s="44">
        <v>0</v>
      </c>
      <c r="BA218" s="44">
        <v>11</v>
      </c>
      <c r="BB218" s="44">
        <v>7</v>
      </c>
      <c r="BC218" s="44">
        <v>179</v>
      </c>
      <c r="BD218" s="44">
        <v>6704</v>
      </c>
      <c r="BE218" s="44">
        <v>1672</v>
      </c>
      <c r="BF218" s="44">
        <v>3931</v>
      </c>
      <c r="BG218" s="44">
        <v>17568</v>
      </c>
      <c r="BH218" s="44">
        <v>298</v>
      </c>
      <c r="BI218" s="44">
        <v>6267</v>
      </c>
      <c r="BJ218" s="44">
        <v>837</v>
      </c>
    </row>
    <row r="219" spans="1:62" ht="15.75">
      <c r="A219" s="101" t="s">
        <v>856</v>
      </c>
      <c r="B219" s="44">
        <v>263</v>
      </c>
      <c r="C219" s="45" t="s">
        <v>278</v>
      </c>
      <c r="D219" s="45" t="s">
        <v>278</v>
      </c>
      <c r="E219" s="45" t="s">
        <v>2002</v>
      </c>
      <c r="F219" s="45" t="s">
        <v>1744</v>
      </c>
      <c r="G219" s="44">
        <v>70</v>
      </c>
      <c r="H219" s="45" t="s">
        <v>857</v>
      </c>
      <c r="I219" s="46" t="s">
        <v>2045</v>
      </c>
      <c r="J219" s="47" t="s">
        <v>1898</v>
      </c>
      <c r="K219" s="47" t="s">
        <v>51</v>
      </c>
      <c r="L219" s="47" t="s">
        <v>1898</v>
      </c>
      <c r="M219" s="47"/>
      <c r="N219" s="47" t="s">
        <v>1904</v>
      </c>
      <c r="O219" s="45"/>
      <c r="P219" s="47"/>
      <c r="Q219" s="47"/>
      <c r="R219" s="47"/>
      <c r="S219" s="47"/>
      <c r="T219" s="47" t="s">
        <v>3106</v>
      </c>
      <c r="U219" s="47" t="s">
        <v>1898</v>
      </c>
      <c r="V219" s="48">
        <v>0.5285442240244278</v>
      </c>
      <c r="W219" s="47" t="s">
        <v>3108</v>
      </c>
      <c r="X219" s="44">
        <v>0</v>
      </c>
      <c r="Y219" s="44">
        <v>21</v>
      </c>
      <c r="Z219" s="44">
        <v>66</v>
      </c>
      <c r="AA219" s="44">
        <v>66</v>
      </c>
      <c r="AB219" s="44">
        <v>0</v>
      </c>
      <c r="AC219" s="44">
        <v>0</v>
      </c>
      <c r="AD219" s="44">
        <v>0</v>
      </c>
      <c r="AE219" s="44">
        <v>0</v>
      </c>
      <c r="AF219" s="44">
        <v>12</v>
      </c>
      <c r="AG219" s="44">
        <v>0</v>
      </c>
      <c r="AH219" s="44">
        <v>52</v>
      </c>
      <c r="AI219" s="44">
        <v>0</v>
      </c>
      <c r="AJ219" s="44">
        <v>2</v>
      </c>
      <c r="AK219" s="44">
        <v>0</v>
      </c>
      <c r="AL219" s="47">
        <v>0</v>
      </c>
      <c r="AM219" s="44">
        <v>81</v>
      </c>
      <c r="AN219" s="44">
        <v>57.58</v>
      </c>
      <c r="AO219" s="44">
        <v>298</v>
      </c>
      <c r="AP219" s="44">
        <v>43</v>
      </c>
      <c r="AQ219" s="44">
        <v>588</v>
      </c>
      <c r="AR219" s="44">
        <v>1164</v>
      </c>
      <c r="AS219" s="44">
        <v>118</v>
      </c>
      <c r="AT219" s="44">
        <v>71</v>
      </c>
      <c r="AU219" s="44">
        <v>386</v>
      </c>
      <c r="AV219" s="44">
        <v>14</v>
      </c>
      <c r="AW219" s="44">
        <v>262</v>
      </c>
      <c r="AX219" s="44">
        <v>4</v>
      </c>
      <c r="AY219" s="44">
        <v>0</v>
      </c>
      <c r="AZ219" s="44">
        <v>0</v>
      </c>
      <c r="BA219" s="44">
        <v>33</v>
      </c>
      <c r="BB219" s="44">
        <v>0</v>
      </c>
      <c r="BC219" s="47" t="s">
        <v>267</v>
      </c>
      <c r="BD219" s="44">
        <v>2552</v>
      </c>
      <c r="BE219" s="44">
        <v>1180</v>
      </c>
      <c r="BF219" s="44">
        <v>1693</v>
      </c>
      <c r="BG219" s="44">
        <v>10072</v>
      </c>
      <c r="BH219" s="44">
        <v>126</v>
      </c>
      <c r="BI219" s="44">
        <v>4006</v>
      </c>
      <c r="BJ219" s="44">
        <v>173</v>
      </c>
    </row>
    <row r="220" spans="1:62" ht="15.75">
      <c r="A220" s="101" t="s">
        <v>635</v>
      </c>
      <c r="B220" s="44">
        <v>264</v>
      </c>
      <c r="C220" s="45" t="s">
        <v>307</v>
      </c>
      <c r="D220" s="45" t="s">
        <v>307</v>
      </c>
      <c r="E220" s="45" t="s">
        <v>2129</v>
      </c>
      <c r="F220" s="45" t="s">
        <v>1817</v>
      </c>
      <c r="G220" s="44">
        <v>337</v>
      </c>
      <c r="H220" s="45" t="s">
        <v>636</v>
      </c>
      <c r="I220" s="46" t="s">
        <v>2212</v>
      </c>
      <c r="J220" s="47" t="s">
        <v>1898</v>
      </c>
      <c r="K220" s="47" t="s">
        <v>51</v>
      </c>
      <c r="L220" s="47" t="s">
        <v>1898</v>
      </c>
      <c r="M220" s="47"/>
      <c r="N220" s="47" t="s">
        <v>272</v>
      </c>
      <c r="O220" s="45" t="s">
        <v>2213</v>
      </c>
      <c r="P220" s="47"/>
      <c r="Q220" s="47"/>
      <c r="R220" s="47"/>
      <c r="S220" s="47"/>
      <c r="T220" s="47" t="s">
        <v>3107</v>
      </c>
      <c r="U220" s="47" t="s">
        <v>1898</v>
      </c>
      <c r="V220" s="48">
        <v>0.47048289211604555</v>
      </c>
      <c r="W220" s="47" t="s">
        <v>3108</v>
      </c>
      <c r="X220" s="44">
        <v>4</v>
      </c>
      <c r="Y220" s="44">
        <v>2</v>
      </c>
      <c r="Z220" s="44">
        <v>108</v>
      </c>
      <c r="AA220" s="44">
        <v>108</v>
      </c>
      <c r="AB220" s="44">
        <v>0</v>
      </c>
      <c r="AC220" s="44">
        <v>0</v>
      </c>
      <c r="AD220" s="44">
        <v>6</v>
      </c>
      <c r="AE220" s="44">
        <v>14</v>
      </c>
      <c r="AF220" s="44">
        <v>39</v>
      </c>
      <c r="AG220" s="44">
        <v>28</v>
      </c>
      <c r="AH220" s="44">
        <v>13</v>
      </c>
      <c r="AI220" s="44">
        <v>8</v>
      </c>
      <c r="AJ220" s="44">
        <v>0</v>
      </c>
      <c r="AK220" s="44">
        <v>0</v>
      </c>
      <c r="AL220" s="47">
        <v>0</v>
      </c>
      <c r="AM220" s="44">
        <v>97.41</v>
      </c>
      <c r="AN220" s="44">
        <v>25</v>
      </c>
      <c r="AO220" s="44">
        <v>565</v>
      </c>
      <c r="AP220" s="44">
        <v>81</v>
      </c>
      <c r="AQ220" s="44">
        <v>837</v>
      </c>
      <c r="AR220" s="44">
        <v>801</v>
      </c>
      <c r="AS220" s="44">
        <v>277</v>
      </c>
      <c r="AT220" s="44">
        <v>308</v>
      </c>
      <c r="AU220" s="44">
        <v>358</v>
      </c>
      <c r="AV220" s="44">
        <v>1</v>
      </c>
      <c r="AW220" s="44">
        <v>713</v>
      </c>
      <c r="AX220" s="44">
        <v>3</v>
      </c>
      <c r="AY220" s="44">
        <v>1</v>
      </c>
      <c r="AZ220" s="44">
        <v>0</v>
      </c>
      <c r="BA220" s="44">
        <v>3</v>
      </c>
      <c r="BB220" s="44">
        <v>0</v>
      </c>
      <c r="BC220" s="44">
        <v>72</v>
      </c>
      <c r="BD220" s="44">
        <v>2973</v>
      </c>
      <c r="BE220" s="44">
        <v>1040</v>
      </c>
      <c r="BF220" s="44">
        <v>2827</v>
      </c>
      <c r="BG220" s="44">
        <v>9247</v>
      </c>
      <c r="BH220" s="44">
        <v>123</v>
      </c>
      <c r="BI220" s="44">
        <v>1942</v>
      </c>
      <c r="BJ220" s="44">
        <v>431</v>
      </c>
    </row>
    <row r="221" spans="1:62" ht="15.75">
      <c r="A221" s="101" t="s">
        <v>394</v>
      </c>
      <c r="B221" s="44">
        <v>265</v>
      </c>
      <c r="C221" s="45" t="s">
        <v>307</v>
      </c>
      <c r="D221" s="45" t="s">
        <v>307</v>
      </c>
      <c r="E221" s="45" t="s">
        <v>2129</v>
      </c>
      <c r="F221" s="45" t="s">
        <v>1770</v>
      </c>
      <c r="G221" s="44">
        <v>100</v>
      </c>
      <c r="H221" s="45" t="s">
        <v>395</v>
      </c>
      <c r="I221" s="46" t="s">
        <v>2164</v>
      </c>
      <c r="J221" s="47" t="s">
        <v>1898</v>
      </c>
      <c r="K221" s="47" t="s">
        <v>51</v>
      </c>
      <c r="L221" s="47" t="s">
        <v>1898</v>
      </c>
      <c r="M221" s="47"/>
      <c r="N221" s="47" t="s">
        <v>272</v>
      </c>
      <c r="O221" s="45" t="s">
        <v>2165</v>
      </c>
      <c r="P221" s="47"/>
      <c r="Q221" s="47"/>
      <c r="R221" s="47"/>
      <c r="S221" s="47"/>
      <c r="T221" s="47" t="s">
        <v>3107</v>
      </c>
      <c r="U221" s="47" t="s">
        <v>1898</v>
      </c>
      <c r="V221" s="48">
        <v>0.56102173562040325</v>
      </c>
      <c r="W221" s="47"/>
      <c r="X221" s="44">
        <v>2</v>
      </c>
      <c r="Y221" s="44">
        <v>2</v>
      </c>
      <c r="Z221" s="44">
        <v>107</v>
      </c>
      <c r="AA221" s="44">
        <v>103</v>
      </c>
      <c r="AB221" s="44">
        <v>2</v>
      </c>
      <c r="AC221" s="44">
        <v>2</v>
      </c>
      <c r="AD221" s="44">
        <v>0</v>
      </c>
      <c r="AE221" s="44">
        <v>13</v>
      </c>
      <c r="AF221" s="44">
        <v>40</v>
      </c>
      <c r="AG221" s="44">
        <v>40</v>
      </c>
      <c r="AH221" s="44">
        <v>13</v>
      </c>
      <c r="AI221" s="44">
        <v>1</v>
      </c>
      <c r="AJ221" s="44">
        <v>0</v>
      </c>
      <c r="AK221" s="44">
        <v>0</v>
      </c>
      <c r="AL221" s="47">
        <v>0</v>
      </c>
      <c r="AM221" s="44">
        <v>95.34</v>
      </c>
      <c r="AN221" s="44">
        <v>25.24</v>
      </c>
      <c r="AO221" s="44">
        <v>241</v>
      </c>
      <c r="AP221" s="44">
        <v>43</v>
      </c>
      <c r="AQ221" s="44">
        <v>760</v>
      </c>
      <c r="AR221" s="44">
        <v>753</v>
      </c>
      <c r="AS221" s="44">
        <v>175</v>
      </c>
      <c r="AT221" s="44">
        <v>208</v>
      </c>
      <c r="AU221" s="44">
        <v>91</v>
      </c>
      <c r="AV221" s="44">
        <v>0</v>
      </c>
      <c r="AW221" s="44">
        <v>581</v>
      </c>
      <c r="AX221" s="44">
        <v>0</v>
      </c>
      <c r="AY221" s="44">
        <v>0</v>
      </c>
      <c r="AZ221" s="44">
        <v>0</v>
      </c>
      <c r="BA221" s="44">
        <v>2</v>
      </c>
      <c r="BB221" s="44">
        <v>0</v>
      </c>
      <c r="BC221" s="44">
        <v>94</v>
      </c>
      <c r="BD221" s="44">
        <v>2716</v>
      </c>
      <c r="BE221" s="44">
        <v>905</v>
      </c>
      <c r="BF221" s="44">
        <v>1871</v>
      </c>
      <c r="BG221" s="44">
        <v>8338</v>
      </c>
      <c r="BH221" s="44">
        <v>62</v>
      </c>
      <c r="BI221" s="44">
        <v>2854</v>
      </c>
      <c r="BJ221" s="44">
        <v>115</v>
      </c>
    </row>
    <row r="222" spans="1:62" ht="15.75">
      <c r="A222" s="101" t="s">
        <v>1553</v>
      </c>
      <c r="B222" s="44">
        <v>266</v>
      </c>
      <c r="C222" s="45" t="s">
        <v>307</v>
      </c>
      <c r="D222" s="45" t="s">
        <v>307</v>
      </c>
      <c r="E222" s="45" t="s">
        <v>2129</v>
      </c>
      <c r="F222" s="45" t="s">
        <v>1750</v>
      </c>
      <c r="G222" s="44">
        <v>76</v>
      </c>
      <c r="H222" s="45" t="s">
        <v>1554</v>
      </c>
      <c r="I222" s="46" t="s">
        <v>2204</v>
      </c>
      <c r="J222" s="47" t="s">
        <v>1898</v>
      </c>
      <c r="K222" s="47" t="s">
        <v>51</v>
      </c>
      <c r="L222" s="47" t="s">
        <v>1901</v>
      </c>
      <c r="M222" s="47"/>
      <c r="N222" s="47" t="s">
        <v>272</v>
      </c>
      <c r="O222" s="45" t="s">
        <v>2207</v>
      </c>
      <c r="P222" s="47"/>
      <c r="Q222" s="47"/>
      <c r="R222" s="47"/>
      <c r="S222" s="47"/>
      <c r="T222" s="47" t="s">
        <v>3107</v>
      </c>
      <c r="U222" s="47" t="s">
        <v>1898</v>
      </c>
      <c r="V222" s="48">
        <v>0.50704734804874729</v>
      </c>
      <c r="W222" s="47" t="s">
        <v>3108</v>
      </c>
      <c r="X222" s="44">
        <v>4</v>
      </c>
      <c r="Y222" s="44">
        <v>2</v>
      </c>
      <c r="Z222" s="44">
        <v>250</v>
      </c>
      <c r="AA222" s="44">
        <v>248</v>
      </c>
      <c r="AB222" s="44">
        <v>2</v>
      </c>
      <c r="AC222" s="44">
        <v>0</v>
      </c>
      <c r="AD222" s="44">
        <v>0</v>
      </c>
      <c r="AE222" s="44">
        <v>25</v>
      </c>
      <c r="AF222" s="44">
        <v>99</v>
      </c>
      <c r="AG222" s="44">
        <v>101</v>
      </c>
      <c r="AH222" s="44">
        <v>25</v>
      </c>
      <c r="AI222" s="44">
        <v>0</v>
      </c>
      <c r="AJ222" s="44">
        <v>0</v>
      </c>
      <c r="AK222" s="44">
        <v>0</v>
      </c>
      <c r="AL222" s="44">
        <v>1</v>
      </c>
      <c r="AM222" s="44">
        <v>96.97</v>
      </c>
      <c r="AN222" s="44">
        <v>24.6</v>
      </c>
      <c r="AO222" s="44">
        <v>562</v>
      </c>
      <c r="AP222" s="44">
        <v>71</v>
      </c>
      <c r="AQ222" s="44">
        <v>1360</v>
      </c>
      <c r="AR222" s="44">
        <v>762</v>
      </c>
      <c r="AS222" s="44">
        <v>330</v>
      </c>
      <c r="AT222" s="44">
        <v>170</v>
      </c>
      <c r="AU222" s="44">
        <v>371</v>
      </c>
      <c r="AV222" s="44">
        <v>4</v>
      </c>
      <c r="AW222" s="44">
        <v>758</v>
      </c>
      <c r="AX222" s="44">
        <v>9</v>
      </c>
      <c r="AY222" s="44">
        <v>11</v>
      </c>
      <c r="AZ222" s="44">
        <v>2</v>
      </c>
      <c r="BA222" s="44">
        <v>12</v>
      </c>
      <c r="BB222" s="44">
        <v>3</v>
      </c>
      <c r="BC222" s="44">
        <v>253</v>
      </c>
      <c r="BD222" s="44">
        <v>5468</v>
      </c>
      <c r="BE222" s="44">
        <v>988</v>
      </c>
      <c r="BF222" s="44">
        <v>3856</v>
      </c>
      <c r="BG222" s="44">
        <v>11442</v>
      </c>
      <c r="BH222" s="44">
        <v>317</v>
      </c>
      <c r="BI222" s="44">
        <v>1540</v>
      </c>
      <c r="BJ222" s="44">
        <v>349</v>
      </c>
    </row>
    <row r="223" spans="1:62" ht="15.75">
      <c r="A223" s="101" t="s">
        <v>1257</v>
      </c>
      <c r="B223" s="44">
        <v>267</v>
      </c>
      <c r="C223" s="45" t="s">
        <v>256</v>
      </c>
      <c r="D223" s="45" t="s">
        <v>256</v>
      </c>
      <c r="E223" s="45" t="s">
        <v>1896</v>
      </c>
      <c r="F223" s="45" t="s">
        <v>1813</v>
      </c>
      <c r="G223" s="44">
        <v>267</v>
      </c>
      <c r="H223" s="45" t="s">
        <v>1258</v>
      </c>
      <c r="I223" s="46" t="s">
        <v>1955</v>
      </c>
      <c r="J223" s="47" t="s">
        <v>1898</v>
      </c>
      <c r="K223" s="47" t="s">
        <v>51</v>
      </c>
      <c r="L223" s="47" t="s">
        <v>1898</v>
      </c>
      <c r="M223" s="47"/>
      <c r="N223" s="47" t="s">
        <v>272</v>
      </c>
      <c r="O223" s="45" t="s">
        <v>1974</v>
      </c>
      <c r="P223" s="47"/>
      <c r="Q223" s="47"/>
      <c r="R223" s="47"/>
      <c r="S223" s="47"/>
      <c r="T223" s="47" t="s">
        <v>3107</v>
      </c>
      <c r="U223" s="47" t="s">
        <v>1898</v>
      </c>
      <c r="V223" s="48">
        <v>0.49221402646258966</v>
      </c>
      <c r="W223" s="47" t="s">
        <v>3108</v>
      </c>
      <c r="X223" s="44">
        <v>13</v>
      </c>
      <c r="Y223" s="44">
        <v>10</v>
      </c>
      <c r="Z223" s="44">
        <v>843</v>
      </c>
      <c r="AA223" s="44">
        <v>837</v>
      </c>
      <c r="AB223" s="44">
        <v>6</v>
      </c>
      <c r="AC223" s="44">
        <v>0</v>
      </c>
      <c r="AD223" s="44">
        <v>19</v>
      </c>
      <c r="AE223" s="44">
        <v>281</v>
      </c>
      <c r="AF223" s="44">
        <v>278</v>
      </c>
      <c r="AG223" s="44">
        <v>218</v>
      </c>
      <c r="AH223" s="44">
        <v>38</v>
      </c>
      <c r="AI223" s="44">
        <v>9</v>
      </c>
      <c r="AJ223" s="44">
        <v>0</v>
      </c>
      <c r="AK223" s="44">
        <v>0</v>
      </c>
      <c r="AL223" s="47">
        <v>0</v>
      </c>
      <c r="AM223" s="44">
        <v>83.78</v>
      </c>
      <c r="AN223" s="44">
        <v>37.99</v>
      </c>
      <c r="AO223" s="44">
        <v>1573</v>
      </c>
      <c r="AP223" s="44">
        <v>336</v>
      </c>
      <c r="AQ223" s="44">
        <v>4165</v>
      </c>
      <c r="AR223" s="44">
        <v>3856</v>
      </c>
      <c r="AS223" s="44">
        <v>1741</v>
      </c>
      <c r="AT223" s="44">
        <v>2125</v>
      </c>
      <c r="AU223" s="44">
        <v>678</v>
      </c>
      <c r="AV223" s="44">
        <v>2</v>
      </c>
      <c r="AW223" s="44">
        <v>2143</v>
      </c>
      <c r="AX223" s="44">
        <v>11</v>
      </c>
      <c r="AY223" s="44">
        <v>14</v>
      </c>
      <c r="AZ223" s="44">
        <v>1</v>
      </c>
      <c r="BA223" s="44">
        <v>20</v>
      </c>
      <c r="BB223" s="44">
        <v>1</v>
      </c>
      <c r="BC223" s="44">
        <v>1061</v>
      </c>
      <c r="BD223" s="44">
        <v>19417</v>
      </c>
      <c r="BE223" s="44">
        <v>10546</v>
      </c>
      <c r="BF223" s="44">
        <v>12536</v>
      </c>
      <c r="BG223" s="44">
        <v>49754</v>
      </c>
      <c r="BH223" s="44">
        <v>751</v>
      </c>
      <c r="BI223" s="44">
        <v>16211</v>
      </c>
      <c r="BJ223" s="44">
        <v>724</v>
      </c>
    </row>
    <row r="224" spans="1:62" ht="15.75">
      <c r="A224" s="101" t="s">
        <v>1534</v>
      </c>
      <c r="B224" s="44">
        <v>268</v>
      </c>
      <c r="C224" s="45" t="s">
        <v>307</v>
      </c>
      <c r="D224" s="45" t="s">
        <v>1700</v>
      </c>
      <c r="E224" s="45" t="s">
        <v>1927</v>
      </c>
      <c r="F224" s="45" t="s">
        <v>1783</v>
      </c>
      <c r="G224" s="44">
        <v>127</v>
      </c>
      <c r="H224" s="45" t="s">
        <v>1535</v>
      </c>
      <c r="I224" s="46" t="s">
        <v>2261</v>
      </c>
      <c r="J224" s="47" t="s">
        <v>1898</v>
      </c>
      <c r="K224" s="47" t="s">
        <v>51</v>
      </c>
      <c r="L224" s="47" t="s">
        <v>1898</v>
      </c>
      <c r="M224" s="47"/>
      <c r="N224" s="47" t="s">
        <v>272</v>
      </c>
      <c r="O224" s="45" t="s">
        <v>2264</v>
      </c>
      <c r="P224" s="47"/>
      <c r="Q224" s="47"/>
      <c r="R224" s="47"/>
      <c r="S224" s="47"/>
      <c r="T224" s="47" t="s">
        <v>3107</v>
      </c>
      <c r="U224" s="47" t="s">
        <v>1898</v>
      </c>
      <c r="V224" s="48">
        <v>0.44989189438610022</v>
      </c>
      <c r="W224" s="47" t="s">
        <v>3108</v>
      </c>
      <c r="X224" s="44">
        <v>2</v>
      </c>
      <c r="Y224" s="44">
        <v>0</v>
      </c>
      <c r="Z224" s="44">
        <v>87</v>
      </c>
      <c r="AA224" s="44">
        <v>86</v>
      </c>
      <c r="AB224" s="44">
        <v>1</v>
      </c>
      <c r="AC224" s="44">
        <v>0</v>
      </c>
      <c r="AD224" s="44">
        <v>0</v>
      </c>
      <c r="AE224" s="44">
        <v>87</v>
      </c>
      <c r="AF224" s="44">
        <v>0</v>
      </c>
      <c r="AG224" s="44">
        <v>0</v>
      </c>
      <c r="AH224" s="44">
        <v>0</v>
      </c>
      <c r="AI224" s="44">
        <v>0</v>
      </c>
      <c r="AJ224" s="44">
        <v>0</v>
      </c>
      <c r="AK224" s="44">
        <v>0</v>
      </c>
      <c r="AL224" s="47">
        <v>0</v>
      </c>
      <c r="AM224" s="44">
        <v>88.42</v>
      </c>
      <c r="AN224" s="44">
        <v>19.77</v>
      </c>
      <c r="AO224" s="44">
        <v>89</v>
      </c>
      <c r="AP224" s="44">
        <v>0</v>
      </c>
      <c r="AQ224" s="44">
        <v>271</v>
      </c>
      <c r="AR224" s="44">
        <v>331</v>
      </c>
      <c r="AS224" s="44">
        <v>166</v>
      </c>
      <c r="AT224" s="44">
        <v>99</v>
      </c>
      <c r="AU224" s="44">
        <v>291</v>
      </c>
      <c r="AV224" s="44">
        <v>16</v>
      </c>
      <c r="AW224" s="44">
        <v>93</v>
      </c>
      <c r="AX224" s="44">
        <v>16</v>
      </c>
      <c r="AY224" s="44">
        <v>6</v>
      </c>
      <c r="AZ224" s="44">
        <v>0</v>
      </c>
      <c r="BA224" s="44">
        <v>5</v>
      </c>
      <c r="BB224" s="44">
        <v>0</v>
      </c>
      <c r="BC224" s="44">
        <v>37</v>
      </c>
      <c r="BD224" s="44">
        <v>1715</v>
      </c>
      <c r="BE224" s="44">
        <v>412</v>
      </c>
      <c r="BF224" s="44">
        <v>1020</v>
      </c>
      <c r="BG224" s="44">
        <v>3039</v>
      </c>
      <c r="BH224" s="44">
        <v>61</v>
      </c>
      <c r="BI224" s="44">
        <v>1190</v>
      </c>
      <c r="BJ224" s="44">
        <v>298</v>
      </c>
    </row>
    <row r="225" spans="1:62" ht="15.75">
      <c r="A225" s="101" t="s">
        <v>600</v>
      </c>
      <c r="B225" s="44">
        <v>271</v>
      </c>
      <c r="C225" s="45" t="s">
        <v>278</v>
      </c>
      <c r="D225" s="45" t="s">
        <v>278</v>
      </c>
      <c r="E225" s="45" t="s">
        <v>2004</v>
      </c>
      <c r="F225" s="45" t="s">
        <v>1810</v>
      </c>
      <c r="G225" s="44">
        <v>243</v>
      </c>
      <c r="H225" s="45" t="s">
        <v>601</v>
      </c>
      <c r="I225" s="46" t="s">
        <v>2016</v>
      </c>
      <c r="J225" s="47" t="s">
        <v>1898</v>
      </c>
      <c r="K225" s="47" t="s">
        <v>51</v>
      </c>
      <c r="L225" s="47" t="s">
        <v>1898</v>
      </c>
      <c r="M225" s="47"/>
      <c r="N225" s="47" t="s">
        <v>272</v>
      </c>
      <c r="O225" s="45" t="s">
        <v>2017</v>
      </c>
      <c r="P225" s="47"/>
      <c r="Q225" s="47"/>
      <c r="R225" s="47"/>
      <c r="S225" s="47"/>
      <c r="T225" s="47" t="s">
        <v>3107</v>
      </c>
      <c r="U225" s="47" t="s">
        <v>1901</v>
      </c>
      <c r="V225" s="48">
        <v>0.6359026377785284</v>
      </c>
      <c r="W225" s="47" t="s">
        <v>3108</v>
      </c>
      <c r="X225" s="44">
        <v>14</v>
      </c>
      <c r="Y225" s="44">
        <v>34</v>
      </c>
      <c r="Z225" s="44">
        <v>425</v>
      </c>
      <c r="AA225" s="44">
        <v>420</v>
      </c>
      <c r="AB225" s="44">
        <v>4</v>
      </c>
      <c r="AC225" s="44">
        <v>1</v>
      </c>
      <c r="AD225" s="44">
        <v>0</v>
      </c>
      <c r="AE225" s="44">
        <v>0</v>
      </c>
      <c r="AF225" s="44">
        <v>168</v>
      </c>
      <c r="AG225" s="44">
        <v>182</v>
      </c>
      <c r="AH225" s="44">
        <v>54</v>
      </c>
      <c r="AI225" s="44">
        <v>21</v>
      </c>
      <c r="AJ225" s="44">
        <v>0</v>
      </c>
      <c r="AK225" s="44">
        <v>0</v>
      </c>
      <c r="AL225" s="44">
        <v>1</v>
      </c>
      <c r="AM225" s="44">
        <v>88.04</v>
      </c>
      <c r="AN225" s="44">
        <v>41.19</v>
      </c>
      <c r="AO225" s="44">
        <v>1355</v>
      </c>
      <c r="AP225" s="44">
        <v>238</v>
      </c>
      <c r="AQ225" s="44">
        <v>2173</v>
      </c>
      <c r="AR225" s="44">
        <v>2258</v>
      </c>
      <c r="AS225" s="44">
        <v>1253</v>
      </c>
      <c r="AT225" s="44">
        <v>1350</v>
      </c>
      <c r="AU225" s="44">
        <v>529</v>
      </c>
      <c r="AV225" s="44">
        <v>17</v>
      </c>
      <c r="AW225" s="44">
        <v>1470</v>
      </c>
      <c r="AX225" s="44">
        <v>34</v>
      </c>
      <c r="AY225" s="44">
        <v>4</v>
      </c>
      <c r="AZ225" s="44">
        <v>4</v>
      </c>
      <c r="BA225" s="44">
        <v>19</v>
      </c>
      <c r="BB225" s="44">
        <v>0</v>
      </c>
      <c r="BC225" s="44">
        <v>282</v>
      </c>
      <c r="BD225" s="44">
        <v>9973</v>
      </c>
      <c r="BE225" s="44">
        <v>3735</v>
      </c>
      <c r="BF225" s="44">
        <v>7305</v>
      </c>
      <c r="BG225" s="44">
        <v>25788</v>
      </c>
      <c r="BH225" s="44">
        <v>484</v>
      </c>
      <c r="BI225" s="44">
        <v>4017</v>
      </c>
      <c r="BJ225" s="44">
        <v>762</v>
      </c>
    </row>
    <row r="226" spans="1:62" ht="15.75">
      <c r="A226" s="101" t="s">
        <v>920</v>
      </c>
      <c r="B226" s="44">
        <v>273</v>
      </c>
      <c r="C226" s="45" t="s">
        <v>452</v>
      </c>
      <c r="D226" s="45" t="s">
        <v>1684</v>
      </c>
      <c r="E226" s="45" t="s">
        <v>2273</v>
      </c>
      <c r="F226" s="45" t="s">
        <v>1763</v>
      </c>
      <c r="G226" s="44">
        <v>91</v>
      </c>
      <c r="H226" s="45" t="s">
        <v>921</v>
      </c>
      <c r="I226" s="46" t="s">
        <v>2283</v>
      </c>
      <c r="J226" s="47" t="s">
        <v>1898</v>
      </c>
      <c r="K226" s="47" t="s">
        <v>51</v>
      </c>
      <c r="L226" s="47" t="s">
        <v>1898</v>
      </c>
      <c r="M226" s="47"/>
      <c r="N226" s="47" t="s">
        <v>1904</v>
      </c>
      <c r="O226" s="45"/>
      <c r="P226" s="47"/>
      <c r="Q226" s="47"/>
      <c r="R226" s="47"/>
      <c r="S226" s="47"/>
      <c r="T226" s="47"/>
      <c r="U226" s="47"/>
      <c r="V226" s="49" t="s">
        <v>267</v>
      </c>
      <c r="W226" s="47"/>
      <c r="X226" s="44">
        <v>0</v>
      </c>
      <c r="Y226" s="44">
        <v>0</v>
      </c>
      <c r="Z226" s="44">
        <v>9</v>
      </c>
      <c r="AA226" s="44">
        <v>6</v>
      </c>
      <c r="AB226" s="44">
        <v>0</v>
      </c>
      <c r="AC226" s="44">
        <v>3</v>
      </c>
      <c r="AD226" s="44">
        <v>0</v>
      </c>
      <c r="AE226" s="44">
        <v>1</v>
      </c>
      <c r="AF226" s="44">
        <v>3</v>
      </c>
      <c r="AG226" s="44">
        <v>5</v>
      </c>
      <c r="AH226" s="44">
        <v>0</v>
      </c>
      <c r="AI226" s="44">
        <v>0</v>
      </c>
      <c r="AJ226" s="44">
        <v>0</v>
      </c>
      <c r="AK226" s="44">
        <v>0</v>
      </c>
      <c r="AL226" s="47">
        <v>0</v>
      </c>
      <c r="AM226" s="44">
        <v>0</v>
      </c>
      <c r="AN226" s="44">
        <v>16.670000000000002</v>
      </c>
      <c r="AO226" s="44">
        <v>3</v>
      </c>
      <c r="AP226" s="44">
        <v>0</v>
      </c>
      <c r="AQ226" s="44">
        <v>39</v>
      </c>
      <c r="AR226" s="44">
        <v>62</v>
      </c>
      <c r="AS226" s="44">
        <v>3</v>
      </c>
      <c r="AT226" s="44">
        <v>0</v>
      </c>
      <c r="AU226" s="44">
        <v>23</v>
      </c>
      <c r="AV226" s="44">
        <v>2</v>
      </c>
      <c r="AW226" s="44">
        <v>10</v>
      </c>
      <c r="AX226" s="44">
        <v>0</v>
      </c>
      <c r="AY226" s="44">
        <v>0</v>
      </c>
      <c r="AZ226" s="44">
        <v>0</v>
      </c>
      <c r="BA226" s="44">
        <v>0</v>
      </c>
      <c r="BB226" s="44">
        <v>0</v>
      </c>
      <c r="BC226" s="47" t="s">
        <v>267</v>
      </c>
      <c r="BD226" s="44">
        <v>210</v>
      </c>
      <c r="BE226" s="44">
        <v>8</v>
      </c>
      <c r="BF226" s="44">
        <v>118</v>
      </c>
      <c r="BG226" s="44">
        <v>400</v>
      </c>
      <c r="BH226" s="44">
        <v>43</v>
      </c>
      <c r="BI226" s="44">
        <v>549</v>
      </c>
      <c r="BJ226" s="44">
        <v>33</v>
      </c>
    </row>
    <row r="227" spans="1:62" ht="15.75">
      <c r="A227" s="101" t="s">
        <v>923</v>
      </c>
      <c r="B227" s="44">
        <v>274</v>
      </c>
      <c r="C227" s="45" t="s">
        <v>452</v>
      </c>
      <c r="D227" s="45" t="s">
        <v>1684</v>
      </c>
      <c r="E227" s="45" t="s">
        <v>2273</v>
      </c>
      <c r="F227" s="45" t="s">
        <v>1763</v>
      </c>
      <c r="G227" s="44">
        <v>91</v>
      </c>
      <c r="H227" s="45" t="s">
        <v>924</v>
      </c>
      <c r="I227" s="46" t="s">
        <v>2283</v>
      </c>
      <c r="J227" s="47" t="s">
        <v>1898</v>
      </c>
      <c r="K227" s="47" t="s">
        <v>51</v>
      </c>
      <c r="L227" s="47" t="s">
        <v>1898</v>
      </c>
      <c r="M227" s="47"/>
      <c r="N227" s="47" t="s">
        <v>1904</v>
      </c>
      <c r="O227" s="45"/>
      <c r="P227" s="47"/>
      <c r="Q227" s="47"/>
      <c r="R227" s="47"/>
      <c r="S227" s="47"/>
      <c r="T227" s="47"/>
      <c r="U227" s="47"/>
      <c r="V227" s="49" t="s">
        <v>267</v>
      </c>
      <c r="W227" s="47"/>
      <c r="X227" s="44">
        <v>0</v>
      </c>
      <c r="Y227" s="44">
        <v>0</v>
      </c>
      <c r="Z227" s="44">
        <v>10</v>
      </c>
      <c r="AA227" s="44">
        <v>5</v>
      </c>
      <c r="AB227" s="44">
        <v>0</v>
      </c>
      <c r="AC227" s="44">
        <v>5</v>
      </c>
      <c r="AD227" s="44">
        <v>0</v>
      </c>
      <c r="AE227" s="44">
        <v>0</v>
      </c>
      <c r="AF227" s="44">
        <v>2</v>
      </c>
      <c r="AG227" s="44">
        <v>5</v>
      </c>
      <c r="AH227" s="44">
        <v>3</v>
      </c>
      <c r="AI227" s="44">
        <v>0</v>
      </c>
      <c r="AJ227" s="44">
        <v>0</v>
      </c>
      <c r="AK227" s="44">
        <v>0</v>
      </c>
      <c r="AL227" s="47">
        <v>0</v>
      </c>
      <c r="AM227" s="44">
        <v>0</v>
      </c>
      <c r="AN227" s="47">
        <v>0</v>
      </c>
      <c r="AO227" s="44">
        <v>19</v>
      </c>
      <c r="AP227" s="44">
        <v>0</v>
      </c>
      <c r="AQ227" s="44">
        <v>77</v>
      </c>
      <c r="AR227" s="44">
        <v>121</v>
      </c>
      <c r="AS227" s="44">
        <v>2</v>
      </c>
      <c r="AT227" s="44">
        <v>0</v>
      </c>
      <c r="AU227" s="44">
        <v>6</v>
      </c>
      <c r="AV227" s="44">
        <v>1</v>
      </c>
      <c r="AW227" s="44">
        <v>3</v>
      </c>
      <c r="AX227" s="44">
        <v>0</v>
      </c>
      <c r="AY227" s="44">
        <v>0</v>
      </c>
      <c r="AZ227" s="44">
        <v>0</v>
      </c>
      <c r="BA227" s="44">
        <v>0</v>
      </c>
      <c r="BB227" s="44">
        <v>0</v>
      </c>
      <c r="BC227" s="47" t="s">
        <v>267</v>
      </c>
      <c r="BD227" s="44">
        <v>151</v>
      </c>
      <c r="BE227" s="44">
        <v>18</v>
      </c>
      <c r="BF227" s="44">
        <v>84</v>
      </c>
      <c r="BG227" s="44">
        <v>290</v>
      </c>
      <c r="BH227" s="44">
        <v>33</v>
      </c>
      <c r="BI227" s="44">
        <v>402</v>
      </c>
      <c r="BJ227" s="44">
        <v>1</v>
      </c>
    </row>
    <row r="228" spans="1:62" ht="15.75">
      <c r="A228" s="101" t="s">
        <v>926</v>
      </c>
      <c r="B228" s="44">
        <v>275</v>
      </c>
      <c r="C228" s="45" t="s">
        <v>452</v>
      </c>
      <c r="D228" s="45" t="s">
        <v>1684</v>
      </c>
      <c r="E228" s="45" t="s">
        <v>2273</v>
      </c>
      <c r="F228" s="45" t="s">
        <v>1763</v>
      </c>
      <c r="G228" s="44">
        <v>91</v>
      </c>
      <c r="H228" s="45" t="s">
        <v>927</v>
      </c>
      <c r="I228" s="46" t="s">
        <v>2283</v>
      </c>
      <c r="J228" s="47" t="s">
        <v>1898</v>
      </c>
      <c r="K228" s="47" t="s">
        <v>51</v>
      </c>
      <c r="L228" s="47" t="s">
        <v>1898</v>
      </c>
      <c r="M228" s="47"/>
      <c r="N228" s="47" t="s">
        <v>1904</v>
      </c>
      <c r="O228" s="45"/>
      <c r="P228" s="47"/>
      <c r="Q228" s="47"/>
      <c r="R228" s="47"/>
      <c r="S228" s="47"/>
      <c r="T228" s="47"/>
      <c r="U228" s="47"/>
      <c r="V228" s="49" t="s">
        <v>267</v>
      </c>
      <c r="W228" s="47"/>
      <c r="X228" s="44">
        <v>0</v>
      </c>
      <c r="Y228" s="44">
        <v>0</v>
      </c>
      <c r="Z228" s="44">
        <v>11</v>
      </c>
      <c r="AA228" s="44">
        <v>3</v>
      </c>
      <c r="AB228" s="44">
        <v>1</v>
      </c>
      <c r="AC228" s="44">
        <v>7</v>
      </c>
      <c r="AD228" s="44">
        <v>0</v>
      </c>
      <c r="AE228" s="44">
        <v>0</v>
      </c>
      <c r="AF228" s="44">
        <v>3</v>
      </c>
      <c r="AG228" s="44">
        <v>5</v>
      </c>
      <c r="AH228" s="44">
        <v>2</v>
      </c>
      <c r="AI228" s="44">
        <v>1</v>
      </c>
      <c r="AJ228" s="44">
        <v>0</v>
      </c>
      <c r="AK228" s="44">
        <v>0</v>
      </c>
      <c r="AL228" s="47">
        <v>0</v>
      </c>
      <c r="AM228" s="44">
        <v>0</v>
      </c>
      <c r="AN228" s="47">
        <v>0</v>
      </c>
      <c r="AO228" s="44">
        <v>10</v>
      </c>
      <c r="AP228" s="44">
        <v>0</v>
      </c>
      <c r="AQ228" s="44">
        <v>57</v>
      </c>
      <c r="AR228" s="44">
        <v>84</v>
      </c>
      <c r="AS228" s="44">
        <v>1</v>
      </c>
      <c r="AT228" s="44">
        <v>0</v>
      </c>
      <c r="AU228" s="44">
        <v>9</v>
      </c>
      <c r="AV228" s="44">
        <v>0</v>
      </c>
      <c r="AW228" s="44">
        <v>4</v>
      </c>
      <c r="AX228" s="44">
        <v>2</v>
      </c>
      <c r="AY228" s="44">
        <v>0</v>
      </c>
      <c r="AZ228" s="44">
        <v>0</v>
      </c>
      <c r="BA228" s="44">
        <v>0</v>
      </c>
      <c r="BB228" s="44">
        <v>0</v>
      </c>
      <c r="BC228" s="47" t="s">
        <v>267</v>
      </c>
      <c r="BD228" s="44">
        <v>120</v>
      </c>
      <c r="BE228" s="44">
        <v>2</v>
      </c>
      <c r="BF228" s="44">
        <v>67</v>
      </c>
      <c r="BG228" s="44">
        <v>202</v>
      </c>
      <c r="BH228" s="44">
        <v>50</v>
      </c>
      <c r="BI228" s="44">
        <v>630</v>
      </c>
      <c r="BJ228" s="44">
        <v>32</v>
      </c>
    </row>
    <row r="229" spans="1:62" ht="15.75">
      <c r="A229" s="101" t="s">
        <v>1140</v>
      </c>
      <c r="B229" s="44">
        <v>276</v>
      </c>
      <c r="C229" s="45" t="s">
        <v>278</v>
      </c>
      <c r="D229" s="45" t="s">
        <v>1688</v>
      </c>
      <c r="E229" s="45" t="s">
        <v>2029</v>
      </c>
      <c r="F229" s="45" t="s">
        <v>1812</v>
      </c>
      <c r="G229" s="44">
        <v>261</v>
      </c>
      <c r="H229" s="45" t="s">
        <v>1141</v>
      </c>
      <c r="I229" s="46" t="s">
        <v>2050</v>
      </c>
      <c r="J229" s="47" t="s">
        <v>1898</v>
      </c>
      <c r="K229" s="47" t="s">
        <v>51</v>
      </c>
      <c r="L229" s="47" t="s">
        <v>1898</v>
      </c>
      <c r="M229" s="47" t="s">
        <v>1919</v>
      </c>
      <c r="N229" s="47" t="s">
        <v>272</v>
      </c>
      <c r="O229" s="45" t="s">
        <v>2076</v>
      </c>
      <c r="P229" s="47"/>
      <c r="Q229" s="47"/>
      <c r="R229" s="47"/>
      <c r="S229" s="47"/>
      <c r="T229" s="47" t="s">
        <v>3107</v>
      </c>
      <c r="U229" s="47" t="s">
        <v>1901</v>
      </c>
      <c r="V229" s="48">
        <v>0.64157047705385462</v>
      </c>
      <c r="W229" s="47" t="s">
        <v>3108</v>
      </c>
      <c r="X229" s="44">
        <v>6</v>
      </c>
      <c r="Y229" s="44">
        <v>3</v>
      </c>
      <c r="Z229" s="44">
        <v>232</v>
      </c>
      <c r="AA229" s="44">
        <v>224</v>
      </c>
      <c r="AB229" s="44">
        <v>2</v>
      </c>
      <c r="AC229" s="44">
        <v>6</v>
      </c>
      <c r="AD229" s="44">
        <v>0</v>
      </c>
      <c r="AE229" s="44">
        <v>57</v>
      </c>
      <c r="AF229" s="44">
        <v>125</v>
      </c>
      <c r="AG229" s="44">
        <v>31</v>
      </c>
      <c r="AH229" s="44">
        <v>19</v>
      </c>
      <c r="AI229" s="44">
        <v>0</v>
      </c>
      <c r="AJ229" s="44">
        <v>0</v>
      </c>
      <c r="AK229" s="44">
        <v>0</v>
      </c>
      <c r="AL229" s="44">
        <v>4</v>
      </c>
      <c r="AM229" s="44">
        <v>83.28</v>
      </c>
      <c r="AN229" s="44">
        <v>45.98</v>
      </c>
      <c r="AO229" s="44">
        <v>620</v>
      </c>
      <c r="AP229" s="44">
        <v>90</v>
      </c>
      <c r="AQ229" s="44">
        <v>1654</v>
      </c>
      <c r="AR229" s="44">
        <v>1009</v>
      </c>
      <c r="AS229" s="44">
        <v>798</v>
      </c>
      <c r="AT229" s="44">
        <v>673</v>
      </c>
      <c r="AU229" s="44">
        <v>635</v>
      </c>
      <c r="AV229" s="44">
        <v>15</v>
      </c>
      <c r="AW229" s="44">
        <v>1140</v>
      </c>
      <c r="AX229" s="44">
        <v>34</v>
      </c>
      <c r="AY229" s="44">
        <v>8</v>
      </c>
      <c r="AZ229" s="44">
        <v>0</v>
      </c>
      <c r="BA229" s="44">
        <v>24</v>
      </c>
      <c r="BB229" s="44">
        <v>0</v>
      </c>
      <c r="BC229" s="44">
        <v>156</v>
      </c>
      <c r="BD229" s="44">
        <v>8225</v>
      </c>
      <c r="BE229" s="44">
        <v>2428</v>
      </c>
      <c r="BF229" s="44">
        <v>5061</v>
      </c>
      <c r="BG229" s="44">
        <v>13345</v>
      </c>
      <c r="BH229" s="44">
        <v>564</v>
      </c>
      <c r="BI229" s="44">
        <v>15851</v>
      </c>
      <c r="BJ229" s="44">
        <v>88</v>
      </c>
    </row>
    <row r="230" spans="1:62" ht="15.75">
      <c r="A230" s="101" t="s">
        <v>1251</v>
      </c>
      <c r="B230" s="44">
        <v>277</v>
      </c>
      <c r="C230" s="45" t="s">
        <v>307</v>
      </c>
      <c r="D230" s="45" t="s">
        <v>307</v>
      </c>
      <c r="E230" s="45" t="s">
        <v>2162</v>
      </c>
      <c r="F230" s="45" t="s">
        <v>1809</v>
      </c>
      <c r="G230" s="44">
        <v>241</v>
      </c>
      <c r="H230" s="45" t="s">
        <v>1252</v>
      </c>
      <c r="I230" s="46" t="s">
        <v>2182</v>
      </c>
      <c r="J230" s="47" t="s">
        <v>1898</v>
      </c>
      <c r="K230" s="47" t="s">
        <v>51</v>
      </c>
      <c r="L230" s="47" t="s">
        <v>1898</v>
      </c>
      <c r="M230" s="47"/>
      <c r="N230" s="47" t="s">
        <v>272</v>
      </c>
      <c r="O230" s="45" t="s">
        <v>2183</v>
      </c>
      <c r="P230" s="47"/>
      <c r="Q230" s="47"/>
      <c r="R230" s="47"/>
      <c r="S230" s="47"/>
      <c r="T230" s="47" t="s">
        <v>3107</v>
      </c>
      <c r="U230" s="47" t="s">
        <v>1901</v>
      </c>
      <c r="V230" s="48">
        <v>0.81856888847006382</v>
      </c>
      <c r="W230" s="47"/>
      <c r="X230" s="44">
        <v>2</v>
      </c>
      <c r="Y230" s="44">
        <v>4</v>
      </c>
      <c r="Z230" s="44">
        <v>97</v>
      </c>
      <c r="AA230" s="44">
        <v>96</v>
      </c>
      <c r="AB230" s="44">
        <v>1</v>
      </c>
      <c r="AC230" s="44">
        <v>0</v>
      </c>
      <c r="AD230" s="44">
        <v>52</v>
      </c>
      <c r="AE230" s="44">
        <v>36</v>
      </c>
      <c r="AF230" s="44">
        <v>9</v>
      </c>
      <c r="AG230" s="44">
        <v>0</v>
      </c>
      <c r="AH230" s="44">
        <v>0</v>
      </c>
      <c r="AI230" s="44">
        <v>0</v>
      </c>
      <c r="AJ230" s="44">
        <v>0</v>
      </c>
      <c r="AK230" s="44">
        <v>0</v>
      </c>
      <c r="AL230" s="47">
        <v>0</v>
      </c>
      <c r="AM230" s="44">
        <v>89.16</v>
      </c>
      <c r="AN230" s="44">
        <v>25</v>
      </c>
      <c r="AO230" s="44">
        <v>22</v>
      </c>
      <c r="AP230" s="44">
        <v>0</v>
      </c>
      <c r="AQ230" s="44">
        <v>233</v>
      </c>
      <c r="AR230" s="44">
        <v>182</v>
      </c>
      <c r="AS230" s="44">
        <v>270</v>
      </c>
      <c r="AT230" s="44">
        <v>128</v>
      </c>
      <c r="AU230" s="44">
        <v>65</v>
      </c>
      <c r="AV230" s="44">
        <v>15</v>
      </c>
      <c r="AW230" s="44">
        <v>47</v>
      </c>
      <c r="AX230" s="44">
        <v>2</v>
      </c>
      <c r="AY230" s="44">
        <v>0</v>
      </c>
      <c r="AZ230" s="44">
        <v>0</v>
      </c>
      <c r="BA230" s="44">
        <v>1</v>
      </c>
      <c r="BB230" s="44">
        <v>0</v>
      </c>
      <c r="BC230" s="44">
        <v>55</v>
      </c>
      <c r="BD230" s="44">
        <v>1560</v>
      </c>
      <c r="BE230" s="44">
        <v>433</v>
      </c>
      <c r="BF230" s="44">
        <v>973</v>
      </c>
      <c r="BG230" s="44">
        <v>3314</v>
      </c>
      <c r="BH230" s="44">
        <v>119</v>
      </c>
      <c r="BI230" s="44">
        <v>886</v>
      </c>
      <c r="BJ230" s="44">
        <v>158</v>
      </c>
    </row>
    <row r="231" spans="1:62" ht="15.75">
      <c r="A231" s="101" t="s">
        <v>1461</v>
      </c>
      <c r="B231" s="44">
        <v>279</v>
      </c>
      <c r="C231" s="45" t="s">
        <v>452</v>
      </c>
      <c r="D231" s="45" t="s">
        <v>1684</v>
      </c>
      <c r="E231" s="45" t="s">
        <v>2273</v>
      </c>
      <c r="F231" s="45" t="s">
        <v>1763</v>
      </c>
      <c r="G231" s="44">
        <v>91</v>
      </c>
      <c r="H231" s="45" t="s">
        <v>1462</v>
      </c>
      <c r="I231" s="46" t="s">
        <v>2272</v>
      </c>
      <c r="J231" s="47" t="s">
        <v>1898</v>
      </c>
      <c r="K231" s="47" t="s">
        <v>51</v>
      </c>
      <c r="L231" s="47" t="s">
        <v>1898</v>
      </c>
      <c r="M231" s="47" t="s">
        <v>1919</v>
      </c>
      <c r="N231" s="47" t="s">
        <v>272</v>
      </c>
      <c r="O231" s="45" t="s">
        <v>2302</v>
      </c>
      <c r="P231" s="47"/>
      <c r="Q231" s="47"/>
      <c r="R231" s="47"/>
      <c r="S231" s="47"/>
      <c r="T231" s="47" t="s">
        <v>3107</v>
      </c>
      <c r="U231" s="47" t="s">
        <v>1898</v>
      </c>
      <c r="V231" s="48">
        <v>0.58970737471245249</v>
      </c>
      <c r="W231" s="47"/>
      <c r="X231" s="44">
        <v>2</v>
      </c>
      <c r="Y231" s="44">
        <v>2</v>
      </c>
      <c r="Z231" s="44">
        <v>155</v>
      </c>
      <c r="AA231" s="44">
        <v>152</v>
      </c>
      <c r="AB231" s="44">
        <v>1</v>
      </c>
      <c r="AC231" s="44">
        <v>2</v>
      </c>
      <c r="AD231" s="44">
        <v>60</v>
      </c>
      <c r="AE231" s="44">
        <v>95</v>
      </c>
      <c r="AF231" s="44">
        <v>0</v>
      </c>
      <c r="AG231" s="44">
        <v>0</v>
      </c>
      <c r="AH231" s="44">
        <v>0</v>
      </c>
      <c r="AI231" s="44">
        <v>0</v>
      </c>
      <c r="AJ231" s="44">
        <v>0</v>
      </c>
      <c r="AK231" s="44">
        <v>0</v>
      </c>
      <c r="AL231" s="44">
        <v>1</v>
      </c>
      <c r="AM231" s="44">
        <v>98.29</v>
      </c>
      <c r="AN231" s="44">
        <v>8.5500000000000007</v>
      </c>
      <c r="AO231" s="44">
        <v>20</v>
      </c>
      <c r="AP231" s="44">
        <v>0</v>
      </c>
      <c r="AQ231" s="44">
        <v>554</v>
      </c>
      <c r="AR231" s="44">
        <v>555</v>
      </c>
      <c r="AS231" s="44">
        <v>549</v>
      </c>
      <c r="AT231" s="44">
        <v>501</v>
      </c>
      <c r="AU231" s="44">
        <v>229</v>
      </c>
      <c r="AV231" s="44">
        <v>3</v>
      </c>
      <c r="AW231" s="44">
        <v>161</v>
      </c>
      <c r="AX231" s="44">
        <v>1</v>
      </c>
      <c r="AY231" s="44">
        <v>2</v>
      </c>
      <c r="AZ231" s="44">
        <v>0</v>
      </c>
      <c r="BA231" s="44">
        <v>3</v>
      </c>
      <c r="BB231" s="44">
        <v>0</v>
      </c>
      <c r="BC231" s="44">
        <v>64</v>
      </c>
      <c r="BD231" s="44">
        <v>3821</v>
      </c>
      <c r="BE231" s="44">
        <v>203</v>
      </c>
      <c r="BF231" s="44">
        <v>1771</v>
      </c>
      <c r="BG231" s="44">
        <v>5114</v>
      </c>
      <c r="BH231" s="44">
        <v>312</v>
      </c>
      <c r="BI231" s="44">
        <v>1116</v>
      </c>
      <c r="BJ231" s="44">
        <v>811</v>
      </c>
    </row>
    <row r="232" spans="1:62" ht="15.75">
      <c r="A232" s="101" t="s">
        <v>1422</v>
      </c>
      <c r="B232" s="44">
        <v>280</v>
      </c>
      <c r="C232" s="45" t="s">
        <v>256</v>
      </c>
      <c r="D232" s="45" t="s">
        <v>256</v>
      </c>
      <c r="E232" s="45" t="s">
        <v>1906</v>
      </c>
      <c r="F232" s="45" t="s">
        <v>1814</v>
      </c>
      <c r="G232" s="44">
        <v>280</v>
      </c>
      <c r="H232" s="45" t="s">
        <v>1423</v>
      </c>
      <c r="I232" s="46" t="s">
        <v>1937</v>
      </c>
      <c r="J232" s="47" t="s">
        <v>1898</v>
      </c>
      <c r="K232" s="47" t="s">
        <v>51</v>
      </c>
      <c r="L232" s="47" t="s">
        <v>1898</v>
      </c>
      <c r="M232" s="47"/>
      <c r="N232" s="47" t="s">
        <v>272</v>
      </c>
      <c r="O232" s="45" t="s">
        <v>1983</v>
      </c>
      <c r="P232" s="47"/>
      <c r="Q232" s="47"/>
      <c r="R232" s="47"/>
      <c r="S232" s="47"/>
      <c r="T232" s="47" t="s">
        <v>3107</v>
      </c>
      <c r="U232" s="47" t="s">
        <v>1898</v>
      </c>
      <c r="V232" s="48">
        <v>0.53945985130718932</v>
      </c>
      <c r="W232" s="47"/>
      <c r="X232" s="44">
        <v>7</v>
      </c>
      <c r="Y232" s="44">
        <v>14</v>
      </c>
      <c r="Z232" s="44">
        <v>413</v>
      </c>
      <c r="AA232" s="44">
        <v>408</v>
      </c>
      <c r="AB232" s="44">
        <v>3</v>
      </c>
      <c r="AC232" s="44">
        <v>2</v>
      </c>
      <c r="AD232" s="44">
        <v>42</v>
      </c>
      <c r="AE232" s="44">
        <v>42</v>
      </c>
      <c r="AF232" s="44">
        <v>160</v>
      </c>
      <c r="AG232" s="44">
        <v>169</v>
      </c>
      <c r="AH232" s="44">
        <v>0</v>
      </c>
      <c r="AI232" s="44">
        <v>0</v>
      </c>
      <c r="AJ232" s="44">
        <v>0</v>
      </c>
      <c r="AK232" s="44">
        <v>0</v>
      </c>
      <c r="AL232" s="44">
        <v>4</v>
      </c>
      <c r="AM232" s="44">
        <v>91.78</v>
      </c>
      <c r="AN232" s="44">
        <v>39.46</v>
      </c>
      <c r="AO232" s="44">
        <v>817</v>
      </c>
      <c r="AP232" s="44">
        <v>69</v>
      </c>
      <c r="AQ232" s="44">
        <v>3359</v>
      </c>
      <c r="AR232" s="44">
        <v>3284</v>
      </c>
      <c r="AS232" s="44">
        <v>1045</v>
      </c>
      <c r="AT232" s="44">
        <v>987</v>
      </c>
      <c r="AU232" s="44">
        <v>1158</v>
      </c>
      <c r="AV232" s="44">
        <v>139</v>
      </c>
      <c r="AW232" s="44">
        <v>1689</v>
      </c>
      <c r="AX232" s="44">
        <v>88</v>
      </c>
      <c r="AY232" s="44">
        <v>17</v>
      </c>
      <c r="AZ232" s="44">
        <v>0</v>
      </c>
      <c r="BA232" s="44">
        <v>20</v>
      </c>
      <c r="BB232" s="44">
        <v>0</v>
      </c>
      <c r="BC232" s="44">
        <v>202</v>
      </c>
      <c r="BD232" s="44">
        <v>12311</v>
      </c>
      <c r="BE232" s="44">
        <v>4083</v>
      </c>
      <c r="BF232" s="44">
        <v>8479</v>
      </c>
      <c r="BG232" s="44">
        <v>40932</v>
      </c>
      <c r="BH232" s="44">
        <v>706</v>
      </c>
      <c r="BI232" s="44">
        <v>11778</v>
      </c>
      <c r="BJ232" s="44">
        <v>1156</v>
      </c>
    </row>
    <row r="233" spans="1:62" ht="15.75">
      <c r="A233" s="101" t="s">
        <v>992</v>
      </c>
      <c r="B233" s="44">
        <v>281</v>
      </c>
      <c r="C233" s="45" t="s">
        <v>307</v>
      </c>
      <c r="D233" s="45" t="s">
        <v>307</v>
      </c>
      <c r="E233" s="45" t="s">
        <v>2162</v>
      </c>
      <c r="F233" s="45" t="s">
        <v>1710</v>
      </c>
      <c r="G233" s="44">
        <v>30</v>
      </c>
      <c r="H233" s="45" t="s">
        <v>993</v>
      </c>
      <c r="I233" s="46" t="s">
        <v>2193</v>
      </c>
      <c r="J233" s="47" t="s">
        <v>1898</v>
      </c>
      <c r="K233" s="47" t="s">
        <v>51</v>
      </c>
      <c r="L233" s="47" t="s">
        <v>1898</v>
      </c>
      <c r="M233" s="47"/>
      <c r="N233" s="47" t="s">
        <v>1904</v>
      </c>
      <c r="O233" s="45"/>
      <c r="P233" s="47"/>
      <c r="Q233" s="47"/>
      <c r="R233" s="47"/>
      <c r="S233" s="47"/>
      <c r="T233" s="47" t="s">
        <v>3107</v>
      </c>
      <c r="U233" s="47" t="s">
        <v>1901</v>
      </c>
      <c r="V233" s="48">
        <v>0.70380611924307757</v>
      </c>
      <c r="W233" s="47"/>
      <c r="X233" s="44">
        <v>1</v>
      </c>
      <c r="Y233" s="44">
        <v>7</v>
      </c>
      <c r="Z233" s="44">
        <v>35</v>
      </c>
      <c r="AA233" s="44">
        <v>32</v>
      </c>
      <c r="AB233" s="44">
        <v>1</v>
      </c>
      <c r="AC233" s="44">
        <v>2</v>
      </c>
      <c r="AD233" s="44">
        <v>1</v>
      </c>
      <c r="AE233" s="44">
        <v>14</v>
      </c>
      <c r="AF233" s="44">
        <v>6</v>
      </c>
      <c r="AG233" s="44">
        <v>14</v>
      </c>
      <c r="AH233" s="44">
        <v>0</v>
      </c>
      <c r="AI233" s="44">
        <v>0</v>
      </c>
      <c r="AJ233" s="44">
        <v>0</v>
      </c>
      <c r="AK233" s="44">
        <v>0</v>
      </c>
      <c r="AL233" s="44">
        <v>3</v>
      </c>
      <c r="AM233" s="44">
        <v>69.19</v>
      </c>
      <c r="AN233" s="44">
        <v>62.5</v>
      </c>
      <c r="AO233" s="44">
        <v>40</v>
      </c>
      <c r="AP233" s="44">
        <v>0</v>
      </c>
      <c r="AQ233" s="44">
        <v>241</v>
      </c>
      <c r="AR233" s="44">
        <v>114</v>
      </c>
      <c r="AS233" s="44">
        <v>90</v>
      </c>
      <c r="AT233" s="44">
        <v>127</v>
      </c>
      <c r="AU233" s="44">
        <v>101</v>
      </c>
      <c r="AV233" s="44">
        <v>1</v>
      </c>
      <c r="AW233" s="44">
        <v>26</v>
      </c>
      <c r="AX233" s="44">
        <v>1</v>
      </c>
      <c r="AY233" s="44">
        <v>1</v>
      </c>
      <c r="AZ233" s="44">
        <v>0</v>
      </c>
      <c r="BA233" s="44">
        <v>1</v>
      </c>
      <c r="BB233" s="44">
        <v>1</v>
      </c>
      <c r="BC233" s="44">
        <v>73</v>
      </c>
      <c r="BD233" s="44">
        <v>989</v>
      </c>
      <c r="BE233" s="44">
        <v>261</v>
      </c>
      <c r="BF233" s="44">
        <v>783</v>
      </c>
      <c r="BG233" s="44">
        <v>2393</v>
      </c>
      <c r="BH233" s="44">
        <v>61</v>
      </c>
      <c r="BI233" s="44">
        <v>897</v>
      </c>
      <c r="BJ233" s="44">
        <v>177</v>
      </c>
    </row>
    <row r="234" spans="1:62" ht="15.75">
      <c r="A234" s="101" t="s">
        <v>1417</v>
      </c>
      <c r="B234" s="44">
        <v>282</v>
      </c>
      <c r="C234" s="45" t="s">
        <v>278</v>
      </c>
      <c r="D234" s="45" t="s">
        <v>278</v>
      </c>
      <c r="E234" s="45" t="s">
        <v>2002</v>
      </c>
      <c r="F234" s="45" t="s">
        <v>1798</v>
      </c>
      <c r="G234" s="44">
        <v>167</v>
      </c>
      <c r="H234" s="45" t="s">
        <v>1418</v>
      </c>
      <c r="I234" s="46" t="s">
        <v>2001</v>
      </c>
      <c r="J234" s="47" t="s">
        <v>1898</v>
      </c>
      <c r="K234" s="47" t="s">
        <v>51</v>
      </c>
      <c r="L234" s="47" t="s">
        <v>1898</v>
      </c>
      <c r="M234" s="47"/>
      <c r="N234" s="47" t="s">
        <v>272</v>
      </c>
      <c r="O234" s="45" t="s">
        <v>2099</v>
      </c>
      <c r="P234" s="47"/>
      <c r="Q234" s="47"/>
      <c r="R234" s="47"/>
      <c r="S234" s="47"/>
      <c r="T234" s="47" t="s">
        <v>3107</v>
      </c>
      <c r="U234" s="47" t="s">
        <v>1901</v>
      </c>
      <c r="V234" s="48">
        <v>0.90704014326338145</v>
      </c>
      <c r="W234" s="47"/>
      <c r="X234" s="44">
        <v>1</v>
      </c>
      <c r="Y234" s="44">
        <v>2</v>
      </c>
      <c r="Z234" s="44">
        <v>61</v>
      </c>
      <c r="AA234" s="44">
        <v>58</v>
      </c>
      <c r="AB234" s="44">
        <v>2</v>
      </c>
      <c r="AC234" s="44">
        <v>1</v>
      </c>
      <c r="AD234" s="44">
        <v>5</v>
      </c>
      <c r="AE234" s="44">
        <v>43</v>
      </c>
      <c r="AF234" s="44">
        <v>13</v>
      </c>
      <c r="AG234" s="44">
        <v>0</v>
      </c>
      <c r="AH234" s="44">
        <v>0</v>
      </c>
      <c r="AI234" s="44">
        <v>0</v>
      </c>
      <c r="AJ234" s="44">
        <v>0</v>
      </c>
      <c r="AK234" s="44">
        <v>0</v>
      </c>
      <c r="AL234" s="47">
        <v>0</v>
      </c>
      <c r="AM234" s="44">
        <v>94.81</v>
      </c>
      <c r="AN234" s="44">
        <v>44.83</v>
      </c>
      <c r="AO234" s="44">
        <v>203</v>
      </c>
      <c r="AP234" s="44">
        <v>75</v>
      </c>
      <c r="AQ234" s="44">
        <v>770</v>
      </c>
      <c r="AR234" s="44">
        <v>1010</v>
      </c>
      <c r="AS234" s="44">
        <v>263</v>
      </c>
      <c r="AT234" s="44">
        <v>186</v>
      </c>
      <c r="AU234" s="44">
        <v>707</v>
      </c>
      <c r="AV234" s="44">
        <v>8</v>
      </c>
      <c r="AW234" s="44">
        <v>461</v>
      </c>
      <c r="AX234" s="44">
        <v>1</v>
      </c>
      <c r="AY234" s="44">
        <v>20</v>
      </c>
      <c r="AZ234" s="44">
        <v>0</v>
      </c>
      <c r="BA234" s="44">
        <v>6</v>
      </c>
      <c r="BB234" s="44">
        <v>0</v>
      </c>
      <c r="BC234" s="44">
        <v>66</v>
      </c>
      <c r="BD234" s="44">
        <v>2372</v>
      </c>
      <c r="BE234" s="44">
        <v>568</v>
      </c>
      <c r="BF234" s="44">
        <v>2662</v>
      </c>
      <c r="BG234" s="44">
        <v>9104</v>
      </c>
      <c r="BH234" s="44">
        <v>110</v>
      </c>
      <c r="BI234" s="44">
        <v>3827</v>
      </c>
      <c r="BJ234" s="44">
        <v>196</v>
      </c>
    </row>
    <row r="235" spans="1:62" ht="15.75">
      <c r="A235" s="101" t="s">
        <v>911</v>
      </c>
      <c r="B235" s="44">
        <v>283</v>
      </c>
      <c r="C235" s="45" t="s">
        <v>452</v>
      </c>
      <c r="D235" s="45" t="s">
        <v>1684</v>
      </c>
      <c r="E235" s="45" t="s">
        <v>2273</v>
      </c>
      <c r="F235" s="45" t="s">
        <v>1763</v>
      </c>
      <c r="G235" s="44">
        <v>91</v>
      </c>
      <c r="H235" s="45" t="s">
        <v>912</v>
      </c>
      <c r="I235" s="46" t="s">
        <v>2283</v>
      </c>
      <c r="J235" s="47" t="s">
        <v>1898</v>
      </c>
      <c r="K235" s="47" t="s">
        <v>51</v>
      </c>
      <c r="L235" s="47" t="s">
        <v>1898</v>
      </c>
      <c r="M235" s="47"/>
      <c r="N235" s="47" t="s">
        <v>1904</v>
      </c>
      <c r="O235" s="45"/>
      <c r="P235" s="47"/>
      <c r="Q235" s="47"/>
      <c r="R235" s="47"/>
      <c r="S235" s="47"/>
      <c r="T235" s="47"/>
      <c r="U235" s="47"/>
      <c r="V235" s="49" t="s">
        <v>267</v>
      </c>
      <c r="W235" s="47"/>
      <c r="X235" s="44">
        <v>0</v>
      </c>
      <c r="Y235" s="44">
        <v>0</v>
      </c>
      <c r="Z235" s="44">
        <v>41</v>
      </c>
      <c r="AA235" s="44">
        <v>16</v>
      </c>
      <c r="AB235" s="44">
        <v>0</v>
      </c>
      <c r="AC235" s="44">
        <v>25</v>
      </c>
      <c r="AD235" s="44">
        <v>0</v>
      </c>
      <c r="AE235" s="44">
        <v>8</v>
      </c>
      <c r="AF235" s="44">
        <v>24</v>
      </c>
      <c r="AG235" s="44">
        <v>6</v>
      </c>
      <c r="AH235" s="44">
        <v>3</v>
      </c>
      <c r="AI235" s="44">
        <v>0</v>
      </c>
      <c r="AJ235" s="44">
        <v>0</v>
      </c>
      <c r="AK235" s="44">
        <v>0</v>
      </c>
      <c r="AL235" s="47">
        <v>0</v>
      </c>
      <c r="AM235" s="44">
        <v>0</v>
      </c>
      <c r="AN235" s="44">
        <v>31.25</v>
      </c>
      <c r="AO235" s="44">
        <v>19</v>
      </c>
      <c r="AP235" s="44">
        <v>0</v>
      </c>
      <c r="AQ235" s="44">
        <v>180</v>
      </c>
      <c r="AR235" s="44">
        <v>368</v>
      </c>
      <c r="AS235" s="44">
        <v>15</v>
      </c>
      <c r="AT235" s="44">
        <v>93</v>
      </c>
      <c r="AU235" s="44">
        <v>85</v>
      </c>
      <c r="AV235" s="44">
        <v>20</v>
      </c>
      <c r="AW235" s="44">
        <v>15</v>
      </c>
      <c r="AX235" s="44">
        <v>2</v>
      </c>
      <c r="AY235" s="44">
        <v>1</v>
      </c>
      <c r="AZ235" s="44">
        <v>1</v>
      </c>
      <c r="BA235" s="44">
        <v>1</v>
      </c>
      <c r="BB235" s="44">
        <v>0</v>
      </c>
      <c r="BC235" s="47" t="s">
        <v>267</v>
      </c>
      <c r="BD235" s="44">
        <v>779</v>
      </c>
      <c r="BE235" s="44">
        <v>44</v>
      </c>
      <c r="BF235" s="44">
        <v>350</v>
      </c>
      <c r="BG235" s="44">
        <v>1021</v>
      </c>
      <c r="BH235" s="44">
        <v>130</v>
      </c>
      <c r="BI235" s="44">
        <v>1084</v>
      </c>
      <c r="BJ235" s="44">
        <v>514</v>
      </c>
    </row>
    <row r="236" spans="1:62" ht="15.75">
      <c r="A236" s="101" t="s">
        <v>928</v>
      </c>
      <c r="B236" s="44">
        <v>284</v>
      </c>
      <c r="C236" s="45" t="s">
        <v>452</v>
      </c>
      <c r="D236" s="45" t="s">
        <v>1684</v>
      </c>
      <c r="E236" s="45" t="s">
        <v>2273</v>
      </c>
      <c r="F236" s="45" t="s">
        <v>1763</v>
      </c>
      <c r="G236" s="44">
        <v>91</v>
      </c>
      <c r="H236" s="45" t="s">
        <v>929</v>
      </c>
      <c r="I236" s="46" t="s">
        <v>2283</v>
      </c>
      <c r="J236" s="47" t="s">
        <v>1898</v>
      </c>
      <c r="K236" s="47" t="s">
        <v>51</v>
      </c>
      <c r="L236" s="47" t="s">
        <v>1898</v>
      </c>
      <c r="M236" s="47"/>
      <c r="N236" s="47" t="s">
        <v>1904</v>
      </c>
      <c r="O236" s="45"/>
      <c r="P236" s="47"/>
      <c r="Q236" s="47"/>
      <c r="R236" s="47"/>
      <c r="S236" s="47"/>
      <c r="T236" s="47"/>
      <c r="U236" s="47"/>
      <c r="V236" s="49" t="s">
        <v>267</v>
      </c>
      <c r="W236" s="47"/>
      <c r="X236" s="44">
        <v>0</v>
      </c>
      <c r="Y236" s="44">
        <v>0</v>
      </c>
      <c r="Z236" s="44">
        <v>26</v>
      </c>
      <c r="AA236" s="44">
        <v>15</v>
      </c>
      <c r="AB236" s="44">
        <v>0</v>
      </c>
      <c r="AC236" s="44">
        <v>11</v>
      </c>
      <c r="AD236" s="44">
        <v>0</v>
      </c>
      <c r="AE236" s="44">
        <v>0</v>
      </c>
      <c r="AF236" s="44">
        <v>8</v>
      </c>
      <c r="AG236" s="44">
        <v>14</v>
      </c>
      <c r="AH236" s="44">
        <v>4</v>
      </c>
      <c r="AI236" s="44">
        <v>0</v>
      </c>
      <c r="AJ236" s="44">
        <v>0</v>
      </c>
      <c r="AK236" s="44">
        <v>0</v>
      </c>
      <c r="AL236" s="47">
        <v>0</v>
      </c>
      <c r="AM236" s="44">
        <v>0</v>
      </c>
      <c r="AN236" s="44">
        <v>20</v>
      </c>
      <c r="AO236" s="44">
        <v>49</v>
      </c>
      <c r="AP236" s="44">
        <v>3</v>
      </c>
      <c r="AQ236" s="44">
        <v>193</v>
      </c>
      <c r="AR236" s="44">
        <v>276</v>
      </c>
      <c r="AS236" s="44">
        <v>5</v>
      </c>
      <c r="AT236" s="44">
        <v>22</v>
      </c>
      <c r="AU236" s="44">
        <v>38</v>
      </c>
      <c r="AV236" s="44">
        <v>71</v>
      </c>
      <c r="AW236" s="44">
        <v>19</v>
      </c>
      <c r="AX236" s="44">
        <v>5</v>
      </c>
      <c r="AY236" s="44">
        <v>0</v>
      </c>
      <c r="AZ236" s="44">
        <v>0</v>
      </c>
      <c r="BA236" s="44">
        <v>0</v>
      </c>
      <c r="BB236" s="44">
        <v>0</v>
      </c>
      <c r="BC236" s="47" t="s">
        <v>267</v>
      </c>
      <c r="BD236" s="44">
        <v>427</v>
      </c>
      <c r="BE236" s="44">
        <v>86</v>
      </c>
      <c r="BF236" s="44">
        <v>249</v>
      </c>
      <c r="BG236" s="44">
        <v>1161</v>
      </c>
      <c r="BH236" s="44">
        <v>151</v>
      </c>
      <c r="BI236" s="44">
        <v>1299</v>
      </c>
      <c r="BJ236" s="44">
        <v>21</v>
      </c>
    </row>
    <row r="237" spans="1:62" ht="15.75">
      <c r="A237" s="101" t="s">
        <v>679</v>
      </c>
      <c r="B237" s="44">
        <v>286</v>
      </c>
      <c r="C237" s="45" t="s">
        <v>307</v>
      </c>
      <c r="D237" s="45" t="s">
        <v>307</v>
      </c>
      <c r="E237" s="45" t="s">
        <v>2129</v>
      </c>
      <c r="F237" s="45" t="s">
        <v>1817</v>
      </c>
      <c r="G237" s="44">
        <v>337</v>
      </c>
      <c r="H237" s="45" t="s">
        <v>680</v>
      </c>
      <c r="I237" s="46" t="s">
        <v>2214</v>
      </c>
      <c r="J237" s="47" t="s">
        <v>1898</v>
      </c>
      <c r="K237" s="47" t="s">
        <v>51</v>
      </c>
      <c r="L237" s="47" t="s">
        <v>1901</v>
      </c>
      <c r="M237" s="47"/>
      <c r="N237" s="47" t="s">
        <v>272</v>
      </c>
      <c r="O237" s="45" t="s">
        <v>2215</v>
      </c>
      <c r="P237" s="47"/>
      <c r="Q237" s="47"/>
      <c r="R237" s="47"/>
      <c r="S237" s="47"/>
      <c r="T237" s="47" t="s">
        <v>3107</v>
      </c>
      <c r="U237" s="47" t="s">
        <v>1898</v>
      </c>
      <c r="V237" s="48">
        <v>0.41360313605718724</v>
      </c>
      <c r="W237" s="47" t="s">
        <v>3108</v>
      </c>
      <c r="X237" s="44">
        <v>7</v>
      </c>
      <c r="Y237" s="44">
        <v>0</v>
      </c>
      <c r="Z237" s="44">
        <v>224</v>
      </c>
      <c r="AA237" s="44">
        <v>223</v>
      </c>
      <c r="AB237" s="44">
        <v>1</v>
      </c>
      <c r="AC237" s="44">
        <v>0</v>
      </c>
      <c r="AD237" s="44">
        <v>0</v>
      </c>
      <c r="AE237" s="44">
        <v>32</v>
      </c>
      <c r="AF237" s="44">
        <v>96</v>
      </c>
      <c r="AG237" s="44">
        <v>80</v>
      </c>
      <c r="AH237" s="44">
        <v>16</v>
      </c>
      <c r="AI237" s="44">
        <v>0</v>
      </c>
      <c r="AJ237" s="44">
        <v>0</v>
      </c>
      <c r="AK237" s="44">
        <v>0</v>
      </c>
      <c r="AL237" s="47">
        <v>0</v>
      </c>
      <c r="AM237" s="44">
        <v>93.32</v>
      </c>
      <c r="AN237" s="44">
        <v>26.91</v>
      </c>
      <c r="AO237" s="44">
        <v>781</v>
      </c>
      <c r="AP237" s="44">
        <v>104</v>
      </c>
      <c r="AQ237" s="44">
        <v>1100</v>
      </c>
      <c r="AR237" s="44">
        <v>1554</v>
      </c>
      <c r="AS237" s="44">
        <v>451</v>
      </c>
      <c r="AT237" s="44">
        <v>423</v>
      </c>
      <c r="AU237" s="44">
        <v>147</v>
      </c>
      <c r="AV237" s="44">
        <v>10</v>
      </c>
      <c r="AW237" s="44">
        <v>123</v>
      </c>
      <c r="AX237" s="44">
        <v>42</v>
      </c>
      <c r="AY237" s="44">
        <v>2</v>
      </c>
      <c r="AZ237" s="44">
        <v>5</v>
      </c>
      <c r="BA237" s="44">
        <v>5</v>
      </c>
      <c r="BB237" s="44">
        <v>6</v>
      </c>
      <c r="BC237" s="44">
        <v>566</v>
      </c>
      <c r="BD237" s="44">
        <v>5241</v>
      </c>
      <c r="BE237" s="44">
        <v>2318</v>
      </c>
      <c r="BF237" s="44">
        <v>3274</v>
      </c>
      <c r="BG237" s="44">
        <v>15023</v>
      </c>
      <c r="BH237" s="44">
        <v>191</v>
      </c>
      <c r="BI237" s="44">
        <v>3809</v>
      </c>
      <c r="BJ237" s="44">
        <v>1269</v>
      </c>
    </row>
    <row r="238" spans="1:62" ht="15.75">
      <c r="A238" s="101" t="s">
        <v>1550</v>
      </c>
      <c r="B238" s="44">
        <v>287</v>
      </c>
      <c r="C238" s="45" t="s">
        <v>256</v>
      </c>
      <c r="D238" s="45" t="s">
        <v>256</v>
      </c>
      <c r="E238" s="45" t="s">
        <v>1896</v>
      </c>
      <c r="F238" s="45" t="s">
        <v>257</v>
      </c>
      <c r="G238" s="44">
        <v>180</v>
      </c>
      <c r="H238" s="45" t="s">
        <v>1551</v>
      </c>
      <c r="I238" s="46" t="s">
        <v>1941</v>
      </c>
      <c r="J238" s="47" t="s">
        <v>1898</v>
      </c>
      <c r="K238" s="47" t="s">
        <v>51</v>
      </c>
      <c r="L238" s="47" t="s">
        <v>1898</v>
      </c>
      <c r="M238" s="47"/>
      <c r="N238" s="47" t="s">
        <v>272</v>
      </c>
      <c r="O238" s="45" t="s">
        <v>1996</v>
      </c>
      <c r="P238" s="47"/>
      <c r="Q238" s="47" t="s">
        <v>1997</v>
      </c>
      <c r="R238" s="47"/>
      <c r="S238" s="47"/>
      <c r="T238" s="47" t="s">
        <v>3107</v>
      </c>
      <c r="U238" s="47" t="s">
        <v>1898</v>
      </c>
      <c r="V238" s="48">
        <v>0.5668518530068799</v>
      </c>
      <c r="W238" s="47" t="s">
        <v>3108</v>
      </c>
      <c r="X238" s="44">
        <v>2</v>
      </c>
      <c r="Y238" s="44">
        <v>4</v>
      </c>
      <c r="Z238" s="44">
        <v>219</v>
      </c>
      <c r="AA238" s="44">
        <v>217</v>
      </c>
      <c r="AB238" s="44">
        <v>2</v>
      </c>
      <c r="AC238" s="44">
        <v>0</v>
      </c>
      <c r="AD238" s="44">
        <v>77</v>
      </c>
      <c r="AE238" s="44">
        <v>142</v>
      </c>
      <c r="AF238" s="44">
        <v>0</v>
      </c>
      <c r="AG238" s="44">
        <v>0</v>
      </c>
      <c r="AH238" s="44">
        <v>0</v>
      </c>
      <c r="AI238" s="44">
        <v>0</v>
      </c>
      <c r="AJ238" s="44">
        <v>0</v>
      </c>
      <c r="AK238" s="44">
        <v>0</v>
      </c>
      <c r="AL238" s="44">
        <v>1</v>
      </c>
      <c r="AM238" s="44">
        <v>96.06</v>
      </c>
      <c r="AN238" s="44">
        <v>16.13</v>
      </c>
      <c r="AO238" s="44">
        <v>169</v>
      </c>
      <c r="AP238" s="44">
        <v>7</v>
      </c>
      <c r="AQ238" s="44">
        <v>915</v>
      </c>
      <c r="AR238" s="44">
        <v>1307</v>
      </c>
      <c r="AS238" s="44">
        <v>580</v>
      </c>
      <c r="AT238" s="44">
        <v>281</v>
      </c>
      <c r="AU238" s="44">
        <v>525</v>
      </c>
      <c r="AV238" s="44">
        <v>44</v>
      </c>
      <c r="AW238" s="44">
        <v>130</v>
      </c>
      <c r="AX238" s="44">
        <v>1</v>
      </c>
      <c r="AY238" s="44">
        <v>18</v>
      </c>
      <c r="AZ238" s="44">
        <v>0</v>
      </c>
      <c r="BA238" s="44">
        <v>4</v>
      </c>
      <c r="BB238" s="44">
        <v>0</v>
      </c>
      <c r="BC238" s="44">
        <v>134</v>
      </c>
      <c r="BD238" s="44">
        <v>4145</v>
      </c>
      <c r="BE238" s="44">
        <v>736</v>
      </c>
      <c r="BF238" s="44">
        <v>2746</v>
      </c>
      <c r="BG238" s="44">
        <v>8261</v>
      </c>
      <c r="BH238" s="44">
        <v>269</v>
      </c>
      <c r="BI238" s="44">
        <v>1976</v>
      </c>
      <c r="BJ238" s="44">
        <v>379</v>
      </c>
    </row>
    <row r="239" spans="1:62" ht="15.75">
      <c r="A239" s="101" t="s">
        <v>1163</v>
      </c>
      <c r="B239" s="44">
        <v>292</v>
      </c>
      <c r="C239" s="45" t="s">
        <v>307</v>
      </c>
      <c r="D239" s="45" t="s">
        <v>307</v>
      </c>
      <c r="E239" s="45" t="s">
        <v>2129</v>
      </c>
      <c r="F239" s="45" t="s">
        <v>1817</v>
      </c>
      <c r="G239" s="44">
        <v>337</v>
      </c>
      <c r="H239" s="45" t="s">
        <v>1164</v>
      </c>
      <c r="I239" s="46" t="s">
        <v>2212</v>
      </c>
      <c r="J239" s="47" t="s">
        <v>1898</v>
      </c>
      <c r="K239" s="47" t="s">
        <v>51</v>
      </c>
      <c r="L239" s="47" t="s">
        <v>1901</v>
      </c>
      <c r="M239" s="47"/>
      <c r="N239" s="47" t="s">
        <v>272</v>
      </c>
      <c r="O239" s="45" t="s">
        <v>2218</v>
      </c>
      <c r="P239" s="47"/>
      <c r="Q239" s="47" t="s">
        <v>2219</v>
      </c>
      <c r="R239" s="47"/>
      <c r="S239" s="47"/>
      <c r="T239" s="47" t="s">
        <v>3107</v>
      </c>
      <c r="U239" s="47" t="s">
        <v>1901</v>
      </c>
      <c r="V239" s="48">
        <v>0.80507409931191487</v>
      </c>
      <c r="W239" s="47" t="s">
        <v>3108</v>
      </c>
      <c r="X239" s="44">
        <v>2</v>
      </c>
      <c r="Y239" s="44">
        <v>6</v>
      </c>
      <c r="Z239" s="44">
        <v>55</v>
      </c>
      <c r="AA239" s="44">
        <v>54</v>
      </c>
      <c r="AB239" s="44">
        <v>1</v>
      </c>
      <c r="AC239" s="44">
        <v>0</v>
      </c>
      <c r="AD239" s="44">
        <v>0</v>
      </c>
      <c r="AE239" s="44">
        <v>23</v>
      </c>
      <c r="AF239" s="44">
        <v>27</v>
      </c>
      <c r="AG239" s="44">
        <v>5</v>
      </c>
      <c r="AH239" s="44">
        <v>0</v>
      </c>
      <c r="AI239" s="44">
        <v>0</v>
      </c>
      <c r="AJ239" s="44">
        <v>0</v>
      </c>
      <c r="AK239" s="44">
        <v>0</v>
      </c>
      <c r="AL239" s="47">
        <v>0</v>
      </c>
      <c r="AM239" s="44">
        <v>96.08</v>
      </c>
      <c r="AN239" s="44">
        <v>37.04</v>
      </c>
      <c r="AO239" s="44">
        <v>90</v>
      </c>
      <c r="AP239" s="44">
        <v>0</v>
      </c>
      <c r="AQ239" s="44">
        <v>297</v>
      </c>
      <c r="AR239" s="44">
        <v>305</v>
      </c>
      <c r="AS239" s="44">
        <v>180</v>
      </c>
      <c r="AT239" s="44">
        <v>228</v>
      </c>
      <c r="AU239" s="44">
        <v>325</v>
      </c>
      <c r="AV239" s="44">
        <v>48</v>
      </c>
      <c r="AW239" s="44">
        <v>399</v>
      </c>
      <c r="AX239" s="44">
        <v>37</v>
      </c>
      <c r="AY239" s="44">
        <v>6</v>
      </c>
      <c r="AZ239" s="44">
        <v>0</v>
      </c>
      <c r="BA239" s="44">
        <v>8</v>
      </c>
      <c r="BB239" s="44">
        <v>0</v>
      </c>
      <c r="BC239" s="44">
        <v>25</v>
      </c>
      <c r="BD239" s="44">
        <v>1239</v>
      </c>
      <c r="BE239" s="44">
        <v>648</v>
      </c>
      <c r="BF239" s="44">
        <v>1420</v>
      </c>
      <c r="BG239" s="44">
        <v>3133</v>
      </c>
      <c r="BH239" s="44">
        <v>58</v>
      </c>
      <c r="BI239" s="44">
        <v>1277</v>
      </c>
      <c r="BJ239" s="44">
        <v>136</v>
      </c>
    </row>
    <row r="240" spans="1:62" ht="15.75">
      <c r="A240" s="101" t="s">
        <v>1598</v>
      </c>
      <c r="B240" s="44">
        <v>293</v>
      </c>
      <c r="C240" s="45" t="s">
        <v>307</v>
      </c>
      <c r="D240" s="45" t="s">
        <v>307</v>
      </c>
      <c r="E240" s="45" t="s">
        <v>2139</v>
      </c>
      <c r="F240" s="45" t="s">
        <v>1816</v>
      </c>
      <c r="G240" s="44">
        <v>309</v>
      </c>
      <c r="H240" s="45" t="s">
        <v>1599</v>
      </c>
      <c r="I240" s="46" t="s">
        <v>2153</v>
      </c>
      <c r="J240" s="47" t="s">
        <v>1898</v>
      </c>
      <c r="K240" s="47" t="s">
        <v>51</v>
      </c>
      <c r="L240" s="47" t="s">
        <v>1898</v>
      </c>
      <c r="M240" s="47"/>
      <c r="N240" s="47" t="s">
        <v>272</v>
      </c>
      <c r="O240" s="45" t="s">
        <v>2156</v>
      </c>
      <c r="P240" s="47"/>
      <c r="Q240" s="47"/>
      <c r="R240" s="47"/>
      <c r="S240" s="47"/>
      <c r="T240" s="47" t="s">
        <v>3107</v>
      </c>
      <c r="U240" s="47" t="s">
        <v>1901</v>
      </c>
      <c r="V240" s="48">
        <v>0.92825156271905773</v>
      </c>
      <c r="W240" s="47" t="s">
        <v>3108</v>
      </c>
      <c r="X240" s="44">
        <v>6</v>
      </c>
      <c r="Y240" s="44">
        <v>26</v>
      </c>
      <c r="Z240" s="44">
        <v>216</v>
      </c>
      <c r="AA240" s="44">
        <v>214</v>
      </c>
      <c r="AB240" s="44">
        <v>0</v>
      </c>
      <c r="AC240" s="44">
        <v>2</v>
      </c>
      <c r="AD240" s="44">
        <v>0</v>
      </c>
      <c r="AE240" s="44">
        <v>96</v>
      </c>
      <c r="AF240" s="44">
        <v>82</v>
      </c>
      <c r="AG240" s="44">
        <v>33</v>
      </c>
      <c r="AH240" s="44">
        <v>5</v>
      </c>
      <c r="AI240" s="44">
        <v>0</v>
      </c>
      <c r="AJ240" s="44">
        <v>0</v>
      </c>
      <c r="AK240" s="44">
        <v>0</v>
      </c>
      <c r="AL240" s="44">
        <v>3</v>
      </c>
      <c r="AM240" s="44">
        <v>95.32</v>
      </c>
      <c r="AN240" s="44">
        <v>21.96</v>
      </c>
      <c r="AO240" s="44">
        <v>363</v>
      </c>
      <c r="AP240" s="44">
        <v>62</v>
      </c>
      <c r="AQ240" s="44">
        <v>1884</v>
      </c>
      <c r="AR240" s="44">
        <v>2503</v>
      </c>
      <c r="AS240" s="44">
        <v>898</v>
      </c>
      <c r="AT240" s="44">
        <v>323</v>
      </c>
      <c r="AU240" s="44">
        <v>409</v>
      </c>
      <c r="AV240" s="44">
        <v>12</v>
      </c>
      <c r="AW240" s="44">
        <v>425</v>
      </c>
      <c r="AX240" s="44">
        <v>9</v>
      </c>
      <c r="AY240" s="44">
        <v>1</v>
      </c>
      <c r="AZ240" s="44">
        <v>0</v>
      </c>
      <c r="BA240" s="44">
        <v>2</v>
      </c>
      <c r="BB240" s="44">
        <v>1</v>
      </c>
      <c r="BC240" s="44">
        <v>218</v>
      </c>
      <c r="BD240" s="44">
        <v>6371</v>
      </c>
      <c r="BE240" s="44">
        <v>885</v>
      </c>
      <c r="BF240" s="44">
        <v>5255</v>
      </c>
      <c r="BG240" s="44">
        <v>19841</v>
      </c>
      <c r="BH240" s="44">
        <v>321</v>
      </c>
      <c r="BI240" s="44">
        <v>7726</v>
      </c>
      <c r="BJ240" s="44">
        <v>1983</v>
      </c>
    </row>
    <row r="241" spans="1:62" ht="15.75">
      <c r="A241" s="101" t="s">
        <v>1171</v>
      </c>
      <c r="B241" s="44">
        <v>296</v>
      </c>
      <c r="C241" s="45" t="s">
        <v>307</v>
      </c>
      <c r="D241" s="45" t="s">
        <v>1700</v>
      </c>
      <c r="E241" s="45" t="s">
        <v>2032</v>
      </c>
      <c r="F241" s="45" t="s">
        <v>1755</v>
      </c>
      <c r="G241" s="44">
        <v>81</v>
      </c>
      <c r="H241" s="45" t="s">
        <v>1172</v>
      </c>
      <c r="I241" s="46" t="s">
        <v>2222</v>
      </c>
      <c r="J241" s="47" t="s">
        <v>1898</v>
      </c>
      <c r="K241" s="47" t="s">
        <v>51</v>
      </c>
      <c r="L241" s="47" t="s">
        <v>1898</v>
      </c>
      <c r="M241" s="47"/>
      <c r="N241" s="47" t="s">
        <v>272</v>
      </c>
      <c r="O241" s="45" t="s">
        <v>2221</v>
      </c>
      <c r="P241" s="47"/>
      <c r="Q241" s="47" t="s">
        <v>2223</v>
      </c>
      <c r="R241" s="47"/>
      <c r="S241" s="47"/>
      <c r="T241" s="47" t="s">
        <v>3107</v>
      </c>
      <c r="U241" s="47" t="s">
        <v>1901</v>
      </c>
      <c r="V241" s="48">
        <v>0.7699899374951833</v>
      </c>
      <c r="W241" s="47" t="s">
        <v>3108</v>
      </c>
      <c r="X241" s="44">
        <v>1</v>
      </c>
      <c r="Y241" s="44">
        <v>9</v>
      </c>
      <c r="Z241" s="44">
        <v>46</v>
      </c>
      <c r="AA241" s="44">
        <v>46</v>
      </c>
      <c r="AB241" s="44">
        <v>0</v>
      </c>
      <c r="AC241" s="44">
        <v>0</v>
      </c>
      <c r="AD241" s="44">
        <v>0</v>
      </c>
      <c r="AE241" s="44">
        <v>30</v>
      </c>
      <c r="AF241" s="44">
        <v>6</v>
      </c>
      <c r="AG241" s="44">
        <v>10</v>
      </c>
      <c r="AH241" s="44">
        <v>0</v>
      </c>
      <c r="AI241" s="44">
        <v>0</v>
      </c>
      <c r="AJ241" s="44">
        <v>0</v>
      </c>
      <c r="AK241" s="44">
        <v>0</v>
      </c>
      <c r="AL241" s="47">
        <v>0</v>
      </c>
      <c r="AM241" s="44">
        <v>82.04</v>
      </c>
      <c r="AN241" s="44">
        <v>32.61</v>
      </c>
      <c r="AO241" s="44">
        <v>92</v>
      </c>
      <c r="AP241" s="44">
        <v>0</v>
      </c>
      <c r="AQ241" s="44">
        <v>302</v>
      </c>
      <c r="AR241" s="44">
        <v>306</v>
      </c>
      <c r="AS241" s="44">
        <v>135</v>
      </c>
      <c r="AT241" s="44">
        <v>254</v>
      </c>
      <c r="AU241" s="44">
        <v>169</v>
      </c>
      <c r="AV241" s="44">
        <v>2</v>
      </c>
      <c r="AW241" s="44">
        <v>72</v>
      </c>
      <c r="AX241" s="44">
        <v>2</v>
      </c>
      <c r="AY241" s="44">
        <v>1</v>
      </c>
      <c r="AZ241" s="44">
        <v>0</v>
      </c>
      <c r="BA241" s="44">
        <v>0</v>
      </c>
      <c r="BB241" s="44">
        <v>0</v>
      </c>
      <c r="BC241" s="44">
        <v>16</v>
      </c>
      <c r="BD241" s="44">
        <v>1423</v>
      </c>
      <c r="BE241" s="44">
        <v>516</v>
      </c>
      <c r="BF241" s="44">
        <v>1109</v>
      </c>
      <c r="BG241" s="44">
        <v>2930</v>
      </c>
      <c r="BH241" s="44">
        <v>103</v>
      </c>
      <c r="BI241" s="44">
        <v>3007</v>
      </c>
      <c r="BJ241" s="44">
        <v>481</v>
      </c>
    </row>
    <row r="242" spans="1:62" ht="15.75">
      <c r="A242" s="101" t="s">
        <v>1174</v>
      </c>
      <c r="B242" s="44">
        <v>297</v>
      </c>
      <c r="C242" s="45" t="s">
        <v>307</v>
      </c>
      <c r="D242" s="45" t="s">
        <v>1700</v>
      </c>
      <c r="E242" s="45" t="s">
        <v>2032</v>
      </c>
      <c r="F242" s="45" t="s">
        <v>1755</v>
      </c>
      <c r="G242" s="44">
        <v>81</v>
      </c>
      <c r="H242" s="45" t="s">
        <v>1175</v>
      </c>
      <c r="I242" s="46" t="s">
        <v>2222</v>
      </c>
      <c r="J242" s="47" t="s">
        <v>1898</v>
      </c>
      <c r="K242" s="47" t="s">
        <v>51</v>
      </c>
      <c r="L242" s="47" t="s">
        <v>1898</v>
      </c>
      <c r="M242" s="47"/>
      <c r="N242" s="47" t="s">
        <v>272</v>
      </c>
      <c r="O242" s="45" t="s">
        <v>2221</v>
      </c>
      <c r="P242" s="47"/>
      <c r="Q242" s="47"/>
      <c r="R242" s="47"/>
      <c r="S242" s="47"/>
      <c r="T242" s="47" t="s">
        <v>3107</v>
      </c>
      <c r="U242" s="47" t="s">
        <v>1901</v>
      </c>
      <c r="V242" s="48">
        <v>0.91105106765674781</v>
      </c>
      <c r="W242" s="47" t="s">
        <v>3108</v>
      </c>
      <c r="X242" s="44">
        <v>1</v>
      </c>
      <c r="Y242" s="44">
        <v>4</v>
      </c>
      <c r="Z242" s="44">
        <v>51</v>
      </c>
      <c r="AA242" s="44">
        <v>49</v>
      </c>
      <c r="AB242" s="44">
        <v>2</v>
      </c>
      <c r="AC242" s="44">
        <v>0</v>
      </c>
      <c r="AD242" s="44">
        <v>0</v>
      </c>
      <c r="AE242" s="44">
        <v>18</v>
      </c>
      <c r="AF242" s="44">
        <v>25</v>
      </c>
      <c r="AG242" s="44">
        <v>7</v>
      </c>
      <c r="AH242" s="44">
        <v>1</v>
      </c>
      <c r="AI242" s="44">
        <v>0</v>
      </c>
      <c r="AJ242" s="44">
        <v>0</v>
      </c>
      <c r="AK242" s="44">
        <v>0</v>
      </c>
      <c r="AL242" s="47">
        <v>0</v>
      </c>
      <c r="AM242" s="44">
        <v>80.17</v>
      </c>
      <c r="AN242" s="44">
        <v>40.82</v>
      </c>
      <c r="AO242" s="44">
        <v>100</v>
      </c>
      <c r="AP242" s="44">
        <v>22</v>
      </c>
      <c r="AQ242" s="44">
        <v>297</v>
      </c>
      <c r="AR242" s="44">
        <v>182</v>
      </c>
      <c r="AS242" s="44">
        <v>295</v>
      </c>
      <c r="AT242" s="44">
        <v>183</v>
      </c>
      <c r="AU242" s="44">
        <v>457</v>
      </c>
      <c r="AV242" s="44">
        <v>5</v>
      </c>
      <c r="AW242" s="44">
        <v>394</v>
      </c>
      <c r="AX242" s="44">
        <v>16</v>
      </c>
      <c r="AY242" s="44">
        <v>5</v>
      </c>
      <c r="AZ242" s="44">
        <v>0</v>
      </c>
      <c r="BA242" s="44">
        <v>7</v>
      </c>
      <c r="BB242" s="44">
        <v>0</v>
      </c>
      <c r="BC242" s="44">
        <v>29</v>
      </c>
      <c r="BD242" s="44">
        <v>1675</v>
      </c>
      <c r="BE242" s="44">
        <v>536</v>
      </c>
      <c r="BF242" s="44">
        <v>1819</v>
      </c>
      <c r="BG242" s="44">
        <v>3334</v>
      </c>
      <c r="BH242" s="44">
        <v>90</v>
      </c>
      <c r="BI242" s="44">
        <v>2443</v>
      </c>
      <c r="BJ242" s="44">
        <v>550</v>
      </c>
    </row>
    <row r="243" spans="1:62" ht="15.75">
      <c r="A243" s="101" t="s">
        <v>844</v>
      </c>
      <c r="B243" s="44">
        <v>304</v>
      </c>
      <c r="C243" s="45" t="s">
        <v>256</v>
      </c>
      <c r="D243" s="45" t="s">
        <v>1818</v>
      </c>
      <c r="E243" s="45" t="s">
        <v>1922</v>
      </c>
      <c r="F243" s="45" t="s">
        <v>1826</v>
      </c>
      <c r="G243" s="44">
        <v>530</v>
      </c>
      <c r="H243" s="45" t="s">
        <v>845</v>
      </c>
      <c r="I243" s="46" t="s">
        <v>1921</v>
      </c>
      <c r="J243" s="47" t="s">
        <v>1898</v>
      </c>
      <c r="K243" s="47" t="s">
        <v>51</v>
      </c>
      <c r="L243" s="47" t="s">
        <v>1898</v>
      </c>
      <c r="M243" s="47"/>
      <c r="N243" s="47" t="s">
        <v>1904</v>
      </c>
      <c r="O243" s="45"/>
      <c r="P243" s="47"/>
      <c r="Q243" s="47"/>
      <c r="R243" s="47"/>
      <c r="S243" s="47"/>
      <c r="T243" s="47" t="s">
        <v>3106</v>
      </c>
      <c r="U243" s="47" t="s">
        <v>1898</v>
      </c>
      <c r="V243" s="48">
        <v>0.46698839212814713</v>
      </c>
      <c r="W243" s="47"/>
      <c r="X243" s="44">
        <v>0</v>
      </c>
      <c r="Y243" s="44">
        <v>0</v>
      </c>
      <c r="Z243" s="44">
        <v>111</v>
      </c>
      <c r="AA243" s="44">
        <v>111</v>
      </c>
      <c r="AB243" s="44">
        <v>0</v>
      </c>
      <c r="AC243" s="44">
        <v>0</v>
      </c>
      <c r="AD243" s="44">
        <v>0</v>
      </c>
      <c r="AE243" s="44">
        <v>0</v>
      </c>
      <c r="AF243" s="44">
        <v>34</v>
      </c>
      <c r="AG243" s="44">
        <v>65</v>
      </c>
      <c r="AH243" s="44">
        <v>12</v>
      </c>
      <c r="AI243" s="44">
        <v>0</v>
      </c>
      <c r="AJ243" s="44">
        <v>0</v>
      </c>
      <c r="AK243" s="44">
        <v>0</v>
      </c>
      <c r="AL243" s="47">
        <v>0</v>
      </c>
      <c r="AM243" s="44">
        <v>91.45</v>
      </c>
      <c r="AN243" s="44">
        <v>28.83</v>
      </c>
      <c r="AO243" s="47" t="s">
        <v>267</v>
      </c>
      <c r="AP243" s="47" t="s">
        <v>267</v>
      </c>
      <c r="AQ243" s="44">
        <v>327</v>
      </c>
      <c r="AR243" s="44">
        <v>44</v>
      </c>
      <c r="AS243" s="44">
        <v>20</v>
      </c>
      <c r="AT243" s="44">
        <v>9</v>
      </c>
      <c r="AU243" s="44">
        <v>5</v>
      </c>
      <c r="AV243" s="44">
        <v>0</v>
      </c>
      <c r="AW243" s="44">
        <v>0</v>
      </c>
      <c r="AX243" s="44">
        <v>0</v>
      </c>
      <c r="AY243" s="44">
        <v>0</v>
      </c>
      <c r="AZ243" s="44">
        <v>0</v>
      </c>
      <c r="BA243" s="44">
        <v>0</v>
      </c>
      <c r="BB243" s="44">
        <v>0</v>
      </c>
      <c r="BC243" s="47" t="s">
        <v>267</v>
      </c>
      <c r="BD243" s="44">
        <v>2484</v>
      </c>
      <c r="BE243" s="44">
        <v>422</v>
      </c>
      <c r="BF243" s="44">
        <v>269</v>
      </c>
      <c r="BG243" s="44">
        <v>38</v>
      </c>
      <c r="BH243" s="44">
        <v>448</v>
      </c>
      <c r="BI243" s="44">
        <v>84</v>
      </c>
      <c r="BJ243" s="44">
        <v>0</v>
      </c>
    </row>
    <row r="244" spans="1:62" ht="15.75">
      <c r="A244" s="101" t="s">
        <v>1476</v>
      </c>
      <c r="B244" s="44">
        <v>305</v>
      </c>
      <c r="C244" s="45" t="s">
        <v>256</v>
      </c>
      <c r="D244" s="45" t="s">
        <v>256</v>
      </c>
      <c r="E244" s="45" t="s">
        <v>1903</v>
      </c>
      <c r="F244" s="45" t="s">
        <v>1820</v>
      </c>
      <c r="G244" s="44">
        <v>342</v>
      </c>
      <c r="H244" s="45" t="s">
        <v>1477</v>
      </c>
      <c r="I244" s="46" t="s">
        <v>1930</v>
      </c>
      <c r="J244" s="47" t="s">
        <v>1898</v>
      </c>
      <c r="K244" s="47" t="s">
        <v>51</v>
      </c>
      <c r="L244" s="47" t="s">
        <v>1898</v>
      </c>
      <c r="M244" s="47"/>
      <c r="N244" s="47" t="s">
        <v>272</v>
      </c>
      <c r="O244" s="45" t="s">
        <v>1991</v>
      </c>
      <c r="P244" s="47"/>
      <c r="Q244" s="47"/>
      <c r="R244" s="47"/>
      <c r="S244" s="47"/>
      <c r="T244" s="47" t="s">
        <v>3106</v>
      </c>
      <c r="U244" s="47" t="s">
        <v>1901</v>
      </c>
      <c r="V244" s="48">
        <v>0.73453642469983937</v>
      </c>
      <c r="W244" s="47" t="s">
        <v>3108</v>
      </c>
      <c r="X244" s="44">
        <v>0</v>
      </c>
      <c r="Y244" s="44">
        <v>18</v>
      </c>
      <c r="Z244" s="44">
        <v>114</v>
      </c>
      <c r="AA244" s="44">
        <v>110</v>
      </c>
      <c r="AB244" s="44">
        <v>2</v>
      </c>
      <c r="AC244" s="44">
        <v>2</v>
      </c>
      <c r="AD244" s="44">
        <v>0</v>
      </c>
      <c r="AE244" s="44">
        <v>0</v>
      </c>
      <c r="AF244" s="44">
        <v>36</v>
      </c>
      <c r="AG244" s="44">
        <v>66</v>
      </c>
      <c r="AH244" s="44">
        <v>12</v>
      </c>
      <c r="AI244" s="44">
        <v>0</v>
      </c>
      <c r="AJ244" s="44">
        <v>0</v>
      </c>
      <c r="AK244" s="44">
        <v>0</v>
      </c>
      <c r="AL244" s="47">
        <v>0</v>
      </c>
      <c r="AM244" s="44">
        <v>93.51</v>
      </c>
      <c r="AN244" s="44">
        <v>34.549999999999997</v>
      </c>
      <c r="AO244" s="44">
        <v>1001</v>
      </c>
      <c r="AP244" s="44">
        <v>147</v>
      </c>
      <c r="AQ244" s="44">
        <v>955</v>
      </c>
      <c r="AR244" s="44">
        <v>1788</v>
      </c>
      <c r="AS244" s="44">
        <v>346</v>
      </c>
      <c r="AT244" s="44">
        <v>786</v>
      </c>
      <c r="AU244" s="44">
        <v>678</v>
      </c>
      <c r="AV244" s="44">
        <v>65</v>
      </c>
      <c r="AW244" s="44">
        <v>786</v>
      </c>
      <c r="AX244" s="44">
        <v>18</v>
      </c>
      <c r="AY244" s="44">
        <v>26</v>
      </c>
      <c r="AZ244" s="44">
        <v>0</v>
      </c>
      <c r="BA244" s="44">
        <v>18</v>
      </c>
      <c r="BB244" s="44">
        <v>0</v>
      </c>
      <c r="BC244" s="47" t="s">
        <v>267</v>
      </c>
      <c r="BD244" s="44">
        <v>4233</v>
      </c>
      <c r="BE244" s="44">
        <v>1318</v>
      </c>
      <c r="BF244" s="44">
        <v>3771</v>
      </c>
      <c r="BG244" s="44">
        <v>20495</v>
      </c>
      <c r="BH244" s="44">
        <v>218</v>
      </c>
      <c r="BI244" s="44">
        <v>6141</v>
      </c>
      <c r="BJ244" s="44">
        <v>392</v>
      </c>
    </row>
    <row r="245" spans="1:62" ht="15.75">
      <c r="A245" s="101" t="s">
        <v>738</v>
      </c>
      <c r="B245" s="44">
        <v>307</v>
      </c>
      <c r="C245" s="45" t="s">
        <v>256</v>
      </c>
      <c r="D245" s="45" t="s">
        <v>256</v>
      </c>
      <c r="E245" s="45" t="s">
        <v>1903</v>
      </c>
      <c r="F245" s="45" t="s">
        <v>1815</v>
      </c>
      <c r="G245" s="44">
        <v>308</v>
      </c>
      <c r="H245" s="45" t="s">
        <v>739</v>
      </c>
      <c r="I245" s="46" t="s">
        <v>1902</v>
      </c>
      <c r="J245" s="47" t="s">
        <v>1898</v>
      </c>
      <c r="K245" s="47" t="s">
        <v>51</v>
      </c>
      <c r="L245" s="47" t="s">
        <v>1898</v>
      </c>
      <c r="M245" s="47"/>
      <c r="N245" s="47" t="s">
        <v>272</v>
      </c>
      <c r="O245" s="45" t="s">
        <v>1932</v>
      </c>
      <c r="P245" s="47"/>
      <c r="Q245" s="47" t="s">
        <v>1933</v>
      </c>
      <c r="R245" s="47"/>
      <c r="S245" s="47"/>
      <c r="T245" s="47" t="s">
        <v>3107</v>
      </c>
      <c r="U245" s="47" t="s">
        <v>1901</v>
      </c>
      <c r="V245" s="48">
        <v>0.67744685909407631</v>
      </c>
      <c r="W245" s="47" t="s">
        <v>3108</v>
      </c>
      <c r="X245" s="44">
        <v>2</v>
      </c>
      <c r="Y245" s="44">
        <v>17</v>
      </c>
      <c r="Z245" s="44">
        <v>107</v>
      </c>
      <c r="AA245" s="44">
        <v>105</v>
      </c>
      <c r="AB245" s="44">
        <v>0</v>
      </c>
      <c r="AC245" s="44">
        <v>2</v>
      </c>
      <c r="AD245" s="44">
        <v>0</v>
      </c>
      <c r="AE245" s="44">
        <v>48</v>
      </c>
      <c r="AF245" s="44">
        <v>34</v>
      </c>
      <c r="AG245" s="44">
        <v>23</v>
      </c>
      <c r="AH245" s="44">
        <v>2</v>
      </c>
      <c r="AI245" s="44">
        <v>0</v>
      </c>
      <c r="AJ245" s="44">
        <v>0</v>
      </c>
      <c r="AK245" s="44">
        <v>0</v>
      </c>
      <c r="AL245" s="47">
        <v>0</v>
      </c>
      <c r="AM245" s="44">
        <v>78.61</v>
      </c>
      <c r="AN245" s="44">
        <v>33.33</v>
      </c>
      <c r="AO245" s="44">
        <v>180</v>
      </c>
      <c r="AP245" s="44">
        <v>48</v>
      </c>
      <c r="AQ245" s="44">
        <v>635</v>
      </c>
      <c r="AR245" s="44">
        <v>516</v>
      </c>
      <c r="AS245" s="44">
        <v>393</v>
      </c>
      <c r="AT245" s="44">
        <v>425</v>
      </c>
      <c r="AU245" s="44">
        <v>208</v>
      </c>
      <c r="AV245" s="44">
        <v>5</v>
      </c>
      <c r="AW245" s="44">
        <v>166</v>
      </c>
      <c r="AX245" s="44">
        <v>22</v>
      </c>
      <c r="AY245" s="44">
        <v>3</v>
      </c>
      <c r="AZ245" s="44">
        <v>1</v>
      </c>
      <c r="BA245" s="44">
        <v>4</v>
      </c>
      <c r="BB245" s="44">
        <v>1</v>
      </c>
      <c r="BC245" s="44">
        <v>112</v>
      </c>
      <c r="BD245" s="44">
        <v>2939</v>
      </c>
      <c r="BE245" s="44">
        <v>684</v>
      </c>
      <c r="BF245" s="44">
        <v>2406</v>
      </c>
      <c r="BG245" s="44">
        <v>8553</v>
      </c>
      <c r="BH245" s="44">
        <v>129</v>
      </c>
      <c r="BI245" s="44">
        <v>1937</v>
      </c>
      <c r="BJ245" s="44">
        <v>377</v>
      </c>
    </row>
    <row r="246" spans="1:62" ht="15.75">
      <c r="A246" s="101" t="s">
        <v>747</v>
      </c>
      <c r="B246" s="44">
        <v>308</v>
      </c>
      <c r="C246" s="45" t="s">
        <v>256</v>
      </c>
      <c r="D246" s="45" t="s">
        <v>256</v>
      </c>
      <c r="E246" s="45" t="s">
        <v>1903</v>
      </c>
      <c r="F246" s="45" t="s">
        <v>1815</v>
      </c>
      <c r="G246" s="44">
        <v>308</v>
      </c>
      <c r="H246" s="45" t="s">
        <v>748</v>
      </c>
      <c r="I246" s="46" t="s">
        <v>1902</v>
      </c>
      <c r="J246" s="47" t="s">
        <v>1898</v>
      </c>
      <c r="K246" s="47" t="s">
        <v>51</v>
      </c>
      <c r="L246" s="47" t="s">
        <v>1898</v>
      </c>
      <c r="M246" s="47"/>
      <c r="N246" s="47" t="s">
        <v>272</v>
      </c>
      <c r="O246" s="45" t="s">
        <v>1934</v>
      </c>
      <c r="P246" s="47"/>
      <c r="Q246" s="47"/>
      <c r="R246" s="47"/>
      <c r="S246" s="47"/>
      <c r="T246" s="47" t="s">
        <v>3107</v>
      </c>
      <c r="U246" s="47" t="s">
        <v>1901</v>
      </c>
      <c r="V246" s="48">
        <v>0.65438593988374516</v>
      </c>
      <c r="W246" s="47" t="s">
        <v>3108</v>
      </c>
      <c r="X246" s="44">
        <v>1</v>
      </c>
      <c r="Y246" s="44">
        <v>13</v>
      </c>
      <c r="Z246" s="44">
        <v>115</v>
      </c>
      <c r="AA246" s="44">
        <v>106</v>
      </c>
      <c r="AB246" s="44">
        <v>0</v>
      </c>
      <c r="AC246" s="44">
        <v>9</v>
      </c>
      <c r="AD246" s="44">
        <v>0</v>
      </c>
      <c r="AE246" s="44">
        <v>39</v>
      </c>
      <c r="AF246" s="44">
        <v>53</v>
      </c>
      <c r="AG246" s="44">
        <v>18</v>
      </c>
      <c r="AH246" s="44">
        <v>2</v>
      </c>
      <c r="AI246" s="44">
        <v>3</v>
      </c>
      <c r="AJ246" s="44">
        <v>0</v>
      </c>
      <c r="AK246" s="44">
        <v>0</v>
      </c>
      <c r="AL246" s="47">
        <v>0</v>
      </c>
      <c r="AM246" s="44">
        <v>84.38</v>
      </c>
      <c r="AN246" s="44">
        <v>33.020000000000003</v>
      </c>
      <c r="AO246" s="44">
        <v>239</v>
      </c>
      <c r="AP246" s="44">
        <v>112</v>
      </c>
      <c r="AQ246" s="44">
        <v>773</v>
      </c>
      <c r="AR246" s="44">
        <v>1111</v>
      </c>
      <c r="AS246" s="44">
        <v>470</v>
      </c>
      <c r="AT246" s="44">
        <v>359</v>
      </c>
      <c r="AU246" s="44">
        <v>250</v>
      </c>
      <c r="AV246" s="44">
        <v>22</v>
      </c>
      <c r="AW246" s="44">
        <v>230</v>
      </c>
      <c r="AX246" s="44">
        <v>5</v>
      </c>
      <c r="AY246" s="44">
        <v>3</v>
      </c>
      <c r="AZ246" s="44">
        <v>1</v>
      </c>
      <c r="BA246" s="44">
        <v>6</v>
      </c>
      <c r="BB246" s="44">
        <v>0</v>
      </c>
      <c r="BC246" s="44">
        <v>35</v>
      </c>
      <c r="BD246" s="44">
        <v>3481</v>
      </c>
      <c r="BE246" s="44">
        <v>1214</v>
      </c>
      <c r="BF246" s="44">
        <v>2292</v>
      </c>
      <c r="BG246" s="44">
        <v>9944</v>
      </c>
      <c r="BH246" s="44">
        <v>132</v>
      </c>
      <c r="BI246" s="44">
        <v>2672</v>
      </c>
      <c r="BJ246" s="44">
        <v>956</v>
      </c>
    </row>
    <row r="247" spans="1:62" ht="15.75">
      <c r="A247" s="101" t="s">
        <v>951</v>
      </c>
      <c r="B247" s="44">
        <v>309</v>
      </c>
      <c r="C247" s="45" t="s">
        <v>307</v>
      </c>
      <c r="D247" s="45" t="s">
        <v>307</v>
      </c>
      <c r="E247" s="45" t="s">
        <v>2139</v>
      </c>
      <c r="F247" s="45" t="s">
        <v>1816</v>
      </c>
      <c r="G247" s="44">
        <v>309</v>
      </c>
      <c r="H247" s="45" t="s">
        <v>952</v>
      </c>
      <c r="I247" s="46" t="s">
        <v>2153</v>
      </c>
      <c r="J247" s="47" t="s">
        <v>1898</v>
      </c>
      <c r="K247" s="47" t="s">
        <v>51</v>
      </c>
      <c r="L247" s="47" t="s">
        <v>1898</v>
      </c>
      <c r="M247" s="47"/>
      <c r="N247" s="47" t="s">
        <v>272</v>
      </c>
      <c r="O247" s="45" t="s">
        <v>2154</v>
      </c>
      <c r="P247" s="47"/>
      <c r="Q247" s="47" t="s">
        <v>2155</v>
      </c>
      <c r="R247" s="47"/>
      <c r="S247" s="47"/>
      <c r="T247" s="47" t="s">
        <v>3107</v>
      </c>
      <c r="U247" s="47" t="s">
        <v>1901</v>
      </c>
      <c r="V247" s="48">
        <v>0.72586558489064634</v>
      </c>
      <c r="W247" s="47" t="s">
        <v>3108</v>
      </c>
      <c r="X247" s="44">
        <v>4</v>
      </c>
      <c r="Y247" s="44">
        <v>8</v>
      </c>
      <c r="Z247" s="44">
        <v>226</v>
      </c>
      <c r="AA247" s="44">
        <v>226</v>
      </c>
      <c r="AB247" s="44">
        <v>0</v>
      </c>
      <c r="AC247" s="44">
        <v>0</v>
      </c>
      <c r="AD247" s="44">
        <v>0</v>
      </c>
      <c r="AE247" s="44">
        <v>203</v>
      </c>
      <c r="AF247" s="44">
        <v>23</v>
      </c>
      <c r="AG247" s="44">
        <v>0</v>
      </c>
      <c r="AH247" s="44">
        <v>0</v>
      </c>
      <c r="AI247" s="44">
        <v>0</v>
      </c>
      <c r="AJ247" s="44">
        <v>0</v>
      </c>
      <c r="AK247" s="44">
        <v>0</v>
      </c>
      <c r="AL247" s="47">
        <v>0</v>
      </c>
      <c r="AM247" s="44">
        <v>98.25</v>
      </c>
      <c r="AN247" s="44">
        <v>5.75</v>
      </c>
      <c r="AO247" s="44">
        <v>155</v>
      </c>
      <c r="AP247" s="44">
        <v>21</v>
      </c>
      <c r="AQ247" s="44">
        <v>1043</v>
      </c>
      <c r="AR247" s="44">
        <v>1013</v>
      </c>
      <c r="AS247" s="44">
        <v>1186</v>
      </c>
      <c r="AT247" s="44">
        <v>620</v>
      </c>
      <c r="AU247" s="44">
        <v>499</v>
      </c>
      <c r="AV247" s="44">
        <v>19</v>
      </c>
      <c r="AW247" s="44">
        <v>189</v>
      </c>
      <c r="AX247" s="44">
        <v>8</v>
      </c>
      <c r="AY247" s="44">
        <v>12</v>
      </c>
      <c r="AZ247" s="44">
        <v>1</v>
      </c>
      <c r="BA247" s="44">
        <v>6</v>
      </c>
      <c r="BB247" s="44">
        <v>0</v>
      </c>
      <c r="BC247" s="44">
        <v>118</v>
      </c>
      <c r="BD247" s="44">
        <v>5462</v>
      </c>
      <c r="BE247" s="44">
        <v>765</v>
      </c>
      <c r="BF247" s="44">
        <v>4477</v>
      </c>
      <c r="BG247" s="44">
        <v>13637</v>
      </c>
      <c r="BH247" s="44">
        <v>210</v>
      </c>
      <c r="BI247" s="44">
        <v>2964</v>
      </c>
      <c r="BJ247" s="44">
        <v>691</v>
      </c>
    </row>
    <row r="248" spans="1:62" ht="15.75">
      <c r="A248" s="101" t="s">
        <v>543</v>
      </c>
      <c r="B248" s="44">
        <v>311</v>
      </c>
      <c r="C248" s="45" t="s">
        <v>278</v>
      </c>
      <c r="D248" s="45" t="s">
        <v>278</v>
      </c>
      <c r="E248" s="45" t="s">
        <v>2004</v>
      </c>
      <c r="F248" s="45" t="s">
        <v>1747</v>
      </c>
      <c r="G248" s="44">
        <v>73</v>
      </c>
      <c r="H248" s="45" t="s">
        <v>544</v>
      </c>
      <c r="I248" s="46" t="s">
        <v>2003</v>
      </c>
      <c r="J248" s="47" t="s">
        <v>1898</v>
      </c>
      <c r="K248" s="47" t="s">
        <v>51</v>
      </c>
      <c r="L248" s="47" t="s">
        <v>1898</v>
      </c>
      <c r="M248" s="47"/>
      <c r="N248" s="47" t="s">
        <v>272</v>
      </c>
      <c r="O248" s="45" t="s">
        <v>2014</v>
      </c>
      <c r="P248" s="47"/>
      <c r="Q248" s="47"/>
      <c r="R248" s="47"/>
      <c r="S248" s="47"/>
      <c r="T248" s="47" t="s">
        <v>3107</v>
      </c>
      <c r="U248" s="47" t="s">
        <v>1898</v>
      </c>
      <c r="V248" s="48">
        <v>0.58427476321561733</v>
      </c>
      <c r="W248" s="47" t="s">
        <v>3108</v>
      </c>
      <c r="X248" s="44">
        <v>1</v>
      </c>
      <c r="Y248" s="44">
        <v>14</v>
      </c>
      <c r="Z248" s="44">
        <v>85</v>
      </c>
      <c r="AA248" s="44">
        <v>83</v>
      </c>
      <c r="AB248" s="44">
        <v>1</v>
      </c>
      <c r="AC248" s="44">
        <v>1</v>
      </c>
      <c r="AD248" s="44">
        <v>0</v>
      </c>
      <c r="AE248" s="44">
        <v>30</v>
      </c>
      <c r="AF248" s="44">
        <v>32</v>
      </c>
      <c r="AG248" s="44">
        <v>14</v>
      </c>
      <c r="AH248" s="44">
        <v>9</v>
      </c>
      <c r="AI248" s="44">
        <v>0</v>
      </c>
      <c r="AJ248" s="44">
        <v>0</v>
      </c>
      <c r="AK248" s="44">
        <v>0</v>
      </c>
      <c r="AL248" s="44">
        <v>2</v>
      </c>
      <c r="AM248" s="44">
        <v>83.48</v>
      </c>
      <c r="AN248" s="44">
        <v>40.96</v>
      </c>
      <c r="AO248" s="44">
        <v>162</v>
      </c>
      <c r="AP248" s="44">
        <v>24</v>
      </c>
      <c r="AQ248" s="44">
        <v>572</v>
      </c>
      <c r="AR248" s="44">
        <v>881</v>
      </c>
      <c r="AS248" s="44">
        <v>226</v>
      </c>
      <c r="AT248" s="44">
        <v>107</v>
      </c>
      <c r="AU248" s="44">
        <v>222</v>
      </c>
      <c r="AV248" s="44">
        <v>30</v>
      </c>
      <c r="AW248" s="44">
        <v>169</v>
      </c>
      <c r="AX248" s="44">
        <v>5</v>
      </c>
      <c r="AY248" s="44">
        <v>4</v>
      </c>
      <c r="AZ248" s="44">
        <v>0</v>
      </c>
      <c r="BA248" s="44">
        <v>3</v>
      </c>
      <c r="BB248" s="44">
        <v>0</v>
      </c>
      <c r="BC248" s="44">
        <v>77</v>
      </c>
      <c r="BD248" s="44">
        <v>2380</v>
      </c>
      <c r="BE248" s="44">
        <v>1026</v>
      </c>
      <c r="BF248" s="44">
        <v>1460</v>
      </c>
      <c r="BG248" s="44">
        <v>7346</v>
      </c>
      <c r="BH248" s="44">
        <v>96</v>
      </c>
      <c r="BI248" s="44">
        <v>1658</v>
      </c>
      <c r="BJ248" s="44">
        <v>638</v>
      </c>
    </row>
    <row r="249" spans="1:62" ht="15.75">
      <c r="A249" s="101" t="s">
        <v>793</v>
      </c>
      <c r="B249" s="44">
        <v>312</v>
      </c>
      <c r="C249" s="45" t="s">
        <v>278</v>
      </c>
      <c r="D249" s="45" t="s">
        <v>278</v>
      </c>
      <c r="E249" s="45" t="s">
        <v>2004</v>
      </c>
      <c r="F249" s="45" t="s">
        <v>1821</v>
      </c>
      <c r="G249" s="44">
        <v>351</v>
      </c>
      <c r="H249" s="45" t="s">
        <v>794</v>
      </c>
      <c r="I249" s="46" t="s">
        <v>2043</v>
      </c>
      <c r="J249" s="47" t="s">
        <v>1898</v>
      </c>
      <c r="K249" s="47" t="s">
        <v>51</v>
      </c>
      <c r="L249" s="47" t="s">
        <v>1898</v>
      </c>
      <c r="M249" s="47"/>
      <c r="N249" s="47" t="s">
        <v>272</v>
      </c>
      <c r="O249" s="45" t="s">
        <v>2044</v>
      </c>
      <c r="P249" s="47"/>
      <c r="Q249" s="47"/>
      <c r="R249" s="47"/>
      <c r="S249" s="47"/>
      <c r="T249" s="47" t="s">
        <v>3106</v>
      </c>
      <c r="U249" s="47" t="s">
        <v>1901</v>
      </c>
      <c r="V249" s="48">
        <v>0.88934635306362531</v>
      </c>
      <c r="W249" s="47" t="s">
        <v>3108</v>
      </c>
      <c r="X249" s="44">
        <v>1</v>
      </c>
      <c r="Y249" s="44">
        <v>13</v>
      </c>
      <c r="Z249" s="44">
        <v>121</v>
      </c>
      <c r="AA249" s="44">
        <v>121</v>
      </c>
      <c r="AB249" s="44">
        <v>0</v>
      </c>
      <c r="AC249" s="44">
        <v>0</v>
      </c>
      <c r="AD249" s="44">
        <v>0</v>
      </c>
      <c r="AE249" s="44">
        <v>31</v>
      </c>
      <c r="AF249" s="44">
        <v>78</v>
      </c>
      <c r="AG249" s="44">
        <v>10</v>
      </c>
      <c r="AH249" s="44">
        <v>2</v>
      </c>
      <c r="AI249" s="44">
        <v>0</v>
      </c>
      <c r="AJ249" s="44">
        <v>0</v>
      </c>
      <c r="AK249" s="44">
        <v>0</v>
      </c>
      <c r="AL249" s="44">
        <v>3</v>
      </c>
      <c r="AM249" s="44">
        <v>91.65</v>
      </c>
      <c r="AN249" s="44">
        <v>52.07</v>
      </c>
      <c r="AO249" s="44">
        <v>424</v>
      </c>
      <c r="AP249" s="44">
        <v>64</v>
      </c>
      <c r="AQ249" s="44">
        <v>594</v>
      </c>
      <c r="AR249" s="44">
        <v>1203</v>
      </c>
      <c r="AS249" s="44">
        <v>358</v>
      </c>
      <c r="AT249" s="44">
        <v>222</v>
      </c>
      <c r="AU249" s="44">
        <v>368</v>
      </c>
      <c r="AV249" s="44">
        <v>0</v>
      </c>
      <c r="AW249" s="44">
        <v>237</v>
      </c>
      <c r="AX249" s="44">
        <v>1</v>
      </c>
      <c r="AY249" s="44">
        <v>1</v>
      </c>
      <c r="AZ249" s="44">
        <v>0</v>
      </c>
      <c r="BA249" s="44">
        <v>4</v>
      </c>
      <c r="BB249" s="44">
        <v>0</v>
      </c>
      <c r="BC249" s="44">
        <v>11</v>
      </c>
      <c r="BD249" s="44">
        <v>3614</v>
      </c>
      <c r="BE249" s="44">
        <v>2933</v>
      </c>
      <c r="BF249" s="44">
        <v>2265</v>
      </c>
      <c r="BG249" s="44">
        <v>11489</v>
      </c>
      <c r="BH249" s="44">
        <v>175</v>
      </c>
      <c r="BI249" s="44">
        <v>3663</v>
      </c>
      <c r="BJ249" s="44">
        <v>104</v>
      </c>
    </row>
    <row r="250" spans="1:62" ht="15.75">
      <c r="A250" s="101" t="s">
        <v>1290</v>
      </c>
      <c r="B250" s="44">
        <v>313</v>
      </c>
      <c r="C250" s="45" t="s">
        <v>278</v>
      </c>
      <c r="D250" s="45" t="s">
        <v>278</v>
      </c>
      <c r="E250" s="45" t="s">
        <v>2004</v>
      </c>
      <c r="F250" s="45" t="s">
        <v>1821</v>
      </c>
      <c r="G250" s="44">
        <v>351</v>
      </c>
      <c r="H250" s="45" t="s">
        <v>1291</v>
      </c>
      <c r="I250" s="46" t="s">
        <v>2043</v>
      </c>
      <c r="J250" s="47" t="s">
        <v>1898</v>
      </c>
      <c r="K250" s="47" t="s">
        <v>51</v>
      </c>
      <c r="L250" s="47" t="s">
        <v>1898</v>
      </c>
      <c r="M250" s="47"/>
      <c r="N250" s="47" t="s">
        <v>1904</v>
      </c>
      <c r="O250" s="45"/>
      <c r="P250" s="47"/>
      <c r="Q250" s="47"/>
      <c r="R250" s="47"/>
      <c r="S250" s="47"/>
      <c r="T250" s="47" t="s">
        <v>3106</v>
      </c>
      <c r="U250" s="47" t="s">
        <v>1901</v>
      </c>
      <c r="V250" s="48">
        <v>0.59110023572147996</v>
      </c>
      <c r="W250" s="47" t="s">
        <v>3108</v>
      </c>
      <c r="X250" s="44">
        <v>0</v>
      </c>
      <c r="Y250" s="44">
        <v>19</v>
      </c>
      <c r="Z250" s="44">
        <v>125</v>
      </c>
      <c r="AA250" s="44">
        <v>121</v>
      </c>
      <c r="AB250" s="44">
        <v>4</v>
      </c>
      <c r="AC250" s="44">
        <v>0</v>
      </c>
      <c r="AD250" s="44">
        <v>0</v>
      </c>
      <c r="AE250" s="44">
        <v>45</v>
      </c>
      <c r="AF250" s="44">
        <v>60</v>
      </c>
      <c r="AG250" s="44">
        <v>17</v>
      </c>
      <c r="AH250" s="44">
        <v>3</v>
      </c>
      <c r="AI250" s="44">
        <v>0</v>
      </c>
      <c r="AJ250" s="44">
        <v>0</v>
      </c>
      <c r="AK250" s="44">
        <v>0</v>
      </c>
      <c r="AL250" s="47">
        <v>0</v>
      </c>
      <c r="AM250" s="44">
        <v>81.010000000000005</v>
      </c>
      <c r="AN250" s="44">
        <v>51.24</v>
      </c>
      <c r="AO250" s="44">
        <v>552</v>
      </c>
      <c r="AP250" s="44">
        <v>69</v>
      </c>
      <c r="AQ250" s="44">
        <v>1151</v>
      </c>
      <c r="AR250" s="44">
        <v>2599</v>
      </c>
      <c r="AS250" s="44">
        <v>440</v>
      </c>
      <c r="AT250" s="44">
        <v>326</v>
      </c>
      <c r="AU250" s="44">
        <v>495</v>
      </c>
      <c r="AV250" s="44">
        <v>9</v>
      </c>
      <c r="AW250" s="44">
        <v>232</v>
      </c>
      <c r="AX250" s="44">
        <v>33</v>
      </c>
      <c r="AY250" s="44">
        <v>7</v>
      </c>
      <c r="AZ250" s="44">
        <v>0</v>
      </c>
      <c r="BA250" s="44">
        <v>1</v>
      </c>
      <c r="BB250" s="44">
        <v>0</v>
      </c>
      <c r="BC250" s="47" t="s">
        <v>267</v>
      </c>
      <c r="BD250" s="44">
        <v>5230</v>
      </c>
      <c r="BE250" s="44">
        <v>3920</v>
      </c>
      <c r="BF250" s="44">
        <v>3209</v>
      </c>
      <c r="BG250" s="44">
        <v>16940</v>
      </c>
      <c r="BH250" s="44">
        <v>248</v>
      </c>
      <c r="BI250" s="44">
        <v>5993</v>
      </c>
      <c r="BJ250" s="44">
        <v>265</v>
      </c>
    </row>
    <row r="251" spans="1:62" ht="15.75">
      <c r="A251" s="101" t="s">
        <v>1271</v>
      </c>
      <c r="B251" s="44">
        <v>314</v>
      </c>
      <c r="C251" s="45" t="s">
        <v>557</v>
      </c>
      <c r="D251" s="45" t="s">
        <v>1684</v>
      </c>
      <c r="E251" s="45" t="s">
        <v>2276</v>
      </c>
      <c r="F251" s="45" t="s">
        <v>1715</v>
      </c>
      <c r="G251" s="44">
        <v>35</v>
      </c>
      <c r="H251" s="45" t="s">
        <v>1272</v>
      </c>
      <c r="I251" s="46" t="s">
        <v>2313</v>
      </c>
      <c r="J251" s="47" t="s">
        <v>1898</v>
      </c>
      <c r="K251" s="47" t="s">
        <v>51</v>
      </c>
      <c r="L251" s="47" t="s">
        <v>1901</v>
      </c>
      <c r="M251" s="47"/>
      <c r="N251" s="47" t="s">
        <v>272</v>
      </c>
      <c r="O251" s="45" t="s">
        <v>2314</v>
      </c>
      <c r="P251" s="47"/>
      <c r="Q251" s="47"/>
      <c r="R251" s="47"/>
      <c r="S251" s="47"/>
      <c r="T251" s="47" t="s">
        <v>3107</v>
      </c>
      <c r="U251" s="47" t="s">
        <v>1898</v>
      </c>
      <c r="V251" s="48">
        <v>0.41503129367161645</v>
      </c>
      <c r="W251" s="47" t="s">
        <v>3108</v>
      </c>
      <c r="X251" s="44">
        <v>4</v>
      </c>
      <c r="Y251" s="44">
        <v>5</v>
      </c>
      <c r="Z251" s="44">
        <v>277</v>
      </c>
      <c r="AA251" s="44">
        <v>275</v>
      </c>
      <c r="AB251" s="44">
        <v>1</v>
      </c>
      <c r="AC251" s="44">
        <v>1</v>
      </c>
      <c r="AD251" s="44">
        <v>1</v>
      </c>
      <c r="AE251" s="44">
        <v>246</v>
      </c>
      <c r="AF251" s="44">
        <v>30</v>
      </c>
      <c r="AG251" s="44">
        <v>0</v>
      </c>
      <c r="AH251" s="44">
        <v>0</v>
      </c>
      <c r="AI251" s="44">
        <v>0</v>
      </c>
      <c r="AJ251" s="44">
        <v>0</v>
      </c>
      <c r="AK251" s="44">
        <v>0</v>
      </c>
      <c r="AL251" s="47">
        <v>0</v>
      </c>
      <c r="AM251" s="44">
        <v>98.04</v>
      </c>
      <c r="AN251" s="44">
        <v>5.82</v>
      </c>
      <c r="AO251" s="44">
        <v>63</v>
      </c>
      <c r="AP251" s="44">
        <v>0</v>
      </c>
      <c r="AQ251" s="44">
        <v>660</v>
      </c>
      <c r="AR251" s="44">
        <v>153</v>
      </c>
      <c r="AS251" s="44">
        <v>813</v>
      </c>
      <c r="AT251" s="44">
        <v>475</v>
      </c>
      <c r="AU251" s="44">
        <v>138</v>
      </c>
      <c r="AV251" s="44">
        <v>0</v>
      </c>
      <c r="AW251" s="44">
        <v>81</v>
      </c>
      <c r="AX251" s="44">
        <v>1</v>
      </c>
      <c r="AY251" s="44">
        <v>1</v>
      </c>
      <c r="AZ251" s="44">
        <v>0</v>
      </c>
      <c r="BA251" s="44">
        <v>1</v>
      </c>
      <c r="BB251" s="44">
        <v>0</v>
      </c>
      <c r="BC251" s="44">
        <v>42</v>
      </c>
      <c r="BD251" s="44">
        <v>3897</v>
      </c>
      <c r="BE251" s="44">
        <v>1408</v>
      </c>
      <c r="BF251" s="44">
        <v>2156</v>
      </c>
      <c r="BG251" s="44">
        <v>3757</v>
      </c>
      <c r="BH251" s="44">
        <v>420</v>
      </c>
      <c r="BI251" s="44">
        <v>1193</v>
      </c>
      <c r="BJ251" s="44">
        <v>281</v>
      </c>
    </row>
    <row r="252" spans="1:62" ht="15.75">
      <c r="A252" s="101" t="s">
        <v>1578</v>
      </c>
      <c r="B252" s="44">
        <v>315</v>
      </c>
      <c r="C252" s="45" t="s">
        <v>278</v>
      </c>
      <c r="D252" s="45" t="s">
        <v>278</v>
      </c>
      <c r="E252" s="45" t="s">
        <v>2026</v>
      </c>
      <c r="F252" s="45" t="s">
        <v>1805</v>
      </c>
      <c r="G252" s="44">
        <v>194</v>
      </c>
      <c r="H252" s="45" t="s">
        <v>1579</v>
      </c>
      <c r="I252" s="46" t="s">
        <v>2087</v>
      </c>
      <c r="J252" s="47" t="s">
        <v>1898</v>
      </c>
      <c r="K252" s="47" t="s">
        <v>51</v>
      </c>
      <c r="L252" s="47" t="s">
        <v>1898</v>
      </c>
      <c r="M252" s="47" t="s">
        <v>1919</v>
      </c>
      <c r="N252" s="47" t="s">
        <v>272</v>
      </c>
      <c r="O252" s="45" t="s">
        <v>2113</v>
      </c>
      <c r="P252" s="47"/>
      <c r="Q252" s="47"/>
      <c r="R252" s="47"/>
      <c r="S252" s="47"/>
      <c r="T252" s="47" t="s">
        <v>3107</v>
      </c>
      <c r="U252" s="47" t="s">
        <v>1898</v>
      </c>
      <c r="V252" s="48">
        <v>0.60915320043146748</v>
      </c>
      <c r="W252" s="47" t="s">
        <v>3108</v>
      </c>
      <c r="X252" s="44">
        <v>4</v>
      </c>
      <c r="Y252" s="44">
        <v>4</v>
      </c>
      <c r="Z252" s="44">
        <v>293</v>
      </c>
      <c r="AA252" s="44">
        <v>287</v>
      </c>
      <c r="AB252" s="44">
        <v>1</v>
      </c>
      <c r="AC252" s="44">
        <v>5</v>
      </c>
      <c r="AD252" s="44">
        <v>0</v>
      </c>
      <c r="AE252" s="44">
        <v>265</v>
      </c>
      <c r="AF252" s="44">
        <v>28</v>
      </c>
      <c r="AG252" s="44">
        <v>0</v>
      </c>
      <c r="AH252" s="44">
        <v>0</v>
      </c>
      <c r="AI252" s="44">
        <v>0</v>
      </c>
      <c r="AJ252" s="44">
        <v>0</v>
      </c>
      <c r="AK252" s="44">
        <v>0</v>
      </c>
      <c r="AL252" s="44">
        <v>2</v>
      </c>
      <c r="AM252" s="44">
        <v>97.77</v>
      </c>
      <c r="AN252" s="44">
        <v>7.32</v>
      </c>
      <c r="AO252" s="44">
        <v>114</v>
      </c>
      <c r="AP252" s="44">
        <v>4</v>
      </c>
      <c r="AQ252" s="44">
        <v>1185</v>
      </c>
      <c r="AR252" s="44">
        <v>592</v>
      </c>
      <c r="AS252" s="44">
        <v>656</v>
      </c>
      <c r="AT252" s="44">
        <v>609</v>
      </c>
      <c r="AU252" s="44">
        <v>558</v>
      </c>
      <c r="AV252" s="44">
        <v>30</v>
      </c>
      <c r="AW252" s="44">
        <v>108</v>
      </c>
      <c r="AX252" s="44">
        <v>6</v>
      </c>
      <c r="AY252" s="44">
        <v>1</v>
      </c>
      <c r="AZ252" s="44">
        <v>0</v>
      </c>
      <c r="BA252" s="44">
        <v>2</v>
      </c>
      <c r="BB252" s="44">
        <v>0</v>
      </c>
      <c r="BC252" s="44">
        <v>106</v>
      </c>
      <c r="BD252" s="44">
        <v>7541</v>
      </c>
      <c r="BE252" s="44">
        <v>1360</v>
      </c>
      <c r="BF252" s="44">
        <v>2935</v>
      </c>
      <c r="BG252" s="44">
        <v>6566</v>
      </c>
      <c r="BH252" s="44">
        <v>438</v>
      </c>
      <c r="BI252" s="44">
        <v>2441</v>
      </c>
      <c r="BJ252" s="44">
        <v>550</v>
      </c>
    </row>
    <row r="253" spans="1:62" ht="15.75">
      <c r="A253" s="101" t="s">
        <v>1073</v>
      </c>
      <c r="B253" s="44">
        <v>316</v>
      </c>
      <c r="C253" s="45" t="s">
        <v>452</v>
      </c>
      <c r="D253" s="45" t="s">
        <v>1684</v>
      </c>
      <c r="E253" s="45" t="s">
        <v>2273</v>
      </c>
      <c r="F253" s="45" t="s">
        <v>1763</v>
      </c>
      <c r="G253" s="44">
        <v>91</v>
      </c>
      <c r="H253" s="45" t="s">
        <v>1074</v>
      </c>
      <c r="I253" s="46" t="s">
        <v>2272</v>
      </c>
      <c r="J253" s="47" t="s">
        <v>1898</v>
      </c>
      <c r="K253" s="47" t="s">
        <v>51</v>
      </c>
      <c r="L253" s="47" t="s">
        <v>1898</v>
      </c>
      <c r="M253" s="47" t="s">
        <v>1919</v>
      </c>
      <c r="N253" s="47" t="s">
        <v>272</v>
      </c>
      <c r="O253" s="45" t="s">
        <v>2286</v>
      </c>
      <c r="P253" s="47"/>
      <c r="Q253" s="47"/>
      <c r="R253" s="47"/>
      <c r="S253" s="47"/>
      <c r="T253" s="47" t="s">
        <v>3107</v>
      </c>
      <c r="U253" s="47" t="s">
        <v>1901</v>
      </c>
      <c r="V253" s="48">
        <v>0.67024960517247301</v>
      </c>
      <c r="W253" s="47" t="s">
        <v>3108</v>
      </c>
      <c r="X253" s="44">
        <v>3</v>
      </c>
      <c r="Y253" s="44">
        <v>3</v>
      </c>
      <c r="Z253" s="44">
        <v>159</v>
      </c>
      <c r="AA253" s="44">
        <v>145</v>
      </c>
      <c r="AB253" s="44">
        <v>1</v>
      </c>
      <c r="AC253" s="44">
        <v>13</v>
      </c>
      <c r="AD253" s="44">
        <v>0</v>
      </c>
      <c r="AE253" s="44">
        <v>147</v>
      </c>
      <c r="AF253" s="44">
        <v>12</v>
      </c>
      <c r="AG253" s="44">
        <v>0</v>
      </c>
      <c r="AH253" s="44">
        <v>0</v>
      </c>
      <c r="AI253" s="44">
        <v>0</v>
      </c>
      <c r="AJ253" s="44">
        <v>0</v>
      </c>
      <c r="AK253" s="44">
        <v>0</v>
      </c>
      <c r="AL253" s="44">
        <v>2</v>
      </c>
      <c r="AM253" s="44">
        <v>98.22</v>
      </c>
      <c r="AN253" s="44">
        <v>9.66</v>
      </c>
      <c r="AO253" s="44">
        <v>82</v>
      </c>
      <c r="AP253" s="44">
        <v>0</v>
      </c>
      <c r="AQ253" s="44">
        <v>618</v>
      </c>
      <c r="AR253" s="44">
        <v>195</v>
      </c>
      <c r="AS253" s="44">
        <v>641</v>
      </c>
      <c r="AT253" s="44">
        <v>1351</v>
      </c>
      <c r="AU253" s="44">
        <v>250</v>
      </c>
      <c r="AV253" s="44">
        <v>4</v>
      </c>
      <c r="AW253" s="44">
        <v>176</v>
      </c>
      <c r="AX253" s="44">
        <v>11</v>
      </c>
      <c r="AY253" s="44">
        <v>1</v>
      </c>
      <c r="AZ253" s="44">
        <v>0</v>
      </c>
      <c r="BA253" s="44">
        <v>6</v>
      </c>
      <c r="BB253" s="44">
        <v>0</v>
      </c>
      <c r="BC253" s="44">
        <v>26</v>
      </c>
      <c r="BD253" s="44">
        <v>4132</v>
      </c>
      <c r="BE253" s="44">
        <v>341</v>
      </c>
      <c r="BF253" s="44">
        <v>1710</v>
      </c>
      <c r="BG253" s="44">
        <v>5812</v>
      </c>
      <c r="BH253" s="44">
        <v>277</v>
      </c>
      <c r="BI253" s="44">
        <v>790</v>
      </c>
      <c r="BJ253" s="44">
        <v>271</v>
      </c>
    </row>
    <row r="254" spans="1:62" ht="15.75">
      <c r="A254" s="101" t="s">
        <v>659</v>
      </c>
      <c r="B254" s="44">
        <v>325</v>
      </c>
      <c r="C254" s="45" t="s">
        <v>278</v>
      </c>
      <c r="D254" s="45" t="s">
        <v>278</v>
      </c>
      <c r="E254" s="45" t="s">
        <v>2026</v>
      </c>
      <c r="F254" s="45" t="s">
        <v>1811</v>
      </c>
      <c r="G254" s="44">
        <v>252</v>
      </c>
      <c r="H254" s="45" t="s">
        <v>660</v>
      </c>
      <c r="I254" s="46" t="s">
        <v>2025</v>
      </c>
      <c r="J254" s="47" t="s">
        <v>1898</v>
      </c>
      <c r="K254" s="47" t="s">
        <v>51</v>
      </c>
      <c r="L254" s="47" t="s">
        <v>1898</v>
      </c>
      <c r="M254" s="47"/>
      <c r="N254" s="47" t="s">
        <v>272</v>
      </c>
      <c r="O254" s="45" t="s">
        <v>2027</v>
      </c>
      <c r="P254" s="47"/>
      <c r="Q254" s="47"/>
      <c r="R254" s="47"/>
      <c r="S254" s="47"/>
      <c r="T254" s="47" t="s">
        <v>3107</v>
      </c>
      <c r="U254" s="47" t="s">
        <v>1898</v>
      </c>
      <c r="V254" s="48">
        <v>0.52198630706754601</v>
      </c>
      <c r="W254" s="47"/>
      <c r="X254" s="44">
        <v>4</v>
      </c>
      <c r="Y254" s="44">
        <v>8</v>
      </c>
      <c r="Z254" s="44">
        <v>200</v>
      </c>
      <c r="AA254" s="44">
        <v>197</v>
      </c>
      <c r="AB254" s="44">
        <v>3</v>
      </c>
      <c r="AC254" s="44">
        <v>0</v>
      </c>
      <c r="AD254" s="44">
        <v>0</v>
      </c>
      <c r="AE254" s="44">
        <v>200</v>
      </c>
      <c r="AF254" s="44">
        <v>0</v>
      </c>
      <c r="AG254" s="44">
        <v>0</v>
      </c>
      <c r="AH254" s="44">
        <v>0</v>
      </c>
      <c r="AI254" s="44">
        <v>0</v>
      </c>
      <c r="AJ254" s="44">
        <v>0</v>
      </c>
      <c r="AK254" s="44">
        <v>0</v>
      </c>
      <c r="AL254" s="44">
        <v>3</v>
      </c>
      <c r="AM254" s="44">
        <v>96.24</v>
      </c>
      <c r="AN254" s="44">
        <v>10.66</v>
      </c>
      <c r="AO254" s="44">
        <v>123</v>
      </c>
      <c r="AP254" s="44">
        <v>25</v>
      </c>
      <c r="AQ254" s="44">
        <v>1013</v>
      </c>
      <c r="AR254" s="44">
        <v>1564</v>
      </c>
      <c r="AS254" s="44">
        <v>597</v>
      </c>
      <c r="AT254" s="44">
        <v>2101</v>
      </c>
      <c r="AU254" s="44">
        <v>257</v>
      </c>
      <c r="AV254" s="44">
        <v>1</v>
      </c>
      <c r="AW254" s="44">
        <v>82</v>
      </c>
      <c r="AX254" s="44">
        <v>20</v>
      </c>
      <c r="AY254" s="44">
        <v>3</v>
      </c>
      <c r="AZ254" s="44">
        <v>0</v>
      </c>
      <c r="BA254" s="44">
        <v>2</v>
      </c>
      <c r="BB254" s="44">
        <v>0</v>
      </c>
      <c r="BC254" s="44">
        <v>93</v>
      </c>
      <c r="BD254" s="44">
        <v>4886</v>
      </c>
      <c r="BE254" s="44">
        <v>1041</v>
      </c>
      <c r="BF254" s="44">
        <v>2739</v>
      </c>
      <c r="BG254" s="44">
        <v>15405</v>
      </c>
      <c r="BH254" s="44">
        <v>377</v>
      </c>
      <c r="BI254" s="44">
        <v>2963</v>
      </c>
      <c r="BJ254" s="44">
        <v>515</v>
      </c>
    </row>
    <row r="255" spans="1:62" ht="15.75">
      <c r="A255" s="101" t="s">
        <v>1154</v>
      </c>
      <c r="B255" s="44">
        <v>326</v>
      </c>
      <c r="C255" s="45" t="s">
        <v>307</v>
      </c>
      <c r="D255" s="45" t="s">
        <v>307</v>
      </c>
      <c r="E255" s="45" t="s">
        <v>2129</v>
      </c>
      <c r="F255" s="45" t="s">
        <v>1770</v>
      </c>
      <c r="G255" s="44">
        <v>100</v>
      </c>
      <c r="H255" s="45" t="s">
        <v>1155</v>
      </c>
      <c r="I255" s="46" t="s">
        <v>2164</v>
      </c>
      <c r="J255" s="47" t="s">
        <v>1898</v>
      </c>
      <c r="K255" s="47" t="s">
        <v>51</v>
      </c>
      <c r="L255" s="47" t="s">
        <v>1898</v>
      </c>
      <c r="M255" s="47"/>
      <c r="N255" s="47" t="s">
        <v>272</v>
      </c>
      <c r="O255" s="45" t="s">
        <v>2168</v>
      </c>
      <c r="P255" s="47"/>
      <c r="Q255" s="47"/>
      <c r="R255" s="47"/>
      <c r="S255" s="47"/>
      <c r="T255" s="47" t="s">
        <v>3107</v>
      </c>
      <c r="U255" s="47" t="s">
        <v>1898</v>
      </c>
      <c r="V255" s="48">
        <v>0.59706277341339187</v>
      </c>
      <c r="W255" s="47" t="s">
        <v>3108</v>
      </c>
      <c r="X255" s="44">
        <v>2</v>
      </c>
      <c r="Y255" s="44">
        <v>30</v>
      </c>
      <c r="Z255" s="44">
        <v>189</v>
      </c>
      <c r="AA255" s="44">
        <v>189</v>
      </c>
      <c r="AB255" s="44">
        <v>0</v>
      </c>
      <c r="AC255" s="44">
        <v>0</v>
      </c>
      <c r="AD255" s="44">
        <v>0</v>
      </c>
      <c r="AE255" s="44">
        <v>101</v>
      </c>
      <c r="AF255" s="44">
        <v>60</v>
      </c>
      <c r="AG255" s="44">
        <v>28</v>
      </c>
      <c r="AH255" s="44">
        <v>0</v>
      </c>
      <c r="AI255" s="44">
        <v>0</v>
      </c>
      <c r="AJ255" s="44">
        <v>0</v>
      </c>
      <c r="AK255" s="44">
        <v>0</v>
      </c>
      <c r="AL255" s="47">
        <v>0</v>
      </c>
      <c r="AM255" s="44">
        <v>95.63</v>
      </c>
      <c r="AN255" s="44">
        <v>18.52</v>
      </c>
      <c r="AO255" s="44">
        <v>424</v>
      </c>
      <c r="AP255" s="44">
        <v>37</v>
      </c>
      <c r="AQ255" s="44">
        <v>983</v>
      </c>
      <c r="AR255" s="44">
        <v>807</v>
      </c>
      <c r="AS255" s="44">
        <v>301</v>
      </c>
      <c r="AT255" s="44">
        <v>229</v>
      </c>
      <c r="AU255" s="44">
        <v>299</v>
      </c>
      <c r="AV255" s="44">
        <v>6</v>
      </c>
      <c r="AW255" s="44">
        <v>297</v>
      </c>
      <c r="AX255" s="44">
        <v>20</v>
      </c>
      <c r="AY255" s="44">
        <v>1</v>
      </c>
      <c r="AZ255" s="44">
        <v>1</v>
      </c>
      <c r="BA255" s="44">
        <v>4</v>
      </c>
      <c r="BB255" s="44">
        <v>1</v>
      </c>
      <c r="BC255" s="44">
        <v>68</v>
      </c>
      <c r="BD255" s="44">
        <v>4452</v>
      </c>
      <c r="BE255" s="44">
        <v>1320</v>
      </c>
      <c r="BF255" s="44">
        <v>2190</v>
      </c>
      <c r="BG255" s="44">
        <v>9521</v>
      </c>
      <c r="BH255" s="44">
        <v>166</v>
      </c>
      <c r="BI255" s="44">
        <v>3972</v>
      </c>
      <c r="BJ255" s="44">
        <v>327</v>
      </c>
    </row>
    <row r="256" spans="1:62" ht="15.75">
      <c r="A256" s="101" t="s">
        <v>1608</v>
      </c>
      <c r="B256" s="44">
        <v>329</v>
      </c>
      <c r="C256" s="45" t="s">
        <v>307</v>
      </c>
      <c r="D256" s="45" t="s">
        <v>307</v>
      </c>
      <c r="E256" s="45" t="s">
        <v>2139</v>
      </c>
      <c r="F256" s="45" t="s">
        <v>1679</v>
      </c>
      <c r="G256" s="44">
        <v>3</v>
      </c>
      <c r="H256" s="45" t="s">
        <v>2373</v>
      </c>
      <c r="I256" s="46" t="s">
        <v>2172</v>
      </c>
      <c r="J256" s="47" t="s">
        <v>1898</v>
      </c>
      <c r="K256" s="47" t="s">
        <v>51</v>
      </c>
      <c r="L256" s="47" t="s">
        <v>1898</v>
      </c>
      <c r="M256" s="47"/>
      <c r="N256" s="47" t="s">
        <v>272</v>
      </c>
      <c r="O256" s="45" t="s">
        <v>2178</v>
      </c>
      <c r="P256" s="47"/>
      <c r="Q256" s="47"/>
      <c r="R256" s="47"/>
      <c r="S256" s="47"/>
      <c r="T256" s="64" t="s">
        <v>3106</v>
      </c>
      <c r="U256" s="64" t="s">
        <v>1901</v>
      </c>
      <c r="V256" s="65">
        <v>1.3650594496711248</v>
      </c>
      <c r="W256" s="47"/>
      <c r="X256" s="44">
        <v>0</v>
      </c>
      <c r="Y256" s="44">
        <v>1</v>
      </c>
      <c r="Z256" s="44">
        <v>14</v>
      </c>
      <c r="AA256" s="44">
        <v>14</v>
      </c>
      <c r="AB256" s="44">
        <v>0</v>
      </c>
      <c r="AC256" s="44">
        <v>0</v>
      </c>
      <c r="AD256" s="44">
        <v>0</v>
      </c>
      <c r="AE256" s="44">
        <v>6</v>
      </c>
      <c r="AF256" s="44">
        <v>3</v>
      </c>
      <c r="AG256" s="44">
        <v>4</v>
      </c>
      <c r="AH256" s="44">
        <v>1</v>
      </c>
      <c r="AI256" s="44">
        <v>0</v>
      </c>
      <c r="AJ256" s="44">
        <v>0</v>
      </c>
      <c r="AK256" s="44">
        <v>0</v>
      </c>
      <c r="AL256" s="47">
        <v>0</v>
      </c>
      <c r="AM256" s="44">
        <v>83.64</v>
      </c>
      <c r="AN256" s="44">
        <v>57.14</v>
      </c>
      <c r="AO256" s="44">
        <v>13</v>
      </c>
      <c r="AP256" s="44">
        <v>0</v>
      </c>
      <c r="AQ256" s="44">
        <v>58</v>
      </c>
      <c r="AR256" s="44">
        <v>61</v>
      </c>
      <c r="AS256" s="44">
        <v>48</v>
      </c>
      <c r="AT256" s="44">
        <v>13</v>
      </c>
      <c r="AU256" s="44">
        <v>14</v>
      </c>
      <c r="AV256" s="44">
        <v>1</v>
      </c>
      <c r="AW256" s="44">
        <v>1</v>
      </c>
      <c r="AX256" s="44">
        <v>0</v>
      </c>
      <c r="AY256" s="44">
        <v>0</v>
      </c>
      <c r="AZ256" s="44">
        <v>0</v>
      </c>
      <c r="BA256" s="44">
        <v>0</v>
      </c>
      <c r="BB256" s="44">
        <v>0</v>
      </c>
      <c r="BC256" s="47" t="s">
        <v>267</v>
      </c>
      <c r="BD256" s="44">
        <v>375</v>
      </c>
      <c r="BE256" s="44">
        <v>86</v>
      </c>
      <c r="BF256" s="44">
        <v>192</v>
      </c>
      <c r="BG256" s="44">
        <v>851</v>
      </c>
      <c r="BH256" s="44">
        <v>31</v>
      </c>
      <c r="BI256" s="44">
        <v>234</v>
      </c>
      <c r="BJ256" s="44">
        <v>1</v>
      </c>
    </row>
    <row r="257" spans="1:62" ht="15.75">
      <c r="A257" s="101" t="s">
        <v>1611</v>
      </c>
      <c r="B257" s="44">
        <v>330</v>
      </c>
      <c r="C257" s="45" t="s">
        <v>307</v>
      </c>
      <c r="D257" s="45" t="s">
        <v>307</v>
      </c>
      <c r="E257" s="45" t="s">
        <v>2139</v>
      </c>
      <c r="F257" s="45" t="s">
        <v>1816</v>
      </c>
      <c r="G257" s="44">
        <v>309</v>
      </c>
      <c r="H257" s="45" t="s">
        <v>1612</v>
      </c>
      <c r="I257" s="46" t="s">
        <v>2153</v>
      </c>
      <c r="J257" s="47" t="s">
        <v>1898</v>
      </c>
      <c r="K257" s="47" t="s">
        <v>51</v>
      </c>
      <c r="L257" s="47" t="s">
        <v>1898</v>
      </c>
      <c r="M257" s="47"/>
      <c r="N257" s="47" t="s">
        <v>272</v>
      </c>
      <c r="O257" s="45" t="s">
        <v>2156</v>
      </c>
      <c r="P257" s="47"/>
      <c r="Q257" s="47"/>
      <c r="R257" s="47"/>
      <c r="S257" s="47"/>
      <c r="T257" s="47" t="s">
        <v>3106</v>
      </c>
      <c r="U257" s="47" t="s">
        <v>1901</v>
      </c>
      <c r="V257" s="48">
        <v>0.91270242341122243</v>
      </c>
      <c r="W257" s="47" t="s">
        <v>3108</v>
      </c>
      <c r="X257" s="44">
        <v>0</v>
      </c>
      <c r="Y257" s="44">
        <v>6</v>
      </c>
      <c r="Z257" s="44">
        <v>32</v>
      </c>
      <c r="AA257" s="44">
        <v>32</v>
      </c>
      <c r="AB257" s="44">
        <v>0</v>
      </c>
      <c r="AC257" s="44">
        <v>0</v>
      </c>
      <c r="AD257" s="44">
        <v>0</v>
      </c>
      <c r="AE257" s="44">
        <v>19</v>
      </c>
      <c r="AF257" s="44">
        <v>10</v>
      </c>
      <c r="AG257" s="44">
        <v>2</v>
      </c>
      <c r="AH257" s="44">
        <v>1</v>
      </c>
      <c r="AI257" s="44">
        <v>0</v>
      </c>
      <c r="AJ257" s="44">
        <v>0</v>
      </c>
      <c r="AK257" s="44">
        <v>0</v>
      </c>
      <c r="AL257" s="47">
        <v>0</v>
      </c>
      <c r="AM257" s="44">
        <v>93.19</v>
      </c>
      <c r="AN257" s="44">
        <v>28.13</v>
      </c>
      <c r="AO257" s="44">
        <v>54</v>
      </c>
      <c r="AP257" s="44">
        <v>7</v>
      </c>
      <c r="AQ257" s="44">
        <v>282</v>
      </c>
      <c r="AR257" s="44">
        <v>283</v>
      </c>
      <c r="AS257" s="44">
        <v>164</v>
      </c>
      <c r="AT257" s="44">
        <v>77</v>
      </c>
      <c r="AU257" s="44">
        <v>65</v>
      </c>
      <c r="AV257" s="44">
        <v>2</v>
      </c>
      <c r="AW257" s="44">
        <v>182</v>
      </c>
      <c r="AX257" s="44">
        <v>2</v>
      </c>
      <c r="AY257" s="44">
        <v>0</v>
      </c>
      <c r="AZ257" s="44">
        <v>0</v>
      </c>
      <c r="BA257" s="44">
        <v>0</v>
      </c>
      <c r="BB257" s="44">
        <v>0</v>
      </c>
      <c r="BC257" s="47" t="s">
        <v>267</v>
      </c>
      <c r="BD257" s="44">
        <v>1069</v>
      </c>
      <c r="BE257" s="44">
        <v>117</v>
      </c>
      <c r="BF257" s="44">
        <v>976</v>
      </c>
      <c r="BG257" s="44">
        <v>2572</v>
      </c>
      <c r="BH257" s="44">
        <v>36</v>
      </c>
      <c r="BI257" s="44">
        <v>1066</v>
      </c>
      <c r="BJ257" s="44">
        <v>406</v>
      </c>
    </row>
    <row r="258" spans="1:62" ht="15.75">
      <c r="A258" s="101" t="s">
        <v>1613</v>
      </c>
      <c r="B258" s="44">
        <v>331</v>
      </c>
      <c r="C258" s="45" t="s">
        <v>307</v>
      </c>
      <c r="D258" s="45" t="s">
        <v>307</v>
      </c>
      <c r="E258" s="45" t="s">
        <v>2139</v>
      </c>
      <c r="F258" s="45" t="s">
        <v>1816</v>
      </c>
      <c r="G258" s="44">
        <v>309</v>
      </c>
      <c r="H258" s="45" t="s">
        <v>1614</v>
      </c>
      <c r="I258" s="46" t="s">
        <v>2153</v>
      </c>
      <c r="J258" s="47" t="s">
        <v>1898</v>
      </c>
      <c r="K258" s="47" t="s">
        <v>51</v>
      </c>
      <c r="L258" s="47" t="s">
        <v>1898</v>
      </c>
      <c r="M258" s="47"/>
      <c r="N258" s="47" t="s">
        <v>272</v>
      </c>
      <c r="O258" s="45" t="s">
        <v>2156</v>
      </c>
      <c r="P258" s="47"/>
      <c r="Q258" s="47"/>
      <c r="R258" s="47"/>
      <c r="S258" s="47"/>
      <c r="T258" s="47" t="s">
        <v>3106</v>
      </c>
      <c r="U258" s="47" t="s">
        <v>1901</v>
      </c>
      <c r="V258" s="48">
        <v>0.85817576583566246</v>
      </c>
      <c r="W258" s="47"/>
      <c r="X258" s="44">
        <v>0</v>
      </c>
      <c r="Y258" s="44">
        <v>6</v>
      </c>
      <c r="Z258" s="44">
        <v>32</v>
      </c>
      <c r="AA258" s="44">
        <v>31</v>
      </c>
      <c r="AB258" s="44">
        <v>1</v>
      </c>
      <c r="AC258" s="44">
        <v>0</v>
      </c>
      <c r="AD258" s="44">
        <v>0</v>
      </c>
      <c r="AE258" s="44">
        <v>20</v>
      </c>
      <c r="AF258" s="44">
        <v>6</v>
      </c>
      <c r="AG258" s="44">
        <v>4</v>
      </c>
      <c r="AH258" s="44">
        <v>2</v>
      </c>
      <c r="AI258" s="44">
        <v>0</v>
      </c>
      <c r="AJ258" s="44">
        <v>0</v>
      </c>
      <c r="AK258" s="44">
        <v>0</v>
      </c>
      <c r="AL258" s="47">
        <v>0</v>
      </c>
      <c r="AM258" s="44">
        <v>94.67</v>
      </c>
      <c r="AN258" s="44">
        <v>12.9</v>
      </c>
      <c r="AO258" s="44">
        <v>11</v>
      </c>
      <c r="AP258" s="44">
        <v>0</v>
      </c>
      <c r="AQ258" s="44">
        <v>180</v>
      </c>
      <c r="AR258" s="44">
        <v>261</v>
      </c>
      <c r="AS258" s="44">
        <v>119</v>
      </c>
      <c r="AT258" s="44">
        <v>27</v>
      </c>
      <c r="AU258" s="44">
        <v>50</v>
      </c>
      <c r="AV258" s="44">
        <v>0</v>
      </c>
      <c r="AW258" s="44">
        <v>243</v>
      </c>
      <c r="AX258" s="44">
        <v>6</v>
      </c>
      <c r="AY258" s="44">
        <v>0</v>
      </c>
      <c r="AZ258" s="44">
        <v>0</v>
      </c>
      <c r="BA258" s="44">
        <v>1</v>
      </c>
      <c r="BB258" s="44">
        <v>0</v>
      </c>
      <c r="BC258" s="47" t="s">
        <v>267</v>
      </c>
      <c r="BD258" s="44">
        <v>778</v>
      </c>
      <c r="BE258" s="44">
        <v>100</v>
      </c>
      <c r="BF258" s="44">
        <v>693</v>
      </c>
      <c r="BG258" s="44">
        <v>2032</v>
      </c>
      <c r="BH258" s="44">
        <v>35</v>
      </c>
      <c r="BI258" s="44">
        <v>591</v>
      </c>
      <c r="BJ258" s="44">
        <v>60</v>
      </c>
    </row>
    <row r="259" spans="1:62" ht="15.75">
      <c r="A259" s="101" t="s">
        <v>1509</v>
      </c>
      <c r="B259" s="44">
        <v>333</v>
      </c>
      <c r="C259" s="45" t="s">
        <v>278</v>
      </c>
      <c r="D259" s="45" t="s">
        <v>278</v>
      </c>
      <c r="E259" s="45" t="s">
        <v>2026</v>
      </c>
      <c r="F259" s="45" t="s">
        <v>1807</v>
      </c>
      <c r="G259" s="44">
        <v>221</v>
      </c>
      <c r="H259" s="45" t="s">
        <v>1510</v>
      </c>
      <c r="I259" s="46" t="s">
        <v>2101</v>
      </c>
      <c r="J259" s="47" t="s">
        <v>1898</v>
      </c>
      <c r="K259" s="47" t="s">
        <v>51</v>
      </c>
      <c r="L259" s="47" t="s">
        <v>1898</v>
      </c>
      <c r="M259" s="47"/>
      <c r="N259" s="47" t="s">
        <v>272</v>
      </c>
      <c r="O259" s="45" t="s">
        <v>2102</v>
      </c>
      <c r="P259" s="47"/>
      <c r="Q259" s="47"/>
      <c r="R259" s="47"/>
      <c r="S259" s="47"/>
      <c r="T259" s="47" t="s">
        <v>3107</v>
      </c>
      <c r="U259" s="47" t="s">
        <v>1898</v>
      </c>
      <c r="V259" s="48">
        <v>0.48578169376237018</v>
      </c>
      <c r="W259" s="47"/>
      <c r="X259" s="44">
        <v>2</v>
      </c>
      <c r="Y259" s="44">
        <v>16</v>
      </c>
      <c r="Z259" s="44">
        <v>150</v>
      </c>
      <c r="AA259" s="44">
        <v>149</v>
      </c>
      <c r="AB259" s="44">
        <v>1</v>
      </c>
      <c r="AC259" s="44">
        <v>0</v>
      </c>
      <c r="AD259" s="44">
        <v>0</v>
      </c>
      <c r="AE259" s="44">
        <v>150</v>
      </c>
      <c r="AF259" s="44">
        <v>0</v>
      </c>
      <c r="AG259" s="44">
        <v>0</v>
      </c>
      <c r="AH259" s="44">
        <v>0</v>
      </c>
      <c r="AI259" s="44">
        <v>0</v>
      </c>
      <c r="AJ259" s="44">
        <v>0</v>
      </c>
      <c r="AK259" s="44">
        <v>0</v>
      </c>
      <c r="AL259" s="47">
        <v>0</v>
      </c>
      <c r="AM259" s="44">
        <v>93.65</v>
      </c>
      <c r="AN259" s="44">
        <v>11.41</v>
      </c>
      <c r="AO259" s="44">
        <v>38</v>
      </c>
      <c r="AP259" s="44">
        <v>0</v>
      </c>
      <c r="AQ259" s="44">
        <v>387</v>
      </c>
      <c r="AR259" s="44">
        <v>540</v>
      </c>
      <c r="AS259" s="44">
        <v>523</v>
      </c>
      <c r="AT259" s="44">
        <v>386</v>
      </c>
      <c r="AU259" s="44">
        <v>226</v>
      </c>
      <c r="AV259" s="44">
        <v>9</v>
      </c>
      <c r="AW259" s="44">
        <v>76</v>
      </c>
      <c r="AX259" s="44">
        <v>13</v>
      </c>
      <c r="AY259" s="44">
        <v>0</v>
      </c>
      <c r="AZ259" s="44">
        <v>0</v>
      </c>
      <c r="BA259" s="44">
        <v>0</v>
      </c>
      <c r="BB259" s="44">
        <v>0</v>
      </c>
      <c r="BC259" s="44">
        <v>30</v>
      </c>
      <c r="BD259" s="44">
        <v>3204</v>
      </c>
      <c r="BE259" s="44">
        <v>445</v>
      </c>
      <c r="BF259" s="44">
        <v>1586</v>
      </c>
      <c r="BG259" s="44">
        <v>6660</v>
      </c>
      <c r="BH259" s="44">
        <v>199</v>
      </c>
      <c r="BI259" s="44">
        <v>2276</v>
      </c>
      <c r="BJ259" s="44">
        <v>565</v>
      </c>
    </row>
    <row r="260" spans="1:62" ht="15.75">
      <c r="A260" s="101" t="s">
        <v>733</v>
      </c>
      <c r="B260" s="44">
        <v>334</v>
      </c>
      <c r="C260" s="45" t="s">
        <v>256</v>
      </c>
      <c r="D260" s="45" t="s">
        <v>256</v>
      </c>
      <c r="E260" s="45" t="s">
        <v>1903</v>
      </c>
      <c r="F260" s="45" t="s">
        <v>1820</v>
      </c>
      <c r="G260" s="44">
        <v>342</v>
      </c>
      <c r="H260" s="45" t="s">
        <v>734</v>
      </c>
      <c r="I260" s="46" t="s">
        <v>1930</v>
      </c>
      <c r="J260" s="47" t="s">
        <v>1898</v>
      </c>
      <c r="K260" s="47" t="s">
        <v>51</v>
      </c>
      <c r="L260" s="47" t="s">
        <v>1898</v>
      </c>
      <c r="M260" s="47"/>
      <c r="N260" s="47" t="s">
        <v>272</v>
      </c>
      <c r="O260" s="45" t="s">
        <v>1931</v>
      </c>
      <c r="P260" s="47"/>
      <c r="Q260" s="47"/>
      <c r="R260" s="47"/>
      <c r="S260" s="47"/>
      <c r="T260" s="47" t="s">
        <v>3107</v>
      </c>
      <c r="U260" s="47" t="s">
        <v>1898</v>
      </c>
      <c r="V260" s="48">
        <v>0.48162974122898133</v>
      </c>
      <c r="W260" s="47" t="s">
        <v>3108</v>
      </c>
      <c r="X260" s="44">
        <v>2</v>
      </c>
      <c r="Y260" s="44">
        <v>10</v>
      </c>
      <c r="Z260" s="44">
        <v>188</v>
      </c>
      <c r="AA260" s="44">
        <v>185</v>
      </c>
      <c r="AB260" s="44">
        <v>1</v>
      </c>
      <c r="AC260" s="44">
        <v>2</v>
      </c>
      <c r="AD260" s="44">
        <v>0</v>
      </c>
      <c r="AE260" s="44">
        <v>132</v>
      </c>
      <c r="AF260" s="44">
        <v>37</v>
      </c>
      <c r="AG260" s="44">
        <v>19</v>
      </c>
      <c r="AH260" s="44">
        <v>0</v>
      </c>
      <c r="AI260" s="44">
        <v>0</v>
      </c>
      <c r="AJ260" s="44">
        <v>0</v>
      </c>
      <c r="AK260" s="44">
        <v>0</v>
      </c>
      <c r="AL260" s="47">
        <v>0</v>
      </c>
      <c r="AM260" s="44">
        <v>92.42</v>
      </c>
      <c r="AN260" s="44">
        <v>19.46</v>
      </c>
      <c r="AO260" s="44">
        <v>778</v>
      </c>
      <c r="AP260" s="44">
        <v>85</v>
      </c>
      <c r="AQ260" s="44">
        <v>978</v>
      </c>
      <c r="AR260" s="44">
        <v>2540</v>
      </c>
      <c r="AS260" s="44">
        <v>659</v>
      </c>
      <c r="AT260" s="44">
        <v>404</v>
      </c>
      <c r="AU260" s="44">
        <v>837</v>
      </c>
      <c r="AV260" s="44">
        <v>127</v>
      </c>
      <c r="AW260" s="44">
        <v>654</v>
      </c>
      <c r="AX260" s="44">
        <v>34</v>
      </c>
      <c r="AY260" s="44">
        <v>33</v>
      </c>
      <c r="AZ260" s="44">
        <v>1</v>
      </c>
      <c r="BA260" s="44">
        <v>8</v>
      </c>
      <c r="BB260" s="44">
        <v>0</v>
      </c>
      <c r="BC260" s="44">
        <v>104</v>
      </c>
      <c r="BD260" s="44">
        <v>5810</v>
      </c>
      <c r="BE260" s="44">
        <v>1133</v>
      </c>
      <c r="BF260" s="44">
        <v>4270</v>
      </c>
      <c r="BG260" s="44">
        <v>21369</v>
      </c>
      <c r="BH260" s="44">
        <v>303</v>
      </c>
      <c r="BI260" s="44">
        <v>6800</v>
      </c>
      <c r="BJ260" s="44">
        <v>271</v>
      </c>
    </row>
    <row r="261" spans="1:62" ht="15.75">
      <c r="A261" s="101" t="s">
        <v>750</v>
      </c>
      <c r="B261" s="44">
        <v>335</v>
      </c>
      <c r="C261" s="45" t="s">
        <v>256</v>
      </c>
      <c r="D261" s="45" t="s">
        <v>256</v>
      </c>
      <c r="E261" s="45" t="s">
        <v>1903</v>
      </c>
      <c r="F261" s="45" t="s">
        <v>1815</v>
      </c>
      <c r="G261" s="44">
        <v>308</v>
      </c>
      <c r="H261" s="45" t="s">
        <v>751</v>
      </c>
      <c r="I261" s="46" t="s">
        <v>1902</v>
      </c>
      <c r="J261" s="47" t="s">
        <v>1898</v>
      </c>
      <c r="K261" s="47" t="s">
        <v>51</v>
      </c>
      <c r="L261" s="47" t="s">
        <v>1898</v>
      </c>
      <c r="M261" s="47"/>
      <c r="N261" s="47" t="s">
        <v>272</v>
      </c>
      <c r="O261" s="45" t="s">
        <v>1935</v>
      </c>
      <c r="P261" s="47"/>
      <c r="Q261" s="47"/>
      <c r="R261" s="47"/>
      <c r="S261" s="47"/>
      <c r="T261" s="47" t="s">
        <v>3107</v>
      </c>
      <c r="U261" s="47" t="s">
        <v>1901</v>
      </c>
      <c r="V261" s="48">
        <v>0.71143631937489515</v>
      </c>
      <c r="W261" s="47" t="s">
        <v>3108</v>
      </c>
      <c r="X261" s="44">
        <v>1</v>
      </c>
      <c r="Y261" s="44">
        <v>20</v>
      </c>
      <c r="Z261" s="44">
        <v>150</v>
      </c>
      <c r="AA261" s="44">
        <v>147</v>
      </c>
      <c r="AB261" s="44">
        <v>1</v>
      </c>
      <c r="AC261" s="44">
        <v>2</v>
      </c>
      <c r="AD261" s="44">
        <v>0</v>
      </c>
      <c r="AE261" s="44">
        <v>47</v>
      </c>
      <c r="AF261" s="44">
        <v>75</v>
      </c>
      <c r="AG261" s="44">
        <v>26</v>
      </c>
      <c r="AH261" s="44">
        <v>2</v>
      </c>
      <c r="AI261" s="44">
        <v>0</v>
      </c>
      <c r="AJ261" s="44">
        <v>0</v>
      </c>
      <c r="AK261" s="44">
        <v>0</v>
      </c>
      <c r="AL261" s="47">
        <v>0</v>
      </c>
      <c r="AM261" s="44">
        <v>74.05</v>
      </c>
      <c r="AN261" s="44">
        <v>46.26</v>
      </c>
      <c r="AO261" s="44">
        <v>383</v>
      </c>
      <c r="AP261" s="44">
        <v>72</v>
      </c>
      <c r="AQ261" s="44">
        <v>887</v>
      </c>
      <c r="AR261" s="44">
        <v>1363</v>
      </c>
      <c r="AS261" s="44">
        <v>627</v>
      </c>
      <c r="AT261" s="44">
        <v>391</v>
      </c>
      <c r="AU261" s="44">
        <v>363</v>
      </c>
      <c r="AV261" s="44">
        <v>13</v>
      </c>
      <c r="AW261" s="44">
        <v>450</v>
      </c>
      <c r="AX261" s="44">
        <v>27</v>
      </c>
      <c r="AY261" s="44">
        <v>33</v>
      </c>
      <c r="AZ261" s="44">
        <v>0</v>
      </c>
      <c r="BA261" s="44">
        <v>35</v>
      </c>
      <c r="BB261" s="44">
        <v>1</v>
      </c>
      <c r="BC261" s="44">
        <v>27</v>
      </c>
      <c r="BD261" s="44">
        <v>4269</v>
      </c>
      <c r="BE261" s="44">
        <v>1480</v>
      </c>
      <c r="BF261" s="44">
        <v>3465</v>
      </c>
      <c r="BG261" s="44">
        <v>11369</v>
      </c>
      <c r="BH261" s="44">
        <v>264</v>
      </c>
      <c r="BI261" s="44">
        <v>7046</v>
      </c>
      <c r="BJ261" s="44">
        <v>843</v>
      </c>
    </row>
    <row r="262" spans="1:62" ht="15.75">
      <c r="A262" s="101" t="s">
        <v>753</v>
      </c>
      <c r="B262" s="44">
        <v>336</v>
      </c>
      <c r="C262" s="45" t="s">
        <v>256</v>
      </c>
      <c r="D262" s="45" t="s">
        <v>256</v>
      </c>
      <c r="E262" s="45" t="s">
        <v>1903</v>
      </c>
      <c r="F262" s="45" t="s">
        <v>1815</v>
      </c>
      <c r="G262" s="44">
        <v>308</v>
      </c>
      <c r="H262" s="45" t="s">
        <v>754</v>
      </c>
      <c r="I262" s="46" t="s">
        <v>1902</v>
      </c>
      <c r="J262" s="47" t="s">
        <v>1898</v>
      </c>
      <c r="K262" s="47" t="s">
        <v>51</v>
      </c>
      <c r="L262" s="47" t="s">
        <v>1898</v>
      </c>
      <c r="M262" s="47"/>
      <c r="N262" s="47" t="s">
        <v>1904</v>
      </c>
      <c r="O262" s="45"/>
      <c r="P262" s="47"/>
      <c r="Q262" s="47" t="s">
        <v>1936</v>
      </c>
      <c r="R262" s="47"/>
      <c r="S262" s="47"/>
      <c r="T262" s="47" t="s">
        <v>3107</v>
      </c>
      <c r="U262" s="47" t="s">
        <v>1898</v>
      </c>
      <c r="V262" s="48">
        <v>0.60886750551757562</v>
      </c>
      <c r="W262" s="47" t="s">
        <v>3108</v>
      </c>
      <c r="X262" s="44">
        <v>2</v>
      </c>
      <c r="Y262" s="44">
        <v>16</v>
      </c>
      <c r="Z262" s="44">
        <v>135</v>
      </c>
      <c r="AA262" s="44">
        <v>127</v>
      </c>
      <c r="AB262" s="44">
        <v>2</v>
      </c>
      <c r="AC262" s="44">
        <v>6</v>
      </c>
      <c r="AD262" s="44">
        <v>0</v>
      </c>
      <c r="AE262" s="44">
        <v>42</v>
      </c>
      <c r="AF262" s="44">
        <v>73</v>
      </c>
      <c r="AG262" s="44">
        <v>18</v>
      </c>
      <c r="AH262" s="44">
        <v>2</v>
      </c>
      <c r="AI262" s="44">
        <v>0</v>
      </c>
      <c r="AJ262" s="44">
        <v>0</v>
      </c>
      <c r="AK262" s="44">
        <v>0</v>
      </c>
      <c r="AL262" s="47">
        <v>0</v>
      </c>
      <c r="AM262" s="44">
        <v>88.1</v>
      </c>
      <c r="AN262" s="44">
        <v>37.799999999999997</v>
      </c>
      <c r="AO262" s="44">
        <v>507</v>
      </c>
      <c r="AP262" s="44">
        <v>91</v>
      </c>
      <c r="AQ262" s="44">
        <v>977</v>
      </c>
      <c r="AR262" s="44">
        <v>864</v>
      </c>
      <c r="AS262" s="44">
        <v>549</v>
      </c>
      <c r="AT262" s="44">
        <v>473</v>
      </c>
      <c r="AU262" s="44">
        <v>356</v>
      </c>
      <c r="AV262" s="44">
        <v>27</v>
      </c>
      <c r="AW262" s="44">
        <v>307</v>
      </c>
      <c r="AX262" s="44">
        <v>1</v>
      </c>
      <c r="AY262" s="44">
        <v>2</v>
      </c>
      <c r="AZ262" s="44">
        <v>0</v>
      </c>
      <c r="BA262" s="44">
        <v>6</v>
      </c>
      <c r="BB262" s="44">
        <v>0</v>
      </c>
      <c r="BC262" s="44">
        <v>73</v>
      </c>
      <c r="BD262" s="44">
        <v>4356</v>
      </c>
      <c r="BE262" s="44">
        <v>1788</v>
      </c>
      <c r="BF262" s="44">
        <v>3056</v>
      </c>
      <c r="BG262" s="44">
        <v>12506</v>
      </c>
      <c r="BH262" s="44">
        <v>198</v>
      </c>
      <c r="BI262" s="44">
        <v>4146</v>
      </c>
      <c r="BJ262" s="44">
        <v>298</v>
      </c>
    </row>
    <row r="263" spans="1:62" ht="15.75">
      <c r="A263" s="101" t="s">
        <v>1158</v>
      </c>
      <c r="B263" s="44">
        <v>337</v>
      </c>
      <c r="C263" s="45" t="s">
        <v>307</v>
      </c>
      <c r="D263" s="45" t="s">
        <v>307</v>
      </c>
      <c r="E263" s="45" t="s">
        <v>2129</v>
      </c>
      <c r="F263" s="45" t="s">
        <v>1817</v>
      </c>
      <c r="G263" s="44">
        <v>337</v>
      </c>
      <c r="H263" s="45" t="s">
        <v>1159</v>
      </c>
      <c r="I263" s="46" t="s">
        <v>2212</v>
      </c>
      <c r="J263" s="47" t="s">
        <v>1898</v>
      </c>
      <c r="K263" s="47" t="s">
        <v>51</v>
      </c>
      <c r="L263" s="47" t="s">
        <v>1898</v>
      </c>
      <c r="M263" s="47"/>
      <c r="N263" s="47" t="s">
        <v>272</v>
      </c>
      <c r="O263" s="45" t="s">
        <v>2213</v>
      </c>
      <c r="P263" s="47"/>
      <c r="Q263" s="47"/>
      <c r="R263" s="47"/>
      <c r="S263" s="47"/>
      <c r="T263" s="47" t="s">
        <v>3106</v>
      </c>
      <c r="U263" s="47" t="s">
        <v>1901</v>
      </c>
      <c r="V263" s="48">
        <v>0.67163987227613831</v>
      </c>
      <c r="W263" s="47" t="s">
        <v>3108</v>
      </c>
      <c r="X263" s="44">
        <v>0</v>
      </c>
      <c r="Y263" s="44">
        <v>41</v>
      </c>
      <c r="Z263" s="44">
        <v>188</v>
      </c>
      <c r="AA263" s="44">
        <v>185</v>
      </c>
      <c r="AB263" s="44">
        <v>3</v>
      </c>
      <c r="AC263" s="44">
        <v>0</v>
      </c>
      <c r="AD263" s="44">
        <v>0</v>
      </c>
      <c r="AE263" s="44">
        <v>46</v>
      </c>
      <c r="AF263" s="44">
        <v>94</v>
      </c>
      <c r="AG263" s="44">
        <v>48</v>
      </c>
      <c r="AH263" s="44">
        <v>0</v>
      </c>
      <c r="AI263" s="44">
        <v>0</v>
      </c>
      <c r="AJ263" s="44">
        <v>0</v>
      </c>
      <c r="AK263" s="44">
        <v>0</v>
      </c>
      <c r="AL263" s="44">
        <v>3</v>
      </c>
      <c r="AM263" s="44">
        <v>94.78</v>
      </c>
      <c r="AN263" s="44">
        <v>27.57</v>
      </c>
      <c r="AO263" s="44">
        <v>611</v>
      </c>
      <c r="AP263" s="44">
        <v>109</v>
      </c>
      <c r="AQ263" s="44">
        <v>1299</v>
      </c>
      <c r="AR263" s="44">
        <v>1313</v>
      </c>
      <c r="AS263" s="44">
        <v>621</v>
      </c>
      <c r="AT263" s="44">
        <v>696</v>
      </c>
      <c r="AU263" s="44">
        <v>419</v>
      </c>
      <c r="AV263" s="44">
        <v>94</v>
      </c>
      <c r="AW263" s="44">
        <v>580</v>
      </c>
      <c r="AX263" s="44">
        <v>20</v>
      </c>
      <c r="AY263" s="44">
        <v>4</v>
      </c>
      <c r="AZ263" s="44">
        <v>0</v>
      </c>
      <c r="BA263" s="44">
        <v>6</v>
      </c>
      <c r="BB263" s="44">
        <v>0</v>
      </c>
      <c r="BC263" s="47" t="s">
        <v>267</v>
      </c>
      <c r="BD263" s="44">
        <v>5548</v>
      </c>
      <c r="BE263" s="44">
        <v>2477</v>
      </c>
      <c r="BF263" s="44">
        <v>3315</v>
      </c>
      <c r="BG263" s="44">
        <v>15658</v>
      </c>
      <c r="BH263" s="44">
        <v>275</v>
      </c>
      <c r="BI263" s="44">
        <v>3419</v>
      </c>
      <c r="BJ263" s="44">
        <v>276</v>
      </c>
    </row>
    <row r="264" spans="1:62" ht="15.75">
      <c r="A264" s="101" t="s">
        <v>850</v>
      </c>
      <c r="B264" s="44">
        <v>338</v>
      </c>
      <c r="C264" s="45" t="s">
        <v>256</v>
      </c>
      <c r="D264" s="45" t="s">
        <v>1818</v>
      </c>
      <c r="E264" s="45" t="s">
        <v>1922</v>
      </c>
      <c r="F264" s="45" t="s">
        <v>1826</v>
      </c>
      <c r="G264" s="44">
        <v>530</v>
      </c>
      <c r="H264" s="45" t="s">
        <v>851</v>
      </c>
      <c r="I264" s="46" t="s">
        <v>1921</v>
      </c>
      <c r="J264" s="47" t="s">
        <v>1898</v>
      </c>
      <c r="K264" s="47" t="s">
        <v>51</v>
      </c>
      <c r="L264" s="47" t="s">
        <v>1898</v>
      </c>
      <c r="M264" s="47"/>
      <c r="N264" s="47" t="s">
        <v>1904</v>
      </c>
      <c r="O264" s="45"/>
      <c r="P264" s="47"/>
      <c r="Q264" s="47"/>
      <c r="R264" s="47"/>
      <c r="S264" s="47"/>
      <c r="T264" s="47" t="s">
        <v>3106</v>
      </c>
      <c r="U264" s="47" t="s">
        <v>1898</v>
      </c>
      <c r="V264" s="48">
        <v>0.50580410529618158</v>
      </c>
      <c r="W264" s="47"/>
      <c r="X264" s="44">
        <v>0</v>
      </c>
      <c r="Y264" s="44">
        <v>0</v>
      </c>
      <c r="Z264" s="44">
        <v>168</v>
      </c>
      <c r="AA264" s="44">
        <v>162</v>
      </c>
      <c r="AB264" s="44">
        <v>6</v>
      </c>
      <c r="AC264" s="44">
        <v>0</v>
      </c>
      <c r="AD264" s="44">
        <v>0</v>
      </c>
      <c r="AE264" s="44">
        <v>42</v>
      </c>
      <c r="AF264" s="44">
        <v>82</v>
      </c>
      <c r="AG264" s="44">
        <v>44</v>
      </c>
      <c r="AH264" s="44">
        <v>0</v>
      </c>
      <c r="AI264" s="44">
        <v>0</v>
      </c>
      <c r="AJ264" s="44">
        <v>0</v>
      </c>
      <c r="AK264" s="44">
        <v>0</v>
      </c>
      <c r="AL264" s="47">
        <v>0</v>
      </c>
      <c r="AM264" s="44">
        <v>92.52</v>
      </c>
      <c r="AN264" s="44">
        <v>30.86</v>
      </c>
      <c r="AO264" s="47" t="s">
        <v>267</v>
      </c>
      <c r="AP264" s="47" t="s">
        <v>267</v>
      </c>
      <c r="AQ264" s="44">
        <v>402</v>
      </c>
      <c r="AR264" s="44">
        <v>70</v>
      </c>
      <c r="AS264" s="44">
        <v>44</v>
      </c>
      <c r="AT264" s="44">
        <v>15</v>
      </c>
      <c r="AU264" s="44">
        <v>1</v>
      </c>
      <c r="AV264" s="44">
        <v>0</v>
      </c>
      <c r="AW264" s="44">
        <v>3</v>
      </c>
      <c r="AX264" s="44">
        <v>0</v>
      </c>
      <c r="AY264" s="44">
        <v>0</v>
      </c>
      <c r="AZ264" s="44">
        <v>0</v>
      </c>
      <c r="BA264" s="44">
        <v>0</v>
      </c>
      <c r="BB264" s="44">
        <v>0</v>
      </c>
      <c r="BC264" s="47" t="s">
        <v>267</v>
      </c>
      <c r="BD264" s="44">
        <v>3777</v>
      </c>
      <c r="BE264" s="44">
        <v>626</v>
      </c>
      <c r="BF264" s="44">
        <v>301</v>
      </c>
      <c r="BG264" s="44">
        <v>64</v>
      </c>
      <c r="BH264" s="44">
        <v>844</v>
      </c>
      <c r="BI264" s="44">
        <v>168</v>
      </c>
      <c r="BJ264" s="44">
        <v>39</v>
      </c>
    </row>
    <row r="265" spans="1:62" ht="15.75">
      <c r="A265" s="101" t="s">
        <v>1053</v>
      </c>
      <c r="B265" s="44">
        <v>339</v>
      </c>
      <c r="C265" s="45" t="s">
        <v>278</v>
      </c>
      <c r="D265" s="45" t="s">
        <v>278</v>
      </c>
      <c r="E265" s="45" t="s">
        <v>2004</v>
      </c>
      <c r="F265" s="45" t="s">
        <v>1821</v>
      </c>
      <c r="G265" s="44">
        <v>351</v>
      </c>
      <c r="H265" s="45" t="s">
        <v>1054</v>
      </c>
      <c r="I265" s="46" t="s">
        <v>2043</v>
      </c>
      <c r="J265" s="47" t="s">
        <v>1898</v>
      </c>
      <c r="K265" s="47" t="s">
        <v>51</v>
      </c>
      <c r="L265" s="47" t="s">
        <v>1898</v>
      </c>
      <c r="M265" s="47"/>
      <c r="N265" s="47" t="s">
        <v>272</v>
      </c>
      <c r="O265" s="45" t="s">
        <v>2063</v>
      </c>
      <c r="P265" s="47"/>
      <c r="Q265" s="47"/>
      <c r="R265" s="47"/>
      <c r="S265" s="47"/>
      <c r="T265" s="47" t="s">
        <v>3106</v>
      </c>
      <c r="U265" s="47" t="s">
        <v>1898</v>
      </c>
      <c r="V265" s="48">
        <v>0.42974230113820094</v>
      </c>
      <c r="W265" s="47" t="s">
        <v>3108</v>
      </c>
      <c r="X265" s="44">
        <v>0</v>
      </c>
      <c r="Y265" s="44">
        <v>12</v>
      </c>
      <c r="Z265" s="44">
        <v>150</v>
      </c>
      <c r="AA265" s="44">
        <v>146</v>
      </c>
      <c r="AB265" s="44">
        <v>2</v>
      </c>
      <c r="AC265" s="44">
        <v>2</v>
      </c>
      <c r="AD265" s="44">
        <v>0</v>
      </c>
      <c r="AE265" s="44">
        <v>40</v>
      </c>
      <c r="AF265" s="44">
        <v>67</v>
      </c>
      <c r="AG265" s="44">
        <v>43</v>
      </c>
      <c r="AH265" s="44">
        <v>0</v>
      </c>
      <c r="AI265" s="44">
        <v>0</v>
      </c>
      <c r="AJ265" s="44">
        <v>0</v>
      </c>
      <c r="AK265" s="44">
        <v>0</v>
      </c>
      <c r="AL265" s="44">
        <v>2</v>
      </c>
      <c r="AM265" s="44">
        <v>89.51</v>
      </c>
      <c r="AN265" s="44">
        <v>41.1</v>
      </c>
      <c r="AO265" s="44">
        <v>972</v>
      </c>
      <c r="AP265" s="44">
        <v>162</v>
      </c>
      <c r="AQ265" s="44">
        <v>801</v>
      </c>
      <c r="AR265" s="44">
        <v>1295</v>
      </c>
      <c r="AS265" s="44">
        <v>476</v>
      </c>
      <c r="AT265" s="44">
        <v>280</v>
      </c>
      <c r="AU265" s="44">
        <v>170</v>
      </c>
      <c r="AV265" s="44">
        <v>2</v>
      </c>
      <c r="AW265" s="44">
        <v>118</v>
      </c>
      <c r="AX265" s="44">
        <v>1</v>
      </c>
      <c r="AY265" s="44">
        <v>2</v>
      </c>
      <c r="AZ265" s="44">
        <v>0</v>
      </c>
      <c r="BA265" s="44">
        <v>1</v>
      </c>
      <c r="BB265" s="44">
        <v>0</v>
      </c>
      <c r="BC265" s="47" t="s">
        <v>267</v>
      </c>
      <c r="BD265" s="44">
        <v>4146</v>
      </c>
      <c r="BE265" s="44">
        <v>3223</v>
      </c>
      <c r="BF265" s="44">
        <v>2306</v>
      </c>
      <c r="BG265" s="44">
        <v>15324</v>
      </c>
      <c r="BH265" s="44">
        <v>253</v>
      </c>
      <c r="BI265" s="44">
        <v>5396</v>
      </c>
      <c r="BJ265" s="44">
        <v>258</v>
      </c>
    </row>
    <row r="266" spans="1:62" ht="15.75">
      <c r="A266" s="101" t="s">
        <v>1332</v>
      </c>
      <c r="B266" s="44">
        <v>340</v>
      </c>
      <c r="C266" s="45" t="s">
        <v>307</v>
      </c>
      <c r="D266" s="45" t="s">
        <v>1700</v>
      </c>
      <c r="E266" s="45" t="s">
        <v>1927</v>
      </c>
      <c r="F266" s="45" t="s">
        <v>1773</v>
      </c>
      <c r="G266" s="44">
        <v>111</v>
      </c>
      <c r="H266" s="45" t="s">
        <v>1333</v>
      </c>
      <c r="I266" s="46" t="s">
        <v>2146</v>
      </c>
      <c r="J266" s="47" t="s">
        <v>1898</v>
      </c>
      <c r="K266" s="47" t="s">
        <v>51</v>
      </c>
      <c r="L266" s="47" t="s">
        <v>1898</v>
      </c>
      <c r="M266" s="47"/>
      <c r="N266" s="47" t="s">
        <v>272</v>
      </c>
      <c r="O266" s="45" t="s">
        <v>2147</v>
      </c>
      <c r="P266" s="47"/>
      <c r="Q266" s="47"/>
      <c r="R266" s="47"/>
      <c r="S266" s="47"/>
      <c r="T266" s="47" t="s">
        <v>3107</v>
      </c>
      <c r="U266" s="47" t="s">
        <v>1901</v>
      </c>
      <c r="V266" s="48">
        <v>0.69488996199158914</v>
      </c>
      <c r="W266" s="47" t="s">
        <v>3108</v>
      </c>
      <c r="X266" s="44">
        <v>2</v>
      </c>
      <c r="Y266" s="44">
        <v>5</v>
      </c>
      <c r="Z266" s="44">
        <v>125</v>
      </c>
      <c r="AA266" s="44">
        <v>122</v>
      </c>
      <c r="AB266" s="44">
        <v>3</v>
      </c>
      <c r="AC266" s="44">
        <v>0</v>
      </c>
      <c r="AD266" s="44">
        <v>14</v>
      </c>
      <c r="AE266" s="44">
        <v>111</v>
      </c>
      <c r="AF266" s="44">
        <v>0</v>
      </c>
      <c r="AG266" s="44">
        <v>0</v>
      </c>
      <c r="AH266" s="44">
        <v>0</v>
      </c>
      <c r="AI266" s="44">
        <v>0</v>
      </c>
      <c r="AJ266" s="44">
        <v>0</v>
      </c>
      <c r="AK266" s="44">
        <v>0</v>
      </c>
      <c r="AL266" s="47">
        <v>0</v>
      </c>
      <c r="AM266" s="44">
        <v>87.53</v>
      </c>
      <c r="AN266" s="44">
        <v>14.75</v>
      </c>
      <c r="AO266" s="44">
        <v>52</v>
      </c>
      <c r="AP266" s="44">
        <v>0</v>
      </c>
      <c r="AQ266" s="44">
        <v>389</v>
      </c>
      <c r="AR266" s="44">
        <v>487</v>
      </c>
      <c r="AS266" s="44">
        <v>390</v>
      </c>
      <c r="AT266" s="44">
        <v>219</v>
      </c>
      <c r="AU266" s="44">
        <v>85</v>
      </c>
      <c r="AV266" s="44">
        <v>1</v>
      </c>
      <c r="AW266" s="44">
        <v>24</v>
      </c>
      <c r="AX266" s="44">
        <v>0</v>
      </c>
      <c r="AY266" s="44">
        <v>0</v>
      </c>
      <c r="AZ266" s="44">
        <v>0</v>
      </c>
      <c r="BA266" s="44">
        <v>0</v>
      </c>
      <c r="BB266" s="44">
        <v>0</v>
      </c>
      <c r="BC266" s="44">
        <v>38</v>
      </c>
      <c r="BD266" s="44">
        <v>2023</v>
      </c>
      <c r="BE266" s="44">
        <v>911</v>
      </c>
      <c r="BF266" s="44">
        <v>1175</v>
      </c>
      <c r="BG266" s="44">
        <v>3647</v>
      </c>
      <c r="BH266" s="44">
        <v>87</v>
      </c>
      <c r="BI266" s="44">
        <v>1340</v>
      </c>
      <c r="BJ266" s="44">
        <v>261</v>
      </c>
    </row>
    <row r="267" spans="1:62" ht="15.75">
      <c r="A267" s="101" t="s">
        <v>1566</v>
      </c>
      <c r="B267" s="44">
        <v>341</v>
      </c>
      <c r="C267" s="45" t="s">
        <v>256</v>
      </c>
      <c r="D267" s="45" t="s">
        <v>1818</v>
      </c>
      <c r="E267" s="45" t="s">
        <v>1922</v>
      </c>
      <c r="F267" s="45" t="s">
        <v>1819</v>
      </c>
      <c r="G267" s="44">
        <v>341</v>
      </c>
      <c r="H267" s="45" t="s">
        <v>1567</v>
      </c>
      <c r="I267" s="46" t="s">
        <v>1951</v>
      </c>
      <c r="J267" s="47" t="s">
        <v>1898</v>
      </c>
      <c r="K267" s="47" t="s">
        <v>51</v>
      </c>
      <c r="L267" s="47" t="s">
        <v>1898</v>
      </c>
      <c r="M267" s="47"/>
      <c r="N267" s="47" t="s">
        <v>1904</v>
      </c>
      <c r="O267" s="45"/>
      <c r="P267" s="47"/>
      <c r="Q267" s="47" t="s">
        <v>1999</v>
      </c>
      <c r="R267" s="47"/>
      <c r="S267" s="47"/>
      <c r="T267" s="47" t="s">
        <v>3107</v>
      </c>
      <c r="U267" s="47" t="s">
        <v>1901</v>
      </c>
      <c r="V267" s="48">
        <v>0.88937665147825828</v>
      </c>
      <c r="W267" s="47"/>
      <c r="X267" s="44">
        <v>5</v>
      </c>
      <c r="Y267" s="44">
        <v>0</v>
      </c>
      <c r="Z267" s="44">
        <v>230</v>
      </c>
      <c r="AA267" s="44">
        <v>230</v>
      </c>
      <c r="AB267" s="44">
        <v>0</v>
      </c>
      <c r="AC267" s="44">
        <v>0</v>
      </c>
      <c r="AD267" s="44">
        <v>0</v>
      </c>
      <c r="AE267" s="44">
        <v>66</v>
      </c>
      <c r="AF267" s="44">
        <v>108</v>
      </c>
      <c r="AG267" s="44">
        <v>47</v>
      </c>
      <c r="AH267" s="44">
        <v>9</v>
      </c>
      <c r="AI267" s="44">
        <v>0</v>
      </c>
      <c r="AJ267" s="44">
        <v>0</v>
      </c>
      <c r="AK267" s="44">
        <v>0</v>
      </c>
      <c r="AL267" s="44">
        <v>1</v>
      </c>
      <c r="AM267" s="44">
        <v>92.78</v>
      </c>
      <c r="AN267" s="44">
        <v>30.87</v>
      </c>
      <c r="AO267" s="44">
        <v>26</v>
      </c>
      <c r="AP267" s="44">
        <v>5</v>
      </c>
      <c r="AQ267" s="44">
        <v>1204</v>
      </c>
      <c r="AR267" s="44">
        <v>458</v>
      </c>
      <c r="AS267" s="44">
        <v>206</v>
      </c>
      <c r="AT267" s="44">
        <v>65</v>
      </c>
      <c r="AU267" s="44">
        <v>123</v>
      </c>
      <c r="AV267" s="44">
        <v>12</v>
      </c>
      <c r="AW267" s="44">
        <v>119</v>
      </c>
      <c r="AX267" s="44">
        <v>6</v>
      </c>
      <c r="AY267" s="44">
        <v>0</v>
      </c>
      <c r="AZ267" s="44">
        <v>0</v>
      </c>
      <c r="BA267" s="44">
        <v>0</v>
      </c>
      <c r="BB267" s="44">
        <v>0</v>
      </c>
      <c r="BC267" s="44">
        <v>12</v>
      </c>
      <c r="BD267" s="44">
        <v>6966</v>
      </c>
      <c r="BE267" s="44">
        <v>2811</v>
      </c>
      <c r="BF267" s="44">
        <v>693</v>
      </c>
      <c r="BG267" s="44">
        <v>426</v>
      </c>
      <c r="BH267" s="44">
        <v>10</v>
      </c>
      <c r="BI267" s="44">
        <v>0</v>
      </c>
      <c r="BJ267" s="44">
        <v>150</v>
      </c>
    </row>
    <row r="268" spans="1:62" ht="15.75">
      <c r="A268" s="101" t="s">
        <v>1556</v>
      </c>
      <c r="B268" s="44">
        <v>342</v>
      </c>
      <c r="C268" s="45" t="s">
        <v>256</v>
      </c>
      <c r="D268" s="45" t="s">
        <v>256</v>
      </c>
      <c r="E268" s="45" t="s">
        <v>1903</v>
      </c>
      <c r="F268" s="45" t="s">
        <v>1820</v>
      </c>
      <c r="G268" s="44">
        <v>342</v>
      </c>
      <c r="H268" s="45" t="s">
        <v>1557</v>
      </c>
      <c r="I268" s="46" t="s">
        <v>1930</v>
      </c>
      <c r="J268" s="47" t="s">
        <v>1898</v>
      </c>
      <c r="K268" s="47" t="s">
        <v>51</v>
      </c>
      <c r="L268" s="47" t="s">
        <v>1898</v>
      </c>
      <c r="M268" s="47"/>
      <c r="N268" s="47" t="s">
        <v>272</v>
      </c>
      <c r="O268" s="45" t="s">
        <v>1998</v>
      </c>
      <c r="P268" s="47"/>
      <c r="Q268" s="47"/>
      <c r="R268" s="47"/>
      <c r="S268" s="47"/>
      <c r="T268" s="47" t="s">
        <v>3107</v>
      </c>
      <c r="U268" s="47" t="s">
        <v>1898</v>
      </c>
      <c r="V268" s="48">
        <v>0.55395700763965616</v>
      </c>
      <c r="W268" s="47" t="s">
        <v>3108</v>
      </c>
      <c r="X268" s="44">
        <v>2</v>
      </c>
      <c r="Y268" s="44">
        <v>2</v>
      </c>
      <c r="Z268" s="44">
        <v>200</v>
      </c>
      <c r="AA268" s="44">
        <v>195</v>
      </c>
      <c r="AB268" s="44">
        <v>4</v>
      </c>
      <c r="AC268" s="44">
        <v>1</v>
      </c>
      <c r="AD268" s="44">
        <v>0</v>
      </c>
      <c r="AE268" s="44">
        <v>200</v>
      </c>
      <c r="AF268" s="44">
        <v>0</v>
      </c>
      <c r="AG268" s="44">
        <v>0</v>
      </c>
      <c r="AH268" s="44">
        <v>0</v>
      </c>
      <c r="AI268" s="44">
        <v>0</v>
      </c>
      <c r="AJ268" s="44">
        <v>0</v>
      </c>
      <c r="AK268" s="44">
        <v>0</v>
      </c>
      <c r="AL268" s="44">
        <v>1</v>
      </c>
      <c r="AM268" s="44">
        <v>91.63</v>
      </c>
      <c r="AN268" s="44">
        <v>16.41</v>
      </c>
      <c r="AO268" s="44">
        <v>99</v>
      </c>
      <c r="AP268" s="44">
        <v>7</v>
      </c>
      <c r="AQ268" s="44">
        <v>705</v>
      </c>
      <c r="AR268" s="44">
        <v>1121</v>
      </c>
      <c r="AS268" s="44">
        <v>872</v>
      </c>
      <c r="AT268" s="44">
        <v>439</v>
      </c>
      <c r="AU268" s="44">
        <v>472</v>
      </c>
      <c r="AV268" s="44">
        <v>53</v>
      </c>
      <c r="AW268" s="44">
        <v>927</v>
      </c>
      <c r="AX268" s="44">
        <v>11</v>
      </c>
      <c r="AY268" s="44">
        <v>8</v>
      </c>
      <c r="AZ268" s="44">
        <v>0</v>
      </c>
      <c r="BA268" s="44">
        <v>11</v>
      </c>
      <c r="BB268" s="44">
        <v>0</v>
      </c>
      <c r="BC268" s="44">
        <v>119</v>
      </c>
      <c r="BD268" s="44">
        <v>4852</v>
      </c>
      <c r="BE268" s="44">
        <v>847</v>
      </c>
      <c r="BF268" s="44">
        <v>4107</v>
      </c>
      <c r="BG268" s="44">
        <v>14109</v>
      </c>
      <c r="BH268" s="44">
        <v>264</v>
      </c>
      <c r="BI268" s="44">
        <v>3349</v>
      </c>
      <c r="BJ268" s="44">
        <v>713</v>
      </c>
    </row>
    <row r="269" spans="1:62" ht="15.75">
      <c r="A269" s="101" t="s">
        <v>1569</v>
      </c>
      <c r="B269" s="44">
        <v>343</v>
      </c>
      <c r="C269" s="45" t="s">
        <v>307</v>
      </c>
      <c r="D269" s="45" t="s">
        <v>307</v>
      </c>
      <c r="E269" s="45" t="s">
        <v>2162</v>
      </c>
      <c r="F269" s="45" t="s">
        <v>1809</v>
      </c>
      <c r="G269" s="44">
        <v>241</v>
      </c>
      <c r="H269" s="45" t="s">
        <v>1570</v>
      </c>
      <c r="I269" s="46" t="s">
        <v>2182</v>
      </c>
      <c r="J269" s="47" t="s">
        <v>1898</v>
      </c>
      <c r="K269" s="47" t="s">
        <v>51</v>
      </c>
      <c r="L269" s="47" t="s">
        <v>1898</v>
      </c>
      <c r="M269" s="47"/>
      <c r="N269" s="47" t="s">
        <v>272</v>
      </c>
      <c r="O269" s="45" t="s">
        <v>2186</v>
      </c>
      <c r="P269" s="47"/>
      <c r="Q269" s="47"/>
      <c r="R269" s="47"/>
      <c r="S269" s="47"/>
      <c r="T269" s="47" t="s">
        <v>3107</v>
      </c>
      <c r="U269" s="47" t="s">
        <v>1898</v>
      </c>
      <c r="V269" s="48">
        <v>0.58632298101513125</v>
      </c>
      <c r="W269" s="47" t="s">
        <v>3108</v>
      </c>
      <c r="X269" s="44">
        <v>2</v>
      </c>
      <c r="Y269" s="44">
        <v>2</v>
      </c>
      <c r="Z269" s="44">
        <v>200</v>
      </c>
      <c r="AA269" s="44">
        <v>176</v>
      </c>
      <c r="AB269" s="44">
        <v>4</v>
      </c>
      <c r="AC269" s="44">
        <v>20</v>
      </c>
      <c r="AD269" s="44">
        <v>0</v>
      </c>
      <c r="AE269" s="44">
        <v>200</v>
      </c>
      <c r="AF269" s="44">
        <v>0</v>
      </c>
      <c r="AG269" s="44">
        <v>0</v>
      </c>
      <c r="AH269" s="44">
        <v>0</v>
      </c>
      <c r="AI269" s="44">
        <v>0</v>
      </c>
      <c r="AJ269" s="44">
        <v>0</v>
      </c>
      <c r="AK269" s="44">
        <v>0</v>
      </c>
      <c r="AL269" s="44">
        <v>1</v>
      </c>
      <c r="AM269" s="44">
        <v>95.58</v>
      </c>
      <c r="AN269" s="44">
        <v>17.61</v>
      </c>
      <c r="AO269" s="44">
        <v>114</v>
      </c>
      <c r="AP269" s="44">
        <v>14</v>
      </c>
      <c r="AQ269" s="44">
        <v>576</v>
      </c>
      <c r="AR269" s="44">
        <v>286</v>
      </c>
      <c r="AS269" s="44">
        <v>540</v>
      </c>
      <c r="AT269" s="44">
        <v>392</v>
      </c>
      <c r="AU269" s="44">
        <v>433</v>
      </c>
      <c r="AV269" s="44">
        <v>23</v>
      </c>
      <c r="AW269" s="44">
        <v>373</v>
      </c>
      <c r="AX269" s="44">
        <v>13</v>
      </c>
      <c r="AY269" s="44">
        <v>3</v>
      </c>
      <c r="AZ269" s="44">
        <v>0</v>
      </c>
      <c r="BA269" s="44">
        <v>3</v>
      </c>
      <c r="BB269" s="44">
        <v>0</v>
      </c>
      <c r="BC269" s="44">
        <v>74</v>
      </c>
      <c r="BD269" s="44">
        <v>3534</v>
      </c>
      <c r="BE269" s="44">
        <v>804</v>
      </c>
      <c r="BF269" s="44">
        <v>2577</v>
      </c>
      <c r="BG269" s="44">
        <v>7748</v>
      </c>
      <c r="BH269" s="44">
        <v>169</v>
      </c>
      <c r="BI269" s="44">
        <v>1561</v>
      </c>
      <c r="BJ269" s="44">
        <v>438</v>
      </c>
    </row>
    <row r="270" spans="1:62" ht="15.75">
      <c r="A270" s="101" t="s">
        <v>1204</v>
      </c>
      <c r="B270" s="44">
        <v>344</v>
      </c>
      <c r="C270" s="45" t="s">
        <v>307</v>
      </c>
      <c r="D270" s="45" t="s">
        <v>307</v>
      </c>
      <c r="E270" s="45" t="s">
        <v>2139</v>
      </c>
      <c r="F270" s="45" t="s">
        <v>1679</v>
      </c>
      <c r="G270" s="44">
        <v>3</v>
      </c>
      <c r="H270" s="45" t="s">
        <v>1205</v>
      </c>
      <c r="I270" s="46" t="s">
        <v>2172</v>
      </c>
      <c r="J270" s="47" t="s">
        <v>1898</v>
      </c>
      <c r="K270" s="47" t="s">
        <v>51</v>
      </c>
      <c r="L270" s="47" t="s">
        <v>1898</v>
      </c>
      <c r="M270" s="47"/>
      <c r="N270" s="47" t="s">
        <v>272</v>
      </c>
      <c r="O270" s="45" t="s">
        <v>2177</v>
      </c>
      <c r="P270" s="47"/>
      <c r="Q270" s="47"/>
      <c r="R270" s="47"/>
      <c r="S270" s="47"/>
      <c r="T270" s="47" t="s">
        <v>3107</v>
      </c>
      <c r="U270" s="47" t="s">
        <v>1898</v>
      </c>
      <c r="V270" s="48">
        <v>0.54427031941189308</v>
      </c>
      <c r="W270" s="47" t="s">
        <v>3108</v>
      </c>
      <c r="X270" s="44">
        <v>2</v>
      </c>
      <c r="Y270" s="44">
        <v>2</v>
      </c>
      <c r="Z270" s="44">
        <v>180</v>
      </c>
      <c r="AA270" s="44">
        <v>175</v>
      </c>
      <c r="AB270" s="44">
        <v>1</v>
      </c>
      <c r="AC270" s="44">
        <v>4</v>
      </c>
      <c r="AD270" s="44">
        <v>0</v>
      </c>
      <c r="AE270" s="44">
        <v>180</v>
      </c>
      <c r="AF270" s="44">
        <v>0</v>
      </c>
      <c r="AG270" s="44">
        <v>0</v>
      </c>
      <c r="AH270" s="44">
        <v>0</v>
      </c>
      <c r="AI270" s="44">
        <v>0</v>
      </c>
      <c r="AJ270" s="44">
        <v>0</v>
      </c>
      <c r="AK270" s="44">
        <v>0</v>
      </c>
      <c r="AL270" s="47">
        <v>0</v>
      </c>
      <c r="AM270" s="44">
        <v>96.4</v>
      </c>
      <c r="AN270" s="44">
        <v>10.29</v>
      </c>
      <c r="AO270" s="44">
        <v>120</v>
      </c>
      <c r="AP270" s="44">
        <v>4</v>
      </c>
      <c r="AQ270" s="44">
        <v>1229</v>
      </c>
      <c r="AR270" s="44">
        <v>3346</v>
      </c>
      <c r="AS270" s="44">
        <v>407</v>
      </c>
      <c r="AT270" s="44">
        <v>170</v>
      </c>
      <c r="AU270" s="44">
        <v>535</v>
      </c>
      <c r="AV270" s="44">
        <v>164</v>
      </c>
      <c r="AW270" s="44">
        <v>107</v>
      </c>
      <c r="AX270" s="44">
        <v>0</v>
      </c>
      <c r="AY270" s="44">
        <v>17</v>
      </c>
      <c r="AZ270" s="44">
        <v>0</v>
      </c>
      <c r="BA270" s="44">
        <v>2</v>
      </c>
      <c r="BB270" s="44">
        <v>0</v>
      </c>
      <c r="BC270" s="44">
        <v>119</v>
      </c>
      <c r="BD270" s="44">
        <v>3497</v>
      </c>
      <c r="BE270" s="44">
        <v>1193</v>
      </c>
      <c r="BF270" s="44">
        <v>2635</v>
      </c>
      <c r="BG270" s="44">
        <v>15662</v>
      </c>
      <c r="BH270" s="44">
        <v>244</v>
      </c>
      <c r="BI270" s="44">
        <v>6859</v>
      </c>
      <c r="BJ270" s="44">
        <v>611</v>
      </c>
    </row>
    <row r="271" spans="1:62" ht="15.75">
      <c r="A271" s="101" t="s">
        <v>546</v>
      </c>
      <c r="B271" s="44">
        <v>345</v>
      </c>
      <c r="C271" s="45" t="s">
        <v>278</v>
      </c>
      <c r="D271" s="45" t="s">
        <v>1700</v>
      </c>
      <c r="E271" s="45" t="s">
        <v>2012</v>
      </c>
      <c r="F271" s="45" t="s">
        <v>1725</v>
      </c>
      <c r="G271" s="44">
        <v>46</v>
      </c>
      <c r="H271" s="45" t="s">
        <v>547</v>
      </c>
      <c r="I271" s="46" t="s">
        <v>2015</v>
      </c>
      <c r="J271" s="47" t="s">
        <v>1898</v>
      </c>
      <c r="K271" s="47" t="s">
        <v>51</v>
      </c>
      <c r="L271" s="47" t="s">
        <v>1898</v>
      </c>
      <c r="M271" s="47"/>
      <c r="N271" s="47" t="s">
        <v>1904</v>
      </c>
      <c r="O271" s="45"/>
      <c r="P271" s="47"/>
      <c r="Q271" s="47"/>
      <c r="R271" s="47"/>
      <c r="S271" s="47"/>
      <c r="T271" s="47" t="s">
        <v>3106</v>
      </c>
      <c r="U271" s="47" t="s">
        <v>1901</v>
      </c>
      <c r="V271" s="48">
        <v>0.58654342548436422</v>
      </c>
      <c r="W271" s="47"/>
      <c r="X271" s="44">
        <v>0</v>
      </c>
      <c r="Y271" s="44">
        <v>9</v>
      </c>
      <c r="Z271" s="44">
        <v>72</v>
      </c>
      <c r="AA271" s="44">
        <v>72</v>
      </c>
      <c r="AB271" s="44">
        <v>0</v>
      </c>
      <c r="AC271" s="44">
        <v>0</v>
      </c>
      <c r="AD271" s="44">
        <v>0</v>
      </c>
      <c r="AE271" s="44">
        <v>14</v>
      </c>
      <c r="AF271" s="44">
        <v>36</v>
      </c>
      <c r="AG271" s="44">
        <v>18</v>
      </c>
      <c r="AH271" s="44">
        <v>4</v>
      </c>
      <c r="AI271" s="44">
        <v>0</v>
      </c>
      <c r="AJ271" s="44">
        <v>0</v>
      </c>
      <c r="AK271" s="44">
        <v>0</v>
      </c>
      <c r="AL271" s="47">
        <v>0</v>
      </c>
      <c r="AM271" s="44">
        <v>82.4</v>
      </c>
      <c r="AN271" s="44">
        <v>44.44</v>
      </c>
      <c r="AO271" s="44">
        <v>760</v>
      </c>
      <c r="AP271" s="44">
        <v>35</v>
      </c>
      <c r="AQ271" s="44">
        <v>404</v>
      </c>
      <c r="AR271" s="44">
        <v>1092</v>
      </c>
      <c r="AS271" s="44">
        <v>350</v>
      </c>
      <c r="AT271" s="44">
        <v>740</v>
      </c>
      <c r="AU271" s="44">
        <v>458</v>
      </c>
      <c r="AV271" s="44">
        <v>21</v>
      </c>
      <c r="AW271" s="44">
        <v>211</v>
      </c>
      <c r="AX271" s="44">
        <v>3</v>
      </c>
      <c r="AY271" s="44">
        <v>6</v>
      </c>
      <c r="AZ271" s="44">
        <v>0</v>
      </c>
      <c r="BA271" s="44">
        <v>8</v>
      </c>
      <c r="BB271" s="44">
        <v>0</v>
      </c>
      <c r="BC271" s="47" t="s">
        <v>267</v>
      </c>
      <c r="BD271" s="44">
        <v>2797</v>
      </c>
      <c r="BE271" s="44">
        <v>1068</v>
      </c>
      <c r="BF271" s="44">
        <v>1698</v>
      </c>
      <c r="BG271" s="44">
        <v>10193</v>
      </c>
      <c r="BH271" s="44">
        <v>196</v>
      </c>
      <c r="BI271" s="44">
        <v>4800</v>
      </c>
      <c r="BJ271" s="44">
        <v>26</v>
      </c>
    </row>
    <row r="272" spans="1:62" ht="15.75">
      <c r="A272" s="101" t="s">
        <v>631</v>
      </c>
      <c r="B272" s="44">
        <v>346</v>
      </c>
      <c r="C272" s="45" t="s">
        <v>256</v>
      </c>
      <c r="D272" s="45" t="s">
        <v>256</v>
      </c>
      <c r="E272" s="45" t="s">
        <v>1896</v>
      </c>
      <c r="F272" s="45" t="s">
        <v>1712</v>
      </c>
      <c r="G272" s="44">
        <v>32</v>
      </c>
      <c r="H272" s="45" t="s">
        <v>632</v>
      </c>
      <c r="I272" s="46" t="s">
        <v>1916</v>
      </c>
      <c r="J272" s="47" t="s">
        <v>1898</v>
      </c>
      <c r="K272" s="47" t="s">
        <v>51</v>
      </c>
      <c r="L272" s="47" t="s">
        <v>1898</v>
      </c>
      <c r="M272" s="47"/>
      <c r="N272" s="47" t="s">
        <v>272</v>
      </c>
      <c r="O272" s="45" t="s">
        <v>1917</v>
      </c>
      <c r="P272" s="47"/>
      <c r="Q272" s="47"/>
      <c r="R272" s="47"/>
      <c r="S272" s="47"/>
      <c r="T272" s="47" t="s">
        <v>3107</v>
      </c>
      <c r="U272" s="47" t="s">
        <v>1898</v>
      </c>
      <c r="V272" s="48">
        <v>0.58494134595767056</v>
      </c>
      <c r="W272" s="47" t="s">
        <v>3108</v>
      </c>
      <c r="X272" s="44">
        <v>1</v>
      </c>
      <c r="Y272" s="44">
        <v>8</v>
      </c>
      <c r="Z272" s="44">
        <v>82</v>
      </c>
      <c r="AA272" s="44">
        <v>82</v>
      </c>
      <c r="AB272" s="44">
        <v>0</v>
      </c>
      <c r="AC272" s="44">
        <v>0</v>
      </c>
      <c r="AD272" s="44">
        <v>0</v>
      </c>
      <c r="AE272" s="44">
        <v>25</v>
      </c>
      <c r="AF272" s="44">
        <v>37</v>
      </c>
      <c r="AG272" s="44">
        <v>17</v>
      </c>
      <c r="AH272" s="44">
        <v>3</v>
      </c>
      <c r="AI272" s="44">
        <v>0</v>
      </c>
      <c r="AJ272" s="44">
        <v>0</v>
      </c>
      <c r="AK272" s="44">
        <v>0</v>
      </c>
      <c r="AL272" s="47">
        <v>0</v>
      </c>
      <c r="AM272" s="44">
        <v>95.25</v>
      </c>
      <c r="AN272" s="44">
        <v>34.15</v>
      </c>
      <c r="AO272" s="44">
        <v>183</v>
      </c>
      <c r="AP272" s="44">
        <v>54</v>
      </c>
      <c r="AQ272" s="44">
        <v>641</v>
      </c>
      <c r="AR272" s="44">
        <v>973</v>
      </c>
      <c r="AS272" s="44">
        <v>175</v>
      </c>
      <c r="AT272" s="44">
        <v>90</v>
      </c>
      <c r="AU272" s="44">
        <v>279</v>
      </c>
      <c r="AV272" s="44">
        <v>50</v>
      </c>
      <c r="AW272" s="44">
        <v>250</v>
      </c>
      <c r="AX272" s="44">
        <v>94</v>
      </c>
      <c r="AY272" s="44">
        <v>3</v>
      </c>
      <c r="AZ272" s="44">
        <v>0</v>
      </c>
      <c r="BA272" s="44">
        <v>6</v>
      </c>
      <c r="BB272" s="44">
        <v>0</v>
      </c>
      <c r="BC272" s="44">
        <v>77</v>
      </c>
      <c r="BD272" s="44">
        <v>2720</v>
      </c>
      <c r="BE272" s="44">
        <v>1758</v>
      </c>
      <c r="BF272" s="44">
        <v>1585</v>
      </c>
      <c r="BG272" s="44">
        <v>7799</v>
      </c>
      <c r="BH272" s="44">
        <v>112</v>
      </c>
      <c r="BI272" s="44">
        <v>2738</v>
      </c>
      <c r="BJ272" s="44">
        <v>260</v>
      </c>
    </row>
    <row r="273" spans="1:62" ht="15.75">
      <c r="A273" s="101" t="s">
        <v>1024</v>
      </c>
      <c r="B273" s="44">
        <v>347</v>
      </c>
      <c r="C273" s="45" t="s">
        <v>256</v>
      </c>
      <c r="D273" s="45" t="s">
        <v>1818</v>
      </c>
      <c r="E273" s="45" t="s">
        <v>1922</v>
      </c>
      <c r="F273" s="45" t="s">
        <v>1819</v>
      </c>
      <c r="G273" s="44">
        <v>341</v>
      </c>
      <c r="H273" s="45" t="s">
        <v>1025</v>
      </c>
      <c r="I273" s="46" t="s">
        <v>1951</v>
      </c>
      <c r="J273" s="47" t="s">
        <v>1898</v>
      </c>
      <c r="K273" s="47" t="s">
        <v>51</v>
      </c>
      <c r="L273" s="47" t="s">
        <v>1898</v>
      </c>
      <c r="M273" s="47"/>
      <c r="N273" s="47" t="s">
        <v>1904</v>
      </c>
      <c r="O273" s="45"/>
      <c r="P273" s="47"/>
      <c r="Q273" s="47"/>
      <c r="R273" s="47"/>
      <c r="S273" s="47"/>
      <c r="T273" s="47" t="s">
        <v>3107</v>
      </c>
      <c r="U273" s="47" t="s">
        <v>1898</v>
      </c>
      <c r="V273" s="48">
        <v>0.5129226539411833</v>
      </c>
      <c r="W273" s="47"/>
      <c r="X273" s="44">
        <v>1</v>
      </c>
      <c r="Y273" s="44">
        <v>0</v>
      </c>
      <c r="Z273" s="44">
        <v>34</v>
      </c>
      <c r="AA273" s="44">
        <v>33</v>
      </c>
      <c r="AB273" s="44">
        <v>0</v>
      </c>
      <c r="AC273" s="44">
        <v>1</v>
      </c>
      <c r="AD273" s="44">
        <v>0</v>
      </c>
      <c r="AE273" s="44">
        <v>13</v>
      </c>
      <c r="AF273" s="44">
        <v>15</v>
      </c>
      <c r="AG273" s="44">
        <v>6</v>
      </c>
      <c r="AH273" s="44">
        <v>0</v>
      </c>
      <c r="AI273" s="44">
        <v>0</v>
      </c>
      <c r="AJ273" s="44">
        <v>0</v>
      </c>
      <c r="AK273" s="44">
        <v>0</v>
      </c>
      <c r="AL273" s="44">
        <v>2</v>
      </c>
      <c r="AM273" s="44">
        <v>95.25</v>
      </c>
      <c r="AN273" s="44">
        <v>33.33</v>
      </c>
      <c r="AO273" s="47" t="s">
        <v>267</v>
      </c>
      <c r="AP273" s="47" t="s">
        <v>267</v>
      </c>
      <c r="AQ273" s="44">
        <v>151</v>
      </c>
      <c r="AR273" s="44">
        <v>73</v>
      </c>
      <c r="AS273" s="44">
        <v>41</v>
      </c>
      <c r="AT273" s="44">
        <v>7</v>
      </c>
      <c r="AU273" s="44">
        <v>7</v>
      </c>
      <c r="AV273" s="44">
        <v>3</v>
      </c>
      <c r="AW273" s="44">
        <v>4</v>
      </c>
      <c r="AX273" s="44">
        <v>2</v>
      </c>
      <c r="AY273" s="44">
        <v>0</v>
      </c>
      <c r="AZ273" s="44">
        <v>0</v>
      </c>
      <c r="BA273" s="44">
        <v>0</v>
      </c>
      <c r="BB273" s="44">
        <v>0</v>
      </c>
      <c r="BC273" s="47" t="s">
        <v>267</v>
      </c>
      <c r="BD273" s="44">
        <v>1150</v>
      </c>
      <c r="BE273" s="44">
        <v>530</v>
      </c>
      <c r="BF273" s="44">
        <v>73</v>
      </c>
      <c r="BG273" s="44">
        <v>16</v>
      </c>
      <c r="BH273" s="44">
        <v>1</v>
      </c>
      <c r="BI273" s="44">
        <v>0</v>
      </c>
      <c r="BJ273" s="44">
        <v>5</v>
      </c>
    </row>
    <row r="274" spans="1:62" ht="15.75">
      <c r="A274" s="101" t="s">
        <v>1120</v>
      </c>
      <c r="B274" s="44">
        <v>348</v>
      </c>
      <c r="C274" s="45" t="s">
        <v>278</v>
      </c>
      <c r="D274" s="45" t="s">
        <v>278</v>
      </c>
      <c r="E274" s="45" t="s">
        <v>2002</v>
      </c>
      <c r="F274" s="45" t="s">
        <v>1798</v>
      </c>
      <c r="G274" s="44">
        <v>167</v>
      </c>
      <c r="H274" s="45" t="s">
        <v>1121</v>
      </c>
      <c r="I274" s="46" t="s">
        <v>2001</v>
      </c>
      <c r="J274" s="47" t="s">
        <v>1898</v>
      </c>
      <c r="K274" s="47" t="s">
        <v>51</v>
      </c>
      <c r="L274" s="47" t="s">
        <v>1898</v>
      </c>
      <c r="M274" s="47"/>
      <c r="N274" s="47" t="s">
        <v>1904</v>
      </c>
      <c r="O274" s="45"/>
      <c r="P274" s="47"/>
      <c r="Q274" s="47"/>
      <c r="R274" s="47"/>
      <c r="S274" s="47"/>
      <c r="T274" s="47" t="s">
        <v>3106</v>
      </c>
      <c r="U274" s="47" t="s">
        <v>1901</v>
      </c>
      <c r="V274" s="48">
        <v>0.75762061552405824</v>
      </c>
      <c r="W274" s="47" t="s">
        <v>3108</v>
      </c>
      <c r="X274" s="44">
        <v>0</v>
      </c>
      <c r="Y274" s="44">
        <v>12</v>
      </c>
      <c r="Z274" s="44">
        <v>74</v>
      </c>
      <c r="AA274" s="44">
        <v>70</v>
      </c>
      <c r="AB274" s="44">
        <v>4</v>
      </c>
      <c r="AC274" s="44">
        <v>0</v>
      </c>
      <c r="AD274" s="44">
        <v>0</v>
      </c>
      <c r="AE274" s="44">
        <v>21</v>
      </c>
      <c r="AF274" s="44">
        <v>39</v>
      </c>
      <c r="AG274" s="44">
        <v>13</v>
      </c>
      <c r="AH274" s="44">
        <v>1</v>
      </c>
      <c r="AI274" s="44">
        <v>0</v>
      </c>
      <c r="AJ274" s="44">
        <v>0</v>
      </c>
      <c r="AK274" s="44">
        <v>0</v>
      </c>
      <c r="AL274" s="44">
        <v>2</v>
      </c>
      <c r="AM274" s="44">
        <v>81.19</v>
      </c>
      <c r="AN274" s="44">
        <v>48.57</v>
      </c>
      <c r="AO274" s="44">
        <v>323</v>
      </c>
      <c r="AP274" s="44">
        <v>82</v>
      </c>
      <c r="AQ274" s="44">
        <v>624</v>
      </c>
      <c r="AR274" s="44">
        <v>811</v>
      </c>
      <c r="AS274" s="44">
        <v>263</v>
      </c>
      <c r="AT274" s="44">
        <v>350</v>
      </c>
      <c r="AU274" s="44">
        <v>513</v>
      </c>
      <c r="AV274" s="44">
        <v>0</v>
      </c>
      <c r="AW274" s="44">
        <v>171</v>
      </c>
      <c r="AX274" s="44">
        <v>2</v>
      </c>
      <c r="AY274" s="44">
        <v>1</v>
      </c>
      <c r="AZ274" s="44">
        <v>0</v>
      </c>
      <c r="BA274" s="44">
        <v>1</v>
      </c>
      <c r="BB274" s="44">
        <v>0</v>
      </c>
      <c r="BC274" s="47" t="s">
        <v>267</v>
      </c>
      <c r="BD274" s="44">
        <v>2865</v>
      </c>
      <c r="BE274" s="44">
        <v>989</v>
      </c>
      <c r="BF274" s="44">
        <v>2178</v>
      </c>
      <c r="BG274" s="44">
        <v>10392</v>
      </c>
      <c r="BH274" s="44">
        <v>142</v>
      </c>
      <c r="BI274" s="44">
        <v>5264</v>
      </c>
      <c r="BJ274" s="44">
        <v>395</v>
      </c>
    </row>
    <row r="275" spans="1:62" ht="15.75">
      <c r="A275" s="101" t="s">
        <v>1299</v>
      </c>
      <c r="B275" s="44">
        <v>351</v>
      </c>
      <c r="C275" s="45" t="s">
        <v>278</v>
      </c>
      <c r="D275" s="45" t="s">
        <v>278</v>
      </c>
      <c r="E275" s="45" t="s">
        <v>2004</v>
      </c>
      <c r="F275" s="45" t="s">
        <v>1821</v>
      </c>
      <c r="G275" s="44">
        <v>351</v>
      </c>
      <c r="H275" s="45" t="s">
        <v>1300</v>
      </c>
      <c r="I275" s="46" t="s">
        <v>2043</v>
      </c>
      <c r="J275" s="47" t="s">
        <v>1898</v>
      </c>
      <c r="K275" s="47" t="s">
        <v>51</v>
      </c>
      <c r="L275" s="47" t="s">
        <v>1898</v>
      </c>
      <c r="M275" s="47"/>
      <c r="N275" s="47" t="s">
        <v>1904</v>
      </c>
      <c r="O275" s="45"/>
      <c r="P275" s="47"/>
      <c r="Q275" s="47"/>
      <c r="R275" s="47"/>
      <c r="S275" s="47"/>
      <c r="T275" s="47" t="s">
        <v>3106</v>
      </c>
      <c r="U275" s="47" t="s">
        <v>1901</v>
      </c>
      <c r="V275" s="48">
        <v>0.82892171868012587</v>
      </c>
      <c r="W275" s="47" t="s">
        <v>3108</v>
      </c>
      <c r="X275" s="44">
        <v>0</v>
      </c>
      <c r="Y275" s="44">
        <v>27</v>
      </c>
      <c r="Z275" s="44">
        <v>134</v>
      </c>
      <c r="AA275" s="44">
        <v>130</v>
      </c>
      <c r="AB275" s="44">
        <v>4</v>
      </c>
      <c r="AC275" s="44">
        <v>0</v>
      </c>
      <c r="AD275" s="44">
        <v>0</v>
      </c>
      <c r="AE275" s="44">
        <v>45</v>
      </c>
      <c r="AF275" s="44">
        <v>69</v>
      </c>
      <c r="AG275" s="44">
        <v>16</v>
      </c>
      <c r="AH275" s="44">
        <v>4</v>
      </c>
      <c r="AI275" s="44">
        <v>0</v>
      </c>
      <c r="AJ275" s="44">
        <v>0</v>
      </c>
      <c r="AK275" s="44">
        <v>0</v>
      </c>
      <c r="AL275" s="44">
        <v>4</v>
      </c>
      <c r="AM275" s="44">
        <v>82.27</v>
      </c>
      <c r="AN275" s="44">
        <v>49.23</v>
      </c>
      <c r="AO275" s="44">
        <v>388</v>
      </c>
      <c r="AP275" s="44">
        <v>81</v>
      </c>
      <c r="AQ275" s="44">
        <v>1234</v>
      </c>
      <c r="AR275" s="44">
        <v>2643</v>
      </c>
      <c r="AS275" s="44">
        <v>382</v>
      </c>
      <c r="AT275" s="44">
        <v>348</v>
      </c>
      <c r="AU275" s="44">
        <v>316</v>
      </c>
      <c r="AV275" s="44">
        <v>3</v>
      </c>
      <c r="AW275" s="44">
        <v>278</v>
      </c>
      <c r="AX275" s="44">
        <v>0</v>
      </c>
      <c r="AY275" s="44">
        <v>4</v>
      </c>
      <c r="AZ275" s="44">
        <v>0</v>
      </c>
      <c r="BA275" s="44">
        <v>3</v>
      </c>
      <c r="BB275" s="44">
        <v>0</v>
      </c>
      <c r="BC275" s="47" t="s">
        <v>267</v>
      </c>
      <c r="BD275" s="44">
        <v>4223</v>
      </c>
      <c r="BE275" s="44">
        <v>4103</v>
      </c>
      <c r="BF275" s="44">
        <v>3089</v>
      </c>
      <c r="BG275" s="44">
        <v>16831</v>
      </c>
      <c r="BH275" s="44">
        <v>244</v>
      </c>
      <c r="BI275" s="44">
        <v>6372</v>
      </c>
      <c r="BJ275" s="44">
        <v>242</v>
      </c>
    </row>
    <row r="276" spans="1:62" ht="15.75">
      <c r="A276" s="101" t="s">
        <v>1342</v>
      </c>
      <c r="B276" s="44">
        <v>352</v>
      </c>
      <c r="C276" s="45" t="s">
        <v>278</v>
      </c>
      <c r="D276" s="45" t="s">
        <v>278</v>
      </c>
      <c r="E276" s="45" t="s">
        <v>2002</v>
      </c>
      <c r="F276" s="45" t="s">
        <v>1798</v>
      </c>
      <c r="G276" s="44">
        <v>167</v>
      </c>
      <c r="H276" s="45" t="s">
        <v>1343</v>
      </c>
      <c r="I276" s="46" t="s">
        <v>2001</v>
      </c>
      <c r="J276" s="47" t="s">
        <v>1898</v>
      </c>
      <c r="K276" s="47" t="s">
        <v>51</v>
      </c>
      <c r="L276" s="47" t="s">
        <v>1898</v>
      </c>
      <c r="M276" s="47"/>
      <c r="N276" s="47" t="s">
        <v>272</v>
      </c>
      <c r="O276" s="45" t="s">
        <v>2090</v>
      </c>
      <c r="P276" s="47"/>
      <c r="Q276" s="47"/>
      <c r="R276" s="47"/>
      <c r="S276" s="47"/>
      <c r="T276" s="47" t="s">
        <v>3106</v>
      </c>
      <c r="U276" s="47" t="s">
        <v>1898</v>
      </c>
      <c r="V276" s="48">
        <v>0.55008145898883887</v>
      </c>
      <c r="W276" s="47" t="s">
        <v>3108</v>
      </c>
      <c r="X276" s="44">
        <v>0</v>
      </c>
      <c r="Y276" s="44">
        <v>14</v>
      </c>
      <c r="Z276" s="44">
        <v>118</v>
      </c>
      <c r="AA276" s="44">
        <v>114</v>
      </c>
      <c r="AB276" s="44">
        <v>4</v>
      </c>
      <c r="AC276" s="44">
        <v>0</v>
      </c>
      <c r="AD276" s="44">
        <v>0</v>
      </c>
      <c r="AE276" s="44">
        <v>34</v>
      </c>
      <c r="AF276" s="44">
        <v>55</v>
      </c>
      <c r="AG276" s="44">
        <v>26</v>
      </c>
      <c r="AH276" s="44">
        <v>3</v>
      </c>
      <c r="AI276" s="44">
        <v>0</v>
      </c>
      <c r="AJ276" s="44">
        <v>0</v>
      </c>
      <c r="AK276" s="44">
        <v>0</v>
      </c>
      <c r="AL276" s="47">
        <v>0</v>
      </c>
      <c r="AM276" s="44">
        <v>86.28</v>
      </c>
      <c r="AN276" s="44">
        <v>48.25</v>
      </c>
      <c r="AO276" s="44">
        <v>471</v>
      </c>
      <c r="AP276" s="44">
        <v>109</v>
      </c>
      <c r="AQ276" s="44">
        <v>963</v>
      </c>
      <c r="AR276" s="44">
        <v>1626</v>
      </c>
      <c r="AS276" s="44">
        <v>361</v>
      </c>
      <c r="AT276" s="44">
        <v>1010</v>
      </c>
      <c r="AU276" s="44">
        <v>724</v>
      </c>
      <c r="AV276" s="44">
        <v>12</v>
      </c>
      <c r="AW276" s="44">
        <v>292</v>
      </c>
      <c r="AX276" s="44">
        <v>4</v>
      </c>
      <c r="AY276" s="44">
        <v>5</v>
      </c>
      <c r="AZ276" s="44">
        <v>0</v>
      </c>
      <c r="BA276" s="44">
        <v>4</v>
      </c>
      <c r="BB276" s="44">
        <v>0</v>
      </c>
      <c r="BC276" s="47" t="s">
        <v>267</v>
      </c>
      <c r="BD276" s="44">
        <v>4767</v>
      </c>
      <c r="BE276" s="44">
        <v>1773</v>
      </c>
      <c r="BF276" s="44">
        <v>2973</v>
      </c>
      <c r="BG276" s="44">
        <v>18700</v>
      </c>
      <c r="BH276" s="44">
        <v>209</v>
      </c>
      <c r="BI276" s="44">
        <v>8324</v>
      </c>
      <c r="BJ276" s="44">
        <v>523</v>
      </c>
    </row>
    <row r="277" spans="1:62" ht="15.75">
      <c r="A277" s="101" t="s">
        <v>1493</v>
      </c>
      <c r="B277" s="44">
        <v>353</v>
      </c>
      <c r="C277" s="45" t="s">
        <v>256</v>
      </c>
      <c r="D277" s="45" t="s">
        <v>256</v>
      </c>
      <c r="E277" s="45" t="s">
        <v>1903</v>
      </c>
      <c r="F277" s="45" t="s">
        <v>1820</v>
      </c>
      <c r="G277" s="44">
        <v>342</v>
      </c>
      <c r="H277" s="45" t="s">
        <v>1494</v>
      </c>
      <c r="I277" s="46" t="s">
        <v>1930</v>
      </c>
      <c r="J277" s="47" t="s">
        <v>1898</v>
      </c>
      <c r="K277" s="47" t="s">
        <v>51</v>
      </c>
      <c r="L277" s="47" t="s">
        <v>1898</v>
      </c>
      <c r="M277" s="47"/>
      <c r="N277" s="47" t="s">
        <v>272</v>
      </c>
      <c r="O277" s="45" t="s">
        <v>1992</v>
      </c>
      <c r="P277" s="47"/>
      <c r="Q277" s="47"/>
      <c r="R277" s="47"/>
      <c r="S277" s="47"/>
      <c r="T277" s="47" t="s">
        <v>3106</v>
      </c>
      <c r="U277" s="47" t="s">
        <v>1901</v>
      </c>
      <c r="V277" s="48">
        <v>0.67460993954092896</v>
      </c>
      <c r="W277" s="47" t="s">
        <v>3108</v>
      </c>
      <c r="X277" s="44">
        <v>0</v>
      </c>
      <c r="Y277" s="44">
        <v>32</v>
      </c>
      <c r="Z277" s="44">
        <v>120</v>
      </c>
      <c r="AA277" s="44">
        <v>118</v>
      </c>
      <c r="AB277" s="44">
        <v>1</v>
      </c>
      <c r="AC277" s="44">
        <v>1</v>
      </c>
      <c r="AD277" s="44">
        <v>0</v>
      </c>
      <c r="AE277" s="44">
        <v>30</v>
      </c>
      <c r="AF277" s="44">
        <v>60</v>
      </c>
      <c r="AG277" s="44">
        <v>30</v>
      </c>
      <c r="AH277" s="44">
        <v>0</v>
      </c>
      <c r="AI277" s="44">
        <v>0</v>
      </c>
      <c r="AJ277" s="44">
        <v>0</v>
      </c>
      <c r="AK277" s="44">
        <v>0</v>
      </c>
      <c r="AL277" s="47">
        <v>0</v>
      </c>
      <c r="AM277" s="44">
        <v>88.9</v>
      </c>
      <c r="AN277" s="44">
        <v>37.29</v>
      </c>
      <c r="AO277" s="44">
        <v>392</v>
      </c>
      <c r="AP277" s="44">
        <v>55</v>
      </c>
      <c r="AQ277" s="44">
        <v>863</v>
      </c>
      <c r="AR277" s="44">
        <v>963</v>
      </c>
      <c r="AS277" s="44">
        <v>375</v>
      </c>
      <c r="AT277" s="44">
        <v>421</v>
      </c>
      <c r="AU277" s="44">
        <v>481</v>
      </c>
      <c r="AV277" s="44">
        <v>54</v>
      </c>
      <c r="AW277" s="44">
        <v>588</v>
      </c>
      <c r="AX277" s="44">
        <v>62</v>
      </c>
      <c r="AY277" s="44">
        <v>4</v>
      </c>
      <c r="AZ277" s="44">
        <v>0</v>
      </c>
      <c r="BA277" s="44">
        <v>4</v>
      </c>
      <c r="BB277" s="44">
        <v>0</v>
      </c>
      <c r="BC277" s="47" t="s">
        <v>267</v>
      </c>
      <c r="BD277" s="44">
        <v>4417</v>
      </c>
      <c r="BE277" s="44">
        <v>1240</v>
      </c>
      <c r="BF277" s="44">
        <v>3057</v>
      </c>
      <c r="BG277" s="44">
        <v>15823</v>
      </c>
      <c r="BH277" s="44">
        <v>214</v>
      </c>
      <c r="BI277" s="44">
        <v>6725</v>
      </c>
      <c r="BJ277" s="44">
        <v>530</v>
      </c>
    </row>
    <row r="278" spans="1:62" ht="15.75">
      <c r="A278" s="101" t="s">
        <v>1524</v>
      </c>
      <c r="B278" s="44">
        <v>354</v>
      </c>
      <c r="C278" s="45" t="s">
        <v>278</v>
      </c>
      <c r="D278" s="45" t="s">
        <v>278</v>
      </c>
      <c r="E278" s="45" t="s">
        <v>2002</v>
      </c>
      <c r="F278" s="45" t="s">
        <v>1798</v>
      </c>
      <c r="G278" s="44">
        <v>167</v>
      </c>
      <c r="H278" s="45" t="s">
        <v>1525</v>
      </c>
      <c r="I278" s="46" t="s">
        <v>2001</v>
      </c>
      <c r="J278" s="47" t="s">
        <v>1898</v>
      </c>
      <c r="K278" s="47" t="s">
        <v>51</v>
      </c>
      <c r="L278" s="47" t="s">
        <v>1898</v>
      </c>
      <c r="M278" s="47"/>
      <c r="N278" s="47" t="s">
        <v>1904</v>
      </c>
      <c r="O278" s="45"/>
      <c r="P278" s="47"/>
      <c r="Q278" s="47"/>
      <c r="R278" s="47"/>
      <c r="S278" s="47"/>
      <c r="T278" s="47" t="s">
        <v>3106</v>
      </c>
      <c r="U278" s="47" t="s">
        <v>1901</v>
      </c>
      <c r="V278" s="48">
        <v>0.77613244152296312</v>
      </c>
      <c r="W278" s="47" t="s">
        <v>3108</v>
      </c>
      <c r="X278" s="44">
        <v>0</v>
      </c>
      <c r="Y278" s="44">
        <v>8</v>
      </c>
      <c r="Z278" s="44">
        <v>155</v>
      </c>
      <c r="AA278" s="44">
        <v>146</v>
      </c>
      <c r="AB278" s="44">
        <v>9</v>
      </c>
      <c r="AC278" s="44">
        <v>0</v>
      </c>
      <c r="AD278" s="44">
        <v>0</v>
      </c>
      <c r="AE278" s="44">
        <v>46</v>
      </c>
      <c r="AF278" s="44">
        <v>77</v>
      </c>
      <c r="AG278" s="44">
        <v>28</v>
      </c>
      <c r="AH278" s="44">
        <v>4</v>
      </c>
      <c r="AI278" s="44">
        <v>0</v>
      </c>
      <c r="AJ278" s="44">
        <v>0</v>
      </c>
      <c r="AK278" s="44">
        <v>0</v>
      </c>
      <c r="AL278" s="44">
        <v>1</v>
      </c>
      <c r="AM278" s="44">
        <v>87.99</v>
      </c>
      <c r="AN278" s="44">
        <v>44.52</v>
      </c>
      <c r="AO278" s="44">
        <v>574</v>
      </c>
      <c r="AP278" s="44">
        <v>211</v>
      </c>
      <c r="AQ278" s="44">
        <v>1419</v>
      </c>
      <c r="AR278" s="44">
        <v>2305</v>
      </c>
      <c r="AS278" s="44">
        <v>587</v>
      </c>
      <c r="AT278" s="44">
        <v>386</v>
      </c>
      <c r="AU278" s="44">
        <v>1192</v>
      </c>
      <c r="AV278" s="44">
        <v>27</v>
      </c>
      <c r="AW278" s="44">
        <v>1171</v>
      </c>
      <c r="AX278" s="44">
        <v>33</v>
      </c>
      <c r="AY278" s="44">
        <v>22</v>
      </c>
      <c r="AZ278" s="44">
        <v>1</v>
      </c>
      <c r="BA278" s="44">
        <v>20</v>
      </c>
      <c r="BB278" s="44">
        <v>0</v>
      </c>
      <c r="BC278" s="47" t="s">
        <v>267</v>
      </c>
      <c r="BD278" s="44">
        <v>5591</v>
      </c>
      <c r="BE278" s="44">
        <v>1904</v>
      </c>
      <c r="BF278" s="44">
        <v>5434</v>
      </c>
      <c r="BG278" s="44">
        <v>24153</v>
      </c>
      <c r="BH278" s="44">
        <v>294</v>
      </c>
      <c r="BI278" s="44">
        <v>11767</v>
      </c>
      <c r="BJ278" s="44">
        <v>759</v>
      </c>
    </row>
    <row r="279" spans="1:62" ht="15.75">
      <c r="A279" s="101" t="s">
        <v>1571</v>
      </c>
      <c r="B279" s="44">
        <v>355</v>
      </c>
      <c r="C279" s="45" t="s">
        <v>307</v>
      </c>
      <c r="D279" s="45" t="s">
        <v>307</v>
      </c>
      <c r="E279" s="45" t="s">
        <v>2162</v>
      </c>
      <c r="F279" s="45" t="s">
        <v>1809</v>
      </c>
      <c r="G279" s="44">
        <v>241</v>
      </c>
      <c r="H279" s="45" t="s">
        <v>1572</v>
      </c>
      <c r="I279" s="46" t="s">
        <v>2182</v>
      </c>
      <c r="J279" s="47" t="s">
        <v>1898</v>
      </c>
      <c r="K279" s="47" t="s">
        <v>51</v>
      </c>
      <c r="L279" s="47" t="s">
        <v>1898</v>
      </c>
      <c r="M279" s="47"/>
      <c r="N279" s="47" t="s">
        <v>272</v>
      </c>
      <c r="O279" s="45" t="s">
        <v>2187</v>
      </c>
      <c r="P279" s="47"/>
      <c r="Q279" s="47"/>
      <c r="R279" s="47"/>
      <c r="S279" s="47"/>
      <c r="T279" s="47" t="s">
        <v>3107</v>
      </c>
      <c r="U279" s="47" t="s">
        <v>1898</v>
      </c>
      <c r="V279" s="48">
        <v>0.48037197845436602</v>
      </c>
      <c r="W279" s="47" t="s">
        <v>3108</v>
      </c>
      <c r="X279" s="44">
        <v>2</v>
      </c>
      <c r="Y279" s="44">
        <v>13</v>
      </c>
      <c r="Z279" s="44">
        <v>150</v>
      </c>
      <c r="AA279" s="44">
        <v>147</v>
      </c>
      <c r="AB279" s="44">
        <v>3</v>
      </c>
      <c r="AC279" s="44">
        <v>0</v>
      </c>
      <c r="AD279" s="44">
        <v>0</v>
      </c>
      <c r="AE279" s="44">
        <v>150</v>
      </c>
      <c r="AF279" s="44">
        <v>0</v>
      </c>
      <c r="AG279" s="44">
        <v>0</v>
      </c>
      <c r="AH279" s="44">
        <v>0</v>
      </c>
      <c r="AI279" s="44">
        <v>0</v>
      </c>
      <c r="AJ279" s="44">
        <v>0</v>
      </c>
      <c r="AK279" s="44">
        <v>0</v>
      </c>
      <c r="AL279" s="44">
        <v>2</v>
      </c>
      <c r="AM279" s="44">
        <v>96.19</v>
      </c>
      <c r="AN279" s="44">
        <v>20.41</v>
      </c>
      <c r="AO279" s="44">
        <v>20</v>
      </c>
      <c r="AP279" s="44">
        <v>14</v>
      </c>
      <c r="AQ279" s="44">
        <v>700</v>
      </c>
      <c r="AR279" s="44">
        <v>497</v>
      </c>
      <c r="AS279" s="44">
        <v>361</v>
      </c>
      <c r="AT279" s="44">
        <v>357</v>
      </c>
      <c r="AU279" s="44">
        <v>271</v>
      </c>
      <c r="AV279" s="44">
        <v>8</v>
      </c>
      <c r="AW279" s="44">
        <v>399</v>
      </c>
      <c r="AX279" s="44">
        <v>6</v>
      </c>
      <c r="AY279" s="44">
        <v>3</v>
      </c>
      <c r="AZ279" s="44">
        <v>0</v>
      </c>
      <c r="BA279" s="44">
        <v>3</v>
      </c>
      <c r="BB279" s="44">
        <v>0</v>
      </c>
      <c r="BC279" s="44">
        <v>108</v>
      </c>
      <c r="BD279" s="44">
        <v>3155</v>
      </c>
      <c r="BE279" s="44">
        <v>598</v>
      </c>
      <c r="BF279" s="44">
        <v>2501</v>
      </c>
      <c r="BG279" s="44">
        <v>7128</v>
      </c>
      <c r="BH279" s="44">
        <v>238</v>
      </c>
      <c r="BI279" s="44">
        <v>1244</v>
      </c>
      <c r="BJ279" s="44">
        <v>401</v>
      </c>
    </row>
    <row r="280" spans="1:62" ht="15.75">
      <c r="A280" s="101" t="s">
        <v>1559</v>
      </c>
      <c r="B280" s="44">
        <v>356</v>
      </c>
      <c r="C280" s="45" t="s">
        <v>256</v>
      </c>
      <c r="D280" s="45" t="s">
        <v>256</v>
      </c>
      <c r="E280" s="45" t="s">
        <v>1903</v>
      </c>
      <c r="F280" s="45" t="s">
        <v>1820</v>
      </c>
      <c r="G280" s="44">
        <v>342</v>
      </c>
      <c r="H280" s="45" t="s">
        <v>1560</v>
      </c>
      <c r="I280" s="46" t="s">
        <v>1930</v>
      </c>
      <c r="J280" s="47" t="s">
        <v>1898</v>
      </c>
      <c r="K280" s="47" t="s">
        <v>51</v>
      </c>
      <c r="L280" s="47" t="s">
        <v>1898</v>
      </c>
      <c r="M280" s="47"/>
      <c r="N280" s="47" t="s">
        <v>1904</v>
      </c>
      <c r="O280" s="45"/>
      <c r="P280" s="47"/>
      <c r="Q280" s="47"/>
      <c r="R280" s="47"/>
      <c r="S280" s="47"/>
      <c r="T280" s="47" t="s">
        <v>3106</v>
      </c>
      <c r="U280" s="47" t="s">
        <v>1901</v>
      </c>
      <c r="V280" s="48">
        <v>0.77208356260357325</v>
      </c>
      <c r="W280" s="47" t="s">
        <v>3108</v>
      </c>
      <c r="X280" s="44">
        <v>0</v>
      </c>
      <c r="Y280" s="44">
        <v>37</v>
      </c>
      <c r="Z280" s="44">
        <v>120</v>
      </c>
      <c r="AA280" s="44">
        <v>119</v>
      </c>
      <c r="AB280" s="44">
        <v>1</v>
      </c>
      <c r="AC280" s="44">
        <v>0</v>
      </c>
      <c r="AD280" s="44">
        <v>0</v>
      </c>
      <c r="AE280" s="44">
        <v>27</v>
      </c>
      <c r="AF280" s="44">
        <v>67</v>
      </c>
      <c r="AG280" s="44">
        <v>26</v>
      </c>
      <c r="AH280" s="44">
        <v>0</v>
      </c>
      <c r="AI280" s="44">
        <v>0</v>
      </c>
      <c r="AJ280" s="44">
        <v>0</v>
      </c>
      <c r="AK280" s="44">
        <v>0</v>
      </c>
      <c r="AL280" s="47">
        <v>0</v>
      </c>
      <c r="AM280" s="44">
        <v>91.18</v>
      </c>
      <c r="AN280" s="44">
        <v>33.61</v>
      </c>
      <c r="AO280" s="44">
        <v>452</v>
      </c>
      <c r="AP280" s="44">
        <v>15</v>
      </c>
      <c r="AQ280" s="44">
        <v>759</v>
      </c>
      <c r="AR280" s="44">
        <v>898</v>
      </c>
      <c r="AS280" s="44">
        <v>447</v>
      </c>
      <c r="AT280" s="44">
        <v>376</v>
      </c>
      <c r="AU280" s="44">
        <v>382</v>
      </c>
      <c r="AV280" s="44">
        <v>10</v>
      </c>
      <c r="AW280" s="44">
        <v>702</v>
      </c>
      <c r="AX280" s="44">
        <v>25</v>
      </c>
      <c r="AY280" s="44">
        <v>12</v>
      </c>
      <c r="AZ280" s="44">
        <v>0</v>
      </c>
      <c r="BA280" s="44">
        <v>8</v>
      </c>
      <c r="BB280" s="44">
        <v>0</v>
      </c>
      <c r="BC280" s="47" t="s">
        <v>267</v>
      </c>
      <c r="BD280" s="44">
        <v>4135</v>
      </c>
      <c r="BE280" s="44">
        <v>1160</v>
      </c>
      <c r="BF280" s="44">
        <v>2919</v>
      </c>
      <c r="BG280" s="44">
        <v>13990</v>
      </c>
      <c r="BH280" s="44">
        <v>204</v>
      </c>
      <c r="BI280" s="44">
        <v>4662</v>
      </c>
      <c r="BJ280" s="44">
        <v>432</v>
      </c>
    </row>
    <row r="281" spans="1:62" ht="15.75">
      <c r="A281" s="101" t="s">
        <v>332</v>
      </c>
      <c r="B281" s="44">
        <v>359</v>
      </c>
      <c r="C281" s="45" t="s">
        <v>307</v>
      </c>
      <c r="D281" s="45" t="s">
        <v>1818</v>
      </c>
      <c r="E281" s="45" t="s">
        <v>1922</v>
      </c>
      <c r="F281" s="45" t="s">
        <v>1822</v>
      </c>
      <c r="G281" s="44">
        <v>359</v>
      </c>
      <c r="H281" s="45" t="s">
        <v>333</v>
      </c>
      <c r="I281" s="46" t="s">
        <v>2195</v>
      </c>
      <c r="J281" s="47" t="s">
        <v>1898</v>
      </c>
      <c r="K281" s="47" t="s">
        <v>51</v>
      </c>
      <c r="L281" s="47" t="s">
        <v>1898</v>
      </c>
      <c r="M281" s="47"/>
      <c r="N281" s="47" t="s">
        <v>1904</v>
      </c>
      <c r="O281" s="45"/>
      <c r="P281" s="47"/>
      <c r="Q281" s="47"/>
      <c r="R281" s="47"/>
      <c r="S281" s="47"/>
      <c r="T281" s="47" t="s">
        <v>3107</v>
      </c>
      <c r="U281" s="47" t="s">
        <v>1898</v>
      </c>
      <c r="V281" s="48">
        <v>0.53308102001734636</v>
      </c>
      <c r="W281" s="47"/>
      <c r="X281" s="44">
        <v>1</v>
      </c>
      <c r="Y281" s="44">
        <v>0</v>
      </c>
      <c r="Z281" s="44">
        <v>35</v>
      </c>
      <c r="AA281" s="44">
        <v>35</v>
      </c>
      <c r="AB281" s="44">
        <v>0</v>
      </c>
      <c r="AC281" s="44">
        <v>0</v>
      </c>
      <c r="AD281" s="44">
        <v>0</v>
      </c>
      <c r="AE281" s="44">
        <v>4</v>
      </c>
      <c r="AF281" s="44">
        <v>27</v>
      </c>
      <c r="AG281" s="44">
        <v>4</v>
      </c>
      <c r="AH281" s="44">
        <v>0</v>
      </c>
      <c r="AI281" s="44">
        <v>0</v>
      </c>
      <c r="AJ281" s="44">
        <v>0</v>
      </c>
      <c r="AK281" s="44">
        <v>0</v>
      </c>
      <c r="AL281" s="47">
        <v>0</v>
      </c>
      <c r="AM281" s="44">
        <v>92.47</v>
      </c>
      <c r="AN281" s="44">
        <v>25.71</v>
      </c>
      <c r="AO281" s="44">
        <v>3</v>
      </c>
      <c r="AP281" s="44">
        <v>0</v>
      </c>
      <c r="AQ281" s="44">
        <v>77</v>
      </c>
      <c r="AR281" s="44">
        <v>14</v>
      </c>
      <c r="AS281" s="44">
        <v>18</v>
      </c>
      <c r="AT281" s="44">
        <v>15</v>
      </c>
      <c r="AU281" s="44">
        <v>4</v>
      </c>
      <c r="AV281" s="44">
        <v>0</v>
      </c>
      <c r="AW281" s="44">
        <v>0</v>
      </c>
      <c r="AX281" s="44">
        <v>0</v>
      </c>
      <c r="AY281" s="44">
        <v>0</v>
      </c>
      <c r="AZ281" s="44">
        <v>0</v>
      </c>
      <c r="BA281" s="44">
        <v>0</v>
      </c>
      <c r="BB281" s="44">
        <v>0</v>
      </c>
      <c r="BC281" s="44">
        <v>11</v>
      </c>
      <c r="BD281" s="44">
        <v>536</v>
      </c>
      <c r="BE281" s="44">
        <v>191</v>
      </c>
      <c r="BF281" s="44">
        <v>51</v>
      </c>
      <c r="BG281" s="44">
        <v>245</v>
      </c>
      <c r="BH281" s="44">
        <v>0</v>
      </c>
      <c r="BI281" s="44">
        <v>0</v>
      </c>
      <c r="BJ281" s="44">
        <v>90</v>
      </c>
    </row>
    <row r="282" spans="1:62" ht="15.75">
      <c r="A282" s="101" t="s">
        <v>1622</v>
      </c>
      <c r="B282" s="44">
        <v>360</v>
      </c>
      <c r="C282" s="45" t="s">
        <v>256</v>
      </c>
      <c r="D282" s="45" t="s">
        <v>1818</v>
      </c>
      <c r="E282" s="45" t="s">
        <v>1922</v>
      </c>
      <c r="F282" s="45" t="s">
        <v>1826</v>
      </c>
      <c r="G282" s="44">
        <v>530</v>
      </c>
      <c r="H282" s="45" t="s">
        <v>1623</v>
      </c>
      <c r="I282" s="46" t="s">
        <v>1921</v>
      </c>
      <c r="J282" s="47" t="s">
        <v>1898</v>
      </c>
      <c r="K282" s="47" t="s">
        <v>51</v>
      </c>
      <c r="L282" s="47" t="s">
        <v>1898</v>
      </c>
      <c r="M282" s="47"/>
      <c r="N282" s="47" t="s">
        <v>1904</v>
      </c>
      <c r="O282" s="45"/>
      <c r="P282" s="47"/>
      <c r="Q282" s="47"/>
      <c r="R282" s="47"/>
      <c r="S282" s="47"/>
      <c r="T282" s="47" t="s">
        <v>3107</v>
      </c>
      <c r="U282" s="47" t="s">
        <v>1898</v>
      </c>
      <c r="V282" s="48">
        <v>0.50793384090249838</v>
      </c>
      <c r="W282" s="47"/>
      <c r="X282" s="44">
        <v>7</v>
      </c>
      <c r="Y282" s="44">
        <v>0</v>
      </c>
      <c r="Z282" s="44">
        <v>208</v>
      </c>
      <c r="AA282" s="44">
        <v>208</v>
      </c>
      <c r="AB282" s="44">
        <v>0</v>
      </c>
      <c r="AC282" s="44">
        <v>0</v>
      </c>
      <c r="AD282" s="44">
        <v>0</v>
      </c>
      <c r="AE282" s="44">
        <v>92</v>
      </c>
      <c r="AF282" s="44">
        <v>81</v>
      </c>
      <c r="AG282" s="44">
        <v>31</v>
      </c>
      <c r="AH282" s="44">
        <v>4</v>
      </c>
      <c r="AI282" s="44">
        <v>0</v>
      </c>
      <c r="AJ282" s="44">
        <v>0</v>
      </c>
      <c r="AK282" s="44">
        <v>0</v>
      </c>
      <c r="AL282" s="44">
        <v>1</v>
      </c>
      <c r="AM282" s="44">
        <v>89.15</v>
      </c>
      <c r="AN282" s="44">
        <v>33.17</v>
      </c>
      <c r="AO282" s="44">
        <v>9</v>
      </c>
      <c r="AP282" s="44">
        <v>0</v>
      </c>
      <c r="AQ282" s="44">
        <v>450</v>
      </c>
      <c r="AR282" s="44">
        <v>9</v>
      </c>
      <c r="AS282" s="44">
        <v>41</v>
      </c>
      <c r="AT282" s="44">
        <v>3</v>
      </c>
      <c r="AU282" s="44">
        <v>1</v>
      </c>
      <c r="AV282" s="44">
        <v>0</v>
      </c>
      <c r="AW282" s="44">
        <v>5</v>
      </c>
      <c r="AX282" s="44">
        <v>0</v>
      </c>
      <c r="AY282" s="44">
        <v>0</v>
      </c>
      <c r="AZ282" s="44">
        <v>0</v>
      </c>
      <c r="BA282" s="44">
        <v>0</v>
      </c>
      <c r="BB282" s="44">
        <v>0</v>
      </c>
      <c r="BC282" s="44">
        <v>14</v>
      </c>
      <c r="BD282" s="44">
        <v>3342</v>
      </c>
      <c r="BE282" s="44">
        <v>278</v>
      </c>
      <c r="BF282" s="44">
        <v>273</v>
      </c>
      <c r="BG282" s="44">
        <v>1329</v>
      </c>
      <c r="BH282" s="44">
        <v>710</v>
      </c>
      <c r="BI282" s="44">
        <v>134</v>
      </c>
      <c r="BJ282" s="44">
        <v>642</v>
      </c>
    </row>
    <row r="283" spans="1:62" ht="15.75">
      <c r="A283" s="101" t="s">
        <v>1145</v>
      </c>
      <c r="B283" s="44">
        <v>362</v>
      </c>
      <c r="C283" s="45" t="s">
        <v>256</v>
      </c>
      <c r="D283" s="45" t="s">
        <v>1818</v>
      </c>
      <c r="E283" s="45" t="s">
        <v>1922</v>
      </c>
      <c r="F283" s="45" t="s">
        <v>1826</v>
      </c>
      <c r="G283" s="44">
        <v>530</v>
      </c>
      <c r="H283" s="45" t="s">
        <v>1146</v>
      </c>
      <c r="I283" s="46" t="s">
        <v>1921</v>
      </c>
      <c r="J283" s="47" t="s">
        <v>1898</v>
      </c>
      <c r="K283" s="47" t="s">
        <v>51</v>
      </c>
      <c r="L283" s="47" t="s">
        <v>1898</v>
      </c>
      <c r="M283" s="47"/>
      <c r="N283" s="47" t="s">
        <v>1904</v>
      </c>
      <c r="O283" s="45"/>
      <c r="P283" s="47"/>
      <c r="Q283" s="47"/>
      <c r="R283" s="47"/>
      <c r="S283" s="47"/>
      <c r="T283" s="47" t="s">
        <v>3106</v>
      </c>
      <c r="U283" s="47" t="s">
        <v>1898</v>
      </c>
      <c r="V283" s="48">
        <v>0.45189241614665615</v>
      </c>
      <c r="W283" s="47"/>
      <c r="X283" s="44">
        <v>0</v>
      </c>
      <c r="Y283" s="44">
        <v>0</v>
      </c>
      <c r="Z283" s="44">
        <v>75</v>
      </c>
      <c r="AA283" s="44">
        <v>75</v>
      </c>
      <c r="AB283" s="44">
        <v>0</v>
      </c>
      <c r="AC283" s="44">
        <v>0</v>
      </c>
      <c r="AD283" s="44">
        <v>0</v>
      </c>
      <c r="AE283" s="44">
        <v>0</v>
      </c>
      <c r="AF283" s="44">
        <v>0</v>
      </c>
      <c r="AG283" s="44">
        <v>75</v>
      </c>
      <c r="AH283" s="44">
        <v>0</v>
      </c>
      <c r="AI283" s="44">
        <v>0</v>
      </c>
      <c r="AJ283" s="44">
        <v>0</v>
      </c>
      <c r="AK283" s="44">
        <v>0</v>
      </c>
      <c r="AL283" s="47">
        <v>0</v>
      </c>
      <c r="AM283" s="44">
        <v>92.79</v>
      </c>
      <c r="AN283" s="44">
        <v>25.33</v>
      </c>
      <c r="AO283" s="47" t="s">
        <v>267</v>
      </c>
      <c r="AP283" s="47" t="s">
        <v>267</v>
      </c>
      <c r="AQ283" s="44">
        <v>254</v>
      </c>
      <c r="AR283" s="44">
        <v>16</v>
      </c>
      <c r="AS283" s="44">
        <v>8</v>
      </c>
      <c r="AT283" s="44">
        <v>1</v>
      </c>
      <c r="AU283" s="44">
        <v>0</v>
      </c>
      <c r="AV283" s="44">
        <v>0</v>
      </c>
      <c r="AW283" s="44">
        <v>0</v>
      </c>
      <c r="AX283" s="44">
        <v>0</v>
      </c>
      <c r="AY283" s="44">
        <v>0</v>
      </c>
      <c r="AZ283" s="44">
        <v>0</v>
      </c>
      <c r="BA283" s="44">
        <v>0</v>
      </c>
      <c r="BB283" s="44">
        <v>0</v>
      </c>
      <c r="BC283" s="47" t="s">
        <v>267</v>
      </c>
      <c r="BD283" s="44">
        <v>2088</v>
      </c>
      <c r="BE283" s="44">
        <v>299</v>
      </c>
      <c r="BF283" s="44">
        <v>123</v>
      </c>
      <c r="BG283" s="44">
        <v>41</v>
      </c>
      <c r="BH283" s="44">
        <v>296</v>
      </c>
      <c r="BI283" s="44">
        <v>104</v>
      </c>
      <c r="BJ283" s="44">
        <v>259</v>
      </c>
    </row>
    <row r="284" spans="1:62" ht="15.75">
      <c r="A284" s="101" t="s">
        <v>1160</v>
      </c>
      <c r="B284" s="44">
        <v>364</v>
      </c>
      <c r="C284" s="45" t="s">
        <v>307</v>
      </c>
      <c r="D284" s="45" t="s">
        <v>1818</v>
      </c>
      <c r="E284" s="45" t="s">
        <v>1922</v>
      </c>
      <c r="F284" s="45" t="s">
        <v>1822</v>
      </c>
      <c r="G284" s="44">
        <v>359</v>
      </c>
      <c r="H284" s="45" t="s">
        <v>1161</v>
      </c>
      <c r="I284" s="46" t="s">
        <v>2195</v>
      </c>
      <c r="J284" s="47" t="s">
        <v>1898</v>
      </c>
      <c r="K284" s="47" t="s">
        <v>51</v>
      </c>
      <c r="L284" s="47" t="s">
        <v>1898</v>
      </c>
      <c r="M284" s="47"/>
      <c r="N284" s="47" t="s">
        <v>272</v>
      </c>
      <c r="O284" s="45" t="s">
        <v>2196</v>
      </c>
      <c r="P284" s="47"/>
      <c r="Q284" s="47"/>
      <c r="R284" s="47"/>
      <c r="S284" s="47"/>
      <c r="T284" s="47" t="s">
        <v>3106</v>
      </c>
      <c r="U284" s="47" t="s">
        <v>1901</v>
      </c>
      <c r="V284" s="48">
        <v>0.62441735430601675</v>
      </c>
      <c r="W284" s="47"/>
      <c r="X284" s="44">
        <v>0</v>
      </c>
      <c r="Y284" s="44">
        <v>0</v>
      </c>
      <c r="Z284" s="44">
        <v>56</v>
      </c>
      <c r="AA284" s="44">
        <v>56</v>
      </c>
      <c r="AB284" s="44">
        <v>0</v>
      </c>
      <c r="AC284" s="44">
        <v>0</v>
      </c>
      <c r="AD284" s="44">
        <v>0</v>
      </c>
      <c r="AE284" s="44">
        <v>0</v>
      </c>
      <c r="AF284" s="44">
        <v>28</v>
      </c>
      <c r="AG284" s="44">
        <v>28</v>
      </c>
      <c r="AH284" s="44">
        <v>0</v>
      </c>
      <c r="AI284" s="44">
        <v>0</v>
      </c>
      <c r="AJ284" s="44">
        <v>0</v>
      </c>
      <c r="AK284" s="44">
        <v>0</v>
      </c>
      <c r="AL284" s="47">
        <v>0</v>
      </c>
      <c r="AM284" s="44">
        <v>96.53</v>
      </c>
      <c r="AN284" s="44">
        <v>21.43</v>
      </c>
      <c r="AO284" s="44">
        <v>4</v>
      </c>
      <c r="AP284" s="44">
        <v>0</v>
      </c>
      <c r="AQ284" s="44">
        <v>133</v>
      </c>
      <c r="AR284" s="44">
        <v>40</v>
      </c>
      <c r="AS284" s="44">
        <v>21</v>
      </c>
      <c r="AT284" s="44">
        <v>44</v>
      </c>
      <c r="AU284" s="44">
        <v>36</v>
      </c>
      <c r="AV284" s="44">
        <v>6</v>
      </c>
      <c r="AW284" s="44">
        <v>18</v>
      </c>
      <c r="AX284" s="44">
        <v>3</v>
      </c>
      <c r="AY284" s="44">
        <v>0</v>
      </c>
      <c r="AZ284" s="44">
        <v>0</v>
      </c>
      <c r="BA284" s="44">
        <v>0</v>
      </c>
      <c r="BB284" s="44">
        <v>0</v>
      </c>
      <c r="BC284" s="47" t="s">
        <v>267</v>
      </c>
      <c r="BD284" s="44">
        <v>1032</v>
      </c>
      <c r="BE284" s="44">
        <v>325</v>
      </c>
      <c r="BF284" s="44">
        <v>143</v>
      </c>
      <c r="BG284" s="44">
        <v>70</v>
      </c>
      <c r="BH284" s="44">
        <v>0</v>
      </c>
      <c r="BI284" s="44">
        <v>0</v>
      </c>
      <c r="BJ284" s="44">
        <v>315</v>
      </c>
    </row>
    <row r="285" spans="1:62" ht="15.75">
      <c r="A285" s="101" t="s">
        <v>1055</v>
      </c>
      <c r="B285" s="44">
        <v>365</v>
      </c>
      <c r="C285" s="45" t="s">
        <v>278</v>
      </c>
      <c r="D285" s="45" t="s">
        <v>278</v>
      </c>
      <c r="E285" s="45" t="s">
        <v>2004</v>
      </c>
      <c r="F285" s="45" t="s">
        <v>1821</v>
      </c>
      <c r="G285" s="44">
        <v>351</v>
      </c>
      <c r="H285" s="45" t="s">
        <v>1056</v>
      </c>
      <c r="I285" s="46" t="s">
        <v>2043</v>
      </c>
      <c r="J285" s="47" t="s">
        <v>1898</v>
      </c>
      <c r="K285" s="47" t="s">
        <v>51</v>
      </c>
      <c r="L285" s="47" t="s">
        <v>1898</v>
      </c>
      <c r="M285" s="47"/>
      <c r="N285" s="47" t="s">
        <v>1904</v>
      </c>
      <c r="O285" s="45"/>
      <c r="P285" s="47"/>
      <c r="Q285" s="47"/>
      <c r="R285" s="47"/>
      <c r="S285" s="47"/>
      <c r="T285" s="47" t="s">
        <v>3106</v>
      </c>
      <c r="U285" s="47" t="s">
        <v>1901</v>
      </c>
      <c r="V285" s="48">
        <v>0.72200539644850625</v>
      </c>
      <c r="W285" s="47" t="s">
        <v>3108</v>
      </c>
      <c r="X285" s="44">
        <v>0</v>
      </c>
      <c r="Y285" s="44">
        <v>37</v>
      </c>
      <c r="Z285" s="44">
        <v>156</v>
      </c>
      <c r="AA285" s="44">
        <v>154</v>
      </c>
      <c r="AB285" s="44">
        <v>1</v>
      </c>
      <c r="AC285" s="44">
        <v>1</v>
      </c>
      <c r="AD285" s="44">
        <v>0</v>
      </c>
      <c r="AE285" s="44">
        <v>0</v>
      </c>
      <c r="AF285" s="44">
        <v>77</v>
      </c>
      <c r="AG285" s="44">
        <v>79</v>
      </c>
      <c r="AH285" s="44">
        <v>0</v>
      </c>
      <c r="AI285" s="44">
        <v>0</v>
      </c>
      <c r="AJ285" s="44">
        <v>0</v>
      </c>
      <c r="AK285" s="44">
        <v>0</v>
      </c>
      <c r="AL285" s="44">
        <v>1</v>
      </c>
      <c r="AM285" s="44">
        <v>86.93</v>
      </c>
      <c r="AN285" s="44">
        <v>41.56</v>
      </c>
      <c r="AO285" s="44">
        <v>862</v>
      </c>
      <c r="AP285" s="44">
        <v>171</v>
      </c>
      <c r="AQ285" s="44">
        <v>1488</v>
      </c>
      <c r="AR285" s="44">
        <v>2787</v>
      </c>
      <c r="AS285" s="44">
        <v>463</v>
      </c>
      <c r="AT285" s="44">
        <v>1449</v>
      </c>
      <c r="AU285" s="44">
        <v>383</v>
      </c>
      <c r="AV285" s="44">
        <v>4</v>
      </c>
      <c r="AW285" s="44">
        <v>253</v>
      </c>
      <c r="AX285" s="44">
        <v>3</v>
      </c>
      <c r="AY285" s="44">
        <v>3</v>
      </c>
      <c r="AZ285" s="44">
        <v>0</v>
      </c>
      <c r="BA285" s="44">
        <v>2</v>
      </c>
      <c r="BB285" s="44">
        <v>0</v>
      </c>
      <c r="BC285" s="47" t="s">
        <v>267</v>
      </c>
      <c r="BD285" s="44">
        <v>5381</v>
      </c>
      <c r="BE285" s="44">
        <v>6258</v>
      </c>
      <c r="BF285" s="44">
        <v>2801</v>
      </c>
      <c r="BG285" s="44">
        <v>23380</v>
      </c>
      <c r="BH285" s="44">
        <v>161</v>
      </c>
      <c r="BI285" s="44">
        <v>5802</v>
      </c>
      <c r="BJ285" s="44">
        <v>1154</v>
      </c>
    </row>
    <row r="286" spans="1:62" ht="15.75">
      <c r="A286" s="101" t="s">
        <v>1495</v>
      </c>
      <c r="B286" s="44">
        <v>366</v>
      </c>
      <c r="C286" s="45" t="s">
        <v>278</v>
      </c>
      <c r="D286" s="45" t="s">
        <v>278</v>
      </c>
      <c r="E286" s="45" t="s">
        <v>2004</v>
      </c>
      <c r="F286" s="45" t="s">
        <v>1821</v>
      </c>
      <c r="G286" s="44">
        <v>351</v>
      </c>
      <c r="H286" s="45" t="s">
        <v>1496</v>
      </c>
      <c r="I286" s="46" t="s">
        <v>2043</v>
      </c>
      <c r="J286" s="47" t="s">
        <v>1898</v>
      </c>
      <c r="K286" s="47" t="s">
        <v>51</v>
      </c>
      <c r="L286" s="47" t="s">
        <v>1898</v>
      </c>
      <c r="M286" s="47"/>
      <c r="N286" s="47" t="s">
        <v>1904</v>
      </c>
      <c r="O286" s="45"/>
      <c r="P286" s="47"/>
      <c r="Q286" s="47"/>
      <c r="R286" s="47"/>
      <c r="S286" s="47"/>
      <c r="T286" s="47" t="s">
        <v>3106</v>
      </c>
      <c r="U286" s="47" t="s">
        <v>1901</v>
      </c>
      <c r="V286" s="48">
        <v>1.0098853814276896</v>
      </c>
      <c r="W286" s="47" t="s">
        <v>3108</v>
      </c>
      <c r="X286" s="44">
        <v>0</v>
      </c>
      <c r="Y286" s="44">
        <v>12</v>
      </c>
      <c r="Z286" s="44">
        <v>83</v>
      </c>
      <c r="AA286" s="44">
        <v>82</v>
      </c>
      <c r="AB286" s="44">
        <v>1</v>
      </c>
      <c r="AC286" s="44">
        <v>0</v>
      </c>
      <c r="AD286" s="44">
        <v>0</v>
      </c>
      <c r="AE286" s="44">
        <v>0</v>
      </c>
      <c r="AF286" s="44">
        <v>16</v>
      </c>
      <c r="AG286" s="44">
        <v>67</v>
      </c>
      <c r="AH286" s="44">
        <v>0</v>
      </c>
      <c r="AI286" s="44">
        <v>0</v>
      </c>
      <c r="AJ286" s="44">
        <v>0</v>
      </c>
      <c r="AK286" s="44">
        <v>0</v>
      </c>
      <c r="AL286" s="44">
        <v>1</v>
      </c>
      <c r="AM286" s="44">
        <v>80.290000000000006</v>
      </c>
      <c r="AN286" s="44">
        <v>58.54</v>
      </c>
      <c r="AO286" s="44">
        <v>412</v>
      </c>
      <c r="AP286" s="44">
        <v>82</v>
      </c>
      <c r="AQ286" s="44">
        <v>958</v>
      </c>
      <c r="AR286" s="44">
        <v>2027</v>
      </c>
      <c r="AS286" s="44">
        <v>340</v>
      </c>
      <c r="AT286" s="44">
        <v>393</v>
      </c>
      <c r="AU286" s="44">
        <v>637</v>
      </c>
      <c r="AV286" s="44">
        <v>14</v>
      </c>
      <c r="AW286" s="44">
        <v>318</v>
      </c>
      <c r="AX286" s="44">
        <v>8</v>
      </c>
      <c r="AY286" s="44">
        <v>6</v>
      </c>
      <c r="AZ286" s="44">
        <v>0</v>
      </c>
      <c r="BA286" s="44">
        <v>6</v>
      </c>
      <c r="BB286" s="44">
        <v>1</v>
      </c>
      <c r="BC286" s="47" t="s">
        <v>267</v>
      </c>
      <c r="BD286" s="44">
        <v>3351</v>
      </c>
      <c r="BE286" s="44">
        <v>2284</v>
      </c>
      <c r="BF286" s="44">
        <v>2708</v>
      </c>
      <c r="BG286" s="44">
        <v>12547</v>
      </c>
      <c r="BH286" s="44">
        <v>149</v>
      </c>
      <c r="BI286" s="44">
        <v>5275</v>
      </c>
      <c r="BJ286" s="44">
        <v>196</v>
      </c>
    </row>
    <row r="287" spans="1:62" ht="15.75">
      <c r="A287" s="101" t="s">
        <v>1061</v>
      </c>
      <c r="B287" s="44">
        <v>367</v>
      </c>
      <c r="C287" s="45" t="s">
        <v>256</v>
      </c>
      <c r="D287" s="45" t="s">
        <v>1818</v>
      </c>
      <c r="E287" s="45" t="s">
        <v>1922</v>
      </c>
      <c r="F287" s="45" t="s">
        <v>1826</v>
      </c>
      <c r="G287" s="44">
        <v>530</v>
      </c>
      <c r="H287" s="45" t="s">
        <v>1062</v>
      </c>
      <c r="I287" s="46" t="s">
        <v>1921</v>
      </c>
      <c r="J287" s="47" t="s">
        <v>1898</v>
      </c>
      <c r="K287" s="47" t="s">
        <v>51</v>
      </c>
      <c r="L287" s="47" t="s">
        <v>1898</v>
      </c>
      <c r="M287" s="47"/>
      <c r="N287" s="47" t="s">
        <v>1904</v>
      </c>
      <c r="O287" s="45"/>
      <c r="P287" s="47"/>
      <c r="Q287" s="47"/>
      <c r="R287" s="47"/>
      <c r="S287" s="47"/>
      <c r="T287" s="47" t="s">
        <v>3107</v>
      </c>
      <c r="U287" s="47" t="s">
        <v>1901</v>
      </c>
      <c r="V287" s="48">
        <v>0.82330590183753527</v>
      </c>
      <c r="W287" s="47"/>
      <c r="X287" s="44">
        <v>1</v>
      </c>
      <c r="Y287" s="44">
        <v>0</v>
      </c>
      <c r="Z287" s="44">
        <v>131</v>
      </c>
      <c r="AA287" s="44">
        <v>130</v>
      </c>
      <c r="AB287" s="44">
        <v>0</v>
      </c>
      <c r="AC287" s="44">
        <v>1</v>
      </c>
      <c r="AD287" s="44">
        <v>0</v>
      </c>
      <c r="AE287" s="44">
        <v>20</v>
      </c>
      <c r="AF287" s="44">
        <v>75</v>
      </c>
      <c r="AG287" s="44">
        <v>36</v>
      </c>
      <c r="AH287" s="44">
        <v>0</v>
      </c>
      <c r="AI287" s="44">
        <v>0</v>
      </c>
      <c r="AJ287" s="44">
        <v>0</v>
      </c>
      <c r="AK287" s="44">
        <v>0</v>
      </c>
      <c r="AL287" s="44">
        <v>1</v>
      </c>
      <c r="AM287" s="44">
        <v>91.96</v>
      </c>
      <c r="AN287" s="44">
        <v>42.31</v>
      </c>
      <c r="AO287" s="44">
        <v>7</v>
      </c>
      <c r="AP287" s="44">
        <v>0</v>
      </c>
      <c r="AQ287" s="44">
        <v>427</v>
      </c>
      <c r="AR287" s="44">
        <v>44</v>
      </c>
      <c r="AS287" s="44">
        <v>20</v>
      </c>
      <c r="AT287" s="44">
        <v>29</v>
      </c>
      <c r="AU287" s="44">
        <v>3</v>
      </c>
      <c r="AV287" s="44">
        <v>0</v>
      </c>
      <c r="AW287" s="44">
        <v>0</v>
      </c>
      <c r="AX287" s="44">
        <v>0</v>
      </c>
      <c r="AY287" s="44">
        <v>0</v>
      </c>
      <c r="AZ287" s="44">
        <v>0</v>
      </c>
      <c r="BA287" s="44">
        <v>0</v>
      </c>
      <c r="BB287" s="44">
        <v>0</v>
      </c>
      <c r="BC287" s="44">
        <v>2</v>
      </c>
      <c r="BD287" s="44">
        <v>2953</v>
      </c>
      <c r="BE287" s="44">
        <v>359</v>
      </c>
      <c r="BF287" s="44">
        <v>215</v>
      </c>
      <c r="BG287" s="44">
        <v>348</v>
      </c>
      <c r="BH287" s="44">
        <v>584</v>
      </c>
      <c r="BI287" s="44">
        <v>163</v>
      </c>
      <c r="BJ287" s="44">
        <v>197</v>
      </c>
    </row>
    <row r="288" spans="1:62" ht="15.75">
      <c r="A288" s="101" t="s">
        <v>1500</v>
      </c>
      <c r="B288" s="44">
        <v>368</v>
      </c>
      <c r="C288" s="45" t="s">
        <v>278</v>
      </c>
      <c r="D288" s="45" t="s">
        <v>278</v>
      </c>
      <c r="E288" s="45" t="s">
        <v>2004</v>
      </c>
      <c r="F288" s="45" t="s">
        <v>1821</v>
      </c>
      <c r="G288" s="44">
        <v>351</v>
      </c>
      <c r="H288" s="45" t="s">
        <v>1501</v>
      </c>
      <c r="I288" s="46" t="s">
        <v>2043</v>
      </c>
      <c r="J288" s="47" t="s">
        <v>1898</v>
      </c>
      <c r="K288" s="47" t="s">
        <v>51</v>
      </c>
      <c r="L288" s="47" t="s">
        <v>1898</v>
      </c>
      <c r="M288" s="47"/>
      <c r="N288" s="47" t="s">
        <v>1904</v>
      </c>
      <c r="O288" s="45"/>
      <c r="P288" s="47"/>
      <c r="Q288" s="47"/>
      <c r="R288" s="47"/>
      <c r="S288" s="47"/>
      <c r="T288" s="47" t="s">
        <v>3106</v>
      </c>
      <c r="U288" s="47" t="s">
        <v>1901</v>
      </c>
      <c r="V288" s="48">
        <v>0.80416994053247037</v>
      </c>
      <c r="W288" s="47" t="s">
        <v>3108</v>
      </c>
      <c r="X288" s="44">
        <v>0</v>
      </c>
      <c r="Y288" s="44">
        <v>14</v>
      </c>
      <c r="Z288" s="44">
        <v>125</v>
      </c>
      <c r="AA288" s="44">
        <v>125</v>
      </c>
      <c r="AB288" s="44">
        <v>0</v>
      </c>
      <c r="AC288" s="44">
        <v>0</v>
      </c>
      <c r="AD288" s="44">
        <v>0</v>
      </c>
      <c r="AE288" s="44">
        <v>11</v>
      </c>
      <c r="AF288" s="44">
        <v>72</v>
      </c>
      <c r="AG288" s="44">
        <v>42</v>
      </c>
      <c r="AH288" s="44">
        <v>0</v>
      </c>
      <c r="AI288" s="44">
        <v>0</v>
      </c>
      <c r="AJ288" s="44">
        <v>0</v>
      </c>
      <c r="AK288" s="44">
        <v>0</v>
      </c>
      <c r="AL288" s="44">
        <v>1</v>
      </c>
      <c r="AM288" s="44">
        <v>82.43</v>
      </c>
      <c r="AN288" s="44">
        <v>52</v>
      </c>
      <c r="AO288" s="44">
        <v>495</v>
      </c>
      <c r="AP288" s="44">
        <v>108</v>
      </c>
      <c r="AQ288" s="44">
        <v>1146</v>
      </c>
      <c r="AR288" s="44">
        <v>2493</v>
      </c>
      <c r="AS288" s="44">
        <v>336</v>
      </c>
      <c r="AT288" s="44">
        <v>213</v>
      </c>
      <c r="AU288" s="44">
        <v>561</v>
      </c>
      <c r="AV288" s="44">
        <v>7</v>
      </c>
      <c r="AW288" s="44">
        <v>130</v>
      </c>
      <c r="AX288" s="44">
        <v>0</v>
      </c>
      <c r="AY288" s="44">
        <v>6</v>
      </c>
      <c r="AZ288" s="44">
        <v>1</v>
      </c>
      <c r="BA288" s="44">
        <v>2</v>
      </c>
      <c r="BB288" s="44">
        <v>0</v>
      </c>
      <c r="BC288" s="47" t="s">
        <v>267</v>
      </c>
      <c r="BD288" s="44">
        <v>3939</v>
      </c>
      <c r="BE288" s="44">
        <v>3287</v>
      </c>
      <c r="BF288" s="44">
        <v>2970</v>
      </c>
      <c r="BG288" s="44">
        <v>14939</v>
      </c>
      <c r="BH288" s="44">
        <v>196</v>
      </c>
      <c r="BI288" s="44">
        <v>7960</v>
      </c>
      <c r="BJ288" s="44">
        <v>397</v>
      </c>
    </row>
    <row r="289" spans="1:62" ht="15.75">
      <c r="A289" s="101" t="s">
        <v>1518</v>
      </c>
      <c r="B289" s="44">
        <v>369</v>
      </c>
      <c r="C289" s="45" t="s">
        <v>278</v>
      </c>
      <c r="D289" s="45" t="s">
        <v>278</v>
      </c>
      <c r="E289" s="45" t="s">
        <v>2002</v>
      </c>
      <c r="F289" s="45" t="s">
        <v>1798</v>
      </c>
      <c r="G289" s="44">
        <v>167</v>
      </c>
      <c r="H289" s="45" t="s">
        <v>1519</v>
      </c>
      <c r="I289" s="46" t="s">
        <v>2001</v>
      </c>
      <c r="J289" s="47" t="s">
        <v>1898</v>
      </c>
      <c r="K289" s="47" t="s">
        <v>51</v>
      </c>
      <c r="L289" s="47" t="s">
        <v>1898</v>
      </c>
      <c r="M289" s="47"/>
      <c r="N289" s="47" t="s">
        <v>1904</v>
      </c>
      <c r="O289" s="45"/>
      <c r="P289" s="47"/>
      <c r="Q289" s="47"/>
      <c r="R289" s="47"/>
      <c r="S289" s="47"/>
      <c r="T289" s="47" t="s">
        <v>3107</v>
      </c>
      <c r="U289" s="47" t="s">
        <v>1901</v>
      </c>
      <c r="V289" s="48">
        <v>0.97765258854063242</v>
      </c>
      <c r="W289" s="47" t="s">
        <v>3108</v>
      </c>
      <c r="X289" s="44">
        <v>1</v>
      </c>
      <c r="Y289" s="44">
        <v>18</v>
      </c>
      <c r="Z289" s="44">
        <v>100</v>
      </c>
      <c r="AA289" s="44">
        <v>97</v>
      </c>
      <c r="AB289" s="44">
        <v>3</v>
      </c>
      <c r="AC289" s="44">
        <v>0</v>
      </c>
      <c r="AD289" s="44">
        <v>0</v>
      </c>
      <c r="AE289" s="44">
        <v>17</v>
      </c>
      <c r="AF289" s="44">
        <v>49</v>
      </c>
      <c r="AG289" s="44">
        <v>34</v>
      </c>
      <c r="AH289" s="44">
        <v>0</v>
      </c>
      <c r="AI289" s="44">
        <v>0</v>
      </c>
      <c r="AJ289" s="44">
        <v>0</v>
      </c>
      <c r="AK289" s="44">
        <v>0</v>
      </c>
      <c r="AL289" s="44">
        <v>3</v>
      </c>
      <c r="AM289" s="44">
        <v>89.88</v>
      </c>
      <c r="AN289" s="44">
        <v>43.3</v>
      </c>
      <c r="AO289" s="44">
        <v>383</v>
      </c>
      <c r="AP289" s="44">
        <v>100</v>
      </c>
      <c r="AQ289" s="44">
        <v>814</v>
      </c>
      <c r="AR289" s="44">
        <v>2000</v>
      </c>
      <c r="AS289" s="44">
        <v>322</v>
      </c>
      <c r="AT289" s="44">
        <v>281</v>
      </c>
      <c r="AU289" s="44">
        <v>393</v>
      </c>
      <c r="AV289" s="44">
        <v>2</v>
      </c>
      <c r="AW289" s="44">
        <v>77</v>
      </c>
      <c r="AX289" s="44">
        <v>0</v>
      </c>
      <c r="AY289" s="44">
        <v>3</v>
      </c>
      <c r="AZ289" s="44">
        <v>0</v>
      </c>
      <c r="BA289" s="44">
        <v>0</v>
      </c>
      <c r="BB289" s="44">
        <v>0</v>
      </c>
      <c r="BC289" s="44">
        <v>88</v>
      </c>
      <c r="BD289" s="44">
        <v>3572</v>
      </c>
      <c r="BE289" s="44">
        <v>1042</v>
      </c>
      <c r="BF289" s="44">
        <v>2277</v>
      </c>
      <c r="BG289" s="44">
        <v>11864</v>
      </c>
      <c r="BH289" s="44">
        <v>181</v>
      </c>
      <c r="BI289" s="44">
        <v>8439</v>
      </c>
      <c r="BJ289" s="44">
        <v>210</v>
      </c>
    </row>
    <row r="290" spans="1:62" ht="15.75">
      <c r="A290" s="101" t="s">
        <v>1433</v>
      </c>
      <c r="B290" s="44">
        <v>377</v>
      </c>
      <c r="C290" s="45" t="s">
        <v>307</v>
      </c>
      <c r="D290" s="45" t="s">
        <v>1700</v>
      </c>
      <c r="E290" s="45" t="s">
        <v>2032</v>
      </c>
      <c r="F290" s="45" t="s">
        <v>1823</v>
      </c>
      <c r="G290" s="44">
        <v>377</v>
      </c>
      <c r="H290" s="45" t="s">
        <v>1434</v>
      </c>
      <c r="I290" s="46" t="s">
        <v>2158</v>
      </c>
      <c r="J290" s="47" t="s">
        <v>1898</v>
      </c>
      <c r="K290" s="47" t="s">
        <v>1929</v>
      </c>
      <c r="L290" s="47" t="s">
        <v>1898</v>
      </c>
      <c r="M290" s="47"/>
      <c r="N290" s="47" t="s">
        <v>272</v>
      </c>
      <c r="O290" s="45" t="s">
        <v>2159</v>
      </c>
      <c r="P290" s="47"/>
      <c r="Q290" s="47" t="s">
        <v>2160</v>
      </c>
      <c r="R290" s="47"/>
      <c r="S290" s="47"/>
      <c r="T290" s="47" t="s">
        <v>3107</v>
      </c>
      <c r="U290" s="47" t="s">
        <v>1901</v>
      </c>
      <c r="V290" s="48">
        <v>1.599342521509465</v>
      </c>
      <c r="W290" s="47"/>
      <c r="X290" s="44">
        <v>3</v>
      </c>
      <c r="Y290" s="44">
        <v>80</v>
      </c>
      <c r="Z290" s="44">
        <v>664</v>
      </c>
      <c r="AA290" s="44">
        <v>648</v>
      </c>
      <c r="AB290" s="44">
        <v>14</v>
      </c>
      <c r="AC290" s="44">
        <v>2</v>
      </c>
      <c r="AD290" s="44">
        <v>13</v>
      </c>
      <c r="AE290" s="44">
        <v>226</v>
      </c>
      <c r="AF290" s="44">
        <v>339</v>
      </c>
      <c r="AG290" s="44">
        <v>84</v>
      </c>
      <c r="AH290" s="44">
        <v>2</v>
      </c>
      <c r="AI290" s="44">
        <v>0</v>
      </c>
      <c r="AJ290" s="44">
        <v>0</v>
      </c>
      <c r="AK290" s="44">
        <v>0</v>
      </c>
      <c r="AL290" s="44">
        <v>10</v>
      </c>
      <c r="AM290" s="44">
        <v>84.68</v>
      </c>
      <c r="AN290" s="44">
        <v>44.44</v>
      </c>
      <c r="AO290" s="44">
        <v>1227</v>
      </c>
      <c r="AP290" s="44">
        <v>116</v>
      </c>
      <c r="AQ290" s="44">
        <v>3521</v>
      </c>
      <c r="AR290" s="44">
        <v>3438</v>
      </c>
      <c r="AS290" s="44">
        <v>2349</v>
      </c>
      <c r="AT290" s="44">
        <v>1528</v>
      </c>
      <c r="AU290" s="44">
        <v>3417</v>
      </c>
      <c r="AV290" s="44">
        <v>112</v>
      </c>
      <c r="AW290" s="44">
        <v>1579</v>
      </c>
      <c r="AX290" s="44">
        <v>87</v>
      </c>
      <c r="AY290" s="44">
        <v>14</v>
      </c>
      <c r="AZ290" s="44">
        <v>0</v>
      </c>
      <c r="BA290" s="44">
        <v>16</v>
      </c>
      <c r="BB290" s="44">
        <v>0</v>
      </c>
      <c r="BC290" s="44">
        <v>74</v>
      </c>
      <c r="BD290" s="44">
        <v>21394</v>
      </c>
      <c r="BE290" s="44">
        <v>3970</v>
      </c>
      <c r="BF290" s="44">
        <v>15003</v>
      </c>
      <c r="BG290" s="44">
        <v>46291</v>
      </c>
      <c r="BH290" s="44">
        <v>1126</v>
      </c>
      <c r="BI290" s="44">
        <v>12947</v>
      </c>
      <c r="BJ290" s="44">
        <v>3280</v>
      </c>
    </row>
    <row r="291" spans="1:62" ht="15.75">
      <c r="A291" s="101" t="s">
        <v>1440</v>
      </c>
      <c r="B291" s="44">
        <v>389</v>
      </c>
      <c r="C291" s="45" t="s">
        <v>307</v>
      </c>
      <c r="D291" s="45" t="s">
        <v>1818</v>
      </c>
      <c r="E291" s="45" t="s">
        <v>1922</v>
      </c>
      <c r="F291" s="45" t="s">
        <v>1822</v>
      </c>
      <c r="G291" s="44">
        <v>359</v>
      </c>
      <c r="H291" s="45" t="s">
        <v>1441</v>
      </c>
      <c r="I291" s="46" t="s">
        <v>2197</v>
      </c>
      <c r="J291" s="47" t="s">
        <v>1898</v>
      </c>
      <c r="K291" s="47" t="s">
        <v>51</v>
      </c>
      <c r="L291" s="47" t="s">
        <v>1898</v>
      </c>
      <c r="M291" s="47"/>
      <c r="N291" s="47" t="s">
        <v>272</v>
      </c>
      <c r="O291" s="45" t="s">
        <v>2202</v>
      </c>
      <c r="P291" s="47"/>
      <c r="Q291" s="47"/>
      <c r="R291" s="47"/>
      <c r="S291" s="47"/>
      <c r="T291" s="47" t="s">
        <v>3106</v>
      </c>
      <c r="U291" s="47" t="s">
        <v>1901</v>
      </c>
      <c r="V291" s="48">
        <v>2.0186181811898032</v>
      </c>
      <c r="W291" s="47"/>
      <c r="X291" s="44">
        <v>0</v>
      </c>
      <c r="Y291" s="44">
        <v>0</v>
      </c>
      <c r="Z291" s="44">
        <v>53</v>
      </c>
      <c r="AA291" s="44">
        <v>28</v>
      </c>
      <c r="AB291" s="44">
        <v>0</v>
      </c>
      <c r="AC291" s="44">
        <v>25</v>
      </c>
      <c r="AD291" s="44">
        <v>0</v>
      </c>
      <c r="AE291" s="44">
        <v>4</v>
      </c>
      <c r="AF291" s="44">
        <v>48</v>
      </c>
      <c r="AG291" s="44">
        <v>1</v>
      </c>
      <c r="AH291" s="44">
        <v>0</v>
      </c>
      <c r="AI291" s="44">
        <v>0</v>
      </c>
      <c r="AJ291" s="44">
        <v>0</v>
      </c>
      <c r="AK291" s="44">
        <v>0</v>
      </c>
      <c r="AL291" s="47">
        <v>0</v>
      </c>
      <c r="AM291" s="44">
        <v>98.91</v>
      </c>
      <c r="AN291" s="44">
        <v>28.57</v>
      </c>
      <c r="AO291" s="47" t="s">
        <v>267</v>
      </c>
      <c r="AP291" s="47" t="s">
        <v>267</v>
      </c>
      <c r="AQ291" s="44">
        <v>66</v>
      </c>
      <c r="AR291" s="44">
        <v>19</v>
      </c>
      <c r="AS291" s="44">
        <v>20</v>
      </c>
      <c r="AT291" s="44">
        <v>10</v>
      </c>
      <c r="AU291" s="44">
        <v>17</v>
      </c>
      <c r="AV291" s="44">
        <v>37</v>
      </c>
      <c r="AW291" s="44">
        <v>1</v>
      </c>
      <c r="AX291" s="44">
        <v>0</v>
      </c>
      <c r="AY291" s="44">
        <v>0</v>
      </c>
      <c r="AZ291" s="44">
        <v>0</v>
      </c>
      <c r="BA291" s="44">
        <v>0</v>
      </c>
      <c r="BB291" s="44">
        <v>0</v>
      </c>
      <c r="BC291" s="47" t="s">
        <v>267</v>
      </c>
      <c r="BD291" s="44">
        <v>565</v>
      </c>
      <c r="BE291" s="44">
        <v>189</v>
      </c>
      <c r="BF291" s="44">
        <v>66</v>
      </c>
      <c r="BG291" s="44">
        <v>56</v>
      </c>
      <c r="BH291" s="44">
        <v>0</v>
      </c>
      <c r="BI291" s="44">
        <v>74</v>
      </c>
      <c r="BJ291" s="44">
        <v>51</v>
      </c>
    </row>
    <row r="292" spans="1:62" ht="15.75">
      <c r="A292" s="101" t="s">
        <v>1443</v>
      </c>
      <c r="B292" s="44">
        <v>398</v>
      </c>
      <c r="C292" s="45" t="s">
        <v>307</v>
      </c>
      <c r="D292" s="45" t="s">
        <v>1818</v>
      </c>
      <c r="E292" s="45" t="s">
        <v>1922</v>
      </c>
      <c r="F292" s="45" t="s">
        <v>1822</v>
      </c>
      <c r="G292" s="44">
        <v>359</v>
      </c>
      <c r="H292" s="45" t="s">
        <v>1444</v>
      </c>
      <c r="I292" s="46" t="s">
        <v>2197</v>
      </c>
      <c r="J292" s="47" t="s">
        <v>1898</v>
      </c>
      <c r="K292" s="47" t="s">
        <v>51</v>
      </c>
      <c r="L292" s="47" t="s">
        <v>1898</v>
      </c>
      <c r="M292" s="47"/>
      <c r="N292" s="47" t="s">
        <v>272</v>
      </c>
      <c r="O292" s="45" t="s">
        <v>2202</v>
      </c>
      <c r="P292" s="47"/>
      <c r="Q292" s="47"/>
      <c r="R292" s="47"/>
      <c r="S292" s="47"/>
      <c r="T292" s="47" t="s">
        <v>3106</v>
      </c>
      <c r="U292" s="47" t="s">
        <v>1901</v>
      </c>
      <c r="V292" s="48">
        <v>1.2516673701112793</v>
      </c>
      <c r="W292" s="47"/>
      <c r="X292" s="44">
        <v>0</v>
      </c>
      <c r="Y292" s="44">
        <v>0</v>
      </c>
      <c r="Z292" s="44">
        <v>10</v>
      </c>
      <c r="AA292" s="44">
        <v>4</v>
      </c>
      <c r="AB292" s="44">
        <v>0</v>
      </c>
      <c r="AC292" s="44">
        <v>6</v>
      </c>
      <c r="AD292" s="44">
        <v>0</v>
      </c>
      <c r="AE292" s="44">
        <v>1</v>
      </c>
      <c r="AF292" s="44">
        <v>5</v>
      </c>
      <c r="AG292" s="44">
        <v>4</v>
      </c>
      <c r="AH292" s="44">
        <v>0</v>
      </c>
      <c r="AI292" s="44">
        <v>0</v>
      </c>
      <c r="AJ292" s="44">
        <v>0</v>
      </c>
      <c r="AK292" s="44">
        <v>0</v>
      </c>
      <c r="AL292" s="47">
        <v>0</v>
      </c>
      <c r="AM292" s="44">
        <v>98.84</v>
      </c>
      <c r="AN292" s="47">
        <v>0</v>
      </c>
      <c r="AO292" s="47" t="s">
        <v>267</v>
      </c>
      <c r="AP292" s="47" t="s">
        <v>267</v>
      </c>
      <c r="AQ292" s="44">
        <v>10</v>
      </c>
      <c r="AR292" s="44">
        <v>6</v>
      </c>
      <c r="AS292" s="44">
        <v>0</v>
      </c>
      <c r="AT292" s="44">
        <v>0</v>
      </c>
      <c r="AU292" s="44">
        <v>1</v>
      </c>
      <c r="AV292" s="44">
        <v>7</v>
      </c>
      <c r="AW292" s="44">
        <v>1</v>
      </c>
      <c r="AX292" s="44">
        <v>0</v>
      </c>
      <c r="AY292" s="44">
        <v>0</v>
      </c>
      <c r="AZ292" s="44">
        <v>0</v>
      </c>
      <c r="BA292" s="44">
        <v>0</v>
      </c>
      <c r="BB292" s="44">
        <v>0</v>
      </c>
      <c r="BC292" s="47" t="s">
        <v>267</v>
      </c>
      <c r="BD292" s="44">
        <v>106</v>
      </c>
      <c r="BE292" s="44">
        <v>30</v>
      </c>
      <c r="BF292" s="44">
        <v>6</v>
      </c>
      <c r="BG292" s="44">
        <v>8</v>
      </c>
      <c r="BH292" s="44">
        <v>0</v>
      </c>
      <c r="BI292" s="44">
        <v>0</v>
      </c>
      <c r="BJ292" s="44">
        <v>0</v>
      </c>
    </row>
    <row r="293" spans="1:62" ht="15.75">
      <c r="A293" s="101" t="s">
        <v>1445</v>
      </c>
      <c r="B293" s="44">
        <v>399</v>
      </c>
      <c r="C293" s="45" t="s">
        <v>307</v>
      </c>
      <c r="D293" s="45" t="s">
        <v>1818</v>
      </c>
      <c r="E293" s="45" t="s">
        <v>1922</v>
      </c>
      <c r="F293" s="45" t="s">
        <v>1822</v>
      </c>
      <c r="G293" s="44">
        <v>359</v>
      </c>
      <c r="H293" s="45" t="s">
        <v>1446</v>
      </c>
      <c r="I293" s="46" t="s">
        <v>2197</v>
      </c>
      <c r="J293" s="47" t="s">
        <v>1898</v>
      </c>
      <c r="K293" s="47" t="s">
        <v>51</v>
      </c>
      <c r="L293" s="47" t="s">
        <v>1898</v>
      </c>
      <c r="M293" s="47"/>
      <c r="N293" s="47" t="s">
        <v>272</v>
      </c>
      <c r="O293" s="45" t="s">
        <v>2202</v>
      </c>
      <c r="P293" s="47"/>
      <c r="Q293" s="47"/>
      <c r="R293" s="47"/>
      <c r="S293" s="47"/>
      <c r="T293" s="47" t="s">
        <v>3106</v>
      </c>
      <c r="U293" s="47" t="s">
        <v>1901</v>
      </c>
      <c r="V293" s="48">
        <v>0.61513099053106646</v>
      </c>
      <c r="W293" s="47"/>
      <c r="X293" s="44">
        <v>0</v>
      </c>
      <c r="Y293" s="44">
        <v>0</v>
      </c>
      <c r="Z293" s="44">
        <v>10</v>
      </c>
      <c r="AA293" s="44">
        <v>2</v>
      </c>
      <c r="AB293" s="44">
        <v>0</v>
      </c>
      <c r="AC293" s="44">
        <v>8</v>
      </c>
      <c r="AD293" s="44">
        <v>0</v>
      </c>
      <c r="AE293" s="44">
        <v>1</v>
      </c>
      <c r="AF293" s="44">
        <v>9</v>
      </c>
      <c r="AG293" s="44">
        <v>0</v>
      </c>
      <c r="AH293" s="44">
        <v>0</v>
      </c>
      <c r="AI293" s="44">
        <v>0</v>
      </c>
      <c r="AJ293" s="44">
        <v>0</v>
      </c>
      <c r="AK293" s="44">
        <v>0</v>
      </c>
      <c r="AL293" s="47">
        <v>0</v>
      </c>
      <c r="AM293" s="44">
        <v>69.89</v>
      </c>
      <c r="AN293" s="44">
        <v>100</v>
      </c>
      <c r="AO293" s="44">
        <v>0</v>
      </c>
      <c r="AP293" s="44">
        <v>0</v>
      </c>
      <c r="AQ293" s="44">
        <v>3</v>
      </c>
      <c r="AR293" s="44">
        <v>31</v>
      </c>
      <c r="AS293" s="44">
        <v>1</v>
      </c>
      <c r="AT293" s="44">
        <v>1</v>
      </c>
      <c r="AU293" s="44">
        <v>0</v>
      </c>
      <c r="AV293" s="44">
        <v>0</v>
      </c>
      <c r="AW293" s="44">
        <v>0</v>
      </c>
      <c r="AX293" s="44">
        <v>0</v>
      </c>
      <c r="AY293" s="44">
        <v>0</v>
      </c>
      <c r="AZ293" s="44">
        <v>0</v>
      </c>
      <c r="BA293" s="44">
        <v>0</v>
      </c>
      <c r="BB293" s="44">
        <v>0</v>
      </c>
      <c r="BC293" s="47" t="s">
        <v>267</v>
      </c>
      <c r="BD293" s="44">
        <v>50</v>
      </c>
      <c r="BE293" s="44">
        <v>19</v>
      </c>
      <c r="BF293" s="44">
        <v>5</v>
      </c>
      <c r="BG293" s="44">
        <v>32</v>
      </c>
      <c r="BH293" s="44">
        <v>0</v>
      </c>
      <c r="BI293" s="44">
        <v>0</v>
      </c>
      <c r="BJ293" s="44">
        <v>0</v>
      </c>
    </row>
    <row r="294" spans="1:62" ht="15.75">
      <c r="A294" s="101" t="s">
        <v>1248</v>
      </c>
      <c r="B294" s="44">
        <v>502</v>
      </c>
      <c r="C294" s="45" t="s">
        <v>256</v>
      </c>
      <c r="D294" s="45" t="s">
        <v>256</v>
      </c>
      <c r="E294" s="45" t="s">
        <v>1903</v>
      </c>
      <c r="F294" s="45" t="s">
        <v>1772</v>
      </c>
      <c r="G294" s="44">
        <v>102</v>
      </c>
      <c r="H294" s="45" t="s">
        <v>1249</v>
      </c>
      <c r="I294" s="46" t="s">
        <v>1970</v>
      </c>
      <c r="J294" s="47" t="s">
        <v>1898</v>
      </c>
      <c r="K294" s="47" t="s">
        <v>51</v>
      </c>
      <c r="L294" s="47" t="s">
        <v>1898</v>
      </c>
      <c r="M294" s="47"/>
      <c r="N294" s="47" t="s">
        <v>272</v>
      </c>
      <c r="O294" s="45" t="s">
        <v>1971</v>
      </c>
      <c r="P294" s="47"/>
      <c r="Q294" s="47"/>
      <c r="R294" s="47"/>
      <c r="S294" s="47"/>
      <c r="T294" s="47" t="s">
        <v>3107</v>
      </c>
      <c r="U294" s="47" t="s">
        <v>1898</v>
      </c>
      <c r="V294" s="48">
        <v>0.51057103352921929</v>
      </c>
      <c r="W294" s="47"/>
      <c r="X294" s="44">
        <v>14</v>
      </c>
      <c r="Y294" s="44">
        <v>0</v>
      </c>
      <c r="Z294" s="44">
        <v>802</v>
      </c>
      <c r="AA294" s="44">
        <v>794</v>
      </c>
      <c r="AB294" s="44">
        <v>7</v>
      </c>
      <c r="AC294" s="44">
        <v>1</v>
      </c>
      <c r="AD294" s="44">
        <v>0</v>
      </c>
      <c r="AE294" s="44">
        <v>233</v>
      </c>
      <c r="AF294" s="44">
        <v>276</v>
      </c>
      <c r="AG294" s="44">
        <v>213</v>
      </c>
      <c r="AH294" s="44">
        <v>64</v>
      </c>
      <c r="AI294" s="44">
        <v>16</v>
      </c>
      <c r="AJ294" s="44">
        <v>0</v>
      </c>
      <c r="AK294" s="44">
        <v>0</v>
      </c>
      <c r="AL294" s="44">
        <v>1</v>
      </c>
      <c r="AM294" s="47">
        <v>0</v>
      </c>
      <c r="AN294" s="44">
        <v>43.7</v>
      </c>
      <c r="AO294" s="44">
        <v>1798</v>
      </c>
      <c r="AP294" s="44">
        <v>487</v>
      </c>
      <c r="AQ294" s="44">
        <v>4949</v>
      </c>
      <c r="AR294" s="44">
        <v>6071</v>
      </c>
      <c r="AS294" s="44">
        <v>1842</v>
      </c>
      <c r="AT294" s="44">
        <v>1207</v>
      </c>
      <c r="AU294" s="44">
        <v>1831</v>
      </c>
      <c r="AV294" s="44">
        <v>43</v>
      </c>
      <c r="AW294" s="44">
        <v>3895</v>
      </c>
      <c r="AX294" s="44">
        <v>289</v>
      </c>
      <c r="AY294" s="44">
        <v>18</v>
      </c>
      <c r="AZ294" s="44">
        <v>0</v>
      </c>
      <c r="BA294" s="44">
        <v>16</v>
      </c>
      <c r="BB294" s="44">
        <v>0</v>
      </c>
      <c r="BC294" s="44">
        <v>638</v>
      </c>
      <c r="BD294" s="44">
        <v>22031</v>
      </c>
      <c r="BE294" s="44">
        <v>6238</v>
      </c>
      <c r="BF294" s="44">
        <v>16179</v>
      </c>
      <c r="BG294" s="44">
        <v>71020</v>
      </c>
      <c r="BH294" s="44">
        <v>982</v>
      </c>
      <c r="BI294" s="44">
        <v>20697</v>
      </c>
      <c r="BJ294" s="44">
        <v>498</v>
      </c>
    </row>
    <row r="295" spans="1:62" ht="15.75">
      <c r="A295" s="101" t="s">
        <v>1335</v>
      </c>
      <c r="B295" s="44">
        <v>505</v>
      </c>
      <c r="C295" s="45" t="s">
        <v>452</v>
      </c>
      <c r="D295" s="45" t="s">
        <v>1684</v>
      </c>
      <c r="E295" s="45" t="s">
        <v>2270</v>
      </c>
      <c r="F295" s="45" t="s">
        <v>1824</v>
      </c>
      <c r="G295" s="44">
        <v>505</v>
      </c>
      <c r="H295" s="45" t="s">
        <v>1336</v>
      </c>
      <c r="I295" s="46" t="s">
        <v>2292</v>
      </c>
      <c r="J295" s="47" t="s">
        <v>1901</v>
      </c>
      <c r="K295" s="47" t="s">
        <v>51</v>
      </c>
      <c r="L295" s="47" t="s">
        <v>1898</v>
      </c>
      <c r="M295" s="47" t="s">
        <v>2006</v>
      </c>
      <c r="N295" s="47" t="s">
        <v>1904</v>
      </c>
      <c r="O295" s="45"/>
      <c r="P295" s="47"/>
      <c r="Q295" s="47" t="s">
        <v>2294</v>
      </c>
      <c r="R295" s="47"/>
      <c r="S295" s="47"/>
      <c r="T295" s="47" t="s">
        <v>3107</v>
      </c>
      <c r="U295" s="47" t="s">
        <v>1901</v>
      </c>
      <c r="V295" s="48">
        <v>0.75096709509224324</v>
      </c>
      <c r="W295" s="47"/>
      <c r="X295" s="44">
        <v>49</v>
      </c>
      <c r="Y295" s="44">
        <v>9</v>
      </c>
      <c r="Z295" s="44">
        <v>1543</v>
      </c>
      <c r="AA295" s="44">
        <v>1526</v>
      </c>
      <c r="AB295" s="44">
        <v>4</v>
      </c>
      <c r="AC295" s="44">
        <v>13</v>
      </c>
      <c r="AD295" s="44">
        <v>93</v>
      </c>
      <c r="AE295" s="44">
        <v>601</v>
      </c>
      <c r="AF295" s="44">
        <v>663</v>
      </c>
      <c r="AG295" s="44">
        <v>186</v>
      </c>
      <c r="AH295" s="44">
        <v>0</v>
      </c>
      <c r="AI295" s="44">
        <v>0</v>
      </c>
      <c r="AJ295" s="44">
        <v>0</v>
      </c>
      <c r="AK295" s="44">
        <v>0</v>
      </c>
      <c r="AL295" s="44">
        <v>22</v>
      </c>
      <c r="AM295" s="44">
        <v>98.19</v>
      </c>
      <c r="AN295" s="44">
        <v>24.25</v>
      </c>
      <c r="AO295" s="44">
        <v>2758</v>
      </c>
      <c r="AP295" s="44">
        <v>193</v>
      </c>
      <c r="AQ295" s="44">
        <v>5434</v>
      </c>
      <c r="AR295" s="44">
        <v>3807</v>
      </c>
      <c r="AS295" s="44">
        <v>3329</v>
      </c>
      <c r="AT295" s="44">
        <v>2966</v>
      </c>
      <c r="AU295" s="44">
        <v>2531</v>
      </c>
      <c r="AV295" s="44">
        <v>167</v>
      </c>
      <c r="AW295" s="44">
        <v>2180</v>
      </c>
      <c r="AX295" s="44">
        <v>82</v>
      </c>
      <c r="AY295" s="44">
        <v>2</v>
      </c>
      <c r="AZ295" s="44">
        <v>0</v>
      </c>
      <c r="BA295" s="44">
        <v>2</v>
      </c>
      <c r="BB295" s="44">
        <v>0</v>
      </c>
      <c r="BC295" s="44">
        <v>751</v>
      </c>
      <c r="BD295" s="44">
        <v>38546</v>
      </c>
      <c r="BE295" s="44">
        <v>8024</v>
      </c>
      <c r="BF295" s="44">
        <v>16907</v>
      </c>
      <c r="BG295" s="44">
        <v>59134</v>
      </c>
      <c r="BH295" s="44">
        <v>2794</v>
      </c>
      <c r="BI295" s="44">
        <v>76374</v>
      </c>
      <c r="BJ295" s="44">
        <v>599</v>
      </c>
    </row>
    <row r="296" spans="1:62" ht="15.75">
      <c r="A296" s="101" t="s">
        <v>1638</v>
      </c>
      <c r="B296" s="44">
        <v>514</v>
      </c>
      <c r="C296" s="45" t="s">
        <v>278</v>
      </c>
      <c r="D296" s="45" t="s">
        <v>278</v>
      </c>
      <c r="E296" s="45" t="s">
        <v>2002</v>
      </c>
      <c r="F296" s="45" t="s">
        <v>1825</v>
      </c>
      <c r="G296" s="44">
        <v>514</v>
      </c>
      <c r="H296" s="45" t="s">
        <v>1639</v>
      </c>
      <c r="I296" s="46" t="s">
        <v>2114</v>
      </c>
      <c r="J296" s="47" t="s">
        <v>1898</v>
      </c>
      <c r="K296" s="47" t="s">
        <v>51</v>
      </c>
      <c r="L296" s="47" t="s">
        <v>1898</v>
      </c>
      <c r="M296" s="47"/>
      <c r="N296" s="47" t="s">
        <v>272</v>
      </c>
      <c r="O296" s="45" t="s">
        <v>2115</v>
      </c>
      <c r="P296" s="47"/>
      <c r="Q296" s="47" t="s">
        <v>2116</v>
      </c>
      <c r="R296" s="47"/>
      <c r="S296" s="47"/>
      <c r="T296" s="47" t="s">
        <v>3107</v>
      </c>
      <c r="U296" s="47" t="s">
        <v>1901</v>
      </c>
      <c r="V296" s="48">
        <v>0.64275980793544496</v>
      </c>
      <c r="W296" s="47"/>
      <c r="X296" s="44">
        <v>40</v>
      </c>
      <c r="Y296" s="44">
        <v>4</v>
      </c>
      <c r="Z296" s="44">
        <v>1659</v>
      </c>
      <c r="AA296" s="44">
        <v>1626</v>
      </c>
      <c r="AB296" s="44">
        <v>7</v>
      </c>
      <c r="AC296" s="44">
        <v>26</v>
      </c>
      <c r="AD296" s="44">
        <v>15</v>
      </c>
      <c r="AE296" s="44">
        <v>229</v>
      </c>
      <c r="AF296" s="44">
        <v>844</v>
      </c>
      <c r="AG296" s="44">
        <v>514</v>
      </c>
      <c r="AH296" s="44">
        <v>38</v>
      </c>
      <c r="AI296" s="44">
        <v>3</v>
      </c>
      <c r="AJ296" s="44">
        <v>16</v>
      </c>
      <c r="AK296" s="44">
        <v>0</v>
      </c>
      <c r="AL296" s="44">
        <v>14</v>
      </c>
      <c r="AM296" s="44">
        <v>91.27</v>
      </c>
      <c r="AN296" s="44">
        <v>40.840000000000003</v>
      </c>
      <c r="AO296" s="44">
        <v>4742</v>
      </c>
      <c r="AP296" s="44">
        <v>782</v>
      </c>
      <c r="AQ296" s="44">
        <v>7094</v>
      </c>
      <c r="AR296" s="44">
        <v>8148</v>
      </c>
      <c r="AS296" s="44">
        <v>2466</v>
      </c>
      <c r="AT296" s="44">
        <v>1445</v>
      </c>
      <c r="AU296" s="44">
        <v>7485</v>
      </c>
      <c r="AV296" s="44">
        <v>197</v>
      </c>
      <c r="AW296" s="44">
        <v>3655</v>
      </c>
      <c r="AX296" s="44">
        <v>112</v>
      </c>
      <c r="AY296" s="44">
        <v>54</v>
      </c>
      <c r="AZ296" s="44">
        <v>2</v>
      </c>
      <c r="BA296" s="44">
        <v>60</v>
      </c>
      <c r="BB296" s="44">
        <v>2</v>
      </c>
      <c r="BC296" s="44">
        <v>1337</v>
      </c>
      <c r="BD296" s="44">
        <v>36948</v>
      </c>
      <c r="BE296" s="44">
        <v>9884</v>
      </c>
      <c r="BF296" s="44">
        <v>27014</v>
      </c>
      <c r="BG296" s="44">
        <v>71703</v>
      </c>
      <c r="BH296" s="44">
        <v>1924</v>
      </c>
      <c r="BI296" s="44">
        <v>22143</v>
      </c>
      <c r="BJ296" s="44">
        <v>1931</v>
      </c>
    </row>
    <row r="297" spans="1:62" ht="15.75">
      <c r="A297" s="101" t="s">
        <v>1375</v>
      </c>
      <c r="B297" s="44">
        <v>515</v>
      </c>
      <c r="C297" s="45" t="s">
        <v>307</v>
      </c>
      <c r="D297" s="45" t="s">
        <v>1818</v>
      </c>
      <c r="E297" s="45" t="s">
        <v>1922</v>
      </c>
      <c r="F297" s="45" t="s">
        <v>1822</v>
      </c>
      <c r="G297" s="44">
        <v>359</v>
      </c>
      <c r="H297" s="45" t="s">
        <v>1376</v>
      </c>
      <c r="I297" s="46" t="s">
        <v>2197</v>
      </c>
      <c r="J297" s="47" t="s">
        <v>1898</v>
      </c>
      <c r="K297" s="47" t="s">
        <v>51</v>
      </c>
      <c r="L297" s="47" t="s">
        <v>1898</v>
      </c>
      <c r="M297" s="47"/>
      <c r="N297" s="47" t="s">
        <v>272</v>
      </c>
      <c r="O297" s="45" t="s">
        <v>2198</v>
      </c>
      <c r="P297" s="47"/>
      <c r="Q297" s="47"/>
      <c r="R297" s="47"/>
      <c r="S297" s="47"/>
      <c r="T297" s="47" t="s">
        <v>3107</v>
      </c>
      <c r="U297" s="47" t="s">
        <v>1901</v>
      </c>
      <c r="V297" s="48">
        <v>0.74016087195904645</v>
      </c>
      <c r="W297" s="47"/>
      <c r="X297" s="44">
        <v>3</v>
      </c>
      <c r="Y297" s="44">
        <v>0</v>
      </c>
      <c r="Z297" s="44">
        <v>112</v>
      </c>
      <c r="AA297" s="44">
        <v>112</v>
      </c>
      <c r="AB297" s="44">
        <v>0</v>
      </c>
      <c r="AC297" s="44">
        <v>0</v>
      </c>
      <c r="AD297" s="44">
        <v>13</v>
      </c>
      <c r="AE297" s="44">
        <v>65</v>
      </c>
      <c r="AF297" s="44">
        <v>34</v>
      </c>
      <c r="AG297" s="44">
        <v>0</v>
      </c>
      <c r="AH297" s="44">
        <v>0</v>
      </c>
      <c r="AI297" s="44">
        <v>0</v>
      </c>
      <c r="AJ297" s="44">
        <v>0</v>
      </c>
      <c r="AK297" s="44">
        <v>0</v>
      </c>
      <c r="AL297" s="47">
        <v>0</v>
      </c>
      <c r="AM297" s="44">
        <v>91.1</v>
      </c>
      <c r="AN297" s="44">
        <v>38.39</v>
      </c>
      <c r="AO297" s="44">
        <v>3</v>
      </c>
      <c r="AP297" s="44">
        <v>0</v>
      </c>
      <c r="AQ297" s="44">
        <v>139</v>
      </c>
      <c r="AR297" s="44">
        <v>26</v>
      </c>
      <c r="AS297" s="44">
        <v>40</v>
      </c>
      <c r="AT297" s="44">
        <v>4</v>
      </c>
      <c r="AU297" s="44">
        <v>15</v>
      </c>
      <c r="AV297" s="44">
        <v>10</v>
      </c>
      <c r="AW297" s="44">
        <v>6</v>
      </c>
      <c r="AX297" s="44">
        <v>1</v>
      </c>
      <c r="AY297" s="44">
        <v>0</v>
      </c>
      <c r="AZ297" s="44">
        <v>0</v>
      </c>
      <c r="BA297" s="44">
        <v>0</v>
      </c>
      <c r="BB297" s="44">
        <v>0</v>
      </c>
      <c r="BC297" s="44">
        <v>6</v>
      </c>
      <c r="BD297" s="44">
        <v>1585</v>
      </c>
      <c r="BE297" s="44">
        <v>659</v>
      </c>
      <c r="BF297" s="44">
        <v>182</v>
      </c>
      <c r="BG297" s="44">
        <v>276</v>
      </c>
      <c r="BH297" s="44">
        <v>8</v>
      </c>
      <c r="BI297" s="44">
        <v>630</v>
      </c>
      <c r="BJ297" s="44">
        <v>1170</v>
      </c>
    </row>
    <row r="298" spans="1:62" ht="15.75">
      <c r="A298" s="101" t="s">
        <v>1378</v>
      </c>
      <c r="B298" s="44">
        <v>516</v>
      </c>
      <c r="C298" s="45" t="s">
        <v>307</v>
      </c>
      <c r="D298" s="45" t="s">
        <v>1818</v>
      </c>
      <c r="E298" s="45" t="s">
        <v>1922</v>
      </c>
      <c r="F298" s="45" t="s">
        <v>1822</v>
      </c>
      <c r="G298" s="44">
        <v>359</v>
      </c>
      <c r="H298" s="45" t="s">
        <v>1379</v>
      </c>
      <c r="I298" s="46" t="s">
        <v>2197</v>
      </c>
      <c r="J298" s="47" t="s">
        <v>1898</v>
      </c>
      <c r="K298" s="47" t="s">
        <v>51</v>
      </c>
      <c r="L298" s="47" t="s">
        <v>1898</v>
      </c>
      <c r="M298" s="47"/>
      <c r="N298" s="47" t="s">
        <v>272</v>
      </c>
      <c r="O298" s="45" t="s">
        <v>2200</v>
      </c>
      <c r="P298" s="47"/>
      <c r="Q298" s="47" t="s">
        <v>2201</v>
      </c>
      <c r="R298" s="47"/>
      <c r="S298" s="47"/>
      <c r="T298" s="47" t="s">
        <v>3107</v>
      </c>
      <c r="U298" s="47" t="s">
        <v>1901</v>
      </c>
      <c r="V298" s="48">
        <v>1.0024947515376266</v>
      </c>
      <c r="W298" s="47"/>
      <c r="X298" s="44">
        <v>4</v>
      </c>
      <c r="Y298" s="44">
        <v>0</v>
      </c>
      <c r="Z298" s="44">
        <v>156</v>
      </c>
      <c r="AA298" s="44">
        <v>152</v>
      </c>
      <c r="AB298" s="44">
        <v>4</v>
      </c>
      <c r="AC298" s="44">
        <v>0</v>
      </c>
      <c r="AD298" s="44">
        <v>13</v>
      </c>
      <c r="AE298" s="44">
        <v>74</v>
      </c>
      <c r="AF298" s="44">
        <v>69</v>
      </c>
      <c r="AG298" s="44">
        <v>0</v>
      </c>
      <c r="AH298" s="44">
        <v>0</v>
      </c>
      <c r="AI298" s="44">
        <v>0</v>
      </c>
      <c r="AJ298" s="44">
        <v>0</v>
      </c>
      <c r="AK298" s="44">
        <v>0</v>
      </c>
      <c r="AL298" s="44">
        <v>1</v>
      </c>
      <c r="AM298" s="44">
        <v>89.84</v>
      </c>
      <c r="AN298" s="44">
        <v>40.130000000000003</v>
      </c>
      <c r="AO298" s="44">
        <v>11</v>
      </c>
      <c r="AP298" s="44">
        <v>14</v>
      </c>
      <c r="AQ298" s="44">
        <v>477</v>
      </c>
      <c r="AR298" s="44">
        <v>63</v>
      </c>
      <c r="AS298" s="44">
        <v>90</v>
      </c>
      <c r="AT298" s="44">
        <v>40</v>
      </c>
      <c r="AU298" s="44">
        <v>25</v>
      </c>
      <c r="AV298" s="44">
        <v>1</v>
      </c>
      <c r="AW298" s="44">
        <v>8</v>
      </c>
      <c r="AX298" s="44">
        <v>2</v>
      </c>
      <c r="AY298" s="44">
        <v>0</v>
      </c>
      <c r="AZ298" s="44">
        <v>0</v>
      </c>
      <c r="BA298" s="44">
        <v>0</v>
      </c>
      <c r="BB298" s="44">
        <v>0</v>
      </c>
      <c r="BC298" s="44">
        <v>9</v>
      </c>
      <c r="BD298" s="44">
        <v>3871</v>
      </c>
      <c r="BE298" s="44">
        <v>940</v>
      </c>
      <c r="BF298" s="44">
        <v>316</v>
      </c>
      <c r="BG298" s="44">
        <v>1223</v>
      </c>
      <c r="BH298" s="44">
        <v>6</v>
      </c>
      <c r="BI298" s="44">
        <v>150</v>
      </c>
      <c r="BJ298" s="44">
        <v>759</v>
      </c>
    </row>
    <row r="299" spans="1:62" ht="15.75">
      <c r="A299" s="101" t="s">
        <v>1382</v>
      </c>
      <c r="B299" s="44">
        <v>517</v>
      </c>
      <c r="C299" s="45" t="s">
        <v>307</v>
      </c>
      <c r="D299" s="45" t="s">
        <v>1700</v>
      </c>
      <c r="E299" s="45" t="s">
        <v>1927</v>
      </c>
      <c r="F299" s="45" t="s">
        <v>1783</v>
      </c>
      <c r="G299" s="44">
        <v>127</v>
      </c>
      <c r="H299" s="45" t="s">
        <v>1383</v>
      </c>
      <c r="I299" s="46" t="s">
        <v>2261</v>
      </c>
      <c r="J299" s="47" t="s">
        <v>1898</v>
      </c>
      <c r="K299" s="47" t="s">
        <v>51</v>
      </c>
      <c r="L299" s="47" t="s">
        <v>1898</v>
      </c>
      <c r="M299" s="47"/>
      <c r="N299" s="47" t="s">
        <v>272</v>
      </c>
      <c r="O299" s="45" t="s">
        <v>2263</v>
      </c>
      <c r="P299" s="47"/>
      <c r="Q299" s="47"/>
      <c r="R299" s="47"/>
      <c r="S299" s="47"/>
      <c r="T299" s="47" t="s">
        <v>3107</v>
      </c>
      <c r="U299" s="47" t="s">
        <v>1901</v>
      </c>
      <c r="V299" s="48">
        <v>0.79698848326674609</v>
      </c>
      <c r="W299" s="47"/>
      <c r="X299" s="44">
        <v>1</v>
      </c>
      <c r="Y299" s="44">
        <v>1</v>
      </c>
      <c r="Z299" s="44">
        <v>40</v>
      </c>
      <c r="AA299" s="44">
        <v>40</v>
      </c>
      <c r="AB299" s="44">
        <v>0</v>
      </c>
      <c r="AC299" s="44">
        <v>0</v>
      </c>
      <c r="AD299" s="44">
        <v>0</v>
      </c>
      <c r="AE299" s="44">
        <v>21</v>
      </c>
      <c r="AF299" s="44">
        <v>19</v>
      </c>
      <c r="AG299" s="44">
        <v>0</v>
      </c>
      <c r="AH299" s="44">
        <v>0</v>
      </c>
      <c r="AI299" s="44">
        <v>0</v>
      </c>
      <c r="AJ299" s="44">
        <v>0</v>
      </c>
      <c r="AK299" s="44">
        <v>0</v>
      </c>
      <c r="AL299" s="47">
        <v>0</v>
      </c>
      <c r="AM299" s="44">
        <v>84.63</v>
      </c>
      <c r="AN299" s="44">
        <v>47.5</v>
      </c>
      <c r="AO299" s="44">
        <v>88</v>
      </c>
      <c r="AP299" s="44">
        <v>3</v>
      </c>
      <c r="AQ299" s="44">
        <v>260</v>
      </c>
      <c r="AR299" s="44">
        <v>492</v>
      </c>
      <c r="AS299" s="44">
        <v>118</v>
      </c>
      <c r="AT299" s="44">
        <v>80</v>
      </c>
      <c r="AU299" s="44">
        <v>291</v>
      </c>
      <c r="AV299" s="44">
        <v>2</v>
      </c>
      <c r="AW299" s="44">
        <v>544</v>
      </c>
      <c r="AX299" s="44">
        <v>0</v>
      </c>
      <c r="AY299" s="44">
        <v>2</v>
      </c>
      <c r="AZ299" s="44">
        <v>0</v>
      </c>
      <c r="BA299" s="44">
        <v>5</v>
      </c>
      <c r="BB299" s="44">
        <v>0</v>
      </c>
      <c r="BC299" s="44">
        <v>14</v>
      </c>
      <c r="BD299" s="44">
        <v>1145</v>
      </c>
      <c r="BE299" s="44">
        <v>666</v>
      </c>
      <c r="BF299" s="44">
        <v>1439</v>
      </c>
      <c r="BG299" s="44">
        <v>3408</v>
      </c>
      <c r="BH299" s="44">
        <v>75</v>
      </c>
      <c r="BI299" s="44">
        <v>2023</v>
      </c>
      <c r="BJ299" s="44">
        <v>128</v>
      </c>
    </row>
    <row r="300" spans="1:62" ht="15.75">
      <c r="A300" s="101" t="s">
        <v>1601</v>
      </c>
      <c r="B300" s="44">
        <v>523</v>
      </c>
      <c r="C300" s="45" t="s">
        <v>307</v>
      </c>
      <c r="D300" s="45" t="s">
        <v>307</v>
      </c>
      <c r="E300" s="45" t="s">
        <v>2139</v>
      </c>
      <c r="F300" s="45" t="s">
        <v>1816</v>
      </c>
      <c r="G300" s="44">
        <v>309</v>
      </c>
      <c r="H300" s="45" t="s">
        <v>2372</v>
      </c>
      <c r="I300" s="46" t="s">
        <v>2153</v>
      </c>
      <c r="J300" s="47" t="s">
        <v>1898</v>
      </c>
      <c r="K300" s="47" t="s">
        <v>51</v>
      </c>
      <c r="L300" s="47" t="s">
        <v>1898</v>
      </c>
      <c r="M300" s="47"/>
      <c r="N300" s="47" t="s">
        <v>272</v>
      </c>
      <c r="O300" s="45" t="s">
        <v>2156</v>
      </c>
      <c r="P300" s="47"/>
      <c r="Q300" s="47" t="s">
        <v>2157</v>
      </c>
      <c r="R300" s="47"/>
      <c r="S300" s="47"/>
      <c r="T300" s="47" t="s">
        <v>3106</v>
      </c>
      <c r="U300" s="47" t="s">
        <v>1901</v>
      </c>
      <c r="V300" s="48">
        <v>1.3650594496711248</v>
      </c>
      <c r="W300" s="47" t="s">
        <v>3108</v>
      </c>
      <c r="X300" s="44">
        <v>0</v>
      </c>
      <c r="Y300" s="44">
        <v>12</v>
      </c>
      <c r="Z300" s="44">
        <v>88</v>
      </c>
      <c r="AA300" s="44">
        <v>87</v>
      </c>
      <c r="AB300" s="44">
        <v>0</v>
      </c>
      <c r="AC300" s="44">
        <v>1</v>
      </c>
      <c r="AD300" s="44">
        <v>0</v>
      </c>
      <c r="AE300" s="44">
        <v>20</v>
      </c>
      <c r="AF300" s="44">
        <v>55</v>
      </c>
      <c r="AG300" s="44">
        <v>11</v>
      </c>
      <c r="AH300" s="44">
        <v>2</v>
      </c>
      <c r="AI300" s="44">
        <v>0</v>
      </c>
      <c r="AJ300" s="44">
        <v>0</v>
      </c>
      <c r="AK300" s="44">
        <v>0</v>
      </c>
      <c r="AL300" s="44">
        <v>1</v>
      </c>
      <c r="AM300" s="44">
        <v>89.04</v>
      </c>
      <c r="AN300" s="44">
        <v>18.39</v>
      </c>
      <c r="AO300" s="44">
        <v>208</v>
      </c>
      <c r="AP300" s="44">
        <v>45</v>
      </c>
      <c r="AQ300" s="44">
        <v>704</v>
      </c>
      <c r="AR300" s="44">
        <v>593</v>
      </c>
      <c r="AS300" s="44">
        <v>265</v>
      </c>
      <c r="AT300" s="44">
        <v>82</v>
      </c>
      <c r="AU300" s="44">
        <v>102</v>
      </c>
      <c r="AV300" s="44">
        <v>3</v>
      </c>
      <c r="AW300" s="44">
        <v>349</v>
      </c>
      <c r="AX300" s="44">
        <v>2</v>
      </c>
      <c r="AY300" s="44">
        <v>0</v>
      </c>
      <c r="AZ300" s="44">
        <v>0</v>
      </c>
      <c r="BA300" s="44">
        <v>0</v>
      </c>
      <c r="BB300" s="44">
        <v>0</v>
      </c>
      <c r="BC300" s="47" t="s">
        <v>267</v>
      </c>
      <c r="BD300" s="44">
        <v>2751</v>
      </c>
      <c r="BE300" s="44">
        <v>301</v>
      </c>
      <c r="BF300" s="44">
        <v>1858</v>
      </c>
      <c r="BG300" s="44">
        <v>6588</v>
      </c>
      <c r="BH300" s="44">
        <v>135</v>
      </c>
      <c r="BI300" s="44">
        <v>2797</v>
      </c>
      <c r="BJ300" s="44">
        <v>306</v>
      </c>
    </row>
    <row r="301" spans="1:62" ht="15.75">
      <c r="A301" s="101" t="s">
        <v>1629</v>
      </c>
      <c r="B301" s="44">
        <v>526</v>
      </c>
      <c r="C301" s="45" t="s">
        <v>256</v>
      </c>
      <c r="D301" s="45" t="s">
        <v>1818</v>
      </c>
      <c r="E301" s="45" t="s">
        <v>1922</v>
      </c>
      <c r="F301" s="45" t="s">
        <v>1826</v>
      </c>
      <c r="G301" s="44">
        <v>530</v>
      </c>
      <c r="H301" s="45" t="s">
        <v>1630</v>
      </c>
      <c r="I301" s="46" t="s">
        <v>2000</v>
      </c>
      <c r="J301" s="47" t="s">
        <v>1898</v>
      </c>
      <c r="K301" s="47" t="s">
        <v>51</v>
      </c>
      <c r="L301" s="47" t="s">
        <v>1898</v>
      </c>
      <c r="M301" s="47"/>
      <c r="N301" s="47" t="s">
        <v>1904</v>
      </c>
      <c r="O301" s="45"/>
      <c r="P301" s="47"/>
      <c r="Q301" s="47"/>
      <c r="R301" s="47"/>
      <c r="S301" s="47"/>
      <c r="T301" s="47" t="s">
        <v>3106</v>
      </c>
      <c r="U301" s="47" t="s">
        <v>1901</v>
      </c>
      <c r="V301" s="48">
        <v>0.60948866364521881</v>
      </c>
      <c r="W301" s="47"/>
      <c r="X301" s="44">
        <v>0</v>
      </c>
      <c r="Y301" s="44">
        <v>0</v>
      </c>
      <c r="Z301" s="44">
        <v>20</v>
      </c>
      <c r="AA301" s="44">
        <v>20</v>
      </c>
      <c r="AB301" s="44">
        <v>0</v>
      </c>
      <c r="AC301" s="44">
        <v>0</v>
      </c>
      <c r="AD301" s="44">
        <v>0</v>
      </c>
      <c r="AE301" s="44">
        <v>6</v>
      </c>
      <c r="AF301" s="44">
        <v>13</v>
      </c>
      <c r="AG301" s="44">
        <v>1</v>
      </c>
      <c r="AH301" s="44">
        <v>0</v>
      </c>
      <c r="AI301" s="44">
        <v>0</v>
      </c>
      <c r="AJ301" s="44">
        <v>0</v>
      </c>
      <c r="AK301" s="44">
        <v>0</v>
      </c>
      <c r="AL301" s="47">
        <v>0</v>
      </c>
      <c r="AM301" s="44">
        <v>89.51</v>
      </c>
      <c r="AN301" s="44">
        <v>50</v>
      </c>
      <c r="AO301" s="47" t="s">
        <v>267</v>
      </c>
      <c r="AP301" s="47" t="s">
        <v>267</v>
      </c>
      <c r="AQ301" s="44">
        <v>74</v>
      </c>
      <c r="AR301" s="44">
        <v>6</v>
      </c>
      <c r="AS301" s="44">
        <v>2</v>
      </c>
      <c r="AT301" s="44">
        <v>0</v>
      </c>
      <c r="AU301" s="44">
        <v>0</v>
      </c>
      <c r="AV301" s="44">
        <v>0</v>
      </c>
      <c r="AW301" s="44">
        <v>0</v>
      </c>
      <c r="AX301" s="44">
        <v>0</v>
      </c>
      <c r="AY301" s="44">
        <v>0</v>
      </c>
      <c r="AZ301" s="44">
        <v>0</v>
      </c>
      <c r="BA301" s="44">
        <v>0</v>
      </c>
      <c r="BB301" s="44">
        <v>0</v>
      </c>
      <c r="BC301" s="47" t="s">
        <v>267</v>
      </c>
      <c r="BD301" s="44">
        <v>484</v>
      </c>
      <c r="BE301" s="44">
        <v>72</v>
      </c>
      <c r="BF301" s="44">
        <v>56</v>
      </c>
      <c r="BG301" s="44">
        <v>3</v>
      </c>
      <c r="BH301" s="44">
        <v>69</v>
      </c>
      <c r="BI301" s="44">
        <v>3</v>
      </c>
      <c r="BJ301" s="44">
        <v>38</v>
      </c>
    </row>
    <row r="302" spans="1:62" ht="15.75">
      <c r="A302" s="101" t="s">
        <v>1030</v>
      </c>
      <c r="B302" s="44">
        <v>547</v>
      </c>
      <c r="C302" s="45" t="s">
        <v>256</v>
      </c>
      <c r="D302" s="45" t="s">
        <v>1818</v>
      </c>
      <c r="E302" s="45" t="s">
        <v>1922</v>
      </c>
      <c r="F302" s="45" t="s">
        <v>1819</v>
      </c>
      <c r="G302" s="44">
        <v>341</v>
      </c>
      <c r="H302" s="45" t="s">
        <v>1031</v>
      </c>
      <c r="I302" s="46" t="s">
        <v>1951</v>
      </c>
      <c r="J302" s="47" t="s">
        <v>1898</v>
      </c>
      <c r="K302" s="47" t="s">
        <v>51</v>
      </c>
      <c r="L302" s="47" t="s">
        <v>1898</v>
      </c>
      <c r="M302" s="47"/>
      <c r="N302" s="47" t="s">
        <v>1904</v>
      </c>
      <c r="O302" s="45"/>
      <c r="P302" s="47"/>
      <c r="Q302" s="47"/>
      <c r="R302" s="47"/>
      <c r="S302" s="47"/>
      <c r="T302" s="47" t="s">
        <v>3107</v>
      </c>
      <c r="U302" s="47" t="s">
        <v>1898</v>
      </c>
      <c r="V302" s="48">
        <v>0.50941561877919661</v>
      </c>
      <c r="W302" s="47"/>
      <c r="X302" s="44">
        <v>4</v>
      </c>
      <c r="Y302" s="44">
        <v>0</v>
      </c>
      <c r="Z302" s="44">
        <v>150</v>
      </c>
      <c r="AA302" s="44">
        <v>148</v>
      </c>
      <c r="AB302" s="44">
        <v>1</v>
      </c>
      <c r="AC302" s="44">
        <v>1</v>
      </c>
      <c r="AD302" s="44">
        <v>0</v>
      </c>
      <c r="AE302" s="44">
        <v>48</v>
      </c>
      <c r="AF302" s="44">
        <v>70</v>
      </c>
      <c r="AG302" s="44">
        <v>27</v>
      </c>
      <c r="AH302" s="44">
        <v>5</v>
      </c>
      <c r="AI302" s="44">
        <v>0</v>
      </c>
      <c r="AJ302" s="44">
        <v>0</v>
      </c>
      <c r="AK302" s="44">
        <v>0</v>
      </c>
      <c r="AL302" s="47">
        <v>0</v>
      </c>
      <c r="AM302" s="44">
        <v>87.98</v>
      </c>
      <c r="AN302" s="44">
        <v>33.11</v>
      </c>
      <c r="AO302" s="44">
        <v>19</v>
      </c>
      <c r="AP302" s="44">
        <v>6</v>
      </c>
      <c r="AQ302" s="44">
        <v>685</v>
      </c>
      <c r="AR302" s="44">
        <v>255</v>
      </c>
      <c r="AS302" s="44">
        <v>201</v>
      </c>
      <c r="AT302" s="44">
        <v>46</v>
      </c>
      <c r="AU302" s="44">
        <v>40</v>
      </c>
      <c r="AV302" s="44">
        <v>6</v>
      </c>
      <c r="AW302" s="44">
        <v>17</v>
      </c>
      <c r="AX302" s="44">
        <v>1</v>
      </c>
      <c r="AY302" s="44">
        <v>0</v>
      </c>
      <c r="AZ302" s="44">
        <v>0</v>
      </c>
      <c r="BA302" s="44">
        <v>0</v>
      </c>
      <c r="BB302" s="44">
        <v>0</v>
      </c>
      <c r="BC302" s="44">
        <v>6</v>
      </c>
      <c r="BD302" s="44">
        <v>4709</v>
      </c>
      <c r="BE302" s="44">
        <v>1864</v>
      </c>
      <c r="BF302" s="44">
        <v>402</v>
      </c>
      <c r="BG302" s="44">
        <v>354</v>
      </c>
      <c r="BH302" s="44">
        <v>7</v>
      </c>
      <c r="BI302" s="44">
        <v>0</v>
      </c>
      <c r="BJ302" s="44">
        <v>132</v>
      </c>
    </row>
    <row r="303" spans="1:62" ht="15.75">
      <c r="A303" s="101" t="s">
        <v>1487</v>
      </c>
      <c r="B303" s="44">
        <v>559</v>
      </c>
      <c r="C303" s="45" t="s">
        <v>307</v>
      </c>
      <c r="D303" s="45" t="s">
        <v>1818</v>
      </c>
      <c r="E303" s="45" t="s">
        <v>1922</v>
      </c>
      <c r="F303" s="45" t="s">
        <v>1822</v>
      </c>
      <c r="G303" s="44">
        <v>359</v>
      </c>
      <c r="H303" s="45" t="s">
        <v>1488</v>
      </c>
      <c r="I303" s="46" t="s">
        <v>2195</v>
      </c>
      <c r="J303" s="47" t="s">
        <v>1898</v>
      </c>
      <c r="K303" s="47" t="s">
        <v>51</v>
      </c>
      <c r="L303" s="47" t="s">
        <v>1898</v>
      </c>
      <c r="M303" s="47"/>
      <c r="N303" s="47" t="s">
        <v>272</v>
      </c>
      <c r="O303" s="45" t="s">
        <v>2203</v>
      </c>
      <c r="P303" s="47"/>
      <c r="Q303" s="47"/>
      <c r="R303" s="47"/>
      <c r="S303" s="47"/>
      <c r="T303" s="47" t="s">
        <v>3107</v>
      </c>
      <c r="U303" s="47" t="s">
        <v>1898</v>
      </c>
      <c r="V303" s="48">
        <v>0.34344657665278749</v>
      </c>
      <c r="W303" s="47"/>
      <c r="X303" s="44">
        <v>1</v>
      </c>
      <c r="Y303" s="44">
        <v>0</v>
      </c>
      <c r="Z303" s="44">
        <v>13</v>
      </c>
      <c r="AA303" s="44">
        <v>13</v>
      </c>
      <c r="AB303" s="44">
        <v>0</v>
      </c>
      <c r="AC303" s="44">
        <v>0</v>
      </c>
      <c r="AD303" s="44">
        <v>0</v>
      </c>
      <c r="AE303" s="44">
        <v>0</v>
      </c>
      <c r="AF303" s="44">
        <v>5</v>
      </c>
      <c r="AG303" s="44">
        <v>8</v>
      </c>
      <c r="AH303" s="44">
        <v>0</v>
      </c>
      <c r="AI303" s="44">
        <v>0</v>
      </c>
      <c r="AJ303" s="44">
        <v>0</v>
      </c>
      <c r="AK303" s="44">
        <v>0</v>
      </c>
      <c r="AL303" s="47">
        <v>0</v>
      </c>
      <c r="AM303" s="44">
        <v>87.37</v>
      </c>
      <c r="AN303" s="44">
        <v>38.46</v>
      </c>
      <c r="AO303" s="44">
        <v>0</v>
      </c>
      <c r="AP303" s="44">
        <v>3</v>
      </c>
      <c r="AQ303" s="44">
        <v>55</v>
      </c>
      <c r="AR303" s="44">
        <v>10</v>
      </c>
      <c r="AS303" s="44">
        <v>3</v>
      </c>
      <c r="AT303" s="44">
        <v>1</v>
      </c>
      <c r="AU303" s="44">
        <v>21</v>
      </c>
      <c r="AV303" s="44">
        <v>2</v>
      </c>
      <c r="AW303" s="44">
        <v>7</v>
      </c>
      <c r="AX303" s="44">
        <v>3</v>
      </c>
      <c r="AY303" s="44">
        <v>0</v>
      </c>
      <c r="AZ303" s="44">
        <v>0</v>
      </c>
      <c r="BA303" s="44">
        <v>0</v>
      </c>
      <c r="BB303" s="44">
        <v>0</v>
      </c>
      <c r="BC303" s="44">
        <v>1</v>
      </c>
      <c r="BD303" s="44">
        <v>505</v>
      </c>
      <c r="BE303" s="44">
        <v>151</v>
      </c>
      <c r="BF303" s="44">
        <v>78</v>
      </c>
      <c r="BG303" s="44">
        <v>430</v>
      </c>
      <c r="BH303" s="44">
        <v>0</v>
      </c>
      <c r="BI303" s="44">
        <v>0</v>
      </c>
      <c r="BJ303" s="44">
        <v>43</v>
      </c>
    </row>
    <row r="304" spans="1:62" ht="15.75">
      <c r="A304" s="101" t="s">
        <v>820</v>
      </c>
      <c r="B304" s="44">
        <v>582</v>
      </c>
      <c r="C304" s="45" t="s">
        <v>307</v>
      </c>
      <c r="D304" s="45" t="s">
        <v>307</v>
      </c>
      <c r="E304" s="45" t="s">
        <v>2132</v>
      </c>
      <c r="F304" s="45" t="s">
        <v>1756</v>
      </c>
      <c r="G304" s="44">
        <v>82</v>
      </c>
      <c r="H304" s="45" t="s">
        <v>821</v>
      </c>
      <c r="I304" s="46" t="s">
        <v>2141</v>
      </c>
      <c r="J304" s="47" t="s">
        <v>1898</v>
      </c>
      <c r="K304" s="47" t="s">
        <v>51</v>
      </c>
      <c r="L304" s="47" t="s">
        <v>1898</v>
      </c>
      <c r="M304" s="47"/>
      <c r="N304" s="47" t="s">
        <v>272</v>
      </c>
      <c r="O304" s="45" t="s">
        <v>2142</v>
      </c>
      <c r="P304" s="47"/>
      <c r="Q304" s="47"/>
      <c r="R304" s="47"/>
      <c r="S304" s="47"/>
      <c r="T304" s="47" t="s">
        <v>3107</v>
      </c>
      <c r="U304" s="47" t="s">
        <v>1898</v>
      </c>
      <c r="V304" s="48">
        <v>0.59375767434867699</v>
      </c>
      <c r="W304" s="47"/>
      <c r="X304" s="44">
        <v>12</v>
      </c>
      <c r="Y304" s="44">
        <v>0</v>
      </c>
      <c r="Z304" s="44">
        <v>753</v>
      </c>
      <c r="AA304" s="44">
        <v>747</v>
      </c>
      <c r="AB304" s="44">
        <v>5</v>
      </c>
      <c r="AC304" s="44">
        <v>1</v>
      </c>
      <c r="AD304" s="44">
        <v>72</v>
      </c>
      <c r="AE304" s="44">
        <v>9</v>
      </c>
      <c r="AF304" s="44">
        <v>458</v>
      </c>
      <c r="AG304" s="44">
        <v>197</v>
      </c>
      <c r="AH304" s="44">
        <v>17</v>
      </c>
      <c r="AI304" s="44">
        <v>0</v>
      </c>
      <c r="AJ304" s="44">
        <v>0</v>
      </c>
      <c r="AK304" s="44">
        <v>0</v>
      </c>
      <c r="AL304" s="44">
        <v>8</v>
      </c>
      <c r="AM304" s="44">
        <v>94.32</v>
      </c>
      <c r="AN304" s="44">
        <v>36.28</v>
      </c>
      <c r="AO304" s="44">
        <v>2625</v>
      </c>
      <c r="AP304" s="44">
        <v>193</v>
      </c>
      <c r="AQ304" s="44">
        <v>3940</v>
      </c>
      <c r="AR304" s="44">
        <v>2727</v>
      </c>
      <c r="AS304" s="44">
        <v>1659</v>
      </c>
      <c r="AT304" s="44">
        <v>1379</v>
      </c>
      <c r="AU304" s="44">
        <v>1562</v>
      </c>
      <c r="AV304" s="44">
        <v>104</v>
      </c>
      <c r="AW304" s="44">
        <v>1817</v>
      </c>
      <c r="AX304" s="44">
        <v>66</v>
      </c>
      <c r="AY304" s="44">
        <v>9</v>
      </c>
      <c r="AZ304" s="44">
        <v>32</v>
      </c>
      <c r="BA304" s="44">
        <v>30</v>
      </c>
      <c r="BB304" s="44">
        <v>49</v>
      </c>
      <c r="BC304" s="44">
        <v>465</v>
      </c>
      <c r="BD304" s="44">
        <v>19613</v>
      </c>
      <c r="BE304" s="44">
        <v>5512</v>
      </c>
      <c r="BF304" s="44">
        <v>11718</v>
      </c>
      <c r="BG304" s="44">
        <v>35421</v>
      </c>
      <c r="BH304" s="44">
        <v>1131</v>
      </c>
      <c r="BI304" s="44">
        <v>10681</v>
      </c>
      <c r="BJ304" s="44">
        <v>635</v>
      </c>
    </row>
  </sheetData>
  <autoFilter ref="A2:BJ304" xr:uid="{00000000-0009-0000-0000-00000B000000}"/>
  <pageMargins left="0.7" right="0.7" top="0.75" bottom="0.75" header="0.3" footer="0.3"/>
  <pageSetup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303"/>
  <sheetViews>
    <sheetView workbookViewId="0">
      <selection activeCell="B174" sqref="B174:C174"/>
    </sheetView>
  </sheetViews>
  <sheetFormatPr defaultColWidth="8.85546875" defaultRowHeight="15"/>
  <cols>
    <col min="1" max="1" width="41.7109375" customWidth="1"/>
    <col min="2" max="3" width="25.42578125" customWidth="1"/>
    <col min="4" max="4" width="24.140625" customWidth="1"/>
  </cols>
  <sheetData>
    <row r="1" spans="1:4" ht="30">
      <c r="A1" s="107" t="s">
        <v>22</v>
      </c>
      <c r="B1" s="108" t="s">
        <v>23</v>
      </c>
      <c r="C1" s="109" t="s">
        <v>3068</v>
      </c>
      <c r="D1" s="102" t="s">
        <v>3109</v>
      </c>
    </row>
    <row r="2" spans="1:4">
      <c r="A2" s="103" t="s">
        <v>257</v>
      </c>
      <c r="B2" s="106">
        <v>180</v>
      </c>
      <c r="C2" s="104" t="s">
        <v>255</v>
      </c>
      <c r="D2" s="105">
        <v>30.95</v>
      </c>
    </row>
    <row r="3" spans="1:4">
      <c r="A3" s="103" t="s">
        <v>279</v>
      </c>
      <c r="B3" s="106">
        <v>242</v>
      </c>
      <c r="C3" s="104" t="s">
        <v>277</v>
      </c>
      <c r="D3" s="105">
        <v>3</v>
      </c>
    </row>
    <row r="4" spans="1:4">
      <c r="A4" s="103" t="s">
        <v>296</v>
      </c>
      <c r="B4" s="106">
        <v>233</v>
      </c>
      <c r="C4" s="104" t="s">
        <v>295</v>
      </c>
      <c r="D4" s="105">
        <v>49</v>
      </c>
    </row>
    <row r="5" spans="1:4">
      <c r="A5" s="103" t="s">
        <v>308</v>
      </c>
      <c r="B5" s="106">
        <v>154</v>
      </c>
      <c r="C5" s="104" t="s">
        <v>306</v>
      </c>
      <c r="D5" s="105">
        <v>23</v>
      </c>
    </row>
    <row r="6" spans="1:4">
      <c r="A6" s="103" t="s">
        <v>323</v>
      </c>
      <c r="B6" s="106">
        <v>214</v>
      </c>
      <c r="C6" s="104" t="s">
        <v>322</v>
      </c>
      <c r="D6" s="105">
        <v>47</v>
      </c>
    </row>
    <row r="7" spans="1:4">
      <c r="A7" s="103" t="s">
        <v>333</v>
      </c>
      <c r="B7" s="106">
        <v>359</v>
      </c>
      <c r="C7" s="104" t="s">
        <v>332</v>
      </c>
      <c r="D7" s="105">
        <v>43</v>
      </c>
    </row>
    <row r="8" spans="1:4">
      <c r="A8" s="103" t="s">
        <v>349</v>
      </c>
      <c r="B8" s="106">
        <v>156</v>
      </c>
      <c r="C8" s="104" t="s">
        <v>348</v>
      </c>
      <c r="D8" s="105">
        <v>72.78</v>
      </c>
    </row>
    <row r="9" spans="1:4">
      <c r="A9" s="103" t="s">
        <v>365</v>
      </c>
      <c r="B9" s="106">
        <v>203</v>
      </c>
      <c r="C9" s="104" t="s">
        <v>364</v>
      </c>
      <c r="D9" s="105">
        <v>64.8</v>
      </c>
    </row>
    <row r="10" spans="1:4">
      <c r="A10" s="103" t="s">
        <v>377</v>
      </c>
      <c r="B10" s="106">
        <v>185</v>
      </c>
      <c r="C10" s="104" t="s">
        <v>376</v>
      </c>
      <c r="D10" s="105">
        <v>74.510000000000005</v>
      </c>
    </row>
    <row r="11" spans="1:4">
      <c r="A11" s="103" t="s">
        <v>395</v>
      </c>
      <c r="B11" s="106">
        <v>265</v>
      </c>
      <c r="C11" s="104" t="s">
        <v>394</v>
      </c>
      <c r="D11" s="105">
        <v>28</v>
      </c>
    </row>
    <row r="12" spans="1:4">
      <c r="A12" s="103" t="s">
        <v>409</v>
      </c>
      <c r="B12" s="106">
        <v>150</v>
      </c>
      <c r="C12" s="104" t="s">
        <v>408</v>
      </c>
      <c r="D12" s="105">
        <v>9</v>
      </c>
    </row>
    <row r="13" spans="1:4">
      <c r="A13" s="103" t="s">
        <v>414</v>
      </c>
      <c r="B13" s="106">
        <v>118</v>
      </c>
      <c r="C13" s="104" t="s">
        <v>413</v>
      </c>
      <c r="D13" s="105">
        <v>75.42</v>
      </c>
    </row>
    <row r="14" spans="1:4">
      <c r="A14" s="103" t="s">
        <v>425</v>
      </c>
      <c r="B14" s="106">
        <v>31</v>
      </c>
      <c r="C14" s="104" t="s">
        <v>424</v>
      </c>
      <c r="D14" s="105">
        <v>31</v>
      </c>
    </row>
    <row r="15" spans="1:4">
      <c r="A15" s="103" t="s">
        <v>437</v>
      </c>
      <c r="B15" s="106">
        <v>85</v>
      </c>
      <c r="C15" s="104" t="s">
        <v>436</v>
      </c>
      <c r="D15" s="105">
        <v>31</v>
      </c>
    </row>
    <row r="16" spans="1:4">
      <c r="A16" s="103" t="s">
        <v>440</v>
      </c>
      <c r="B16" s="106">
        <v>22</v>
      </c>
      <c r="C16" s="104" t="s">
        <v>439</v>
      </c>
      <c r="D16" s="105">
        <v>26</v>
      </c>
    </row>
    <row r="17" spans="1:4">
      <c r="A17" s="103" t="s">
        <v>449</v>
      </c>
      <c r="B17" s="106">
        <v>187</v>
      </c>
      <c r="C17" s="104" t="s">
        <v>448</v>
      </c>
      <c r="D17" s="105">
        <v>61.88</v>
      </c>
    </row>
    <row r="18" spans="1:4">
      <c r="A18" s="103" t="s">
        <v>453</v>
      </c>
      <c r="B18" s="106">
        <v>26</v>
      </c>
      <c r="C18" s="104" t="s">
        <v>451</v>
      </c>
      <c r="D18" s="105">
        <v>70</v>
      </c>
    </row>
    <row r="19" spans="1:4">
      <c r="A19" s="103" t="s">
        <v>467</v>
      </c>
      <c r="B19" s="106">
        <v>256</v>
      </c>
      <c r="C19" s="104" t="s">
        <v>466</v>
      </c>
      <c r="D19" s="105">
        <v>65.52</v>
      </c>
    </row>
    <row r="20" spans="1:4">
      <c r="A20" s="103" t="s">
        <v>477</v>
      </c>
      <c r="B20" s="106">
        <v>125</v>
      </c>
      <c r="C20" s="104" t="s">
        <v>476</v>
      </c>
      <c r="D20" s="105">
        <v>37</v>
      </c>
    </row>
    <row r="21" spans="1:4">
      <c r="A21" s="103" t="s">
        <v>485</v>
      </c>
      <c r="B21" s="106">
        <v>202</v>
      </c>
      <c r="C21" s="104" t="s">
        <v>484</v>
      </c>
      <c r="D21" s="105">
        <v>77</v>
      </c>
    </row>
    <row r="22" spans="1:4">
      <c r="A22" s="103" t="s">
        <v>496</v>
      </c>
      <c r="B22" s="106">
        <v>91</v>
      </c>
      <c r="C22" s="104" t="s">
        <v>495</v>
      </c>
      <c r="D22" s="105">
        <v>60</v>
      </c>
    </row>
    <row r="23" spans="1:4">
      <c r="A23" s="103" t="s">
        <v>511</v>
      </c>
      <c r="B23" s="106">
        <v>60</v>
      </c>
      <c r="C23" s="104" t="s">
        <v>510</v>
      </c>
      <c r="D23" s="105">
        <v>16</v>
      </c>
    </row>
    <row r="24" spans="1:4">
      <c r="A24" s="103" t="s">
        <v>518</v>
      </c>
      <c r="B24" s="106">
        <v>198</v>
      </c>
      <c r="C24" s="104" t="s">
        <v>517</v>
      </c>
      <c r="D24" s="105">
        <v>16</v>
      </c>
    </row>
    <row r="25" spans="1:4">
      <c r="A25" s="103" t="s">
        <v>522</v>
      </c>
      <c r="B25" s="106">
        <v>92</v>
      </c>
      <c r="C25" s="104" t="s">
        <v>521</v>
      </c>
      <c r="D25" s="105">
        <v>73.61</v>
      </c>
    </row>
    <row r="26" spans="1:4">
      <c r="A26" s="103" t="s">
        <v>535</v>
      </c>
      <c r="B26" s="106">
        <v>165</v>
      </c>
      <c r="C26" s="104" t="s">
        <v>534</v>
      </c>
      <c r="D26" s="105">
        <v>54</v>
      </c>
    </row>
    <row r="27" spans="1:4">
      <c r="A27" s="103" t="s">
        <v>544</v>
      </c>
      <c r="B27" s="106">
        <v>311</v>
      </c>
      <c r="C27" s="104" t="s">
        <v>543</v>
      </c>
      <c r="D27" s="105">
        <v>72.78</v>
      </c>
    </row>
    <row r="28" spans="1:4">
      <c r="A28" s="103" t="s">
        <v>547</v>
      </c>
      <c r="B28" s="106">
        <v>345</v>
      </c>
      <c r="C28" s="104" t="s">
        <v>546</v>
      </c>
      <c r="D28" s="105">
        <v>66.680000000000007</v>
      </c>
    </row>
    <row r="29" spans="1:4">
      <c r="A29" s="103" t="s">
        <v>558</v>
      </c>
      <c r="B29" s="106">
        <v>52</v>
      </c>
      <c r="C29" s="104" t="s">
        <v>556</v>
      </c>
      <c r="D29" s="105">
        <v>48</v>
      </c>
    </row>
    <row r="30" spans="1:4">
      <c r="A30" s="103" t="s">
        <v>572</v>
      </c>
      <c r="B30" s="106">
        <v>160</v>
      </c>
      <c r="C30" s="104" t="s">
        <v>571</v>
      </c>
      <c r="D30" s="105">
        <v>37</v>
      </c>
    </row>
    <row r="31" spans="1:4">
      <c r="A31" s="103" t="s">
        <v>578</v>
      </c>
      <c r="B31" s="106">
        <v>54</v>
      </c>
      <c r="C31" s="104" t="s">
        <v>577</v>
      </c>
      <c r="D31" s="105">
        <v>59</v>
      </c>
    </row>
    <row r="32" spans="1:4">
      <c r="A32" s="103" t="s">
        <v>589</v>
      </c>
      <c r="B32" s="106">
        <v>243</v>
      </c>
      <c r="C32" s="104" t="s">
        <v>588</v>
      </c>
      <c r="D32" s="105">
        <v>74.319999999999993</v>
      </c>
    </row>
    <row r="33" spans="1:4">
      <c r="A33" s="103" t="s">
        <v>601</v>
      </c>
      <c r="B33" s="106">
        <v>271</v>
      </c>
      <c r="C33" s="104" t="s">
        <v>600</v>
      </c>
      <c r="D33" s="105">
        <v>74.319999999999993</v>
      </c>
    </row>
    <row r="34" spans="1:4">
      <c r="A34" s="103" t="s">
        <v>605</v>
      </c>
      <c r="B34" s="106">
        <v>189</v>
      </c>
      <c r="C34" s="104" t="s">
        <v>604</v>
      </c>
      <c r="D34" s="105">
        <v>25</v>
      </c>
    </row>
    <row r="35" spans="1:4">
      <c r="A35" s="103" t="s">
        <v>616</v>
      </c>
      <c r="B35" s="106">
        <v>138</v>
      </c>
      <c r="C35" s="104" t="s">
        <v>615</v>
      </c>
      <c r="D35" s="105">
        <v>76.16</v>
      </c>
    </row>
    <row r="36" spans="1:4">
      <c r="A36" s="103" t="s">
        <v>628</v>
      </c>
      <c r="B36" s="106">
        <v>46</v>
      </c>
      <c r="C36" s="104" t="s">
        <v>627</v>
      </c>
      <c r="D36" s="105">
        <v>15</v>
      </c>
    </row>
    <row r="37" spans="1:4">
      <c r="A37" s="103" t="s">
        <v>632</v>
      </c>
      <c r="B37" s="106">
        <v>346</v>
      </c>
      <c r="C37" s="104" t="s">
        <v>631</v>
      </c>
      <c r="D37" s="105">
        <v>17</v>
      </c>
    </row>
    <row r="38" spans="1:4">
      <c r="A38" s="103" t="s">
        <v>636</v>
      </c>
      <c r="B38" s="106">
        <v>264</v>
      </c>
      <c r="C38" s="104" t="s">
        <v>635</v>
      </c>
      <c r="D38" s="105">
        <v>35</v>
      </c>
    </row>
    <row r="39" spans="1:4">
      <c r="A39" s="103" t="s">
        <v>640</v>
      </c>
      <c r="B39" s="106">
        <v>56</v>
      </c>
      <c r="C39" s="104" t="s">
        <v>639</v>
      </c>
      <c r="D39" s="105">
        <v>34</v>
      </c>
    </row>
    <row r="40" spans="1:4">
      <c r="A40" s="103" t="s">
        <v>648</v>
      </c>
      <c r="B40" s="106">
        <v>65</v>
      </c>
      <c r="C40" s="104" t="s">
        <v>647</v>
      </c>
      <c r="D40" s="105">
        <v>64.959999999999994</v>
      </c>
    </row>
    <row r="41" spans="1:4">
      <c r="A41" s="103" t="s">
        <v>652</v>
      </c>
      <c r="B41" s="106">
        <v>32</v>
      </c>
      <c r="C41" s="104" t="s">
        <v>651</v>
      </c>
      <c r="D41" s="105">
        <v>17</v>
      </c>
    </row>
    <row r="42" spans="1:4">
      <c r="A42" s="103" t="s">
        <v>656</v>
      </c>
      <c r="B42" s="106">
        <v>157</v>
      </c>
      <c r="C42" s="104" t="s">
        <v>655</v>
      </c>
      <c r="D42" s="105">
        <v>17</v>
      </c>
    </row>
    <row r="43" spans="1:4">
      <c r="A43" s="103" t="s">
        <v>660</v>
      </c>
      <c r="B43" s="106">
        <v>325</v>
      </c>
      <c r="C43" s="104" t="s">
        <v>659</v>
      </c>
      <c r="D43" s="105">
        <v>60</v>
      </c>
    </row>
    <row r="44" spans="1:4">
      <c r="A44" s="103" t="s">
        <v>664</v>
      </c>
      <c r="B44" s="106">
        <v>16</v>
      </c>
      <c r="C44" s="104" t="s">
        <v>663</v>
      </c>
      <c r="D44" s="105">
        <v>47</v>
      </c>
    </row>
    <row r="45" spans="1:4">
      <c r="A45" s="103" t="s">
        <v>668</v>
      </c>
      <c r="B45" s="106">
        <v>235</v>
      </c>
      <c r="C45" s="104" t="s">
        <v>667</v>
      </c>
      <c r="D45" s="105">
        <v>34</v>
      </c>
    </row>
    <row r="46" spans="1:4">
      <c r="A46" s="103" t="s">
        <v>672</v>
      </c>
      <c r="B46" s="106">
        <v>86</v>
      </c>
      <c r="C46" s="104" t="s">
        <v>671</v>
      </c>
      <c r="D46" s="105">
        <v>69.400000000000006</v>
      </c>
    </row>
    <row r="47" spans="1:4">
      <c r="A47" s="103" t="s">
        <v>677</v>
      </c>
      <c r="B47" s="106">
        <v>113</v>
      </c>
      <c r="C47" s="104" t="s">
        <v>676</v>
      </c>
      <c r="D47" s="105">
        <v>52.48</v>
      </c>
    </row>
    <row r="48" spans="1:4">
      <c r="A48" s="103" t="s">
        <v>680</v>
      </c>
      <c r="B48" s="106">
        <v>286</v>
      </c>
      <c r="C48" s="104" t="s">
        <v>679</v>
      </c>
      <c r="D48" s="105">
        <v>72.239999999999995</v>
      </c>
    </row>
    <row r="49" spans="1:4">
      <c r="A49" s="103" t="s">
        <v>684</v>
      </c>
      <c r="B49" s="106">
        <v>166</v>
      </c>
      <c r="C49" s="104" t="s">
        <v>683</v>
      </c>
      <c r="D49" s="105">
        <v>78.040000000000006</v>
      </c>
    </row>
    <row r="50" spans="1:4">
      <c r="A50" s="103" t="s">
        <v>696</v>
      </c>
      <c r="B50" s="106">
        <v>164</v>
      </c>
      <c r="C50" s="104" t="s">
        <v>695</v>
      </c>
      <c r="D50" s="105">
        <v>35</v>
      </c>
    </row>
    <row r="51" spans="1:4">
      <c r="A51" s="103" t="s">
        <v>700</v>
      </c>
      <c r="B51" s="106">
        <v>58</v>
      </c>
      <c r="C51" s="104" t="s">
        <v>699</v>
      </c>
      <c r="D51" s="105">
        <v>49</v>
      </c>
    </row>
    <row r="52" spans="1:4">
      <c r="A52" s="103" t="s">
        <v>706</v>
      </c>
      <c r="B52" s="106">
        <v>206</v>
      </c>
      <c r="C52" s="104" t="s">
        <v>705</v>
      </c>
      <c r="D52" s="105">
        <v>14</v>
      </c>
    </row>
    <row r="53" spans="1:4">
      <c r="A53" s="103" t="s">
        <v>716</v>
      </c>
      <c r="B53" s="106">
        <v>80</v>
      </c>
      <c r="C53" s="104" t="s">
        <v>715</v>
      </c>
      <c r="D53" s="105">
        <v>47.7</v>
      </c>
    </row>
    <row r="54" spans="1:4">
      <c r="A54" s="103" t="s">
        <v>721</v>
      </c>
      <c r="B54" s="106">
        <v>134</v>
      </c>
      <c r="C54" s="104" t="s">
        <v>720</v>
      </c>
      <c r="D54" s="105">
        <v>50.6</v>
      </c>
    </row>
    <row r="55" spans="1:4">
      <c r="A55" s="103" t="s">
        <v>731</v>
      </c>
      <c r="B55" s="106">
        <v>176</v>
      </c>
      <c r="C55" s="104" t="s">
        <v>730</v>
      </c>
      <c r="D55" s="105">
        <v>63</v>
      </c>
    </row>
    <row r="56" spans="1:4">
      <c r="A56" s="103" t="s">
        <v>734</v>
      </c>
      <c r="B56" s="106">
        <v>334</v>
      </c>
      <c r="C56" s="104" t="s">
        <v>733</v>
      </c>
      <c r="D56" s="105">
        <v>63.55</v>
      </c>
    </row>
    <row r="57" spans="1:4">
      <c r="A57" s="103" t="s">
        <v>739</v>
      </c>
      <c r="B57" s="106">
        <v>307</v>
      </c>
      <c r="C57" s="104" t="s">
        <v>738</v>
      </c>
      <c r="D57" s="105">
        <v>49</v>
      </c>
    </row>
    <row r="58" spans="1:4">
      <c r="A58" s="103" t="s">
        <v>748</v>
      </c>
      <c r="B58" s="106">
        <v>308</v>
      </c>
      <c r="C58" s="104" t="s">
        <v>747</v>
      </c>
      <c r="D58" s="105">
        <v>49</v>
      </c>
    </row>
    <row r="59" spans="1:4">
      <c r="A59" s="103" t="s">
        <v>751</v>
      </c>
      <c r="B59" s="106">
        <v>335</v>
      </c>
      <c r="C59" s="104" t="s">
        <v>750</v>
      </c>
      <c r="D59" s="105">
        <v>49</v>
      </c>
    </row>
    <row r="60" spans="1:4">
      <c r="A60" s="103" t="s">
        <v>754</v>
      </c>
      <c r="B60" s="106">
        <v>336</v>
      </c>
      <c r="C60" s="104" t="s">
        <v>753</v>
      </c>
      <c r="D60" s="105">
        <v>49</v>
      </c>
    </row>
    <row r="61" spans="1:4">
      <c r="A61" s="103" t="s">
        <v>756</v>
      </c>
      <c r="B61" s="106">
        <v>11</v>
      </c>
      <c r="C61" s="104" t="s">
        <v>755</v>
      </c>
      <c r="D61" s="105">
        <v>28</v>
      </c>
    </row>
    <row r="62" spans="1:4">
      <c r="A62" s="103" t="s">
        <v>760</v>
      </c>
      <c r="B62" s="106">
        <v>123</v>
      </c>
      <c r="C62" s="104" t="s">
        <v>759</v>
      </c>
      <c r="D62" s="105">
        <v>71.650000000000006</v>
      </c>
    </row>
    <row r="63" spans="1:4">
      <c r="A63" s="103" t="s">
        <v>764</v>
      </c>
      <c r="B63" s="106">
        <v>236</v>
      </c>
      <c r="C63" s="104" t="s">
        <v>763</v>
      </c>
      <c r="D63" s="105">
        <v>49</v>
      </c>
    </row>
    <row r="64" spans="1:4">
      <c r="A64" s="103" t="s">
        <v>766</v>
      </c>
      <c r="B64" s="106">
        <v>94</v>
      </c>
      <c r="C64" s="104" t="s">
        <v>765</v>
      </c>
      <c r="D64" s="105">
        <v>67.83</v>
      </c>
    </row>
    <row r="65" spans="1:4">
      <c r="A65" s="103" t="s">
        <v>769</v>
      </c>
      <c r="B65" s="106">
        <v>239</v>
      </c>
      <c r="C65" s="104" t="s">
        <v>768</v>
      </c>
      <c r="D65" s="105">
        <v>78.040000000000006</v>
      </c>
    </row>
    <row r="66" spans="1:4">
      <c r="A66" s="103" t="s">
        <v>771</v>
      </c>
      <c r="B66" s="106">
        <v>238</v>
      </c>
      <c r="C66" s="104" t="s">
        <v>770</v>
      </c>
      <c r="D66" s="105">
        <v>52</v>
      </c>
    </row>
    <row r="67" spans="1:4">
      <c r="A67" s="103" t="s">
        <v>774</v>
      </c>
      <c r="B67" s="106">
        <v>216</v>
      </c>
      <c r="C67" s="104" t="s">
        <v>773</v>
      </c>
      <c r="D67" s="105">
        <v>67.83</v>
      </c>
    </row>
    <row r="68" spans="1:4">
      <c r="A68" s="103" t="s">
        <v>776</v>
      </c>
      <c r="B68" s="106">
        <v>232</v>
      </c>
      <c r="C68" s="104" t="s">
        <v>775</v>
      </c>
      <c r="D68" s="105">
        <v>60</v>
      </c>
    </row>
    <row r="69" spans="1:4">
      <c r="A69" s="103" t="s">
        <v>784</v>
      </c>
      <c r="B69" s="106">
        <v>69</v>
      </c>
      <c r="C69" s="104" t="s">
        <v>783</v>
      </c>
      <c r="D69" s="105">
        <v>65.290000000000006</v>
      </c>
    </row>
    <row r="70" spans="1:4">
      <c r="A70" s="103" t="s">
        <v>790</v>
      </c>
      <c r="B70" s="106">
        <v>199</v>
      </c>
      <c r="C70" s="104" t="s">
        <v>789</v>
      </c>
      <c r="D70" s="105">
        <v>64.8</v>
      </c>
    </row>
    <row r="71" spans="1:4">
      <c r="A71" s="103" t="s">
        <v>794</v>
      </c>
      <c r="B71" s="106">
        <v>312</v>
      </c>
      <c r="C71" s="104" t="s">
        <v>793</v>
      </c>
      <c r="D71" s="105">
        <v>76</v>
      </c>
    </row>
    <row r="72" spans="1:4">
      <c r="A72" s="103" t="s">
        <v>803</v>
      </c>
      <c r="B72" s="106">
        <v>70</v>
      </c>
      <c r="C72" s="104" t="s">
        <v>802</v>
      </c>
      <c r="D72" s="105">
        <v>68.8</v>
      </c>
    </row>
    <row r="73" spans="1:4">
      <c r="A73" s="103" t="s">
        <v>807</v>
      </c>
      <c r="B73" s="106">
        <v>190</v>
      </c>
      <c r="C73" s="104" t="s">
        <v>806</v>
      </c>
      <c r="D73" s="105">
        <v>63.55</v>
      </c>
    </row>
    <row r="74" spans="1:4">
      <c r="A74" s="103" t="s">
        <v>812</v>
      </c>
      <c r="B74" s="106">
        <v>155</v>
      </c>
      <c r="C74" s="104" t="s">
        <v>811</v>
      </c>
      <c r="D74" s="105">
        <v>5</v>
      </c>
    </row>
    <row r="75" spans="1:4">
      <c r="A75" s="103" t="s">
        <v>814</v>
      </c>
      <c r="B75" s="106">
        <v>148</v>
      </c>
      <c r="C75" s="104" t="s">
        <v>813</v>
      </c>
      <c r="D75" s="105">
        <v>9</v>
      </c>
    </row>
    <row r="76" spans="1:4">
      <c r="A76" s="103" t="s">
        <v>817</v>
      </c>
      <c r="B76" s="106">
        <v>82</v>
      </c>
      <c r="C76" s="104" t="s">
        <v>816</v>
      </c>
      <c r="D76" s="105">
        <v>9</v>
      </c>
    </row>
    <row r="77" spans="1:4">
      <c r="A77" s="103" t="s">
        <v>821</v>
      </c>
      <c r="B77" s="106">
        <v>582</v>
      </c>
      <c r="C77" s="104" t="s">
        <v>820</v>
      </c>
      <c r="D77" s="105">
        <v>9</v>
      </c>
    </row>
    <row r="78" spans="1:4">
      <c r="A78" s="103" t="s">
        <v>824</v>
      </c>
      <c r="B78" s="106">
        <v>111</v>
      </c>
      <c r="C78" s="104" t="s">
        <v>823</v>
      </c>
      <c r="D78" s="105">
        <v>30.27</v>
      </c>
    </row>
    <row r="79" spans="1:4">
      <c r="A79" s="103" t="s">
        <v>829</v>
      </c>
      <c r="B79" s="106">
        <v>41</v>
      </c>
      <c r="C79" s="104" t="s">
        <v>828</v>
      </c>
      <c r="D79" s="105">
        <v>26</v>
      </c>
    </row>
    <row r="80" spans="1:4">
      <c r="A80" s="103" t="s">
        <v>837</v>
      </c>
      <c r="B80" s="106">
        <v>224</v>
      </c>
      <c r="C80" s="104" t="s">
        <v>836</v>
      </c>
      <c r="D80" s="105">
        <v>67.02</v>
      </c>
    </row>
    <row r="81" spans="1:4">
      <c r="A81" s="103" t="s">
        <v>841</v>
      </c>
      <c r="B81" s="106">
        <v>237</v>
      </c>
      <c r="C81" s="104" t="s">
        <v>840</v>
      </c>
      <c r="D81" s="105">
        <v>60</v>
      </c>
    </row>
    <row r="82" spans="1:4">
      <c r="A82" s="103" t="s">
        <v>845</v>
      </c>
      <c r="B82" s="106">
        <v>304</v>
      </c>
      <c r="C82" s="104" t="s">
        <v>844</v>
      </c>
      <c r="D82" s="105">
        <v>34</v>
      </c>
    </row>
    <row r="83" spans="1:4">
      <c r="A83" s="103" t="s">
        <v>851</v>
      </c>
      <c r="B83" s="106">
        <v>338</v>
      </c>
      <c r="C83" s="104" t="s">
        <v>850</v>
      </c>
      <c r="D83" s="105">
        <v>34</v>
      </c>
    </row>
    <row r="84" spans="1:4">
      <c r="A84" s="103" t="s">
        <v>854</v>
      </c>
      <c r="B84" s="106">
        <v>208</v>
      </c>
      <c r="C84" s="104" t="s">
        <v>853</v>
      </c>
      <c r="D84" s="105">
        <v>33</v>
      </c>
    </row>
    <row r="85" spans="1:4">
      <c r="A85" s="103" t="s">
        <v>857</v>
      </c>
      <c r="B85" s="106">
        <v>263</v>
      </c>
      <c r="C85" s="104" t="s">
        <v>856</v>
      </c>
      <c r="D85" s="105">
        <v>68.8</v>
      </c>
    </row>
    <row r="86" spans="1:4">
      <c r="A86" s="103" t="s">
        <v>860</v>
      </c>
      <c r="B86" s="106">
        <v>9</v>
      </c>
      <c r="C86" s="104" t="s">
        <v>859</v>
      </c>
      <c r="D86" s="105">
        <v>32.32</v>
      </c>
    </row>
    <row r="87" spans="1:4">
      <c r="A87" s="103" t="s">
        <v>864</v>
      </c>
      <c r="B87" s="106">
        <v>34</v>
      </c>
      <c r="C87" s="104" t="s">
        <v>863</v>
      </c>
      <c r="D87" s="105">
        <v>7</v>
      </c>
    </row>
    <row r="88" spans="1:4">
      <c r="A88" s="103" t="s">
        <v>869</v>
      </c>
      <c r="B88" s="106">
        <v>57</v>
      </c>
      <c r="C88" s="104" t="s">
        <v>868</v>
      </c>
      <c r="D88" s="105">
        <v>7</v>
      </c>
    </row>
    <row r="89" spans="1:4">
      <c r="A89" s="103" t="s">
        <v>874</v>
      </c>
      <c r="B89" s="106">
        <v>15</v>
      </c>
      <c r="C89" s="104" t="s">
        <v>873</v>
      </c>
      <c r="D89" s="105">
        <v>63</v>
      </c>
    </row>
    <row r="90" spans="1:4">
      <c r="A90" s="103" t="s">
        <v>880</v>
      </c>
      <c r="B90" s="106">
        <v>29</v>
      </c>
      <c r="C90" s="104" t="s">
        <v>879</v>
      </c>
      <c r="D90" s="105">
        <v>64.489999999999995</v>
      </c>
    </row>
    <row r="91" spans="1:4">
      <c r="A91" s="103" t="s">
        <v>886</v>
      </c>
      <c r="B91" s="106">
        <v>205</v>
      </c>
      <c r="C91" s="104" t="s">
        <v>885</v>
      </c>
      <c r="D91" s="105">
        <v>3</v>
      </c>
    </row>
    <row r="92" spans="1:4">
      <c r="A92" s="103" t="s">
        <v>896</v>
      </c>
      <c r="B92" s="106">
        <v>209</v>
      </c>
      <c r="C92" s="104" t="s">
        <v>895</v>
      </c>
      <c r="D92" s="105">
        <v>22</v>
      </c>
    </row>
    <row r="93" spans="1:4">
      <c r="A93" s="103" t="s">
        <v>901</v>
      </c>
      <c r="B93" s="106">
        <v>212</v>
      </c>
      <c r="C93" s="104" t="s">
        <v>900</v>
      </c>
      <c r="D93" s="105">
        <v>22</v>
      </c>
    </row>
    <row r="94" spans="1:4">
      <c r="A94" s="103" t="s">
        <v>906</v>
      </c>
      <c r="B94" s="106">
        <v>213</v>
      </c>
      <c r="C94" s="104" t="s">
        <v>905</v>
      </c>
      <c r="D94" s="105">
        <v>22</v>
      </c>
    </row>
    <row r="95" spans="1:4">
      <c r="A95" s="103" t="s">
        <v>909</v>
      </c>
      <c r="B95" s="106">
        <v>226</v>
      </c>
      <c r="C95" s="104" t="s">
        <v>908</v>
      </c>
      <c r="D95" s="105">
        <v>22</v>
      </c>
    </row>
    <row r="96" spans="1:4">
      <c r="A96" s="103" t="s">
        <v>912</v>
      </c>
      <c r="B96" s="106">
        <v>283</v>
      </c>
      <c r="C96" s="104" t="s">
        <v>911</v>
      </c>
      <c r="D96" s="105">
        <v>22</v>
      </c>
    </row>
    <row r="97" spans="1:4">
      <c r="A97" s="103" t="s">
        <v>917</v>
      </c>
      <c r="B97" s="106">
        <v>260</v>
      </c>
      <c r="C97" s="104" t="s">
        <v>916</v>
      </c>
      <c r="D97" s="105">
        <v>22</v>
      </c>
    </row>
    <row r="98" spans="1:4">
      <c r="A98" s="103" t="s">
        <v>921</v>
      </c>
      <c r="B98" s="106">
        <v>273</v>
      </c>
      <c r="C98" s="104" t="s">
        <v>920</v>
      </c>
      <c r="D98" s="105">
        <v>22</v>
      </c>
    </row>
    <row r="99" spans="1:4">
      <c r="A99" s="103" t="s">
        <v>924</v>
      </c>
      <c r="B99" s="106">
        <v>274</v>
      </c>
      <c r="C99" s="104" t="s">
        <v>923</v>
      </c>
      <c r="D99" s="105">
        <v>22</v>
      </c>
    </row>
    <row r="100" spans="1:4">
      <c r="A100" s="103" t="s">
        <v>927</v>
      </c>
      <c r="B100" s="106">
        <v>275</v>
      </c>
      <c r="C100" s="104" t="s">
        <v>926</v>
      </c>
      <c r="D100" s="105">
        <v>22</v>
      </c>
    </row>
    <row r="101" spans="1:4">
      <c r="A101" s="103" t="s">
        <v>929</v>
      </c>
      <c r="B101" s="106">
        <v>284</v>
      </c>
      <c r="C101" s="104" t="s">
        <v>928</v>
      </c>
      <c r="D101" s="105">
        <v>22</v>
      </c>
    </row>
    <row r="102" spans="1:4">
      <c r="A102" s="103" t="s">
        <v>932</v>
      </c>
      <c r="B102" s="106">
        <v>207</v>
      </c>
      <c r="C102" s="104" t="s">
        <v>931</v>
      </c>
      <c r="D102" s="105">
        <v>74.760000000000005</v>
      </c>
    </row>
    <row r="103" spans="1:4">
      <c r="A103" s="103" t="s">
        <v>935</v>
      </c>
      <c r="B103" s="106">
        <v>1</v>
      </c>
      <c r="C103" s="104" t="s">
        <v>934</v>
      </c>
      <c r="D103" s="105">
        <v>35</v>
      </c>
    </row>
    <row r="104" spans="1:4">
      <c r="A104" s="103" t="s">
        <v>939</v>
      </c>
      <c r="B104" s="106">
        <v>59</v>
      </c>
      <c r="C104" s="104" t="s">
        <v>938</v>
      </c>
      <c r="D104" s="105">
        <v>67.02</v>
      </c>
    </row>
    <row r="105" spans="1:4">
      <c r="A105" s="103" t="s">
        <v>944</v>
      </c>
      <c r="B105" s="106">
        <v>197</v>
      </c>
      <c r="C105" s="104" t="s">
        <v>943</v>
      </c>
      <c r="D105" s="105">
        <v>77</v>
      </c>
    </row>
    <row r="106" spans="1:4">
      <c r="A106" s="103" t="s">
        <v>952</v>
      </c>
      <c r="B106" s="106">
        <v>309</v>
      </c>
      <c r="C106" s="104" t="s">
        <v>951</v>
      </c>
      <c r="D106" s="105">
        <v>41</v>
      </c>
    </row>
    <row r="107" spans="1:4">
      <c r="A107" s="103" t="s">
        <v>955</v>
      </c>
      <c r="B107" s="106">
        <v>136</v>
      </c>
      <c r="C107" s="104" t="s">
        <v>954</v>
      </c>
      <c r="D107" s="105">
        <v>24</v>
      </c>
    </row>
    <row r="108" spans="1:4">
      <c r="A108" s="103" t="s">
        <v>959</v>
      </c>
      <c r="B108" s="106">
        <v>252</v>
      </c>
      <c r="C108" s="104" t="s">
        <v>958</v>
      </c>
      <c r="D108" s="105">
        <v>60</v>
      </c>
    </row>
    <row r="109" spans="1:4">
      <c r="A109" s="103" t="s">
        <v>963</v>
      </c>
      <c r="B109" s="106">
        <v>225</v>
      </c>
      <c r="C109" s="104" t="s">
        <v>962</v>
      </c>
      <c r="D109" s="105">
        <v>47</v>
      </c>
    </row>
    <row r="110" spans="1:4">
      <c r="A110" s="103" t="s">
        <v>969</v>
      </c>
      <c r="B110" s="106">
        <v>171</v>
      </c>
      <c r="C110" s="104" t="s">
        <v>968</v>
      </c>
      <c r="D110" s="105">
        <v>50.86</v>
      </c>
    </row>
    <row r="111" spans="1:4">
      <c r="A111" s="103" t="s">
        <v>973</v>
      </c>
      <c r="B111" s="106">
        <v>44</v>
      </c>
      <c r="C111" s="104" t="s">
        <v>972</v>
      </c>
      <c r="D111" s="105">
        <v>71.67</v>
      </c>
    </row>
    <row r="112" spans="1:4">
      <c r="A112" s="103" t="s">
        <v>981</v>
      </c>
      <c r="B112" s="106">
        <v>100</v>
      </c>
      <c r="C112" s="104" t="s">
        <v>980</v>
      </c>
      <c r="D112" s="105">
        <v>28</v>
      </c>
    </row>
    <row r="113" spans="1:4">
      <c r="A113" s="103" t="s">
        <v>984</v>
      </c>
      <c r="B113" s="106">
        <v>25</v>
      </c>
      <c r="C113" s="104" t="s">
        <v>983</v>
      </c>
      <c r="D113" s="105">
        <v>72</v>
      </c>
    </row>
    <row r="114" spans="1:4">
      <c r="A114" s="103" t="s">
        <v>993</v>
      </c>
      <c r="B114" s="106">
        <v>281</v>
      </c>
      <c r="C114" s="104" t="s">
        <v>992</v>
      </c>
      <c r="D114" s="105">
        <v>52</v>
      </c>
    </row>
    <row r="115" spans="1:4">
      <c r="A115" s="103" t="s">
        <v>996</v>
      </c>
      <c r="B115" s="106">
        <v>87</v>
      </c>
      <c r="C115" s="104" t="s">
        <v>995</v>
      </c>
      <c r="D115" s="105">
        <v>9</v>
      </c>
    </row>
    <row r="116" spans="1:4">
      <c r="A116" s="103" t="s">
        <v>1002</v>
      </c>
      <c r="B116" s="106">
        <v>68</v>
      </c>
      <c r="C116" s="104" t="s">
        <v>1001</v>
      </c>
      <c r="D116" s="105">
        <v>52</v>
      </c>
    </row>
    <row r="117" spans="1:4">
      <c r="A117" s="103" t="s">
        <v>1004</v>
      </c>
      <c r="B117" s="106">
        <v>40</v>
      </c>
      <c r="C117" s="104" t="s">
        <v>1003</v>
      </c>
      <c r="D117" s="105">
        <v>75.37</v>
      </c>
    </row>
    <row r="118" spans="1:4">
      <c r="A118" s="103" t="s">
        <v>1008</v>
      </c>
      <c r="B118" s="106">
        <v>142</v>
      </c>
      <c r="C118" s="104" t="s">
        <v>1007</v>
      </c>
      <c r="D118" s="105">
        <v>78.040000000000006</v>
      </c>
    </row>
    <row r="119" spans="1:4">
      <c r="A119" s="103" t="s">
        <v>1011</v>
      </c>
      <c r="B119" s="106">
        <v>75</v>
      </c>
      <c r="C119" s="104" t="s">
        <v>1010</v>
      </c>
      <c r="D119" s="105">
        <v>35</v>
      </c>
    </row>
    <row r="120" spans="1:4">
      <c r="A120" s="103" t="s">
        <v>1014</v>
      </c>
      <c r="B120" s="106">
        <v>262</v>
      </c>
      <c r="C120" s="104" t="s">
        <v>1013</v>
      </c>
      <c r="D120" s="105">
        <v>26</v>
      </c>
    </row>
    <row r="121" spans="1:4">
      <c r="A121" s="103" t="s">
        <v>1020</v>
      </c>
      <c r="B121" s="106">
        <v>3</v>
      </c>
      <c r="C121" s="104" t="s">
        <v>1019</v>
      </c>
      <c r="D121" s="105">
        <v>37</v>
      </c>
    </row>
    <row r="122" spans="1:4">
      <c r="A122" s="103" t="s">
        <v>1023</v>
      </c>
      <c r="B122" s="106">
        <v>147</v>
      </c>
      <c r="C122" s="104" t="s">
        <v>1022</v>
      </c>
      <c r="D122" s="105">
        <v>37</v>
      </c>
    </row>
    <row r="123" spans="1:4">
      <c r="A123" s="103" t="s">
        <v>1025</v>
      </c>
      <c r="B123" s="106">
        <v>347</v>
      </c>
      <c r="C123" s="104" t="s">
        <v>1024</v>
      </c>
      <c r="D123" s="105">
        <v>33</v>
      </c>
    </row>
    <row r="124" spans="1:4">
      <c r="A124" s="103" t="s">
        <v>1031</v>
      </c>
      <c r="B124" s="106">
        <v>547</v>
      </c>
      <c r="C124" s="104" t="s">
        <v>1030</v>
      </c>
      <c r="D124" s="105">
        <v>33</v>
      </c>
    </row>
    <row r="125" spans="1:4">
      <c r="A125" s="103" t="s">
        <v>1033</v>
      </c>
      <c r="B125" s="106">
        <v>184</v>
      </c>
      <c r="C125" s="104" t="s">
        <v>1032</v>
      </c>
      <c r="D125" s="105">
        <v>28</v>
      </c>
    </row>
    <row r="126" spans="1:4">
      <c r="A126" s="103" t="s">
        <v>1036</v>
      </c>
      <c r="B126" s="106">
        <v>78</v>
      </c>
      <c r="C126" s="104" t="s">
        <v>1035</v>
      </c>
      <c r="D126" s="105">
        <v>65.510000000000005</v>
      </c>
    </row>
    <row r="127" spans="1:4">
      <c r="A127" s="103" t="s">
        <v>1040</v>
      </c>
      <c r="B127" s="106">
        <v>215</v>
      </c>
      <c r="C127" s="104" t="s">
        <v>1039</v>
      </c>
      <c r="D127" s="105">
        <v>34</v>
      </c>
    </row>
    <row r="128" spans="1:4">
      <c r="A128" s="103" t="s">
        <v>1042</v>
      </c>
      <c r="B128" s="106">
        <v>159</v>
      </c>
      <c r="C128" s="104" t="s">
        <v>1041</v>
      </c>
      <c r="D128" s="105">
        <v>78.88</v>
      </c>
    </row>
    <row r="129" spans="1:4">
      <c r="A129" s="103" t="s">
        <v>1050</v>
      </c>
      <c r="B129" s="106">
        <v>72</v>
      </c>
      <c r="C129" s="104" t="s">
        <v>1049</v>
      </c>
      <c r="D129" s="105">
        <v>36</v>
      </c>
    </row>
    <row r="130" spans="1:4">
      <c r="A130" s="103" t="s">
        <v>1054</v>
      </c>
      <c r="B130" s="106">
        <v>339</v>
      </c>
      <c r="C130" s="104" t="s">
        <v>1053</v>
      </c>
      <c r="D130" s="105">
        <v>76</v>
      </c>
    </row>
    <row r="131" spans="1:4">
      <c r="A131" s="103" t="s">
        <v>1056</v>
      </c>
      <c r="B131" s="106">
        <v>365</v>
      </c>
      <c r="C131" s="104" t="s">
        <v>1055</v>
      </c>
      <c r="D131" s="105">
        <v>76</v>
      </c>
    </row>
    <row r="132" spans="1:4">
      <c r="A132" s="103" t="s">
        <v>1060</v>
      </c>
      <c r="B132" s="106">
        <v>168</v>
      </c>
      <c r="C132" s="104" t="s">
        <v>1059</v>
      </c>
      <c r="D132" s="105">
        <v>74.67</v>
      </c>
    </row>
    <row r="133" spans="1:4">
      <c r="A133" s="103" t="s">
        <v>1062</v>
      </c>
      <c r="B133" s="106">
        <v>367</v>
      </c>
      <c r="C133" s="104" t="s">
        <v>1061</v>
      </c>
      <c r="D133" s="105">
        <v>34</v>
      </c>
    </row>
    <row r="134" spans="1:4">
      <c r="A134" s="103" t="s">
        <v>1067</v>
      </c>
      <c r="B134" s="106">
        <v>109</v>
      </c>
      <c r="C134" s="104" t="s">
        <v>1066</v>
      </c>
      <c r="D134" s="105">
        <v>57.21</v>
      </c>
    </row>
    <row r="135" spans="1:4">
      <c r="A135" s="103" t="s">
        <v>1069</v>
      </c>
      <c r="B135" s="106">
        <v>14</v>
      </c>
      <c r="C135" s="104" t="s">
        <v>1068</v>
      </c>
      <c r="D135" s="105">
        <v>21</v>
      </c>
    </row>
    <row r="136" spans="1:4">
      <c r="A136" s="103" t="s">
        <v>1074</v>
      </c>
      <c r="B136" s="106">
        <v>316</v>
      </c>
      <c r="C136" s="104" t="s">
        <v>1073</v>
      </c>
      <c r="D136" s="105">
        <v>60</v>
      </c>
    </row>
    <row r="137" spans="1:4">
      <c r="A137" s="103" t="s">
        <v>1077</v>
      </c>
      <c r="B137" s="106">
        <v>139</v>
      </c>
      <c r="C137" s="104" t="s">
        <v>1076</v>
      </c>
      <c r="D137" s="105">
        <v>78.88</v>
      </c>
    </row>
    <row r="138" spans="1:4">
      <c r="A138" s="103" t="s">
        <v>1079</v>
      </c>
      <c r="B138" s="106">
        <v>120</v>
      </c>
      <c r="C138" s="104" t="s">
        <v>1078</v>
      </c>
      <c r="D138" s="105">
        <v>66</v>
      </c>
    </row>
    <row r="139" spans="1:4">
      <c r="A139" s="103" t="s">
        <v>1082</v>
      </c>
      <c r="B139" s="106">
        <v>64</v>
      </c>
      <c r="C139" s="104" t="s">
        <v>1081</v>
      </c>
      <c r="D139" s="105">
        <v>64.8</v>
      </c>
    </row>
    <row r="140" spans="1:4">
      <c r="A140" s="103" t="s">
        <v>1084</v>
      </c>
      <c r="B140" s="106">
        <v>17</v>
      </c>
      <c r="C140" s="104" t="s">
        <v>1083</v>
      </c>
      <c r="D140" s="105">
        <v>35.229999999999997</v>
      </c>
    </row>
    <row r="141" spans="1:4">
      <c r="A141" s="103" t="s">
        <v>1087</v>
      </c>
      <c r="B141" s="106">
        <v>30</v>
      </c>
      <c r="C141" s="104" t="s">
        <v>1086</v>
      </c>
      <c r="D141" s="105">
        <v>52</v>
      </c>
    </row>
    <row r="142" spans="1:4">
      <c r="A142" s="103" t="s">
        <v>1090</v>
      </c>
      <c r="B142" s="106">
        <v>10</v>
      </c>
      <c r="C142" s="104" t="s">
        <v>1089</v>
      </c>
      <c r="D142" s="105">
        <v>78.59</v>
      </c>
    </row>
    <row r="143" spans="1:4">
      <c r="A143" s="103" t="s">
        <v>1097</v>
      </c>
      <c r="B143" s="106">
        <v>161</v>
      </c>
      <c r="C143" s="104" t="s">
        <v>1096</v>
      </c>
      <c r="D143" s="105">
        <v>78.59</v>
      </c>
    </row>
    <row r="144" spans="1:4">
      <c r="A144" s="103" t="s">
        <v>1100</v>
      </c>
      <c r="B144" s="106">
        <v>76</v>
      </c>
      <c r="C144" s="104" t="s">
        <v>1099</v>
      </c>
      <c r="D144" s="105">
        <v>51</v>
      </c>
    </row>
    <row r="145" spans="1:4">
      <c r="A145" s="103" t="s">
        <v>1104</v>
      </c>
      <c r="B145" s="106">
        <v>152</v>
      </c>
      <c r="C145" s="104" t="s">
        <v>1103</v>
      </c>
      <c r="D145" s="105">
        <v>51</v>
      </c>
    </row>
    <row r="146" spans="1:4">
      <c r="A146" s="103" t="s">
        <v>1107</v>
      </c>
      <c r="B146" s="106">
        <v>122</v>
      </c>
      <c r="C146" s="104" t="s">
        <v>1106</v>
      </c>
      <c r="D146" s="105">
        <v>63.49</v>
      </c>
    </row>
    <row r="147" spans="1:4">
      <c r="A147" s="103" t="s">
        <v>1113</v>
      </c>
      <c r="B147" s="106">
        <v>186</v>
      </c>
      <c r="C147" s="104" t="s">
        <v>1112</v>
      </c>
      <c r="D147" s="105">
        <v>59</v>
      </c>
    </row>
    <row r="148" spans="1:4">
      <c r="A148" s="103" t="s">
        <v>1116</v>
      </c>
      <c r="B148" s="106">
        <v>201</v>
      </c>
      <c r="C148" s="104" t="s">
        <v>1115</v>
      </c>
      <c r="D148" s="105">
        <v>59</v>
      </c>
    </row>
    <row r="149" spans="1:4">
      <c r="A149" s="103" t="s">
        <v>1118</v>
      </c>
      <c r="B149" s="106">
        <v>101</v>
      </c>
      <c r="C149" s="104" t="s">
        <v>1117</v>
      </c>
      <c r="D149" s="105">
        <v>65</v>
      </c>
    </row>
    <row r="150" spans="1:4">
      <c r="A150" s="103" t="s">
        <v>1121</v>
      </c>
      <c r="B150" s="106">
        <v>348</v>
      </c>
      <c r="C150" s="104" t="s">
        <v>1120</v>
      </c>
      <c r="D150" s="105">
        <v>3</v>
      </c>
    </row>
    <row r="151" spans="1:4">
      <c r="A151" s="103" t="s">
        <v>1130</v>
      </c>
      <c r="B151" s="106">
        <v>50</v>
      </c>
      <c r="C151" s="104" t="s">
        <v>1129</v>
      </c>
      <c r="D151" s="105">
        <v>46</v>
      </c>
    </row>
    <row r="152" spans="1:4">
      <c r="A152" s="103" t="s">
        <v>1133</v>
      </c>
      <c r="B152" s="106">
        <v>20</v>
      </c>
      <c r="C152" s="104" t="s">
        <v>1132</v>
      </c>
      <c r="D152" s="105">
        <v>51</v>
      </c>
    </row>
    <row r="153" spans="1:4">
      <c r="A153" s="103" t="s">
        <v>1137</v>
      </c>
      <c r="B153" s="106">
        <v>95</v>
      </c>
      <c r="C153" s="104" t="s">
        <v>1136</v>
      </c>
      <c r="D153" s="105">
        <v>73.069999999999993</v>
      </c>
    </row>
    <row r="154" spans="1:4">
      <c r="A154" s="103" t="s">
        <v>1141</v>
      </c>
      <c r="B154" s="106">
        <v>276</v>
      </c>
      <c r="C154" s="104" t="s">
        <v>1140</v>
      </c>
      <c r="D154" s="105">
        <v>74.760000000000005</v>
      </c>
    </row>
    <row r="155" spans="1:4">
      <c r="A155" s="103" t="s">
        <v>1146</v>
      </c>
      <c r="B155" s="106">
        <v>362</v>
      </c>
      <c r="C155" s="104" t="s">
        <v>1145</v>
      </c>
      <c r="D155" s="105">
        <v>34</v>
      </c>
    </row>
    <row r="156" spans="1:4">
      <c r="A156" s="103" t="s">
        <v>1149</v>
      </c>
      <c r="B156" s="106">
        <v>169</v>
      </c>
      <c r="C156" s="104" t="s">
        <v>1148</v>
      </c>
      <c r="D156" s="105">
        <v>50.86</v>
      </c>
    </row>
    <row r="157" spans="1:4">
      <c r="A157" s="103" t="s">
        <v>1155</v>
      </c>
      <c r="B157" s="106">
        <v>326</v>
      </c>
      <c r="C157" s="104" t="s">
        <v>1154</v>
      </c>
      <c r="D157" s="105">
        <v>28</v>
      </c>
    </row>
    <row r="158" spans="1:4">
      <c r="A158" s="103" t="s">
        <v>1159</v>
      </c>
      <c r="B158" s="106">
        <v>337</v>
      </c>
      <c r="C158" s="104" t="s">
        <v>1158</v>
      </c>
      <c r="D158" s="105">
        <v>35</v>
      </c>
    </row>
    <row r="159" spans="1:4">
      <c r="A159" s="103" t="s">
        <v>1161</v>
      </c>
      <c r="B159" s="106">
        <v>364</v>
      </c>
      <c r="C159" s="104" t="s">
        <v>1160</v>
      </c>
      <c r="D159" s="105">
        <v>43</v>
      </c>
    </row>
    <row r="160" spans="1:4">
      <c r="A160" s="103" t="s">
        <v>1164</v>
      </c>
      <c r="B160" s="106">
        <v>292</v>
      </c>
      <c r="C160" s="104" t="s">
        <v>1163</v>
      </c>
      <c r="D160" s="105">
        <v>35</v>
      </c>
    </row>
    <row r="161" spans="1:4">
      <c r="A161" s="103" t="s">
        <v>1166</v>
      </c>
      <c r="B161" s="106">
        <v>81</v>
      </c>
      <c r="C161" s="104" t="s">
        <v>1165</v>
      </c>
      <c r="D161" s="105">
        <v>14</v>
      </c>
    </row>
    <row r="162" spans="1:4">
      <c r="A162" s="103" t="s">
        <v>1172</v>
      </c>
      <c r="B162" s="106">
        <v>296</v>
      </c>
      <c r="C162" s="104" t="s">
        <v>1171</v>
      </c>
      <c r="D162" s="105">
        <v>34.020000000000003</v>
      </c>
    </row>
    <row r="163" spans="1:4">
      <c r="A163" s="103" t="s">
        <v>1175</v>
      </c>
      <c r="B163" s="106">
        <v>297</v>
      </c>
      <c r="C163" s="104" t="s">
        <v>1174</v>
      </c>
      <c r="D163" s="105">
        <v>34.020000000000003</v>
      </c>
    </row>
    <row r="164" spans="1:4">
      <c r="A164" s="103" t="s">
        <v>1177</v>
      </c>
      <c r="B164" s="106">
        <v>49</v>
      </c>
      <c r="C164" s="104" t="s">
        <v>1176</v>
      </c>
      <c r="D164" s="105">
        <v>25</v>
      </c>
    </row>
    <row r="165" spans="1:4">
      <c r="A165" s="103" t="s">
        <v>1188</v>
      </c>
      <c r="B165" s="106">
        <v>21</v>
      </c>
      <c r="C165" s="104" t="s">
        <v>1187</v>
      </c>
      <c r="D165" s="105">
        <v>78</v>
      </c>
    </row>
    <row r="166" spans="1:4">
      <c r="A166" s="103" t="s">
        <v>1191</v>
      </c>
      <c r="B166" s="106">
        <v>77</v>
      </c>
      <c r="C166" s="104" t="s">
        <v>1190</v>
      </c>
      <c r="D166" s="105">
        <v>41</v>
      </c>
    </row>
    <row r="167" spans="1:4">
      <c r="A167" s="103" t="s">
        <v>1198</v>
      </c>
      <c r="B167" s="106">
        <v>83</v>
      </c>
      <c r="C167" s="104" t="s">
        <v>1197</v>
      </c>
      <c r="D167" s="105">
        <v>27</v>
      </c>
    </row>
    <row r="168" spans="1:4">
      <c r="A168" s="103" t="s">
        <v>1205</v>
      </c>
      <c r="B168" s="106">
        <v>344</v>
      </c>
      <c r="C168" s="104" t="s">
        <v>1204</v>
      </c>
      <c r="D168" s="105">
        <v>37</v>
      </c>
    </row>
    <row r="169" spans="1:4">
      <c r="A169" s="103" t="s">
        <v>1208</v>
      </c>
      <c r="B169" s="106">
        <v>103</v>
      </c>
      <c r="C169" s="104" t="s">
        <v>1207</v>
      </c>
      <c r="D169" s="105">
        <v>67.02</v>
      </c>
    </row>
    <row r="170" spans="1:4">
      <c r="A170" s="103" t="s">
        <v>1211</v>
      </c>
      <c r="B170" s="106">
        <v>28</v>
      </c>
      <c r="C170" s="104" t="s">
        <v>1210</v>
      </c>
      <c r="D170" s="105">
        <v>60</v>
      </c>
    </row>
    <row r="171" spans="1:4">
      <c r="A171" s="103" t="s">
        <v>1216</v>
      </c>
      <c r="B171" s="106">
        <v>183</v>
      </c>
      <c r="C171" s="104" t="s">
        <v>1215</v>
      </c>
      <c r="D171" s="105">
        <v>28</v>
      </c>
    </row>
    <row r="172" spans="1:4">
      <c r="A172" s="103" t="s">
        <v>1218</v>
      </c>
      <c r="B172" s="106">
        <v>181</v>
      </c>
      <c r="C172" s="104" t="s">
        <v>1217</v>
      </c>
      <c r="D172" s="105">
        <v>32.32</v>
      </c>
    </row>
    <row r="173" spans="1:4">
      <c r="A173" s="103" t="s">
        <v>1222</v>
      </c>
      <c r="B173" s="106">
        <v>191</v>
      </c>
      <c r="C173" s="104" t="s">
        <v>1221</v>
      </c>
      <c r="D173" s="105">
        <v>7</v>
      </c>
    </row>
    <row r="174" spans="1:4">
      <c r="A174" s="103" t="s">
        <v>1228</v>
      </c>
      <c r="B174" s="106">
        <v>84</v>
      </c>
      <c r="C174" s="104" t="s">
        <v>1227</v>
      </c>
      <c r="D174" s="105">
        <v>70</v>
      </c>
    </row>
    <row r="175" spans="1:4">
      <c r="A175" s="103" t="s">
        <v>1232</v>
      </c>
      <c r="B175" s="106">
        <v>132</v>
      </c>
      <c r="C175" s="104" t="s">
        <v>1231</v>
      </c>
      <c r="D175" s="105">
        <v>70</v>
      </c>
    </row>
    <row r="176" spans="1:4">
      <c r="A176" s="103" t="s">
        <v>1235</v>
      </c>
      <c r="B176" s="106">
        <v>145</v>
      </c>
      <c r="C176" s="104" t="s">
        <v>1234</v>
      </c>
      <c r="D176" s="105">
        <v>54</v>
      </c>
    </row>
    <row r="177" spans="1:4">
      <c r="A177" s="103" t="s">
        <v>1238</v>
      </c>
      <c r="B177" s="106">
        <v>88</v>
      </c>
      <c r="C177" s="104" t="s">
        <v>1237</v>
      </c>
      <c r="D177" s="105">
        <v>26</v>
      </c>
    </row>
    <row r="178" spans="1:4">
      <c r="A178" s="103" t="s">
        <v>1242</v>
      </c>
      <c r="B178" s="106">
        <v>129</v>
      </c>
      <c r="C178" s="104" t="s">
        <v>1241</v>
      </c>
      <c r="D178" s="105">
        <v>59.89</v>
      </c>
    </row>
    <row r="179" spans="1:4">
      <c r="A179" s="103" t="s">
        <v>1245</v>
      </c>
      <c r="B179" s="106">
        <v>102</v>
      </c>
      <c r="C179" s="104" t="s">
        <v>1244</v>
      </c>
      <c r="D179" s="105">
        <v>52.7</v>
      </c>
    </row>
    <row r="180" spans="1:4">
      <c r="A180" s="103" t="s">
        <v>1249</v>
      </c>
      <c r="B180" s="106">
        <v>502</v>
      </c>
      <c r="C180" s="104" t="s">
        <v>1248</v>
      </c>
      <c r="D180" s="105">
        <v>52.7</v>
      </c>
    </row>
    <row r="181" spans="1:4">
      <c r="A181" s="103" t="s">
        <v>1252</v>
      </c>
      <c r="B181" s="106">
        <v>277</v>
      </c>
      <c r="C181" s="104" t="s">
        <v>1251</v>
      </c>
      <c r="D181" s="105">
        <v>15</v>
      </c>
    </row>
    <row r="182" spans="1:4">
      <c r="A182" s="103" t="s">
        <v>1256</v>
      </c>
      <c r="B182" s="106">
        <v>130</v>
      </c>
      <c r="C182" s="104" t="s">
        <v>1255</v>
      </c>
      <c r="D182" s="105">
        <v>79.5</v>
      </c>
    </row>
    <row r="183" spans="1:4">
      <c r="A183" s="103" t="s">
        <v>1258</v>
      </c>
      <c r="B183" s="106">
        <v>267</v>
      </c>
      <c r="C183" s="104" t="s">
        <v>1257</v>
      </c>
      <c r="D183" s="105">
        <v>66</v>
      </c>
    </row>
    <row r="184" spans="1:4">
      <c r="A184" s="103" t="s">
        <v>1268</v>
      </c>
      <c r="B184" s="106">
        <v>121</v>
      </c>
      <c r="C184" s="104" t="s">
        <v>1267</v>
      </c>
      <c r="D184" s="105">
        <v>66.010000000000005</v>
      </c>
    </row>
    <row r="185" spans="1:4">
      <c r="A185" s="103" t="s">
        <v>1272</v>
      </c>
      <c r="B185" s="106">
        <v>314</v>
      </c>
      <c r="C185" s="104" t="s">
        <v>1271</v>
      </c>
      <c r="D185" s="105">
        <v>74.95</v>
      </c>
    </row>
    <row r="186" spans="1:4">
      <c r="A186" s="103" t="s">
        <v>1278</v>
      </c>
      <c r="B186" s="106">
        <v>43</v>
      </c>
      <c r="C186" s="104" t="s">
        <v>1277</v>
      </c>
      <c r="D186" s="105">
        <v>72.42</v>
      </c>
    </row>
    <row r="187" spans="1:4">
      <c r="A187" s="103" t="s">
        <v>1285</v>
      </c>
      <c r="B187" s="106">
        <v>51</v>
      </c>
      <c r="C187" s="104" t="s">
        <v>1284</v>
      </c>
      <c r="D187" s="105">
        <v>49</v>
      </c>
    </row>
    <row r="188" spans="1:4">
      <c r="A188" s="103" t="s">
        <v>1288</v>
      </c>
      <c r="B188" s="106">
        <v>162</v>
      </c>
      <c r="C188" s="104" t="s">
        <v>1287</v>
      </c>
      <c r="D188" s="105">
        <v>69.72</v>
      </c>
    </row>
    <row r="189" spans="1:4">
      <c r="A189" s="103" t="s">
        <v>1291</v>
      </c>
      <c r="B189" s="106">
        <v>313</v>
      </c>
      <c r="C189" s="104" t="s">
        <v>1290</v>
      </c>
      <c r="D189" s="105">
        <v>76</v>
      </c>
    </row>
    <row r="190" spans="1:4">
      <c r="A190" s="103" t="s">
        <v>1294</v>
      </c>
      <c r="B190" s="106">
        <v>172</v>
      </c>
      <c r="C190" s="104" t="s">
        <v>1293</v>
      </c>
      <c r="D190" s="105">
        <v>52</v>
      </c>
    </row>
    <row r="191" spans="1:4">
      <c r="A191" s="103" t="s">
        <v>1297</v>
      </c>
      <c r="B191" s="106">
        <v>204</v>
      </c>
      <c r="C191" s="104" t="s">
        <v>1296</v>
      </c>
      <c r="D191" s="105">
        <v>15</v>
      </c>
    </row>
    <row r="192" spans="1:4">
      <c r="A192" s="103" t="s">
        <v>1300</v>
      </c>
      <c r="B192" s="106">
        <v>351</v>
      </c>
      <c r="C192" s="104" t="s">
        <v>1299</v>
      </c>
      <c r="D192" s="105">
        <v>76</v>
      </c>
    </row>
    <row r="193" spans="1:4">
      <c r="A193" s="103" t="s">
        <v>1303</v>
      </c>
      <c r="B193" s="106">
        <v>47</v>
      </c>
      <c r="C193" s="104" t="s">
        <v>1302</v>
      </c>
      <c r="D193" s="105">
        <v>75.37</v>
      </c>
    </row>
    <row r="194" spans="1:4">
      <c r="A194" s="103" t="s">
        <v>1307</v>
      </c>
      <c r="B194" s="106">
        <v>24</v>
      </c>
      <c r="C194" s="104" t="s">
        <v>1306</v>
      </c>
      <c r="D194" s="105">
        <v>74.5</v>
      </c>
    </row>
    <row r="195" spans="1:4">
      <c r="A195" s="103" t="s">
        <v>1310</v>
      </c>
      <c r="B195" s="106">
        <v>39</v>
      </c>
      <c r="C195" s="104" t="s">
        <v>1309</v>
      </c>
      <c r="D195" s="105">
        <v>25</v>
      </c>
    </row>
    <row r="196" spans="1:4">
      <c r="A196" s="103" t="s">
        <v>1313</v>
      </c>
      <c r="B196" s="106">
        <v>194</v>
      </c>
      <c r="C196" s="104" t="s">
        <v>1312</v>
      </c>
      <c r="D196" s="105">
        <v>74.14</v>
      </c>
    </row>
    <row r="197" spans="1:4">
      <c r="A197" s="103" t="s">
        <v>1317</v>
      </c>
      <c r="B197" s="106">
        <v>89</v>
      </c>
      <c r="C197" s="104" t="s">
        <v>1316</v>
      </c>
      <c r="D197" s="105">
        <v>73.069999999999993</v>
      </c>
    </row>
    <row r="198" spans="1:4">
      <c r="A198" s="103" t="s">
        <v>1320</v>
      </c>
      <c r="B198" s="106">
        <v>149</v>
      </c>
      <c r="C198" s="104" t="s">
        <v>1319</v>
      </c>
      <c r="D198" s="105">
        <v>45</v>
      </c>
    </row>
    <row r="199" spans="1:4">
      <c r="A199" s="103" t="s">
        <v>1323</v>
      </c>
      <c r="B199" s="106">
        <v>53</v>
      </c>
      <c r="C199" s="104" t="s">
        <v>1322</v>
      </c>
      <c r="D199" s="105">
        <v>67</v>
      </c>
    </row>
    <row r="200" spans="1:4">
      <c r="A200" s="103" t="s">
        <v>1333</v>
      </c>
      <c r="B200" s="106">
        <v>340</v>
      </c>
      <c r="C200" s="104" t="s">
        <v>1332</v>
      </c>
      <c r="D200" s="105">
        <v>22.29</v>
      </c>
    </row>
    <row r="201" spans="1:4">
      <c r="A201" s="103" t="s">
        <v>1336</v>
      </c>
      <c r="B201" s="106">
        <v>505</v>
      </c>
      <c r="C201" s="104" t="s">
        <v>1335</v>
      </c>
      <c r="D201" s="105">
        <v>21</v>
      </c>
    </row>
    <row r="202" spans="1:4">
      <c r="A202" s="103" t="s">
        <v>1341</v>
      </c>
      <c r="B202" s="106">
        <v>5</v>
      </c>
      <c r="C202" s="104" t="s">
        <v>1340</v>
      </c>
      <c r="D202" s="105">
        <v>10</v>
      </c>
    </row>
    <row r="203" spans="1:4">
      <c r="A203" s="103" t="s">
        <v>1343</v>
      </c>
      <c r="B203" s="106">
        <v>352</v>
      </c>
      <c r="C203" s="104" t="s">
        <v>1342</v>
      </c>
      <c r="D203" s="105">
        <v>3</v>
      </c>
    </row>
    <row r="204" spans="1:4">
      <c r="A204" s="103" t="s">
        <v>1345</v>
      </c>
      <c r="B204" s="106">
        <v>245</v>
      </c>
      <c r="C204" s="104" t="s">
        <v>1344</v>
      </c>
      <c r="D204" s="105">
        <v>15</v>
      </c>
    </row>
    <row r="205" spans="1:4">
      <c r="A205" s="103" t="s">
        <v>1349</v>
      </c>
      <c r="B205" s="106">
        <v>37</v>
      </c>
      <c r="C205" s="104" t="s">
        <v>1348</v>
      </c>
      <c r="D205" s="105">
        <v>66</v>
      </c>
    </row>
    <row r="206" spans="1:4">
      <c r="A206" s="103" t="s">
        <v>1351</v>
      </c>
      <c r="B206" s="106">
        <v>48</v>
      </c>
      <c r="C206" s="104" t="s">
        <v>1350</v>
      </c>
      <c r="D206" s="105">
        <v>20</v>
      </c>
    </row>
    <row r="207" spans="1:4">
      <c r="A207" s="103" t="s">
        <v>1355</v>
      </c>
      <c r="B207" s="106">
        <v>4</v>
      </c>
      <c r="C207" s="104" t="s">
        <v>1354</v>
      </c>
      <c r="D207" s="105">
        <v>76.02</v>
      </c>
    </row>
    <row r="208" spans="1:4">
      <c r="A208" s="103" t="s">
        <v>1364</v>
      </c>
      <c r="B208" s="106">
        <v>79</v>
      </c>
      <c r="C208" s="104" t="s">
        <v>1363</v>
      </c>
      <c r="D208" s="105">
        <v>47</v>
      </c>
    </row>
    <row r="209" spans="1:4">
      <c r="A209" s="103" t="s">
        <v>1367</v>
      </c>
      <c r="B209" s="106">
        <v>55</v>
      </c>
      <c r="C209" s="104" t="s">
        <v>1366</v>
      </c>
      <c r="D209" s="105">
        <v>17</v>
      </c>
    </row>
    <row r="210" spans="1:4">
      <c r="A210" s="103" t="s">
        <v>1371</v>
      </c>
      <c r="B210" s="106">
        <v>143</v>
      </c>
      <c r="C210" s="104" t="s">
        <v>1370</v>
      </c>
      <c r="D210" s="105">
        <v>59</v>
      </c>
    </row>
    <row r="211" spans="1:4">
      <c r="A211" s="103" t="s">
        <v>1376</v>
      </c>
      <c r="B211" s="106">
        <v>515</v>
      </c>
      <c r="C211" s="104" t="s">
        <v>1375</v>
      </c>
      <c r="D211" s="105">
        <v>48</v>
      </c>
    </row>
    <row r="212" spans="1:4">
      <c r="A212" s="103" t="s">
        <v>1379</v>
      </c>
      <c r="B212" s="106">
        <v>516</v>
      </c>
      <c r="C212" s="104" t="s">
        <v>1378</v>
      </c>
      <c r="D212" s="105">
        <v>48</v>
      </c>
    </row>
    <row r="213" spans="1:4">
      <c r="A213" s="103" t="s">
        <v>1383</v>
      </c>
      <c r="B213" s="106">
        <v>517</v>
      </c>
      <c r="C213" s="104" t="s">
        <v>1382</v>
      </c>
      <c r="D213" s="105">
        <v>5</v>
      </c>
    </row>
    <row r="214" spans="1:4">
      <c r="A214" s="103" t="s">
        <v>1386</v>
      </c>
      <c r="B214" s="106">
        <v>167</v>
      </c>
      <c r="C214" s="104" t="s">
        <v>1385</v>
      </c>
      <c r="D214" s="105">
        <v>3</v>
      </c>
    </row>
    <row r="215" spans="1:4">
      <c r="A215" s="103" t="s">
        <v>1389</v>
      </c>
      <c r="B215" s="106">
        <v>117</v>
      </c>
      <c r="C215" s="104" t="s">
        <v>1388</v>
      </c>
      <c r="D215" s="105">
        <v>14</v>
      </c>
    </row>
    <row r="216" spans="1:4">
      <c r="A216" s="103" t="s">
        <v>1392</v>
      </c>
      <c r="B216" s="106">
        <v>18</v>
      </c>
      <c r="C216" s="104" t="s">
        <v>1391</v>
      </c>
      <c r="D216" s="105">
        <v>45.26</v>
      </c>
    </row>
    <row r="217" spans="1:4">
      <c r="A217" s="103" t="s">
        <v>1396</v>
      </c>
      <c r="B217" s="106">
        <v>19</v>
      </c>
      <c r="C217" s="104" t="s">
        <v>1395</v>
      </c>
      <c r="D217" s="105">
        <v>45.26</v>
      </c>
    </row>
    <row r="218" spans="1:4">
      <c r="A218" s="103" t="s">
        <v>1398</v>
      </c>
      <c r="B218" s="106">
        <v>218</v>
      </c>
      <c r="C218" s="104" t="s">
        <v>1397</v>
      </c>
      <c r="D218" s="105">
        <v>78.88</v>
      </c>
    </row>
    <row r="219" spans="1:4">
      <c r="A219" s="103" t="s">
        <v>1404</v>
      </c>
      <c r="B219" s="106">
        <v>241</v>
      </c>
      <c r="C219" s="104" t="s">
        <v>1403</v>
      </c>
      <c r="D219" s="105">
        <v>15</v>
      </c>
    </row>
    <row r="220" spans="1:4">
      <c r="A220" s="103" t="s">
        <v>1407</v>
      </c>
      <c r="B220" s="106">
        <v>135</v>
      </c>
      <c r="C220" s="104" t="s">
        <v>1406</v>
      </c>
      <c r="D220" s="105">
        <v>51</v>
      </c>
    </row>
    <row r="221" spans="1:4">
      <c r="A221" s="103" t="s">
        <v>1413</v>
      </c>
      <c r="B221" s="106">
        <v>177</v>
      </c>
      <c r="C221" s="104" t="s">
        <v>1412</v>
      </c>
      <c r="D221" s="105">
        <v>51</v>
      </c>
    </row>
    <row r="222" spans="1:4">
      <c r="A222" s="103" t="s">
        <v>1416</v>
      </c>
      <c r="B222" s="106">
        <v>99</v>
      </c>
      <c r="C222" s="104" t="s">
        <v>1415</v>
      </c>
      <c r="D222" s="105">
        <v>71</v>
      </c>
    </row>
    <row r="223" spans="1:4">
      <c r="A223" s="103" t="s">
        <v>1418</v>
      </c>
      <c r="B223" s="106">
        <v>282</v>
      </c>
      <c r="C223" s="104" t="s">
        <v>1417</v>
      </c>
      <c r="D223" s="105">
        <v>3</v>
      </c>
    </row>
    <row r="224" spans="1:4">
      <c r="A224" s="103" t="s">
        <v>1423</v>
      </c>
      <c r="B224" s="106">
        <v>280</v>
      </c>
      <c r="C224" s="104" t="s">
        <v>1422</v>
      </c>
      <c r="D224" s="105">
        <v>28</v>
      </c>
    </row>
    <row r="225" spans="1:4">
      <c r="A225" s="103" t="s">
        <v>1426</v>
      </c>
      <c r="B225" s="106">
        <v>93</v>
      </c>
      <c r="C225" s="104" t="s">
        <v>1425</v>
      </c>
      <c r="D225" s="105">
        <v>76</v>
      </c>
    </row>
    <row r="226" spans="1:4">
      <c r="A226" s="103" t="s">
        <v>1431</v>
      </c>
      <c r="B226" s="106">
        <v>38</v>
      </c>
      <c r="C226" s="104" t="s">
        <v>1430</v>
      </c>
      <c r="D226" s="105">
        <v>64</v>
      </c>
    </row>
    <row r="227" spans="1:4">
      <c r="A227" s="103" t="s">
        <v>1434</v>
      </c>
      <c r="B227" s="106">
        <v>377</v>
      </c>
      <c r="C227" s="104" t="s">
        <v>1433</v>
      </c>
      <c r="D227" s="105">
        <v>4</v>
      </c>
    </row>
    <row r="228" spans="1:4">
      <c r="A228" s="103" t="s">
        <v>1441</v>
      </c>
      <c r="B228" s="106">
        <v>389</v>
      </c>
      <c r="C228" s="104" t="s">
        <v>1440</v>
      </c>
      <c r="D228" s="105">
        <v>48</v>
      </c>
    </row>
    <row r="229" spans="1:4">
      <c r="A229" s="103" t="s">
        <v>1444</v>
      </c>
      <c r="B229" s="106">
        <v>398</v>
      </c>
      <c r="C229" s="104" t="s">
        <v>1443</v>
      </c>
      <c r="D229" s="105">
        <v>48</v>
      </c>
    </row>
    <row r="230" spans="1:4">
      <c r="A230" s="103" t="s">
        <v>1446</v>
      </c>
      <c r="B230" s="106">
        <v>399</v>
      </c>
      <c r="C230" s="104" t="s">
        <v>1445</v>
      </c>
      <c r="D230" s="105">
        <v>48</v>
      </c>
    </row>
    <row r="231" spans="1:4">
      <c r="A231" s="103" t="s">
        <v>1449</v>
      </c>
      <c r="B231" s="106">
        <v>158</v>
      </c>
      <c r="C231" s="104" t="s">
        <v>1448</v>
      </c>
      <c r="D231" s="105">
        <v>69.72</v>
      </c>
    </row>
    <row r="232" spans="1:4">
      <c r="A232" s="103" t="s">
        <v>1452</v>
      </c>
      <c r="B232" s="106">
        <v>45</v>
      </c>
      <c r="C232" s="104" t="s">
        <v>1451</v>
      </c>
      <c r="D232" s="105">
        <v>74</v>
      </c>
    </row>
    <row r="233" spans="1:4">
      <c r="A233" s="103" t="s">
        <v>1455</v>
      </c>
      <c r="B233" s="106">
        <v>192</v>
      </c>
      <c r="C233" s="104" t="s">
        <v>1454</v>
      </c>
      <c r="D233" s="105">
        <v>28</v>
      </c>
    </row>
    <row r="234" spans="1:4">
      <c r="A234" s="103" t="s">
        <v>1460</v>
      </c>
      <c r="B234" s="106">
        <v>36</v>
      </c>
      <c r="C234" s="104" t="s">
        <v>1459</v>
      </c>
      <c r="D234" s="105">
        <v>72.42</v>
      </c>
    </row>
    <row r="235" spans="1:4">
      <c r="A235" s="103" t="s">
        <v>1462</v>
      </c>
      <c r="B235" s="106">
        <v>279</v>
      </c>
      <c r="C235" s="104" t="s">
        <v>1461</v>
      </c>
      <c r="D235" s="105">
        <v>60</v>
      </c>
    </row>
    <row r="236" spans="1:4">
      <c r="A236" s="103" t="s">
        <v>1465</v>
      </c>
      <c r="B236" s="106">
        <v>27</v>
      </c>
      <c r="C236" s="104" t="s">
        <v>1464</v>
      </c>
      <c r="D236" s="105">
        <v>23</v>
      </c>
    </row>
    <row r="237" spans="1:4">
      <c r="A237" s="103" t="s">
        <v>1467</v>
      </c>
      <c r="B237" s="106">
        <v>67</v>
      </c>
      <c r="C237" s="104" t="s">
        <v>1466</v>
      </c>
      <c r="D237" s="105">
        <v>47</v>
      </c>
    </row>
    <row r="238" spans="1:4">
      <c r="A238" s="103" t="s">
        <v>1470</v>
      </c>
      <c r="B238" s="106">
        <v>71</v>
      </c>
      <c r="C238" s="104" t="s">
        <v>1469</v>
      </c>
      <c r="D238" s="105">
        <v>56.68</v>
      </c>
    </row>
    <row r="239" spans="1:4">
      <c r="A239" s="103" t="s">
        <v>1473</v>
      </c>
      <c r="B239" s="106">
        <v>35</v>
      </c>
      <c r="C239" s="104" t="s">
        <v>1472</v>
      </c>
      <c r="D239" s="105">
        <v>74.95</v>
      </c>
    </row>
    <row r="240" spans="1:4">
      <c r="A240" s="103" t="s">
        <v>1477</v>
      </c>
      <c r="B240" s="106">
        <v>305</v>
      </c>
      <c r="C240" s="104" t="s">
        <v>1476</v>
      </c>
      <c r="D240" s="105">
        <v>63.55</v>
      </c>
    </row>
    <row r="241" spans="1:4">
      <c r="A241" s="103" t="s">
        <v>1480</v>
      </c>
      <c r="B241" s="106">
        <v>8</v>
      </c>
      <c r="C241" s="104" t="s">
        <v>1479</v>
      </c>
      <c r="D241" s="105">
        <v>35</v>
      </c>
    </row>
    <row r="242" spans="1:4">
      <c r="A242" s="103" t="s">
        <v>1485</v>
      </c>
      <c r="B242" s="106">
        <v>66</v>
      </c>
      <c r="C242" s="104" t="s">
        <v>1484</v>
      </c>
      <c r="D242" s="105">
        <v>35</v>
      </c>
    </row>
    <row r="243" spans="1:4">
      <c r="A243" s="103" t="s">
        <v>1488</v>
      </c>
      <c r="B243" s="106">
        <v>559</v>
      </c>
      <c r="C243" s="104" t="s">
        <v>1487</v>
      </c>
      <c r="D243" s="105">
        <v>43</v>
      </c>
    </row>
    <row r="244" spans="1:4">
      <c r="A244" s="103" t="s">
        <v>1490</v>
      </c>
      <c r="B244" s="106">
        <v>114</v>
      </c>
      <c r="C244" s="104" t="s">
        <v>1489</v>
      </c>
      <c r="D244" s="105">
        <v>36</v>
      </c>
    </row>
    <row r="245" spans="1:4">
      <c r="A245" s="103" t="s">
        <v>1494</v>
      </c>
      <c r="B245" s="106">
        <v>353</v>
      </c>
      <c r="C245" s="104" t="s">
        <v>1493</v>
      </c>
      <c r="D245" s="105">
        <v>63.55</v>
      </c>
    </row>
    <row r="246" spans="1:4">
      <c r="A246" s="103" t="s">
        <v>1496</v>
      </c>
      <c r="B246" s="106">
        <v>366</v>
      </c>
      <c r="C246" s="104" t="s">
        <v>1495</v>
      </c>
      <c r="D246" s="105">
        <v>76</v>
      </c>
    </row>
    <row r="247" spans="1:4">
      <c r="A247" s="103" t="s">
        <v>1501</v>
      </c>
      <c r="B247" s="106">
        <v>368</v>
      </c>
      <c r="C247" s="104" t="s">
        <v>1500</v>
      </c>
      <c r="D247" s="105">
        <v>76</v>
      </c>
    </row>
    <row r="248" spans="1:4">
      <c r="A248" s="103" t="s">
        <v>1504</v>
      </c>
      <c r="B248" s="106">
        <v>153</v>
      </c>
      <c r="C248" s="104" t="s">
        <v>1503</v>
      </c>
      <c r="D248" s="105">
        <v>59.87</v>
      </c>
    </row>
    <row r="249" spans="1:4">
      <c r="A249" s="103" t="s">
        <v>1507</v>
      </c>
      <c r="B249" s="106">
        <v>221</v>
      </c>
      <c r="C249" s="104" t="s">
        <v>1506</v>
      </c>
      <c r="D249" s="105">
        <v>67.52</v>
      </c>
    </row>
    <row r="250" spans="1:4">
      <c r="A250" s="103" t="s">
        <v>1510</v>
      </c>
      <c r="B250" s="106">
        <v>333</v>
      </c>
      <c r="C250" s="104" t="s">
        <v>1509</v>
      </c>
      <c r="D250" s="105">
        <v>67.52</v>
      </c>
    </row>
    <row r="251" spans="1:4">
      <c r="A251" s="103" t="s">
        <v>1512</v>
      </c>
      <c r="B251" s="106">
        <v>73</v>
      </c>
      <c r="C251" s="104" t="s">
        <v>1511</v>
      </c>
      <c r="D251" s="105">
        <v>72.78</v>
      </c>
    </row>
    <row r="252" spans="1:4">
      <c r="A252" s="103" t="s">
        <v>1516</v>
      </c>
      <c r="B252" s="106">
        <v>170</v>
      </c>
      <c r="C252" s="104" t="s">
        <v>1515</v>
      </c>
      <c r="D252" s="105">
        <v>67.83</v>
      </c>
    </row>
    <row r="253" spans="1:4">
      <c r="A253" s="103" t="s">
        <v>1519</v>
      </c>
      <c r="B253" s="106">
        <v>369</v>
      </c>
      <c r="C253" s="104" t="s">
        <v>1518</v>
      </c>
      <c r="D253" s="105">
        <v>3</v>
      </c>
    </row>
    <row r="254" spans="1:4">
      <c r="A254" s="103" t="s">
        <v>1521</v>
      </c>
      <c r="B254" s="106">
        <v>97</v>
      </c>
      <c r="C254" s="104" t="s">
        <v>1520</v>
      </c>
      <c r="D254" s="105">
        <v>23</v>
      </c>
    </row>
    <row r="255" spans="1:4">
      <c r="A255" s="103" t="s">
        <v>1525</v>
      </c>
      <c r="B255" s="106">
        <v>354</v>
      </c>
      <c r="C255" s="104" t="s">
        <v>1524</v>
      </c>
      <c r="D255" s="105">
        <v>3</v>
      </c>
    </row>
    <row r="256" spans="1:4">
      <c r="A256" s="103" t="s">
        <v>1528</v>
      </c>
      <c r="B256" s="106">
        <v>234</v>
      </c>
      <c r="C256" s="104" t="s">
        <v>1527</v>
      </c>
      <c r="D256" s="105">
        <v>73.09</v>
      </c>
    </row>
    <row r="257" spans="1:4">
      <c r="A257" s="103" t="s">
        <v>1533</v>
      </c>
      <c r="B257" s="106">
        <v>223</v>
      </c>
      <c r="C257" s="104" t="s">
        <v>1532</v>
      </c>
      <c r="D257" s="105">
        <v>49</v>
      </c>
    </row>
    <row r="258" spans="1:4">
      <c r="A258" s="103" t="s">
        <v>1535</v>
      </c>
      <c r="B258" s="106">
        <v>268</v>
      </c>
      <c r="C258" s="104" t="s">
        <v>1534</v>
      </c>
      <c r="D258" s="105">
        <v>5</v>
      </c>
    </row>
    <row r="259" spans="1:4">
      <c r="A259" s="103" t="s">
        <v>1537</v>
      </c>
      <c r="B259" s="106">
        <v>63</v>
      </c>
      <c r="C259" s="104" t="s">
        <v>1536</v>
      </c>
      <c r="D259" s="105">
        <v>15</v>
      </c>
    </row>
    <row r="260" spans="1:4">
      <c r="A260" s="103" t="s">
        <v>1539</v>
      </c>
      <c r="B260" s="106">
        <v>193</v>
      </c>
      <c r="C260" s="104" t="s">
        <v>1538</v>
      </c>
      <c r="D260" s="105">
        <v>15</v>
      </c>
    </row>
    <row r="261" spans="1:4">
      <c r="A261" s="103" t="s">
        <v>1542</v>
      </c>
      <c r="B261" s="106">
        <v>96</v>
      </c>
      <c r="C261" s="104" t="s">
        <v>1541</v>
      </c>
      <c r="D261" s="105">
        <v>36</v>
      </c>
    </row>
    <row r="262" spans="1:4">
      <c r="A262" s="103" t="s">
        <v>1544</v>
      </c>
      <c r="B262" s="106">
        <v>42</v>
      </c>
      <c r="C262" s="104" t="s">
        <v>1543</v>
      </c>
      <c r="D262" s="105">
        <v>48</v>
      </c>
    </row>
    <row r="263" spans="1:4">
      <c r="A263" s="103" t="s">
        <v>1548</v>
      </c>
      <c r="B263" s="106">
        <v>131</v>
      </c>
      <c r="C263" s="104" t="s">
        <v>1547</v>
      </c>
      <c r="D263" s="105">
        <v>76.73</v>
      </c>
    </row>
    <row r="264" spans="1:4">
      <c r="A264" s="103" t="s">
        <v>1551</v>
      </c>
      <c r="B264" s="106">
        <v>287</v>
      </c>
      <c r="C264" s="104" t="s">
        <v>1550</v>
      </c>
      <c r="D264" s="105">
        <v>33</v>
      </c>
    </row>
    <row r="265" spans="1:4">
      <c r="A265" s="103" t="s">
        <v>1554</v>
      </c>
      <c r="B265" s="106">
        <v>266</v>
      </c>
      <c r="C265" s="104" t="s">
        <v>1553</v>
      </c>
      <c r="D265" s="105">
        <v>51</v>
      </c>
    </row>
    <row r="266" spans="1:4">
      <c r="A266" s="103" t="s">
        <v>1557</v>
      </c>
      <c r="B266" s="106">
        <v>342</v>
      </c>
      <c r="C266" s="104" t="s">
        <v>1556</v>
      </c>
      <c r="D266" s="105">
        <v>63.55</v>
      </c>
    </row>
    <row r="267" spans="1:4">
      <c r="A267" s="103" t="s">
        <v>1560</v>
      </c>
      <c r="B267" s="106">
        <v>356</v>
      </c>
      <c r="C267" s="104" t="s">
        <v>1559</v>
      </c>
      <c r="D267" s="105">
        <v>63.55</v>
      </c>
    </row>
    <row r="268" spans="1:4">
      <c r="A268" s="103" t="s">
        <v>1562</v>
      </c>
      <c r="B268" s="106">
        <v>240</v>
      </c>
      <c r="C268" s="104" t="s">
        <v>1561</v>
      </c>
      <c r="D268" s="105">
        <v>74.760000000000005</v>
      </c>
    </row>
    <row r="269" spans="1:4">
      <c r="A269" s="103" t="s">
        <v>1565</v>
      </c>
      <c r="B269" s="106">
        <v>261</v>
      </c>
      <c r="C269" s="104" t="s">
        <v>1564</v>
      </c>
      <c r="D269" s="105">
        <v>74.760000000000005</v>
      </c>
    </row>
    <row r="270" spans="1:4">
      <c r="A270" s="103" t="s">
        <v>1567</v>
      </c>
      <c r="B270" s="106">
        <v>341</v>
      </c>
      <c r="C270" s="104" t="s">
        <v>1566</v>
      </c>
      <c r="D270" s="105">
        <v>33</v>
      </c>
    </row>
    <row r="271" spans="1:4">
      <c r="A271" s="103" t="s">
        <v>1570</v>
      </c>
      <c r="B271" s="106">
        <v>343</v>
      </c>
      <c r="C271" s="104" t="s">
        <v>1569</v>
      </c>
      <c r="D271" s="105">
        <v>15</v>
      </c>
    </row>
    <row r="272" spans="1:4">
      <c r="A272" s="103" t="s">
        <v>1572</v>
      </c>
      <c r="B272" s="106">
        <v>355</v>
      </c>
      <c r="C272" s="104" t="s">
        <v>1571</v>
      </c>
      <c r="D272" s="105">
        <v>15</v>
      </c>
    </row>
    <row r="273" spans="1:4">
      <c r="A273" s="103" t="s">
        <v>1574</v>
      </c>
      <c r="B273" s="106">
        <v>61</v>
      </c>
      <c r="C273" s="104" t="s">
        <v>1573</v>
      </c>
      <c r="D273" s="105">
        <v>68.209999999999994</v>
      </c>
    </row>
    <row r="274" spans="1:4">
      <c r="A274" s="103" t="s">
        <v>1577</v>
      </c>
      <c r="B274" s="106">
        <v>146</v>
      </c>
      <c r="C274" s="104" t="s">
        <v>1576</v>
      </c>
      <c r="D274" s="105">
        <v>74.67</v>
      </c>
    </row>
    <row r="275" spans="1:4">
      <c r="A275" s="103" t="s">
        <v>1579</v>
      </c>
      <c r="B275" s="106">
        <v>315</v>
      </c>
      <c r="C275" s="104" t="s">
        <v>1578</v>
      </c>
      <c r="D275" s="105">
        <v>74.14</v>
      </c>
    </row>
    <row r="276" spans="1:4">
      <c r="A276" s="103" t="s">
        <v>1583</v>
      </c>
      <c r="B276" s="106">
        <v>6</v>
      </c>
      <c r="C276" s="104" t="s">
        <v>1582</v>
      </c>
      <c r="D276" s="105">
        <v>50</v>
      </c>
    </row>
    <row r="277" spans="1:4">
      <c r="A277" s="103" t="s">
        <v>1587</v>
      </c>
      <c r="B277" s="106">
        <v>7</v>
      </c>
      <c r="C277" s="104" t="s">
        <v>1586</v>
      </c>
      <c r="D277" s="105">
        <v>50</v>
      </c>
    </row>
    <row r="278" spans="1:4">
      <c r="A278" s="103" t="s">
        <v>1589</v>
      </c>
      <c r="B278" s="106">
        <v>74</v>
      </c>
      <c r="C278" s="104" t="s">
        <v>1588</v>
      </c>
      <c r="D278" s="105">
        <v>38</v>
      </c>
    </row>
    <row r="279" spans="1:4">
      <c r="A279" s="103" t="s">
        <v>1592</v>
      </c>
      <c r="B279" s="106">
        <v>23</v>
      </c>
      <c r="C279" s="104" t="s">
        <v>1591</v>
      </c>
      <c r="D279" s="105">
        <v>10</v>
      </c>
    </row>
    <row r="280" spans="1:4">
      <c r="A280" s="103" t="s">
        <v>1594</v>
      </c>
      <c r="B280" s="106">
        <v>62</v>
      </c>
      <c r="C280" s="104" t="s">
        <v>1593</v>
      </c>
      <c r="D280" s="105">
        <v>46</v>
      </c>
    </row>
    <row r="281" spans="1:4">
      <c r="A281" s="103" t="s">
        <v>1599</v>
      </c>
      <c r="B281" s="106">
        <v>293</v>
      </c>
      <c r="C281" s="104" t="s">
        <v>1598</v>
      </c>
      <c r="D281" s="105">
        <v>41</v>
      </c>
    </row>
    <row r="282" spans="1:4">
      <c r="A282" s="103" t="s">
        <v>1602</v>
      </c>
      <c r="B282" s="106">
        <v>523</v>
      </c>
      <c r="C282" s="104" t="s">
        <v>1601</v>
      </c>
      <c r="D282" s="105">
        <v>41</v>
      </c>
    </row>
    <row r="283" spans="1:4">
      <c r="A283" s="103" t="s">
        <v>1609</v>
      </c>
      <c r="B283" s="106">
        <v>329</v>
      </c>
      <c r="C283" s="104" t="s">
        <v>1608</v>
      </c>
      <c r="D283" s="105">
        <v>37</v>
      </c>
    </row>
    <row r="284" spans="1:4">
      <c r="A284" s="103" t="s">
        <v>1612</v>
      </c>
      <c r="B284" s="106">
        <v>330</v>
      </c>
      <c r="C284" s="104" t="s">
        <v>1611</v>
      </c>
      <c r="D284" s="105">
        <v>41</v>
      </c>
    </row>
    <row r="285" spans="1:4">
      <c r="A285" s="103" t="s">
        <v>1614</v>
      </c>
      <c r="B285" s="106">
        <v>331</v>
      </c>
      <c r="C285" s="104" t="s">
        <v>1613</v>
      </c>
      <c r="D285" s="105">
        <v>41</v>
      </c>
    </row>
    <row r="286" spans="1:4">
      <c r="A286" s="103" t="s">
        <v>1616</v>
      </c>
      <c r="B286" s="106">
        <v>141</v>
      </c>
      <c r="C286" s="104" t="s">
        <v>1615</v>
      </c>
      <c r="D286" s="105">
        <v>79.5</v>
      </c>
    </row>
    <row r="287" spans="1:4">
      <c r="A287" s="103" t="s">
        <v>1618</v>
      </c>
      <c r="B287" s="106">
        <v>116</v>
      </c>
      <c r="C287" s="104" t="s">
        <v>1617</v>
      </c>
      <c r="D287" s="105">
        <v>50</v>
      </c>
    </row>
    <row r="288" spans="1:4">
      <c r="A288" s="103" t="s">
        <v>1621</v>
      </c>
      <c r="B288" s="106">
        <v>175</v>
      </c>
      <c r="C288" s="104" t="s">
        <v>1620</v>
      </c>
      <c r="D288" s="105">
        <v>50</v>
      </c>
    </row>
    <row r="289" spans="1:4">
      <c r="A289" s="103" t="s">
        <v>1623</v>
      </c>
      <c r="B289" s="106">
        <v>360</v>
      </c>
      <c r="C289" s="104" t="s">
        <v>1622</v>
      </c>
      <c r="D289" s="105">
        <v>34</v>
      </c>
    </row>
    <row r="290" spans="1:4">
      <c r="A290" s="103" t="s">
        <v>1630</v>
      </c>
      <c r="B290" s="106">
        <v>526</v>
      </c>
      <c r="C290" s="104" t="s">
        <v>1629</v>
      </c>
      <c r="D290" s="105">
        <v>48.98</v>
      </c>
    </row>
    <row r="291" spans="1:4">
      <c r="A291" s="103" t="s">
        <v>1633</v>
      </c>
      <c r="B291" s="106">
        <v>246</v>
      </c>
      <c r="C291" s="104" t="s">
        <v>1632</v>
      </c>
      <c r="D291" s="105">
        <v>74</v>
      </c>
    </row>
    <row r="292" spans="1:4">
      <c r="A292" s="103" t="s">
        <v>1636</v>
      </c>
      <c r="B292" s="106">
        <v>124</v>
      </c>
      <c r="C292" s="104" t="s">
        <v>1635</v>
      </c>
      <c r="D292" s="105">
        <v>32.32</v>
      </c>
    </row>
    <row r="293" spans="1:4">
      <c r="A293" s="103" t="s">
        <v>1639</v>
      </c>
      <c r="B293" s="106">
        <v>514</v>
      </c>
      <c r="C293" s="104" t="s">
        <v>1638</v>
      </c>
      <c r="D293" s="105">
        <v>19</v>
      </c>
    </row>
    <row r="294" spans="1:4">
      <c r="A294" s="103" t="s">
        <v>1642</v>
      </c>
      <c r="B294" s="106">
        <v>2</v>
      </c>
      <c r="C294" s="104" t="s">
        <v>1641</v>
      </c>
      <c r="D294" s="105">
        <v>58</v>
      </c>
    </row>
    <row r="295" spans="1:4">
      <c r="A295" s="103" t="s">
        <v>1645</v>
      </c>
      <c r="B295" s="106">
        <v>112</v>
      </c>
      <c r="C295" s="104" t="s">
        <v>1644</v>
      </c>
      <c r="D295" s="105">
        <v>32.32</v>
      </c>
    </row>
    <row r="296" spans="1:4">
      <c r="A296" s="103" t="s">
        <v>1647</v>
      </c>
      <c r="B296" s="106">
        <v>127</v>
      </c>
      <c r="C296" s="104" t="s">
        <v>1646</v>
      </c>
      <c r="D296" s="105">
        <v>77.55</v>
      </c>
    </row>
    <row r="297" spans="1:4">
      <c r="A297" s="103" t="s">
        <v>1649</v>
      </c>
      <c r="B297" s="106">
        <v>33</v>
      </c>
      <c r="C297" s="104" t="s">
        <v>1648</v>
      </c>
      <c r="D297" s="105">
        <v>40</v>
      </c>
    </row>
    <row r="298" spans="1:4">
      <c r="A298" s="103" t="s">
        <v>1655</v>
      </c>
      <c r="B298" s="106">
        <v>182</v>
      </c>
      <c r="C298" s="104" t="s">
        <v>1654</v>
      </c>
      <c r="D298" s="105">
        <v>74.67</v>
      </c>
    </row>
    <row r="299" spans="1:4">
      <c r="A299" s="103" t="s">
        <v>1658</v>
      </c>
      <c r="B299" s="106">
        <v>178</v>
      </c>
      <c r="C299" s="104" t="s">
        <v>1657</v>
      </c>
      <c r="D299" s="105">
        <v>5</v>
      </c>
    </row>
    <row r="300" spans="1:4">
      <c r="A300" s="103" t="s">
        <v>1662</v>
      </c>
      <c r="B300" s="106">
        <v>151</v>
      </c>
      <c r="C300" s="104" t="s">
        <v>1661</v>
      </c>
      <c r="D300" s="105">
        <v>5</v>
      </c>
    </row>
    <row r="301" spans="1:4">
      <c r="A301" s="103" t="s">
        <v>1664</v>
      </c>
      <c r="B301" s="106">
        <v>173</v>
      </c>
      <c r="C301" s="104" t="s">
        <v>1663</v>
      </c>
      <c r="D301" s="105">
        <v>5</v>
      </c>
    </row>
    <row r="302" spans="1:4">
      <c r="A302" s="103" t="s">
        <v>1666</v>
      </c>
      <c r="B302" s="106">
        <v>174</v>
      </c>
      <c r="C302" s="104" t="s">
        <v>1665</v>
      </c>
      <c r="D302" s="105">
        <v>5</v>
      </c>
    </row>
    <row r="303" spans="1:4">
      <c r="A303" s="103" t="s">
        <v>1668</v>
      </c>
      <c r="B303" s="106">
        <v>163</v>
      </c>
      <c r="C303" s="104" t="s">
        <v>1667</v>
      </c>
      <c r="D303" s="105">
        <v>65.52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JD312"/>
  <sheetViews>
    <sheetView topLeftCell="FB1" zoomScaleNormal="100" workbookViewId="0">
      <pane ySplit="4" topLeftCell="A224" activePane="bottomLeft" state="frozen"/>
      <selection pane="bottomLeft" activeCell="A229" sqref="A229:XFD229"/>
    </sheetView>
  </sheetViews>
  <sheetFormatPr defaultColWidth="8.85546875" defaultRowHeight="15"/>
  <cols>
    <col min="1" max="1" width="16.7109375" customWidth="1"/>
    <col min="2" max="2" width="22.85546875" style="159" bestFit="1" customWidth="1"/>
    <col min="3" max="3" width="38.140625" style="159" customWidth="1"/>
    <col min="4" max="4" width="14.42578125" customWidth="1"/>
    <col min="5" max="5" width="44.42578125" style="159" customWidth="1"/>
    <col min="6" max="6" width="17" customWidth="1"/>
    <col min="7" max="7" width="18.7109375" customWidth="1"/>
    <col min="8" max="11" width="12.140625" customWidth="1"/>
    <col min="12" max="13" width="11.42578125" customWidth="1"/>
    <col min="14" max="29" width="11.140625" customWidth="1"/>
    <col min="30" max="34" width="9.140625" customWidth="1"/>
    <col min="35" max="39" width="12.7109375" customWidth="1"/>
    <col min="40" max="52" width="10.42578125" customWidth="1"/>
    <col min="53" max="53" width="12.140625" customWidth="1"/>
    <col min="54" max="54" width="11.85546875" customWidth="1"/>
    <col min="55" max="75" width="8.85546875" customWidth="1"/>
    <col min="76" max="78" width="11.7109375" customWidth="1"/>
    <col min="79" max="81" width="11.42578125" customWidth="1"/>
    <col min="82" max="84" width="11" style="54" customWidth="1"/>
    <col min="85" max="89" width="9.140625" customWidth="1"/>
    <col min="90" max="90" width="12.42578125" style="54" customWidth="1"/>
    <col min="91" max="91" width="12.28515625" style="54" customWidth="1"/>
    <col min="92" max="93" width="11.7109375" style="54" customWidth="1"/>
    <col min="94" max="94" width="12.85546875" style="54" customWidth="1"/>
    <col min="95" max="96" width="13.85546875" style="54" customWidth="1"/>
    <col min="97" max="104" width="13.140625" style="54" customWidth="1"/>
    <col min="105" max="105" width="18.42578125" customWidth="1"/>
    <col min="106" max="106" width="14.42578125" style="164" customWidth="1"/>
    <col min="107" max="107" width="15.85546875" style="54" customWidth="1"/>
    <col min="108" max="108" width="13.28515625" customWidth="1"/>
    <col min="109" max="109" width="15" style="54" customWidth="1"/>
    <col min="110" max="110" width="20" customWidth="1"/>
    <col min="111" max="111" width="15" style="54" customWidth="1"/>
    <col min="112" max="112" width="19.7109375" customWidth="1"/>
    <col min="113" max="113" width="11.85546875" style="54" customWidth="1"/>
    <col min="114" max="114" width="19.140625" style="159" customWidth="1"/>
    <col min="115" max="115" width="15" style="54" customWidth="1"/>
    <col min="116" max="116" width="23.42578125" style="159" customWidth="1"/>
    <col min="117" max="117" width="16.28515625" style="35" customWidth="1"/>
    <col min="118" max="118" width="14.28515625" customWidth="1"/>
    <col min="119" max="119" width="9.140625" customWidth="1"/>
    <col min="120" max="120" width="7" customWidth="1"/>
    <col min="121" max="121" width="11" customWidth="1"/>
    <col min="122" max="122" width="19.85546875" style="159" customWidth="1"/>
    <col min="123" max="123" width="20.28515625" style="159" customWidth="1"/>
    <col min="124" max="124" width="7" customWidth="1"/>
    <col min="125" max="125" width="13.140625" style="170" customWidth="1"/>
    <col min="126" max="126" width="10.140625" style="146" customWidth="1"/>
    <col min="127" max="127" width="13.7109375" style="146" customWidth="1"/>
    <col min="128" max="128" width="10.7109375" customWidth="1"/>
    <col min="129" max="129" width="12.42578125" customWidth="1"/>
    <col min="130" max="131" width="14.42578125" customWidth="1"/>
    <col min="132" max="132" width="14.42578125" style="146" customWidth="1"/>
    <col min="133" max="137" width="14.42578125" customWidth="1"/>
    <col min="138" max="138" width="12" customWidth="1"/>
    <col min="139" max="139" width="12.28515625" customWidth="1"/>
    <col min="140" max="140" width="13.85546875" customWidth="1"/>
    <col min="141" max="141" width="15.42578125" customWidth="1"/>
    <col min="142" max="142" width="12.7109375" customWidth="1"/>
    <col min="143" max="143" width="8" customWidth="1"/>
    <col min="144" max="144" width="8.42578125" customWidth="1"/>
    <col min="145" max="145" width="11.42578125" customWidth="1"/>
    <col min="146" max="146" width="9.140625" customWidth="1"/>
    <col min="147" max="147" width="11.7109375" customWidth="1"/>
    <col min="148" max="148" width="12.28515625" customWidth="1"/>
    <col min="149" max="149" width="11.85546875" customWidth="1"/>
    <col min="150" max="150" width="12" customWidth="1"/>
    <col min="151" max="151" width="10.7109375" customWidth="1"/>
    <col min="152" max="152" width="11.7109375" customWidth="1"/>
    <col min="153" max="153" width="11.42578125" customWidth="1"/>
    <col min="154" max="156" width="11.28515625" style="159" customWidth="1"/>
    <col min="157" max="157" width="9.85546875" style="164" customWidth="1"/>
    <col min="158" max="158" width="10.140625" customWidth="1"/>
    <col min="159" max="159" width="14.7109375" customWidth="1"/>
    <col min="160" max="160" width="14" customWidth="1"/>
    <col min="161" max="161" width="14.7109375" customWidth="1"/>
    <col min="162" max="162" width="11.42578125" customWidth="1"/>
    <col min="163" max="163" width="11.7109375" customWidth="1"/>
    <col min="164" max="164" width="12.140625" style="170" customWidth="1"/>
    <col min="165" max="168" width="12.140625" style="54" customWidth="1"/>
    <col min="169" max="169" width="10.7109375" customWidth="1"/>
    <col min="170" max="170" width="12" style="54" customWidth="1"/>
    <col min="171" max="171" width="16.42578125" style="54" customWidth="1"/>
    <col min="172" max="172" width="11.85546875" customWidth="1"/>
    <col min="173" max="174" width="16.42578125" style="283" customWidth="1"/>
    <col min="175" max="176" width="11" style="54" customWidth="1"/>
    <col min="177" max="177" width="12.28515625" style="54" customWidth="1"/>
    <col min="178" max="178" width="17.140625" style="283" customWidth="1"/>
    <col min="179" max="179" width="13.42578125" style="54" customWidth="1"/>
    <col min="180" max="180" width="18" style="283" customWidth="1"/>
    <col min="181" max="181" width="13.85546875" style="54" customWidth="1"/>
    <col min="182" max="182" width="17.140625" style="283" customWidth="1"/>
    <col min="183" max="183" width="17.42578125" style="54" customWidth="1"/>
    <col min="184" max="185" width="12.28515625" style="54" customWidth="1"/>
    <col min="186" max="186" width="17.42578125" style="161" customWidth="1"/>
    <col min="187" max="187" width="13.28515625" style="161" customWidth="1"/>
    <col min="188" max="188" width="15.7109375" style="286" customWidth="1"/>
    <col min="189" max="189" width="18.28515625" style="286" customWidth="1"/>
    <col min="190" max="191" width="18.42578125" style="286" customWidth="1"/>
    <col min="192" max="192" width="19" style="283" customWidth="1"/>
    <col min="193" max="193" width="20" style="283" customWidth="1"/>
    <col min="194" max="194" width="17.7109375" style="283" customWidth="1"/>
    <col min="195" max="195" width="17.140625" style="283" customWidth="1"/>
    <col min="196" max="196" width="17.42578125" style="283" customWidth="1"/>
    <col min="197" max="197" width="18.42578125" style="283" customWidth="1"/>
    <col min="198" max="198" width="16.42578125" style="283" customWidth="1"/>
    <col min="199" max="199" width="18" style="283" customWidth="1"/>
    <col min="200" max="200" width="17.7109375" style="283" customWidth="1"/>
    <col min="201" max="201" width="20.140625" style="283" customWidth="1"/>
    <col min="202" max="203" width="19.140625" style="283" customWidth="1"/>
    <col min="204" max="204" width="19" style="283" customWidth="1"/>
    <col min="205" max="205" width="18" style="283" customWidth="1"/>
    <col min="206" max="206" width="11.85546875" customWidth="1"/>
    <col min="207" max="207" width="13" customWidth="1"/>
    <col min="208" max="208" width="12.42578125" customWidth="1"/>
    <col min="209" max="209" width="17" customWidth="1"/>
    <col min="210" max="210" width="18.42578125" style="173" customWidth="1"/>
    <col min="211" max="211" width="16.85546875" style="146" customWidth="1"/>
    <col min="212" max="212" width="16.85546875" style="150" customWidth="1"/>
    <col min="213" max="213" width="16.85546875" style="146" customWidth="1"/>
    <col min="214" max="214" width="16.85546875" style="150" customWidth="1"/>
    <col min="215" max="215" width="18.42578125" style="146" customWidth="1"/>
    <col min="216" max="216" width="16.85546875" style="150" customWidth="1"/>
    <col min="217" max="217" width="14.28515625" style="146" customWidth="1"/>
    <col min="218" max="218" width="16.85546875" style="150" customWidth="1"/>
    <col min="219" max="219" width="15.7109375" style="146" customWidth="1"/>
    <col min="220" max="220" width="16.85546875" style="150" customWidth="1"/>
    <col min="221" max="221" width="16.85546875" style="146" customWidth="1"/>
    <col min="222" max="222" width="16.85546875" style="150" customWidth="1"/>
    <col min="223" max="223" width="19" style="146" customWidth="1"/>
    <col min="224" max="224" width="16.85546875" style="150" customWidth="1"/>
    <col min="225" max="225" width="16.85546875" style="146" customWidth="1"/>
    <col min="226" max="226" width="16.85546875" style="150" customWidth="1"/>
    <col min="227" max="227" width="21.42578125" style="146" customWidth="1"/>
    <col min="228" max="228" width="13.140625" style="150" customWidth="1"/>
    <col min="229" max="229" width="21.140625" style="146" customWidth="1"/>
    <col min="230" max="230" width="13.85546875" style="150" customWidth="1"/>
    <col min="231" max="231" width="12.7109375" style="146" customWidth="1"/>
    <col min="232" max="233" width="14.42578125" style="146" customWidth="1"/>
    <col min="234" max="234" width="19.42578125" style="146" customWidth="1"/>
    <col min="235" max="235" width="16.85546875" style="150" customWidth="1"/>
    <col min="236" max="236" width="19.140625" style="146" customWidth="1"/>
    <col min="237" max="237" width="16.42578125" style="150" customWidth="1"/>
    <col min="238" max="238" width="16.85546875" style="146" customWidth="1"/>
    <col min="239" max="239" width="16.85546875" style="150" customWidth="1"/>
    <col min="240" max="240" width="16.85546875" style="146" customWidth="1"/>
    <col min="241" max="241" width="16.85546875" style="150" customWidth="1"/>
    <col min="242" max="242" width="15.42578125" style="146" customWidth="1"/>
    <col min="243" max="243" width="16.85546875" style="150" customWidth="1"/>
    <col min="244" max="244" width="14.140625" style="146" customWidth="1"/>
    <col min="245" max="245" width="16.85546875" style="150" customWidth="1"/>
    <col min="246" max="250" width="17.85546875" style="91" customWidth="1"/>
    <col min="251" max="253" width="17.85546875" style="156" customWidth="1"/>
    <col min="254" max="254" width="11.42578125" style="91" customWidth="1"/>
    <col min="255" max="255" width="15.42578125" customWidth="1"/>
    <col min="256" max="256" width="14.7109375" style="156" customWidth="1"/>
    <col min="257" max="257" width="15.7109375" style="54" customWidth="1"/>
    <col min="258" max="258" width="15.7109375" style="164" customWidth="1"/>
    <col min="259" max="259" width="16.140625" style="231" customWidth="1"/>
    <col min="260" max="260" width="12.28515625" style="231" customWidth="1"/>
    <col min="261" max="262" width="16.140625" customWidth="1"/>
    <col min="263" max="263" width="16.85546875" style="164" customWidth="1"/>
    <col min="264" max="264" width="22.28515625" customWidth="1"/>
  </cols>
  <sheetData>
    <row r="1" spans="1:264" ht="21">
      <c r="A1" s="139" t="s">
        <v>1827</v>
      </c>
    </row>
    <row r="3" spans="1:264" ht="30">
      <c r="A3" s="114"/>
      <c r="B3" s="160"/>
      <c r="C3" s="160"/>
      <c r="D3" s="60"/>
      <c r="E3" s="160"/>
      <c r="F3" s="114"/>
      <c r="G3" s="114"/>
      <c r="H3" s="114"/>
      <c r="I3" s="114"/>
      <c r="J3" s="114"/>
      <c r="K3" s="114"/>
      <c r="L3" s="297" t="s">
        <v>1</v>
      </c>
      <c r="M3" s="298"/>
      <c r="N3" s="297" t="s">
        <v>2</v>
      </c>
      <c r="O3" s="299"/>
      <c r="P3" s="299"/>
      <c r="Q3" s="299"/>
      <c r="R3" s="299"/>
      <c r="S3" s="299"/>
      <c r="T3" s="299"/>
      <c r="U3" s="299"/>
      <c r="V3" s="299"/>
      <c r="W3" s="299"/>
      <c r="X3" s="299"/>
      <c r="Y3" s="299"/>
      <c r="Z3" s="299"/>
      <c r="AA3" s="299"/>
      <c r="AB3" s="299"/>
      <c r="AC3" s="298"/>
      <c r="AD3" s="297" t="s">
        <v>3</v>
      </c>
      <c r="AE3" s="299"/>
      <c r="AF3" s="299"/>
      <c r="AG3" s="299"/>
      <c r="AH3" s="298"/>
      <c r="AI3" s="297" t="s">
        <v>4</v>
      </c>
      <c r="AJ3" s="299"/>
      <c r="AK3" s="299"/>
      <c r="AL3" s="299"/>
      <c r="AM3" s="298"/>
      <c r="AN3" s="297" t="s">
        <v>5</v>
      </c>
      <c r="AO3" s="299"/>
      <c r="AP3" s="299"/>
      <c r="AQ3" s="299"/>
      <c r="AR3" s="299"/>
      <c r="AS3" s="299"/>
      <c r="AT3" s="299"/>
      <c r="AU3" s="299"/>
      <c r="AV3" s="299"/>
      <c r="AW3" s="299"/>
      <c r="AX3" s="299"/>
      <c r="AY3" s="299"/>
      <c r="AZ3" s="298"/>
      <c r="BA3" s="297" t="s">
        <v>6</v>
      </c>
      <c r="BB3" s="299"/>
      <c r="BC3" s="299"/>
      <c r="BD3" s="299"/>
      <c r="BE3" s="299"/>
      <c r="BF3" s="299"/>
      <c r="BG3" s="299"/>
      <c r="BH3" s="299"/>
      <c r="BI3" s="299"/>
      <c r="BJ3" s="299"/>
      <c r="BK3" s="299"/>
      <c r="BL3" s="299"/>
      <c r="BM3" s="299"/>
      <c r="BN3" s="299"/>
      <c r="BO3" s="299"/>
      <c r="BP3" s="299"/>
      <c r="BQ3" s="299"/>
      <c r="BR3" s="299"/>
      <c r="BS3" s="299"/>
      <c r="BT3" s="299"/>
      <c r="BU3" s="299"/>
      <c r="BV3" s="299"/>
      <c r="BW3" s="298"/>
      <c r="BX3" s="297" t="s">
        <v>7</v>
      </c>
      <c r="BY3" s="299"/>
      <c r="BZ3" s="298"/>
      <c r="CA3" s="297" t="s">
        <v>8</v>
      </c>
      <c r="CB3" s="299"/>
      <c r="CC3" s="298"/>
      <c r="CD3" s="297" t="s">
        <v>9</v>
      </c>
      <c r="CE3" s="299"/>
      <c r="CF3" s="298"/>
      <c r="CG3" s="297" t="s">
        <v>10</v>
      </c>
      <c r="CH3" s="299"/>
      <c r="CI3" s="299"/>
      <c r="CJ3" s="299"/>
      <c r="CK3" s="298"/>
      <c r="CL3" s="297" t="s">
        <v>11</v>
      </c>
      <c r="CM3" s="298"/>
      <c r="CN3" s="297" t="s">
        <v>12</v>
      </c>
      <c r="CO3" s="298"/>
      <c r="CP3" s="136" t="s">
        <v>13</v>
      </c>
      <c r="CQ3" s="300" t="s">
        <v>14</v>
      </c>
      <c r="CR3" s="301"/>
      <c r="CS3" s="297" t="s">
        <v>15</v>
      </c>
      <c r="CT3" s="299"/>
      <c r="CU3" s="299"/>
      <c r="CV3" s="299"/>
      <c r="CW3" s="299"/>
      <c r="CX3" s="299"/>
      <c r="CY3" s="299"/>
      <c r="CZ3" s="298"/>
      <c r="DA3" s="114" t="s">
        <v>16</v>
      </c>
      <c r="DB3" s="60"/>
      <c r="DC3" s="60"/>
      <c r="DD3" s="60"/>
      <c r="DE3" s="60"/>
      <c r="DF3" s="114"/>
      <c r="DG3" s="60"/>
      <c r="DH3" s="114"/>
      <c r="DI3" s="60"/>
      <c r="DJ3" s="160"/>
      <c r="DK3" s="60"/>
      <c r="DL3" s="160"/>
      <c r="DM3" s="114"/>
      <c r="DN3" s="60"/>
      <c r="DO3" s="60"/>
      <c r="DP3" s="60"/>
      <c r="DQ3" s="60"/>
      <c r="DR3" s="160"/>
      <c r="DS3" s="168"/>
      <c r="DT3" s="60"/>
      <c r="DU3" s="171"/>
      <c r="DV3" s="165"/>
      <c r="DW3" s="165"/>
      <c r="DX3" s="60"/>
      <c r="DY3" s="60"/>
      <c r="DZ3" s="60"/>
      <c r="EA3" s="60"/>
      <c r="EB3" s="165"/>
      <c r="EC3" s="60"/>
      <c r="ED3" s="60"/>
      <c r="EE3" s="60"/>
      <c r="EF3" s="60"/>
      <c r="EG3" s="60"/>
      <c r="EH3" s="60"/>
      <c r="EI3" s="60"/>
      <c r="EJ3" s="114"/>
      <c r="EK3" s="114"/>
      <c r="EL3" s="72"/>
      <c r="EM3" s="60"/>
      <c r="EN3" s="60"/>
      <c r="EO3" s="60"/>
      <c r="EP3" s="60"/>
      <c r="EQ3" s="60"/>
      <c r="ER3" s="60"/>
      <c r="ES3" s="60"/>
      <c r="ET3" s="114"/>
      <c r="EU3" s="60"/>
      <c r="EV3" s="60"/>
      <c r="EW3" s="60"/>
      <c r="EX3" s="171"/>
      <c r="EY3" s="160"/>
      <c r="EZ3" s="160"/>
      <c r="FA3" s="60"/>
      <c r="FB3" s="60"/>
      <c r="FC3" s="60"/>
      <c r="FD3" s="114"/>
      <c r="FE3" s="60"/>
      <c r="FF3" s="114"/>
      <c r="FG3" s="114"/>
      <c r="FH3" s="171"/>
      <c r="FI3" s="60"/>
      <c r="FJ3" s="60"/>
      <c r="FK3" s="60"/>
      <c r="FL3" s="60"/>
      <c r="FM3" s="60"/>
      <c r="FN3" s="136"/>
      <c r="FO3" s="136"/>
      <c r="FP3" s="114"/>
      <c r="FQ3" s="284"/>
      <c r="FR3" s="284"/>
      <c r="FS3" s="171"/>
      <c r="FT3" s="171"/>
      <c r="FU3" s="171"/>
      <c r="FV3" s="284"/>
      <c r="FW3" s="171"/>
      <c r="FX3" s="284"/>
      <c r="FY3" s="171"/>
      <c r="FZ3" s="284"/>
      <c r="GA3" s="171"/>
      <c r="GB3" s="171"/>
      <c r="GC3" s="171"/>
      <c r="GD3" s="162"/>
      <c r="GE3" s="162"/>
      <c r="GF3" s="287"/>
      <c r="GG3" s="287"/>
      <c r="GH3" s="287"/>
      <c r="GI3" s="287"/>
      <c r="GJ3" s="287"/>
      <c r="GK3" s="287"/>
      <c r="GL3" s="287"/>
      <c r="GM3" s="287"/>
      <c r="GN3" s="287"/>
      <c r="GO3" s="287"/>
      <c r="GP3" s="287"/>
      <c r="GQ3" s="287"/>
      <c r="GR3" s="287"/>
      <c r="GS3" s="287"/>
      <c r="GT3" s="295" t="s">
        <v>1828</v>
      </c>
      <c r="GU3" s="296"/>
      <c r="GV3" s="287"/>
      <c r="GW3" s="287"/>
      <c r="GX3" s="60"/>
      <c r="GY3" s="60"/>
      <c r="GZ3" s="60"/>
      <c r="HA3" s="60"/>
      <c r="HB3" s="174"/>
      <c r="HC3" s="147"/>
      <c r="HD3" s="151"/>
      <c r="HE3" s="147"/>
      <c r="HF3" s="151"/>
      <c r="HG3" s="147"/>
      <c r="HH3" s="151"/>
      <c r="HI3" s="147"/>
      <c r="HJ3" s="151"/>
      <c r="HK3" s="147"/>
      <c r="HL3" s="151"/>
      <c r="HM3" s="147"/>
      <c r="HN3" s="151"/>
      <c r="HO3" s="147"/>
      <c r="HP3" s="151"/>
      <c r="HQ3" s="147"/>
      <c r="HR3" s="151"/>
      <c r="HS3" s="147"/>
      <c r="HT3" s="151"/>
      <c r="HU3" s="147"/>
      <c r="HV3" s="151"/>
      <c r="HW3" s="147"/>
      <c r="HX3" s="147"/>
      <c r="HY3" s="147"/>
      <c r="HZ3" s="147"/>
      <c r="IA3" s="151"/>
      <c r="IB3" s="147"/>
      <c r="IC3" s="151"/>
      <c r="ID3" s="147"/>
      <c r="IE3" s="151"/>
      <c r="IF3" s="147"/>
      <c r="IG3" s="151"/>
      <c r="IH3" s="147"/>
      <c r="II3" s="151"/>
      <c r="IJ3" s="147"/>
      <c r="IK3" s="154"/>
      <c r="IL3" s="278"/>
      <c r="IM3" s="278"/>
      <c r="IN3" s="278"/>
      <c r="IO3" s="278"/>
      <c r="IP3" s="278"/>
      <c r="IQ3" s="279"/>
      <c r="IR3" s="279"/>
      <c r="IS3" s="279"/>
      <c r="IT3" s="100"/>
      <c r="IU3" s="118"/>
      <c r="IV3" s="157"/>
      <c r="IW3" s="100"/>
      <c r="IX3" s="189"/>
      <c r="IY3" s="232"/>
      <c r="IZ3" s="232"/>
      <c r="JA3" s="183"/>
      <c r="JB3" s="189"/>
      <c r="JC3" s="100"/>
      <c r="JD3" s="183"/>
    </row>
    <row r="4" spans="1:264" ht="90">
      <c r="A4" s="58" t="s">
        <v>18</v>
      </c>
      <c r="B4" s="58" t="s">
        <v>19</v>
      </c>
      <c r="C4" s="58" t="s">
        <v>20</v>
      </c>
      <c r="D4" s="56" t="s">
        <v>21</v>
      </c>
      <c r="E4" s="186" t="s">
        <v>22</v>
      </c>
      <c r="F4" s="121" t="s">
        <v>1671</v>
      </c>
      <c r="G4" s="57" t="s">
        <v>24</v>
      </c>
      <c r="H4" s="20" t="s">
        <v>25</v>
      </c>
      <c r="I4" s="20" t="s">
        <v>26</v>
      </c>
      <c r="J4" s="20" t="s">
        <v>27</v>
      </c>
      <c r="K4" s="20" t="s">
        <v>28</v>
      </c>
      <c r="L4" s="120" t="s">
        <v>29</v>
      </c>
      <c r="M4" s="120" t="s">
        <v>30</v>
      </c>
      <c r="N4" s="121" t="s">
        <v>31</v>
      </c>
      <c r="O4" s="121" t="s">
        <v>32</v>
      </c>
      <c r="P4" s="121" t="s">
        <v>33</v>
      </c>
      <c r="Q4" s="121" t="s">
        <v>34</v>
      </c>
      <c r="R4" s="121" t="s">
        <v>35</v>
      </c>
      <c r="S4" s="121" t="s">
        <v>36</v>
      </c>
      <c r="T4" s="121" t="s">
        <v>37</v>
      </c>
      <c r="U4" s="121" t="s">
        <v>38</v>
      </c>
      <c r="V4" s="121" t="s">
        <v>39</v>
      </c>
      <c r="W4" s="121" t="s">
        <v>40</v>
      </c>
      <c r="X4" s="121" t="s">
        <v>41</v>
      </c>
      <c r="Y4" s="121" t="s">
        <v>42</v>
      </c>
      <c r="Z4" s="121" t="s">
        <v>43</v>
      </c>
      <c r="AA4" s="121" t="s">
        <v>44</v>
      </c>
      <c r="AB4" s="121" t="s">
        <v>45</v>
      </c>
      <c r="AC4" s="121" t="s">
        <v>46</v>
      </c>
      <c r="AD4" s="128" t="s">
        <v>47</v>
      </c>
      <c r="AE4" s="128" t="s">
        <v>48</v>
      </c>
      <c r="AF4" s="128" t="s">
        <v>49</v>
      </c>
      <c r="AG4" s="128" t="s">
        <v>50</v>
      </c>
      <c r="AH4" s="128" t="s">
        <v>51</v>
      </c>
      <c r="AI4" s="129" t="s">
        <v>52</v>
      </c>
      <c r="AJ4" s="129" t="s">
        <v>53</v>
      </c>
      <c r="AK4" s="129" t="s">
        <v>54</v>
      </c>
      <c r="AL4" s="129" t="s">
        <v>55</v>
      </c>
      <c r="AM4" s="129" t="s">
        <v>56</v>
      </c>
      <c r="AN4" s="131" t="s">
        <v>57</v>
      </c>
      <c r="AO4" s="131" t="s">
        <v>58</v>
      </c>
      <c r="AP4" s="131" t="s">
        <v>59</v>
      </c>
      <c r="AQ4" s="131" t="s">
        <v>60</v>
      </c>
      <c r="AR4" s="131" t="s">
        <v>61</v>
      </c>
      <c r="AS4" s="131" t="s">
        <v>62</v>
      </c>
      <c r="AT4" s="131" t="s">
        <v>63</v>
      </c>
      <c r="AU4" s="131" t="s">
        <v>64</v>
      </c>
      <c r="AV4" s="131" t="s">
        <v>65</v>
      </c>
      <c r="AW4" s="131" t="s">
        <v>66</v>
      </c>
      <c r="AX4" s="131" t="s">
        <v>67</v>
      </c>
      <c r="AY4" s="131" t="s">
        <v>68</v>
      </c>
      <c r="AZ4" s="131" t="s">
        <v>69</v>
      </c>
      <c r="BA4" s="130" t="s">
        <v>70</v>
      </c>
      <c r="BB4" s="130" t="s">
        <v>71</v>
      </c>
      <c r="BC4" s="130" t="s">
        <v>72</v>
      </c>
      <c r="BD4" s="130" t="s">
        <v>73</v>
      </c>
      <c r="BE4" s="130" t="s">
        <v>74</v>
      </c>
      <c r="BF4" s="130" t="s">
        <v>75</v>
      </c>
      <c r="BG4" s="130" t="s">
        <v>76</v>
      </c>
      <c r="BH4" s="130" t="s">
        <v>77</v>
      </c>
      <c r="BI4" s="130" t="s">
        <v>78</v>
      </c>
      <c r="BJ4" s="130" t="s">
        <v>79</v>
      </c>
      <c r="BK4" s="130" t="s">
        <v>80</v>
      </c>
      <c r="BL4" s="130" t="s">
        <v>81</v>
      </c>
      <c r="BM4" s="130" t="s">
        <v>82</v>
      </c>
      <c r="BN4" s="130" t="s">
        <v>83</v>
      </c>
      <c r="BO4" s="130" t="s">
        <v>84</v>
      </c>
      <c r="BP4" s="130" t="s">
        <v>85</v>
      </c>
      <c r="BQ4" s="130" t="s">
        <v>86</v>
      </c>
      <c r="BR4" s="130" t="s">
        <v>87</v>
      </c>
      <c r="BS4" s="130" t="s">
        <v>88</v>
      </c>
      <c r="BT4" s="130" t="s">
        <v>89</v>
      </c>
      <c r="BU4" s="130" t="s">
        <v>90</v>
      </c>
      <c r="BV4" s="130" t="s">
        <v>91</v>
      </c>
      <c r="BW4" s="130" t="s">
        <v>92</v>
      </c>
      <c r="BX4" s="132" t="s">
        <v>93</v>
      </c>
      <c r="BY4" s="132" t="s">
        <v>70</v>
      </c>
      <c r="BZ4" s="132" t="s">
        <v>71</v>
      </c>
      <c r="CA4" s="133" t="s">
        <v>94</v>
      </c>
      <c r="CB4" s="133" t="s">
        <v>70</v>
      </c>
      <c r="CC4" s="133" t="s">
        <v>71</v>
      </c>
      <c r="CD4" s="134" t="s">
        <v>95</v>
      </c>
      <c r="CE4" s="134" t="s">
        <v>70</v>
      </c>
      <c r="CF4" s="134" t="s">
        <v>71</v>
      </c>
      <c r="CG4" s="135" t="s">
        <v>96</v>
      </c>
      <c r="CH4" s="135" t="s">
        <v>97</v>
      </c>
      <c r="CI4" s="135" t="s">
        <v>98</v>
      </c>
      <c r="CJ4" s="135" t="s">
        <v>99</v>
      </c>
      <c r="CK4" s="135" t="s">
        <v>100</v>
      </c>
      <c r="CL4" s="135" t="s">
        <v>101</v>
      </c>
      <c r="CM4" s="135" t="s">
        <v>102</v>
      </c>
      <c r="CN4" s="135" t="s">
        <v>103</v>
      </c>
      <c r="CO4" s="135" t="s">
        <v>104</v>
      </c>
      <c r="CP4" s="135" t="s">
        <v>105</v>
      </c>
      <c r="CQ4" s="135" t="s">
        <v>106</v>
      </c>
      <c r="CR4" s="135" t="s">
        <v>107</v>
      </c>
      <c r="CS4" s="135" t="s">
        <v>108</v>
      </c>
      <c r="CT4" s="135" t="s">
        <v>109</v>
      </c>
      <c r="CU4" s="135" t="s">
        <v>110</v>
      </c>
      <c r="CV4" s="135" t="s">
        <v>111</v>
      </c>
      <c r="CW4" s="135" t="s">
        <v>112</v>
      </c>
      <c r="CX4" s="135" t="s">
        <v>113</v>
      </c>
      <c r="CY4" s="135" t="s">
        <v>114</v>
      </c>
      <c r="CZ4" s="135" t="s">
        <v>115</v>
      </c>
      <c r="DA4" s="62" t="s">
        <v>116</v>
      </c>
      <c r="DB4" s="166" t="s">
        <v>117</v>
      </c>
      <c r="DC4" s="63" t="s">
        <v>1829</v>
      </c>
      <c r="DD4" s="63" t="s">
        <v>119</v>
      </c>
      <c r="DE4" s="137" t="s">
        <v>120</v>
      </c>
      <c r="DF4" s="1" t="s">
        <v>121</v>
      </c>
      <c r="DG4" s="137" t="s">
        <v>122</v>
      </c>
      <c r="DH4" s="1" t="s">
        <v>123</v>
      </c>
      <c r="DI4" s="137" t="s">
        <v>124</v>
      </c>
      <c r="DJ4" s="1" t="s">
        <v>125</v>
      </c>
      <c r="DK4" s="137" t="s">
        <v>126</v>
      </c>
      <c r="DL4" s="1" t="s">
        <v>127</v>
      </c>
      <c r="DM4" s="167" t="s">
        <v>128</v>
      </c>
      <c r="DN4" s="66" t="s">
        <v>129</v>
      </c>
      <c r="DO4" s="67" t="s">
        <v>131</v>
      </c>
      <c r="DP4" s="70" t="s">
        <v>132</v>
      </c>
      <c r="DQ4" s="70" t="s">
        <v>133</v>
      </c>
      <c r="DR4" s="3" t="s">
        <v>134</v>
      </c>
      <c r="DS4" s="73" t="s">
        <v>135</v>
      </c>
      <c r="DT4" s="74" t="s">
        <v>136</v>
      </c>
      <c r="DU4" s="74" t="s">
        <v>137</v>
      </c>
      <c r="DV4" s="148" t="s">
        <v>138</v>
      </c>
      <c r="DW4" s="218" t="s">
        <v>139</v>
      </c>
      <c r="DX4" s="80" t="s">
        <v>140</v>
      </c>
      <c r="DY4" s="80" t="s">
        <v>141</v>
      </c>
      <c r="DZ4" s="80" t="s">
        <v>142</v>
      </c>
      <c r="EA4" s="80" t="s">
        <v>143</v>
      </c>
      <c r="EB4" s="148" t="s">
        <v>144</v>
      </c>
      <c r="EC4" s="80" t="s">
        <v>145</v>
      </c>
      <c r="ED4" s="80" t="s">
        <v>146</v>
      </c>
      <c r="EE4" s="80" t="s">
        <v>147</v>
      </c>
      <c r="EF4" s="80" t="s">
        <v>148</v>
      </c>
      <c r="EG4" s="80" t="s">
        <v>149</v>
      </c>
      <c r="EH4" s="75" t="s">
        <v>150</v>
      </c>
      <c r="EI4" s="75" t="s">
        <v>151</v>
      </c>
      <c r="EJ4" s="5" t="s">
        <v>152</v>
      </c>
      <c r="EK4" s="5" t="s">
        <v>153</v>
      </c>
      <c r="EL4" s="5" t="s">
        <v>154</v>
      </c>
      <c r="EM4" s="76" t="s">
        <v>155</v>
      </c>
      <c r="EN4" s="83" t="s">
        <v>156</v>
      </c>
      <c r="EO4" s="83" t="s">
        <v>157</v>
      </c>
      <c r="EP4" s="83" t="s">
        <v>158</v>
      </c>
      <c r="EQ4" s="262" t="s">
        <v>1830</v>
      </c>
      <c r="ER4" s="262" t="s">
        <v>1831</v>
      </c>
      <c r="ES4" s="262" t="s">
        <v>1832</v>
      </c>
      <c r="ET4" s="262" t="s">
        <v>1833</v>
      </c>
      <c r="EU4" s="80" t="s">
        <v>1834</v>
      </c>
      <c r="EV4" s="80" t="s">
        <v>161</v>
      </c>
      <c r="EW4" s="80" t="s">
        <v>162</v>
      </c>
      <c r="EX4" s="83" t="s">
        <v>163</v>
      </c>
      <c r="EY4" s="6" t="s">
        <v>164</v>
      </c>
      <c r="EZ4" s="6" t="s">
        <v>165</v>
      </c>
      <c r="FA4" s="83" t="s">
        <v>166</v>
      </c>
      <c r="FB4" s="80" t="s">
        <v>167</v>
      </c>
      <c r="FC4" s="80" t="s">
        <v>168</v>
      </c>
      <c r="FD4" s="6" t="s">
        <v>169</v>
      </c>
      <c r="FE4" s="80" t="s">
        <v>170</v>
      </c>
      <c r="FF4" s="6" t="s">
        <v>171</v>
      </c>
      <c r="FG4" s="7" t="s">
        <v>172</v>
      </c>
      <c r="FH4" s="138" t="s">
        <v>173</v>
      </c>
      <c r="FI4" s="138" t="s">
        <v>174</v>
      </c>
      <c r="FJ4" s="138" t="s">
        <v>175</v>
      </c>
      <c r="FK4" s="138" t="s">
        <v>176</v>
      </c>
      <c r="FL4" s="138" t="s">
        <v>177</v>
      </c>
      <c r="FM4" s="80" t="s">
        <v>179</v>
      </c>
      <c r="FN4" s="261" t="s">
        <v>1835</v>
      </c>
      <c r="FO4" s="261" t="s">
        <v>1836</v>
      </c>
      <c r="FP4" s="7" t="s">
        <v>182</v>
      </c>
      <c r="FQ4" s="285" t="s">
        <v>1837</v>
      </c>
      <c r="FR4" s="285" t="s">
        <v>1838</v>
      </c>
      <c r="FS4" s="261" t="s">
        <v>1839</v>
      </c>
      <c r="FT4" s="261" t="s">
        <v>1840</v>
      </c>
      <c r="FU4" s="261" t="s">
        <v>1841</v>
      </c>
      <c r="FV4" s="285" t="s">
        <v>1842</v>
      </c>
      <c r="FW4" s="261" t="s">
        <v>1843</v>
      </c>
      <c r="FX4" s="285" t="s">
        <v>1844</v>
      </c>
      <c r="FY4" s="261" t="s">
        <v>1845</v>
      </c>
      <c r="FZ4" s="285" t="s">
        <v>1846</v>
      </c>
      <c r="GA4" s="261" t="s">
        <v>1847</v>
      </c>
      <c r="GB4" s="261" t="s">
        <v>1848</v>
      </c>
      <c r="GC4" s="261" t="s">
        <v>1849</v>
      </c>
      <c r="GD4" s="163" t="s">
        <v>200</v>
      </c>
      <c r="GE4" s="163" t="s">
        <v>201</v>
      </c>
      <c r="GF4" s="288" t="s">
        <v>1850</v>
      </c>
      <c r="GG4" s="289" t="s">
        <v>1851</v>
      </c>
      <c r="GH4" s="288" t="s">
        <v>1852</v>
      </c>
      <c r="GI4" s="289" t="s">
        <v>1853</v>
      </c>
      <c r="GJ4" s="288" t="s">
        <v>1854</v>
      </c>
      <c r="GK4" s="289" t="s">
        <v>1855</v>
      </c>
      <c r="GL4" s="288" t="s">
        <v>1856</v>
      </c>
      <c r="GM4" s="289" t="s">
        <v>1857</v>
      </c>
      <c r="GN4" s="288" t="s">
        <v>1858</v>
      </c>
      <c r="GO4" s="289" t="s">
        <v>1859</v>
      </c>
      <c r="GP4" s="288" t="s">
        <v>1860</v>
      </c>
      <c r="GQ4" s="289" t="s">
        <v>1861</v>
      </c>
      <c r="GR4" s="288" t="s">
        <v>1862</v>
      </c>
      <c r="GS4" s="289" t="s">
        <v>1863</v>
      </c>
      <c r="GT4" s="288" t="s">
        <v>1864</v>
      </c>
      <c r="GU4" s="289" t="s">
        <v>1865</v>
      </c>
      <c r="GV4" s="288" t="s">
        <v>1866</v>
      </c>
      <c r="GW4" s="289" t="s">
        <v>1867</v>
      </c>
      <c r="GX4" s="80" t="s">
        <v>206</v>
      </c>
      <c r="GY4" s="80" t="s">
        <v>207</v>
      </c>
      <c r="GZ4" s="80" t="s">
        <v>208</v>
      </c>
      <c r="HA4" s="80" t="s">
        <v>209</v>
      </c>
      <c r="HB4" s="175" t="s">
        <v>1868</v>
      </c>
      <c r="HC4" s="148" t="s">
        <v>1869</v>
      </c>
      <c r="HD4" s="152" t="s">
        <v>212</v>
      </c>
      <c r="HE4" s="148" t="s">
        <v>1870</v>
      </c>
      <c r="HF4" s="152" t="s">
        <v>214</v>
      </c>
      <c r="HG4" s="148" t="s">
        <v>215</v>
      </c>
      <c r="HH4" s="152" t="s">
        <v>216</v>
      </c>
      <c r="HI4" s="148" t="s">
        <v>1871</v>
      </c>
      <c r="HJ4" s="152" t="s">
        <v>218</v>
      </c>
      <c r="HK4" s="148" t="s">
        <v>219</v>
      </c>
      <c r="HL4" s="152" t="s">
        <v>220</v>
      </c>
      <c r="HM4" s="148" t="s">
        <v>1872</v>
      </c>
      <c r="HN4" s="152" t="s">
        <v>222</v>
      </c>
      <c r="HO4" s="148" t="s">
        <v>223</v>
      </c>
      <c r="HP4" s="152" t="s">
        <v>224</v>
      </c>
      <c r="HQ4" s="148" t="s">
        <v>225</v>
      </c>
      <c r="HR4" s="152" t="s">
        <v>226</v>
      </c>
      <c r="HS4" s="148" t="s">
        <v>227</v>
      </c>
      <c r="HT4" s="152" t="s">
        <v>228</v>
      </c>
      <c r="HU4" s="148" t="s">
        <v>229</v>
      </c>
      <c r="HV4" s="152" t="s">
        <v>230</v>
      </c>
      <c r="HW4" s="148" t="s">
        <v>231</v>
      </c>
      <c r="HX4" s="149" t="s">
        <v>1873</v>
      </c>
      <c r="HY4" s="176" t="s">
        <v>1874</v>
      </c>
      <c r="HZ4" s="148" t="s">
        <v>233</v>
      </c>
      <c r="IA4" s="152" t="s">
        <v>234</v>
      </c>
      <c r="IB4" s="148" t="s">
        <v>1875</v>
      </c>
      <c r="IC4" s="152" t="s">
        <v>236</v>
      </c>
      <c r="ID4" s="148" t="s">
        <v>237</v>
      </c>
      <c r="IE4" s="152" t="s">
        <v>238</v>
      </c>
      <c r="IF4" s="148" t="s">
        <v>1876</v>
      </c>
      <c r="IG4" s="152" t="s">
        <v>240</v>
      </c>
      <c r="IH4" s="148" t="s">
        <v>241</v>
      </c>
      <c r="II4" s="152" t="s">
        <v>242</v>
      </c>
      <c r="IJ4" s="148" t="s">
        <v>1877</v>
      </c>
      <c r="IK4" s="152" t="s">
        <v>244</v>
      </c>
      <c r="IL4" s="280" t="s">
        <v>1878</v>
      </c>
      <c r="IM4" s="280" t="s">
        <v>1879</v>
      </c>
      <c r="IN4" s="280" t="s">
        <v>1880</v>
      </c>
      <c r="IO4" s="280" t="s">
        <v>1881</v>
      </c>
      <c r="IP4" s="280" t="s">
        <v>1882</v>
      </c>
      <c r="IQ4" s="281" t="s">
        <v>1883</v>
      </c>
      <c r="IR4" s="281" t="s">
        <v>1884</v>
      </c>
      <c r="IS4" s="281" t="s">
        <v>1885</v>
      </c>
      <c r="IT4" s="155" t="s">
        <v>248</v>
      </c>
      <c r="IU4" s="80" t="s">
        <v>1886</v>
      </c>
      <c r="IV4" s="98" t="s">
        <v>250</v>
      </c>
      <c r="IW4" s="93" t="s">
        <v>1887</v>
      </c>
      <c r="IX4" s="93" t="s">
        <v>1888</v>
      </c>
      <c r="IY4" s="233" t="s">
        <v>1889</v>
      </c>
      <c r="IZ4" s="233" t="s">
        <v>1890</v>
      </c>
      <c r="JA4" s="92" t="s">
        <v>1891</v>
      </c>
      <c r="JB4" s="92" t="s">
        <v>1892</v>
      </c>
      <c r="JC4" s="92" t="s">
        <v>1893</v>
      </c>
      <c r="JD4" s="92" t="s">
        <v>1894</v>
      </c>
    </row>
    <row r="5" spans="1:264" s="35" customFormat="1" ht="24.75" hidden="1" customHeight="1">
      <c r="A5" s="122" t="s">
        <v>256</v>
      </c>
      <c r="B5" s="158" t="s">
        <v>256</v>
      </c>
      <c r="C5" s="158" t="s">
        <v>257</v>
      </c>
      <c r="D5" s="55">
        <v>180</v>
      </c>
      <c r="E5" s="158" t="s">
        <v>257</v>
      </c>
      <c r="F5" s="145">
        <v>180</v>
      </c>
      <c r="G5" s="55" t="s">
        <v>1895</v>
      </c>
      <c r="H5" s="123">
        <v>214</v>
      </c>
      <c r="I5" s="123">
        <v>448</v>
      </c>
      <c r="J5" s="124">
        <v>2.0934579000000002</v>
      </c>
      <c r="K5" s="124">
        <v>21.303270999999999</v>
      </c>
      <c r="L5" s="123">
        <v>172</v>
      </c>
      <c r="M5" s="123">
        <v>276</v>
      </c>
      <c r="N5" s="123">
        <v>27</v>
      </c>
      <c r="O5" s="123">
        <v>35</v>
      </c>
      <c r="P5" s="123">
        <v>29</v>
      </c>
      <c r="Q5" s="123">
        <v>37</v>
      </c>
      <c r="R5" s="123">
        <v>43</v>
      </c>
      <c r="S5" s="123">
        <v>72</v>
      </c>
      <c r="T5" s="123">
        <v>33</v>
      </c>
      <c r="U5" s="123">
        <v>42</v>
      </c>
      <c r="V5" s="123">
        <v>30</v>
      </c>
      <c r="W5" s="123">
        <v>30</v>
      </c>
      <c r="X5" s="123">
        <v>36</v>
      </c>
      <c r="Y5" s="123">
        <v>26</v>
      </c>
      <c r="Z5" s="123">
        <v>8</v>
      </c>
      <c r="AA5" s="123">
        <v>109</v>
      </c>
      <c r="AB5" s="123">
        <v>89</v>
      </c>
      <c r="AC5" s="123">
        <v>70</v>
      </c>
      <c r="AD5" s="123">
        <v>12</v>
      </c>
      <c r="AE5" s="123">
        <v>169</v>
      </c>
      <c r="AF5" s="123">
        <v>267</v>
      </c>
      <c r="AG5" s="123">
        <v>0</v>
      </c>
      <c r="AH5" s="123">
        <v>0</v>
      </c>
      <c r="AI5" s="123">
        <v>122</v>
      </c>
      <c r="AJ5" s="123">
        <v>47</v>
      </c>
      <c r="AK5" s="123">
        <v>12</v>
      </c>
      <c r="AL5" s="123">
        <v>7</v>
      </c>
      <c r="AM5" s="123">
        <v>36</v>
      </c>
      <c r="AN5" s="125">
        <v>513.4439252336449</v>
      </c>
      <c r="AO5" s="125">
        <v>335</v>
      </c>
      <c r="AP5" s="123">
        <v>6</v>
      </c>
      <c r="AQ5" s="123">
        <v>17</v>
      </c>
      <c r="AR5" s="123">
        <v>76</v>
      </c>
      <c r="AS5" s="123">
        <v>25</v>
      </c>
      <c r="AT5" s="123">
        <v>16</v>
      </c>
      <c r="AU5" s="123">
        <v>11</v>
      </c>
      <c r="AV5" s="123">
        <v>16</v>
      </c>
      <c r="AW5" s="123">
        <v>6</v>
      </c>
      <c r="AX5" s="123">
        <v>5</v>
      </c>
      <c r="AY5" s="123">
        <v>2</v>
      </c>
      <c r="AZ5" s="123">
        <v>34</v>
      </c>
      <c r="BA5" s="125">
        <v>26056.306220095692</v>
      </c>
      <c r="BB5" s="125">
        <v>15528</v>
      </c>
      <c r="BC5" s="123">
        <v>13</v>
      </c>
      <c r="BD5" s="123">
        <v>38</v>
      </c>
      <c r="BE5" s="123">
        <v>50</v>
      </c>
      <c r="BF5" s="123">
        <v>23</v>
      </c>
      <c r="BG5" s="123">
        <v>12</v>
      </c>
      <c r="BH5" s="123">
        <v>19</v>
      </c>
      <c r="BI5" s="123">
        <v>5</v>
      </c>
      <c r="BJ5" s="123">
        <v>6</v>
      </c>
      <c r="BK5" s="123">
        <v>7</v>
      </c>
      <c r="BL5" s="123">
        <v>4</v>
      </c>
      <c r="BM5" s="123">
        <v>7</v>
      </c>
      <c r="BN5" s="123">
        <v>4</v>
      </c>
      <c r="BO5" s="123">
        <v>4</v>
      </c>
      <c r="BP5" s="123">
        <v>4</v>
      </c>
      <c r="BQ5" s="123">
        <v>2</v>
      </c>
      <c r="BR5" s="123">
        <v>1</v>
      </c>
      <c r="BS5" s="123">
        <v>2</v>
      </c>
      <c r="BT5" s="123">
        <v>0</v>
      </c>
      <c r="BU5" s="123">
        <v>4</v>
      </c>
      <c r="BV5" s="123">
        <v>0</v>
      </c>
      <c r="BW5" s="123">
        <v>4</v>
      </c>
      <c r="BX5" s="123">
        <v>99</v>
      </c>
      <c r="BY5" s="125">
        <v>41565.818181818184</v>
      </c>
      <c r="BZ5" s="125">
        <v>30460</v>
      </c>
      <c r="CA5" s="123">
        <v>29</v>
      </c>
      <c r="CB5" s="125">
        <v>12179.068965517241</v>
      </c>
      <c r="CC5" s="125">
        <v>11640</v>
      </c>
      <c r="CD5" s="123">
        <v>83</v>
      </c>
      <c r="CE5" s="125">
        <v>12720.421686746988</v>
      </c>
      <c r="CF5" s="125">
        <v>10296</v>
      </c>
      <c r="CG5" s="123">
        <v>143</v>
      </c>
      <c r="CH5" s="123">
        <v>30</v>
      </c>
      <c r="CI5" s="123">
        <v>25</v>
      </c>
      <c r="CJ5" s="123">
        <v>7</v>
      </c>
      <c r="CK5" s="123">
        <v>3</v>
      </c>
      <c r="CL5" s="123">
        <v>4</v>
      </c>
      <c r="CM5" s="126">
        <v>1.8691588785046728E-2</v>
      </c>
      <c r="CN5" s="123">
        <v>15</v>
      </c>
      <c r="CO5" s="126">
        <v>7.0093457943925228E-2</v>
      </c>
      <c r="CP5" s="123">
        <v>105</v>
      </c>
      <c r="CQ5" s="123">
        <v>33</v>
      </c>
      <c r="CR5" s="126">
        <v>7.3660714285714288E-2</v>
      </c>
      <c r="CS5" s="123">
        <v>22</v>
      </c>
      <c r="CT5" s="126">
        <f t="shared" ref="CT5:CT68" si="0">CS5/H5</f>
        <v>0.10280373831775701</v>
      </c>
      <c r="CU5" s="123">
        <v>107</v>
      </c>
      <c r="CV5" s="126">
        <f t="shared" ref="CV5:CV68" si="1">CU5/H5</f>
        <v>0.5</v>
      </c>
      <c r="CW5" s="123">
        <v>7</v>
      </c>
      <c r="CX5" s="126">
        <f t="shared" ref="CX5:CX68" si="2">CW5/H5</f>
        <v>3.2710280373831772E-2</v>
      </c>
      <c r="CY5" s="123">
        <v>48</v>
      </c>
      <c r="CZ5" s="126">
        <f t="shared" ref="CZ5:CZ68" si="3">CY5/H5</f>
        <v>0.22429906542056074</v>
      </c>
      <c r="DA5" s="122" t="s">
        <v>1896</v>
      </c>
      <c r="DB5" s="55"/>
      <c r="DC5" s="55">
        <v>8</v>
      </c>
      <c r="DD5" s="55">
        <v>1</v>
      </c>
      <c r="DE5" s="78" t="s">
        <v>258</v>
      </c>
      <c r="DF5" s="127" t="s">
        <v>259</v>
      </c>
      <c r="DG5" s="78" t="s">
        <v>260</v>
      </c>
      <c r="DH5" s="127" t="s">
        <v>261</v>
      </c>
      <c r="DI5" s="78" t="s">
        <v>262</v>
      </c>
      <c r="DJ5" s="127" t="s">
        <v>263</v>
      </c>
      <c r="DK5" s="78" t="s">
        <v>258</v>
      </c>
      <c r="DL5" s="127" t="s">
        <v>264</v>
      </c>
      <c r="DM5" s="127" t="s">
        <v>265</v>
      </c>
      <c r="DN5" s="55" t="s">
        <v>1897</v>
      </c>
      <c r="DO5" s="68">
        <v>17.777777777777779</v>
      </c>
      <c r="DP5" s="55" t="s">
        <v>1898</v>
      </c>
      <c r="DQ5" s="55" t="s">
        <v>272</v>
      </c>
      <c r="DR5" s="127" t="s">
        <v>266</v>
      </c>
      <c r="DS5" s="169" t="s">
        <v>1899</v>
      </c>
      <c r="DT5" s="77"/>
      <c r="DU5" s="78" t="s">
        <v>267</v>
      </c>
      <c r="DV5" s="123">
        <v>220</v>
      </c>
      <c r="DW5" s="123">
        <v>215</v>
      </c>
      <c r="DX5" s="55">
        <v>2</v>
      </c>
      <c r="DY5" s="55">
        <v>3</v>
      </c>
      <c r="DZ5" s="55">
        <v>20</v>
      </c>
      <c r="EA5" s="55">
        <v>76</v>
      </c>
      <c r="EB5" s="123">
        <v>76</v>
      </c>
      <c r="EC5" s="55">
        <v>40</v>
      </c>
      <c r="ED5" s="55">
        <v>6</v>
      </c>
      <c r="EE5" s="55">
        <v>2</v>
      </c>
      <c r="EF5" s="55">
        <v>0</v>
      </c>
      <c r="EG5" s="55">
        <v>0</v>
      </c>
      <c r="EH5" s="78">
        <v>1</v>
      </c>
      <c r="EI5" s="78">
        <v>0</v>
      </c>
      <c r="EJ5" s="127" t="s">
        <v>268</v>
      </c>
      <c r="EK5" s="127" t="s">
        <v>269</v>
      </c>
      <c r="EL5" s="81">
        <v>26023</v>
      </c>
      <c r="EM5" s="78">
        <v>49</v>
      </c>
      <c r="EN5" s="78" t="s">
        <v>270</v>
      </c>
      <c r="EO5" s="84">
        <v>14961</v>
      </c>
      <c r="EP5" s="78">
        <v>2.02</v>
      </c>
      <c r="EQ5" s="263">
        <v>14957.4278248883</v>
      </c>
      <c r="ER5" s="263">
        <v>86504.7354820779</v>
      </c>
      <c r="ES5" s="84">
        <f t="shared" ref="ES5:ES68" si="4">ER5-EQ5</f>
        <v>71547.307657189594</v>
      </c>
      <c r="ET5" s="113">
        <f t="shared" ref="ET5:ET68" si="5">ES5/ER5</f>
        <v>0.82709122521983558</v>
      </c>
      <c r="EU5" s="55">
        <v>2</v>
      </c>
      <c r="EV5" s="55">
        <v>2</v>
      </c>
      <c r="EW5" s="55" t="s">
        <v>1898</v>
      </c>
      <c r="EX5" s="78" t="s">
        <v>271</v>
      </c>
      <c r="EY5" s="158"/>
      <c r="EZ5" s="158"/>
      <c r="FA5" s="78" t="s">
        <v>272</v>
      </c>
      <c r="FB5" s="55" t="s">
        <v>51</v>
      </c>
      <c r="FC5" s="55" t="s">
        <v>1898</v>
      </c>
      <c r="FD5" s="122"/>
      <c r="FE5" s="55"/>
      <c r="FF5" s="127" t="s">
        <v>267</v>
      </c>
      <c r="FG5" s="55" t="s">
        <v>272</v>
      </c>
      <c r="FH5" s="78" t="s">
        <v>274</v>
      </c>
      <c r="FI5" s="78" t="s">
        <v>275</v>
      </c>
      <c r="FJ5" s="55">
        <v>3705</v>
      </c>
      <c r="FK5" s="55">
        <v>12</v>
      </c>
      <c r="FL5" s="78" t="s">
        <v>276</v>
      </c>
      <c r="FM5" s="55"/>
      <c r="FN5" s="55" t="s">
        <v>1900</v>
      </c>
      <c r="FO5" s="55" t="s">
        <v>1901</v>
      </c>
      <c r="FP5" s="55">
        <v>2</v>
      </c>
      <c r="FQ5" s="125">
        <v>30540126.110607408</v>
      </c>
      <c r="FR5" s="125">
        <v>138818.75504821548</v>
      </c>
      <c r="FS5" s="55">
        <v>3</v>
      </c>
      <c r="FT5" s="55">
        <v>3</v>
      </c>
      <c r="FU5" s="55">
        <v>1</v>
      </c>
      <c r="FV5" s="125">
        <v>2013439</v>
      </c>
      <c r="FW5" s="55">
        <v>0</v>
      </c>
      <c r="FX5" s="125">
        <v>0</v>
      </c>
      <c r="FY5" s="55">
        <v>0</v>
      </c>
      <c r="FZ5" s="125">
        <v>0</v>
      </c>
      <c r="GA5" s="55" t="s">
        <v>1900</v>
      </c>
      <c r="GB5" s="55" t="s">
        <v>1900</v>
      </c>
      <c r="GC5" s="55" t="s">
        <v>1900</v>
      </c>
      <c r="GD5" s="124">
        <v>87.11</v>
      </c>
      <c r="GE5" s="124">
        <v>43.26</v>
      </c>
      <c r="GF5" s="125">
        <v>1214229.27</v>
      </c>
      <c r="GG5" s="125">
        <v>5647.5780000000004</v>
      </c>
      <c r="GH5" s="125">
        <v>2855815.58</v>
      </c>
      <c r="GI5" s="125">
        <v>13282.863162790698</v>
      </c>
      <c r="GJ5" s="125">
        <v>288808.38</v>
      </c>
      <c r="GK5" s="125">
        <v>1343.2947906976744</v>
      </c>
      <c r="GL5" s="125">
        <v>230257.79</v>
      </c>
      <c r="GM5" s="125">
        <v>1070.9664651162791</v>
      </c>
      <c r="GN5" s="125">
        <v>228627.04</v>
      </c>
      <c r="GO5" s="125">
        <v>1063.3815813953488</v>
      </c>
      <c r="GP5" s="125">
        <v>9434.41</v>
      </c>
      <c r="GQ5" s="125">
        <v>43.880976744186043</v>
      </c>
      <c r="GR5" s="125">
        <v>38651.58</v>
      </c>
      <c r="GS5" s="125">
        <v>179.77479069767443</v>
      </c>
      <c r="GT5" s="125">
        <v>2060036.38</v>
      </c>
      <c r="GU5" s="125">
        <v>9581.5645581395347</v>
      </c>
      <c r="GV5" s="125">
        <v>-255662.47999999998</v>
      </c>
      <c r="GW5" s="125">
        <v>-1189.1278139534884</v>
      </c>
      <c r="GX5" s="55">
        <v>0</v>
      </c>
      <c r="GY5" s="55">
        <v>0</v>
      </c>
      <c r="GZ5" s="55">
        <v>0</v>
      </c>
      <c r="HA5" s="55" t="s">
        <v>1898</v>
      </c>
      <c r="HB5" s="172">
        <v>0.51550327736355406</v>
      </c>
      <c r="HC5" s="123">
        <v>67</v>
      </c>
      <c r="HD5" s="153">
        <v>0.10387596899224806</v>
      </c>
      <c r="HE5" s="123">
        <v>8</v>
      </c>
      <c r="HF5" s="153">
        <v>3.7209302325581395E-2</v>
      </c>
      <c r="HG5" s="123">
        <v>676</v>
      </c>
      <c r="HH5" s="153">
        <v>1.048062015503876</v>
      </c>
      <c r="HI5" s="123">
        <v>10</v>
      </c>
      <c r="HJ5" s="153">
        <v>4.6511627906976744E-2</v>
      </c>
      <c r="HK5" s="123">
        <v>394</v>
      </c>
      <c r="HL5" s="153">
        <v>0.61085271317829459</v>
      </c>
      <c r="HM5" s="123">
        <v>3</v>
      </c>
      <c r="HN5" s="153">
        <v>1.3953488372093023E-2</v>
      </c>
      <c r="HO5" s="123">
        <v>435</v>
      </c>
      <c r="HP5" s="153">
        <v>0.67441860465116277</v>
      </c>
      <c r="HQ5" s="123">
        <v>1066</v>
      </c>
      <c r="HR5" s="153">
        <v>1.6527131782945736</v>
      </c>
      <c r="HS5" s="123">
        <v>2</v>
      </c>
      <c r="HT5" s="153">
        <v>1</v>
      </c>
      <c r="HU5" s="123">
        <v>3</v>
      </c>
      <c r="HV5" s="153">
        <v>1.5</v>
      </c>
      <c r="HW5" s="123">
        <v>195</v>
      </c>
      <c r="HX5" s="123">
        <v>65</v>
      </c>
      <c r="HY5" s="153">
        <v>2.7083333333333335</v>
      </c>
      <c r="HZ5" s="123">
        <v>5514</v>
      </c>
      <c r="IA5" s="153">
        <v>8.5488372093023255</v>
      </c>
      <c r="IB5" s="123">
        <v>5</v>
      </c>
      <c r="IC5" s="153">
        <v>2.3255813953488372E-2</v>
      </c>
      <c r="ID5" s="123">
        <v>3483</v>
      </c>
      <c r="IE5" s="153">
        <v>5.4</v>
      </c>
      <c r="IF5" s="123">
        <v>205</v>
      </c>
      <c r="IG5" s="153">
        <v>0.95348837209302328</v>
      </c>
      <c r="IH5" s="123">
        <v>366</v>
      </c>
      <c r="II5" s="153">
        <v>0.56744186046511624</v>
      </c>
      <c r="IJ5" s="123">
        <v>43</v>
      </c>
      <c r="IK5" s="153">
        <v>0.2</v>
      </c>
      <c r="IL5" s="95">
        <v>0</v>
      </c>
      <c r="IM5" s="95">
        <v>0</v>
      </c>
      <c r="IN5" s="95">
        <v>0</v>
      </c>
      <c r="IO5" s="95">
        <v>0</v>
      </c>
      <c r="IP5" s="95">
        <v>0</v>
      </c>
      <c r="IQ5" s="113" t="s">
        <v>1900</v>
      </c>
      <c r="IR5" s="113" t="s">
        <v>1900</v>
      </c>
      <c r="IS5" s="113" t="s">
        <v>1900</v>
      </c>
      <c r="IT5" s="95">
        <v>30.95</v>
      </c>
      <c r="IU5" s="95">
        <v>10</v>
      </c>
      <c r="IV5" s="113">
        <v>4.6511627906976744E-2</v>
      </c>
      <c r="IW5" s="95">
        <v>2</v>
      </c>
      <c r="IX5" s="95">
        <v>17</v>
      </c>
      <c r="IY5" s="124">
        <f>(IW5/$DW5)*100</f>
        <v>0.93023255813953487</v>
      </c>
      <c r="IZ5" s="124">
        <f>(IX5/$DW5)*100</f>
        <v>7.9069767441860463</v>
      </c>
      <c r="JA5" s="182" t="s">
        <v>272</v>
      </c>
      <c r="JB5" s="182">
        <v>22</v>
      </c>
      <c r="JC5" s="230">
        <v>0.1</v>
      </c>
      <c r="JD5" s="205"/>
    </row>
    <row r="6" spans="1:264" s="35" customFormat="1" ht="29.25" hidden="1" customHeight="1">
      <c r="A6" s="122" t="s">
        <v>256</v>
      </c>
      <c r="B6" s="158" t="s">
        <v>256</v>
      </c>
      <c r="C6" s="158" t="s">
        <v>1815</v>
      </c>
      <c r="D6" s="55">
        <v>308</v>
      </c>
      <c r="E6" s="158" t="s">
        <v>296</v>
      </c>
      <c r="F6" s="145">
        <v>233</v>
      </c>
      <c r="G6" s="55" t="s">
        <v>1902</v>
      </c>
      <c r="H6" s="123">
        <v>64</v>
      </c>
      <c r="I6" s="123">
        <v>167</v>
      </c>
      <c r="J6" s="124">
        <v>2.609375</v>
      </c>
      <c r="K6" s="124">
        <v>14.7265625</v>
      </c>
      <c r="L6" s="123">
        <v>68</v>
      </c>
      <c r="M6" s="123">
        <v>99</v>
      </c>
      <c r="N6" s="123">
        <v>7</v>
      </c>
      <c r="O6" s="123">
        <v>15</v>
      </c>
      <c r="P6" s="123">
        <v>20</v>
      </c>
      <c r="Q6" s="123">
        <v>15</v>
      </c>
      <c r="R6" s="123">
        <v>25</v>
      </c>
      <c r="S6" s="123">
        <v>29</v>
      </c>
      <c r="T6" s="123">
        <v>14</v>
      </c>
      <c r="U6" s="123">
        <v>12</v>
      </c>
      <c r="V6" s="123">
        <v>7</v>
      </c>
      <c r="W6" s="123">
        <v>5</v>
      </c>
      <c r="X6" s="123">
        <v>14</v>
      </c>
      <c r="Y6" s="123">
        <v>4</v>
      </c>
      <c r="Z6" s="123">
        <v>0</v>
      </c>
      <c r="AA6" s="123">
        <v>50</v>
      </c>
      <c r="AB6" s="123">
        <v>19</v>
      </c>
      <c r="AC6" s="123">
        <v>18</v>
      </c>
      <c r="AD6" s="123">
        <v>8</v>
      </c>
      <c r="AE6" s="123">
        <v>80</v>
      </c>
      <c r="AF6" s="123">
        <v>79</v>
      </c>
      <c r="AG6" s="123">
        <v>0</v>
      </c>
      <c r="AH6" s="123">
        <v>0</v>
      </c>
      <c r="AI6" s="123">
        <v>24</v>
      </c>
      <c r="AJ6" s="123">
        <v>5</v>
      </c>
      <c r="AK6" s="123">
        <v>1</v>
      </c>
      <c r="AL6" s="123">
        <v>1</v>
      </c>
      <c r="AM6" s="123">
        <v>9</v>
      </c>
      <c r="AN6" s="125">
        <v>456.21875</v>
      </c>
      <c r="AO6" s="125">
        <v>388</v>
      </c>
      <c r="AP6" s="123">
        <v>5</v>
      </c>
      <c r="AQ6" s="123">
        <v>5</v>
      </c>
      <c r="AR6" s="123">
        <v>17</v>
      </c>
      <c r="AS6" s="123">
        <v>6</v>
      </c>
      <c r="AT6" s="123">
        <v>6</v>
      </c>
      <c r="AU6" s="123">
        <v>7</v>
      </c>
      <c r="AV6" s="123">
        <v>6</v>
      </c>
      <c r="AW6" s="123">
        <v>3</v>
      </c>
      <c r="AX6" s="123">
        <v>3</v>
      </c>
      <c r="AY6" s="123">
        <v>3</v>
      </c>
      <c r="AZ6" s="123">
        <v>3</v>
      </c>
      <c r="BA6" s="125">
        <v>23692.622950819674</v>
      </c>
      <c r="BB6" s="125">
        <v>18265</v>
      </c>
      <c r="BC6" s="123">
        <v>2</v>
      </c>
      <c r="BD6" s="123">
        <v>13</v>
      </c>
      <c r="BE6" s="123">
        <v>12</v>
      </c>
      <c r="BF6" s="123">
        <v>6</v>
      </c>
      <c r="BG6" s="123">
        <v>7</v>
      </c>
      <c r="BH6" s="123">
        <v>6</v>
      </c>
      <c r="BI6" s="123">
        <v>3</v>
      </c>
      <c r="BJ6" s="123">
        <v>6</v>
      </c>
      <c r="BK6" s="123">
        <v>1</v>
      </c>
      <c r="BL6" s="123">
        <v>0</v>
      </c>
      <c r="BM6" s="123">
        <v>1</v>
      </c>
      <c r="BN6" s="123">
        <v>1</v>
      </c>
      <c r="BO6" s="123">
        <v>0</v>
      </c>
      <c r="BP6" s="123">
        <v>0</v>
      </c>
      <c r="BQ6" s="123">
        <v>0</v>
      </c>
      <c r="BR6" s="123">
        <v>0</v>
      </c>
      <c r="BS6" s="123">
        <v>2</v>
      </c>
      <c r="BT6" s="123">
        <v>0</v>
      </c>
      <c r="BU6" s="123">
        <v>0</v>
      </c>
      <c r="BV6" s="123">
        <v>0</v>
      </c>
      <c r="BW6" s="123">
        <v>1</v>
      </c>
      <c r="BX6" s="123">
        <v>36</v>
      </c>
      <c r="BY6" s="125">
        <v>31754.083333333332</v>
      </c>
      <c r="BZ6" s="125">
        <v>26456</v>
      </c>
      <c r="CA6" s="123">
        <v>7</v>
      </c>
      <c r="CB6" s="125">
        <v>10229.142857142857</v>
      </c>
      <c r="CC6" s="125">
        <v>7632</v>
      </c>
      <c r="CD6" s="123">
        <v>17</v>
      </c>
      <c r="CE6" s="125">
        <v>13157.588235294117</v>
      </c>
      <c r="CF6" s="125">
        <v>10500</v>
      </c>
      <c r="CG6" s="123">
        <v>43</v>
      </c>
      <c r="CH6" s="123">
        <v>12</v>
      </c>
      <c r="CI6" s="123">
        <v>4</v>
      </c>
      <c r="CJ6" s="123">
        <v>1</v>
      </c>
      <c r="CK6" s="123">
        <v>1</v>
      </c>
      <c r="CL6" s="123">
        <v>1</v>
      </c>
      <c r="CM6" s="126">
        <v>1.5625E-2</v>
      </c>
      <c r="CN6" s="123">
        <v>0</v>
      </c>
      <c r="CO6" s="126">
        <v>0</v>
      </c>
      <c r="CP6" s="123">
        <v>32</v>
      </c>
      <c r="CQ6" s="123">
        <v>11</v>
      </c>
      <c r="CR6" s="126">
        <v>6.5868263473053898E-2</v>
      </c>
      <c r="CS6" s="123">
        <v>10</v>
      </c>
      <c r="CT6" s="126">
        <f t="shared" si="0"/>
        <v>0.15625</v>
      </c>
      <c r="CU6" s="123">
        <v>28</v>
      </c>
      <c r="CV6" s="126">
        <f t="shared" si="1"/>
        <v>0.4375</v>
      </c>
      <c r="CW6" s="123">
        <v>1</v>
      </c>
      <c r="CX6" s="126">
        <f t="shared" si="2"/>
        <v>1.5625E-2</v>
      </c>
      <c r="CY6" s="123">
        <v>11</v>
      </c>
      <c r="CZ6" s="126">
        <f t="shared" si="3"/>
        <v>0.171875</v>
      </c>
      <c r="DA6" s="122" t="s">
        <v>1903</v>
      </c>
      <c r="DB6" s="55"/>
      <c r="DC6" s="55">
        <v>0</v>
      </c>
      <c r="DD6" s="55">
        <v>0</v>
      </c>
      <c r="DE6" s="78" t="s">
        <v>258</v>
      </c>
      <c r="DF6" s="127" t="s">
        <v>259</v>
      </c>
      <c r="DG6" s="78" t="s">
        <v>297</v>
      </c>
      <c r="DH6" s="127" t="s">
        <v>298</v>
      </c>
      <c r="DI6" s="78" t="s">
        <v>262</v>
      </c>
      <c r="DJ6" s="127" t="s">
        <v>263</v>
      </c>
      <c r="DK6" s="78" t="s">
        <v>299</v>
      </c>
      <c r="DL6" s="127" t="s">
        <v>300</v>
      </c>
      <c r="DM6" s="127" t="s">
        <v>301</v>
      </c>
      <c r="DN6" s="55" t="s">
        <v>1897</v>
      </c>
      <c r="DO6" s="68">
        <v>16.079158939999999</v>
      </c>
      <c r="DP6" s="55" t="s">
        <v>1898</v>
      </c>
      <c r="DQ6" s="55" t="s">
        <v>1904</v>
      </c>
      <c r="DR6" s="127" t="s">
        <v>302</v>
      </c>
      <c r="DS6" s="169"/>
      <c r="DT6" s="78">
        <v>2025</v>
      </c>
      <c r="DU6" s="78" t="s">
        <v>267</v>
      </c>
      <c r="DV6" s="123">
        <v>66</v>
      </c>
      <c r="DW6" s="123">
        <v>65</v>
      </c>
      <c r="DX6" s="55">
        <v>0</v>
      </c>
      <c r="DY6" s="55">
        <v>1</v>
      </c>
      <c r="DZ6" s="55">
        <v>11</v>
      </c>
      <c r="EA6" s="55">
        <v>17</v>
      </c>
      <c r="EB6" s="123">
        <v>10</v>
      </c>
      <c r="EC6" s="55">
        <v>17</v>
      </c>
      <c r="ED6" s="55">
        <v>11</v>
      </c>
      <c r="EE6" s="55">
        <v>0</v>
      </c>
      <c r="EF6" s="55">
        <v>0</v>
      </c>
      <c r="EG6" s="55">
        <v>0</v>
      </c>
      <c r="EH6" s="78">
        <v>1</v>
      </c>
      <c r="EI6" s="78">
        <v>0</v>
      </c>
      <c r="EJ6" s="127" t="s">
        <v>268</v>
      </c>
      <c r="EK6" s="127" t="s">
        <v>290</v>
      </c>
      <c r="EL6" s="81">
        <v>27759</v>
      </c>
      <c r="EM6" s="78">
        <v>45</v>
      </c>
      <c r="EN6" s="78" t="s">
        <v>271</v>
      </c>
      <c r="EO6" s="84">
        <v>12231</v>
      </c>
      <c r="EP6" s="78">
        <v>0.44</v>
      </c>
      <c r="EQ6" s="263">
        <v>11092.9807267951</v>
      </c>
      <c r="ER6" s="263">
        <v>19088.310913756501</v>
      </c>
      <c r="ES6" s="84">
        <f t="shared" si="4"/>
        <v>7995.3301869614006</v>
      </c>
      <c r="ET6" s="113">
        <f t="shared" si="5"/>
        <v>0.41886001454425981</v>
      </c>
      <c r="EU6" s="55">
        <v>3</v>
      </c>
      <c r="EV6" s="55">
        <v>1</v>
      </c>
      <c r="EW6" s="55" t="s">
        <v>1901</v>
      </c>
      <c r="EX6" s="78" t="s">
        <v>267</v>
      </c>
      <c r="EY6" s="158"/>
      <c r="EZ6" s="158"/>
      <c r="FA6" s="78" t="s">
        <v>272</v>
      </c>
      <c r="FB6" s="55" t="s">
        <v>51</v>
      </c>
      <c r="FC6" s="55" t="s">
        <v>1898</v>
      </c>
      <c r="FD6" s="122"/>
      <c r="FE6" s="55"/>
      <c r="FF6" s="127" t="s">
        <v>267</v>
      </c>
      <c r="FG6" s="55" t="s">
        <v>272</v>
      </c>
      <c r="FH6" s="78" t="s">
        <v>303</v>
      </c>
      <c r="FI6" s="78" t="s">
        <v>304</v>
      </c>
      <c r="FJ6" s="55">
        <v>3705</v>
      </c>
      <c r="FK6" s="55">
        <v>9</v>
      </c>
      <c r="FL6" s="78" t="s">
        <v>305</v>
      </c>
      <c r="FM6" s="55"/>
      <c r="FN6" s="55" t="s">
        <v>1900</v>
      </c>
      <c r="FO6" s="55" t="s">
        <v>1900</v>
      </c>
      <c r="FP6" s="55">
        <v>1</v>
      </c>
      <c r="FQ6" s="125">
        <v>20432178.023766089</v>
      </c>
      <c r="FR6" s="125">
        <v>309578.45490554679</v>
      </c>
      <c r="FS6" s="55">
        <v>3</v>
      </c>
      <c r="FT6" s="55">
        <v>3</v>
      </c>
      <c r="FU6" s="55">
        <v>0</v>
      </c>
      <c r="FV6" s="125">
        <v>0</v>
      </c>
      <c r="FW6" s="55">
        <v>0</v>
      </c>
      <c r="FX6" s="125">
        <v>0</v>
      </c>
      <c r="FY6" s="55">
        <v>0</v>
      </c>
      <c r="FZ6" s="125">
        <v>0</v>
      </c>
      <c r="GA6" s="55" t="s">
        <v>1900</v>
      </c>
      <c r="GB6" s="55" t="s">
        <v>1900</v>
      </c>
      <c r="GC6" s="55" t="s">
        <v>1900</v>
      </c>
      <c r="GD6" s="124">
        <v>71.69</v>
      </c>
      <c r="GE6" s="124">
        <v>46.15</v>
      </c>
      <c r="GF6" s="125">
        <v>309638.66000000003</v>
      </c>
      <c r="GG6" s="125">
        <v>4763.6716923076929</v>
      </c>
      <c r="GH6" s="125">
        <v>1035834.89</v>
      </c>
      <c r="GI6" s="125">
        <v>15935.921384615385</v>
      </c>
      <c r="GJ6" s="125">
        <v>63189.4</v>
      </c>
      <c r="GK6" s="125">
        <v>972.14461538461546</v>
      </c>
      <c r="GL6" s="125">
        <v>69166.38</v>
      </c>
      <c r="GM6" s="125">
        <v>1064.098153846154</v>
      </c>
      <c r="GN6" s="125">
        <v>84927.81</v>
      </c>
      <c r="GO6" s="125">
        <v>1306.5816923076923</v>
      </c>
      <c r="GP6" s="125">
        <v>29935.25</v>
      </c>
      <c r="GQ6" s="125">
        <v>460.5423076923077</v>
      </c>
      <c r="GR6" s="125">
        <v>34831.800000000003</v>
      </c>
      <c r="GS6" s="125">
        <v>535.87384615384622</v>
      </c>
      <c r="GT6" s="125">
        <v>753784.25</v>
      </c>
      <c r="GU6" s="125">
        <v>11596.680769230768</v>
      </c>
      <c r="GV6" s="125">
        <v>-344080.23</v>
      </c>
      <c r="GW6" s="125">
        <v>-5293.5419999999995</v>
      </c>
      <c r="GX6" s="55">
        <v>0</v>
      </c>
      <c r="GY6" s="55">
        <v>0</v>
      </c>
      <c r="GZ6" s="55">
        <v>0</v>
      </c>
      <c r="HA6" s="55" t="s">
        <v>1901</v>
      </c>
      <c r="HB6" s="172">
        <v>0.79593699622137548</v>
      </c>
      <c r="HC6" s="123">
        <v>61</v>
      </c>
      <c r="HD6" s="153">
        <v>0.31282051282051282</v>
      </c>
      <c r="HE6" s="123">
        <v>8</v>
      </c>
      <c r="HF6" s="153">
        <v>0.12307692307692308</v>
      </c>
      <c r="HG6" s="123">
        <v>567</v>
      </c>
      <c r="HH6" s="153">
        <v>2.9076923076923076</v>
      </c>
      <c r="HI6" s="123">
        <v>10</v>
      </c>
      <c r="HJ6" s="153">
        <v>0.15384615384615385</v>
      </c>
      <c r="HK6" s="123">
        <v>222</v>
      </c>
      <c r="HL6" s="153">
        <v>1.1384615384615384</v>
      </c>
      <c r="HM6" s="123">
        <v>7</v>
      </c>
      <c r="HN6" s="153">
        <v>0.1076923076923077</v>
      </c>
      <c r="HO6" s="123">
        <v>363</v>
      </c>
      <c r="HP6" s="153">
        <v>1.8615384615384616</v>
      </c>
      <c r="HQ6" s="123">
        <v>146</v>
      </c>
      <c r="HR6" s="153">
        <v>0.74871794871794872</v>
      </c>
      <c r="HS6" s="123">
        <v>14</v>
      </c>
      <c r="HT6" s="153">
        <v>7</v>
      </c>
      <c r="HU6" s="123">
        <v>2</v>
      </c>
      <c r="HV6" s="153">
        <v>1</v>
      </c>
      <c r="HW6" s="123">
        <v>104</v>
      </c>
      <c r="HX6" s="123">
        <v>34.666666666666664</v>
      </c>
      <c r="HY6" s="153">
        <v>2.8888888888888888</v>
      </c>
      <c r="HZ6" s="123">
        <v>2061</v>
      </c>
      <c r="IA6" s="153">
        <v>10.569230769230769</v>
      </c>
      <c r="IB6" s="123">
        <v>16</v>
      </c>
      <c r="IC6" s="153">
        <v>0.24615384615384617</v>
      </c>
      <c r="ID6" s="123">
        <v>1961</v>
      </c>
      <c r="IE6" s="153">
        <v>10.056410256410256</v>
      </c>
      <c r="IF6" s="123">
        <v>139</v>
      </c>
      <c r="IG6" s="153">
        <v>2.1384615384615384</v>
      </c>
      <c r="IH6" s="123">
        <v>76</v>
      </c>
      <c r="II6" s="153">
        <v>0.38974358974358975</v>
      </c>
      <c r="IJ6" s="123">
        <v>42</v>
      </c>
      <c r="IK6" s="153">
        <v>0.64615384615384619</v>
      </c>
      <c r="IL6" s="95">
        <v>0</v>
      </c>
      <c r="IM6" s="95">
        <v>0</v>
      </c>
      <c r="IN6" s="95">
        <v>0</v>
      </c>
      <c r="IO6" s="95">
        <v>0</v>
      </c>
      <c r="IP6" s="95">
        <v>0</v>
      </c>
      <c r="IQ6" s="113" t="s">
        <v>1900</v>
      </c>
      <c r="IR6" s="113" t="s">
        <v>1900</v>
      </c>
      <c r="IS6" s="113" t="s">
        <v>1900</v>
      </c>
      <c r="IT6" s="95">
        <v>49</v>
      </c>
      <c r="IU6" s="95">
        <v>7</v>
      </c>
      <c r="IV6" s="113">
        <v>0.1076923076923077</v>
      </c>
      <c r="IW6" s="95" t="s">
        <v>1900</v>
      </c>
      <c r="IX6" s="95" t="s">
        <v>1900</v>
      </c>
      <c r="IY6" s="124" t="s">
        <v>1900</v>
      </c>
      <c r="IZ6" s="124" t="s">
        <v>1900</v>
      </c>
      <c r="JA6" s="182" t="s">
        <v>267</v>
      </c>
      <c r="JB6" s="182">
        <v>0</v>
      </c>
      <c r="JC6" s="230">
        <v>0</v>
      </c>
      <c r="JD6" s="205"/>
    </row>
    <row r="7" spans="1:264" s="35" customFormat="1" ht="29.25" hidden="1" customHeight="1">
      <c r="A7" s="122" t="s">
        <v>256</v>
      </c>
      <c r="B7" s="158" t="s">
        <v>256</v>
      </c>
      <c r="C7" s="158" t="s">
        <v>1742</v>
      </c>
      <c r="D7" s="55">
        <v>67</v>
      </c>
      <c r="E7" s="158" t="s">
        <v>323</v>
      </c>
      <c r="F7" s="145">
        <v>214</v>
      </c>
      <c r="G7" s="55" t="s">
        <v>1905</v>
      </c>
      <c r="H7" s="123">
        <v>96</v>
      </c>
      <c r="I7" s="123">
        <v>158</v>
      </c>
      <c r="J7" s="124">
        <v>1.6458333000000001</v>
      </c>
      <c r="K7" s="124">
        <v>23.1927083</v>
      </c>
      <c r="L7" s="123">
        <v>53</v>
      </c>
      <c r="M7" s="123">
        <v>105</v>
      </c>
      <c r="N7" s="123">
        <v>9</v>
      </c>
      <c r="O7" s="123">
        <v>8</v>
      </c>
      <c r="P7" s="123">
        <v>8</v>
      </c>
      <c r="Q7" s="123">
        <v>12</v>
      </c>
      <c r="R7" s="123">
        <v>9</v>
      </c>
      <c r="S7" s="123">
        <v>19</v>
      </c>
      <c r="T7" s="123">
        <v>15</v>
      </c>
      <c r="U7" s="123">
        <v>22</v>
      </c>
      <c r="V7" s="123">
        <v>9</v>
      </c>
      <c r="W7" s="123">
        <v>9</v>
      </c>
      <c r="X7" s="123">
        <v>15</v>
      </c>
      <c r="Y7" s="123">
        <v>18</v>
      </c>
      <c r="Z7" s="123">
        <v>5</v>
      </c>
      <c r="AA7" s="123">
        <v>36</v>
      </c>
      <c r="AB7" s="123">
        <v>46</v>
      </c>
      <c r="AC7" s="123">
        <v>38</v>
      </c>
      <c r="AD7" s="123">
        <v>2</v>
      </c>
      <c r="AE7" s="123">
        <v>76</v>
      </c>
      <c r="AF7" s="123">
        <v>80</v>
      </c>
      <c r="AG7" s="123">
        <v>0</v>
      </c>
      <c r="AH7" s="123">
        <v>0</v>
      </c>
      <c r="AI7" s="123">
        <v>52</v>
      </c>
      <c r="AJ7" s="123">
        <v>13</v>
      </c>
      <c r="AK7" s="123">
        <v>3</v>
      </c>
      <c r="AL7" s="123">
        <v>0</v>
      </c>
      <c r="AM7" s="123">
        <v>12</v>
      </c>
      <c r="AN7" s="125">
        <v>501.86458333333331</v>
      </c>
      <c r="AO7" s="125">
        <v>310</v>
      </c>
      <c r="AP7" s="123">
        <v>0</v>
      </c>
      <c r="AQ7" s="123">
        <v>8</v>
      </c>
      <c r="AR7" s="123">
        <v>39</v>
      </c>
      <c r="AS7" s="123">
        <v>11</v>
      </c>
      <c r="AT7" s="123">
        <v>5</v>
      </c>
      <c r="AU7" s="123">
        <v>6</v>
      </c>
      <c r="AV7" s="123">
        <v>7</v>
      </c>
      <c r="AW7" s="123">
        <v>3</v>
      </c>
      <c r="AX7" s="123">
        <v>4</v>
      </c>
      <c r="AY7" s="123">
        <v>1</v>
      </c>
      <c r="AZ7" s="123">
        <v>12</v>
      </c>
      <c r="BA7" s="125">
        <v>22061.569892473119</v>
      </c>
      <c r="BB7" s="125">
        <v>13584</v>
      </c>
      <c r="BC7" s="123">
        <v>2</v>
      </c>
      <c r="BD7" s="123">
        <v>25</v>
      </c>
      <c r="BE7" s="123">
        <v>22</v>
      </c>
      <c r="BF7" s="123">
        <v>9</v>
      </c>
      <c r="BG7" s="123">
        <v>5</v>
      </c>
      <c r="BH7" s="123">
        <v>9</v>
      </c>
      <c r="BI7" s="123">
        <v>5</v>
      </c>
      <c r="BJ7" s="123">
        <v>2</v>
      </c>
      <c r="BK7" s="123">
        <v>3</v>
      </c>
      <c r="BL7" s="123">
        <v>2</v>
      </c>
      <c r="BM7" s="123">
        <v>3</v>
      </c>
      <c r="BN7" s="123">
        <v>0</v>
      </c>
      <c r="BO7" s="123">
        <v>1</v>
      </c>
      <c r="BP7" s="123">
        <v>2</v>
      </c>
      <c r="BQ7" s="123">
        <v>1</v>
      </c>
      <c r="BR7" s="123">
        <v>0</v>
      </c>
      <c r="BS7" s="123">
        <v>0</v>
      </c>
      <c r="BT7" s="123">
        <v>1</v>
      </c>
      <c r="BU7" s="123">
        <v>0</v>
      </c>
      <c r="BV7" s="123">
        <v>1</v>
      </c>
      <c r="BW7" s="123">
        <v>0</v>
      </c>
      <c r="BX7" s="123">
        <v>37</v>
      </c>
      <c r="BY7" s="125">
        <v>35846.2972972973</v>
      </c>
      <c r="BZ7" s="125">
        <v>28890</v>
      </c>
      <c r="CA7" s="123">
        <v>9</v>
      </c>
      <c r="CB7" s="125">
        <v>12344</v>
      </c>
      <c r="CC7" s="125">
        <v>11952</v>
      </c>
      <c r="CD7" s="123">
        <v>47</v>
      </c>
      <c r="CE7" s="125">
        <v>13778.531914893618</v>
      </c>
      <c r="CF7" s="125">
        <v>10296</v>
      </c>
      <c r="CG7" s="123">
        <v>63</v>
      </c>
      <c r="CH7" s="123">
        <v>19</v>
      </c>
      <c r="CI7" s="123">
        <v>7</v>
      </c>
      <c r="CJ7" s="123">
        <v>4</v>
      </c>
      <c r="CK7" s="123">
        <v>0</v>
      </c>
      <c r="CL7" s="123">
        <v>0</v>
      </c>
      <c r="CM7" s="126">
        <v>0</v>
      </c>
      <c r="CN7" s="123">
        <v>6</v>
      </c>
      <c r="CO7" s="126">
        <v>6.25E-2</v>
      </c>
      <c r="CP7" s="123">
        <v>48</v>
      </c>
      <c r="CQ7" s="123">
        <v>11</v>
      </c>
      <c r="CR7" s="126">
        <v>6.9620253164556958E-2</v>
      </c>
      <c r="CS7" s="123">
        <v>10</v>
      </c>
      <c r="CT7" s="126">
        <f t="shared" si="0"/>
        <v>0.10416666666666667</v>
      </c>
      <c r="CU7" s="123">
        <v>52</v>
      </c>
      <c r="CV7" s="126">
        <f t="shared" si="1"/>
        <v>0.54166666666666663</v>
      </c>
      <c r="CW7" s="123">
        <v>2</v>
      </c>
      <c r="CX7" s="126">
        <f t="shared" si="2"/>
        <v>2.0833333333333332E-2</v>
      </c>
      <c r="CY7" s="123">
        <v>30</v>
      </c>
      <c r="CZ7" s="126">
        <f t="shared" si="3"/>
        <v>0.3125</v>
      </c>
      <c r="DA7" s="122" t="s">
        <v>1906</v>
      </c>
      <c r="DB7" s="55"/>
      <c r="DC7" s="55">
        <v>0</v>
      </c>
      <c r="DD7" s="55">
        <v>1</v>
      </c>
      <c r="DE7" s="78" t="s">
        <v>258</v>
      </c>
      <c r="DF7" s="127" t="s">
        <v>259</v>
      </c>
      <c r="DG7" s="78" t="s">
        <v>324</v>
      </c>
      <c r="DH7" s="127" t="s">
        <v>325</v>
      </c>
      <c r="DI7" s="78" t="s">
        <v>262</v>
      </c>
      <c r="DJ7" s="127" t="s">
        <v>263</v>
      </c>
      <c r="DK7" s="78" t="s">
        <v>318</v>
      </c>
      <c r="DL7" s="127" t="s">
        <v>326</v>
      </c>
      <c r="DM7" s="127" t="s">
        <v>327</v>
      </c>
      <c r="DN7" s="55" t="s">
        <v>1897</v>
      </c>
      <c r="DO7" s="68">
        <v>12.820512820512819</v>
      </c>
      <c r="DP7" s="55" t="s">
        <v>1898</v>
      </c>
      <c r="DQ7" s="55" t="s">
        <v>272</v>
      </c>
      <c r="DR7" s="127" t="s">
        <v>328</v>
      </c>
      <c r="DS7" s="169" t="s">
        <v>1907</v>
      </c>
      <c r="DT7" s="78">
        <v>2021</v>
      </c>
      <c r="DU7" s="78" t="s">
        <v>267</v>
      </c>
      <c r="DV7" s="123">
        <v>96</v>
      </c>
      <c r="DW7" s="123">
        <v>96</v>
      </c>
      <c r="DX7" s="55">
        <v>0</v>
      </c>
      <c r="DY7" s="55">
        <v>0</v>
      </c>
      <c r="DZ7" s="55">
        <v>12</v>
      </c>
      <c r="EA7" s="55">
        <v>38</v>
      </c>
      <c r="EB7" s="123">
        <v>30</v>
      </c>
      <c r="EC7" s="55">
        <v>16</v>
      </c>
      <c r="ED7" s="55">
        <v>0</v>
      </c>
      <c r="EE7" s="55">
        <v>0</v>
      </c>
      <c r="EF7" s="55">
        <v>0</v>
      </c>
      <c r="EG7" s="55">
        <v>0</v>
      </c>
      <c r="EH7" s="78">
        <v>1</v>
      </c>
      <c r="EI7" s="78">
        <v>0</v>
      </c>
      <c r="EJ7" s="127" t="s">
        <v>268</v>
      </c>
      <c r="EK7" s="127" t="s">
        <v>290</v>
      </c>
      <c r="EL7" s="81">
        <v>25933</v>
      </c>
      <c r="EM7" s="78">
        <v>50</v>
      </c>
      <c r="EN7" s="78" t="s">
        <v>271</v>
      </c>
      <c r="EO7" s="84">
        <v>13337</v>
      </c>
      <c r="EP7" s="78">
        <v>0.92</v>
      </c>
      <c r="EQ7" s="263">
        <v>12754.961088893901</v>
      </c>
      <c r="ER7" s="263">
        <v>42154.430430480097</v>
      </c>
      <c r="ES7" s="84">
        <f t="shared" si="4"/>
        <v>29399.469341586198</v>
      </c>
      <c r="ET7" s="113">
        <f t="shared" si="5"/>
        <v>0.69742300017719316</v>
      </c>
      <c r="EU7" s="55">
        <v>2</v>
      </c>
      <c r="EV7" s="55">
        <v>2</v>
      </c>
      <c r="EW7" s="55" t="s">
        <v>1901</v>
      </c>
      <c r="EX7" s="78" t="s">
        <v>291</v>
      </c>
      <c r="EY7" s="158"/>
      <c r="EZ7" s="158"/>
      <c r="FA7" s="78" t="s">
        <v>267</v>
      </c>
      <c r="FB7" s="55" t="s">
        <v>51</v>
      </c>
      <c r="FC7" s="55" t="s">
        <v>1898</v>
      </c>
      <c r="FD7" s="122"/>
      <c r="FE7" s="55"/>
      <c r="FF7" s="127" t="s">
        <v>267</v>
      </c>
      <c r="FG7" s="55" t="s">
        <v>272</v>
      </c>
      <c r="FH7" s="78" t="s">
        <v>329</v>
      </c>
      <c r="FI7" s="78" t="s">
        <v>330</v>
      </c>
      <c r="FJ7" s="55">
        <v>3709</v>
      </c>
      <c r="FK7" s="55">
        <v>8</v>
      </c>
      <c r="FL7" s="78" t="s">
        <v>331</v>
      </c>
      <c r="FM7" s="55"/>
      <c r="FN7" s="55" t="s">
        <v>1900</v>
      </c>
      <c r="FO7" s="55" t="s">
        <v>1900</v>
      </c>
      <c r="FP7" s="55">
        <v>1</v>
      </c>
      <c r="FQ7" s="125">
        <v>20168102.604790285</v>
      </c>
      <c r="FR7" s="125">
        <v>210084.40213323213</v>
      </c>
      <c r="FS7" s="55">
        <v>3</v>
      </c>
      <c r="FT7" s="55">
        <v>4</v>
      </c>
      <c r="FU7" s="55">
        <v>0</v>
      </c>
      <c r="FV7" s="125">
        <v>0</v>
      </c>
      <c r="FW7" s="55">
        <v>1</v>
      </c>
      <c r="FX7" s="125">
        <v>218943.58</v>
      </c>
      <c r="FY7" s="55">
        <v>0</v>
      </c>
      <c r="FZ7" s="125">
        <v>0</v>
      </c>
      <c r="GA7" s="55" t="s">
        <v>1900</v>
      </c>
      <c r="GB7" s="55" t="s">
        <v>1900</v>
      </c>
      <c r="GC7" s="55" t="s">
        <v>1900</v>
      </c>
      <c r="GD7" s="124">
        <v>87.04</v>
      </c>
      <c r="GE7" s="124">
        <v>41.67</v>
      </c>
      <c r="GF7" s="125">
        <v>487445.75999999995</v>
      </c>
      <c r="GG7" s="125">
        <v>5077.5599999999995</v>
      </c>
      <c r="GH7" s="125">
        <v>1174406.96</v>
      </c>
      <c r="GI7" s="125">
        <v>12233.405833333332</v>
      </c>
      <c r="GJ7" s="125">
        <v>118871.58</v>
      </c>
      <c r="GK7" s="125">
        <v>1238.245625</v>
      </c>
      <c r="GL7" s="125">
        <v>99243.18</v>
      </c>
      <c r="GM7" s="125">
        <v>1033.7831249999999</v>
      </c>
      <c r="GN7" s="125">
        <v>108247.18</v>
      </c>
      <c r="GO7" s="125">
        <v>1127.5747916666667</v>
      </c>
      <c r="GP7" s="125">
        <v>32691.08</v>
      </c>
      <c r="GQ7" s="125">
        <v>340.53208333333333</v>
      </c>
      <c r="GR7" s="125">
        <v>5489.65</v>
      </c>
      <c r="GS7" s="125">
        <v>57.183854166666663</v>
      </c>
      <c r="GT7" s="125">
        <v>809864.28999999992</v>
      </c>
      <c r="GU7" s="125">
        <v>8436.0863541666658</v>
      </c>
      <c r="GV7" s="125">
        <v>-33731.110000000102</v>
      </c>
      <c r="GW7" s="125">
        <v>-351.36572916666773</v>
      </c>
      <c r="GX7" s="55">
        <v>0</v>
      </c>
      <c r="GY7" s="55">
        <v>0</v>
      </c>
      <c r="GZ7" s="55">
        <v>0</v>
      </c>
      <c r="HA7" s="55" t="s">
        <v>1901</v>
      </c>
      <c r="HB7" s="172">
        <v>0.68116955259967793</v>
      </c>
      <c r="HC7" s="123">
        <v>76</v>
      </c>
      <c r="HD7" s="153">
        <v>0.2638888888888889</v>
      </c>
      <c r="HE7" s="123">
        <v>12</v>
      </c>
      <c r="HF7" s="153">
        <v>0.125</v>
      </c>
      <c r="HG7" s="123">
        <v>565</v>
      </c>
      <c r="HH7" s="153">
        <v>1.9618055555555556</v>
      </c>
      <c r="HI7" s="123">
        <v>9</v>
      </c>
      <c r="HJ7" s="153">
        <v>9.375E-2</v>
      </c>
      <c r="HK7" s="123">
        <v>268</v>
      </c>
      <c r="HL7" s="153">
        <v>0.93055555555555547</v>
      </c>
      <c r="HM7" s="123">
        <v>3</v>
      </c>
      <c r="HN7" s="153">
        <v>3.125E-2</v>
      </c>
      <c r="HO7" s="123">
        <v>378</v>
      </c>
      <c r="HP7" s="153">
        <v>1.3125</v>
      </c>
      <c r="HQ7" s="123">
        <v>67</v>
      </c>
      <c r="HR7" s="153">
        <v>0.23263888888888887</v>
      </c>
      <c r="HS7" s="123">
        <v>5</v>
      </c>
      <c r="HT7" s="153">
        <v>2.5</v>
      </c>
      <c r="HU7" s="123">
        <v>1</v>
      </c>
      <c r="HV7" s="153">
        <v>0.5</v>
      </c>
      <c r="HW7" s="123">
        <v>47</v>
      </c>
      <c r="HX7" s="123">
        <v>15.666666666666666</v>
      </c>
      <c r="HY7" s="153">
        <v>0.65277777777777779</v>
      </c>
      <c r="HZ7" s="123">
        <v>2333</v>
      </c>
      <c r="IA7" s="153">
        <v>8.1006944444444446</v>
      </c>
      <c r="IB7" s="123">
        <v>10</v>
      </c>
      <c r="IC7" s="153">
        <v>0.10416666666666667</v>
      </c>
      <c r="ID7" s="123">
        <v>1643</v>
      </c>
      <c r="IE7" s="153">
        <v>5.7048611111111107</v>
      </c>
      <c r="IF7" s="123">
        <v>201</v>
      </c>
      <c r="IG7" s="153">
        <v>2.09375</v>
      </c>
      <c r="IH7" s="123">
        <v>149</v>
      </c>
      <c r="II7" s="153">
        <v>0.51736111111111105</v>
      </c>
      <c r="IJ7" s="123">
        <v>52</v>
      </c>
      <c r="IK7" s="153">
        <v>0.54166666666666663</v>
      </c>
      <c r="IL7" s="95">
        <v>0</v>
      </c>
      <c r="IM7" s="95">
        <v>0</v>
      </c>
      <c r="IN7" s="95">
        <v>0</v>
      </c>
      <c r="IO7" s="95">
        <v>0</v>
      </c>
      <c r="IP7" s="95">
        <v>0</v>
      </c>
      <c r="IQ7" s="113" t="s">
        <v>1900</v>
      </c>
      <c r="IR7" s="113" t="s">
        <v>1900</v>
      </c>
      <c r="IS7" s="113" t="s">
        <v>1900</v>
      </c>
      <c r="IT7" s="95">
        <v>47</v>
      </c>
      <c r="IU7" s="95">
        <v>9</v>
      </c>
      <c r="IV7" s="113">
        <v>9.375E-2</v>
      </c>
      <c r="IW7" s="95" t="s">
        <v>1900</v>
      </c>
      <c r="IX7" s="95" t="s">
        <v>1900</v>
      </c>
      <c r="IY7" s="124" t="s">
        <v>1900</v>
      </c>
      <c r="IZ7" s="124" t="s">
        <v>1900</v>
      </c>
      <c r="JA7" s="182" t="s">
        <v>267</v>
      </c>
      <c r="JB7" s="182">
        <v>3</v>
      </c>
      <c r="JC7" s="230">
        <v>3.125E-2</v>
      </c>
      <c r="JD7" s="205"/>
    </row>
    <row r="8" spans="1:264" s="35" customFormat="1" ht="29.25" hidden="1" customHeight="1">
      <c r="A8" s="122" t="s">
        <v>256</v>
      </c>
      <c r="B8" s="158" t="s">
        <v>256</v>
      </c>
      <c r="C8" s="158" t="s">
        <v>1779</v>
      </c>
      <c r="D8" s="55">
        <v>118</v>
      </c>
      <c r="E8" s="158" t="s">
        <v>414</v>
      </c>
      <c r="F8" s="145">
        <v>118</v>
      </c>
      <c r="G8" s="55" t="s">
        <v>1908</v>
      </c>
      <c r="H8" s="123">
        <v>919</v>
      </c>
      <c r="I8" s="123">
        <v>2253</v>
      </c>
      <c r="J8" s="124">
        <v>2.4515777999999999</v>
      </c>
      <c r="K8" s="124">
        <v>22.503808500000002</v>
      </c>
      <c r="L8" s="123">
        <v>851</v>
      </c>
      <c r="M8" s="123">
        <v>1402</v>
      </c>
      <c r="N8" s="123">
        <v>117</v>
      </c>
      <c r="O8" s="123">
        <v>188</v>
      </c>
      <c r="P8" s="123">
        <v>203</v>
      </c>
      <c r="Q8" s="123">
        <v>227</v>
      </c>
      <c r="R8" s="123">
        <v>230</v>
      </c>
      <c r="S8" s="123">
        <v>290</v>
      </c>
      <c r="T8" s="123">
        <v>185</v>
      </c>
      <c r="U8" s="123">
        <v>240</v>
      </c>
      <c r="V8" s="123">
        <v>121</v>
      </c>
      <c r="W8" s="123">
        <v>122</v>
      </c>
      <c r="X8" s="123">
        <v>166</v>
      </c>
      <c r="Y8" s="123">
        <v>105</v>
      </c>
      <c r="Z8" s="123">
        <v>59</v>
      </c>
      <c r="AA8" s="123">
        <v>634</v>
      </c>
      <c r="AB8" s="123">
        <v>397</v>
      </c>
      <c r="AC8" s="123">
        <v>330</v>
      </c>
      <c r="AD8" s="123">
        <v>58</v>
      </c>
      <c r="AE8" s="123">
        <v>746</v>
      </c>
      <c r="AF8" s="123">
        <v>1442</v>
      </c>
      <c r="AG8" s="123">
        <v>6</v>
      </c>
      <c r="AH8" s="123">
        <v>1</v>
      </c>
      <c r="AI8" s="123">
        <v>417</v>
      </c>
      <c r="AJ8" s="123">
        <v>136</v>
      </c>
      <c r="AK8" s="123">
        <v>39</v>
      </c>
      <c r="AL8" s="123">
        <v>16</v>
      </c>
      <c r="AM8" s="123">
        <v>94</v>
      </c>
      <c r="AN8" s="125">
        <v>521.4461371055495</v>
      </c>
      <c r="AO8" s="125">
        <v>390</v>
      </c>
      <c r="AP8" s="123">
        <v>11</v>
      </c>
      <c r="AQ8" s="123">
        <v>56</v>
      </c>
      <c r="AR8" s="123">
        <v>314</v>
      </c>
      <c r="AS8" s="123">
        <v>89</v>
      </c>
      <c r="AT8" s="123">
        <v>87</v>
      </c>
      <c r="AU8" s="123">
        <v>81</v>
      </c>
      <c r="AV8" s="123">
        <v>51</v>
      </c>
      <c r="AW8" s="123">
        <v>41</v>
      </c>
      <c r="AX8" s="123">
        <v>40</v>
      </c>
      <c r="AY8" s="123">
        <v>39</v>
      </c>
      <c r="AZ8" s="123">
        <v>110</v>
      </c>
      <c r="BA8" s="125">
        <v>25583.502267573695</v>
      </c>
      <c r="BB8" s="125">
        <v>17558</v>
      </c>
      <c r="BC8" s="123">
        <v>39</v>
      </c>
      <c r="BD8" s="123">
        <v>213</v>
      </c>
      <c r="BE8" s="123">
        <v>134</v>
      </c>
      <c r="BF8" s="123">
        <v>107</v>
      </c>
      <c r="BG8" s="123">
        <v>82</v>
      </c>
      <c r="BH8" s="123">
        <v>66</v>
      </c>
      <c r="BI8" s="123">
        <v>38</v>
      </c>
      <c r="BJ8" s="123">
        <v>47</v>
      </c>
      <c r="BK8" s="123">
        <v>32</v>
      </c>
      <c r="BL8" s="123">
        <v>31</v>
      </c>
      <c r="BM8" s="123">
        <v>26</v>
      </c>
      <c r="BN8" s="123">
        <v>12</v>
      </c>
      <c r="BO8" s="123">
        <v>17</v>
      </c>
      <c r="BP8" s="123">
        <v>7</v>
      </c>
      <c r="BQ8" s="123">
        <v>3</v>
      </c>
      <c r="BR8" s="123">
        <v>5</v>
      </c>
      <c r="BS8" s="123">
        <v>1</v>
      </c>
      <c r="BT8" s="123">
        <v>4</v>
      </c>
      <c r="BU8" s="123">
        <v>0</v>
      </c>
      <c r="BV8" s="123">
        <v>4</v>
      </c>
      <c r="BW8" s="123">
        <v>14</v>
      </c>
      <c r="BX8" s="123">
        <v>446</v>
      </c>
      <c r="BY8" s="125">
        <v>38178.123318385653</v>
      </c>
      <c r="BZ8" s="125">
        <v>30017.5</v>
      </c>
      <c r="CA8" s="123">
        <v>123</v>
      </c>
      <c r="CB8" s="125">
        <v>13347.569105691056</v>
      </c>
      <c r="CC8" s="125">
        <v>9908</v>
      </c>
      <c r="CD8" s="123">
        <v>321</v>
      </c>
      <c r="CE8" s="125">
        <v>13347.604361370717</v>
      </c>
      <c r="CF8" s="125">
        <v>10116</v>
      </c>
      <c r="CG8" s="123">
        <v>610</v>
      </c>
      <c r="CH8" s="123">
        <v>158</v>
      </c>
      <c r="CI8" s="123">
        <v>86</v>
      </c>
      <c r="CJ8" s="123">
        <v>20</v>
      </c>
      <c r="CK8" s="123">
        <v>6</v>
      </c>
      <c r="CL8" s="123">
        <v>8</v>
      </c>
      <c r="CM8" s="126">
        <v>8.7051142546245922E-3</v>
      </c>
      <c r="CN8" s="123">
        <v>24</v>
      </c>
      <c r="CO8" s="126">
        <v>2.6115342763873776E-2</v>
      </c>
      <c r="CP8" s="123">
        <v>482</v>
      </c>
      <c r="CQ8" s="123">
        <v>149</v>
      </c>
      <c r="CR8" s="126">
        <v>6.6134043497558817E-2</v>
      </c>
      <c r="CS8" s="123">
        <v>101</v>
      </c>
      <c r="CT8" s="126">
        <f t="shared" si="0"/>
        <v>0.10990206746463548</v>
      </c>
      <c r="CU8" s="123">
        <v>391</v>
      </c>
      <c r="CV8" s="126">
        <f t="shared" si="1"/>
        <v>0.42546245919477693</v>
      </c>
      <c r="CW8" s="123">
        <v>27</v>
      </c>
      <c r="CX8" s="126">
        <f t="shared" si="2"/>
        <v>2.9379760609357999E-2</v>
      </c>
      <c r="CY8" s="123">
        <v>157</v>
      </c>
      <c r="CZ8" s="126">
        <f t="shared" si="3"/>
        <v>0.17083786724700761</v>
      </c>
      <c r="DA8" s="122" t="s">
        <v>1903</v>
      </c>
      <c r="DB8" s="55"/>
      <c r="DC8" s="55">
        <v>53</v>
      </c>
      <c r="DD8" s="55">
        <v>3</v>
      </c>
      <c r="DE8" s="78" t="s">
        <v>258</v>
      </c>
      <c r="DF8" s="127" t="s">
        <v>259</v>
      </c>
      <c r="DG8" s="78" t="s">
        <v>415</v>
      </c>
      <c r="DH8" s="127" t="s">
        <v>416</v>
      </c>
      <c r="DI8" s="78" t="s">
        <v>338</v>
      </c>
      <c r="DJ8" s="127" t="s">
        <v>339</v>
      </c>
      <c r="DK8" s="78" t="s">
        <v>318</v>
      </c>
      <c r="DL8" s="127" t="s">
        <v>326</v>
      </c>
      <c r="DM8" s="127" t="s">
        <v>417</v>
      </c>
      <c r="DN8" s="55" t="s">
        <v>1897</v>
      </c>
      <c r="DO8" s="68">
        <v>12.121212121212121</v>
      </c>
      <c r="DP8" s="55" t="s">
        <v>1898</v>
      </c>
      <c r="DQ8" s="55" t="s">
        <v>272</v>
      </c>
      <c r="DR8" s="127" t="s">
        <v>418</v>
      </c>
      <c r="DS8" s="169" t="s">
        <v>1909</v>
      </c>
      <c r="DT8" s="77"/>
      <c r="DU8" s="78" t="s">
        <v>267</v>
      </c>
      <c r="DV8" s="123">
        <v>925</v>
      </c>
      <c r="DW8" s="123">
        <v>922</v>
      </c>
      <c r="DX8" s="55">
        <v>2</v>
      </c>
      <c r="DY8" s="55">
        <v>1</v>
      </c>
      <c r="DZ8" s="55">
        <v>1</v>
      </c>
      <c r="EA8" s="55">
        <v>288</v>
      </c>
      <c r="EB8" s="123">
        <v>281</v>
      </c>
      <c r="EC8" s="55">
        <v>281</v>
      </c>
      <c r="ED8" s="55">
        <v>66</v>
      </c>
      <c r="EE8" s="55">
        <v>8</v>
      </c>
      <c r="EF8" s="55">
        <v>0</v>
      </c>
      <c r="EG8" s="55">
        <v>0</v>
      </c>
      <c r="EH8" s="78">
        <v>7</v>
      </c>
      <c r="EI8" s="78">
        <v>0</v>
      </c>
      <c r="EJ8" s="127" t="s">
        <v>268</v>
      </c>
      <c r="EK8" s="127" t="s">
        <v>269</v>
      </c>
      <c r="EL8" s="81">
        <v>23620</v>
      </c>
      <c r="EM8" s="78">
        <v>56</v>
      </c>
      <c r="EN8" s="78" t="s">
        <v>419</v>
      </c>
      <c r="EO8" s="84">
        <v>56283</v>
      </c>
      <c r="EP8" s="78">
        <v>9.39</v>
      </c>
      <c r="EQ8" s="263">
        <v>55616.782222916401</v>
      </c>
      <c r="ER8" s="263">
        <v>407671.59219161799</v>
      </c>
      <c r="ES8" s="84">
        <f t="shared" si="4"/>
        <v>352054.80996870156</v>
      </c>
      <c r="ET8" s="113">
        <f t="shared" si="5"/>
        <v>0.86357454557006552</v>
      </c>
      <c r="EU8" s="55">
        <v>4</v>
      </c>
      <c r="EV8" s="55">
        <v>14</v>
      </c>
      <c r="EW8" s="55" t="s">
        <v>1898</v>
      </c>
      <c r="EX8" s="78" t="s">
        <v>267</v>
      </c>
      <c r="EY8" s="158"/>
      <c r="EZ8" s="158"/>
      <c r="FA8" s="78" t="s">
        <v>267</v>
      </c>
      <c r="FB8" s="55" t="s">
        <v>51</v>
      </c>
      <c r="FC8" s="55" t="s">
        <v>1898</v>
      </c>
      <c r="FD8" s="122"/>
      <c r="FE8" s="55"/>
      <c r="FF8" s="127" t="s">
        <v>267</v>
      </c>
      <c r="FG8" s="55" t="s">
        <v>1904</v>
      </c>
      <c r="FH8" s="78" t="s">
        <v>420</v>
      </c>
      <c r="FI8" s="78" t="s">
        <v>421</v>
      </c>
      <c r="FJ8" s="55">
        <v>3710</v>
      </c>
      <c r="FK8" s="55" t="s">
        <v>422</v>
      </c>
      <c r="FL8" s="78" t="s">
        <v>423</v>
      </c>
      <c r="FM8" s="55"/>
      <c r="FN8" s="55" t="s">
        <v>1900</v>
      </c>
      <c r="FO8" s="55" t="s">
        <v>1900</v>
      </c>
      <c r="FP8" s="55">
        <v>4</v>
      </c>
      <c r="FQ8" s="125">
        <v>129781100.14310837</v>
      </c>
      <c r="FR8" s="125">
        <v>140303.89204660364</v>
      </c>
      <c r="FS8" s="55">
        <v>3</v>
      </c>
      <c r="FT8" s="55">
        <v>3</v>
      </c>
      <c r="FU8" s="55">
        <v>5</v>
      </c>
      <c r="FV8" s="125">
        <v>14176235.27</v>
      </c>
      <c r="FW8" s="55">
        <v>6</v>
      </c>
      <c r="FX8" s="125">
        <v>3057551.21</v>
      </c>
      <c r="FY8" s="55">
        <v>0</v>
      </c>
      <c r="FZ8" s="125">
        <v>0</v>
      </c>
      <c r="GA8" s="55" t="s">
        <v>1900</v>
      </c>
      <c r="GB8" s="55" t="s">
        <v>1900</v>
      </c>
      <c r="GC8" s="55" t="s">
        <v>1900</v>
      </c>
      <c r="GD8" s="124">
        <v>92.67</v>
      </c>
      <c r="GE8" s="124">
        <v>37.96</v>
      </c>
      <c r="GF8" s="125">
        <v>5383461.2199999997</v>
      </c>
      <c r="GG8" s="125">
        <v>5838.895032537961</v>
      </c>
      <c r="GH8" s="125">
        <v>10858325.699999999</v>
      </c>
      <c r="GI8" s="125">
        <v>11776.925921908893</v>
      </c>
      <c r="GJ8" s="125">
        <v>1155073.8999999999</v>
      </c>
      <c r="GK8" s="125">
        <v>1252.7916485900216</v>
      </c>
      <c r="GL8" s="125">
        <v>954015.57</v>
      </c>
      <c r="GM8" s="125">
        <v>1034.7240455531453</v>
      </c>
      <c r="GN8" s="125">
        <v>993513.75</v>
      </c>
      <c r="GO8" s="125">
        <v>1077.5637201735358</v>
      </c>
      <c r="GP8" s="125">
        <v>20516.740000000002</v>
      </c>
      <c r="GQ8" s="125">
        <v>22.252429501084599</v>
      </c>
      <c r="GR8" s="125">
        <v>71615.520000000004</v>
      </c>
      <c r="GS8" s="125">
        <v>77.674099783080266</v>
      </c>
      <c r="GT8" s="125">
        <v>7663590.2199999988</v>
      </c>
      <c r="GU8" s="125">
        <v>8311.9199783080239</v>
      </c>
      <c r="GV8" s="125">
        <v>422152.73000000045</v>
      </c>
      <c r="GW8" s="125">
        <v>457.86630151843866</v>
      </c>
      <c r="GX8" s="55">
        <v>0</v>
      </c>
      <c r="GY8" s="55">
        <v>0</v>
      </c>
      <c r="GZ8" s="55">
        <v>0</v>
      </c>
      <c r="HA8" s="55" t="s">
        <v>1898</v>
      </c>
      <c r="HB8" s="172">
        <v>0.48765315206120041</v>
      </c>
      <c r="HC8" s="123">
        <v>557</v>
      </c>
      <c r="HD8" s="153">
        <v>0.20137382501807663</v>
      </c>
      <c r="HE8" s="123">
        <v>46</v>
      </c>
      <c r="HF8" s="153">
        <v>4.9891540130151846E-2</v>
      </c>
      <c r="HG8" s="123">
        <v>3183</v>
      </c>
      <c r="HH8" s="153">
        <v>1.1507592190889371</v>
      </c>
      <c r="HI8" s="123">
        <v>29</v>
      </c>
      <c r="HJ8" s="153">
        <v>3.1453362255965296E-2</v>
      </c>
      <c r="HK8" s="123">
        <v>2309</v>
      </c>
      <c r="HL8" s="153">
        <v>0.83477946493130872</v>
      </c>
      <c r="HM8" s="123">
        <v>38</v>
      </c>
      <c r="HN8" s="153">
        <v>4.1214750542299353E-2</v>
      </c>
      <c r="HO8" s="123">
        <v>1419</v>
      </c>
      <c r="HP8" s="153">
        <v>0.51301518438177873</v>
      </c>
      <c r="HQ8" s="123">
        <v>3435</v>
      </c>
      <c r="HR8" s="153">
        <v>1.2418655097613882</v>
      </c>
      <c r="HS8" s="123">
        <v>12</v>
      </c>
      <c r="HT8" s="153">
        <v>6</v>
      </c>
      <c r="HU8" s="123">
        <v>19</v>
      </c>
      <c r="HV8" s="153">
        <v>9.5</v>
      </c>
      <c r="HW8" s="123">
        <v>1295</v>
      </c>
      <c r="HX8" s="123">
        <v>431.66666666666669</v>
      </c>
      <c r="HY8" s="153">
        <v>2.5694444444444446</v>
      </c>
      <c r="HZ8" s="123">
        <v>26074</v>
      </c>
      <c r="IA8" s="153">
        <v>9.4266088214027484</v>
      </c>
      <c r="IB8" s="123">
        <v>57</v>
      </c>
      <c r="IC8" s="153">
        <v>6.1822125813449022E-2</v>
      </c>
      <c r="ID8" s="123">
        <v>14691</v>
      </c>
      <c r="IE8" s="153">
        <v>5.311279826464208</v>
      </c>
      <c r="IF8" s="123">
        <v>1171</v>
      </c>
      <c r="IG8" s="153">
        <v>1.270065075921909</v>
      </c>
      <c r="IH8" s="123">
        <v>1021</v>
      </c>
      <c r="II8" s="153">
        <v>0.36912509038322483</v>
      </c>
      <c r="IJ8" s="123">
        <v>432</v>
      </c>
      <c r="IK8" s="153">
        <v>0.46854663774403471</v>
      </c>
      <c r="IL8" s="95">
        <v>0</v>
      </c>
      <c r="IM8" s="95">
        <v>0</v>
      </c>
      <c r="IN8" s="95">
        <v>0</v>
      </c>
      <c r="IO8" s="95">
        <v>0</v>
      </c>
      <c r="IP8" s="95">
        <v>0</v>
      </c>
      <c r="IQ8" s="113" t="s">
        <v>1900</v>
      </c>
      <c r="IR8" s="113" t="s">
        <v>1900</v>
      </c>
      <c r="IS8" s="113" t="s">
        <v>1900</v>
      </c>
      <c r="IT8" s="95">
        <v>75.42</v>
      </c>
      <c r="IU8" s="95">
        <v>7</v>
      </c>
      <c r="IV8" s="113">
        <v>7.5921908893709323E-3</v>
      </c>
      <c r="IW8" s="95">
        <v>5</v>
      </c>
      <c r="IX8" s="95">
        <v>17</v>
      </c>
      <c r="IY8" s="124">
        <f>(IW8/$DW8)*100</f>
        <v>0.54229934924078094</v>
      </c>
      <c r="IZ8" s="124">
        <f>(IX8/$DW8)*100</f>
        <v>1.843817787418655</v>
      </c>
      <c r="JA8" s="182" t="s">
        <v>272</v>
      </c>
      <c r="JB8" s="182">
        <v>47</v>
      </c>
      <c r="JC8" s="230">
        <v>5.0810810810810812E-2</v>
      </c>
      <c r="JD8" s="205"/>
    </row>
    <row r="9" spans="1:264" s="35" customFormat="1" ht="29.25" hidden="1" customHeight="1">
      <c r="A9" s="122" t="s">
        <v>256</v>
      </c>
      <c r="B9" s="158" t="s">
        <v>256</v>
      </c>
      <c r="C9" s="158" t="s">
        <v>1806</v>
      </c>
      <c r="D9" s="55">
        <v>197</v>
      </c>
      <c r="E9" s="158" t="s">
        <v>485</v>
      </c>
      <c r="F9" s="145">
        <v>202</v>
      </c>
      <c r="G9" s="55" t="s">
        <v>1910</v>
      </c>
      <c r="H9" s="123">
        <v>233</v>
      </c>
      <c r="I9" s="123">
        <v>459</v>
      </c>
      <c r="J9" s="124">
        <v>1.9699571</v>
      </c>
      <c r="K9" s="124">
        <v>19.978540800000001</v>
      </c>
      <c r="L9" s="123">
        <v>178</v>
      </c>
      <c r="M9" s="123">
        <v>281</v>
      </c>
      <c r="N9" s="123">
        <v>20</v>
      </c>
      <c r="O9" s="123">
        <v>33</v>
      </c>
      <c r="P9" s="123">
        <v>32</v>
      </c>
      <c r="Q9" s="123">
        <v>38</v>
      </c>
      <c r="R9" s="123">
        <v>29</v>
      </c>
      <c r="S9" s="123">
        <v>49</v>
      </c>
      <c r="T9" s="123">
        <v>46</v>
      </c>
      <c r="U9" s="123">
        <v>57</v>
      </c>
      <c r="V9" s="123">
        <v>32</v>
      </c>
      <c r="W9" s="123">
        <v>30</v>
      </c>
      <c r="X9" s="123">
        <v>53</v>
      </c>
      <c r="Y9" s="123">
        <v>26</v>
      </c>
      <c r="Z9" s="123">
        <v>14</v>
      </c>
      <c r="AA9" s="123">
        <v>106</v>
      </c>
      <c r="AB9" s="123">
        <v>110</v>
      </c>
      <c r="AC9" s="123">
        <v>93</v>
      </c>
      <c r="AD9" s="123">
        <v>16</v>
      </c>
      <c r="AE9" s="123">
        <v>135</v>
      </c>
      <c r="AF9" s="123">
        <v>307</v>
      </c>
      <c r="AG9" s="123">
        <v>1</v>
      </c>
      <c r="AH9" s="123">
        <v>0</v>
      </c>
      <c r="AI9" s="123">
        <v>131</v>
      </c>
      <c r="AJ9" s="123">
        <v>59</v>
      </c>
      <c r="AK9" s="123">
        <v>11</v>
      </c>
      <c r="AL9" s="123">
        <v>11</v>
      </c>
      <c r="AM9" s="123">
        <v>25</v>
      </c>
      <c r="AN9" s="125">
        <v>491.88841201716735</v>
      </c>
      <c r="AO9" s="125">
        <v>374</v>
      </c>
      <c r="AP9" s="123">
        <v>1</v>
      </c>
      <c r="AQ9" s="123">
        <v>15</v>
      </c>
      <c r="AR9" s="123">
        <v>82</v>
      </c>
      <c r="AS9" s="123">
        <v>31</v>
      </c>
      <c r="AT9" s="123">
        <v>26</v>
      </c>
      <c r="AU9" s="123">
        <v>12</v>
      </c>
      <c r="AV9" s="123">
        <v>15</v>
      </c>
      <c r="AW9" s="123">
        <v>10</v>
      </c>
      <c r="AX9" s="123">
        <v>6</v>
      </c>
      <c r="AY9" s="123">
        <v>8</v>
      </c>
      <c r="AZ9" s="123">
        <v>27</v>
      </c>
      <c r="BA9" s="125">
        <v>22602.506493506495</v>
      </c>
      <c r="BB9" s="125">
        <v>16692</v>
      </c>
      <c r="BC9" s="123">
        <v>5</v>
      </c>
      <c r="BD9" s="123">
        <v>35</v>
      </c>
      <c r="BE9" s="123">
        <v>62</v>
      </c>
      <c r="BF9" s="123">
        <v>38</v>
      </c>
      <c r="BG9" s="123">
        <v>18</v>
      </c>
      <c r="BH9" s="123">
        <v>14</v>
      </c>
      <c r="BI9" s="123">
        <v>11</v>
      </c>
      <c r="BJ9" s="123">
        <v>11</v>
      </c>
      <c r="BK9" s="123">
        <v>12</v>
      </c>
      <c r="BL9" s="123">
        <v>8</v>
      </c>
      <c r="BM9" s="123">
        <v>3</v>
      </c>
      <c r="BN9" s="123">
        <v>8</v>
      </c>
      <c r="BO9" s="123">
        <v>2</v>
      </c>
      <c r="BP9" s="123">
        <v>1</v>
      </c>
      <c r="BQ9" s="123">
        <v>0</v>
      </c>
      <c r="BR9" s="123">
        <v>1</v>
      </c>
      <c r="BS9" s="123">
        <v>0</v>
      </c>
      <c r="BT9" s="123">
        <v>0</v>
      </c>
      <c r="BU9" s="123">
        <v>0</v>
      </c>
      <c r="BV9" s="123">
        <v>1</v>
      </c>
      <c r="BW9" s="123">
        <v>1</v>
      </c>
      <c r="BX9" s="123">
        <v>106</v>
      </c>
      <c r="BY9" s="125">
        <v>33152.688679245286</v>
      </c>
      <c r="BZ9" s="125">
        <v>31143</v>
      </c>
      <c r="CA9" s="123">
        <v>29</v>
      </c>
      <c r="CB9" s="125">
        <v>16168.758620689656</v>
      </c>
      <c r="CC9" s="125">
        <v>14544</v>
      </c>
      <c r="CD9" s="123">
        <v>97</v>
      </c>
      <c r="CE9" s="125">
        <v>13751.58762886598</v>
      </c>
      <c r="CF9" s="125">
        <v>10536</v>
      </c>
      <c r="CG9" s="123">
        <v>160</v>
      </c>
      <c r="CH9" s="123">
        <v>48</v>
      </c>
      <c r="CI9" s="123">
        <v>20</v>
      </c>
      <c r="CJ9" s="123">
        <v>3</v>
      </c>
      <c r="CK9" s="123">
        <v>0</v>
      </c>
      <c r="CL9" s="123">
        <v>0</v>
      </c>
      <c r="CM9" s="126">
        <v>0</v>
      </c>
      <c r="CN9" s="123">
        <v>8</v>
      </c>
      <c r="CO9" s="126">
        <v>3.4334763948497854E-2</v>
      </c>
      <c r="CP9" s="123">
        <v>117</v>
      </c>
      <c r="CQ9" s="123">
        <v>24</v>
      </c>
      <c r="CR9" s="126">
        <v>5.2287581699346407E-2</v>
      </c>
      <c r="CS9" s="123">
        <v>30</v>
      </c>
      <c r="CT9" s="126">
        <f t="shared" si="0"/>
        <v>0.12875536480686695</v>
      </c>
      <c r="CU9" s="123">
        <v>117</v>
      </c>
      <c r="CV9" s="126">
        <f t="shared" si="1"/>
        <v>0.50214592274678116</v>
      </c>
      <c r="CW9" s="123">
        <v>6</v>
      </c>
      <c r="CX9" s="126">
        <f t="shared" si="2"/>
        <v>2.575107296137339E-2</v>
      </c>
      <c r="CY9" s="123">
        <v>57</v>
      </c>
      <c r="CZ9" s="126">
        <f t="shared" si="3"/>
        <v>0.24463519313304721</v>
      </c>
      <c r="DA9" s="122" t="s">
        <v>1896</v>
      </c>
      <c r="DB9" s="55"/>
      <c r="DC9" s="55">
        <v>0</v>
      </c>
      <c r="DD9" s="55">
        <v>1</v>
      </c>
      <c r="DE9" s="78" t="s">
        <v>309</v>
      </c>
      <c r="DF9" s="127" t="s">
        <v>310</v>
      </c>
      <c r="DG9" s="78" t="s">
        <v>486</v>
      </c>
      <c r="DH9" s="127" t="s">
        <v>487</v>
      </c>
      <c r="DI9" s="78" t="s">
        <v>488</v>
      </c>
      <c r="DJ9" s="127" t="s">
        <v>489</v>
      </c>
      <c r="DK9" s="78" t="s">
        <v>404</v>
      </c>
      <c r="DL9" s="127" t="s">
        <v>490</v>
      </c>
      <c r="DM9" s="127" t="s">
        <v>491</v>
      </c>
      <c r="DN9" s="55" t="s">
        <v>1897</v>
      </c>
      <c r="DO9" s="68">
        <v>10.989010989010989</v>
      </c>
      <c r="DP9" s="55" t="s">
        <v>1898</v>
      </c>
      <c r="DQ9" s="55" t="s">
        <v>272</v>
      </c>
      <c r="DR9" s="127" t="s">
        <v>266</v>
      </c>
      <c r="DS9" s="169" t="s">
        <v>1911</v>
      </c>
      <c r="DT9" s="77"/>
      <c r="DU9" s="78" t="s">
        <v>267</v>
      </c>
      <c r="DV9" s="123">
        <v>233</v>
      </c>
      <c r="DW9" s="123">
        <v>232</v>
      </c>
      <c r="DX9" s="55">
        <v>1</v>
      </c>
      <c r="DY9" s="55">
        <v>0</v>
      </c>
      <c r="DZ9" s="55">
        <v>19</v>
      </c>
      <c r="EA9" s="55">
        <v>80</v>
      </c>
      <c r="EB9" s="123">
        <v>95</v>
      </c>
      <c r="EC9" s="55">
        <v>28</v>
      </c>
      <c r="ED9" s="55">
        <v>11</v>
      </c>
      <c r="EE9" s="55">
        <v>0</v>
      </c>
      <c r="EF9" s="55">
        <v>0</v>
      </c>
      <c r="EG9" s="55">
        <v>0</v>
      </c>
      <c r="EH9" s="78">
        <v>1</v>
      </c>
      <c r="EI9" s="78">
        <v>0</v>
      </c>
      <c r="EJ9" s="127" t="s">
        <v>268</v>
      </c>
      <c r="EK9" s="127" t="s">
        <v>269</v>
      </c>
      <c r="EL9" s="81">
        <v>26815</v>
      </c>
      <c r="EM9" s="78">
        <v>47</v>
      </c>
      <c r="EN9" s="78" t="s">
        <v>284</v>
      </c>
      <c r="EO9" s="84">
        <v>13621</v>
      </c>
      <c r="EP9" s="78">
        <v>2.29</v>
      </c>
      <c r="EQ9" s="263">
        <v>12979.800797488901</v>
      </c>
      <c r="ER9" s="263">
        <v>102624.145834688</v>
      </c>
      <c r="ES9" s="84">
        <f t="shared" si="4"/>
        <v>89644.345037199091</v>
      </c>
      <c r="ET9" s="113">
        <f t="shared" si="5"/>
        <v>0.87352098580779025</v>
      </c>
      <c r="EU9" s="55">
        <v>2</v>
      </c>
      <c r="EV9" s="55">
        <v>2</v>
      </c>
      <c r="EW9" s="55" t="s">
        <v>1898</v>
      </c>
      <c r="EX9" s="78" t="s">
        <v>267</v>
      </c>
      <c r="EY9" s="158"/>
      <c r="EZ9" s="158"/>
      <c r="FA9" s="78" t="s">
        <v>267</v>
      </c>
      <c r="FB9" s="55" t="s">
        <v>51</v>
      </c>
      <c r="FC9" s="55" t="s">
        <v>1898</v>
      </c>
      <c r="FD9" s="122"/>
      <c r="FE9" s="55"/>
      <c r="FF9" s="127" t="s">
        <v>267</v>
      </c>
      <c r="FG9" s="55" t="s">
        <v>1904</v>
      </c>
      <c r="FH9" s="78" t="s">
        <v>492</v>
      </c>
      <c r="FI9" s="78" t="s">
        <v>493</v>
      </c>
      <c r="FJ9" s="55">
        <v>3706</v>
      </c>
      <c r="FK9" s="55">
        <v>10</v>
      </c>
      <c r="FL9" s="78" t="s">
        <v>494</v>
      </c>
      <c r="FM9" s="55"/>
      <c r="FN9" s="55" t="s">
        <v>1900</v>
      </c>
      <c r="FO9" s="55" t="s">
        <v>1900</v>
      </c>
      <c r="FP9" s="55">
        <v>1</v>
      </c>
      <c r="FQ9" s="125">
        <v>39527941.977999553</v>
      </c>
      <c r="FR9" s="125">
        <v>169647.81964806674</v>
      </c>
      <c r="FS9" s="55">
        <v>1</v>
      </c>
      <c r="FT9" s="55">
        <v>3</v>
      </c>
      <c r="FU9" s="55">
        <v>1</v>
      </c>
      <c r="FV9" s="125">
        <v>1322163.77</v>
      </c>
      <c r="FW9" s="55">
        <v>3</v>
      </c>
      <c r="FX9" s="125">
        <v>1089067.49</v>
      </c>
      <c r="FY9" s="55">
        <v>1</v>
      </c>
      <c r="FZ9" s="125">
        <v>500000</v>
      </c>
      <c r="GA9" s="55" t="s">
        <v>1900</v>
      </c>
      <c r="GB9" s="55" t="s">
        <v>1900</v>
      </c>
      <c r="GC9" s="55" t="s">
        <v>1900</v>
      </c>
      <c r="GD9" s="124">
        <v>90.59</v>
      </c>
      <c r="GE9" s="124">
        <v>34.479999999999997</v>
      </c>
      <c r="GF9" s="125">
        <v>1306085.1400000001</v>
      </c>
      <c r="GG9" s="125">
        <v>5629.6773275862079</v>
      </c>
      <c r="GH9" s="125">
        <v>3798460.0099999993</v>
      </c>
      <c r="GI9" s="125">
        <v>16372.672456896549</v>
      </c>
      <c r="GJ9" s="125">
        <v>308815.86</v>
      </c>
      <c r="GK9" s="125">
        <v>1331.1028448275861</v>
      </c>
      <c r="GL9" s="125">
        <v>243060.89</v>
      </c>
      <c r="GM9" s="125">
        <v>1047.67625</v>
      </c>
      <c r="GN9" s="125">
        <v>240304.71</v>
      </c>
      <c r="GO9" s="125">
        <v>1035.7961637931035</v>
      </c>
      <c r="GP9" s="125">
        <v>10306.23</v>
      </c>
      <c r="GQ9" s="125">
        <v>44.423405172413794</v>
      </c>
      <c r="GR9" s="125">
        <v>11063.26</v>
      </c>
      <c r="GS9" s="125">
        <v>47.68646551724138</v>
      </c>
      <c r="GT9" s="125">
        <v>2984909.0599999996</v>
      </c>
      <c r="GU9" s="125">
        <v>12865.987327586205</v>
      </c>
      <c r="GV9" s="125">
        <v>-1150044.5299999993</v>
      </c>
      <c r="GW9" s="125">
        <v>-4957.088491379307</v>
      </c>
      <c r="GX9" s="55">
        <v>0</v>
      </c>
      <c r="GY9" s="55">
        <v>0</v>
      </c>
      <c r="GZ9" s="55">
        <v>0</v>
      </c>
      <c r="HA9" s="55" t="s">
        <v>1898</v>
      </c>
      <c r="HB9" s="172">
        <v>0.58690221247602703</v>
      </c>
      <c r="HC9" s="123">
        <v>215</v>
      </c>
      <c r="HD9" s="153">
        <v>0.30890804597701149</v>
      </c>
      <c r="HE9" s="123">
        <v>13</v>
      </c>
      <c r="HF9" s="153">
        <v>5.6034482758620691E-2</v>
      </c>
      <c r="HG9" s="123">
        <v>1924</v>
      </c>
      <c r="HH9" s="153">
        <v>2.764367816091954</v>
      </c>
      <c r="HI9" s="123">
        <v>13</v>
      </c>
      <c r="HJ9" s="153">
        <v>5.6034482758620691E-2</v>
      </c>
      <c r="HK9" s="123">
        <v>685</v>
      </c>
      <c r="HL9" s="153">
        <v>0.98419540229885061</v>
      </c>
      <c r="HM9" s="123">
        <v>3</v>
      </c>
      <c r="HN9" s="153">
        <v>1.2931034482758621E-2</v>
      </c>
      <c r="HO9" s="123">
        <v>280</v>
      </c>
      <c r="HP9" s="153">
        <v>0.4022988505747126</v>
      </c>
      <c r="HQ9" s="123">
        <v>845</v>
      </c>
      <c r="HR9" s="153">
        <v>1.2140804597701149</v>
      </c>
      <c r="HS9" s="123">
        <v>3</v>
      </c>
      <c r="HT9" s="153">
        <v>1.5</v>
      </c>
      <c r="HU9" s="123">
        <v>6</v>
      </c>
      <c r="HV9" s="153">
        <v>3</v>
      </c>
      <c r="HW9" s="123">
        <v>162</v>
      </c>
      <c r="HX9" s="123">
        <v>54</v>
      </c>
      <c r="HY9" s="153">
        <v>2.25</v>
      </c>
      <c r="HZ9" s="123">
        <v>8917</v>
      </c>
      <c r="IA9" s="153">
        <v>12.811781609195403</v>
      </c>
      <c r="IB9" s="123">
        <v>11</v>
      </c>
      <c r="IC9" s="153">
        <v>4.7413793103448273E-2</v>
      </c>
      <c r="ID9" s="123">
        <v>4753</v>
      </c>
      <c r="IE9" s="153">
        <v>6.8290229885057467</v>
      </c>
      <c r="IF9" s="123">
        <v>413</v>
      </c>
      <c r="IG9" s="153">
        <v>1.7801724137931034</v>
      </c>
      <c r="IH9" s="123">
        <v>370</v>
      </c>
      <c r="II9" s="153">
        <v>0.53160919540229878</v>
      </c>
      <c r="IJ9" s="123">
        <v>53</v>
      </c>
      <c r="IK9" s="153">
        <v>0.22844827586206898</v>
      </c>
      <c r="IL9" s="95">
        <v>0</v>
      </c>
      <c r="IM9" s="95">
        <v>0</v>
      </c>
      <c r="IN9" s="95">
        <v>0</v>
      </c>
      <c r="IO9" s="95">
        <v>0</v>
      </c>
      <c r="IP9" s="95">
        <v>0</v>
      </c>
      <c r="IQ9" s="113" t="s">
        <v>1900</v>
      </c>
      <c r="IR9" s="113" t="s">
        <v>1900</v>
      </c>
      <c r="IS9" s="113" t="s">
        <v>1900</v>
      </c>
      <c r="IT9" s="95">
        <v>77</v>
      </c>
      <c r="IU9" s="95">
        <v>5</v>
      </c>
      <c r="IV9" s="113">
        <v>2.1551724137931036E-2</v>
      </c>
      <c r="IW9" s="95" t="s">
        <v>1900</v>
      </c>
      <c r="IX9" s="95" t="s">
        <v>1900</v>
      </c>
      <c r="IY9" s="124" t="s">
        <v>1900</v>
      </c>
      <c r="IZ9" s="124" t="s">
        <v>1900</v>
      </c>
      <c r="JA9" s="182" t="s">
        <v>267</v>
      </c>
      <c r="JB9" s="182">
        <v>24</v>
      </c>
      <c r="JC9" s="230">
        <v>0.10300429184549356</v>
      </c>
      <c r="JD9" s="205"/>
    </row>
    <row r="10" spans="1:264" s="35" customFormat="1" ht="29.25" hidden="1" customHeight="1">
      <c r="A10" s="122" t="s">
        <v>256</v>
      </c>
      <c r="B10" s="158" t="s">
        <v>256</v>
      </c>
      <c r="C10" s="158" t="s">
        <v>1719</v>
      </c>
      <c r="D10" s="55">
        <v>39</v>
      </c>
      <c r="E10" s="158" t="s">
        <v>605</v>
      </c>
      <c r="F10" s="145">
        <v>189</v>
      </c>
      <c r="G10" s="55" t="s">
        <v>1912</v>
      </c>
      <c r="H10" s="123">
        <v>229</v>
      </c>
      <c r="I10" s="123">
        <v>274</v>
      </c>
      <c r="J10" s="124">
        <v>1.1965066</v>
      </c>
      <c r="K10" s="124">
        <v>18.818777300000001</v>
      </c>
      <c r="L10" s="123">
        <v>96</v>
      </c>
      <c r="M10" s="123">
        <v>178</v>
      </c>
      <c r="N10" s="123">
        <v>0</v>
      </c>
      <c r="O10" s="123">
        <v>0</v>
      </c>
      <c r="P10" s="123">
        <v>0</v>
      </c>
      <c r="Q10" s="123">
        <v>0</v>
      </c>
      <c r="R10" s="123">
        <v>0</v>
      </c>
      <c r="S10" s="123">
        <v>0</v>
      </c>
      <c r="T10" s="123">
        <v>0</v>
      </c>
      <c r="U10" s="123">
        <v>0</v>
      </c>
      <c r="V10" s="123">
        <v>1</v>
      </c>
      <c r="W10" s="123">
        <v>6</v>
      </c>
      <c r="X10" s="123">
        <v>99</v>
      </c>
      <c r="Y10" s="123">
        <v>111</v>
      </c>
      <c r="Z10" s="123">
        <v>57</v>
      </c>
      <c r="AA10" s="123">
        <v>0</v>
      </c>
      <c r="AB10" s="123">
        <v>272</v>
      </c>
      <c r="AC10" s="123">
        <v>267</v>
      </c>
      <c r="AD10" s="123">
        <v>11</v>
      </c>
      <c r="AE10" s="123">
        <v>58</v>
      </c>
      <c r="AF10" s="123">
        <v>200</v>
      </c>
      <c r="AG10" s="123">
        <v>5</v>
      </c>
      <c r="AH10" s="123">
        <v>0</v>
      </c>
      <c r="AI10" s="123">
        <v>165</v>
      </c>
      <c r="AJ10" s="123">
        <v>77</v>
      </c>
      <c r="AK10" s="123">
        <v>26</v>
      </c>
      <c r="AL10" s="123">
        <v>11</v>
      </c>
      <c r="AM10" s="123">
        <v>14</v>
      </c>
      <c r="AN10" s="125">
        <v>384.23580786026201</v>
      </c>
      <c r="AO10" s="125">
        <v>272</v>
      </c>
      <c r="AP10" s="123">
        <v>1</v>
      </c>
      <c r="AQ10" s="123">
        <v>11</v>
      </c>
      <c r="AR10" s="123">
        <v>110</v>
      </c>
      <c r="AS10" s="123">
        <v>41</v>
      </c>
      <c r="AT10" s="123">
        <v>21</v>
      </c>
      <c r="AU10" s="123">
        <v>10</v>
      </c>
      <c r="AV10" s="123">
        <v>7</v>
      </c>
      <c r="AW10" s="123">
        <v>10</v>
      </c>
      <c r="AX10" s="123">
        <v>8</v>
      </c>
      <c r="AY10" s="123">
        <v>3</v>
      </c>
      <c r="AZ10" s="123">
        <v>7</v>
      </c>
      <c r="BA10" s="125">
        <v>16048.833333333334</v>
      </c>
      <c r="BB10" s="125">
        <v>11447.5</v>
      </c>
      <c r="BC10" s="123">
        <v>6</v>
      </c>
      <c r="BD10" s="123">
        <v>43</v>
      </c>
      <c r="BE10" s="123">
        <v>96</v>
      </c>
      <c r="BF10" s="123">
        <v>29</v>
      </c>
      <c r="BG10" s="123">
        <v>19</v>
      </c>
      <c r="BH10" s="123">
        <v>9</v>
      </c>
      <c r="BI10" s="123">
        <v>11</v>
      </c>
      <c r="BJ10" s="123">
        <v>7</v>
      </c>
      <c r="BK10" s="123">
        <v>3</v>
      </c>
      <c r="BL10" s="123">
        <v>2</v>
      </c>
      <c r="BM10" s="123">
        <v>1</v>
      </c>
      <c r="BN10" s="123">
        <v>1</v>
      </c>
      <c r="BO10" s="123">
        <v>1</v>
      </c>
      <c r="BP10" s="123">
        <v>0</v>
      </c>
      <c r="BQ10" s="123">
        <v>0</v>
      </c>
      <c r="BR10" s="123">
        <v>0</v>
      </c>
      <c r="BS10" s="123">
        <v>0</v>
      </c>
      <c r="BT10" s="123">
        <v>0</v>
      </c>
      <c r="BU10" s="123">
        <v>0</v>
      </c>
      <c r="BV10" s="123">
        <v>0</v>
      </c>
      <c r="BW10" s="123">
        <v>0</v>
      </c>
      <c r="BX10" s="123">
        <v>20</v>
      </c>
      <c r="BY10" s="125">
        <v>26293.55</v>
      </c>
      <c r="BZ10" s="125">
        <v>27829</v>
      </c>
      <c r="CA10" s="123">
        <v>10</v>
      </c>
      <c r="CB10" s="125">
        <v>8601.1</v>
      </c>
      <c r="CC10" s="125">
        <v>4968</v>
      </c>
      <c r="CD10" s="123">
        <v>199</v>
      </c>
      <c r="CE10" s="125">
        <v>15369.979899497488</v>
      </c>
      <c r="CF10" s="125">
        <v>11136</v>
      </c>
      <c r="CG10" s="123">
        <v>186</v>
      </c>
      <c r="CH10" s="123">
        <v>32</v>
      </c>
      <c r="CI10" s="123">
        <v>10</v>
      </c>
      <c r="CJ10" s="123">
        <v>0</v>
      </c>
      <c r="CK10" s="123">
        <v>0</v>
      </c>
      <c r="CL10" s="123">
        <v>0</v>
      </c>
      <c r="CM10" s="126">
        <v>0</v>
      </c>
      <c r="CN10" s="123">
        <v>2</v>
      </c>
      <c r="CO10" s="126">
        <v>8.7336244541484712E-3</v>
      </c>
      <c r="CP10" s="123">
        <v>135</v>
      </c>
      <c r="CQ10" s="123">
        <v>0</v>
      </c>
      <c r="CR10" s="126">
        <v>0</v>
      </c>
      <c r="CS10" s="123">
        <v>15</v>
      </c>
      <c r="CT10" s="126">
        <f t="shared" si="0"/>
        <v>6.5502183406113537E-2</v>
      </c>
      <c r="CU10" s="123">
        <v>155</v>
      </c>
      <c r="CV10" s="126">
        <f t="shared" si="1"/>
        <v>0.67685589519650657</v>
      </c>
      <c r="CW10" s="123">
        <v>15</v>
      </c>
      <c r="CX10" s="126">
        <f t="shared" si="2"/>
        <v>6.5502183406113537E-2</v>
      </c>
      <c r="CY10" s="123">
        <v>155</v>
      </c>
      <c r="CZ10" s="126">
        <f t="shared" si="3"/>
        <v>0.67685589519650657</v>
      </c>
      <c r="DA10" s="122" t="s">
        <v>1906</v>
      </c>
      <c r="DB10" s="55"/>
      <c r="DC10" s="55">
        <v>9</v>
      </c>
      <c r="DD10" s="55">
        <v>0</v>
      </c>
      <c r="DE10" s="78" t="s">
        <v>404</v>
      </c>
      <c r="DF10" s="127" t="s">
        <v>606</v>
      </c>
      <c r="DG10" s="78" t="s">
        <v>607</v>
      </c>
      <c r="DH10" s="127" t="s">
        <v>608</v>
      </c>
      <c r="DI10" s="78" t="s">
        <v>592</v>
      </c>
      <c r="DJ10" s="127" t="s">
        <v>609</v>
      </c>
      <c r="DK10" s="78" t="s">
        <v>309</v>
      </c>
      <c r="DL10" s="127" t="s">
        <v>610</v>
      </c>
      <c r="DM10" s="127" t="s">
        <v>611</v>
      </c>
      <c r="DN10" s="55" t="s">
        <v>1897</v>
      </c>
      <c r="DO10" s="68">
        <v>28.985507246376812</v>
      </c>
      <c r="DP10" s="55" t="s">
        <v>1898</v>
      </c>
      <c r="DQ10" s="55" t="s">
        <v>272</v>
      </c>
      <c r="DR10" s="127" t="s">
        <v>328</v>
      </c>
      <c r="DS10" s="169" t="s">
        <v>1913</v>
      </c>
      <c r="DT10" s="78">
        <v>2022</v>
      </c>
      <c r="DU10" s="78" t="s">
        <v>519</v>
      </c>
      <c r="DV10" s="123">
        <v>235</v>
      </c>
      <c r="DW10" s="123">
        <v>229</v>
      </c>
      <c r="DX10" s="55">
        <v>4</v>
      </c>
      <c r="DY10" s="55">
        <v>2</v>
      </c>
      <c r="DZ10" s="55">
        <v>39</v>
      </c>
      <c r="EA10" s="55">
        <v>156</v>
      </c>
      <c r="EB10" s="123">
        <v>40</v>
      </c>
      <c r="EC10" s="55">
        <v>0</v>
      </c>
      <c r="ED10" s="55">
        <v>0</v>
      </c>
      <c r="EE10" s="55">
        <v>0</v>
      </c>
      <c r="EF10" s="55">
        <v>0</v>
      </c>
      <c r="EG10" s="55">
        <v>0</v>
      </c>
      <c r="EH10" s="78">
        <v>1</v>
      </c>
      <c r="EI10" s="78">
        <v>1</v>
      </c>
      <c r="EJ10" s="127" t="s">
        <v>268</v>
      </c>
      <c r="EK10" s="127" t="s">
        <v>269</v>
      </c>
      <c r="EL10" s="81">
        <v>26542</v>
      </c>
      <c r="EM10" s="78">
        <v>48</v>
      </c>
      <c r="EN10" s="78" t="s">
        <v>284</v>
      </c>
      <c r="EO10" s="84">
        <v>15045</v>
      </c>
      <c r="EP10" s="78">
        <v>1.94</v>
      </c>
      <c r="EQ10" s="263">
        <v>22826.458977172999</v>
      </c>
      <c r="ER10" s="263">
        <v>84030.761800603694</v>
      </c>
      <c r="ES10" s="84">
        <f t="shared" si="4"/>
        <v>61204.302823430698</v>
      </c>
      <c r="ET10" s="113">
        <f t="shared" si="5"/>
        <v>0.72835592004583005</v>
      </c>
      <c r="EU10" s="55">
        <v>2</v>
      </c>
      <c r="EV10" s="55">
        <v>2</v>
      </c>
      <c r="EW10" s="55" t="s">
        <v>1901</v>
      </c>
      <c r="EX10" s="78" t="s">
        <v>267</v>
      </c>
      <c r="EY10" s="158"/>
      <c r="EZ10" s="158"/>
      <c r="FA10" s="78" t="s">
        <v>267</v>
      </c>
      <c r="FB10" s="55" t="s">
        <v>51</v>
      </c>
      <c r="FC10" s="55" t="s">
        <v>1898</v>
      </c>
      <c r="FD10" s="122"/>
      <c r="FE10" s="55"/>
      <c r="FF10" s="127" t="s">
        <v>267</v>
      </c>
      <c r="FG10" s="55" t="s">
        <v>1904</v>
      </c>
      <c r="FH10" s="78" t="s">
        <v>612</v>
      </c>
      <c r="FI10" s="78" t="s">
        <v>613</v>
      </c>
      <c r="FJ10" s="55">
        <v>3704</v>
      </c>
      <c r="FK10" s="55">
        <v>11</v>
      </c>
      <c r="FL10" s="78" t="s">
        <v>614</v>
      </c>
      <c r="FM10" s="55"/>
      <c r="FN10" s="55" t="s">
        <v>1900</v>
      </c>
      <c r="FO10" s="55" t="s">
        <v>1900</v>
      </c>
      <c r="FP10" s="55">
        <v>0</v>
      </c>
      <c r="FQ10" s="125">
        <v>30943255.853576235</v>
      </c>
      <c r="FR10" s="125">
        <v>131673.42916415419</v>
      </c>
      <c r="FS10" s="55">
        <v>3</v>
      </c>
      <c r="FT10" s="55">
        <v>4</v>
      </c>
      <c r="FU10" s="55">
        <v>2</v>
      </c>
      <c r="FV10" s="125">
        <v>4000000</v>
      </c>
      <c r="FW10" s="55">
        <v>2</v>
      </c>
      <c r="FX10" s="125">
        <v>689937.83000000007</v>
      </c>
      <c r="FY10" s="55">
        <v>2</v>
      </c>
      <c r="FZ10" s="125">
        <v>1146124.4100000001</v>
      </c>
      <c r="GA10" s="55" t="s">
        <v>1900</v>
      </c>
      <c r="GB10" s="55" t="s">
        <v>1900</v>
      </c>
      <c r="GC10" s="55" t="s">
        <v>1900</v>
      </c>
      <c r="GD10" s="124">
        <v>91.95</v>
      </c>
      <c r="GE10" s="124">
        <v>14.41</v>
      </c>
      <c r="GF10" s="125">
        <v>975307.54999999993</v>
      </c>
      <c r="GG10" s="125">
        <v>4258.9849344978165</v>
      </c>
      <c r="GH10" s="125">
        <v>2695431.88</v>
      </c>
      <c r="GI10" s="125">
        <v>11770.444890829694</v>
      </c>
      <c r="GJ10" s="125">
        <v>235611.53</v>
      </c>
      <c r="GK10" s="125">
        <v>1028.871310043668</v>
      </c>
      <c r="GL10" s="125">
        <v>242981.81</v>
      </c>
      <c r="GM10" s="125">
        <v>1061.0559388646288</v>
      </c>
      <c r="GN10" s="125">
        <v>224150.21</v>
      </c>
      <c r="GO10" s="125">
        <v>978.82187772925761</v>
      </c>
      <c r="GP10" s="125">
        <v>8994.83</v>
      </c>
      <c r="GQ10" s="125">
        <v>39.278733624454148</v>
      </c>
      <c r="GR10" s="125">
        <v>28104.46</v>
      </c>
      <c r="GS10" s="125">
        <v>122.72689956331877</v>
      </c>
      <c r="GT10" s="125">
        <v>1955589.04</v>
      </c>
      <c r="GU10" s="125">
        <v>8539.6901310043668</v>
      </c>
      <c r="GV10" s="125">
        <v>-570328.14999999991</v>
      </c>
      <c r="GW10" s="125">
        <v>-2490.5159388646284</v>
      </c>
      <c r="GX10" s="55">
        <v>0</v>
      </c>
      <c r="GY10" s="55">
        <v>0</v>
      </c>
      <c r="GZ10" s="55">
        <v>0</v>
      </c>
      <c r="HA10" s="55" t="s">
        <v>1898</v>
      </c>
      <c r="HB10" s="172">
        <v>0.56662738042113325</v>
      </c>
      <c r="HC10" s="123">
        <v>29</v>
      </c>
      <c r="HD10" s="153">
        <v>4.2212518195050945E-2</v>
      </c>
      <c r="HE10" s="123">
        <v>0</v>
      </c>
      <c r="HF10" s="153">
        <v>0</v>
      </c>
      <c r="HG10" s="123">
        <v>762</v>
      </c>
      <c r="HH10" s="153">
        <v>1.1091703056768558</v>
      </c>
      <c r="HI10" s="123">
        <v>11</v>
      </c>
      <c r="HJ10" s="153">
        <v>4.8034934497816595E-2</v>
      </c>
      <c r="HK10" s="123">
        <v>1063</v>
      </c>
      <c r="HL10" s="153">
        <v>1.5473071324599708</v>
      </c>
      <c r="HM10" s="123">
        <v>2</v>
      </c>
      <c r="HN10" s="153">
        <v>8.7336244541484712E-3</v>
      </c>
      <c r="HO10" s="123">
        <v>507</v>
      </c>
      <c r="HP10" s="153">
        <v>0.73799126637554591</v>
      </c>
      <c r="HQ10" s="123">
        <v>801</v>
      </c>
      <c r="HR10" s="153">
        <v>1.1659388646288209</v>
      </c>
      <c r="HS10" s="123">
        <v>8</v>
      </c>
      <c r="HT10" s="153">
        <v>4</v>
      </c>
      <c r="HU10" s="123">
        <v>8</v>
      </c>
      <c r="HV10" s="153">
        <v>4</v>
      </c>
      <c r="HW10" s="123">
        <v>105</v>
      </c>
      <c r="HX10" s="123">
        <v>35</v>
      </c>
      <c r="HY10" s="153">
        <v>1.4583333333333333</v>
      </c>
      <c r="HZ10" s="123">
        <v>4733</v>
      </c>
      <c r="IA10" s="153">
        <v>6.8893740902474532</v>
      </c>
      <c r="IB10" s="123">
        <v>16</v>
      </c>
      <c r="IC10" s="153">
        <v>6.9868995633187769E-2</v>
      </c>
      <c r="ID10" s="123">
        <v>4083</v>
      </c>
      <c r="IE10" s="153">
        <v>5.9432314410480354</v>
      </c>
      <c r="IF10" s="123">
        <v>266</v>
      </c>
      <c r="IG10" s="153">
        <v>1.1615720524017468</v>
      </c>
      <c r="IH10" s="123">
        <v>244</v>
      </c>
      <c r="II10" s="153">
        <v>0.35516739446870449</v>
      </c>
      <c r="IJ10" s="123">
        <v>53</v>
      </c>
      <c r="IK10" s="153">
        <v>0.23144104803493451</v>
      </c>
      <c r="IL10" s="95">
        <v>0</v>
      </c>
      <c r="IM10" s="95">
        <v>0</v>
      </c>
      <c r="IN10" s="95">
        <v>0</v>
      </c>
      <c r="IO10" s="95">
        <v>0</v>
      </c>
      <c r="IP10" s="95">
        <v>0</v>
      </c>
      <c r="IQ10" s="113" t="s">
        <v>1900</v>
      </c>
      <c r="IR10" s="113" t="s">
        <v>1900</v>
      </c>
      <c r="IS10" s="113" t="s">
        <v>1900</v>
      </c>
      <c r="IT10" s="95">
        <v>25</v>
      </c>
      <c r="IU10" s="95">
        <v>5</v>
      </c>
      <c r="IV10" s="113">
        <v>2.1834061135371178E-2</v>
      </c>
      <c r="IW10" s="95" t="s">
        <v>1900</v>
      </c>
      <c r="IX10" s="95" t="s">
        <v>1900</v>
      </c>
      <c r="IY10" s="124" t="s">
        <v>1900</v>
      </c>
      <c r="IZ10" s="124" t="s">
        <v>1900</v>
      </c>
      <c r="JA10" s="182" t="s">
        <v>267</v>
      </c>
      <c r="JB10" s="182">
        <v>24</v>
      </c>
      <c r="JC10" s="230">
        <v>0.10212765957446808</v>
      </c>
      <c r="JD10" s="205"/>
    </row>
    <row r="11" spans="1:264" s="35" customFormat="1" ht="29.25" hidden="1" customHeight="1">
      <c r="A11" s="122" t="s">
        <v>256</v>
      </c>
      <c r="B11" s="158" t="s">
        <v>256</v>
      </c>
      <c r="C11" s="158" t="s">
        <v>1788</v>
      </c>
      <c r="D11" s="55">
        <v>138</v>
      </c>
      <c r="E11" s="158" t="s">
        <v>616</v>
      </c>
      <c r="F11" s="145">
        <v>138</v>
      </c>
      <c r="G11" s="55" t="s">
        <v>1914</v>
      </c>
      <c r="H11" s="123">
        <v>535</v>
      </c>
      <c r="I11" s="123">
        <v>1316</v>
      </c>
      <c r="J11" s="124">
        <v>2.4598130999999999</v>
      </c>
      <c r="K11" s="124">
        <v>21.356074799999998</v>
      </c>
      <c r="L11" s="123">
        <v>489</v>
      </c>
      <c r="M11" s="123">
        <v>827</v>
      </c>
      <c r="N11" s="123">
        <v>82</v>
      </c>
      <c r="O11" s="123">
        <v>115</v>
      </c>
      <c r="P11" s="123">
        <v>133</v>
      </c>
      <c r="Q11" s="123">
        <v>148</v>
      </c>
      <c r="R11" s="123">
        <v>128</v>
      </c>
      <c r="S11" s="123">
        <v>195</v>
      </c>
      <c r="T11" s="123">
        <v>114</v>
      </c>
      <c r="U11" s="123">
        <v>121</v>
      </c>
      <c r="V11" s="123">
        <v>72</v>
      </c>
      <c r="W11" s="123">
        <v>65</v>
      </c>
      <c r="X11" s="123">
        <v>80</v>
      </c>
      <c r="Y11" s="123">
        <v>43</v>
      </c>
      <c r="Z11" s="123">
        <v>20</v>
      </c>
      <c r="AA11" s="123">
        <v>422</v>
      </c>
      <c r="AB11" s="123">
        <v>181</v>
      </c>
      <c r="AC11" s="123">
        <v>143</v>
      </c>
      <c r="AD11" s="123">
        <v>46</v>
      </c>
      <c r="AE11" s="123">
        <v>637</v>
      </c>
      <c r="AF11" s="123">
        <v>626</v>
      </c>
      <c r="AG11" s="123">
        <v>5</v>
      </c>
      <c r="AH11" s="123">
        <v>2</v>
      </c>
      <c r="AI11" s="123">
        <v>250</v>
      </c>
      <c r="AJ11" s="123">
        <v>87</v>
      </c>
      <c r="AK11" s="123">
        <v>20</v>
      </c>
      <c r="AL11" s="123">
        <v>11</v>
      </c>
      <c r="AM11" s="123">
        <v>64</v>
      </c>
      <c r="AN11" s="125">
        <v>579.27289719626174</v>
      </c>
      <c r="AO11" s="125">
        <v>435</v>
      </c>
      <c r="AP11" s="123">
        <v>5</v>
      </c>
      <c r="AQ11" s="123">
        <v>26</v>
      </c>
      <c r="AR11" s="123">
        <v>158</v>
      </c>
      <c r="AS11" s="123">
        <v>59</v>
      </c>
      <c r="AT11" s="123">
        <v>51</v>
      </c>
      <c r="AU11" s="123">
        <v>38</v>
      </c>
      <c r="AV11" s="123">
        <v>26</v>
      </c>
      <c r="AW11" s="123">
        <v>32</v>
      </c>
      <c r="AX11" s="123">
        <v>25</v>
      </c>
      <c r="AY11" s="123">
        <v>22</v>
      </c>
      <c r="AZ11" s="123">
        <v>93</v>
      </c>
      <c r="BA11" s="125">
        <v>28087.273921200751</v>
      </c>
      <c r="BB11" s="125">
        <v>19536</v>
      </c>
      <c r="BC11" s="123">
        <v>23</v>
      </c>
      <c r="BD11" s="123">
        <v>97</v>
      </c>
      <c r="BE11" s="123">
        <v>90</v>
      </c>
      <c r="BF11" s="123">
        <v>62</v>
      </c>
      <c r="BG11" s="123">
        <v>41</v>
      </c>
      <c r="BH11" s="123">
        <v>40</v>
      </c>
      <c r="BI11" s="123">
        <v>40</v>
      </c>
      <c r="BJ11" s="123">
        <v>26</v>
      </c>
      <c r="BK11" s="123">
        <v>28</v>
      </c>
      <c r="BL11" s="123">
        <v>27</v>
      </c>
      <c r="BM11" s="123">
        <v>13</v>
      </c>
      <c r="BN11" s="123">
        <v>6</v>
      </c>
      <c r="BO11" s="123">
        <v>13</v>
      </c>
      <c r="BP11" s="123">
        <v>7</v>
      </c>
      <c r="BQ11" s="123">
        <v>2</v>
      </c>
      <c r="BR11" s="123">
        <v>5</v>
      </c>
      <c r="BS11" s="123">
        <v>4</v>
      </c>
      <c r="BT11" s="123">
        <v>0</v>
      </c>
      <c r="BU11" s="123">
        <v>1</v>
      </c>
      <c r="BV11" s="123">
        <v>0</v>
      </c>
      <c r="BW11" s="123">
        <v>8</v>
      </c>
      <c r="BX11" s="123">
        <v>274</v>
      </c>
      <c r="BY11" s="125">
        <v>40460.53284671533</v>
      </c>
      <c r="BZ11" s="125">
        <v>32278.5</v>
      </c>
      <c r="CA11" s="123">
        <v>87</v>
      </c>
      <c r="CB11" s="125">
        <v>14352.574712643678</v>
      </c>
      <c r="CC11" s="125">
        <v>9292</v>
      </c>
      <c r="CD11" s="123">
        <v>186</v>
      </c>
      <c r="CE11" s="125">
        <v>16690.962365591397</v>
      </c>
      <c r="CF11" s="125">
        <v>11982</v>
      </c>
      <c r="CG11" s="123">
        <v>335</v>
      </c>
      <c r="CH11" s="123">
        <v>123</v>
      </c>
      <c r="CI11" s="123">
        <v>57</v>
      </c>
      <c r="CJ11" s="123">
        <v>13</v>
      </c>
      <c r="CK11" s="123">
        <v>4</v>
      </c>
      <c r="CL11" s="123">
        <v>5</v>
      </c>
      <c r="CM11" s="126">
        <v>9.3457943925233638E-3</v>
      </c>
      <c r="CN11" s="123">
        <v>28</v>
      </c>
      <c r="CO11" s="126">
        <v>5.2336448598130844E-2</v>
      </c>
      <c r="CP11" s="123">
        <v>258</v>
      </c>
      <c r="CQ11" s="123">
        <v>103</v>
      </c>
      <c r="CR11" s="126">
        <v>7.826747720364742E-2</v>
      </c>
      <c r="CS11" s="123">
        <v>70</v>
      </c>
      <c r="CT11" s="126">
        <f t="shared" si="0"/>
        <v>0.13084112149532709</v>
      </c>
      <c r="CU11" s="123">
        <v>298</v>
      </c>
      <c r="CV11" s="126">
        <f t="shared" si="1"/>
        <v>0.55700934579439254</v>
      </c>
      <c r="CW11" s="123">
        <v>8</v>
      </c>
      <c r="CX11" s="126">
        <f t="shared" si="2"/>
        <v>1.4953271028037384E-2</v>
      </c>
      <c r="CY11" s="123">
        <v>115</v>
      </c>
      <c r="CZ11" s="126">
        <f t="shared" si="3"/>
        <v>0.21495327102803738</v>
      </c>
      <c r="DA11" s="122" t="s">
        <v>1896</v>
      </c>
      <c r="DB11" s="55"/>
      <c r="DC11" s="55">
        <v>56</v>
      </c>
      <c r="DD11" s="55">
        <v>4</v>
      </c>
      <c r="DE11" s="78" t="s">
        <v>299</v>
      </c>
      <c r="DF11" s="127" t="s">
        <v>617</v>
      </c>
      <c r="DG11" s="78" t="s">
        <v>618</v>
      </c>
      <c r="DH11" s="127" t="s">
        <v>619</v>
      </c>
      <c r="DI11" s="78" t="s">
        <v>356</v>
      </c>
      <c r="DJ11" s="127" t="s">
        <v>620</v>
      </c>
      <c r="DK11" s="78" t="s">
        <v>378</v>
      </c>
      <c r="DL11" s="127" t="s">
        <v>621</v>
      </c>
      <c r="DM11" s="127" t="s">
        <v>622</v>
      </c>
      <c r="DN11" s="55" t="s">
        <v>1897</v>
      </c>
      <c r="DO11" s="68">
        <v>12.859304084720122</v>
      </c>
      <c r="DP11" s="55" t="s">
        <v>1898</v>
      </c>
      <c r="DQ11" s="55" t="s">
        <v>272</v>
      </c>
      <c r="DR11" s="127" t="s">
        <v>266</v>
      </c>
      <c r="DS11" s="169" t="s">
        <v>1915</v>
      </c>
      <c r="DT11" s="77"/>
      <c r="DU11" s="78" t="s">
        <v>267</v>
      </c>
      <c r="DV11" s="123">
        <v>538</v>
      </c>
      <c r="DW11" s="123">
        <v>535</v>
      </c>
      <c r="DX11" s="55">
        <v>3</v>
      </c>
      <c r="DY11" s="55">
        <v>0</v>
      </c>
      <c r="DZ11" s="55">
        <v>5</v>
      </c>
      <c r="EA11" s="55">
        <v>177</v>
      </c>
      <c r="EB11" s="123">
        <v>174</v>
      </c>
      <c r="EC11" s="55">
        <v>116</v>
      </c>
      <c r="ED11" s="55">
        <v>61</v>
      </c>
      <c r="EE11" s="55">
        <v>5</v>
      </c>
      <c r="EF11" s="55">
        <v>0</v>
      </c>
      <c r="EG11" s="55">
        <v>0</v>
      </c>
      <c r="EH11" s="78">
        <v>4</v>
      </c>
      <c r="EI11" s="78">
        <v>2</v>
      </c>
      <c r="EJ11" s="127" t="s">
        <v>268</v>
      </c>
      <c r="EK11" s="127" t="s">
        <v>269</v>
      </c>
      <c r="EL11" s="81">
        <v>25323</v>
      </c>
      <c r="EM11" s="78">
        <v>51</v>
      </c>
      <c r="EN11" s="78" t="s">
        <v>623</v>
      </c>
      <c r="EO11" s="84">
        <v>36181</v>
      </c>
      <c r="EP11" s="78">
        <v>14.07</v>
      </c>
      <c r="EQ11" s="263">
        <v>50158.921335097497</v>
      </c>
      <c r="ER11" s="263">
        <v>616197.36903370102</v>
      </c>
      <c r="ES11" s="84">
        <f t="shared" si="4"/>
        <v>566038.4476986035</v>
      </c>
      <c r="ET11" s="113">
        <f t="shared" si="5"/>
        <v>0.91859926079568477</v>
      </c>
      <c r="EU11" s="55">
        <v>3</v>
      </c>
      <c r="EV11" s="55">
        <v>8</v>
      </c>
      <c r="EW11" s="55" t="s">
        <v>1898</v>
      </c>
      <c r="EX11" s="78" t="s">
        <v>267</v>
      </c>
      <c r="EY11" s="158"/>
      <c r="EZ11" s="158"/>
      <c r="FA11" s="78" t="s">
        <v>267</v>
      </c>
      <c r="FB11" s="55" t="s">
        <v>51</v>
      </c>
      <c r="FC11" s="55" t="s">
        <v>1898</v>
      </c>
      <c r="FD11" s="122"/>
      <c r="FE11" s="55"/>
      <c r="FF11" s="127" t="s">
        <v>267</v>
      </c>
      <c r="FG11" s="55" t="s">
        <v>272</v>
      </c>
      <c r="FH11" s="78" t="s">
        <v>624</v>
      </c>
      <c r="FI11" s="78" t="s">
        <v>625</v>
      </c>
      <c r="FJ11" s="55">
        <v>3703</v>
      </c>
      <c r="FK11" s="55">
        <v>11</v>
      </c>
      <c r="FL11" s="78" t="s">
        <v>626</v>
      </c>
      <c r="FM11" s="55"/>
      <c r="FN11" s="55" t="s">
        <v>1900</v>
      </c>
      <c r="FO11" s="55" t="s">
        <v>1901</v>
      </c>
      <c r="FP11" s="55">
        <v>2</v>
      </c>
      <c r="FQ11" s="125">
        <v>76350836.071640328</v>
      </c>
      <c r="FR11" s="125">
        <v>141916.05217777012</v>
      </c>
      <c r="FS11" s="55">
        <v>1</v>
      </c>
      <c r="FT11" s="55">
        <v>4</v>
      </c>
      <c r="FU11" s="55">
        <v>1</v>
      </c>
      <c r="FV11" s="125">
        <v>8053755</v>
      </c>
      <c r="FW11" s="55">
        <v>5</v>
      </c>
      <c r="FX11" s="125">
        <v>3723774.19</v>
      </c>
      <c r="FY11" s="55">
        <v>4</v>
      </c>
      <c r="FZ11" s="125">
        <v>1951175</v>
      </c>
      <c r="GA11" s="55" t="s">
        <v>1900</v>
      </c>
      <c r="GB11" s="55" t="s">
        <v>1900</v>
      </c>
      <c r="GC11" s="55" t="s">
        <v>1900</v>
      </c>
      <c r="GD11" s="124">
        <v>87.5</v>
      </c>
      <c r="GE11" s="124">
        <v>45.42</v>
      </c>
      <c r="GF11" s="125">
        <v>3334338.55</v>
      </c>
      <c r="GG11" s="125">
        <v>6232.4085046728969</v>
      </c>
      <c r="GH11" s="125">
        <v>6024707.4600000009</v>
      </c>
      <c r="GI11" s="125">
        <v>11261.135439252339</v>
      </c>
      <c r="GJ11" s="125">
        <v>773173.71</v>
      </c>
      <c r="GK11" s="125">
        <v>1445.1845046728972</v>
      </c>
      <c r="GL11" s="125">
        <v>551101.91</v>
      </c>
      <c r="GM11" s="125">
        <v>1030.0970280373833</v>
      </c>
      <c r="GN11" s="125">
        <v>592950.24</v>
      </c>
      <c r="GO11" s="125">
        <v>1108.3182056074766</v>
      </c>
      <c r="GP11" s="125">
        <v>25724.07</v>
      </c>
      <c r="GQ11" s="125">
        <v>48.082373831775698</v>
      </c>
      <c r="GR11" s="125">
        <v>37979.620000000003</v>
      </c>
      <c r="GS11" s="125">
        <v>70.989943925233646</v>
      </c>
      <c r="GT11" s="125">
        <v>4043777.9100000006</v>
      </c>
      <c r="GU11" s="125">
        <v>7558.4633831775709</v>
      </c>
      <c r="GV11" s="125">
        <v>680514.53999999911</v>
      </c>
      <c r="GW11" s="125">
        <v>1271.9897943925216</v>
      </c>
      <c r="GX11" s="55">
        <v>0</v>
      </c>
      <c r="GY11" s="55">
        <v>0</v>
      </c>
      <c r="GZ11" s="55">
        <v>0</v>
      </c>
      <c r="HA11" s="55" t="s">
        <v>1898</v>
      </c>
      <c r="HB11" s="172">
        <v>0.49696399944049213</v>
      </c>
      <c r="HC11" s="123">
        <v>468</v>
      </c>
      <c r="HD11" s="153">
        <v>0.29158878504672897</v>
      </c>
      <c r="HE11" s="123">
        <v>59</v>
      </c>
      <c r="HF11" s="153">
        <v>0.1102803738317757</v>
      </c>
      <c r="HG11" s="123">
        <v>2509</v>
      </c>
      <c r="HH11" s="153">
        <v>1.5632398753894081</v>
      </c>
      <c r="HI11" s="123">
        <v>37</v>
      </c>
      <c r="HJ11" s="153">
        <v>6.9158878504672894E-2</v>
      </c>
      <c r="HK11" s="123">
        <v>1528</v>
      </c>
      <c r="HL11" s="153">
        <v>0.95202492211838008</v>
      </c>
      <c r="HM11" s="123">
        <v>34</v>
      </c>
      <c r="HN11" s="153">
        <v>6.3551401869158877E-2</v>
      </c>
      <c r="HO11" s="123">
        <v>931</v>
      </c>
      <c r="HP11" s="153">
        <v>0.58006230529595015</v>
      </c>
      <c r="HQ11" s="123">
        <v>1757</v>
      </c>
      <c r="HR11" s="153">
        <v>1.0947040498442366</v>
      </c>
      <c r="HS11" s="123">
        <v>6</v>
      </c>
      <c r="HT11" s="153">
        <v>3</v>
      </c>
      <c r="HU11" s="123">
        <v>14</v>
      </c>
      <c r="HV11" s="153">
        <v>7</v>
      </c>
      <c r="HW11" s="123">
        <v>622</v>
      </c>
      <c r="HX11" s="123">
        <v>207.33333333333334</v>
      </c>
      <c r="HY11" s="153">
        <v>2.1597222222222223</v>
      </c>
      <c r="HZ11" s="123">
        <v>16867</v>
      </c>
      <c r="IA11" s="153">
        <v>10.509034267912773</v>
      </c>
      <c r="IB11" s="123">
        <v>30</v>
      </c>
      <c r="IC11" s="153">
        <v>5.6074766355140186E-2</v>
      </c>
      <c r="ID11" s="123">
        <v>9929</v>
      </c>
      <c r="IE11" s="153">
        <v>6.1862928348909652</v>
      </c>
      <c r="IF11" s="123">
        <v>866</v>
      </c>
      <c r="IG11" s="153">
        <v>1.6186915887850468</v>
      </c>
      <c r="IH11" s="123">
        <v>653</v>
      </c>
      <c r="II11" s="153">
        <v>0.40685358255451709</v>
      </c>
      <c r="IJ11" s="123">
        <v>169</v>
      </c>
      <c r="IK11" s="153">
        <v>0.31588785046728973</v>
      </c>
      <c r="IL11" s="95">
        <v>0</v>
      </c>
      <c r="IM11" s="95">
        <v>0</v>
      </c>
      <c r="IN11" s="95">
        <v>0</v>
      </c>
      <c r="IO11" s="95">
        <v>0</v>
      </c>
      <c r="IP11" s="95">
        <v>0</v>
      </c>
      <c r="IQ11" s="113" t="s">
        <v>1900</v>
      </c>
      <c r="IR11" s="113" t="s">
        <v>1900</v>
      </c>
      <c r="IS11" s="113" t="s">
        <v>1900</v>
      </c>
      <c r="IT11" s="95">
        <v>76.16</v>
      </c>
      <c r="IU11" s="95">
        <v>10</v>
      </c>
      <c r="IV11" s="113">
        <v>1.8691588785046728E-2</v>
      </c>
      <c r="IW11" s="95">
        <v>3</v>
      </c>
      <c r="IX11" s="95">
        <v>16</v>
      </c>
      <c r="IY11" s="124">
        <f>(IW11/$DW11)*100</f>
        <v>0.56074766355140182</v>
      </c>
      <c r="IZ11" s="124">
        <f>(IX11/$DW11)*100</f>
        <v>2.990654205607477</v>
      </c>
      <c r="JA11" s="182" t="s">
        <v>272</v>
      </c>
      <c r="JB11" s="182">
        <v>19</v>
      </c>
      <c r="JC11" s="230">
        <v>3.5315985130111527E-2</v>
      </c>
      <c r="JD11" s="205"/>
    </row>
    <row r="12" spans="1:264" s="35" customFormat="1" ht="29.25" hidden="1" customHeight="1">
      <c r="A12" s="122" t="s">
        <v>256</v>
      </c>
      <c r="B12" s="158" t="s">
        <v>256</v>
      </c>
      <c r="C12" s="158" t="s">
        <v>1712</v>
      </c>
      <c r="D12" s="55">
        <v>32</v>
      </c>
      <c r="E12" s="158" t="s">
        <v>632</v>
      </c>
      <c r="F12" s="145">
        <v>346</v>
      </c>
      <c r="G12" s="55" t="s">
        <v>1916</v>
      </c>
      <c r="H12" s="123">
        <v>82</v>
      </c>
      <c r="I12" s="123">
        <v>182</v>
      </c>
      <c r="J12" s="124">
        <v>2.2195122</v>
      </c>
      <c r="K12" s="124">
        <v>19.2378049</v>
      </c>
      <c r="L12" s="123">
        <v>78</v>
      </c>
      <c r="M12" s="123">
        <v>104</v>
      </c>
      <c r="N12" s="123">
        <v>3</v>
      </c>
      <c r="O12" s="123">
        <v>17</v>
      </c>
      <c r="P12" s="123">
        <v>16</v>
      </c>
      <c r="Q12" s="123">
        <v>17</v>
      </c>
      <c r="R12" s="123">
        <v>14</v>
      </c>
      <c r="S12" s="123">
        <v>25</v>
      </c>
      <c r="T12" s="123">
        <v>22</v>
      </c>
      <c r="U12" s="123">
        <v>14</v>
      </c>
      <c r="V12" s="123">
        <v>21</v>
      </c>
      <c r="W12" s="123">
        <v>10</v>
      </c>
      <c r="X12" s="123">
        <v>16</v>
      </c>
      <c r="Y12" s="123">
        <v>6</v>
      </c>
      <c r="Z12" s="123">
        <v>1</v>
      </c>
      <c r="AA12" s="123">
        <v>46</v>
      </c>
      <c r="AB12" s="123">
        <v>29</v>
      </c>
      <c r="AC12" s="123">
        <v>23</v>
      </c>
      <c r="AD12" s="123">
        <v>4</v>
      </c>
      <c r="AE12" s="123">
        <v>61</v>
      </c>
      <c r="AF12" s="123">
        <v>117</v>
      </c>
      <c r="AG12" s="123">
        <v>0</v>
      </c>
      <c r="AH12" s="123">
        <v>0</v>
      </c>
      <c r="AI12" s="123">
        <v>42</v>
      </c>
      <c r="AJ12" s="123">
        <v>7</v>
      </c>
      <c r="AK12" s="123">
        <v>2</v>
      </c>
      <c r="AL12" s="123">
        <v>2</v>
      </c>
      <c r="AM12" s="123">
        <v>10</v>
      </c>
      <c r="AN12" s="125">
        <v>472.51219512195121</v>
      </c>
      <c r="AO12" s="125">
        <v>368</v>
      </c>
      <c r="AP12" s="123">
        <v>0</v>
      </c>
      <c r="AQ12" s="123">
        <v>10</v>
      </c>
      <c r="AR12" s="123">
        <v>26</v>
      </c>
      <c r="AS12" s="123">
        <v>7</v>
      </c>
      <c r="AT12" s="123">
        <v>10</v>
      </c>
      <c r="AU12" s="123">
        <v>11</v>
      </c>
      <c r="AV12" s="123">
        <v>3</v>
      </c>
      <c r="AW12" s="123">
        <v>3</v>
      </c>
      <c r="AX12" s="123">
        <v>2</v>
      </c>
      <c r="AY12" s="123">
        <v>3</v>
      </c>
      <c r="AZ12" s="123">
        <v>7</v>
      </c>
      <c r="BA12" s="125">
        <v>21787.487804878048</v>
      </c>
      <c r="BB12" s="125">
        <v>15594</v>
      </c>
      <c r="BC12" s="123">
        <v>5</v>
      </c>
      <c r="BD12" s="123">
        <v>20</v>
      </c>
      <c r="BE12" s="123">
        <v>15</v>
      </c>
      <c r="BF12" s="123">
        <v>8</v>
      </c>
      <c r="BG12" s="123">
        <v>10</v>
      </c>
      <c r="BH12" s="123">
        <v>9</v>
      </c>
      <c r="BI12" s="123">
        <v>2</v>
      </c>
      <c r="BJ12" s="123">
        <v>4</v>
      </c>
      <c r="BK12" s="123">
        <v>1</v>
      </c>
      <c r="BL12" s="123">
        <v>0</v>
      </c>
      <c r="BM12" s="123">
        <v>3</v>
      </c>
      <c r="BN12" s="123">
        <v>1</v>
      </c>
      <c r="BO12" s="123">
        <v>0</v>
      </c>
      <c r="BP12" s="123">
        <v>0</v>
      </c>
      <c r="BQ12" s="123">
        <v>1</v>
      </c>
      <c r="BR12" s="123">
        <v>1</v>
      </c>
      <c r="BS12" s="123">
        <v>0</v>
      </c>
      <c r="BT12" s="123">
        <v>1</v>
      </c>
      <c r="BU12" s="123">
        <v>0</v>
      </c>
      <c r="BV12" s="123">
        <v>1</v>
      </c>
      <c r="BW12" s="123">
        <v>0</v>
      </c>
      <c r="BX12" s="123">
        <v>43</v>
      </c>
      <c r="BY12" s="125">
        <v>31334.511627906977</v>
      </c>
      <c r="BZ12" s="125">
        <v>26860</v>
      </c>
      <c r="CA12" s="123">
        <v>15</v>
      </c>
      <c r="CB12" s="125">
        <v>14081.866666666667</v>
      </c>
      <c r="CC12" s="125">
        <v>9908</v>
      </c>
      <c r="CD12" s="123">
        <v>28</v>
      </c>
      <c r="CE12" s="125">
        <v>11835.642857142857</v>
      </c>
      <c r="CF12" s="125">
        <v>9780</v>
      </c>
      <c r="CG12" s="123">
        <v>65</v>
      </c>
      <c r="CH12" s="123">
        <v>7</v>
      </c>
      <c r="CI12" s="123">
        <v>6</v>
      </c>
      <c r="CJ12" s="123">
        <v>4</v>
      </c>
      <c r="CK12" s="123">
        <v>0</v>
      </c>
      <c r="CL12" s="123">
        <v>0</v>
      </c>
      <c r="CM12" s="126">
        <v>0</v>
      </c>
      <c r="CN12" s="123">
        <v>3</v>
      </c>
      <c r="CO12" s="126">
        <v>3.6585365853658534E-2</v>
      </c>
      <c r="CP12" s="123">
        <v>50</v>
      </c>
      <c r="CQ12" s="123">
        <v>7</v>
      </c>
      <c r="CR12" s="126">
        <v>3.8461538461538464E-2</v>
      </c>
      <c r="CS12" s="123">
        <v>7</v>
      </c>
      <c r="CT12" s="126">
        <f t="shared" si="0"/>
        <v>8.5365853658536592E-2</v>
      </c>
      <c r="CU12" s="123">
        <v>29</v>
      </c>
      <c r="CV12" s="126">
        <f t="shared" si="1"/>
        <v>0.35365853658536583</v>
      </c>
      <c r="CW12" s="123">
        <v>0</v>
      </c>
      <c r="CX12" s="126">
        <f t="shared" si="2"/>
        <v>0</v>
      </c>
      <c r="CY12" s="123">
        <v>11</v>
      </c>
      <c r="CZ12" s="126">
        <f t="shared" si="3"/>
        <v>0.13414634146341464</v>
      </c>
      <c r="DA12" s="122" t="s">
        <v>1896</v>
      </c>
      <c r="DB12" s="55"/>
      <c r="DC12" s="55">
        <v>0</v>
      </c>
      <c r="DD12" s="55">
        <v>0</v>
      </c>
      <c r="DE12" s="78" t="s">
        <v>258</v>
      </c>
      <c r="DF12" s="127" t="s">
        <v>259</v>
      </c>
      <c r="DG12" s="78" t="s">
        <v>324</v>
      </c>
      <c r="DH12" s="127" t="s">
        <v>325</v>
      </c>
      <c r="DI12" s="78" t="s">
        <v>262</v>
      </c>
      <c r="DJ12" s="127" t="s">
        <v>263</v>
      </c>
      <c r="DK12" s="78" t="s">
        <v>354</v>
      </c>
      <c r="DL12" s="127" t="s">
        <v>633</v>
      </c>
      <c r="DM12" s="127" t="s">
        <v>327</v>
      </c>
      <c r="DN12" s="55" t="s">
        <v>1897</v>
      </c>
      <c r="DO12" s="68">
        <v>10.989010989010989</v>
      </c>
      <c r="DP12" s="55" t="s">
        <v>1898</v>
      </c>
      <c r="DQ12" s="55" t="s">
        <v>272</v>
      </c>
      <c r="DR12" s="127" t="s">
        <v>328</v>
      </c>
      <c r="DS12" s="169" t="s">
        <v>1917</v>
      </c>
      <c r="DT12" s="77"/>
      <c r="DU12" s="78" t="s">
        <v>267</v>
      </c>
      <c r="DV12" s="123">
        <v>82</v>
      </c>
      <c r="DW12" s="123">
        <v>82</v>
      </c>
      <c r="DX12" s="55">
        <v>0</v>
      </c>
      <c r="DY12" s="55">
        <v>0</v>
      </c>
      <c r="DZ12" s="55">
        <v>0</v>
      </c>
      <c r="EA12" s="55">
        <v>25</v>
      </c>
      <c r="EB12" s="123">
        <v>37</v>
      </c>
      <c r="EC12" s="55">
        <v>17</v>
      </c>
      <c r="ED12" s="55">
        <v>3</v>
      </c>
      <c r="EE12" s="55">
        <v>0</v>
      </c>
      <c r="EF12" s="55">
        <v>0</v>
      </c>
      <c r="EG12" s="55">
        <v>0</v>
      </c>
      <c r="EH12" s="78">
        <v>3</v>
      </c>
      <c r="EI12" s="78">
        <v>0</v>
      </c>
      <c r="EJ12" s="127" t="s">
        <v>268</v>
      </c>
      <c r="EK12" s="127" t="s">
        <v>290</v>
      </c>
      <c r="EL12" s="81">
        <v>31281</v>
      </c>
      <c r="EM12" s="78">
        <v>35</v>
      </c>
      <c r="EN12" s="78" t="s">
        <v>545</v>
      </c>
      <c r="EO12" s="84">
        <v>16455</v>
      </c>
      <c r="EP12" s="78">
        <v>0.69000000000000006</v>
      </c>
      <c r="EQ12" s="263">
        <v>17695.144430455999</v>
      </c>
      <c r="ER12" s="263">
        <v>30846.803515620399</v>
      </c>
      <c r="ES12" s="84">
        <f t="shared" si="4"/>
        <v>13151.6590851644</v>
      </c>
      <c r="ET12" s="113">
        <f t="shared" si="5"/>
        <v>0.42635403303634295</v>
      </c>
      <c r="EU12" s="55">
        <v>8</v>
      </c>
      <c r="EV12" s="55">
        <v>1</v>
      </c>
      <c r="EW12" s="55" t="s">
        <v>1901</v>
      </c>
      <c r="EX12" s="78" t="s">
        <v>390</v>
      </c>
      <c r="EY12" s="158"/>
      <c r="EZ12" s="158"/>
      <c r="FA12" s="78" t="s">
        <v>272</v>
      </c>
      <c r="FB12" s="55" t="s">
        <v>51</v>
      </c>
      <c r="FC12" s="55" t="s">
        <v>1898</v>
      </c>
      <c r="FD12" s="122"/>
      <c r="FE12" s="55"/>
      <c r="FF12" s="127" t="s">
        <v>272</v>
      </c>
      <c r="FG12" s="55" t="s">
        <v>272</v>
      </c>
      <c r="FH12" s="78" t="s">
        <v>634</v>
      </c>
      <c r="FI12" s="78" t="s">
        <v>330</v>
      </c>
      <c r="FJ12" s="55">
        <v>3709</v>
      </c>
      <c r="FK12" s="55">
        <v>8</v>
      </c>
      <c r="FL12" s="78" t="s">
        <v>331</v>
      </c>
      <c r="FM12" s="55"/>
      <c r="FN12" s="55" t="s">
        <v>1900</v>
      </c>
      <c r="FO12" s="55" t="s">
        <v>1900</v>
      </c>
      <c r="FP12" s="55">
        <v>0</v>
      </c>
      <c r="FQ12" s="125">
        <v>13146951.569072805</v>
      </c>
      <c r="FR12" s="125">
        <v>160328.67767161957</v>
      </c>
      <c r="FS12" s="55">
        <v>3</v>
      </c>
      <c r="FT12" s="55">
        <v>3.2</v>
      </c>
      <c r="FU12" s="55">
        <v>1</v>
      </c>
      <c r="FV12" s="125">
        <v>1200385.53</v>
      </c>
      <c r="FW12" s="55">
        <v>2</v>
      </c>
      <c r="FX12" s="125">
        <v>225650.59</v>
      </c>
      <c r="FY12" s="55">
        <v>0</v>
      </c>
      <c r="FZ12" s="125">
        <v>0</v>
      </c>
      <c r="GA12" s="55" t="s">
        <v>1900</v>
      </c>
      <c r="GB12" s="55" t="s">
        <v>1900</v>
      </c>
      <c r="GC12" s="55" t="s">
        <v>1900</v>
      </c>
      <c r="GD12" s="124">
        <v>95.25</v>
      </c>
      <c r="GE12" s="124">
        <v>34.15</v>
      </c>
      <c r="GF12" s="125">
        <v>422041.86999999994</v>
      </c>
      <c r="GG12" s="125">
        <v>5146.8520731707313</v>
      </c>
      <c r="GH12" s="125">
        <v>846013.94000000006</v>
      </c>
      <c r="GI12" s="125">
        <v>10317.243170731708</v>
      </c>
      <c r="GJ12" s="125">
        <v>49285.02</v>
      </c>
      <c r="GK12" s="125">
        <v>601.03682926829265</v>
      </c>
      <c r="GL12" s="125">
        <v>86662.1</v>
      </c>
      <c r="GM12" s="125">
        <v>1056.8548780487806</v>
      </c>
      <c r="GN12" s="125">
        <v>25172.03</v>
      </c>
      <c r="GO12" s="125">
        <v>306.97597560975606</v>
      </c>
      <c r="GP12" s="125">
        <v>6778.73</v>
      </c>
      <c r="GQ12" s="125">
        <v>82.667439024390234</v>
      </c>
      <c r="GR12" s="125">
        <v>6869.14</v>
      </c>
      <c r="GS12" s="125">
        <v>83.77000000000001</v>
      </c>
      <c r="GT12" s="125">
        <v>671246.92</v>
      </c>
      <c r="GU12" s="125">
        <v>8185.9380487804883</v>
      </c>
      <c r="GV12" s="125">
        <v>59942.10999999987</v>
      </c>
      <c r="GW12" s="125">
        <v>731.00134146341304</v>
      </c>
      <c r="GX12" s="55">
        <v>0</v>
      </c>
      <c r="GY12" s="55">
        <v>0</v>
      </c>
      <c r="GZ12" s="55">
        <v>0</v>
      </c>
      <c r="HA12" s="55" t="s">
        <v>1898</v>
      </c>
      <c r="HB12" s="172">
        <v>0.58494134595767056</v>
      </c>
      <c r="HC12" s="123">
        <v>61</v>
      </c>
      <c r="HD12" s="153">
        <v>0.24796747967479674</v>
      </c>
      <c r="HE12" s="123">
        <v>14</v>
      </c>
      <c r="HF12" s="153">
        <v>0.17073170731707318</v>
      </c>
      <c r="HG12" s="123">
        <v>641</v>
      </c>
      <c r="HH12" s="153">
        <v>2.6056910569105689</v>
      </c>
      <c r="HI12" s="123">
        <v>14</v>
      </c>
      <c r="HJ12" s="153">
        <v>0.17073170731707318</v>
      </c>
      <c r="HK12" s="123">
        <v>175</v>
      </c>
      <c r="HL12" s="153">
        <v>0.71138211382113825</v>
      </c>
      <c r="HM12" s="123">
        <v>1</v>
      </c>
      <c r="HN12" s="153">
        <v>1.2195121951219513E-2</v>
      </c>
      <c r="HO12" s="123">
        <v>279</v>
      </c>
      <c r="HP12" s="153">
        <v>1.1341463414634145</v>
      </c>
      <c r="HQ12" s="123">
        <v>250</v>
      </c>
      <c r="HR12" s="153">
        <v>1.0162601626016259</v>
      </c>
      <c r="HS12" s="123">
        <v>3</v>
      </c>
      <c r="HT12" s="153">
        <v>1.5</v>
      </c>
      <c r="HU12" s="123">
        <v>6</v>
      </c>
      <c r="HV12" s="153">
        <v>3</v>
      </c>
      <c r="HW12" s="123">
        <v>77</v>
      </c>
      <c r="HX12" s="123">
        <v>25.666666666666668</v>
      </c>
      <c r="HY12" s="153">
        <v>2.1388888888888888</v>
      </c>
      <c r="HZ12" s="123">
        <v>2720</v>
      </c>
      <c r="IA12" s="153">
        <v>11.056910569105691</v>
      </c>
      <c r="IB12" s="123">
        <v>14</v>
      </c>
      <c r="IC12" s="153">
        <v>0.17073170731707318</v>
      </c>
      <c r="ID12" s="123">
        <v>1585</v>
      </c>
      <c r="IE12" s="153">
        <v>6.4430894308943092</v>
      </c>
      <c r="IF12" s="123">
        <v>163</v>
      </c>
      <c r="IG12" s="153">
        <v>1.9878048780487805</v>
      </c>
      <c r="IH12" s="123">
        <v>112</v>
      </c>
      <c r="II12" s="153">
        <v>0.45528455284552849</v>
      </c>
      <c r="IJ12" s="123">
        <v>55</v>
      </c>
      <c r="IK12" s="153">
        <v>0.67073170731707321</v>
      </c>
      <c r="IL12" s="95">
        <v>0</v>
      </c>
      <c r="IM12" s="95">
        <v>0</v>
      </c>
      <c r="IN12" s="95">
        <v>0</v>
      </c>
      <c r="IO12" s="95">
        <v>0</v>
      </c>
      <c r="IP12" s="95">
        <v>0</v>
      </c>
      <c r="IQ12" s="113" t="s">
        <v>1900</v>
      </c>
      <c r="IR12" s="113" t="s">
        <v>1900</v>
      </c>
      <c r="IS12" s="113" t="s">
        <v>1900</v>
      </c>
      <c r="IT12" s="95">
        <v>17</v>
      </c>
      <c r="IU12" s="95">
        <v>6</v>
      </c>
      <c r="IV12" s="113">
        <v>7.3170731707317069E-2</v>
      </c>
      <c r="IW12" s="95" t="s">
        <v>1900</v>
      </c>
      <c r="IX12" s="95" t="s">
        <v>1900</v>
      </c>
      <c r="IY12" s="124" t="s">
        <v>1900</v>
      </c>
      <c r="IZ12" s="124" t="s">
        <v>1900</v>
      </c>
      <c r="JA12" s="182" t="s">
        <v>267</v>
      </c>
      <c r="JB12" s="182">
        <v>0</v>
      </c>
      <c r="JC12" s="230">
        <v>0</v>
      </c>
      <c r="JD12" s="205"/>
    </row>
    <row r="13" spans="1:264" s="35" customFormat="1" ht="29.25" hidden="1" customHeight="1">
      <c r="A13" s="122" t="s">
        <v>256</v>
      </c>
      <c r="B13" s="158" t="s">
        <v>256</v>
      </c>
      <c r="C13" s="158" t="s">
        <v>1712</v>
      </c>
      <c r="D13" s="55">
        <v>32</v>
      </c>
      <c r="E13" s="158" t="s">
        <v>652</v>
      </c>
      <c r="F13" s="145">
        <v>32</v>
      </c>
      <c r="G13" s="55" t="s">
        <v>1916</v>
      </c>
      <c r="H13" s="123">
        <v>1225</v>
      </c>
      <c r="I13" s="123">
        <v>2919</v>
      </c>
      <c r="J13" s="124">
        <v>2.3828570999999998</v>
      </c>
      <c r="K13" s="124">
        <v>22.620489800000001</v>
      </c>
      <c r="L13" s="123">
        <v>1112</v>
      </c>
      <c r="M13" s="123">
        <v>1807</v>
      </c>
      <c r="N13" s="123">
        <v>130</v>
      </c>
      <c r="O13" s="123">
        <v>257</v>
      </c>
      <c r="P13" s="123">
        <v>292</v>
      </c>
      <c r="Q13" s="123">
        <v>292</v>
      </c>
      <c r="R13" s="123">
        <v>275</v>
      </c>
      <c r="S13" s="123">
        <v>368</v>
      </c>
      <c r="T13" s="123">
        <v>254</v>
      </c>
      <c r="U13" s="123">
        <v>304</v>
      </c>
      <c r="V13" s="123">
        <v>167</v>
      </c>
      <c r="W13" s="123">
        <v>159</v>
      </c>
      <c r="X13" s="123">
        <v>238</v>
      </c>
      <c r="Y13" s="123">
        <v>140</v>
      </c>
      <c r="Z13" s="123">
        <v>43</v>
      </c>
      <c r="AA13" s="123">
        <v>841</v>
      </c>
      <c r="AB13" s="123">
        <v>510</v>
      </c>
      <c r="AC13" s="123">
        <v>421</v>
      </c>
      <c r="AD13" s="123">
        <v>65</v>
      </c>
      <c r="AE13" s="123">
        <v>996</v>
      </c>
      <c r="AF13" s="123">
        <v>1853</v>
      </c>
      <c r="AG13" s="123">
        <v>4</v>
      </c>
      <c r="AH13" s="123">
        <v>1</v>
      </c>
      <c r="AI13" s="123">
        <v>624</v>
      </c>
      <c r="AJ13" s="123">
        <v>210</v>
      </c>
      <c r="AK13" s="123">
        <v>41</v>
      </c>
      <c r="AL13" s="123">
        <v>19</v>
      </c>
      <c r="AM13" s="123">
        <v>137</v>
      </c>
      <c r="AN13" s="125">
        <v>498.36816326530612</v>
      </c>
      <c r="AO13" s="125">
        <v>389</v>
      </c>
      <c r="AP13" s="123">
        <v>21</v>
      </c>
      <c r="AQ13" s="123">
        <v>83</v>
      </c>
      <c r="AR13" s="123">
        <v>393</v>
      </c>
      <c r="AS13" s="123">
        <v>131</v>
      </c>
      <c r="AT13" s="123">
        <v>144</v>
      </c>
      <c r="AU13" s="123">
        <v>91</v>
      </c>
      <c r="AV13" s="123">
        <v>84</v>
      </c>
      <c r="AW13" s="123">
        <v>65</v>
      </c>
      <c r="AX13" s="123">
        <v>51</v>
      </c>
      <c r="AY13" s="123">
        <v>42</v>
      </c>
      <c r="AZ13" s="123">
        <v>120</v>
      </c>
      <c r="BA13" s="125">
        <v>23275.875515251442</v>
      </c>
      <c r="BB13" s="125">
        <v>17512</v>
      </c>
      <c r="BC13" s="123">
        <v>50</v>
      </c>
      <c r="BD13" s="123">
        <v>238</v>
      </c>
      <c r="BE13" s="123">
        <v>247</v>
      </c>
      <c r="BF13" s="123">
        <v>156</v>
      </c>
      <c r="BG13" s="123">
        <v>101</v>
      </c>
      <c r="BH13" s="123">
        <v>111</v>
      </c>
      <c r="BI13" s="123">
        <v>76</v>
      </c>
      <c r="BJ13" s="123">
        <v>57</v>
      </c>
      <c r="BK13" s="123">
        <v>42</v>
      </c>
      <c r="BL13" s="123">
        <v>42</v>
      </c>
      <c r="BM13" s="123">
        <v>28</v>
      </c>
      <c r="BN13" s="123">
        <v>14</v>
      </c>
      <c r="BO13" s="123">
        <v>12</v>
      </c>
      <c r="BP13" s="123">
        <v>6</v>
      </c>
      <c r="BQ13" s="123">
        <v>8</v>
      </c>
      <c r="BR13" s="123">
        <v>1</v>
      </c>
      <c r="BS13" s="123">
        <v>5</v>
      </c>
      <c r="BT13" s="123">
        <v>5</v>
      </c>
      <c r="BU13" s="123">
        <v>1</v>
      </c>
      <c r="BV13" s="123">
        <v>1</v>
      </c>
      <c r="BW13" s="123">
        <v>12</v>
      </c>
      <c r="BX13" s="123">
        <v>567</v>
      </c>
      <c r="BY13" s="125">
        <v>33573.107583774254</v>
      </c>
      <c r="BZ13" s="125">
        <v>28984</v>
      </c>
      <c r="CA13" s="123">
        <v>186</v>
      </c>
      <c r="CB13" s="125">
        <v>14963.634408602151</v>
      </c>
      <c r="CC13" s="125">
        <v>11659</v>
      </c>
      <c r="CD13" s="123">
        <v>471</v>
      </c>
      <c r="CE13" s="125">
        <v>14774.698513800424</v>
      </c>
      <c r="CF13" s="125">
        <v>10536</v>
      </c>
      <c r="CG13" s="123">
        <v>851</v>
      </c>
      <c r="CH13" s="123">
        <v>242</v>
      </c>
      <c r="CI13" s="123">
        <v>95</v>
      </c>
      <c r="CJ13" s="123">
        <v>19</v>
      </c>
      <c r="CK13" s="123">
        <v>5</v>
      </c>
      <c r="CL13" s="123">
        <v>6</v>
      </c>
      <c r="CM13" s="126">
        <v>4.8979591836734691E-3</v>
      </c>
      <c r="CN13" s="123">
        <v>27</v>
      </c>
      <c r="CO13" s="126">
        <v>2.2040816326530613E-2</v>
      </c>
      <c r="CP13" s="123">
        <v>641</v>
      </c>
      <c r="CQ13" s="123">
        <v>178</v>
      </c>
      <c r="CR13" s="126">
        <v>6.0979787598492631E-2</v>
      </c>
      <c r="CS13" s="123">
        <v>54</v>
      </c>
      <c r="CT13" s="126">
        <f t="shared" si="0"/>
        <v>4.4081632653061226E-2</v>
      </c>
      <c r="CU13" s="123">
        <v>696</v>
      </c>
      <c r="CV13" s="126">
        <f t="shared" si="1"/>
        <v>0.56816326530612249</v>
      </c>
      <c r="CW13" s="123">
        <v>8</v>
      </c>
      <c r="CX13" s="126">
        <f t="shared" si="2"/>
        <v>6.5306122448979594E-3</v>
      </c>
      <c r="CY13" s="123">
        <v>329</v>
      </c>
      <c r="CZ13" s="126">
        <f t="shared" si="3"/>
        <v>0.26857142857142857</v>
      </c>
      <c r="DA13" s="122" t="s">
        <v>1896</v>
      </c>
      <c r="DB13" s="55"/>
      <c r="DC13" s="55">
        <v>43</v>
      </c>
      <c r="DD13" s="55">
        <v>3</v>
      </c>
      <c r="DE13" s="78" t="s">
        <v>258</v>
      </c>
      <c r="DF13" s="127" t="s">
        <v>259</v>
      </c>
      <c r="DG13" s="78" t="s">
        <v>324</v>
      </c>
      <c r="DH13" s="127" t="s">
        <v>325</v>
      </c>
      <c r="DI13" s="78" t="s">
        <v>262</v>
      </c>
      <c r="DJ13" s="127" t="s">
        <v>263</v>
      </c>
      <c r="DK13" s="78" t="s">
        <v>354</v>
      </c>
      <c r="DL13" s="127" t="s">
        <v>633</v>
      </c>
      <c r="DM13" s="127" t="s">
        <v>327</v>
      </c>
      <c r="DN13" s="55" t="s">
        <v>1897</v>
      </c>
      <c r="DO13" s="68">
        <v>11.1145415251621</v>
      </c>
      <c r="DP13" s="55" t="s">
        <v>1898</v>
      </c>
      <c r="DQ13" s="55" t="s">
        <v>272</v>
      </c>
      <c r="DR13" s="127" t="s">
        <v>328</v>
      </c>
      <c r="DS13" s="169" t="s">
        <v>1918</v>
      </c>
      <c r="DT13" s="77"/>
      <c r="DU13" s="78" t="s">
        <v>267</v>
      </c>
      <c r="DV13" s="123">
        <v>1246</v>
      </c>
      <c r="DW13" s="123">
        <v>1225</v>
      </c>
      <c r="DX13" s="55">
        <v>18</v>
      </c>
      <c r="DY13" s="55">
        <v>3</v>
      </c>
      <c r="DZ13" s="55">
        <v>65</v>
      </c>
      <c r="EA13" s="55">
        <v>48</v>
      </c>
      <c r="EB13" s="123">
        <v>681</v>
      </c>
      <c r="EC13" s="55">
        <v>386</v>
      </c>
      <c r="ED13" s="55">
        <v>66</v>
      </c>
      <c r="EE13" s="55">
        <v>0</v>
      </c>
      <c r="EF13" s="55">
        <v>0</v>
      </c>
      <c r="EG13" s="55">
        <v>0</v>
      </c>
      <c r="EH13" s="78">
        <v>9</v>
      </c>
      <c r="EI13" s="78">
        <v>1</v>
      </c>
      <c r="EJ13" s="127" t="s">
        <v>268</v>
      </c>
      <c r="EK13" s="127" t="s">
        <v>269</v>
      </c>
      <c r="EL13" s="81">
        <v>18687</v>
      </c>
      <c r="EM13" s="78">
        <v>69</v>
      </c>
      <c r="EN13" s="78" t="s">
        <v>404</v>
      </c>
      <c r="EO13" s="84">
        <v>84235</v>
      </c>
      <c r="EP13" s="78">
        <v>13.94</v>
      </c>
      <c r="EQ13" s="263">
        <v>100161.64338135401</v>
      </c>
      <c r="ER13" s="263">
        <v>581608.73527764506</v>
      </c>
      <c r="ES13" s="84">
        <f t="shared" si="4"/>
        <v>481447.09189629107</v>
      </c>
      <c r="ET13" s="113">
        <f t="shared" si="5"/>
        <v>0.82778518047267735</v>
      </c>
      <c r="EU13" s="55">
        <v>5</v>
      </c>
      <c r="EV13" s="55">
        <v>20</v>
      </c>
      <c r="EW13" s="55" t="s">
        <v>1898</v>
      </c>
      <c r="EX13" s="78" t="s">
        <v>271</v>
      </c>
      <c r="EY13" s="158"/>
      <c r="EZ13" s="158"/>
      <c r="FA13" s="78" t="s">
        <v>267</v>
      </c>
      <c r="FB13" s="55" t="s">
        <v>51</v>
      </c>
      <c r="FC13" s="55" t="s">
        <v>1898</v>
      </c>
      <c r="FD13" s="122"/>
      <c r="FE13" s="55" t="s">
        <v>1919</v>
      </c>
      <c r="FF13" s="127" t="s">
        <v>267</v>
      </c>
      <c r="FG13" s="55" t="s">
        <v>1904</v>
      </c>
      <c r="FH13" s="78" t="s">
        <v>653</v>
      </c>
      <c r="FI13" s="78" t="s">
        <v>654</v>
      </c>
      <c r="FJ13" s="55">
        <v>3709</v>
      </c>
      <c r="FK13" s="55">
        <v>12</v>
      </c>
      <c r="FL13" s="78" t="s">
        <v>331</v>
      </c>
      <c r="FM13" s="55"/>
      <c r="FN13" s="55" t="s">
        <v>1900</v>
      </c>
      <c r="FO13" s="55" t="s">
        <v>1901</v>
      </c>
      <c r="FP13" s="55">
        <v>11</v>
      </c>
      <c r="FQ13" s="125">
        <v>244147794.55583397</v>
      </c>
      <c r="FR13" s="125">
        <v>195945.26047819739</v>
      </c>
      <c r="FS13" s="55">
        <v>2.95</v>
      </c>
      <c r="FT13" s="55">
        <v>3</v>
      </c>
      <c r="FU13" s="55">
        <v>3</v>
      </c>
      <c r="FV13" s="125">
        <v>23816823.370000001</v>
      </c>
      <c r="FW13" s="55">
        <v>5</v>
      </c>
      <c r="FX13" s="125">
        <v>1402240.94</v>
      </c>
      <c r="FY13" s="55">
        <v>2</v>
      </c>
      <c r="FZ13" s="125">
        <v>19529402.870000001</v>
      </c>
      <c r="GA13" s="55" t="s">
        <v>1900</v>
      </c>
      <c r="GB13" s="55" t="s">
        <v>1900</v>
      </c>
      <c r="GC13" s="55" t="s">
        <v>1900</v>
      </c>
      <c r="GD13" s="124">
        <v>95.52</v>
      </c>
      <c r="GE13" s="124">
        <v>33.880000000000003</v>
      </c>
      <c r="GF13" s="125">
        <v>7624755.870000001</v>
      </c>
      <c r="GG13" s="125">
        <v>6224.2905061224501</v>
      </c>
      <c r="GH13" s="125">
        <v>14616659.089999998</v>
      </c>
      <c r="GI13" s="125">
        <v>11931.966604081632</v>
      </c>
      <c r="GJ13" s="125">
        <v>1815588.95</v>
      </c>
      <c r="GK13" s="125">
        <v>1482.1134285714286</v>
      </c>
      <c r="GL13" s="125">
        <v>1275038.17</v>
      </c>
      <c r="GM13" s="125">
        <v>1040.8474857142855</v>
      </c>
      <c r="GN13" s="125">
        <v>1278819.98</v>
      </c>
      <c r="GO13" s="125">
        <v>1043.9346775510203</v>
      </c>
      <c r="GP13" s="125">
        <v>71016.25</v>
      </c>
      <c r="GQ13" s="125">
        <v>57.972448979591839</v>
      </c>
      <c r="GR13" s="125">
        <v>68593.42</v>
      </c>
      <c r="GS13" s="125">
        <v>55.994628571428571</v>
      </c>
      <c r="GT13" s="125">
        <v>10107602.319999998</v>
      </c>
      <c r="GU13" s="125">
        <v>8251.103934693876</v>
      </c>
      <c r="GV13" s="125">
        <v>367299.34000000171</v>
      </c>
      <c r="GW13" s="125">
        <v>299.83619591836873</v>
      </c>
      <c r="GX13" s="55">
        <v>0</v>
      </c>
      <c r="GY13" s="55">
        <v>0</v>
      </c>
      <c r="GZ13" s="55">
        <v>0</v>
      </c>
      <c r="HA13" s="55" t="s">
        <v>1901</v>
      </c>
      <c r="HB13" s="172">
        <v>0.66154250772817891</v>
      </c>
      <c r="HC13" s="123">
        <v>756</v>
      </c>
      <c r="HD13" s="153">
        <v>0.20571428571428571</v>
      </c>
      <c r="HE13" s="123">
        <v>162</v>
      </c>
      <c r="HF13" s="153">
        <v>0.13224489795918368</v>
      </c>
      <c r="HG13" s="123">
        <v>6859</v>
      </c>
      <c r="HH13" s="153">
        <v>1.8663945578231294</v>
      </c>
      <c r="HI13" s="123">
        <v>84</v>
      </c>
      <c r="HJ13" s="153">
        <v>6.8571428571428575E-2</v>
      </c>
      <c r="HK13" s="123">
        <v>2065</v>
      </c>
      <c r="HL13" s="153">
        <v>0.56190476190476191</v>
      </c>
      <c r="HM13" s="123">
        <v>17</v>
      </c>
      <c r="HN13" s="153">
        <v>1.3877551020408163E-2</v>
      </c>
      <c r="HO13" s="123">
        <v>1502</v>
      </c>
      <c r="HP13" s="153">
        <v>0.40870748299319731</v>
      </c>
      <c r="HQ13" s="123">
        <v>1449</v>
      </c>
      <c r="HR13" s="153">
        <v>0.39428571428571429</v>
      </c>
      <c r="HS13" s="123">
        <v>6</v>
      </c>
      <c r="HT13" s="153">
        <v>3</v>
      </c>
      <c r="HU13" s="123">
        <v>5</v>
      </c>
      <c r="HV13" s="153">
        <v>2.5</v>
      </c>
      <c r="HW13" s="123">
        <v>899</v>
      </c>
      <c r="HX13" s="123">
        <v>299.66666666666669</v>
      </c>
      <c r="HY13" s="153">
        <v>1.2486111111111111</v>
      </c>
      <c r="HZ13" s="123">
        <v>38629</v>
      </c>
      <c r="IA13" s="153">
        <v>10.511292517006803</v>
      </c>
      <c r="IB13" s="123">
        <v>141</v>
      </c>
      <c r="IC13" s="153">
        <v>0.11510204081632654</v>
      </c>
      <c r="ID13" s="123">
        <v>12841</v>
      </c>
      <c r="IE13" s="153">
        <v>3.4941496598639454</v>
      </c>
      <c r="IF13" s="123">
        <v>1440</v>
      </c>
      <c r="IG13" s="153">
        <v>1.1755102040816328</v>
      </c>
      <c r="IH13" s="123">
        <v>1779</v>
      </c>
      <c r="II13" s="153">
        <v>0.4840816326530612</v>
      </c>
      <c r="IJ13" s="123">
        <v>1601</v>
      </c>
      <c r="IK13" s="153">
        <v>1.306938775510204</v>
      </c>
      <c r="IL13" s="95">
        <v>612</v>
      </c>
      <c r="IM13" s="95">
        <v>562</v>
      </c>
      <c r="IN13" s="95">
        <v>80</v>
      </c>
      <c r="IO13" s="95">
        <v>529</v>
      </c>
      <c r="IP13" s="95">
        <v>76</v>
      </c>
      <c r="IQ13" s="113">
        <v>94.13</v>
      </c>
      <c r="IR13" s="113">
        <v>95</v>
      </c>
      <c r="IS13" s="113">
        <v>3.88</v>
      </c>
      <c r="IT13" s="95">
        <v>17</v>
      </c>
      <c r="IU13" s="95">
        <v>34</v>
      </c>
      <c r="IV13" s="113">
        <v>2.7755102040816326E-2</v>
      </c>
      <c r="IW13" s="95">
        <v>6</v>
      </c>
      <c r="IX13" s="95">
        <v>27</v>
      </c>
      <c r="IY13" s="124">
        <f>(IW13/$DW13)*100</f>
        <v>0.48979591836734693</v>
      </c>
      <c r="IZ13" s="124">
        <f>(IX13/$DW13)*100</f>
        <v>2.2040816326530615</v>
      </c>
      <c r="JA13" s="182" t="s">
        <v>272</v>
      </c>
      <c r="JB13" s="182">
        <v>95</v>
      </c>
      <c r="JC13" s="230">
        <v>7.6243980738362763E-2</v>
      </c>
      <c r="JD13" s="205"/>
    </row>
    <row r="14" spans="1:264" s="35" customFormat="1" ht="29.25" hidden="1" customHeight="1">
      <c r="A14" s="122" t="s">
        <v>256</v>
      </c>
      <c r="B14" s="158" t="s">
        <v>256</v>
      </c>
      <c r="C14" s="158" t="s">
        <v>1712</v>
      </c>
      <c r="D14" s="55">
        <v>32</v>
      </c>
      <c r="E14" s="158" t="s">
        <v>656</v>
      </c>
      <c r="F14" s="145">
        <v>157</v>
      </c>
      <c r="G14" s="55" t="s">
        <v>1916</v>
      </c>
      <c r="H14" s="123">
        <v>217</v>
      </c>
      <c r="I14" s="123">
        <v>232</v>
      </c>
      <c r="J14" s="124">
        <v>1.0691244</v>
      </c>
      <c r="K14" s="124">
        <v>13.316129</v>
      </c>
      <c r="L14" s="123">
        <v>105</v>
      </c>
      <c r="M14" s="123">
        <v>127</v>
      </c>
      <c r="N14" s="123">
        <v>0</v>
      </c>
      <c r="O14" s="123">
        <v>1</v>
      </c>
      <c r="P14" s="123">
        <v>2</v>
      </c>
      <c r="Q14" s="123">
        <v>1</v>
      </c>
      <c r="R14" s="123">
        <v>0</v>
      </c>
      <c r="S14" s="123">
        <v>0</v>
      </c>
      <c r="T14" s="123">
        <v>2</v>
      </c>
      <c r="U14" s="123">
        <v>2</v>
      </c>
      <c r="V14" s="123">
        <v>0</v>
      </c>
      <c r="W14" s="123">
        <v>2</v>
      </c>
      <c r="X14" s="123">
        <v>87</v>
      </c>
      <c r="Y14" s="123">
        <v>96</v>
      </c>
      <c r="Z14" s="123">
        <v>39</v>
      </c>
      <c r="AA14" s="123">
        <v>3</v>
      </c>
      <c r="AB14" s="123">
        <v>223</v>
      </c>
      <c r="AC14" s="123">
        <v>222</v>
      </c>
      <c r="AD14" s="123">
        <v>9</v>
      </c>
      <c r="AE14" s="123">
        <v>35</v>
      </c>
      <c r="AF14" s="123">
        <v>187</v>
      </c>
      <c r="AG14" s="123">
        <v>1</v>
      </c>
      <c r="AH14" s="123">
        <v>0</v>
      </c>
      <c r="AI14" s="123">
        <v>167</v>
      </c>
      <c r="AJ14" s="123">
        <v>75</v>
      </c>
      <c r="AK14" s="123">
        <v>8</v>
      </c>
      <c r="AL14" s="123">
        <v>8</v>
      </c>
      <c r="AM14" s="123">
        <v>10</v>
      </c>
      <c r="AN14" s="125">
        <v>288.90783410138249</v>
      </c>
      <c r="AO14" s="125">
        <v>248</v>
      </c>
      <c r="AP14" s="123">
        <v>4</v>
      </c>
      <c r="AQ14" s="123">
        <v>19</v>
      </c>
      <c r="AR14" s="123">
        <v>154</v>
      </c>
      <c r="AS14" s="123">
        <v>17</v>
      </c>
      <c r="AT14" s="123">
        <v>5</v>
      </c>
      <c r="AU14" s="123">
        <v>5</v>
      </c>
      <c r="AV14" s="123">
        <v>4</v>
      </c>
      <c r="AW14" s="123">
        <v>3</v>
      </c>
      <c r="AX14" s="123">
        <v>1</v>
      </c>
      <c r="AY14" s="123">
        <v>2</v>
      </c>
      <c r="AZ14" s="123">
        <v>3</v>
      </c>
      <c r="BA14" s="125">
        <v>12556.324074074075</v>
      </c>
      <c r="BB14" s="125">
        <v>10296</v>
      </c>
      <c r="BC14" s="123">
        <v>9</v>
      </c>
      <c r="BD14" s="123">
        <v>53</v>
      </c>
      <c r="BE14" s="123">
        <v>122</v>
      </c>
      <c r="BF14" s="123">
        <v>12</v>
      </c>
      <c r="BG14" s="123">
        <v>7</v>
      </c>
      <c r="BH14" s="123">
        <v>2</v>
      </c>
      <c r="BI14" s="123">
        <v>4</v>
      </c>
      <c r="BJ14" s="123">
        <v>3</v>
      </c>
      <c r="BK14" s="123">
        <v>1</v>
      </c>
      <c r="BL14" s="123">
        <v>1</v>
      </c>
      <c r="BM14" s="123">
        <v>0</v>
      </c>
      <c r="BN14" s="123">
        <v>1</v>
      </c>
      <c r="BO14" s="123">
        <v>0</v>
      </c>
      <c r="BP14" s="123">
        <v>0</v>
      </c>
      <c r="BQ14" s="123">
        <v>1</v>
      </c>
      <c r="BR14" s="123">
        <v>0</v>
      </c>
      <c r="BS14" s="123">
        <v>0</v>
      </c>
      <c r="BT14" s="123">
        <v>0</v>
      </c>
      <c r="BU14" s="123">
        <v>0</v>
      </c>
      <c r="BV14" s="123">
        <v>0</v>
      </c>
      <c r="BW14" s="123">
        <v>0</v>
      </c>
      <c r="BX14" s="123">
        <v>8</v>
      </c>
      <c r="BY14" s="125">
        <v>25767.25</v>
      </c>
      <c r="BZ14" s="125">
        <v>19391</v>
      </c>
      <c r="CA14" s="123">
        <v>4</v>
      </c>
      <c r="CB14" s="125">
        <v>4701</v>
      </c>
      <c r="CC14" s="125">
        <v>4776</v>
      </c>
      <c r="CD14" s="123">
        <v>204</v>
      </c>
      <c r="CE14" s="125">
        <v>12192.274509803921</v>
      </c>
      <c r="CF14" s="125">
        <v>10296</v>
      </c>
      <c r="CG14" s="123">
        <v>199</v>
      </c>
      <c r="CH14" s="123">
        <v>12</v>
      </c>
      <c r="CI14" s="123">
        <v>5</v>
      </c>
      <c r="CJ14" s="123">
        <v>0</v>
      </c>
      <c r="CK14" s="123">
        <v>0</v>
      </c>
      <c r="CL14" s="123">
        <v>0</v>
      </c>
      <c r="CM14" s="126">
        <v>0</v>
      </c>
      <c r="CN14" s="123">
        <v>1</v>
      </c>
      <c r="CO14" s="126">
        <v>4.608294930875576E-3</v>
      </c>
      <c r="CP14" s="123">
        <v>176</v>
      </c>
      <c r="CQ14" s="123">
        <v>0</v>
      </c>
      <c r="CR14" s="126">
        <v>0</v>
      </c>
      <c r="CS14" s="123">
        <v>10</v>
      </c>
      <c r="CT14" s="126">
        <f t="shared" si="0"/>
        <v>4.6082949308755762E-2</v>
      </c>
      <c r="CU14" s="123">
        <v>63</v>
      </c>
      <c r="CV14" s="126">
        <f t="shared" si="1"/>
        <v>0.29032258064516131</v>
      </c>
      <c r="CW14" s="123">
        <v>9</v>
      </c>
      <c r="CX14" s="126">
        <f t="shared" si="2"/>
        <v>4.1474654377880185E-2</v>
      </c>
      <c r="CY14" s="123">
        <v>63</v>
      </c>
      <c r="CZ14" s="126">
        <f t="shared" si="3"/>
        <v>0.29032258064516131</v>
      </c>
      <c r="DA14" s="122" t="s">
        <v>1896</v>
      </c>
      <c r="DB14" s="55"/>
      <c r="DC14" s="55">
        <v>2</v>
      </c>
      <c r="DD14" s="55">
        <v>0</v>
      </c>
      <c r="DE14" s="78" t="s">
        <v>258</v>
      </c>
      <c r="DF14" s="127" t="s">
        <v>259</v>
      </c>
      <c r="DG14" s="78" t="s">
        <v>324</v>
      </c>
      <c r="DH14" s="127" t="s">
        <v>325</v>
      </c>
      <c r="DI14" s="78" t="s">
        <v>262</v>
      </c>
      <c r="DJ14" s="127" t="s">
        <v>263</v>
      </c>
      <c r="DK14" s="78" t="s">
        <v>354</v>
      </c>
      <c r="DL14" s="127" t="s">
        <v>633</v>
      </c>
      <c r="DM14" s="127" t="s">
        <v>327</v>
      </c>
      <c r="DN14" s="55" t="s">
        <v>1897</v>
      </c>
      <c r="DO14" s="68">
        <v>11.1145415251621</v>
      </c>
      <c r="DP14" s="55" t="s">
        <v>1898</v>
      </c>
      <c r="DQ14" s="55" t="s">
        <v>272</v>
      </c>
      <c r="DR14" s="127" t="s">
        <v>328</v>
      </c>
      <c r="DS14" s="169" t="s">
        <v>1918</v>
      </c>
      <c r="DT14" s="77"/>
      <c r="DU14" s="78" t="s">
        <v>519</v>
      </c>
      <c r="DV14" s="123">
        <v>226</v>
      </c>
      <c r="DW14" s="123">
        <v>217</v>
      </c>
      <c r="DX14" s="55">
        <v>9</v>
      </c>
      <c r="DY14" s="55">
        <v>0</v>
      </c>
      <c r="DZ14" s="55">
        <v>151</v>
      </c>
      <c r="EA14" s="55">
        <v>75</v>
      </c>
      <c r="EB14" s="123">
        <v>0</v>
      </c>
      <c r="EC14" s="55">
        <v>0</v>
      </c>
      <c r="ED14" s="55">
        <v>0</v>
      </c>
      <c r="EE14" s="55">
        <v>0</v>
      </c>
      <c r="EF14" s="55">
        <v>0</v>
      </c>
      <c r="EG14" s="55">
        <v>0</v>
      </c>
      <c r="EH14" s="78">
        <v>2</v>
      </c>
      <c r="EI14" s="78">
        <v>0</v>
      </c>
      <c r="EJ14" s="127" t="s">
        <v>268</v>
      </c>
      <c r="EK14" s="127" t="s">
        <v>269</v>
      </c>
      <c r="EL14" s="81">
        <v>24166</v>
      </c>
      <c r="EM14" s="78">
        <v>54</v>
      </c>
      <c r="EN14" s="78" t="s">
        <v>629</v>
      </c>
      <c r="EO14" s="84">
        <v>12286</v>
      </c>
      <c r="EP14" s="78">
        <v>1.43</v>
      </c>
      <c r="EQ14" s="263">
        <v>11636.8501693295</v>
      </c>
      <c r="ER14" s="263">
        <v>62606.539452605597</v>
      </c>
      <c r="ES14" s="84">
        <f t="shared" si="4"/>
        <v>50969.689283276093</v>
      </c>
      <c r="ET14" s="113">
        <f t="shared" si="5"/>
        <v>0.81412724180133245</v>
      </c>
      <c r="EU14" s="55">
        <v>0</v>
      </c>
      <c r="EV14" s="55">
        <v>4</v>
      </c>
      <c r="EW14" s="55" t="s">
        <v>1898</v>
      </c>
      <c r="EX14" s="78" t="s">
        <v>657</v>
      </c>
      <c r="EY14" s="158"/>
      <c r="EZ14" s="158"/>
      <c r="FA14" s="78" t="s">
        <v>267</v>
      </c>
      <c r="FB14" s="55" t="s">
        <v>51</v>
      </c>
      <c r="FC14" s="55" t="s">
        <v>1898</v>
      </c>
      <c r="FD14" s="122"/>
      <c r="FE14" s="55" t="s">
        <v>1919</v>
      </c>
      <c r="FF14" s="127" t="s">
        <v>267</v>
      </c>
      <c r="FG14" s="55" t="s">
        <v>1904</v>
      </c>
      <c r="FH14" s="78" t="s">
        <v>658</v>
      </c>
      <c r="FI14" s="78" t="s">
        <v>654</v>
      </c>
      <c r="FJ14" s="55">
        <v>3709</v>
      </c>
      <c r="FK14" s="55">
        <v>12</v>
      </c>
      <c r="FL14" s="78" t="s">
        <v>331</v>
      </c>
      <c r="FM14" s="55"/>
      <c r="FN14" s="55" t="s">
        <v>1900</v>
      </c>
      <c r="FO14" s="55" t="s">
        <v>1901</v>
      </c>
      <c r="FP14" s="55">
        <v>0</v>
      </c>
      <c r="FQ14" s="125">
        <v>31730411.060495265</v>
      </c>
      <c r="FR14" s="125">
        <v>140400.04894024454</v>
      </c>
      <c r="FS14" s="55">
        <v>3</v>
      </c>
      <c r="FT14" s="55" t="s">
        <v>1920</v>
      </c>
      <c r="FU14" s="55">
        <v>1</v>
      </c>
      <c r="FV14" s="125">
        <v>1240978.27</v>
      </c>
      <c r="FW14" s="55">
        <v>3</v>
      </c>
      <c r="FX14" s="125">
        <v>1863545.1300000001</v>
      </c>
      <c r="FY14" s="55">
        <v>2</v>
      </c>
      <c r="FZ14" s="125">
        <v>1894595.64</v>
      </c>
      <c r="GA14" s="55" t="s">
        <v>1900</v>
      </c>
      <c r="GB14" s="55" t="s">
        <v>1900</v>
      </c>
      <c r="GC14" s="55" t="s">
        <v>1900</v>
      </c>
      <c r="GD14" s="124">
        <v>97.96</v>
      </c>
      <c r="GE14" s="124">
        <v>14.29</v>
      </c>
      <c r="GF14" s="125">
        <v>771056.6</v>
      </c>
      <c r="GG14" s="125">
        <v>3553.2562211981567</v>
      </c>
      <c r="GH14" s="125">
        <v>2319610.94</v>
      </c>
      <c r="GI14" s="125">
        <v>10689.451336405529</v>
      </c>
      <c r="GJ14" s="125">
        <v>184895.13</v>
      </c>
      <c r="GK14" s="125">
        <v>852.05129032258071</v>
      </c>
      <c r="GL14" s="125">
        <v>233062.94</v>
      </c>
      <c r="GM14" s="125">
        <v>1074.0227649769586</v>
      </c>
      <c r="GN14" s="125">
        <v>120821.92</v>
      </c>
      <c r="GO14" s="125">
        <v>556.7830414746544</v>
      </c>
      <c r="GP14" s="125">
        <v>8697.26</v>
      </c>
      <c r="GQ14" s="125">
        <v>40.079539170506912</v>
      </c>
      <c r="GR14" s="125">
        <v>20904.23</v>
      </c>
      <c r="GS14" s="125">
        <v>96.332857142857137</v>
      </c>
      <c r="GT14" s="125">
        <v>1751229.46</v>
      </c>
      <c r="GU14" s="125">
        <v>8070.1818433179724</v>
      </c>
      <c r="GV14" s="125">
        <v>-198800.93999999994</v>
      </c>
      <c r="GW14" s="125">
        <v>-916.13336405529924</v>
      </c>
      <c r="GX14" s="55">
        <v>0</v>
      </c>
      <c r="GY14" s="55">
        <v>0</v>
      </c>
      <c r="GZ14" s="55">
        <v>0</v>
      </c>
      <c r="HA14" s="55" t="s">
        <v>1898</v>
      </c>
      <c r="HB14" s="172">
        <v>0.51774538232724243</v>
      </c>
      <c r="HC14" s="123">
        <v>91</v>
      </c>
      <c r="HD14" s="153">
        <v>0.13978494623655913</v>
      </c>
      <c r="HE14" s="123">
        <v>29</v>
      </c>
      <c r="HF14" s="153">
        <v>0.13364055299539171</v>
      </c>
      <c r="HG14" s="123">
        <v>1334</v>
      </c>
      <c r="HH14" s="153">
        <v>2.0491551459293396</v>
      </c>
      <c r="HI14" s="123">
        <v>9</v>
      </c>
      <c r="HJ14" s="153">
        <v>4.1474654377880185E-2</v>
      </c>
      <c r="HK14" s="123">
        <v>596</v>
      </c>
      <c r="HL14" s="153">
        <v>0.91551459293394777</v>
      </c>
      <c r="HM14" s="123">
        <v>9</v>
      </c>
      <c r="HN14" s="153">
        <v>4.1474654377880185E-2</v>
      </c>
      <c r="HO14" s="123">
        <v>253</v>
      </c>
      <c r="HP14" s="153">
        <v>0.38863287250384021</v>
      </c>
      <c r="HQ14" s="123">
        <v>142</v>
      </c>
      <c r="HR14" s="153">
        <v>0.21812596006144394</v>
      </c>
      <c r="HS14" s="123">
        <v>6</v>
      </c>
      <c r="HT14" s="153">
        <v>3</v>
      </c>
      <c r="HU14" s="123">
        <v>6</v>
      </c>
      <c r="HV14" s="153">
        <v>3</v>
      </c>
      <c r="HW14" s="123">
        <v>68</v>
      </c>
      <c r="HX14" s="123">
        <v>22.666666666666668</v>
      </c>
      <c r="HY14" s="153">
        <v>0.47222222222222221</v>
      </c>
      <c r="HZ14" s="123">
        <v>5845</v>
      </c>
      <c r="IA14" s="153">
        <v>8.978494623655914</v>
      </c>
      <c r="IB14" s="123">
        <v>30</v>
      </c>
      <c r="IC14" s="153">
        <v>0.13824884792626729</v>
      </c>
      <c r="ID14" s="123">
        <v>2574</v>
      </c>
      <c r="IE14" s="153">
        <v>3.9539170506912442</v>
      </c>
      <c r="IF14" s="123">
        <v>297</v>
      </c>
      <c r="IG14" s="153">
        <v>1.368663594470046</v>
      </c>
      <c r="IH14" s="123">
        <v>295</v>
      </c>
      <c r="II14" s="153">
        <v>0.45314900153609827</v>
      </c>
      <c r="IJ14" s="123">
        <v>163</v>
      </c>
      <c r="IK14" s="153">
        <v>0.75115207373271886</v>
      </c>
      <c r="IL14" s="95">
        <v>0</v>
      </c>
      <c r="IM14" s="95">
        <v>0</v>
      </c>
      <c r="IN14" s="95">
        <v>0</v>
      </c>
      <c r="IO14" s="95">
        <v>0</v>
      </c>
      <c r="IP14" s="95">
        <v>0</v>
      </c>
      <c r="IQ14" s="113" t="s">
        <v>1900</v>
      </c>
      <c r="IR14" s="113" t="s">
        <v>1900</v>
      </c>
      <c r="IS14" s="113" t="s">
        <v>1900</v>
      </c>
      <c r="IT14" s="95">
        <v>17</v>
      </c>
      <c r="IU14" s="95">
        <v>1</v>
      </c>
      <c r="IV14" s="113">
        <v>4.608294930875576E-3</v>
      </c>
      <c r="IW14" s="95" t="s">
        <v>1900</v>
      </c>
      <c r="IX14" s="95" t="s">
        <v>1900</v>
      </c>
      <c r="IY14" s="124" t="s">
        <v>1900</v>
      </c>
      <c r="IZ14" s="124" t="s">
        <v>1900</v>
      </c>
      <c r="JA14" s="182" t="s">
        <v>267</v>
      </c>
      <c r="JB14" s="182">
        <v>0</v>
      </c>
      <c r="JC14" s="230">
        <v>0</v>
      </c>
      <c r="JD14" s="205"/>
    </row>
    <row r="15" spans="1:264" s="35" customFormat="1" ht="29.25" hidden="1" customHeight="1">
      <c r="A15" s="122" t="s">
        <v>256</v>
      </c>
      <c r="B15" s="158" t="s">
        <v>1818</v>
      </c>
      <c r="C15" s="158" t="s">
        <v>1826</v>
      </c>
      <c r="D15" s="55">
        <v>530</v>
      </c>
      <c r="E15" s="158" t="s">
        <v>668</v>
      </c>
      <c r="F15" s="145">
        <v>235</v>
      </c>
      <c r="G15" s="55" t="s">
        <v>1921</v>
      </c>
      <c r="H15" s="123">
        <v>72</v>
      </c>
      <c r="I15" s="123">
        <v>139</v>
      </c>
      <c r="J15" s="124">
        <v>1.9305555999999999</v>
      </c>
      <c r="K15" s="124">
        <v>20.126388899999998</v>
      </c>
      <c r="L15" s="123">
        <v>52</v>
      </c>
      <c r="M15" s="123">
        <v>87</v>
      </c>
      <c r="N15" s="123">
        <v>8</v>
      </c>
      <c r="O15" s="123">
        <v>10</v>
      </c>
      <c r="P15" s="123">
        <v>14</v>
      </c>
      <c r="Q15" s="123">
        <v>9</v>
      </c>
      <c r="R15" s="123">
        <v>10</v>
      </c>
      <c r="S15" s="123">
        <v>12</v>
      </c>
      <c r="T15" s="123">
        <v>15</v>
      </c>
      <c r="U15" s="123">
        <v>14</v>
      </c>
      <c r="V15" s="123">
        <v>8</v>
      </c>
      <c r="W15" s="123">
        <v>10</v>
      </c>
      <c r="X15" s="123">
        <v>18</v>
      </c>
      <c r="Y15" s="123">
        <v>9</v>
      </c>
      <c r="Z15" s="123">
        <v>2</v>
      </c>
      <c r="AA15" s="123">
        <v>37</v>
      </c>
      <c r="AB15" s="123">
        <v>36</v>
      </c>
      <c r="AC15" s="123">
        <v>29</v>
      </c>
      <c r="AD15" s="123">
        <v>3</v>
      </c>
      <c r="AE15" s="123">
        <v>39</v>
      </c>
      <c r="AF15" s="123">
        <v>97</v>
      </c>
      <c r="AG15" s="123">
        <v>0</v>
      </c>
      <c r="AH15" s="123">
        <v>0</v>
      </c>
      <c r="AI15" s="123">
        <v>37</v>
      </c>
      <c r="AJ15" s="123">
        <v>11</v>
      </c>
      <c r="AK15" s="123">
        <v>4</v>
      </c>
      <c r="AL15" s="123">
        <v>3</v>
      </c>
      <c r="AM15" s="123">
        <v>5</v>
      </c>
      <c r="AN15" s="125">
        <v>528.61111111111109</v>
      </c>
      <c r="AO15" s="125">
        <v>367.5</v>
      </c>
      <c r="AP15" s="123">
        <v>1</v>
      </c>
      <c r="AQ15" s="123">
        <v>1</v>
      </c>
      <c r="AR15" s="123">
        <v>30</v>
      </c>
      <c r="AS15" s="123">
        <v>6</v>
      </c>
      <c r="AT15" s="123">
        <v>6</v>
      </c>
      <c r="AU15" s="123">
        <v>5</v>
      </c>
      <c r="AV15" s="123">
        <v>4</v>
      </c>
      <c r="AW15" s="123">
        <v>4</v>
      </c>
      <c r="AX15" s="123">
        <v>4</v>
      </c>
      <c r="AY15" s="123">
        <v>1</v>
      </c>
      <c r="AZ15" s="123">
        <v>10</v>
      </c>
      <c r="BA15" s="125">
        <v>25066.681159420288</v>
      </c>
      <c r="BB15" s="125">
        <v>17376</v>
      </c>
      <c r="BC15" s="123">
        <v>2</v>
      </c>
      <c r="BD15" s="123">
        <v>12</v>
      </c>
      <c r="BE15" s="123">
        <v>18</v>
      </c>
      <c r="BF15" s="123">
        <v>5</v>
      </c>
      <c r="BG15" s="123">
        <v>7</v>
      </c>
      <c r="BH15" s="123">
        <v>4</v>
      </c>
      <c r="BI15" s="123">
        <v>7</v>
      </c>
      <c r="BJ15" s="123">
        <v>3</v>
      </c>
      <c r="BK15" s="123">
        <v>3</v>
      </c>
      <c r="BL15" s="123">
        <v>1</v>
      </c>
      <c r="BM15" s="123">
        <v>2</v>
      </c>
      <c r="BN15" s="123">
        <v>0</v>
      </c>
      <c r="BO15" s="123">
        <v>1</v>
      </c>
      <c r="BP15" s="123">
        <v>2</v>
      </c>
      <c r="BQ15" s="123">
        <v>0</v>
      </c>
      <c r="BR15" s="123">
        <v>0</v>
      </c>
      <c r="BS15" s="123">
        <v>0</v>
      </c>
      <c r="BT15" s="123">
        <v>1</v>
      </c>
      <c r="BU15" s="123">
        <v>0</v>
      </c>
      <c r="BV15" s="123">
        <v>0</v>
      </c>
      <c r="BW15" s="123">
        <v>1</v>
      </c>
      <c r="BX15" s="123">
        <v>24</v>
      </c>
      <c r="BY15" s="125">
        <v>39642.833333333336</v>
      </c>
      <c r="BZ15" s="125">
        <v>34886</v>
      </c>
      <c r="CA15" s="123">
        <v>12</v>
      </c>
      <c r="CB15" s="125">
        <v>17990.75</v>
      </c>
      <c r="CC15" s="125">
        <v>11937.5</v>
      </c>
      <c r="CD15" s="123">
        <v>36</v>
      </c>
      <c r="CE15" s="125">
        <v>19087.555555555555</v>
      </c>
      <c r="CF15" s="125">
        <v>10536</v>
      </c>
      <c r="CG15" s="123">
        <v>46</v>
      </c>
      <c r="CH15" s="123">
        <v>15</v>
      </c>
      <c r="CI15" s="123">
        <v>4</v>
      </c>
      <c r="CJ15" s="123">
        <v>3</v>
      </c>
      <c r="CK15" s="123">
        <v>1</v>
      </c>
      <c r="CL15" s="123">
        <v>1</v>
      </c>
      <c r="CM15" s="126">
        <v>1.3888888888888888E-2</v>
      </c>
      <c r="CN15" s="123">
        <v>5</v>
      </c>
      <c r="CO15" s="126">
        <v>6.9444444444444448E-2</v>
      </c>
      <c r="CP15" s="123">
        <v>34</v>
      </c>
      <c r="CQ15" s="123">
        <v>9</v>
      </c>
      <c r="CR15" s="126">
        <v>6.4748201438848921E-2</v>
      </c>
      <c r="CS15" s="123">
        <v>9</v>
      </c>
      <c r="CT15" s="126">
        <f t="shared" si="0"/>
        <v>0.125</v>
      </c>
      <c r="CU15" s="123">
        <v>31</v>
      </c>
      <c r="CV15" s="126">
        <f t="shared" si="1"/>
        <v>0.43055555555555558</v>
      </c>
      <c r="CW15" s="123">
        <v>3</v>
      </c>
      <c r="CX15" s="126">
        <f t="shared" si="2"/>
        <v>4.1666666666666664E-2</v>
      </c>
      <c r="CY15" s="123">
        <v>21</v>
      </c>
      <c r="CZ15" s="126">
        <f t="shared" si="3"/>
        <v>0.29166666666666669</v>
      </c>
      <c r="DA15" s="122" t="s">
        <v>1922</v>
      </c>
      <c r="DB15" s="55" t="s">
        <v>272</v>
      </c>
      <c r="DC15" s="55">
        <v>0</v>
      </c>
      <c r="DD15" s="55">
        <v>1</v>
      </c>
      <c r="DE15" s="78" t="s">
        <v>258</v>
      </c>
      <c r="DF15" s="127" t="s">
        <v>259</v>
      </c>
      <c r="DG15" s="78" t="s">
        <v>297</v>
      </c>
      <c r="DH15" s="127" t="s">
        <v>298</v>
      </c>
      <c r="DI15" s="78" t="s">
        <v>262</v>
      </c>
      <c r="DJ15" s="127" t="s">
        <v>263</v>
      </c>
      <c r="DK15" s="78" t="s">
        <v>318</v>
      </c>
      <c r="DL15" s="127" t="s">
        <v>326</v>
      </c>
      <c r="DM15" s="127" t="s">
        <v>301</v>
      </c>
      <c r="DN15" s="55" t="s">
        <v>1897</v>
      </c>
      <c r="DO15" s="68">
        <v>6.7534973468403301</v>
      </c>
      <c r="DP15" s="55" t="s">
        <v>1898</v>
      </c>
      <c r="DQ15" s="55" t="s">
        <v>272</v>
      </c>
      <c r="DR15" s="127" t="s">
        <v>302</v>
      </c>
      <c r="DS15" s="169" t="s">
        <v>1923</v>
      </c>
      <c r="DT15" s="77"/>
      <c r="DU15" s="78" t="s">
        <v>267</v>
      </c>
      <c r="DV15" s="123">
        <v>72</v>
      </c>
      <c r="DW15" s="123">
        <v>72</v>
      </c>
      <c r="DX15" s="55">
        <v>0</v>
      </c>
      <c r="DY15" s="55">
        <v>0</v>
      </c>
      <c r="DZ15" s="55">
        <v>14</v>
      </c>
      <c r="EA15" s="55">
        <v>24</v>
      </c>
      <c r="EB15" s="123">
        <v>22</v>
      </c>
      <c r="EC15" s="55">
        <v>12</v>
      </c>
      <c r="ED15" s="55">
        <v>0</v>
      </c>
      <c r="EE15" s="55">
        <v>0</v>
      </c>
      <c r="EF15" s="55">
        <v>0</v>
      </c>
      <c r="EG15" s="55">
        <v>0</v>
      </c>
      <c r="EH15" s="78">
        <v>1</v>
      </c>
      <c r="EI15" s="78">
        <v>0</v>
      </c>
      <c r="EJ15" s="127" t="s">
        <v>268</v>
      </c>
      <c r="EK15" s="127" t="s">
        <v>290</v>
      </c>
      <c r="EL15" s="81">
        <v>26542</v>
      </c>
      <c r="EM15" s="78">
        <v>48</v>
      </c>
      <c r="EN15" s="78" t="s">
        <v>271</v>
      </c>
      <c r="EO15" s="84">
        <v>9879</v>
      </c>
      <c r="EP15" s="78">
        <v>0.52</v>
      </c>
      <c r="EQ15" s="263">
        <v>10134.843631216099</v>
      </c>
      <c r="ER15" s="263">
        <v>23139.6290261422</v>
      </c>
      <c r="ES15" s="84">
        <f t="shared" si="4"/>
        <v>13004.785394926101</v>
      </c>
      <c r="ET15" s="113">
        <f t="shared" si="5"/>
        <v>0.56201356470468178</v>
      </c>
      <c r="EU15" s="55">
        <v>0</v>
      </c>
      <c r="EV15" s="55">
        <v>1</v>
      </c>
      <c r="EW15" s="55" t="s">
        <v>1898</v>
      </c>
      <c r="EX15" s="78" t="s">
        <v>267</v>
      </c>
      <c r="EY15" s="158"/>
      <c r="EZ15" s="158"/>
      <c r="FA15" s="78" t="s">
        <v>272</v>
      </c>
      <c r="FB15" s="55" t="s">
        <v>51</v>
      </c>
      <c r="FC15" s="55" t="s">
        <v>1898</v>
      </c>
      <c r="FD15" s="122"/>
      <c r="FE15" s="55"/>
      <c r="FF15" s="127" t="s">
        <v>267</v>
      </c>
      <c r="FG15" s="55" t="s">
        <v>272</v>
      </c>
      <c r="FH15" s="78" t="s">
        <v>669</v>
      </c>
      <c r="FI15" s="78" t="s">
        <v>670</v>
      </c>
      <c r="FJ15" s="55">
        <v>3705</v>
      </c>
      <c r="FK15" s="55">
        <v>12</v>
      </c>
      <c r="FL15" s="78" t="s">
        <v>305</v>
      </c>
      <c r="FM15" s="55"/>
      <c r="FN15" s="55" t="s">
        <v>1900</v>
      </c>
      <c r="FO15" s="55" t="s">
        <v>1900</v>
      </c>
      <c r="FP15" s="55">
        <v>1</v>
      </c>
      <c r="FQ15" s="125">
        <v>9621816.1716457102</v>
      </c>
      <c r="FR15" s="125">
        <v>133636.33571730152</v>
      </c>
      <c r="FS15" s="55">
        <v>3</v>
      </c>
      <c r="FT15" s="55">
        <v>3</v>
      </c>
      <c r="FU15" s="55">
        <v>1</v>
      </c>
      <c r="FV15" s="125">
        <v>4000000</v>
      </c>
      <c r="FW15" s="55">
        <v>2</v>
      </c>
      <c r="FX15" s="125">
        <v>1440327.48</v>
      </c>
      <c r="FY15" s="55">
        <v>1</v>
      </c>
      <c r="FZ15" s="125">
        <v>95832.33</v>
      </c>
      <c r="GA15" s="55" t="s">
        <v>1900</v>
      </c>
      <c r="GB15" s="55" t="s">
        <v>1900</v>
      </c>
      <c r="GC15" s="55" t="s">
        <v>1900</v>
      </c>
      <c r="GD15" s="124">
        <v>98.48</v>
      </c>
      <c r="GE15" s="124">
        <v>23.61</v>
      </c>
      <c r="GF15" s="125">
        <v>425403.30000000005</v>
      </c>
      <c r="GG15" s="125">
        <v>5908.3791666666675</v>
      </c>
      <c r="GH15" s="125">
        <v>872153.06999999983</v>
      </c>
      <c r="GI15" s="125">
        <v>12113.237083333332</v>
      </c>
      <c r="GJ15" s="125">
        <v>75577.41</v>
      </c>
      <c r="GK15" s="125">
        <v>1049.68625</v>
      </c>
      <c r="GL15" s="125">
        <v>73200.45</v>
      </c>
      <c r="GM15" s="125">
        <v>1016.6729166666667</v>
      </c>
      <c r="GN15" s="125">
        <v>101584.8</v>
      </c>
      <c r="GO15" s="125">
        <v>1410.9</v>
      </c>
      <c r="GP15" s="125">
        <v>2031.97</v>
      </c>
      <c r="GQ15" s="125">
        <v>28.221805555555555</v>
      </c>
      <c r="GR15" s="125">
        <v>3082.95</v>
      </c>
      <c r="GS15" s="125">
        <v>42.818749999999994</v>
      </c>
      <c r="GT15" s="125">
        <v>616675.48999999987</v>
      </c>
      <c r="GU15" s="125">
        <v>8564.9373611111096</v>
      </c>
      <c r="GV15" s="125">
        <v>-28187.379999999888</v>
      </c>
      <c r="GW15" s="125">
        <v>-391.49138888888734</v>
      </c>
      <c r="GX15" s="55">
        <v>0</v>
      </c>
      <c r="GY15" s="55">
        <v>0</v>
      </c>
      <c r="GZ15" s="55">
        <v>0</v>
      </c>
      <c r="HA15" s="55" t="s">
        <v>1898</v>
      </c>
      <c r="HB15" s="172">
        <v>0.57170507107490909</v>
      </c>
      <c r="HC15" s="123">
        <v>1</v>
      </c>
      <c r="HD15" s="153">
        <v>4.6296296296296294E-3</v>
      </c>
      <c r="HE15" s="123">
        <v>0</v>
      </c>
      <c r="HF15" s="153">
        <v>0</v>
      </c>
      <c r="HG15" s="123">
        <v>168</v>
      </c>
      <c r="HH15" s="153">
        <v>0.77777777777777779</v>
      </c>
      <c r="HI15" s="123">
        <v>0</v>
      </c>
      <c r="HJ15" s="153">
        <v>0</v>
      </c>
      <c r="HK15" s="123">
        <v>12</v>
      </c>
      <c r="HL15" s="153">
        <v>5.5555555555555552E-2</v>
      </c>
      <c r="HM15" s="123">
        <v>0</v>
      </c>
      <c r="HN15" s="153">
        <v>0</v>
      </c>
      <c r="HO15" s="123">
        <v>6</v>
      </c>
      <c r="HP15" s="153">
        <v>2.7777777777777776E-2</v>
      </c>
      <c r="HQ15" s="123">
        <v>3</v>
      </c>
      <c r="HR15" s="153">
        <v>1.3888888888888888E-2</v>
      </c>
      <c r="HS15" s="123">
        <v>5</v>
      </c>
      <c r="HT15" s="153">
        <v>2.5</v>
      </c>
      <c r="HU15" s="123">
        <v>0</v>
      </c>
      <c r="HV15" s="153">
        <v>0</v>
      </c>
      <c r="HW15" s="123">
        <v>6</v>
      </c>
      <c r="HX15" s="123">
        <v>2</v>
      </c>
      <c r="HY15" s="153">
        <v>0.16666666666666666</v>
      </c>
      <c r="HZ15" s="123">
        <v>1301</v>
      </c>
      <c r="IA15" s="153">
        <v>6.0231481481481488</v>
      </c>
      <c r="IB15" s="123">
        <v>2</v>
      </c>
      <c r="IC15" s="153">
        <v>2.7777777777777776E-2</v>
      </c>
      <c r="ID15" s="123">
        <v>131</v>
      </c>
      <c r="IE15" s="153">
        <v>0.6064814814814814</v>
      </c>
      <c r="IF15" s="123">
        <v>9</v>
      </c>
      <c r="IG15" s="153">
        <v>0.125</v>
      </c>
      <c r="IH15" s="123">
        <v>333</v>
      </c>
      <c r="II15" s="153">
        <v>1.5416666666666667</v>
      </c>
      <c r="IJ15" s="123">
        <v>0</v>
      </c>
      <c r="IK15" s="153">
        <v>0</v>
      </c>
      <c r="IL15" s="95">
        <v>0</v>
      </c>
      <c r="IM15" s="95">
        <v>0</v>
      </c>
      <c r="IN15" s="95">
        <v>0</v>
      </c>
      <c r="IO15" s="95">
        <v>0</v>
      </c>
      <c r="IP15" s="95">
        <v>0</v>
      </c>
      <c r="IQ15" s="113" t="s">
        <v>1900</v>
      </c>
      <c r="IR15" s="113" t="s">
        <v>1900</v>
      </c>
      <c r="IS15" s="113" t="s">
        <v>1900</v>
      </c>
      <c r="IT15" s="95">
        <v>34</v>
      </c>
      <c r="IU15" s="95">
        <v>5</v>
      </c>
      <c r="IV15" s="113">
        <v>6.9444444444444448E-2</v>
      </c>
      <c r="IW15" s="95" t="s">
        <v>1900</v>
      </c>
      <c r="IX15" s="95" t="s">
        <v>1900</v>
      </c>
      <c r="IY15" s="124" t="s">
        <v>1900</v>
      </c>
      <c r="IZ15" s="124" t="s">
        <v>1900</v>
      </c>
      <c r="JA15" s="182" t="s">
        <v>267</v>
      </c>
      <c r="JB15" s="182">
        <v>4</v>
      </c>
      <c r="JC15" s="230">
        <v>5.5555555555555552E-2</v>
      </c>
      <c r="JD15" s="205"/>
    </row>
    <row r="16" spans="1:264" s="35" customFormat="1" ht="29.25" hidden="1" customHeight="1">
      <c r="A16" s="122" t="s">
        <v>256</v>
      </c>
      <c r="B16" s="158" t="s">
        <v>256</v>
      </c>
      <c r="C16" s="158" t="s">
        <v>1775</v>
      </c>
      <c r="D16" s="55">
        <v>113</v>
      </c>
      <c r="E16" s="158" t="s">
        <v>677</v>
      </c>
      <c r="F16" s="145">
        <v>113</v>
      </c>
      <c r="G16" s="55" t="s">
        <v>1924</v>
      </c>
      <c r="H16" s="123">
        <v>1474</v>
      </c>
      <c r="I16" s="123">
        <v>4235</v>
      </c>
      <c r="J16" s="124">
        <v>2.8731342999999998</v>
      </c>
      <c r="K16" s="124">
        <v>18.843419300000001</v>
      </c>
      <c r="L16" s="123">
        <v>1697</v>
      </c>
      <c r="M16" s="123">
        <v>2538</v>
      </c>
      <c r="N16" s="123">
        <v>241</v>
      </c>
      <c r="O16" s="123">
        <v>384</v>
      </c>
      <c r="P16" s="123">
        <v>492</v>
      </c>
      <c r="Q16" s="123">
        <v>504</v>
      </c>
      <c r="R16" s="123">
        <v>455</v>
      </c>
      <c r="S16" s="123">
        <v>469</v>
      </c>
      <c r="T16" s="123">
        <v>383</v>
      </c>
      <c r="U16" s="123">
        <v>477</v>
      </c>
      <c r="V16" s="123">
        <v>220</v>
      </c>
      <c r="W16" s="123">
        <v>187</v>
      </c>
      <c r="X16" s="123">
        <v>221</v>
      </c>
      <c r="Y16" s="123">
        <v>150</v>
      </c>
      <c r="Z16" s="123">
        <v>52</v>
      </c>
      <c r="AA16" s="123">
        <v>1418</v>
      </c>
      <c r="AB16" s="123">
        <v>520</v>
      </c>
      <c r="AC16" s="123">
        <v>423</v>
      </c>
      <c r="AD16" s="123">
        <v>95</v>
      </c>
      <c r="AE16" s="123">
        <v>1964</v>
      </c>
      <c r="AF16" s="123">
        <v>2168</v>
      </c>
      <c r="AG16" s="123">
        <v>5</v>
      </c>
      <c r="AH16" s="123">
        <v>3</v>
      </c>
      <c r="AI16" s="123">
        <v>617</v>
      </c>
      <c r="AJ16" s="123">
        <v>177</v>
      </c>
      <c r="AK16" s="123">
        <v>33</v>
      </c>
      <c r="AL16" s="123">
        <v>23</v>
      </c>
      <c r="AM16" s="123">
        <v>194</v>
      </c>
      <c r="AN16" s="125">
        <v>548.19131614653998</v>
      </c>
      <c r="AO16" s="125">
        <v>446</v>
      </c>
      <c r="AP16" s="123">
        <v>18</v>
      </c>
      <c r="AQ16" s="123">
        <v>100</v>
      </c>
      <c r="AR16" s="123">
        <v>389</v>
      </c>
      <c r="AS16" s="123">
        <v>157</v>
      </c>
      <c r="AT16" s="123">
        <v>158</v>
      </c>
      <c r="AU16" s="123">
        <v>124</v>
      </c>
      <c r="AV16" s="123">
        <v>105</v>
      </c>
      <c r="AW16" s="123">
        <v>103</v>
      </c>
      <c r="AX16" s="123">
        <v>84</v>
      </c>
      <c r="AY16" s="123">
        <v>61</v>
      </c>
      <c r="AZ16" s="123">
        <v>175</v>
      </c>
      <c r="BA16" s="125">
        <v>25129.007570543701</v>
      </c>
      <c r="BB16" s="125">
        <v>20004</v>
      </c>
      <c r="BC16" s="123">
        <v>40</v>
      </c>
      <c r="BD16" s="123">
        <v>281</v>
      </c>
      <c r="BE16" s="123">
        <v>232</v>
      </c>
      <c r="BF16" s="123">
        <v>173</v>
      </c>
      <c r="BG16" s="123">
        <v>146</v>
      </c>
      <c r="BH16" s="123">
        <v>119</v>
      </c>
      <c r="BI16" s="123">
        <v>116</v>
      </c>
      <c r="BJ16" s="123">
        <v>101</v>
      </c>
      <c r="BK16" s="123">
        <v>63</v>
      </c>
      <c r="BL16" s="123">
        <v>47</v>
      </c>
      <c r="BM16" s="123">
        <v>31</v>
      </c>
      <c r="BN16" s="123">
        <v>24</v>
      </c>
      <c r="BO16" s="123">
        <v>20</v>
      </c>
      <c r="BP16" s="123">
        <v>13</v>
      </c>
      <c r="BQ16" s="123">
        <v>12</v>
      </c>
      <c r="BR16" s="123">
        <v>9</v>
      </c>
      <c r="BS16" s="123">
        <v>8</v>
      </c>
      <c r="BT16" s="123">
        <v>5</v>
      </c>
      <c r="BU16" s="123">
        <v>3</v>
      </c>
      <c r="BV16" s="123">
        <v>3</v>
      </c>
      <c r="BW16" s="123">
        <v>7</v>
      </c>
      <c r="BX16" s="123">
        <v>851</v>
      </c>
      <c r="BY16" s="125">
        <v>33474.626321974145</v>
      </c>
      <c r="BZ16" s="125">
        <v>30403</v>
      </c>
      <c r="CA16" s="123">
        <v>195</v>
      </c>
      <c r="CB16" s="125">
        <v>16148.717948717949</v>
      </c>
      <c r="CC16" s="125">
        <v>13368</v>
      </c>
      <c r="CD16" s="123">
        <v>438</v>
      </c>
      <c r="CE16" s="125">
        <v>13799.527397260274</v>
      </c>
      <c r="CF16" s="125">
        <v>10296</v>
      </c>
      <c r="CG16" s="123">
        <v>981</v>
      </c>
      <c r="CH16" s="123">
        <v>327</v>
      </c>
      <c r="CI16" s="123">
        <v>125</v>
      </c>
      <c r="CJ16" s="123">
        <v>17</v>
      </c>
      <c r="CK16" s="123">
        <v>3</v>
      </c>
      <c r="CL16" s="123">
        <v>3</v>
      </c>
      <c r="CM16" s="126">
        <v>2.0352781546811396E-3</v>
      </c>
      <c r="CN16" s="123">
        <v>32</v>
      </c>
      <c r="CO16" s="126">
        <v>2.1709633649932156E-2</v>
      </c>
      <c r="CP16" s="123">
        <v>738</v>
      </c>
      <c r="CQ16" s="123">
        <v>327</v>
      </c>
      <c r="CR16" s="126">
        <v>7.7213695395513579E-2</v>
      </c>
      <c r="CS16" s="123">
        <v>151</v>
      </c>
      <c r="CT16" s="126">
        <f t="shared" si="0"/>
        <v>0.10244233378561737</v>
      </c>
      <c r="CU16" s="123">
        <v>785</v>
      </c>
      <c r="CV16" s="126">
        <f t="shared" si="1"/>
        <v>0.5325644504748982</v>
      </c>
      <c r="CW16" s="123">
        <v>33</v>
      </c>
      <c r="CX16" s="126">
        <f t="shared" si="2"/>
        <v>2.2388059701492536E-2</v>
      </c>
      <c r="CY16" s="123">
        <v>310</v>
      </c>
      <c r="CZ16" s="126">
        <f t="shared" si="3"/>
        <v>0.21031207598371776</v>
      </c>
      <c r="DA16" s="122" t="s">
        <v>1903</v>
      </c>
      <c r="DB16" s="55"/>
      <c r="DC16" s="55">
        <v>23</v>
      </c>
      <c r="DD16" s="55">
        <v>12</v>
      </c>
      <c r="DE16" s="78" t="s">
        <v>258</v>
      </c>
      <c r="DF16" s="127" t="s">
        <v>259</v>
      </c>
      <c r="DG16" s="78" t="s">
        <v>297</v>
      </c>
      <c r="DH16" s="127" t="s">
        <v>298</v>
      </c>
      <c r="DI16" s="78" t="s">
        <v>488</v>
      </c>
      <c r="DJ16" s="127" t="s">
        <v>489</v>
      </c>
      <c r="DK16" s="78" t="s">
        <v>299</v>
      </c>
      <c r="DL16" s="127" t="s">
        <v>300</v>
      </c>
      <c r="DM16" s="127" t="s">
        <v>301</v>
      </c>
      <c r="DN16" s="55" t="s">
        <v>1897</v>
      </c>
      <c r="DO16" s="68">
        <v>7.9124970909937167</v>
      </c>
      <c r="DP16" s="55" t="s">
        <v>1901</v>
      </c>
      <c r="DQ16" s="55" t="s">
        <v>272</v>
      </c>
      <c r="DR16" s="127" t="s">
        <v>302</v>
      </c>
      <c r="DS16" s="169" t="s">
        <v>1925</v>
      </c>
      <c r="DT16" s="77"/>
      <c r="DU16" s="78" t="s">
        <v>267</v>
      </c>
      <c r="DV16" s="123">
        <v>1492</v>
      </c>
      <c r="DW16" s="123">
        <v>1475</v>
      </c>
      <c r="DX16" s="55">
        <v>0</v>
      </c>
      <c r="DY16" s="55">
        <v>17</v>
      </c>
      <c r="DZ16" s="55">
        <v>73</v>
      </c>
      <c r="EA16" s="55">
        <v>252</v>
      </c>
      <c r="EB16" s="123">
        <v>364</v>
      </c>
      <c r="EC16" s="55">
        <v>659</v>
      </c>
      <c r="ED16" s="55">
        <v>123</v>
      </c>
      <c r="EE16" s="55">
        <v>21</v>
      </c>
      <c r="EF16" s="55">
        <v>0</v>
      </c>
      <c r="EG16" s="55">
        <v>0</v>
      </c>
      <c r="EH16" s="78">
        <v>6</v>
      </c>
      <c r="EI16" s="78">
        <v>1</v>
      </c>
      <c r="EJ16" s="127" t="s">
        <v>268</v>
      </c>
      <c r="EK16" s="127" t="s">
        <v>269</v>
      </c>
      <c r="EL16" s="81">
        <v>23742</v>
      </c>
      <c r="EM16" s="78">
        <v>56</v>
      </c>
      <c r="EN16" s="78" t="s">
        <v>270</v>
      </c>
      <c r="EO16" s="84">
        <v>88255</v>
      </c>
      <c r="EP16" s="78">
        <v>12.81</v>
      </c>
      <c r="EQ16" s="263">
        <v>91630.849994973803</v>
      </c>
      <c r="ER16" s="263">
        <v>556687.30969286105</v>
      </c>
      <c r="ES16" s="84">
        <f t="shared" si="4"/>
        <v>465056.45969788724</v>
      </c>
      <c r="ET16" s="113">
        <f t="shared" si="5"/>
        <v>0.83539978655965963</v>
      </c>
      <c r="EU16" s="55">
        <v>6</v>
      </c>
      <c r="EV16" s="55">
        <v>18</v>
      </c>
      <c r="EW16" s="55" t="s">
        <v>1898</v>
      </c>
      <c r="EX16" s="78" t="s">
        <v>271</v>
      </c>
      <c r="EY16" s="158"/>
      <c r="EZ16" s="158"/>
      <c r="FA16" s="78" t="s">
        <v>267</v>
      </c>
      <c r="FB16" s="55" t="s">
        <v>51</v>
      </c>
      <c r="FC16" s="55" t="s">
        <v>1898</v>
      </c>
      <c r="FD16" s="122"/>
      <c r="FE16" s="55"/>
      <c r="FF16" s="127" t="s">
        <v>267</v>
      </c>
      <c r="FG16" s="55" t="s">
        <v>1904</v>
      </c>
      <c r="FH16" s="78" t="s">
        <v>678</v>
      </c>
      <c r="FI16" s="78" t="s">
        <v>304</v>
      </c>
      <c r="FJ16" s="55">
        <v>3705</v>
      </c>
      <c r="FK16" s="55">
        <v>9</v>
      </c>
      <c r="FL16" s="78" t="s">
        <v>305</v>
      </c>
      <c r="FM16" s="55"/>
      <c r="FN16" s="55" t="s">
        <v>1900</v>
      </c>
      <c r="FO16" s="55" t="s">
        <v>1900</v>
      </c>
      <c r="FP16" s="55">
        <v>3</v>
      </c>
      <c r="FQ16" s="125">
        <v>232235177.43147206</v>
      </c>
      <c r="FR16" s="125">
        <v>155653.60417658984</v>
      </c>
      <c r="FS16" s="55">
        <v>3</v>
      </c>
      <c r="FT16" s="55">
        <v>3</v>
      </c>
      <c r="FU16" s="55">
        <v>1</v>
      </c>
      <c r="FV16" s="125">
        <v>13985405.52</v>
      </c>
      <c r="FW16" s="55">
        <v>5</v>
      </c>
      <c r="FX16" s="125">
        <v>5875810.7699999996</v>
      </c>
      <c r="FY16" s="55">
        <v>1</v>
      </c>
      <c r="FZ16" s="125">
        <v>15110688.17</v>
      </c>
      <c r="GA16" s="55" t="s">
        <v>1900</v>
      </c>
      <c r="GB16" s="55" t="s">
        <v>1900</v>
      </c>
      <c r="GC16" s="55" t="s">
        <v>1900</v>
      </c>
      <c r="GD16" s="124">
        <v>90.94</v>
      </c>
      <c r="GE16" s="124">
        <v>41.29</v>
      </c>
      <c r="GF16" s="125">
        <v>8578618.5800000019</v>
      </c>
      <c r="GG16" s="125">
        <v>5816.0125966101705</v>
      </c>
      <c r="GH16" s="125">
        <v>17093511.199999999</v>
      </c>
      <c r="GI16" s="125">
        <v>11588.821152542372</v>
      </c>
      <c r="GJ16" s="125">
        <v>1543149.27</v>
      </c>
      <c r="GK16" s="125">
        <v>1046.2028949152543</v>
      </c>
      <c r="GL16" s="125">
        <v>1525080.25</v>
      </c>
      <c r="GM16" s="125">
        <v>1033.9527118644069</v>
      </c>
      <c r="GN16" s="125">
        <v>1687402.24</v>
      </c>
      <c r="GO16" s="125">
        <v>1144.0015186440678</v>
      </c>
      <c r="GP16" s="125">
        <v>75066.899999999994</v>
      </c>
      <c r="GQ16" s="125">
        <v>50.892813559322029</v>
      </c>
      <c r="GR16" s="125">
        <v>208182.79</v>
      </c>
      <c r="GS16" s="125">
        <v>141.14087457627119</v>
      </c>
      <c r="GT16" s="125">
        <v>12054629.75</v>
      </c>
      <c r="GU16" s="125">
        <v>8172.6303389830509</v>
      </c>
      <c r="GV16" s="125">
        <v>277750.27000000328</v>
      </c>
      <c r="GW16" s="125">
        <v>188.30526779661238</v>
      </c>
      <c r="GX16" s="55">
        <v>0</v>
      </c>
      <c r="GY16" s="55">
        <v>0</v>
      </c>
      <c r="GZ16" s="55">
        <v>0</v>
      </c>
      <c r="HA16" s="55" t="s">
        <v>1898</v>
      </c>
      <c r="HB16" s="172">
        <v>0.46302610604825567</v>
      </c>
      <c r="HC16" s="123">
        <v>1021</v>
      </c>
      <c r="HD16" s="153">
        <v>0.23073446327683614</v>
      </c>
      <c r="HE16" s="123">
        <v>97</v>
      </c>
      <c r="HF16" s="153">
        <v>6.5762711864406784E-2</v>
      </c>
      <c r="HG16" s="123">
        <v>6988</v>
      </c>
      <c r="HH16" s="153">
        <v>1.5792090395480227</v>
      </c>
      <c r="HI16" s="123">
        <v>44</v>
      </c>
      <c r="HJ16" s="153">
        <v>2.9830508474576273E-2</v>
      </c>
      <c r="HK16" s="123">
        <v>3669</v>
      </c>
      <c r="HL16" s="153">
        <v>0.82915254237288138</v>
      </c>
      <c r="HM16" s="123">
        <v>24</v>
      </c>
      <c r="HN16" s="153">
        <v>1.6271186440677966E-2</v>
      </c>
      <c r="HO16" s="123">
        <v>948</v>
      </c>
      <c r="HP16" s="153">
        <v>0.21423728813559323</v>
      </c>
      <c r="HQ16" s="123">
        <v>752</v>
      </c>
      <c r="HR16" s="153">
        <v>0.16994350282485876</v>
      </c>
      <c r="HS16" s="123">
        <v>1</v>
      </c>
      <c r="HT16" s="153">
        <v>0.5</v>
      </c>
      <c r="HU16" s="123">
        <v>2</v>
      </c>
      <c r="HV16" s="153">
        <v>1</v>
      </c>
      <c r="HW16" s="123">
        <v>1287</v>
      </c>
      <c r="HX16" s="123">
        <v>429</v>
      </c>
      <c r="HY16" s="153">
        <v>1.9861111111111112</v>
      </c>
      <c r="HZ16" s="123">
        <v>40000</v>
      </c>
      <c r="IA16" s="153">
        <v>9.0395480225988702</v>
      </c>
      <c r="IB16" s="123">
        <v>358</v>
      </c>
      <c r="IC16" s="153">
        <v>0.24271186440677966</v>
      </c>
      <c r="ID16" s="123">
        <v>19590</v>
      </c>
      <c r="IE16" s="153">
        <v>4.4271186440677965</v>
      </c>
      <c r="IF16" s="123">
        <v>1636</v>
      </c>
      <c r="IG16" s="153">
        <v>1.1091525423728814</v>
      </c>
      <c r="IH16" s="123">
        <v>1759</v>
      </c>
      <c r="II16" s="153">
        <v>0.39751412429378535</v>
      </c>
      <c r="IJ16" s="123">
        <v>921</v>
      </c>
      <c r="IK16" s="153">
        <v>0.62440677966101699</v>
      </c>
      <c r="IL16" s="95">
        <v>802</v>
      </c>
      <c r="IM16" s="95">
        <v>762</v>
      </c>
      <c r="IN16" s="95">
        <v>260</v>
      </c>
      <c r="IO16" s="95">
        <v>81</v>
      </c>
      <c r="IP16" s="95">
        <v>28</v>
      </c>
      <c r="IQ16" s="113">
        <v>10.63</v>
      </c>
      <c r="IR16" s="113">
        <v>10.77</v>
      </c>
      <c r="IS16" s="113">
        <v>0.17</v>
      </c>
      <c r="IT16" s="95">
        <v>52.48</v>
      </c>
      <c r="IU16" s="95">
        <v>36</v>
      </c>
      <c r="IV16" s="113">
        <v>2.4406779661016949E-2</v>
      </c>
      <c r="IW16" s="95">
        <v>6</v>
      </c>
      <c r="IX16" s="95">
        <v>21</v>
      </c>
      <c r="IY16" s="124">
        <f>(IW16/$DW16)*100</f>
        <v>0.40677966101694918</v>
      </c>
      <c r="IZ16" s="124">
        <f>(IX16/$DW16)*100</f>
        <v>1.423728813559322</v>
      </c>
      <c r="JA16" s="182" t="s">
        <v>272</v>
      </c>
      <c r="JB16" s="182">
        <v>31</v>
      </c>
      <c r="JC16" s="230">
        <v>2.0777479892761394E-2</v>
      </c>
      <c r="JD16" s="205"/>
    </row>
    <row r="17" spans="1:264" s="35" customFormat="1" ht="29.25" hidden="1" customHeight="1">
      <c r="A17" s="122" t="s">
        <v>256</v>
      </c>
      <c r="B17" s="158" t="s">
        <v>1700</v>
      </c>
      <c r="C17" s="158" t="s">
        <v>1754</v>
      </c>
      <c r="D17" s="55">
        <v>80</v>
      </c>
      <c r="E17" s="158" t="s">
        <v>716</v>
      </c>
      <c r="F17" s="145">
        <v>80</v>
      </c>
      <c r="G17" s="55" t="s">
        <v>1926</v>
      </c>
      <c r="H17" s="123">
        <v>1975</v>
      </c>
      <c r="I17" s="123">
        <v>4793</v>
      </c>
      <c r="J17" s="124">
        <v>2.4268353999999999</v>
      </c>
      <c r="K17" s="124">
        <v>22.111898700000001</v>
      </c>
      <c r="L17" s="123">
        <v>1838</v>
      </c>
      <c r="M17" s="123">
        <v>2955</v>
      </c>
      <c r="N17" s="123">
        <v>160</v>
      </c>
      <c r="O17" s="123">
        <v>364</v>
      </c>
      <c r="P17" s="123">
        <v>495</v>
      </c>
      <c r="Q17" s="123">
        <v>561</v>
      </c>
      <c r="R17" s="123">
        <v>487</v>
      </c>
      <c r="S17" s="123">
        <v>570</v>
      </c>
      <c r="T17" s="123">
        <v>471</v>
      </c>
      <c r="U17" s="123">
        <v>521</v>
      </c>
      <c r="V17" s="123">
        <v>276</v>
      </c>
      <c r="W17" s="123">
        <v>240</v>
      </c>
      <c r="X17" s="123">
        <v>369</v>
      </c>
      <c r="Y17" s="123">
        <v>208</v>
      </c>
      <c r="Z17" s="123">
        <v>71</v>
      </c>
      <c r="AA17" s="123">
        <v>1350</v>
      </c>
      <c r="AB17" s="123">
        <v>792</v>
      </c>
      <c r="AC17" s="123">
        <v>648</v>
      </c>
      <c r="AD17" s="123">
        <v>69</v>
      </c>
      <c r="AE17" s="123">
        <v>1954</v>
      </c>
      <c r="AF17" s="123">
        <v>2710</v>
      </c>
      <c r="AG17" s="123">
        <v>28</v>
      </c>
      <c r="AH17" s="123">
        <v>32</v>
      </c>
      <c r="AI17" s="123">
        <v>1044</v>
      </c>
      <c r="AJ17" s="123">
        <v>351</v>
      </c>
      <c r="AK17" s="123">
        <v>80</v>
      </c>
      <c r="AL17" s="123">
        <v>50</v>
      </c>
      <c r="AM17" s="123">
        <v>298</v>
      </c>
      <c r="AN17" s="125">
        <v>508.48607594936709</v>
      </c>
      <c r="AO17" s="125">
        <v>375</v>
      </c>
      <c r="AP17" s="123">
        <v>47</v>
      </c>
      <c r="AQ17" s="123">
        <v>169</v>
      </c>
      <c r="AR17" s="123">
        <v>575</v>
      </c>
      <c r="AS17" s="123">
        <v>231</v>
      </c>
      <c r="AT17" s="123">
        <v>223</v>
      </c>
      <c r="AU17" s="123">
        <v>140</v>
      </c>
      <c r="AV17" s="123">
        <v>122</v>
      </c>
      <c r="AW17" s="123">
        <v>99</v>
      </c>
      <c r="AX17" s="123">
        <v>68</v>
      </c>
      <c r="AY17" s="123">
        <v>60</v>
      </c>
      <c r="AZ17" s="123">
        <v>241</v>
      </c>
      <c r="BA17" s="125">
        <v>26690.946190729886</v>
      </c>
      <c r="BB17" s="125">
        <v>17111</v>
      </c>
      <c r="BC17" s="123">
        <v>83</v>
      </c>
      <c r="BD17" s="123">
        <v>323</v>
      </c>
      <c r="BE17" s="123">
        <v>454</v>
      </c>
      <c r="BF17" s="123">
        <v>243</v>
      </c>
      <c r="BG17" s="123">
        <v>150</v>
      </c>
      <c r="BH17" s="123">
        <v>136</v>
      </c>
      <c r="BI17" s="123">
        <v>114</v>
      </c>
      <c r="BJ17" s="123">
        <v>82</v>
      </c>
      <c r="BK17" s="123">
        <v>75</v>
      </c>
      <c r="BL17" s="123">
        <v>56</v>
      </c>
      <c r="BM17" s="123">
        <v>41</v>
      </c>
      <c r="BN17" s="123">
        <v>19</v>
      </c>
      <c r="BO17" s="123">
        <v>19</v>
      </c>
      <c r="BP17" s="123">
        <v>14</v>
      </c>
      <c r="BQ17" s="123">
        <v>15</v>
      </c>
      <c r="BR17" s="123">
        <v>8</v>
      </c>
      <c r="BS17" s="123">
        <v>13</v>
      </c>
      <c r="BT17" s="123">
        <v>3</v>
      </c>
      <c r="BU17" s="123">
        <v>7</v>
      </c>
      <c r="BV17" s="123">
        <v>4</v>
      </c>
      <c r="BW17" s="123">
        <v>18</v>
      </c>
      <c r="BX17" s="123">
        <v>839</v>
      </c>
      <c r="BY17" s="125">
        <v>42376.787842669844</v>
      </c>
      <c r="BZ17" s="125">
        <v>30178</v>
      </c>
      <c r="CA17" s="123">
        <v>252</v>
      </c>
      <c r="CB17" s="125">
        <v>16267.297619047618</v>
      </c>
      <c r="CC17" s="125">
        <v>12954.5</v>
      </c>
      <c r="CD17" s="123">
        <v>797</v>
      </c>
      <c r="CE17" s="125">
        <v>14309.038895859472</v>
      </c>
      <c r="CF17" s="125">
        <v>10440</v>
      </c>
      <c r="CG17" s="123">
        <v>1339</v>
      </c>
      <c r="CH17" s="123">
        <v>336</v>
      </c>
      <c r="CI17" s="123">
        <v>155</v>
      </c>
      <c r="CJ17" s="123">
        <v>37</v>
      </c>
      <c r="CK17" s="123">
        <v>5</v>
      </c>
      <c r="CL17" s="123">
        <v>10</v>
      </c>
      <c r="CM17" s="126">
        <v>5.0632911392405064E-3</v>
      </c>
      <c r="CN17" s="123">
        <v>49</v>
      </c>
      <c r="CO17" s="126">
        <v>2.4810126582278481E-2</v>
      </c>
      <c r="CP17" s="123">
        <v>993</v>
      </c>
      <c r="CQ17" s="123">
        <v>228</v>
      </c>
      <c r="CR17" s="126">
        <v>4.7569372000834553E-2</v>
      </c>
      <c r="CS17" s="123">
        <v>117</v>
      </c>
      <c r="CT17" s="126">
        <f t="shared" si="0"/>
        <v>5.9240506329113922E-2</v>
      </c>
      <c r="CU17" s="123">
        <v>1214</v>
      </c>
      <c r="CV17" s="126">
        <f t="shared" si="1"/>
        <v>0.61468354430379746</v>
      </c>
      <c r="CW17" s="123">
        <v>27</v>
      </c>
      <c r="CX17" s="126">
        <f t="shared" si="2"/>
        <v>1.3670886075949367E-2</v>
      </c>
      <c r="CY17" s="123">
        <v>588</v>
      </c>
      <c r="CZ17" s="126">
        <f t="shared" si="3"/>
        <v>0.29772151898734178</v>
      </c>
      <c r="DA17" s="122" t="s">
        <v>1927</v>
      </c>
      <c r="DB17" s="55"/>
      <c r="DC17" s="55">
        <v>11</v>
      </c>
      <c r="DD17" s="55">
        <v>11</v>
      </c>
      <c r="DE17" s="78" t="s">
        <v>258</v>
      </c>
      <c r="DF17" s="127" t="s">
        <v>259</v>
      </c>
      <c r="DG17" s="78" t="s">
        <v>260</v>
      </c>
      <c r="DH17" s="127" t="s">
        <v>261</v>
      </c>
      <c r="DI17" s="78" t="s">
        <v>262</v>
      </c>
      <c r="DJ17" s="127" t="s">
        <v>263</v>
      </c>
      <c r="DK17" s="78" t="s">
        <v>354</v>
      </c>
      <c r="DL17" s="127" t="s">
        <v>633</v>
      </c>
      <c r="DM17" s="127" t="s">
        <v>327</v>
      </c>
      <c r="DN17" s="55" t="s">
        <v>1897</v>
      </c>
      <c r="DO17" s="68">
        <v>11.065573770491802</v>
      </c>
      <c r="DP17" s="55" t="s">
        <v>1901</v>
      </c>
      <c r="DQ17" s="55" t="s">
        <v>272</v>
      </c>
      <c r="DR17" s="127" t="s">
        <v>328</v>
      </c>
      <c r="DS17" s="169" t="s">
        <v>1928</v>
      </c>
      <c r="DT17" s="77"/>
      <c r="DU17" s="78" t="s">
        <v>267</v>
      </c>
      <c r="DV17" s="123">
        <v>2025</v>
      </c>
      <c r="DW17" s="123">
        <v>1978</v>
      </c>
      <c r="DX17" s="55">
        <v>45</v>
      </c>
      <c r="DY17" s="55">
        <v>2</v>
      </c>
      <c r="DZ17" s="55">
        <v>25</v>
      </c>
      <c r="EA17" s="55">
        <v>329</v>
      </c>
      <c r="EB17" s="123">
        <v>844</v>
      </c>
      <c r="EC17" s="55">
        <v>637</v>
      </c>
      <c r="ED17" s="55">
        <v>167</v>
      </c>
      <c r="EE17" s="55">
        <v>23</v>
      </c>
      <c r="EF17" s="55">
        <v>0</v>
      </c>
      <c r="EG17" s="55">
        <v>0</v>
      </c>
      <c r="EH17" s="78">
        <v>14</v>
      </c>
      <c r="EI17" s="78">
        <v>0</v>
      </c>
      <c r="EJ17" s="127" t="s">
        <v>450</v>
      </c>
      <c r="EK17" s="127" t="s">
        <v>269</v>
      </c>
      <c r="EL17" s="81">
        <v>22265</v>
      </c>
      <c r="EM17" s="78">
        <v>60</v>
      </c>
      <c r="EN17" s="78" t="s">
        <v>717</v>
      </c>
      <c r="EO17" s="84">
        <v>176917</v>
      </c>
      <c r="EP17" s="78">
        <v>41.35</v>
      </c>
      <c r="EQ17" s="263">
        <v>175806.50684453599</v>
      </c>
      <c r="ER17" s="263">
        <v>1745665.93401144</v>
      </c>
      <c r="ES17" s="84">
        <f t="shared" si="4"/>
        <v>1569859.4271669041</v>
      </c>
      <c r="ET17" s="113">
        <f t="shared" si="5"/>
        <v>0.89928971894379428</v>
      </c>
      <c r="EU17" s="55">
        <v>5</v>
      </c>
      <c r="EV17" s="55">
        <v>29</v>
      </c>
      <c r="EW17" s="55" t="s">
        <v>1898</v>
      </c>
      <c r="EX17" s="78" t="s">
        <v>390</v>
      </c>
      <c r="EY17" s="158"/>
      <c r="EZ17" s="158"/>
      <c r="FA17" s="78" t="s">
        <v>267</v>
      </c>
      <c r="FB17" s="55" t="s">
        <v>1929</v>
      </c>
      <c r="FC17" s="55" t="s">
        <v>1898</v>
      </c>
      <c r="FD17" s="122"/>
      <c r="FE17" s="55"/>
      <c r="FF17" s="127" t="s">
        <v>267</v>
      </c>
      <c r="FG17" s="55" t="s">
        <v>272</v>
      </c>
      <c r="FH17" s="78" t="s">
        <v>718</v>
      </c>
      <c r="FI17" s="78" t="s">
        <v>719</v>
      </c>
      <c r="FJ17" s="55">
        <v>3709</v>
      </c>
      <c r="FK17" s="55">
        <v>8</v>
      </c>
      <c r="FL17" s="78" t="s">
        <v>331</v>
      </c>
      <c r="FM17" s="55"/>
      <c r="FN17" s="55" t="s">
        <v>1900</v>
      </c>
      <c r="FO17" s="55" t="s">
        <v>1901</v>
      </c>
      <c r="FP17" s="55">
        <v>6</v>
      </c>
      <c r="FQ17" s="125">
        <v>313387522.77318752</v>
      </c>
      <c r="FR17" s="125">
        <v>154759.27050527779</v>
      </c>
      <c r="FS17" s="55">
        <v>3</v>
      </c>
      <c r="FT17" s="55">
        <v>2.8</v>
      </c>
      <c r="FU17" s="55">
        <v>0</v>
      </c>
      <c r="FV17" s="125">
        <v>0</v>
      </c>
      <c r="FW17" s="55">
        <v>4</v>
      </c>
      <c r="FX17" s="125">
        <v>29488372.249999996</v>
      </c>
      <c r="FY17" s="55">
        <v>2</v>
      </c>
      <c r="FZ17" s="125">
        <v>13442535.449999999</v>
      </c>
      <c r="GA17" s="55" t="s">
        <v>1901</v>
      </c>
      <c r="GB17" s="55" t="s">
        <v>1900</v>
      </c>
      <c r="GC17" s="55" t="s">
        <v>1900</v>
      </c>
      <c r="GD17" s="124">
        <v>84.61</v>
      </c>
      <c r="GE17" s="124">
        <v>43.23</v>
      </c>
      <c r="GF17" s="125">
        <v>0</v>
      </c>
      <c r="GG17" s="125">
        <v>0</v>
      </c>
      <c r="GH17" s="125">
        <v>32185184.270000003</v>
      </c>
      <c r="GI17" s="125">
        <v>16271.579509605664</v>
      </c>
      <c r="GJ17" s="125">
        <v>2066440.19</v>
      </c>
      <c r="GK17" s="125">
        <v>1044.7119261880687</v>
      </c>
      <c r="GL17" s="125">
        <v>0</v>
      </c>
      <c r="GM17" s="125">
        <v>0</v>
      </c>
      <c r="GN17" s="125">
        <v>2218676.56</v>
      </c>
      <c r="GO17" s="125">
        <v>1121.6767239635997</v>
      </c>
      <c r="GP17" s="125">
        <v>115648.28</v>
      </c>
      <c r="GQ17" s="125">
        <v>58.467280080889786</v>
      </c>
      <c r="GR17" s="125">
        <v>176888.81</v>
      </c>
      <c r="GS17" s="125">
        <v>89.428114256825069</v>
      </c>
      <c r="GT17" s="125">
        <v>27607530.430000003</v>
      </c>
      <c r="GU17" s="125">
        <v>13957.29546511628</v>
      </c>
      <c r="GV17" s="125">
        <v>781903.04999999702</v>
      </c>
      <c r="GW17" s="125">
        <v>395.299823053588</v>
      </c>
      <c r="GX17" s="55">
        <v>0</v>
      </c>
      <c r="GY17" s="55">
        <v>0</v>
      </c>
      <c r="GZ17" s="55">
        <v>0</v>
      </c>
      <c r="HA17" s="55" t="s">
        <v>1898</v>
      </c>
      <c r="HB17" s="172">
        <v>0.44398974054650686</v>
      </c>
      <c r="HC17" s="123">
        <v>2203</v>
      </c>
      <c r="HD17" s="153">
        <v>0.37125042130097746</v>
      </c>
      <c r="HE17" s="123">
        <v>271</v>
      </c>
      <c r="HF17" s="153">
        <v>0.13700707785642063</v>
      </c>
      <c r="HG17" s="123">
        <v>11129</v>
      </c>
      <c r="HH17" s="153">
        <v>1.8754634310751601</v>
      </c>
      <c r="HI17" s="123">
        <v>336</v>
      </c>
      <c r="HJ17" s="153">
        <v>0.1698685540950455</v>
      </c>
      <c r="HK17" s="123">
        <v>4189</v>
      </c>
      <c r="HL17" s="153">
        <v>0.70593191776204922</v>
      </c>
      <c r="HM17" s="123">
        <v>63</v>
      </c>
      <c r="HN17" s="153">
        <v>3.185035389282103E-2</v>
      </c>
      <c r="HO17" s="123">
        <v>7201</v>
      </c>
      <c r="HP17" s="153">
        <v>1.2135153353555781</v>
      </c>
      <c r="HQ17" s="123">
        <v>8510</v>
      </c>
      <c r="HR17" s="153">
        <v>1.4341085271317828</v>
      </c>
      <c r="HS17" s="123">
        <v>42</v>
      </c>
      <c r="HT17" s="153">
        <v>21</v>
      </c>
      <c r="HU17" s="123">
        <v>66</v>
      </c>
      <c r="HV17" s="153">
        <v>33</v>
      </c>
      <c r="HW17" s="123">
        <v>1349</v>
      </c>
      <c r="HX17" s="123">
        <v>449.66666666666669</v>
      </c>
      <c r="HY17" s="153">
        <v>1.2921455938697317</v>
      </c>
      <c r="HZ17" s="123">
        <v>52067</v>
      </c>
      <c r="IA17" s="153">
        <v>8.7743511964947771</v>
      </c>
      <c r="IB17" s="123">
        <v>455</v>
      </c>
      <c r="IC17" s="153">
        <v>0.23003033367037412</v>
      </c>
      <c r="ID17" s="123">
        <v>40986</v>
      </c>
      <c r="IE17" s="153">
        <v>6.9069767441860463</v>
      </c>
      <c r="IF17" s="123">
        <v>2967</v>
      </c>
      <c r="IG17" s="153">
        <v>1.5</v>
      </c>
      <c r="IH17" s="123">
        <v>3472</v>
      </c>
      <c r="II17" s="153">
        <v>0.58510279743849003</v>
      </c>
      <c r="IJ17" s="123">
        <v>2860</v>
      </c>
      <c r="IK17" s="153">
        <v>1.4459049544994944</v>
      </c>
      <c r="IL17" s="95">
        <v>877</v>
      </c>
      <c r="IM17" s="95">
        <v>863</v>
      </c>
      <c r="IN17" s="95">
        <v>129</v>
      </c>
      <c r="IO17" s="95">
        <v>774</v>
      </c>
      <c r="IP17" s="95">
        <v>113</v>
      </c>
      <c r="IQ17" s="113">
        <v>89.69</v>
      </c>
      <c r="IR17" s="113">
        <v>87.6</v>
      </c>
      <c r="IS17" s="113">
        <v>2.06</v>
      </c>
      <c r="IT17" s="95">
        <v>47.7</v>
      </c>
      <c r="IU17" s="95">
        <v>10</v>
      </c>
      <c r="IV17" s="113">
        <v>5.0556117290192111E-3</v>
      </c>
      <c r="IW17" s="95">
        <v>8</v>
      </c>
      <c r="IX17" s="95">
        <v>37</v>
      </c>
      <c r="IY17" s="124">
        <f>(IW17/$DW17)*100</f>
        <v>0.40444893832153694</v>
      </c>
      <c r="IZ17" s="124">
        <f>(IX17/$DW17)*100</f>
        <v>1.870576339737108</v>
      </c>
      <c r="JA17" s="182" t="s">
        <v>272</v>
      </c>
      <c r="JB17" s="182">
        <v>43</v>
      </c>
      <c r="JC17" s="230">
        <v>2.1234567901234569E-2</v>
      </c>
      <c r="JD17" s="205"/>
    </row>
    <row r="18" spans="1:264" s="35" customFormat="1" ht="29.25" hidden="1" customHeight="1">
      <c r="A18" s="122" t="s">
        <v>256</v>
      </c>
      <c r="B18" s="158" t="s">
        <v>256</v>
      </c>
      <c r="C18" s="158" t="s">
        <v>1820</v>
      </c>
      <c r="D18" s="55">
        <v>342</v>
      </c>
      <c r="E18" s="158" t="s">
        <v>734</v>
      </c>
      <c r="F18" s="145">
        <v>334</v>
      </c>
      <c r="G18" s="55" t="s">
        <v>1930</v>
      </c>
      <c r="H18" s="123">
        <v>185</v>
      </c>
      <c r="I18" s="123">
        <v>272</v>
      </c>
      <c r="J18" s="124">
        <v>1.4702702999999999</v>
      </c>
      <c r="K18" s="124">
        <v>18.243783799999999</v>
      </c>
      <c r="L18" s="123">
        <v>105</v>
      </c>
      <c r="M18" s="123">
        <v>167</v>
      </c>
      <c r="N18" s="123">
        <v>7</v>
      </c>
      <c r="O18" s="123">
        <v>5</v>
      </c>
      <c r="P18" s="123">
        <v>7</v>
      </c>
      <c r="Q18" s="123">
        <v>16</v>
      </c>
      <c r="R18" s="123">
        <v>12</v>
      </c>
      <c r="S18" s="123">
        <v>14</v>
      </c>
      <c r="T18" s="123">
        <v>15</v>
      </c>
      <c r="U18" s="123">
        <v>16</v>
      </c>
      <c r="V18" s="123">
        <v>11</v>
      </c>
      <c r="W18" s="123">
        <v>23</v>
      </c>
      <c r="X18" s="123">
        <v>66</v>
      </c>
      <c r="Y18" s="123">
        <v>59</v>
      </c>
      <c r="Z18" s="123">
        <v>21</v>
      </c>
      <c r="AA18" s="123">
        <v>30</v>
      </c>
      <c r="AB18" s="123">
        <v>159</v>
      </c>
      <c r="AC18" s="123">
        <v>146</v>
      </c>
      <c r="AD18" s="123">
        <v>5</v>
      </c>
      <c r="AE18" s="123">
        <v>77</v>
      </c>
      <c r="AF18" s="123">
        <v>190</v>
      </c>
      <c r="AG18" s="123">
        <v>0</v>
      </c>
      <c r="AH18" s="123">
        <v>0</v>
      </c>
      <c r="AI18" s="123">
        <v>103</v>
      </c>
      <c r="AJ18" s="123">
        <v>35</v>
      </c>
      <c r="AK18" s="123">
        <v>4</v>
      </c>
      <c r="AL18" s="123">
        <v>2</v>
      </c>
      <c r="AM18" s="123">
        <v>6</v>
      </c>
      <c r="AN18" s="125">
        <v>405.87567567567567</v>
      </c>
      <c r="AO18" s="125">
        <v>260</v>
      </c>
      <c r="AP18" s="123">
        <v>0</v>
      </c>
      <c r="AQ18" s="123">
        <v>8</v>
      </c>
      <c r="AR18" s="123">
        <v>97</v>
      </c>
      <c r="AS18" s="123">
        <v>24</v>
      </c>
      <c r="AT18" s="123">
        <v>17</v>
      </c>
      <c r="AU18" s="123">
        <v>7</v>
      </c>
      <c r="AV18" s="123">
        <v>7</v>
      </c>
      <c r="AW18" s="123">
        <v>4</v>
      </c>
      <c r="AX18" s="123">
        <v>3</v>
      </c>
      <c r="AY18" s="123">
        <v>6</v>
      </c>
      <c r="AZ18" s="123">
        <v>12</v>
      </c>
      <c r="BA18" s="125">
        <v>18513.408839779004</v>
      </c>
      <c r="BB18" s="125">
        <v>11088</v>
      </c>
      <c r="BC18" s="123">
        <v>8</v>
      </c>
      <c r="BD18" s="123">
        <v>34</v>
      </c>
      <c r="BE18" s="123">
        <v>76</v>
      </c>
      <c r="BF18" s="123">
        <v>19</v>
      </c>
      <c r="BG18" s="123">
        <v>7</v>
      </c>
      <c r="BH18" s="123">
        <v>10</v>
      </c>
      <c r="BI18" s="123">
        <v>4</v>
      </c>
      <c r="BJ18" s="123">
        <v>6</v>
      </c>
      <c r="BK18" s="123">
        <v>4</v>
      </c>
      <c r="BL18" s="123">
        <v>5</v>
      </c>
      <c r="BM18" s="123">
        <v>2</v>
      </c>
      <c r="BN18" s="123">
        <v>2</v>
      </c>
      <c r="BO18" s="123">
        <v>0</v>
      </c>
      <c r="BP18" s="123">
        <v>1</v>
      </c>
      <c r="BQ18" s="123">
        <v>1</v>
      </c>
      <c r="BR18" s="123">
        <v>0</v>
      </c>
      <c r="BS18" s="123">
        <v>0</v>
      </c>
      <c r="BT18" s="123">
        <v>0</v>
      </c>
      <c r="BU18" s="123">
        <v>0</v>
      </c>
      <c r="BV18" s="123">
        <v>1</v>
      </c>
      <c r="BW18" s="123">
        <v>1</v>
      </c>
      <c r="BX18" s="123">
        <v>45</v>
      </c>
      <c r="BY18" s="125">
        <v>35663.022222222222</v>
      </c>
      <c r="BZ18" s="125">
        <v>29022</v>
      </c>
      <c r="CA18" s="123">
        <v>11</v>
      </c>
      <c r="CB18" s="125">
        <v>5729.818181818182</v>
      </c>
      <c r="CC18" s="125">
        <v>4776</v>
      </c>
      <c r="CD18" s="123">
        <v>126</v>
      </c>
      <c r="CE18" s="125">
        <v>13469.769841269841</v>
      </c>
      <c r="CF18" s="125">
        <v>10368</v>
      </c>
      <c r="CG18" s="123">
        <v>145</v>
      </c>
      <c r="CH18" s="123">
        <v>23</v>
      </c>
      <c r="CI18" s="123">
        <v>10</v>
      </c>
      <c r="CJ18" s="123">
        <v>1</v>
      </c>
      <c r="CK18" s="123">
        <v>1</v>
      </c>
      <c r="CL18" s="123">
        <v>2</v>
      </c>
      <c r="CM18" s="126">
        <v>1.0810810810810811E-2</v>
      </c>
      <c r="CN18" s="123">
        <v>3</v>
      </c>
      <c r="CO18" s="126">
        <v>1.6216216216216217E-2</v>
      </c>
      <c r="CP18" s="123">
        <v>111</v>
      </c>
      <c r="CQ18" s="123">
        <v>7</v>
      </c>
      <c r="CR18" s="126">
        <v>2.5735294117647058E-2</v>
      </c>
      <c r="CS18" s="123">
        <v>14</v>
      </c>
      <c r="CT18" s="126">
        <f t="shared" si="0"/>
        <v>7.567567567567568E-2</v>
      </c>
      <c r="CU18" s="123">
        <v>37</v>
      </c>
      <c r="CV18" s="126">
        <f t="shared" si="1"/>
        <v>0.2</v>
      </c>
      <c r="CW18" s="123">
        <v>13</v>
      </c>
      <c r="CX18" s="126">
        <f t="shared" si="2"/>
        <v>7.0270270270270274E-2</v>
      </c>
      <c r="CY18" s="123">
        <v>19</v>
      </c>
      <c r="CZ18" s="126">
        <f t="shared" si="3"/>
        <v>0.10270270270270271</v>
      </c>
      <c r="DA18" s="122" t="s">
        <v>1903</v>
      </c>
      <c r="DB18" s="55"/>
      <c r="DC18" s="55">
        <v>0</v>
      </c>
      <c r="DD18" s="55">
        <v>0</v>
      </c>
      <c r="DE18" s="78" t="s">
        <v>258</v>
      </c>
      <c r="DF18" s="127" t="s">
        <v>259</v>
      </c>
      <c r="DG18" s="78" t="s">
        <v>297</v>
      </c>
      <c r="DH18" s="127" t="s">
        <v>298</v>
      </c>
      <c r="DI18" s="78" t="s">
        <v>488</v>
      </c>
      <c r="DJ18" s="127" t="s">
        <v>489</v>
      </c>
      <c r="DK18" s="78" t="s">
        <v>299</v>
      </c>
      <c r="DL18" s="127" t="s">
        <v>300</v>
      </c>
      <c r="DM18" s="127" t="s">
        <v>301</v>
      </c>
      <c r="DN18" s="55" t="s">
        <v>1897</v>
      </c>
      <c r="DO18" s="68">
        <v>9.8752598752598804</v>
      </c>
      <c r="DP18" s="55" t="s">
        <v>1898</v>
      </c>
      <c r="DQ18" s="55" t="s">
        <v>272</v>
      </c>
      <c r="DR18" s="127" t="s">
        <v>302</v>
      </c>
      <c r="DS18" s="169" t="s">
        <v>1931</v>
      </c>
      <c r="DT18" s="78">
        <v>2026</v>
      </c>
      <c r="DU18" s="78" t="s">
        <v>735</v>
      </c>
      <c r="DV18" s="123">
        <v>188</v>
      </c>
      <c r="DW18" s="123">
        <v>185</v>
      </c>
      <c r="DX18" s="55">
        <v>1</v>
      </c>
      <c r="DY18" s="55">
        <v>2</v>
      </c>
      <c r="DZ18" s="55">
        <v>0</v>
      </c>
      <c r="EA18" s="55">
        <v>132</v>
      </c>
      <c r="EB18" s="123">
        <v>37</v>
      </c>
      <c r="EC18" s="55">
        <v>19</v>
      </c>
      <c r="ED18" s="55">
        <v>0</v>
      </c>
      <c r="EE18" s="55">
        <v>0</v>
      </c>
      <c r="EF18" s="55">
        <v>0</v>
      </c>
      <c r="EG18" s="55">
        <v>0</v>
      </c>
      <c r="EH18" s="78">
        <v>3</v>
      </c>
      <c r="EI18" s="78">
        <v>0</v>
      </c>
      <c r="EJ18" s="127" t="s">
        <v>268</v>
      </c>
      <c r="EK18" s="127" t="s">
        <v>290</v>
      </c>
      <c r="EL18" s="81">
        <v>31762</v>
      </c>
      <c r="EM18" s="78">
        <v>34</v>
      </c>
      <c r="EN18" s="78" t="s">
        <v>643</v>
      </c>
      <c r="EO18" s="84">
        <v>35258</v>
      </c>
      <c r="EP18" s="78">
        <v>3.09</v>
      </c>
      <c r="EQ18" s="263">
        <v>35794.2514047765</v>
      </c>
      <c r="ER18" s="263">
        <v>138623.781178231</v>
      </c>
      <c r="ES18" s="84">
        <f t="shared" si="4"/>
        <v>102829.5297734545</v>
      </c>
      <c r="ET18" s="113">
        <f t="shared" si="5"/>
        <v>0.74178852213852675</v>
      </c>
      <c r="EU18" s="55">
        <v>10</v>
      </c>
      <c r="EV18" s="55">
        <v>2</v>
      </c>
      <c r="EW18" s="55" t="s">
        <v>1901</v>
      </c>
      <c r="EX18" s="78" t="s">
        <v>267</v>
      </c>
      <c r="EY18" s="158"/>
      <c r="EZ18" s="158"/>
      <c r="FA18" s="78" t="s">
        <v>272</v>
      </c>
      <c r="FB18" s="55" t="s">
        <v>51</v>
      </c>
      <c r="FC18" s="55" t="s">
        <v>1898</v>
      </c>
      <c r="FD18" s="122"/>
      <c r="FE18" s="55"/>
      <c r="FF18" s="127" t="s">
        <v>272</v>
      </c>
      <c r="FG18" s="55" t="s">
        <v>272</v>
      </c>
      <c r="FH18" s="78" t="s">
        <v>736</v>
      </c>
      <c r="FI18" s="78" t="s">
        <v>737</v>
      </c>
      <c r="FJ18" s="55">
        <v>3705</v>
      </c>
      <c r="FK18" s="55">
        <v>9</v>
      </c>
      <c r="FL18" s="78" t="s">
        <v>305</v>
      </c>
      <c r="FM18" s="55"/>
      <c r="FN18" s="55" t="s">
        <v>1900</v>
      </c>
      <c r="FO18" s="55" t="s">
        <v>1900</v>
      </c>
      <c r="FP18" s="55">
        <v>1</v>
      </c>
      <c r="FQ18" s="125">
        <v>19684937.582161043</v>
      </c>
      <c r="FR18" s="125">
        <v>104707.11479872894</v>
      </c>
      <c r="FS18" s="55">
        <v>3</v>
      </c>
      <c r="FT18" s="55">
        <v>3</v>
      </c>
      <c r="FU18" s="55">
        <v>2</v>
      </c>
      <c r="FV18" s="125">
        <v>3335602.77</v>
      </c>
      <c r="FW18" s="55">
        <v>2</v>
      </c>
      <c r="FX18" s="125">
        <v>217814.32</v>
      </c>
      <c r="FY18" s="55">
        <v>0</v>
      </c>
      <c r="FZ18" s="125">
        <v>0</v>
      </c>
      <c r="GA18" s="55" t="s">
        <v>1900</v>
      </c>
      <c r="GB18" s="55" t="s">
        <v>1900</v>
      </c>
      <c r="GC18" s="55" t="s">
        <v>1900</v>
      </c>
      <c r="GD18" s="124">
        <v>92.42</v>
      </c>
      <c r="GE18" s="124">
        <v>19.46</v>
      </c>
      <c r="GF18" s="125">
        <v>768629.44</v>
      </c>
      <c r="GG18" s="125">
        <v>4154.7537297297295</v>
      </c>
      <c r="GH18" s="125">
        <v>2325650.12</v>
      </c>
      <c r="GI18" s="125">
        <v>12571.081729729731</v>
      </c>
      <c r="GJ18" s="125">
        <v>142893.31</v>
      </c>
      <c r="GK18" s="125">
        <v>772.39627027027029</v>
      </c>
      <c r="GL18" s="125">
        <v>194843</v>
      </c>
      <c r="GM18" s="125">
        <v>1053.2054054054054</v>
      </c>
      <c r="GN18" s="125">
        <v>66760.23</v>
      </c>
      <c r="GO18" s="125">
        <v>360.86610810810811</v>
      </c>
      <c r="GP18" s="125">
        <v>11914.85</v>
      </c>
      <c r="GQ18" s="125">
        <v>64.404594594594599</v>
      </c>
      <c r="GR18" s="125">
        <v>32497.579999999998</v>
      </c>
      <c r="GS18" s="125">
        <v>175.66259459459459</v>
      </c>
      <c r="GT18" s="125">
        <v>1876741.1500000001</v>
      </c>
      <c r="GU18" s="125">
        <v>10144.546756756758</v>
      </c>
      <c r="GV18" s="125">
        <v>-464148.90000000037</v>
      </c>
      <c r="GW18" s="125">
        <v>-2508.9129729729748</v>
      </c>
      <c r="GX18" s="55">
        <v>0</v>
      </c>
      <c r="GY18" s="55">
        <v>0</v>
      </c>
      <c r="GZ18" s="55">
        <v>0</v>
      </c>
      <c r="HA18" s="55" t="s">
        <v>1898</v>
      </c>
      <c r="HB18" s="172">
        <v>0.48162974122898133</v>
      </c>
      <c r="HC18" s="123">
        <v>261</v>
      </c>
      <c r="HD18" s="153">
        <v>0.4702702702702703</v>
      </c>
      <c r="HE18" s="123">
        <v>34</v>
      </c>
      <c r="HF18" s="153">
        <v>0.18378378378378379</v>
      </c>
      <c r="HG18" s="123">
        <v>978</v>
      </c>
      <c r="HH18" s="153">
        <v>1.7621621621621621</v>
      </c>
      <c r="HI18" s="123">
        <v>51</v>
      </c>
      <c r="HJ18" s="153">
        <v>0.27567567567567569</v>
      </c>
      <c r="HK18" s="123">
        <v>659</v>
      </c>
      <c r="HL18" s="153">
        <v>1.1873873873873872</v>
      </c>
      <c r="HM18" s="123">
        <v>1</v>
      </c>
      <c r="HN18" s="153">
        <v>5.4054054054054057E-3</v>
      </c>
      <c r="HO18" s="123">
        <v>837</v>
      </c>
      <c r="HP18" s="153">
        <v>1.508108108108108</v>
      </c>
      <c r="HQ18" s="123">
        <v>654</v>
      </c>
      <c r="HR18" s="153">
        <v>1.1783783783783783</v>
      </c>
      <c r="HS18" s="123">
        <v>33</v>
      </c>
      <c r="HT18" s="153">
        <v>16.5</v>
      </c>
      <c r="HU18" s="123">
        <v>8</v>
      </c>
      <c r="HV18" s="153">
        <v>4</v>
      </c>
      <c r="HW18" s="123">
        <v>104</v>
      </c>
      <c r="HX18" s="123">
        <v>34.666666666666664</v>
      </c>
      <c r="HY18" s="153">
        <v>1.4444444444444444</v>
      </c>
      <c r="HZ18" s="123">
        <v>5810</v>
      </c>
      <c r="IA18" s="153">
        <v>10.468468468468469</v>
      </c>
      <c r="IB18" s="123">
        <v>16</v>
      </c>
      <c r="IC18" s="153">
        <v>8.6486486486486491E-2</v>
      </c>
      <c r="ID18" s="123">
        <v>4270</v>
      </c>
      <c r="IE18" s="153">
        <v>7.6936936936936933</v>
      </c>
      <c r="IF18" s="123">
        <v>482</v>
      </c>
      <c r="IG18" s="153">
        <v>2.6054054054054054</v>
      </c>
      <c r="IH18" s="123">
        <v>303</v>
      </c>
      <c r="II18" s="153">
        <v>0.54594594594594592</v>
      </c>
      <c r="IJ18" s="123">
        <v>163</v>
      </c>
      <c r="IK18" s="153">
        <v>0.88108108108108107</v>
      </c>
      <c r="IL18" s="95">
        <v>0</v>
      </c>
      <c r="IM18" s="95">
        <v>0</v>
      </c>
      <c r="IN18" s="95">
        <v>0</v>
      </c>
      <c r="IO18" s="95">
        <v>0</v>
      </c>
      <c r="IP18" s="95">
        <v>0</v>
      </c>
      <c r="IQ18" s="113" t="s">
        <v>1900</v>
      </c>
      <c r="IR18" s="113" t="s">
        <v>1900</v>
      </c>
      <c r="IS18" s="113" t="s">
        <v>1900</v>
      </c>
      <c r="IT18" s="95">
        <v>63.55</v>
      </c>
      <c r="IU18" s="95">
        <v>9</v>
      </c>
      <c r="IV18" s="113">
        <v>4.8648648648648651E-2</v>
      </c>
      <c r="IW18" s="95" t="s">
        <v>1900</v>
      </c>
      <c r="IX18" s="95" t="s">
        <v>1900</v>
      </c>
      <c r="IY18" s="124" t="s">
        <v>1900</v>
      </c>
      <c r="IZ18" s="124" t="s">
        <v>1900</v>
      </c>
      <c r="JA18" s="182" t="s">
        <v>267</v>
      </c>
      <c r="JB18" s="182">
        <v>0</v>
      </c>
      <c r="JC18" s="230">
        <v>0</v>
      </c>
      <c r="JD18" s="205"/>
    </row>
    <row r="19" spans="1:264" s="35" customFormat="1" ht="29.25" hidden="1" customHeight="1">
      <c r="A19" s="122" t="s">
        <v>256</v>
      </c>
      <c r="B19" s="158" t="s">
        <v>256</v>
      </c>
      <c r="C19" s="158" t="s">
        <v>1815</v>
      </c>
      <c r="D19" s="55">
        <v>308</v>
      </c>
      <c r="E19" s="158" t="s">
        <v>739</v>
      </c>
      <c r="F19" s="145">
        <v>307</v>
      </c>
      <c r="G19" s="55" t="s">
        <v>1902</v>
      </c>
      <c r="H19" s="123">
        <v>104</v>
      </c>
      <c r="I19" s="123">
        <v>240</v>
      </c>
      <c r="J19" s="124">
        <v>2.3076922999999998</v>
      </c>
      <c r="K19" s="124">
        <v>17.029807699999999</v>
      </c>
      <c r="L19" s="123">
        <v>86</v>
      </c>
      <c r="M19" s="123">
        <v>154</v>
      </c>
      <c r="N19" s="123">
        <v>11</v>
      </c>
      <c r="O19" s="123">
        <v>20</v>
      </c>
      <c r="P19" s="123">
        <v>20</v>
      </c>
      <c r="Q19" s="123">
        <v>32</v>
      </c>
      <c r="R19" s="123">
        <v>20</v>
      </c>
      <c r="S19" s="123">
        <v>34</v>
      </c>
      <c r="T19" s="123">
        <v>21</v>
      </c>
      <c r="U19" s="123">
        <v>30</v>
      </c>
      <c r="V19" s="123">
        <v>14</v>
      </c>
      <c r="W19" s="123">
        <v>7</v>
      </c>
      <c r="X19" s="123">
        <v>22</v>
      </c>
      <c r="Y19" s="123">
        <v>8</v>
      </c>
      <c r="Z19" s="123">
        <v>1</v>
      </c>
      <c r="AA19" s="123">
        <v>69</v>
      </c>
      <c r="AB19" s="123">
        <v>35</v>
      </c>
      <c r="AC19" s="123">
        <v>31</v>
      </c>
      <c r="AD19" s="123">
        <v>4</v>
      </c>
      <c r="AE19" s="123">
        <v>95</v>
      </c>
      <c r="AF19" s="123">
        <v>141</v>
      </c>
      <c r="AG19" s="123">
        <v>0</v>
      </c>
      <c r="AH19" s="123">
        <v>0</v>
      </c>
      <c r="AI19" s="123">
        <v>46</v>
      </c>
      <c r="AJ19" s="123">
        <v>7</v>
      </c>
      <c r="AK19" s="123">
        <v>0</v>
      </c>
      <c r="AL19" s="123">
        <v>0</v>
      </c>
      <c r="AM19" s="123">
        <v>5</v>
      </c>
      <c r="AN19" s="125">
        <v>445.84615384615387</v>
      </c>
      <c r="AO19" s="125">
        <v>318.5</v>
      </c>
      <c r="AP19" s="123">
        <v>2</v>
      </c>
      <c r="AQ19" s="123">
        <v>13</v>
      </c>
      <c r="AR19" s="123">
        <v>32</v>
      </c>
      <c r="AS19" s="123">
        <v>15</v>
      </c>
      <c r="AT19" s="123">
        <v>12</v>
      </c>
      <c r="AU19" s="123">
        <v>9</v>
      </c>
      <c r="AV19" s="123">
        <v>2</v>
      </c>
      <c r="AW19" s="123">
        <v>3</v>
      </c>
      <c r="AX19" s="123">
        <v>5</v>
      </c>
      <c r="AY19" s="123">
        <v>4</v>
      </c>
      <c r="AZ19" s="123">
        <v>7</v>
      </c>
      <c r="BA19" s="125">
        <v>21809.757281553397</v>
      </c>
      <c r="BB19" s="125">
        <v>15420</v>
      </c>
      <c r="BC19" s="123">
        <v>2</v>
      </c>
      <c r="BD19" s="123">
        <v>25</v>
      </c>
      <c r="BE19" s="123">
        <v>21</v>
      </c>
      <c r="BF19" s="123">
        <v>14</v>
      </c>
      <c r="BG19" s="123">
        <v>13</v>
      </c>
      <c r="BH19" s="123">
        <v>5</v>
      </c>
      <c r="BI19" s="123">
        <v>8</v>
      </c>
      <c r="BJ19" s="123">
        <v>5</v>
      </c>
      <c r="BK19" s="123">
        <v>2</v>
      </c>
      <c r="BL19" s="123">
        <v>2</v>
      </c>
      <c r="BM19" s="123">
        <v>1</v>
      </c>
      <c r="BN19" s="123">
        <v>1</v>
      </c>
      <c r="BO19" s="123">
        <v>1</v>
      </c>
      <c r="BP19" s="123">
        <v>1</v>
      </c>
      <c r="BQ19" s="123">
        <v>0</v>
      </c>
      <c r="BR19" s="123">
        <v>0</v>
      </c>
      <c r="BS19" s="123">
        <v>0</v>
      </c>
      <c r="BT19" s="123">
        <v>0</v>
      </c>
      <c r="BU19" s="123">
        <v>1</v>
      </c>
      <c r="BV19" s="123">
        <v>0</v>
      </c>
      <c r="BW19" s="123">
        <v>1</v>
      </c>
      <c r="BX19" s="123">
        <v>50</v>
      </c>
      <c r="BY19" s="125">
        <v>31112.959999999999</v>
      </c>
      <c r="BZ19" s="125">
        <v>25662.5</v>
      </c>
      <c r="CA19" s="123">
        <v>14</v>
      </c>
      <c r="CB19" s="125">
        <v>12994</v>
      </c>
      <c r="CC19" s="125">
        <v>11358</v>
      </c>
      <c r="CD19" s="123">
        <v>40</v>
      </c>
      <c r="CE19" s="125">
        <v>13074.525</v>
      </c>
      <c r="CF19" s="125">
        <v>10416</v>
      </c>
      <c r="CG19" s="123">
        <v>80</v>
      </c>
      <c r="CH19" s="123">
        <v>15</v>
      </c>
      <c r="CI19" s="123">
        <v>7</v>
      </c>
      <c r="CJ19" s="123">
        <v>0</v>
      </c>
      <c r="CK19" s="123">
        <v>1</v>
      </c>
      <c r="CL19" s="123">
        <v>1</v>
      </c>
      <c r="CM19" s="126">
        <v>9.6153846153846159E-3</v>
      </c>
      <c r="CN19" s="123">
        <v>3</v>
      </c>
      <c r="CO19" s="126">
        <v>2.8846153846153848E-2</v>
      </c>
      <c r="CP19" s="123">
        <v>58</v>
      </c>
      <c r="CQ19" s="123">
        <v>16</v>
      </c>
      <c r="CR19" s="126">
        <v>6.6666666666666666E-2</v>
      </c>
      <c r="CS19" s="123">
        <v>23</v>
      </c>
      <c r="CT19" s="126">
        <f t="shared" si="0"/>
        <v>0.22115384615384615</v>
      </c>
      <c r="CU19" s="123">
        <v>28</v>
      </c>
      <c r="CV19" s="126">
        <f t="shared" si="1"/>
        <v>0.26923076923076922</v>
      </c>
      <c r="CW19" s="123">
        <v>2</v>
      </c>
      <c r="CX19" s="126">
        <f t="shared" si="2"/>
        <v>1.9230769230769232E-2</v>
      </c>
      <c r="CY19" s="123">
        <v>10</v>
      </c>
      <c r="CZ19" s="126">
        <f t="shared" si="3"/>
        <v>9.6153846153846159E-2</v>
      </c>
      <c r="DA19" s="122" t="s">
        <v>1903</v>
      </c>
      <c r="DB19" s="55"/>
      <c r="DC19" s="55">
        <v>0</v>
      </c>
      <c r="DD19" s="55">
        <v>0</v>
      </c>
      <c r="DE19" s="78" t="s">
        <v>258</v>
      </c>
      <c r="DF19" s="127" t="s">
        <v>259</v>
      </c>
      <c r="DG19" s="78" t="s">
        <v>740</v>
      </c>
      <c r="DH19" s="127" t="s">
        <v>741</v>
      </c>
      <c r="DI19" s="78" t="s">
        <v>262</v>
      </c>
      <c r="DJ19" s="127" t="s">
        <v>263</v>
      </c>
      <c r="DK19" s="78" t="s">
        <v>299</v>
      </c>
      <c r="DL19" s="127" t="s">
        <v>300</v>
      </c>
      <c r="DM19" s="127" t="s">
        <v>742</v>
      </c>
      <c r="DN19" s="55" t="s">
        <v>1897</v>
      </c>
      <c r="DO19" s="68">
        <v>16.079158939999999</v>
      </c>
      <c r="DP19" s="55" t="s">
        <v>1898</v>
      </c>
      <c r="DQ19" s="55" t="s">
        <v>272</v>
      </c>
      <c r="DR19" s="127" t="s">
        <v>302</v>
      </c>
      <c r="DS19" s="169" t="s">
        <v>1932</v>
      </c>
      <c r="DT19" s="78">
        <v>2025</v>
      </c>
      <c r="DU19" s="78" t="s">
        <v>267</v>
      </c>
      <c r="DV19" s="123">
        <v>107</v>
      </c>
      <c r="DW19" s="123">
        <v>105</v>
      </c>
      <c r="DX19" s="55">
        <v>0</v>
      </c>
      <c r="DY19" s="55">
        <v>2</v>
      </c>
      <c r="DZ19" s="55">
        <v>0</v>
      </c>
      <c r="EA19" s="55">
        <v>48</v>
      </c>
      <c r="EB19" s="123">
        <v>34</v>
      </c>
      <c r="EC19" s="55">
        <v>23</v>
      </c>
      <c r="ED19" s="55">
        <v>2</v>
      </c>
      <c r="EE19" s="55">
        <v>0</v>
      </c>
      <c r="EF19" s="55">
        <v>0</v>
      </c>
      <c r="EG19" s="55">
        <v>0</v>
      </c>
      <c r="EH19" s="78">
        <v>6</v>
      </c>
      <c r="EI19" s="78">
        <v>0</v>
      </c>
      <c r="EJ19" s="127" t="s">
        <v>268</v>
      </c>
      <c r="EK19" s="127" t="s">
        <v>290</v>
      </c>
      <c r="EL19" s="81">
        <v>32142</v>
      </c>
      <c r="EM19" s="78">
        <v>33</v>
      </c>
      <c r="EN19" s="78" t="s">
        <v>743</v>
      </c>
      <c r="EO19" s="84">
        <v>21948</v>
      </c>
      <c r="EP19" s="78">
        <v>0.73</v>
      </c>
      <c r="EQ19" s="263">
        <v>21215.682816357199</v>
      </c>
      <c r="ER19" s="263">
        <v>32669.1334064494</v>
      </c>
      <c r="ES19" s="84">
        <f t="shared" si="4"/>
        <v>11453.450590092201</v>
      </c>
      <c r="ET19" s="113">
        <f t="shared" si="5"/>
        <v>0.35058936053170942</v>
      </c>
      <c r="EU19" s="55">
        <v>17</v>
      </c>
      <c r="EV19" s="55">
        <v>2</v>
      </c>
      <c r="EW19" s="55" t="s">
        <v>1901</v>
      </c>
      <c r="EX19" s="78" t="s">
        <v>657</v>
      </c>
      <c r="EY19" s="158"/>
      <c r="EZ19" s="158"/>
      <c r="FA19" s="78" t="s">
        <v>272</v>
      </c>
      <c r="FB19" s="55" t="s">
        <v>51</v>
      </c>
      <c r="FC19" s="55" t="s">
        <v>1898</v>
      </c>
      <c r="FD19" s="122"/>
      <c r="FE19" s="55"/>
      <c r="FF19" s="127" t="s">
        <v>272</v>
      </c>
      <c r="FG19" s="55" t="s">
        <v>272</v>
      </c>
      <c r="FH19" s="78" t="s">
        <v>744</v>
      </c>
      <c r="FI19" s="78" t="s">
        <v>745</v>
      </c>
      <c r="FJ19" s="55">
        <v>3708</v>
      </c>
      <c r="FK19" s="55">
        <v>9</v>
      </c>
      <c r="FL19" s="78" t="s">
        <v>746</v>
      </c>
      <c r="FM19" s="55"/>
      <c r="FN19" s="55" t="s">
        <v>1900</v>
      </c>
      <c r="FO19" s="55" t="s">
        <v>1900</v>
      </c>
      <c r="FP19" s="55">
        <v>0</v>
      </c>
      <c r="FQ19" s="125">
        <v>24369971.029493619</v>
      </c>
      <c r="FR19" s="125">
        <v>227756.7385933983</v>
      </c>
      <c r="FS19" s="55">
        <v>3</v>
      </c>
      <c r="FT19" s="55">
        <v>2.25</v>
      </c>
      <c r="FU19" s="55">
        <v>0</v>
      </c>
      <c r="FV19" s="125">
        <v>0</v>
      </c>
      <c r="FW19" s="55">
        <v>1</v>
      </c>
      <c r="FX19" s="125">
        <v>957342.06</v>
      </c>
      <c r="FY19" s="55">
        <v>2</v>
      </c>
      <c r="FZ19" s="125">
        <v>2299516.06</v>
      </c>
      <c r="GA19" s="55" t="s">
        <v>1900</v>
      </c>
      <c r="GB19" s="55" t="s">
        <v>1900</v>
      </c>
      <c r="GC19" s="55" t="s">
        <v>1900</v>
      </c>
      <c r="GD19" s="124">
        <v>78.61</v>
      </c>
      <c r="GE19" s="124">
        <v>33.33</v>
      </c>
      <c r="GF19" s="125">
        <v>433710.91</v>
      </c>
      <c r="GG19" s="125">
        <v>4130.5800952380951</v>
      </c>
      <c r="GH19" s="125">
        <v>1639138.8900000004</v>
      </c>
      <c r="GI19" s="125">
        <v>15610.846571428576</v>
      </c>
      <c r="GJ19" s="125">
        <v>148375.29999999999</v>
      </c>
      <c r="GK19" s="125">
        <v>1413.0980952380951</v>
      </c>
      <c r="GL19" s="125">
        <v>129813.56</v>
      </c>
      <c r="GM19" s="125">
        <v>1236.319619047619</v>
      </c>
      <c r="GN19" s="125">
        <v>37368.33</v>
      </c>
      <c r="GO19" s="125">
        <v>355.88885714285715</v>
      </c>
      <c r="GP19" s="125">
        <v>8750.3700000000008</v>
      </c>
      <c r="GQ19" s="125">
        <v>83.336857142857156</v>
      </c>
      <c r="GR19" s="125">
        <v>14190.410000000002</v>
      </c>
      <c r="GS19" s="125">
        <v>135.14676190476192</v>
      </c>
      <c r="GT19" s="125">
        <v>1300640.9200000004</v>
      </c>
      <c r="GU19" s="125">
        <v>12387.056380952385</v>
      </c>
      <c r="GV19" s="125">
        <v>-564988.01000000047</v>
      </c>
      <c r="GW19" s="125">
        <v>-5380.8381904761955</v>
      </c>
      <c r="GX19" s="55" t="s">
        <v>1933</v>
      </c>
      <c r="GY19" s="55">
        <v>0</v>
      </c>
      <c r="GZ19" s="55">
        <v>0</v>
      </c>
      <c r="HA19" s="55" t="s">
        <v>1901</v>
      </c>
      <c r="HB19" s="172">
        <v>0.67744685909407631</v>
      </c>
      <c r="HC19" s="123">
        <v>62</v>
      </c>
      <c r="HD19" s="153">
        <v>0.19682539682539685</v>
      </c>
      <c r="HE19" s="123">
        <v>12</v>
      </c>
      <c r="HF19" s="153">
        <v>0.11428571428571428</v>
      </c>
      <c r="HG19" s="123">
        <v>635</v>
      </c>
      <c r="HH19" s="153">
        <v>2.0158730158730158</v>
      </c>
      <c r="HI19" s="123">
        <v>11</v>
      </c>
      <c r="HJ19" s="153">
        <v>0.10476190476190476</v>
      </c>
      <c r="HK19" s="123">
        <v>393</v>
      </c>
      <c r="HL19" s="153">
        <v>1.2476190476190476</v>
      </c>
      <c r="HM19" s="123">
        <v>11</v>
      </c>
      <c r="HN19" s="153">
        <v>0.10476190476190476</v>
      </c>
      <c r="HO19" s="123">
        <v>208</v>
      </c>
      <c r="HP19" s="153">
        <v>0.6603174603174603</v>
      </c>
      <c r="HQ19" s="123">
        <v>166</v>
      </c>
      <c r="HR19" s="153">
        <v>0.526984126984127</v>
      </c>
      <c r="HS19" s="123">
        <v>3</v>
      </c>
      <c r="HT19" s="153">
        <v>1.5</v>
      </c>
      <c r="HU19" s="123">
        <v>4</v>
      </c>
      <c r="HV19" s="153">
        <v>2</v>
      </c>
      <c r="HW19" s="123">
        <v>112</v>
      </c>
      <c r="HX19" s="123">
        <v>37.333333333333336</v>
      </c>
      <c r="HY19" s="153">
        <v>1.5555555555555556</v>
      </c>
      <c r="HZ19" s="123">
        <v>2939</v>
      </c>
      <c r="IA19" s="153">
        <v>9.330158730158729</v>
      </c>
      <c r="IB19" s="123">
        <v>7</v>
      </c>
      <c r="IC19" s="153">
        <v>6.6666666666666666E-2</v>
      </c>
      <c r="ID19" s="123">
        <v>2406</v>
      </c>
      <c r="IE19" s="153">
        <v>7.6380952380952385</v>
      </c>
      <c r="IF19" s="123">
        <v>185</v>
      </c>
      <c r="IG19" s="153">
        <v>1.7619047619047619</v>
      </c>
      <c r="IH19" s="123">
        <v>129</v>
      </c>
      <c r="II19" s="153">
        <v>0.40952380952380951</v>
      </c>
      <c r="IJ19" s="123">
        <v>40</v>
      </c>
      <c r="IK19" s="153">
        <v>0.38095238095238093</v>
      </c>
      <c r="IL19" s="95">
        <v>0</v>
      </c>
      <c r="IM19" s="95">
        <v>0</v>
      </c>
      <c r="IN19" s="95">
        <v>0</v>
      </c>
      <c r="IO19" s="95">
        <v>0</v>
      </c>
      <c r="IP19" s="95">
        <v>0</v>
      </c>
      <c r="IQ19" s="113" t="s">
        <v>1900</v>
      </c>
      <c r="IR19" s="113" t="s">
        <v>1900</v>
      </c>
      <c r="IS19" s="113" t="s">
        <v>1900</v>
      </c>
      <c r="IT19" s="95">
        <v>49</v>
      </c>
      <c r="IU19" s="95">
        <v>7</v>
      </c>
      <c r="IV19" s="113">
        <v>6.6666666666666666E-2</v>
      </c>
      <c r="IW19" s="95" t="s">
        <v>1900</v>
      </c>
      <c r="IX19" s="95" t="s">
        <v>1900</v>
      </c>
      <c r="IY19" s="124" t="s">
        <v>1900</v>
      </c>
      <c r="IZ19" s="124" t="s">
        <v>1900</v>
      </c>
      <c r="JA19" s="182" t="s">
        <v>267</v>
      </c>
      <c r="JB19" s="182">
        <v>0</v>
      </c>
      <c r="JC19" s="230">
        <v>0</v>
      </c>
      <c r="JD19" s="205"/>
    </row>
    <row r="20" spans="1:264" s="35" customFormat="1" ht="29.25" hidden="1" customHeight="1">
      <c r="A20" s="122" t="s">
        <v>256</v>
      </c>
      <c r="B20" s="158" t="s">
        <v>256</v>
      </c>
      <c r="C20" s="158" t="s">
        <v>1815</v>
      </c>
      <c r="D20" s="55">
        <v>308</v>
      </c>
      <c r="E20" s="158" t="s">
        <v>748</v>
      </c>
      <c r="F20" s="145">
        <v>308</v>
      </c>
      <c r="G20" s="55" t="s">
        <v>1902</v>
      </c>
      <c r="H20" s="123">
        <v>104</v>
      </c>
      <c r="I20" s="123">
        <v>244</v>
      </c>
      <c r="J20" s="124">
        <v>2.3461538000000002</v>
      </c>
      <c r="K20" s="124">
        <v>18.626923099999999</v>
      </c>
      <c r="L20" s="123">
        <v>84</v>
      </c>
      <c r="M20" s="123">
        <v>160</v>
      </c>
      <c r="N20" s="123">
        <v>20</v>
      </c>
      <c r="O20" s="123">
        <v>20</v>
      </c>
      <c r="P20" s="123">
        <v>27</v>
      </c>
      <c r="Q20" s="123">
        <v>21</v>
      </c>
      <c r="R20" s="123">
        <v>14</v>
      </c>
      <c r="S20" s="123">
        <v>42</v>
      </c>
      <c r="T20" s="123">
        <v>24</v>
      </c>
      <c r="U20" s="123">
        <v>22</v>
      </c>
      <c r="V20" s="123">
        <v>13</v>
      </c>
      <c r="W20" s="123">
        <v>14</v>
      </c>
      <c r="X20" s="123">
        <v>18</v>
      </c>
      <c r="Y20" s="123">
        <v>7</v>
      </c>
      <c r="Z20" s="123">
        <v>2</v>
      </c>
      <c r="AA20" s="123">
        <v>74</v>
      </c>
      <c r="AB20" s="123">
        <v>37</v>
      </c>
      <c r="AC20" s="123">
        <v>27</v>
      </c>
      <c r="AD20" s="123">
        <v>1</v>
      </c>
      <c r="AE20" s="123">
        <v>116</v>
      </c>
      <c r="AF20" s="123">
        <v>124</v>
      </c>
      <c r="AG20" s="123">
        <v>3</v>
      </c>
      <c r="AH20" s="123">
        <v>0</v>
      </c>
      <c r="AI20" s="123">
        <v>28</v>
      </c>
      <c r="AJ20" s="123">
        <v>5</v>
      </c>
      <c r="AK20" s="123">
        <v>1</v>
      </c>
      <c r="AL20" s="123">
        <v>0</v>
      </c>
      <c r="AM20" s="123">
        <v>2</v>
      </c>
      <c r="AN20" s="125">
        <v>505.85576923076923</v>
      </c>
      <c r="AO20" s="125">
        <v>404</v>
      </c>
      <c r="AP20" s="123">
        <v>3</v>
      </c>
      <c r="AQ20" s="123">
        <v>9</v>
      </c>
      <c r="AR20" s="123">
        <v>26</v>
      </c>
      <c r="AS20" s="123">
        <v>12</v>
      </c>
      <c r="AT20" s="123">
        <v>16</v>
      </c>
      <c r="AU20" s="123">
        <v>9</v>
      </c>
      <c r="AV20" s="123">
        <v>5</v>
      </c>
      <c r="AW20" s="123">
        <v>4</v>
      </c>
      <c r="AX20" s="123">
        <v>8</v>
      </c>
      <c r="AY20" s="123">
        <v>2</v>
      </c>
      <c r="AZ20" s="123">
        <v>10</v>
      </c>
      <c r="BA20" s="125">
        <v>24522.740384615383</v>
      </c>
      <c r="BB20" s="125">
        <v>19753.5</v>
      </c>
      <c r="BC20" s="123">
        <v>5</v>
      </c>
      <c r="BD20" s="123">
        <v>16</v>
      </c>
      <c r="BE20" s="123">
        <v>18</v>
      </c>
      <c r="BF20" s="123">
        <v>14</v>
      </c>
      <c r="BG20" s="123">
        <v>10</v>
      </c>
      <c r="BH20" s="123">
        <v>8</v>
      </c>
      <c r="BI20" s="123">
        <v>10</v>
      </c>
      <c r="BJ20" s="123">
        <v>6</v>
      </c>
      <c r="BK20" s="123">
        <v>2</v>
      </c>
      <c r="BL20" s="123">
        <v>3</v>
      </c>
      <c r="BM20" s="123">
        <v>3</v>
      </c>
      <c r="BN20" s="123">
        <v>6</v>
      </c>
      <c r="BO20" s="123">
        <v>1</v>
      </c>
      <c r="BP20" s="123">
        <v>1</v>
      </c>
      <c r="BQ20" s="123">
        <v>0</v>
      </c>
      <c r="BR20" s="123">
        <v>0</v>
      </c>
      <c r="BS20" s="123">
        <v>1</v>
      </c>
      <c r="BT20" s="123">
        <v>0</v>
      </c>
      <c r="BU20" s="123">
        <v>0</v>
      </c>
      <c r="BV20" s="123">
        <v>0</v>
      </c>
      <c r="BW20" s="123">
        <v>0</v>
      </c>
      <c r="BX20" s="123">
        <v>66</v>
      </c>
      <c r="BY20" s="125">
        <v>30882.772727272728</v>
      </c>
      <c r="BZ20" s="125">
        <v>27003</v>
      </c>
      <c r="CA20" s="123">
        <v>15</v>
      </c>
      <c r="CB20" s="125">
        <v>11953.733333333334</v>
      </c>
      <c r="CC20" s="125">
        <v>11572</v>
      </c>
      <c r="CD20" s="123">
        <v>25</v>
      </c>
      <c r="CE20" s="125">
        <v>15133.6</v>
      </c>
      <c r="CF20" s="125">
        <v>14112</v>
      </c>
      <c r="CG20" s="123">
        <v>67</v>
      </c>
      <c r="CH20" s="123">
        <v>24</v>
      </c>
      <c r="CI20" s="123">
        <v>13</v>
      </c>
      <c r="CJ20" s="123">
        <v>0</v>
      </c>
      <c r="CK20" s="123">
        <v>0</v>
      </c>
      <c r="CL20" s="123">
        <v>0</v>
      </c>
      <c r="CM20" s="126">
        <v>0</v>
      </c>
      <c r="CN20" s="123">
        <v>6</v>
      </c>
      <c r="CO20" s="126">
        <v>5.7692307692307696E-2</v>
      </c>
      <c r="CP20" s="123">
        <v>44</v>
      </c>
      <c r="CQ20" s="123">
        <v>25</v>
      </c>
      <c r="CR20" s="126">
        <v>0.10245901639344263</v>
      </c>
      <c r="CS20" s="123">
        <v>19</v>
      </c>
      <c r="CT20" s="126">
        <f t="shared" si="0"/>
        <v>0.18269230769230768</v>
      </c>
      <c r="CU20" s="123">
        <v>35</v>
      </c>
      <c r="CV20" s="126">
        <f t="shared" si="1"/>
        <v>0.33653846153846156</v>
      </c>
      <c r="CW20" s="123">
        <v>4</v>
      </c>
      <c r="CX20" s="126">
        <f t="shared" si="2"/>
        <v>3.8461538461538464E-2</v>
      </c>
      <c r="CY20" s="123">
        <v>13</v>
      </c>
      <c r="CZ20" s="126">
        <f t="shared" si="3"/>
        <v>0.125</v>
      </c>
      <c r="DA20" s="122" t="s">
        <v>1903</v>
      </c>
      <c r="DB20" s="55"/>
      <c r="DC20" s="55">
        <v>23</v>
      </c>
      <c r="DD20" s="55">
        <v>0</v>
      </c>
      <c r="DE20" s="78" t="s">
        <v>258</v>
      </c>
      <c r="DF20" s="127" t="s">
        <v>259</v>
      </c>
      <c r="DG20" s="78" t="s">
        <v>740</v>
      </c>
      <c r="DH20" s="127" t="s">
        <v>741</v>
      </c>
      <c r="DI20" s="78" t="s">
        <v>262</v>
      </c>
      <c r="DJ20" s="127" t="s">
        <v>263</v>
      </c>
      <c r="DK20" s="78" t="s">
        <v>299</v>
      </c>
      <c r="DL20" s="127" t="s">
        <v>300</v>
      </c>
      <c r="DM20" s="127" t="s">
        <v>742</v>
      </c>
      <c r="DN20" s="55" t="s">
        <v>1897</v>
      </c>
      <c r="DO20" s="68">
        <v>16.079158939999999</v>
      </c>
      <c r="DP20" s="55" t="s">
        <v>1898</v>
      </c>
      <c r="DQ20" s="55" t="s">
        <v>272</v>
      </c>
      <c r="DR20" s="127" t="s">
        <v>302</v>
      </c>
      <c r="DS20" s="169" t="s">
        <v>1934</v>
      </c>
      <c r="DT20" s="78">
        <v>2025</v>
      </c>
      <c r="DU20" s="78" t="s">
        <v>267</v>
      </c>
      <c r="DV20" s="123">
        <v>115</v>
      </c>
      <c r="DW20" s="123">
        <v>106</v>
      </c>
      <c r="DX20" s="55">
        <v>0</v>
      </c>
      <c r="DY20" s="55">
        <v>9</v>
      </c>
      <c r="DZ20" s="55">
        <v>0</v>
      </c>
      <c r="EA20" s="55">
        <v>39</v>
      </c>
      <c r="EB20" s="123">
        <v>53</v>
      </c>
      <c r="EC20" s="55">
        <v>18</v>
      </c>
      <c r="ED20" s="55">
        <v>2</v>
      </c>
      <c r="EE20" s="55">
        <v>3</v>
      </c>
      <c r="EF20" s="55">
        <v>0</v>
      </c>
      <c r="EG20" s="55">
        <v>0</v>
      </c>
      <c r="EH20" s="78">
        <v>5</v>
      </c>
      <c r="EI20" s="78">
        <v>0</v>
      </c>
      <c r="EJ20" s="127" t="s">
        <v>268</v>
      </c>
      <c r="EK20" s="127" t="s">
        <v>290</v>
      </c>
      <c r="EL20" s="81">
        <v>31106</v>
      </c>
      <c r="EM20" s="78">
        <v>35</v>
      </c>
      <c r="EN20" s="78" t="s">
        <v>390</v>
      </c>
      <c r="EO20" s="84">
        <v>21985</v>
      </c>
      <c r="EP20" s="78">
        <v>0.81</v>
      </c>
      <c r="EQ20" s="263">
        <v>21159.238141106602</v>
      </c>
      <c r="ER20" s="263">
        <v>35880.034380085002</v>
      </c>
      <c r="ES20" s="84">
        <f t="shared" si="4"/>
        <v>14720.796238978401</v>
      </c>
      <c r="ET20" s="113">
        <f t="shared" si="5"/>
        <v>0.41027820885113447</v>
      </c>
      <c r="EU20" s="55">
        <v>10</v>
      </c>
      <c r="EV20" s="55">
        <v>1</v>
      </c>
      <c r="EW20" s="55" t="s">
        <v>1901</v>
      </c>
      <c r="EX20" s="78" t="s">
        <v>657</v>
      </c>
      <c r="EY20" s="158"/>
      <c r="EZ20" s="158"/>
      <c r="FA20" s="78" t="s">
        <v>272</v>
      </c>
      <c r="FB20" s="55" t="s">
        <v>51</v>
      </c>
      <c r="FC20" s="55" t="s">
        <v>1898</v>
      </c>
      <c r="FD20" s="122"/>
      <c r="FE20" s="55"/>
      <c r="FF20" s="127" t="s">
        <v>272</v>
      </c>
      <c r="FG20" s="55" t="s">
        <v>272</v>
      </c>
      <c r="FH20" s="78" t="s">
        <v>749</v>
      </c>
      <c r="FI20" s="78" t="s">
        <v>745</v>
      </c>
      <c r="FJ20" s="55">
        <v>3708</v>
      </c>
      <c r="FK20" s="55">
        <v>9</v>
      </c>
      <c r="FL20" s="78" t="s">
        <v>746</v>
      </c>
      <c r="FM20" s="55"/>
      <c r="FN20" s="55" t="s">
        <v>1900</v>
      </c>
      <c r="FO20" s="55" t="s">
        <v>1900</v>
      </c>
      <c r="FP20" s="55">
        <v>0</v>
      </c>
      <c r="FQ20" s="125">
        <v>24719996.012828529</v>
      </c>
      <c r="FR20" s="125">
        <v>214956.48706807417</v>
      </c>
      <c r="FS20" s="55">
        <v>3</v>
      </c>
      <c r="FT20" s="55">
        <v>2.6</v>
      </c>
      <c r="FU20" s="55">
        <v>1</v>
      </c>
      <c r="FV20" s="125">
        <v>4026877</v>
      </c>
      <c r="FW20" s="55">
        <v>3</v>
      </c>
      <c r="FX20" s="125">
        <v>1032899.83</v>
      </c>
      <c r="FY20" s="55">
        <v>0</v>
      </c>
      <c r="FZ20" s="125">
        <v>0</v>
      </c>
      <c r="GA20" s="55" t="s">
        <v>1900</v>
      </c>
      <c r="GB20" s="55" t="s">
        <v>1900</v>
      </c>
      <c r="GC20" s="55" t="s">
        <v>1900</v>
      </c>
      <c r="GD20" s="124">
        <v>84.38</v>
      </c>
      <c r="GE20" s="124">
        <v>33.020000000000003</v>
      </c>
      <c r="GF20" s="125">
        <v>548543.59</v>
      </c>
      <c r="GG20" s="125">
        <v>5174.9395283018866</v>
      </c>
      <c r="GH20" s="125">
        <v>1676868.8599999996</v>
      </c>
      <c r="GI20" s="125">
        <v>15819.517547169808</v>
      </c>
      <c r="GJ20" s="125">
        <v>143181.19</v>
      </c>
      <c r="GK20" s="125">
        <v>1350.7659433962265</v>
      </c>
      <c r="GL20" s="125">
        <v>125507.1</v>
      </c>
      <c r="GM20" s="125">
        <v>1184.029245283019</v>
      </c>
      <c r="GN20" s="125">
        <v>43141.99</v>
      </c>
      <c r="GO20" s="125">
        <v>406.99990566037735</v>
      </c>
      <c r="GP20" s="125">
        <v>8478.44</v>
      </c>
      <c r="GQ20" s="125">
        <v>79.985283018867932</v>
      </c>
      <c r="GR20" s="125">
        <v>8958.4600000000009</v>
      </c>
      <c r="GS20" s="125">
        <v>84.513773584905664</v>
      </c>
      <c r="GT20" s="125">
        <v>1347601.6799999997</v>
      </c>
      <c r="GU20" s="125">
        <v>12713.223396226413</v>
      </c>
      <c r="GV20" s="125">
        <v>-493834.36999999965</v>
      </c>
      <c r="GW20" s="125">
        <v>-4658.8148113207517</v>
      </c>
      <c r="GX20" s="55">
        <v>0</v>
      </c>
      <c r="GY20" s="55">
        <v>0</v>
      </c>
      <c r="GZ20" s="55">
        <v>0</v>
      </c>
      <c r="HA20" s="55" t="s">
        <v>1901</v>
      </c>
      <c r="HB20" s="172">
        <v>0.65438593988374516</v>
      </c>
      <c r="HC20" s="123">
        <v>92</v>
      </c>
      <c r="HD20" s="153">
        <v>0.28930817610062892</v>
      </c>
      <c r="HE20" s="123">
        <v>19</v>
      </c>
      <c r="HF20" s="153">
        <v>0.17924528301886791</v>
      </c>
      <c r="HG20" s="123">
        <v>773</v>
      </c>
      <c r="HH20" s="153">
        <v>2.4308176100628933</v>
      </c>
      <c r="HI20" s="123">
        <v>22</v>
      </c>
      <c r="HJ20" s="153">
        <v>0.20754716981132076</v>
      </c>
      <c r="HK20" s="123">
        <v>470</v>
      </c>
      <c r="HL20" s="153">
        <v>1.4779874213836477</v>
      </c>
      <c r="HM20" s="123">
        <v>4</v>
      </c>
      <c r="HN20" s="153">
        <v>3.7735849056603772E-2</v>
      </c>
      <c r="HO20" s="123">
        <v>250</v>
      </c>
      <c r="HP20" s="153">
        <v>0.78616352201257855</v>
      </c>
      <c r="HQ20" s="123">
        <v>230</v>
      </c>
      <c r="HR20" s="153">
        <v>0.72327044025157239</v>
      </c>
      <c r="HS20" s="123">
        <v>3</v>
      </c>
      <c r="HT20" s="153">
        <v>1.5</v>
      </c>
      <c r="HU20" s="123">
        <v>6</v>
      </c>
      <c r="HV20" s="153">
        <v>3</v>
      </c>
      <c r="HW20" s="123">
        <v>35</v>
      </c>
      <c r="HX20" s="123">
        <v>11.666666666666666</v>
      </c>
      <c r="HY20" s="153">
        <v>0.97222222222222221</v>
      </c>
      <c r="HZ20" s="123">
        <v>3481</v>
      </c>
      <c r="IA20" s="153">
        <v>10.946540880503145</v>
      </c>
      <c r="IB20" s="123">
        <v>13</v>
      </c>
      <c r="IC20" s="153">
        <v>0.12264150943396226</v>
      </c>
      <c r="ID20" s="123">
        <v>2292</v>
      </c>
      <c r="IE20" s="153">
        <v>7.2075471698113205</v>
      </c>
      <c r="IF20" s="123">
        <v>205</v>
      </c>
      <c r="IG20" s="153">
        <v>1.9339622641509433</v>
      </c>
      <c r="IH20" s="123">
        <v>132</v>
      </c>
      <c r="II20" s="153">
        <v>0.41509433962264153</v>
      </c>
      <c r="IJ20" s="123">
        <v>55</v>
      </c>
      <c r="IK20" s="153">
        <v>0.51886792452830188</v>
      </c>
      <c r="IL20" s="95">
        <v>0</v>
      </c>
      <c r="IM20" s="95">
        <v>0</v>
      </c>
      <c r="IN20" s="95">
        <v>0</v>
      </c>
      <c r="IO20" s="95">
        <v>0</v>
      </c>
      <c r="IP20" s="95">
        <v>0</v>
      </c>
      <c r="IQ20" s="113" t="s">
        <v>1900</v>
      </c>
      <c r="IR20" s="113" t="s">
        <v>1900</v>
      </c>
      <c r="IS20" s="113" t="s">
        <v>1900</v>
      </c>
      <c r="IT20" s="95">
        <v>49</v>
      </c>
      <c r="IU20" s="95">
        <v>23</v>
      </c>
      <c r="IV20" s="113">
        <v>0.21698113207547171</v>
      </c>
      <c r="IW20" s="95">
        <v>3</v>
      </c>
      <c r="IX20" s="95">
        <v>13</v>
      </c>
      <c r="IY20" s="124">
        <f>(IW20/$DW20)*100</f>
        <v>2.8301886792452833</v>
      </c>
      <c r="IZ20" s="124">
        <f>(IX20/$DW20)*100</f>
        <v>12.264150943396226</v>
      </c>
      <c r="JA20" s="182" t="s">
        <v>272</v>
      </c>
      <c r="JB20" s="182">
        <v>1</v>
      </c>
      <c r="JC20" s="230">
        <v>8.6956521739130436E-3</v>
      </c>
      <c r="JD20" s="205"/>
    </row>
    <row r="21" spans="1:264" s="35" customFormat="1" ht="29.25" hidden="1" customHeight="1">
      <c r="A21" s="122" t="s">
        <v>256</v>
      </c>
      <c r="B21" s="158" t="s">
        <v>256</v>
      </c>
      <c r="C21" s="158" t="s">
        <v>1815</v>
      </c>
      <c r="D21" s="55">
        <v>308</v>
      </c>
      <c r="E21" s="158" t="s">
        <v>751</v>
      </c>
      <c r="F21" s="145">
        <v>335</v>
      </c>
      <c r="G21" s="55" t="s">
        <v>1902</v>
      </c>
      <c r="H21" s="123">
        <v>144</v>
      </c>
      <c r="I21" s="123">
        <v>322</v>
      </c>
      <c r="J21" s="124">
        <v>2.2361111</v>
      </c>
      <c r="K21" s="124">
        <v>18.7652778</v>
      </c>
      <c r="L21" s="123">
        <v>110</v>
      </c>
      <c r="M21" s="123">
        <v>212</v>
      </c>
      <c r="N21" s="123">
        <v>18</v>
      </c>
      <c r="O21" s="123">
        <v>26</v>
      </c>
      <c r="P21" s="123">
        <v>30</v>
      </c>
      <c r="Q21" s="123">
        <v>35</v>
      </c>
      <c r="R21" s="123">
        <v>26</v>
      </c>
      <c r="S21" s="123">
        <v>51</v>
      </c>
      <c r="T21" s="123">
        <v>36</v>
      </c>
      <c r="U21" s="123">
        <v>34</v>
      </c>
      <c r="V21" s="123">
        <v>20</v>
      </c>
      <c r="W21" s="123">
        <v>9</v>
      </c>
      <c r="X21" s="123">
        <v>21</v>
      </c>
      <c r="Y21" s="123">
        <v>11</v>
      </c>
      <c r="Z21" s="123">
        <v>5</v>
      </c>
      <c r="AA21" s="123">
        <v>99</v>
      </c>
      <c r="AB21" s="123">
        <v>42</v>
      </c>
      <c r="AC21" s="123">
        <v>37</v>
      </c>
      <c r="AD21" s="123">
        <v>9</v>
      </c>
      <c r="AE21" s="123">
        <v>123</v>
      </c>
      <c r="AF21" s="123">
        <v>189</v>
      </c>
      <c r="AG21" s="123">
        <v>0</v>
      </c>
      <c r="AH21" s="123">
        <v>1</v>
      </c>
      <c r="AI21" s="123">
        <v>57</v>
      </c>
      <c r="AJ21" s="123">
        <v>9</v>
      </c>
      <c r="AK21" s="123">
        <v>2</v>
      </c>
      <c r="AL21" s="123">
        <v>1</v>
      </c>
      <c r="AM21" s="123">
        <v>16</v>
      </c>
      <c r="AN21" s="125">
        <v>489.86111111111109</v>
      </c>
      <c r="AO21" s="125">
        <v>375</v>
      </c>
      <c r="AP21" s="123">
        <v>2</v>
      </c>
      <c r="AQ21" s="123">
        <v>11</v>
      </c>
      <c r="AR21" s="123">
        <v>50</v>
      </c>
      <c r="AS21" s="123">
        <v>12</v>
      </c>
      <c r="AT21" s="123">
        <v>17</v>
      </c>
      <c r="AU21" s="123">
        <v>11</v>
      </c>
      <c r="AV21" s="123">
        <v>7</v>
      </c>
      <c r="AW21" s="123">
        <v>6</v>
      </c>
      <c r="AX21" s="123">
        <v>5</v>
      </c>
      <c r="AY21" s="123">
        <v>8</v>
      </c>
      <c r="AZ21" s="123">
        <v>15</v>
      </c>
      <c r="BA21" s="125">
        <v>23007.197080291971</v>
      </c>
      <c r="BB21" s="125">
        <v>18504</v>
      </c>
      <c r="BC21" s="123">
        <v>12</v>
      </c>
      <c r="BD21" s="123">
        <v>29</v>
      </c>
      <c r="BE21" s="123">
        <v>18</v>
      </c>
      <c r="BF21" s="123">
        <v>18</v>
      </c>
      <c r="BG21" s="123">
        <v>13</v>
      </c>
      <c r="BH21" s="123">
        <v>9</v>
      </c>
      <c r="BI21" s="123">
        <v>7</v>
      </c>
      <c r="BJ21" s="123">
        <v>6</v>
      </c>
      <c r="BK21" s="123">
        <v>10</v>
      </c>
      <c r="BL21" s="123">
        <v>5</v>
      </c>
      <c r="BM21" s="123">
        <v>3</v>
      </c>
      <c r="BN21" s="123">
        <v>3</v>
      </c>
      <c r="BO21" s="123">
        <v>0</v>
      </c>
      <c r="BP21" s="123">
        <v>0</v>
      </c>
      <c r="BQ21" s="123">
        <v>0</v>
      </c>
      <c r="BR21" s="123">
        <v>1</v>
      </c>
      <c r="BS21" s="123">
        <v>0</v>
      </c>
      <c r="BT21" s="123">
        <v>0</v>
      </c>
      <c r="BU21" s="123">
        <v>2</v>
      </c>
      <c r="BV21" s="123">
        <v>1</v>
      </c>
      <c r="BW21" s="123">
        <v>0</v>
      </c>
      <c r="BX21" s="123">
        <v>71</v>
      </c>
      <c r="BY21" s="125">
        <v>33835.760563380281</v>
      </c>
      <c r="BZ21" s="125">
        <v>30151</v>
      </c>
      <c r="CA21" s="123">
        <v>23</v>
      </c>
      <c r="CB21" s="125">
        <v>12433.826086956522</v>
      </c>
      <c r="CC21" s="125">
        <v>6924</v>
      </c>
      <c r="CD21" s="123">
        <v>45</v>
      </c>
      <c r="CE21" s="125">
        <v>12112.155555555555</v>
      </c>
      <c r="CF21" s="125">
        <v>9900</v>
      </c>
      <c r="CG21" s="123">
        <v>94</v>
      </c>
      <c r="CH21" s="123">
        <v>27</v>
      </c>
      <c r="CI21" s="123">
        <v>13</v>
      </c>
      <c r="CJ21" s="123">
        <v>3</v>
      </c>
      <c r="CK21" s="123">
        <v>0</v>
      </c>
      <c r="CL21" s="123">
        <v>0</v>
      </c>
      <c r="CM21" s="126">
        <v>0</v>
      </c>
      <c r="CN21" s="123">
        <v>5</v>
      </c>
      <c r="CO21" s="126">
        <v>3.4722222222222224E-2</v>
      </c>
      <c r="CP21" s="123">
        <v>69</v>
      </c>
      <c r="CQ21" s="123">
        <v>26</v>
      </c>
      <c r="CR21" s="126">
        <v>8.0745341614906832E-2</v>
      </c>
      <c r="CS21" s="123">
        <v>21</v>
      </c>
      <c r="CT21" s="126">
        <f t="shared" si="0"/>
        <v>0.14583333333333334</v>
      </c>
      <c r="CU21" s="123">
        <v>54</v>
      </c>
      <c r="CV21" s="126">
        <f t="shared" si="1"/>
        <v>0.375</v>
      </c>
      <c r="CW21" s="123">
        <v>2</v>
      </c>
      <c r="CX21" s="126">
        <f t="shared" si="2"/>
        <v>1.3888888888888888E-2</v>
      </c>
      <c r="CY21" s="123">
        <v>17</v>
      </c>
      <c r="CZ21" s="126">
        <f t="shared" si="3"/>
        <v>0.11805555555555555</v>
      </c>
      <c r="DA21" s="122" t="s">
        <v>1903</v>
      </c>
      <c r="DB21" s="55"/>
      <c r="DC21" s="55">
        <v>0</v>
      </c>
      <c r="DD21" s="55">
        <v>0</v>
      </c>
      <c r="DE21" s="78" t="s">
        <v>258</v>
      </c>
      <c r="DF21" s="127" t="s">
        <v>259</v>
      </c>
      <c r="DG21" s="78" t="s">
        <v>740</v>
      </c>
      <c r="DH21" s="127" t="s">
        <v>741</v>
      </c>
      <c r="DI21" s="78" t="s">
        <v>262</v>
      </c>
      <c r="DJ21" s="127" t="s">
        <v>263</v>
      </c>
      <c r="DK21" s="78" t="s">
        <v>299</v>
      </c>
      <c r="DL21" s="127" t="s">
        <v>300</v>
      </c>
      <c r="DM21" s="127" t="s">
        <v>742</v>
      </c>
      <c r="DN21" s="55" t="s">
        <v>1897</v>
      </c>
      <c r="DO21" s="68">
        <v>16.079158939999999</v>
      </c>
      <c r="DP21" s="55" t="s">
        <v>1898</v>
      </c>
      <c r="DQ21" s="55" t="s">
        <v>272</v>
      </c>
      <c r="DR21" s="127" t="s">
        <v>302</v>
      </c>
      <c r="DS21" s="169" t="s">
        <v>1935</v>
      </c>
      <c r="DT21" s="78">
        <v>2025</v>
      </c>
      <c r="DU21" s="78" t="s">
        <v>267</v>
      </c>
      <c r="DV21" s="123">
        <v>150</v>
      </c>
      <c r="DW21" s="123">
        <v>147</v>
      </c>
      <c r="DX21" s="55">
        <v>1</v>
      </c>
      <c r="DY21" s="55">
        <v>2</v>
      </c>
      <c r="DZ21" s="55">
        <v>0</v>
      </c>
      <c r="EA21" s="55">
        <v>47</v>
      </c>
      <c r="EB21" s="123">
        <v>75</v>
      </c>
      <c r="EC21" s="55">
        <v>26</v>
      </c>
      <c r="ED21" s="55">
        <v>2</v>
      </c>
      <c r="EE21" s="55">
        <v>0</v>
      </c>
      <c r="EF21" s="55">
        <v>0</v>
      </c>
      <c r="EG21" s="55">
        <v>0</v>
      </c>
      <c r="EH21" s="78">
        <v>9</v>
      </c>
      <c r="EI21" s="78">
        <v>0</v>
      </c>
      <c r="EJ21" s="127" t="s">
        <v>268</v>
      </c>
      <c r="EK21" s="127" t="s">
        <v>290</v>
      </c>
      <c r="EL21" s="81">
        <v>31708</v>
      </c>
      <c r="EM21" s="78">
        <v>34</v>
      </c>
      <c r="EN21" s="78" t="s">
        <v>752</v>
      </c>
      <c r="EO21" s="84">
        <v>29519</v>
      </c>
      <c r="EP21" s="78">
        <v>1.05</v>
      </c>
      <c r="EQ21" s="263">
        <v>29946.053622126499</v>
      </c>
      <c r="ER21" s="263">
        <v>47580.383580917704</v>
      </c>
      <c r="ES21" s="84">
        <f t="shared" si="4"/>
        <v>17634.329958791204</v>
      </c>
      <c r="ET21" s="113">
        <f t="shared" si="5"/>
        <v>0.37062185362169969</v>
      </c>
      <c r="EU21" s="55">
        <v>17</v>
      </c>
      <c r="EV21" s="55">
        <v>1</v>
      </c>
      <c r="EW21" s="55" t="s">
        <v>1901</v>
      </c>
      <c r="EX21" s="78" t="s">
        <v>657</v>
      </c>
      <c r="EY21" s="158"/>
      <c r="EZ21" s="158"/>
      <c r="FA21" s="78" t="s">
        <v>272</v>
      </c>
      <c r="FB21" s="55" t="s">
        <v>51</v>
      </c>
      <c r="FC21" s="55" t="s">
        <v>1898</v>
      </c>
      <c r="FD21" s="122"/>
      <c r="FE21" s="55"/>
      <c r="FF21" s="127" t="s">
        <v>272</v>
      </c>
      <c r="FG21" s="55" t="s">
        <v>272</v>
      </c>
      <c r="FH21" s="78" t="s">
        <v>744</v>
      </c>
      <c r="FI21" s="78" t="s">
        <v>745</v>
      </c>
      <c r="FJ21" s="55">
        <v>3708</v>
      </c>
      <c r="FK21" s="55">
        <v>9</v>
      </c>
      <c r="FL21" s="78" t="s">
        <v>746</v>
      </c>
      <c r="FM21" s="55"/>
      <c r="FN21" s="55" t="s">
        <v>1900</v>
      </c>
      <c r="FO21" s="55" t="s">
        <v>1900</v>
      </c>
      <c r="FP21" s="55">
        <v>0</v>
      </c>
      <c r="FQ21" s="125">
        <v>31397175.108087402</v>
      </c>
      <c r="FR21" s="125">
        <v>209314.50072058267</v>
      </c>
      <c r="FS21" s="55">
        <v>4</v>
      </c>
      <c r="FT21" s="55">
        <v>3</v>
      </c>
      <c r="FU21" s="55">
        <v>0</v>
      </c>
      <c r="FV21" s="125">
        <v>0</v>
      </c>
      <c r="FW21" s="55">
        <v>0</v>
      </c>
      <c r="FX21" s="125">
        <v>0</v>
      </c>
      <c r="FY21" s="55">
        <v>1</v>
      </c>
      <c r="FZ21" s="125">
        <v>1200000</v>
      </c>
      <c r="GA21" s="55" t="s">
        <v>1900</v>
      </c>
      <c r="GB21" s="55" t="s">
        <v>1900</v>
      </c>
      <c r="GC21" s="55" t="s">
        <v>1900</v>
      </c>
      <c r="GD21" s="124">
        <v>74.05</v>
      </c>
      <c r="GE21" s="124">
        <v>46.26</v>
      </c>
      <c r="GF21" s="125">
        <v>640277.27</v>
      </c>
      <c r="GG21" s="125">
        <v>4355.6276870748297</v>
      </c>
      <c r="GH21" s="125">
        <v>2331506.8900000006</v>
      </c>
      <c r="GI21" s="125">
        <v>15860.591088435378</v>
      </c>
      <c r="GJ21" s="125">
        <v>199436.21</v>
      </c>
      <c r="GK21" s="125">
        <v>1356.7089115646259</v>
      </c>
      <c r="GL21" s="125">
        <v>184030.82</v>
      </c>
      <c r="GM21" s="125">
        <v>1251.9103401360544</v>
      </c>
      <c r="GN21" s="125">
        <v>68281.62</v>
      </c>
      <c r="GO21" s="125">
        <v>464.50081632653058</v>
      </c>
      <c r="GP21" s="125">
        <v>13373.48</v>
      </c>
      <c r="GQ21" s="125">
        <v>90.976054421768708</v>
      </c>
      <c r="GR21" s="125">
        <v>38898.219999999994</v>
      </c>
      <c r="GS21" s="125">
        <v>264.61374149659861</v>
      </c>
      <c r="GT21" s="125">
        <v>1827486.5400000005</v>
      </c>
      <c r="GU21" s="125">
        <v>12431.8812244898</v>
      </c>
      <c r="GV21" s="125">
        <v>-818939.20000000065</v>
      </c>
      <c r="GW21" s="125">
        <v>-5571.0149659863991</v>
      </c>
      <c r="GX21" s="55">
        <v>0</v>
      </c>
      <c r="GY21" s="55">
        <v>0</v>
      </c>
      <c r="GZ21" s="55">
        <v>0</v>
      </c>
      <c r="HA21" s="55" t="s">
        <v>1901</v>
      </c>
      <c r="HB21" s="172">
        <v>0.71143631937489515</v>
      </c>
      <c r="HC21" s="123">
        <v>153</v>
      </c>
      <c r="HD21" s="153">
        <v>0.34693877551020408</v>
      </c>
      <c r="HE21" s="123">
        <v>12</v>
      </c>
      <c r="HF21" s="153">
        <v>8.1632653061224483E-2</v>
      </c>
      <c r="HG21" s="123">
        <v>887</v>
      </c>
      <c r="HH21" s="153">
        <v>2.0113378684807257</v>
      </c>
      <c r="HI21" s="123">
        <v>28</v>
      </c>
      <c r="HJ21" s="153">
        <v>0.19047619047619047</v>
      </c>
      <c r="HK21" s="123">
        <v>627</v>
      </c>
      <c r="HL21" s="153">
        <v>1.4217687074829932</v>
      </c>
      <c r="HM21" s="123">
        <v>8</v>
      </c>
      <c r="HN21" s="153">
        <v>5.4421768707482991E-2</v>
      </c>
      <c r="HO21" s="123">
        <v>363</v>
      </c>
      <c r="HP21" s="153">
        <v>0.8231292517006803</v>
      </c>
      <c r="HQ21" s="123">
        <v>450</v>
      </c>
      <c r="HR21" s="153">
        <v>1.0204081632653061</v>
      </c>
      <c r="HS21" s="123">
        <v>33</v>
      </c>
      <c r="HT21" s="153">
        <v>16.5</v>
      </c>
      <c r="HU21" s="123">
        <v>35</v>
      </c>
      <c r="HV21" s="153">
        <v>17.5</v>
      </c>
      <c r="HW21" s="123">
        <v>27</v>
      </c>
      <c r="HX21" s="123">
        <v>9</v>
      </c>
      <c r="HY21" s="153">
        <v>0.75</v>
      </c>
      <c r="HZ21" s="123">
        <v>4269</v>
      </c>
      <c r="IA21" s="153">
        <v>9.6802721088435373</v>
      </c>
      <c r="IB21" s="123">
        <v>21</v>
      </c>
      <c r="IC21" s="153">
        <v>0.14285714285714285</v>
      </c>
      <c r="ID21" s="123">
        <v>3465</v>
      </c>
      <c r="IE21" s="153">
        <v>7.8571428571428568</v>
      </c>
      <c r="IF21" s="123">
        <v>236</v>
      </c>
      <c r="IG21" s="153">
        <v>1.6054421768707483</v>
      </c>
      <c r="IH21" s="123">
        <v>264</v>
      </c>
      <c r="II21" s="153">
        <v>0.59863945578231292</v>
      </c>
      <c r="IJ21" s="123">
        <v>179</v>
      </c>
      <c r="IK21" s="153">
        <v>1.217687074829932</v>
      </c>
      <c r="IL21" s="95">
        <v>83</v>
      </c>
      <c r="IM21" s="95">
        <v>70</v>
      </c>
      <c r="IN21" s="95">
        <v>23</v>
      </c>
      <c r="IO21" s="95">
        <v>40</v>
      </c>
      <c r="IP21" s="95">
        <v>13</v>
      </c>
      <c r="IQ21" s="113">
        <v>57.14</v>
      </c>
      <c r="IR21" s="113">
        <v>56.52</v>
      </c>
      <c r="IS21" s="113">
        <v>1.88</v>
      </c>
      <c r="IT21" s="95">
        <v>49</v>
      </c>
      <c r="IU21" s="95">
        <v>22</v>
      </c>
      <c r="IV21" s="113">
        <v>0.14965986394557823</v>
      </c>
      <c r="IW21" s="95" t="s">
        <v>1900</v>
      </c>
      <c r="IX21" s="95" t="s">
        <v>1900</v>
      </c>
      <c r="IY21" s="124" t="s">
        <v>1900</v>
      </c>
      <c r="IZ21" s="124" t="s">
        <v>1900</v>
      </c>
      <c r="JA21" s="182" t="s">
        <v>267</v>
      </c>
      <c r="JB21" s="182">
        <v>1</v>
      </c>
      <c r="JC21" s="230">
        <v>6.6666666666666671E-3</v>
      </c>
      <c r="JD21" s="205"/>
    </row>
    <row r="22" spans="1:264" s="35" customFormat="1" ht="29.25" hidden="1" customHeight="1">
      <c r="A22" s="122" t="s">
        <v>256</v>
      </c>
      <c r="B22" s="158" t="s">
        <v>256</v>
      </c>
      <c r="C22" s="158" t="s">
        <v>1815</v>
      </c>
      <c r="D22" s="55">
        <v>308</v>
      </c>
      <c r="E22" s="158" t="s">
        <v>754</v>
      </c>
      <c r="F22" s="145">
        <v>336</v>
      </c>
      <c r="G22" s="55" t="s">
        <v>1902</v>
      </c>
      <c r="H22" s="123">
        <v>125</v>
      </c>
      <c r="I22" s="123">
        <v>292</v>
      </c>
      <c r="J22" s="124">
        <v>2.3359999999999999</v>
      </c>
      <c r="K22" s="124">
        <v>20.366399999999999</v>
      </c>
      <c r="L22" s="123">
        <v>105</v>
      </c>
      <c r="M22" s="123">
        <v>187</v>
      </c>
      <c r="N22" s="123">
        <v>23</v>
      </c>
      <c r="O22" s="123">
        <v>22</v>
      </c>
      <c r="P22" s="123">
        <v>24</v>
      </c>
      <c r="Q22" s="123">
        <v>28</v>
      </c>
      <c r="R22" s="123">
        <v>17</v>
      </c>
      <c r="S22" s="123">
        <v>52</v>
      </c>
      <c r="T22" s="123">
        <v>26</v>
      </c>
      <c r="U22" s="123">
        <v>32</v>
      </c>
      <c r="V22" s="123">
        <v>17</v>
      </c>
      <c r="W22" s="123">
        <v>13</v>
      </c>
      <c r="X22" s="123">
        <v>25</v>
      </c>
      <c r="Y22" s="123">
        <v>11</v>
      </c>
      <c r="Z22" s="123">
        <v>2</v>
      </c>
      <c r="AA22" s="123">
        <v>84</v>
      </c>
      <c r="AB22" s="123">
        <v>46</v>
      </c>
      <c r="AC22" s="123">
        <v>38</v>
      </c>
      <c r="AD22" s="123">
        <v>2</v>
      </c>
      <c r="AE22" s="123">
        <v>118</v>
      </c>
      <c r="AF22" s="123">
        <v>171</v>
      </c>
      <c r="AG22" s="123">
        <v>0</v>
      </c>
      <c r="AH22" s="123">
        <v>1</v>
      </c>
      <c r="AI22" s="123">
        <v>49</v>
      </c>
      <c r="AJ22" s="123">
        <v>11</v>
      </c>
      <c r="AK22" s="123">
        <v>1</v>
      </c>
      <c r="AL22" s="123">
        <v>1</v>
      </c>
      <c r="AM22" s="123">
        <v>6</v>
      </c>
      <c r="AN22" s="125">
        <v>510.464</v>
      </c>
      <c r="AO22" s="125">
        <v>337</v>
      </c>
      <c r="AP22" s="123">
        <v>3</v>
      </c>
      <c r="AQ22" s="123">
        <v>13</v>
      </c>
      <c r="AR22" s="123">
        <v>38</v>
      </c>
      <c r="AS22" s="123">
        <v>18</v>
      </c>
      <c r="AT22" s="123">
        <v>9</v>
      </c>
      <c r="AU22" s="123">
        <v>5</v>
      </c>
      <c r="AV22" s="123">
        <v>9</v>
      </c>
      <c r="AW22" s="123">
        <v>6</v>
      </c>
      <c r="AX22" s="123">
        <v>3</v>
      </c>
      <c r="AY22" s="123">
        <v>5</v>
      </c>
      <c r="AZ22" s="123">
        <v>16</v>
      </c>
      <c r="BA22" s="125">
        <v>24590.073770491803</v>
      </c>
      <c r="BB22" s="125">
        <v>16267</v>
      </c>
      <c r="BC22" s="123">
        <v>7</v>
      </c>
      <c r="BD22" s="123">
        <v>30</v>
      </c>
      <c r="BE22" s="123">
        <v>20</v>
      </c>
      <c r="BF22" s="123">
        <v>14</v>
      </c>
      <c r="BG22" s="123">
        <v>6</v>
      </c>
      <c r="BH22" s="123">
        <v>9</v>
      </c>
      <c r="BI22" s="123">
        <v>8</v>
      </c>
      <c r="BJ22" s="123">
        <v>6</v>
      </c>
      <c r="BK22" s="123">
        <v>3</v>
      </c>
      <c r="BL22" s="123">
        <v>3</v>
      </c>
      <c r="BM22" s="123">
        <v>4</v>
      </c>
      <c r="BN22" s="123">
        <v>2</v>
      </c>
      <c r="BO22" s="123">
        <v>0</v>
      </c>
      <c r="BP22" s="123">
        <v>3</v>
      </c>
      <c r="BQ22" s="123">
        <v>2</v>
      </c>
      <c r="BR22" s="123">
        <v>2</v>
      </c>
      <c r="BS22" s="123">
        <v>0</v>
      </c>
      <c r="BT22" s="123">
        <v>1</v>
      </c>
      <c r="BU22" s="123">
        <v>1</v>
      </c>
      <c r="BV22" s="123">
        <v>0</v>
      </c>
      <c r="BW22" s="123">
        <v>1</v>
      </c>
      <c r="BX22" s="123">
        <v>67</v>
      </c>
      <c r="BY22" s="125">
        <v>35069.910447761191</v>
      </c>
      <c r="BZ22" s="125">
        <v>30406</v>
      </c>
      <c r="CA22" s="123">
        <v>19</v>
      </c>
      <c r="CB22" s="125">
        <v>17893.315789473683</v>
      </c>
      <c r="CC22" s="125">
        <v>16490</v>
      </c>
      <c r="CD22" s="123">
        <v>39</v>
      </c>
      <c r="CE22" s="125">
        <v>11928.820512820514</v>
      </c>
      <c r="CF22" s="125">
        <v>9540</v>
      </c>
      <c r="CG22" s="123">
        <v>86</v>
      </c>
      <c r="CH22" s="123">
        <v>17</v>
      </c>
      <c r="CI22" s="123">
        <v>14</v>
      </c>
      <c r="CJ22" s="123">
        <v>4</v>
      </c>
      <c r="CK22" s="123">
        <v>1</v>
      </c>
      <c r="CL22" s="123">
        <v>1</v>
      </c>
      <c r="CM22" s="126">
        <v>8.0000000000000002E-3</v>
      </c>
      <c r="CN22" s="123">
        <v>9</v>
      </c>
      <c r="CO22" s="126">
        <v>7.1999999999999995E-2</v>
      </c>
      <c r="CP22" s="123">
        <v>72</v>
      </c>
      <c r="CQ22" s="123">
        <v>26</v>
      </c>
      <c r="CR22" s="126">
        <v>8.9041095890410954E-2</v>
      </c>
      <c r="CS22" s="123">
        <v>25</v>
      </c>
      <c r="CT22" s="126">
        <f t="shared" si="0"/>
        <v>0.2</v>
      </c>
      <c r="CU22" s="123">
        <v>37</v>
      </c>
      <c r="CV22" s="126">
        <f t="shared" si="1"/>
        <v>0.29599999999999999</v>
      </c>
      <c r="CW22" s="123">
        <v>9</v>
      </c>
      <c r="CX22" s="126">
        <f t="shared" si="2"/>
        <v>7.1999999999999995E-2</v>
      </c>
      <c r="CY22" s="123">
        <v>17</v>
      </c>
      <c r="CZ22" s="126">
        <f t="shared" si="3"/>
        <v>0.13600000000000001</v>
      </c>
      <c r="DA22" s="122" t="s">
        <v>1903</v>
      </c>
      <c r="DB22" s="55"/>
      <c r="DC22" s="55">
        <v>0</v>
      </c>
      <c r="DD22" s="55">
        <v>0</v>
      </c>
      <c r="DE22" s="78" t="s">
        <v>258</v>
      </c>
      <c r="DF22" s="127" t="s">
        <v>259</v>
      </c>
      <c r="DG22" s="78" t="s">
        <v>740</v>
      </c>
      <c r="DH22" s="127" t="s">
        <v>741</v>
      </c>
      <c r="DI22" s="78" t="s">
        <v>262</v>
      </c>
      <c r="DJ22" s="127" t="s">
        <v>263</v>
      </c>
      <c r="DK22" s="78" t="s">
        <v>299</v>
      </c>
      <c r="DL22" s="127" t="s">
        <v>300</v>
      </c>
      <c r="DM22" s="127" t="s">
        <v>742</v>
      </c>
      <c r="DN22" s="55" t="s">
        <v>1897</v>
      </c>
      <c r="DO22" s="68">
        <v>16.079158939999999</v>
      </c>
      <c r="DP22" s="55" t="s">
        <v>1898</v>
      </c>
      <c r="DQ22" s="55" t="s">
        <v>1904</v>
      </c>
      <c r="DR22" s="127" t="s">
        <v>302</v>
      </c>
      <c r="DS22" s="169"/>
      <c r="DT22" s="78">
        <v>2025</v>
      </c>
      <c r="DU22" s="78" t="s">
        <v>267</v>
      </c>
      <c r="DV22" s="123">
        <v>135</v>
      </c>
      <c r="DW22" s="123">
        <v>127</v>
      </c>
      <c r="DX22" s="55">
        <v>2</v>
      </c>
      <c r="DY22" s="55">
        <v>6</v>
      </c>
      <c r="DZ22" s="55">
        <v>0</v>
      </c>
      <c r="EA22" s="55">
        <v>42</v>
      </c>
      <c r="EB22" s="123">
        <v>73</v>
      </c>
      <c r="EC22" s="55">
        <v>18</v>
      </c>
      <c r="ED22" s="55">
        <v>2</v>
      </c>
      <c r="EE22" s="55">
        <v>0</v>
      </c>
      <c r="EF22" s="55">
        <v>0</v>
      </c>
      <c r="EG22" s="55">
        <v>0</v>
      </c>
      <c r="EH22" s="78">
        <v>3</v>
      </c>
      <c r="EI22" s="78">
        <v>0</v>
      </c>
      <c r="EJ22" s="127" t="s">
        <v>268</v>
      </c>
      <c r="EK22" s="127" t="s">
        <v>290</v>
      </c>
      <c r="EL22" s="81">
        <v>31381</v>
      </c>
      <c r="EM22" s="78">
        <v>35</v>
      </c>
      <c r="EN22" s="78" t="s">
        <v>390</v>
      </c>
      <c r="EO22" s="84">
        <v>28605</v>
      </c>
      <c r="EP22" s="78">
        <v>1.24</v>
      </c>
      <c r="EQ22" s="263">
        <v>27756.132773310601</v>
      </c>
      <c r="ER22" s="263">
        <v>54966.700574333401</v>
      </c>
      <c r="ES22" s="84">
        <f t="shared" si="4"/>
        <v>27210.5678010228</v>
      </c>
      <c r="ET22" s="113">
        <f t="shared" si="5"/>
        <v>0.4950373138046551</v>
      </c>
      <c r="EU22" s="55">
        <v>16</v>
      </c>
      <c r="EV22" s="55">
        <v>2</v>
      </c>
      <c r="EW22" s="55" t="s">
        <v>1901</v>
      </c>
      <c r="EX22" s="78" t="s">
        <v>267</v>
      </c>
      <c r="EY22" s="158"/>
      <c r="EZ22" s="158"/>
      <c r="FA22" s="78" t="s">
        <v>267</v>
      </c>
      <c r="FB22" s="55" t="s">
        <v>51</v>
      </c>
      <c r="FC22" s="55" t="s">
        <v>1898</v>
      </c>
      <c r="FD22" s="122"/>
      <c r="FE22" s="55"/>
      <c r="FF22" s="127" t="s">
        <v>272</v>
      </c>
      <c r="FG22" s="55" t="s">
        <v>272</v>
      </c>
      <c r="FH22" s="78" t="s">
        <v>749</v>
      </c>
      <c r="FI22" s="78" t="s">
        <v>745</v>
      </c>
      <c r="FJ22" s="55">
        <v>3708</v>
      </c>
      <c r="FK22" s="55">
        <v>9</v>
      </c>
      <c r="FL22" s="78" t="s">
        <v>746</v>
      </c>
      <c r="FM22" s="55"/>
      <c r="FN22" s="55" t="s">
        <v>1900</v>
      </c>
      <c r="FO22" s="55" t="s">
        <v>1900</v>
      </c>
      <c r="FP22" s="55">
        <v>0</v>
      </c>
      <c r="FQ22" s="125">
        <v>24131320.796040006</v>
      </c>
      <c r="FR22" s="125">
        <v>178750.52441511117</v>
      </c>
      <c r="FS22" s="55">
        <v>3</v>
      </c>
      <c r="FT22" s="55">
        <v>3</v>
      </c>
      <c r="FU22" s="55">
        <v>0</v>
      </c>
      <c r="FV22" s="125">
        <v>0</v>
      </c>
      <c r="FW22" s="55">
        <v>0</v>
      </c>
      <c r="FX22" s="125">
        <v>0</v>
      </c>
      <c r="FY22" s="55">
        <v>1</v>
      </c>
      <c r="FZ22" s="125">
        <v>699746.81</v>
      </c>
      <c r="GA22" s="55" t="s">
        <v>1900</v>
      </c>
      <c r="GB22" s="55" t="s">
        <v>1900</v>
      </c>
      <c r="GC22" s="55" t="s">
        <v>1900</v>
      </c>
      <c r="GD22" s="124">
        <v>88.1</v>
      </c>
      <c r="GE22" s="124">
        <v>37.799999999999997</v>
      </c>
      <c r="GF22" s="125">
        <v>617840.05000000016</v>
      </c>
      <c r="GG22" s="125">
        <v>4864.882283464568</v>
      </c>
      <c r="GH22" s="125">
        <v>1848739.39</v>
      </c>
      <c r="GI22" s="125">
        <v>14557.003070866142</v>
      </c>
      <c r="GJ22" s="125">
        <v>176141</v>
      </c>
      <c r="GK22" s="125">
        <v>1386.9370078740158</v>
      </c>
      <c r="GL22" s="125">
        <v>141396.60999999999</v>
      </c>
      <c r="GM22" s="125">
        <v>1113.3591338582676</v>
      </c>
      <c r="GN22" s="125">
        <v>39377.440000000002</v>
      </c>
      <c r="GO22" s="125">
        <v>310.05858267716536</v>
      </c>
      <c r="GP22" s="125">
        <v>11137.65</v>
      </c>
      <c r="GQ22" s="125">
        <v>87.698031496062995</v>
      </c>
      <c r="GR22" s="125">
        <v>10508.98</v>
      </c>
      <c r="GS22" s="125">
        <v>82.747874015748025</v>
      </c>
      <c r="GT22" s="125">
        <v>1470177.71</v>
      </c>
      <c r="GU22" s="125">
        <v>11576.202440944882</v>
      </c>
      <c r="GV22" s="125">
        <v>-435120.96999999974</v>
      </c>
      <c r="GW22" s="125">
        <v>-3426.1493700787382</v>
      </c>
      <c r="GX22" s="55" t="s">
        <v>1936</v>
      </c>
      <c r="GY22" s="55">
        <v>0</v>
      </c>
      <c r="GZ22" s="55">
        <v>0</v>
      </c>
      <c r="HA22" s="55" t="s">
        <v>1898</v>
      </c>
      <c r="HB22" s="172">
        <v>0.60886750551757562</v>
      </c>
      <c r="HC22" s="123">
        <v>171</v>
      </c>
      <c r="HD22" s="153">
        <v>0.44881889763779526</v>
      </c>
      <c r="HE22" s="123">
        <v>16</v>
      </c>
      <c r="HF22" s="153">
        <v>0.12598425196850394</v>
      </c>
      <c r="HG22" s="123">
        <v>977</v>
      </c>
      <c r="HH22" s="153">
        <v>2.5643044619422573</v>
      </c>
      <c r="HI22" s="123">
        <v>11</v>
      </c>
      <c r="HJ22" s="153">
        <v>8.6614173228346455E-2</v>
      </c>
      <c r="HK22" s="123">
        <v>549</v>
      </c>
      <c r="HL22" s="153">
        <v>1.4409448818897639</v>
      </c>
      <c r="HM22" s="123">
        <v>3</v>
      </c>
      <c r="HN22" s="153">
        <v>2.3622047244094488E-2</v>
      </c>
      <c r="HO22" s="123">
        <v>356</v>
      </c>
      <c r="HP22" s="153">
        <v>0.93438320209973758</v>
      </c>
      <c r="HQ22" s="123">
        <v>307</v>
      </c>
      <c r="HR22" s="153">
        <v>0.80577427821522307</v>
      </c>
      <c r="HS22" s="123">
        <v>2</v>
      </c>
      <c r="HT22" s="153">
        <v>1</v>
      </c>
      <c r="HU22" s="123">
        <v>6</v>
      </c>
      <c r="HV22" s="153">
        <v>3</v>
      </c>
      <c r="HW22" s="123">
        <v>73</v>
      </c>
      <c r="HX22" s="123">
        <v>24.333333333333332</v>
      </c>
      <c r="HY22" s="153">
        <v>1.0138888888888888</v>
      </c>
      <c r="HZ22" s="123">
        <v>4356</v>
      </c>
      <c r="IA22" s="153">
        <v>11.433070866141732</v>
      </c>
      <c r="IB22" s="123">
        <v>27</v>
      </c>
      <c r="IC22" s="153">
        <v>0.2125984251968504</v>
      </c>
      <c r="ID22" s="123">
        <v>3056</v>
      </c>
      <c r="IE22" s="153">
        <v>8.0209973753280845</v>
      </c>
      <c r="IF22" s="123">
        <v>239</v>
      </c>
      <c r="IG22" s="153">
        <v>1.8818897637795275</v>
      </c>
      <c r="IH22" s="123">
        <v>198</v>
      </c>
      <c r="II22" s="153">
        <v>0.51968503937007871</v>
      </c>
      <c r="IJ22" s="123">
        <v>92</v>
      </c>
      <c r="IK22" s="153">
        <v>0.72440944881889768</v>
      </c>
      <c r="IL22" s="95">
        <v>0</v>
      </c>
      <c r="IM22" s="95">
        <v>0</v>
      </c>
      <c r="IN22" s="95">
        <v>0</v>
      </c>
      <c r="IO22" s="95">
        <v>0</v>
      </c>
      <c r="IP22" s="95">
        <v>0</v>
      </c>
      <c r="IQ22" s="113" t="s">
        <v>1900</v>
      </c>
      <c r="IR22" s="113" t="s">
        <v>1900</v>
      </c>
      <c r="IS22" s="113" t="s">
        <v>1900</v>
      </c>
      <c r="IT22" s="95">
        <v>49</v>
      </c>
      <c r="IU22" s="95">
        <v>7</v>
      </c>
      <c r="IV22" s="113">
        <v>5.5118110236220472E-2</v>
      </c>
      <c r="IW22" s="95" t="s">
        <v>1900</v>
      </c>
      <c r="IX22" s="95" t="s">
        <v>1900</v>
      </c>
      <c r="IY22" s="124" t="s">
        <v>1900</v>
      </c>
      <c r="IZ22" s="124" t="s">
        <v>1900</v>
      </c>
      <c r="JA22" s="182" t="s">
        <v>267</v>
      </c>
      <c r="JB22" s="182">
        <v>0</v>
      </c>
      <c r="JC22" s="230">
        <v>0</v>
      </c>
      <c r="JD22" s="205"/>
    </row>
    <row r="23" spans="1:264" s="35" customFormat="1" ht="29.25" hidden="1" customHeight="1">
      <c r="A23" s="122" t="s">
        <v>256</v>
      </c>
      <c r="B23" s="158" t="s">
        <v>256</v>
      </c>
      <c r="C23" s="158" t="s">
        <v>1814</v>
      </c>
      <c r="D23" s="55">
        <v>280</v>
      </c>
      <c r="E23" s="158" t="s">
        <v>756</v>
      </c>
      <c r="F23" s="145">
        <v>11</v>
      </c>
      <c r="G23" s="55" t="s">
        <v>1937</v>
      </c>
      <c r="H23" s="123">
        <v>398</v>
      </c>
      <c r="I23" s="123">
        <v>873</v>
      </c>
      <c r="J23" s="124">
        <v>2.1934673</v>
      </c>
      <c r="K23" s="124">
        <v>28.939698499999999</v>
      </c>
      <c r="L23" s="123">
        <v>303</v>
      </c>
      <c r="M23" s="123">
        <v>570</v>
      </c>
      <c r="N23" s="123">
        <v>36</v>
      </c>
      <c r="O23" s="123">
        <v>64</v>
      </c>
      <c r="P23" s="123">
        <v>68</v>
      </c>
      <c r="Q23" s="123">
        <v>83</v>
      </c>
      <c r="R23" s="123">
        <v>80</v>
      </c>
      <c r="S23" s="123">
        <v>101</v>
      </c>
      <c r="T23" s="123">
        <v>82</v>
      </c>
      <c r="U23" s="123">
        <v>84</v>
      </c>
      <c r="V23" s="123">
        <v>51</v>
      </c>
      <c r="W23" s="123">
        <v>46</v>
      </c>
      <c r="X23" s="123">
        <v>84</v>
      </c>
      <c r="Y23" s="123">
        <v>64</v>
      </c>
      <c r="Z23" s="123">
        <v>30</v>
      </c>
      <c r="AA23" s="123">
        <v>215</v>
      </c>
      <c r="AB23" s="123">
        <v>206</v>
      </c>
      <c r="AC23" s="123">
        <v>178</v>
      </c>
      <c r="AD23" s="123">
        <v>21</v>
      </c>
      <c r="AE23" s="123">
        <v>321</v>
      </c>
      <c r="AF23" s="123">
        <v>530</v>
      </c>
      <c r="AG23" s="123">
        <v>0</v>
      </c>
      <c r="AH23" s="123">
        <v>1</v>
      </c>
      <c r="AI23" s="123">
        <v>179</v>
      </c>
      <c r="AJ23" s="123">
        <v>35</v>
      </c>
      <c r="AK23" s="123">
        <v>6</v>
      </c>
      <c r="AL23" s="123">
        <v>3</v>
      </c>
      <c r="AM23" s="123">
        <v>28</v>
      </c>
      <c r="AN23" s="125">
        <v>609.1130653266332</v>
      </c>
      <c r="AO23" s="125">
        <v>455</v>
      </c>
      <c r="AP23" s="123">
        <v>0</v>
      </c>
      <c r="AQ23" s="123">
        <v>15</v>
      </c>
      <c r="AR23" s="123">
        <v>114</v>
      </c>
      <c r="AS23" s="123">
        <v>45</v>
      </c>
      <c r="AT23" s="123">
        <v>45</v>
      </c>
      <c r="AU23" s="123">
        <v>33</v>
      </c>
      <c r="AV23" s="123">
        <v>18</v>
      </c>
      <c r="AW23" s="123">
        <v>24</v>
      </c>
      <c r="AX23" s="123">
        <v>10</v>
      </c>
      <c r="AY23" s="123">
        <v>18</v>
      </c>
      <c r="AZ23" s="123">
        <v>76</v>
      </c>
      <c r="BA23" s="125">
        <v>30284.107142857141</v>
      </c>
      <c r="BB23" s="125">
        <v>20421</v>
      </c>
      <c r="BC23" s="123">
        <v>8</v>
      </c>
      <c r="BD23" s="123">
        <v>44</v>
      </c>
      <c r="BE23" s="123">
        <v>93</v>
      </c>
      <c r="BF23" s="123">
        <v>47</v>
      </c>
      <c r="BG23" s="123">
        <v>40</v>
      </c>
      <c r="BH23" s="123">
        <v>20</v>
      </c>
      <c r="BI23" s="123">
        <v>18</v>
      </c>
      <c r="BJ23" s="123">
        <v>22</v>
      </c>
      <c r="BK23" s="123">
        <v>19</v>
      </c>
      <c r="BL23" s="123">
        <v>17</v>
      </c>
      <c r="BM23" s="123">
        <v>15</v>
      </c>
      <c r="BN23" s="123">
        <v>5</v>
      </c>
      <c r="BO23" s="123">
        <v>7</v>
      </c>
      <c r="BP23" s="123">
        <v>5</v>
      </c>
      <c r="BQ23" s="123">
        <v>7</v>
      </c>
      <c r="BR23" s="123">
        <v>3</v>
      </c>
      <c r="BS23" s="123">
        <v>3</v>
      </c>
      <c r="BT23" s="123">
        <v>1</v>
      </c>
      <c r="BU23" s="123">
        <v>4</v>
      </c>
      <c r="BV23" s="123">
        <v>2</v>
      </c>
      <c r="BW23" s="123">
        <v>12</v>
      </c>
      <c r="BX23" s="123">
        <v>181</v>
      </c>
      <c r="BY23" s="125">
        <v>46192.657458563539</v>
      </c>
      <c r="BZ23" s="125">
        <v>38568</v>
      </c>
      <c r="CA23" s="123">
        <v>50</v>
      </c>
      <c r="CB23" s="125">
        <v>21665.599999999999</v>
      </c>
      <c r="CC23" s="125">
        <v>13878</v>
      </c>
      <c r="CD23" s="123">
        <v>176</v>
      </c>
      <c r="CE23" s="125">
        <v>17647.289772727272</v>
      </c>
      <c r="CF23" s="125">
        <v>12924</v>
      </c>
      <c r="CG23" s="123">
        <v>232</v>
      </c>
      <c r="CH23" s="123">
        <v>81</v>
      </c>
      <c r="CI23" s="123">
        <v>50</v>
      </c>
      <c r="CJ23" s="123">
        <v>21</v>
      </c>
      <c r="CK23" s="123">
        <v>7</v>
      </c>
      <c r="CL23" s="123">
        <v>8</v>
      </c>
      <c r="CM23" s="126">
        <v>2.0100502512562814E-2</v>
      </c>
      <c r="CN23" s="123">
        <v>26</v>
      </c>
      <c r="CO23" s="126">
        <v>6.5326633165829151E-2</v>
      </c>
      <c r="CP23" s="123">
        <v>162</v>
      </c>
      <c r="CQ23" s="123">
        <v>53</v>
      </c>
      <c r="CR23" s="126">
        <v>6.0710194730813287E-2</v>
      </c>
      <c r="CS23" s="123">
        <v>20</v>
      </c>
      <c r="CT23" s="126">
        <f t="shared" si="0"/>
        <v>5.0251256281407038E-2</v>
      </c>
      <c r="CU23" s="123">
        <v>203</v>
      </c>
      <c r="CV23" s="126">
        <f t="shared" si="1"/>
        <v>0.51005025125628145</v>
      </c>
      <c r="CW23" s="123">
        <v>7</v>
      </c>
      <c r="CX23" s="126">
        <f t="shared" si="2"/>
        <v>1.7587939698492462E-2</v>
      </c>
      <c r="CY23" s="123">
        <v>97</v>
      </c>
      <c r="CZ23" s="126">
        <f t="shared" si="3"/>
        <v>0.24371859296482412</v>
      </c>
      <c r="DA23" s="122" t="s">
        <v>1906</v>
      </c>
      <c r="DB23" s="55"/>
      <c r="DC23" s="55">
        <v>0</v>
      </c>
      <c r="DD23" s="55">
        <v>1</v>
      </c>
      <c r="DE23" s="78" t="s">
        <v>258</v>
      </c>
      <c r="DF23" s="127" t="s">
        <v>259</v>
      </c>
      <c r="DG23" s="78" t="s">
        <v>324</v>
      </c>
      <c r="DH23" s="127" t="s">
        <v>325</v>
      </c>
      <c r="DI23" s="78" t="s">
        <v>592</v>
      </c>
      <c r="DJ23" s="127" t="s">
        <v>609</v>
      </c>
      <c r="DK23" s="78" t="s">
        <v>354</v>
      </c>
      <c r="DL23" s="127" t="s">
        <v>633</v>
      </c>
      <c r="DM23" s="127" t="s">
        <v>327</v>
      </c>
      <c r="DN23" s="55" t="s">
        <v>1897</v>
      </c>
      <c r="DO23" s="68">
        <v>25.551684088269457</v>
      </c>
      <c r="DP23" s="55" t="s">
        <v>1898</v>
      </c>
      <c r="DQ23" s="55" t="s">
        <v>272</v>
      </c>
      <c r="DR23" s="127" t="s">
        <v>328</v>
      </c>
      <c r="DS23" s="169" t="s">
        <v>1938</v>
      </c>
      <c r="DT23" s="78">
        <v>2024</v>
      </c>
      <c r="DU23" s="78" t="s">
        <v>267</v>
      </c>
      <c r="DV23" s="123">
        <v>401</v>
      </c>
      <c r="DW23" s="123">
        <v>398</v>
      </c>
      <c r="DX23" s="55">
        <v>3</v>
      </c>
      <c r="DY23" s="55">
        <v>0</v>
      </c>
      <c r="DZ23" s="55">
        <v>0</v>
      </c>
      <c r="EA23" s="55">
        <v>64</v>
      </c>
      <c r="EB23" s="123">
        <v>216</v>
      </c>
      <c r="EC23" s="55">
        <v>91</v>
      </c>
      <c r="ED23" s="55">
        <v>29</v>
      </c>
      <c r="EE23" s="55">
        <v>0</v>
      </c>
      <c r="EF23" s="55">
        <v>1</v>
      </c>
      <c r="EG23" s="55">
        <v>0</v>
      </c>
      <c r="EH23" s="78">
        <v>46</v>
      </c>
      <c r="EI23" s="78">
        <v>0</v>
      </c>
      <c r="EJ23" s="127" t="s">
        <v>268</v>
      </c>
      <c r="EK23" s="127" t="s">
        <v>269</v>
      </c>
      <c r="EL23" s="81">
        <v>15330</v>
      </c>
      <c r="EM23" s="78">
        <v>79</v>
      </c>
      <c r="EN23" s="78" t="s">
        <v>462</v>
      </c>
      <c r="EO23" s="84">
        <v>154304</v>
      </c>
      <c r="EP23" s="78">
        <v>17.03</v>
      </c>
      <c r="EQ23" s="263">
        <v>168874.873294438</v>
      </c>
      <c r="ER23" s="263">
        <v>736462.43548562401</v>
      </c>
      <c r="ES23" s="84">
        <f t="shared" si="4"/>
        <v>567587.56219118601</v>
      </c>
      <c r="ET23" s="113">
        <f t="shared" si="5"/>
        <v>0.77069451861033245</v>
      </c>
      <c r="EU23" s="55">
        <v>9</v>
      </c>
      <c r="EV23" s="55">
        <v>0</v>
      </c>
      <c r="EW23" s="55" t="s">
        <v>1898</v>
      </c>
      <c r="EX23" s="78" t="s">
        <v>757</v>
      </c>
      <c r="EY23" s="158"/>
      <c r="EZ23" s="158"/>
      <c r="FA23" s="78" t="s">
        <v>267</v>
      </c>
      <c r="FB23" s="55" t="s">
        <v>51</v>
      </c>
      <c r="FC23" s="55" t="s">
        <v>1898</v>
      </c>
      <c r="FD23" s="122"/>
      <c r="FE23" s="55"/>
      <c r="FF23" s="127" t="s">
        <v>267</v>
      </c>
      <c r="FG23" s="55" t="s">
        <v>1904</v>
      </c>
      <c r="FH23" s="78" t="s">
        <v>758</v>
      </c>
      <c r="FI23" s="78" t="s">
        <v>719</v>
      </c>
      <c r="FJ23" s="55">
        <v>3709</v>
      </c>
      <c r="FK23" s="55">
        <v>8</v>
      </c>
      <c r="FL23" s="78" t="s">
        <v>331</v>
      </c>
      <c r="FM23" s="55"/>
      <c r="FN23" s="55" t="s">
        <v>1900</v>
      </c>
      <c r="FO23" s="55" t="s">
        <v>1901</v>
      </c>
      <c r="FP23" s="55">
        <v>6</v>
      </c>
      <c r="FQ23" s="125">
        <v>109681689.11901718</v>
      </c>
      <c r="FR23" s="125">
        <v>273520.42174318497</v>
      </c>
      <c r="FS23" s="55" t="s">
        <v>1920</v>
      </c>
      <c r="FT23" s="55">
        <v>4</v>
      </c>
      <c r="FU23" s="55">
        <v>0</v>
      </c>
      <c r="FV23" s="125">
        <v>163202.28</v>
      </c>
      <c r="FW23" s="55">
        <v>0</v>
      </c>
      <c r="FX23" s="125">
        <v>11737713.32</v>
      </c>
      <c r="FY23" s="55">
        <v>0</v>
      </c>
      <c r="FZ23" s="125">
        <v>0</v>
      </c>
      <c r="GA23" s="55" t="s">
        <v>1900</v>
      </c>
      <c r="GB23" s="55" t="s">
        <v>1901</v>
      </c>
      <c r="GC23" s="55" t="s">
        <v>1900</v>
      </c>
      <c r="GD23" s="124">
        <v>92.97</v>
      </c>
      <c r="GE23" s="124">
        <v>38.44</v>
      </c>
      <c r="GF23" s="125">
        <v>2676916.4300000002</v>
      </c>
      <c r="GG23" s="125">
        <v>6725.9206783919599</v>
      </c>
      <c r="GH23" s="125">
        <v>4614665.1999999983</v>
      </c>
      <c r="GI23" s="125">
        <v>11594.636180904519</v>
      </c>
      <c r="GJ23" s="125">
        <v>648200.29999999993</v>
      </c>
      <c r="GK23" s="125">
        <v>1628.6439698492461</v>
      </c>
      <c r="GL23" s="125">
        <v>407685.8</v>
      </c>
      <c r="GM23" s="125">
        <v>1024.3361809045225</v>
      </c>
      <c r="GN23" s="125">
        <v>-629798.49</v>
      </c>
      <c r="GO23" s="125">
        <v>-1582.4082663316583</v>
      </c>
      <c r="GP23" s="125">
        <v>34857.1</v>
      </c>
      <c r="GQ23" s="125">
        <v>87.580653266331652</v>
      </c>
      <c r="GR23" s="125">
        <v>25375.800000000003</v>
      </c>
      <c r="GS23" s="125">
        <v>63.75829145728644</v>
      </c>
      <c r="GT23" s="125">
        <v>4128344.6899999985</v>
      </c>
      <c r="GU23" s="125">
        <v>10372.725351758791</v>
      </c>
      <c r="GV23" s="125">
        <v>577324.30000000168</v>
      </c>
      <c r="GW23" s="125">
        <v>1450.5635678392002</v>
      </c>
      <c r="GX23" s="55">
        <v>0</v>
      </c>
      <c r="GY23" s="55">
        <v>0</v>
      </c>
      <c r="GZ23" s="55">
        <v>0</v>
      </c>
      <c r="HA23" s="55" t="s">
        <v>1901</v>
      </c>
      <c r="HB23" s="172">
        <v>1.1856159665907791</v>
      </c>
      <c r="HC23" s="123">
        <v>281</v>
      </c>
      <c r="HD23" s="153">
        <v>0.23534338358458962</v>
      </c>
      <c r="HE23" s="123">
        <v>26</v>
      </c>
      <c r="HF23" s="153">
        <v>6.5326633165829151E-2</v>
      </c>
      <c r="HG23" s="123">
        <v>2162</v>
      </c>
      <c r="HH23" s="153">
        <v>1.8107202680067001</v>
      </c>
      <c r="HI23" s="123">
        <v>77</v>
      </c>
      <c r="HJ23" s="153">
        <v>0.19346733668341709</v>
      </c>
      <c r="HK23" s="123">
        <v>653</v>
      </c>
      <c r="HL23" s="153">
        <v>0.54690117252931325</v>
      </c>
      <c r="HM23" s="123">
        <v>6</v>
      </c>
      <c r="HN23" s="153">
        <v>1.507537688442211E-2</v>
      </c>
      <c r="HO23" s="123">
        <v>2138</v>
      </c>
      <c r="HP23" s="153">
        <v>1.7906197654941371</v>
      </c>
      <c r="HQ23" s="123">
        <v>2084</v>
      </c>
      <c r="HR23" s="153">
        <v>1.745393634840871</v>
      </c>
      <c r="HS23" s="123">
        <v>17</v>
      </c>
      <c r="HT23" s="153">
        <v>8.5</v>
      </c>
      <c r="HU23" s="123">
        <v>14</v>
      </c>
      <c r="HV23" s="153">
        <v>7</v>
      </c>
      <c r="HW23" s="123"/>
      <c r="HX23" s="123"/>
      <c r="HY23" s="153"/>
      <c r="HZ23" s="123">
        <v>8937</v>
      </c>
      <c r="IA23" s="153">
        <v>7.4849246231155782</v>
      </c>
      <c r="IB23" s="123">
        <v>66</v>
      </c>
      <c r="IC23" s="153">
        <v>0.16582914572864321</v>
      </c>
      <c r="ID23" s="123">
        <v>9400</v>
      </c>
      <c r="IE23" s="153">
        <v>7.8726968174204357</v>
      </c>
      <c r="IF23" s="123">
        <v>617</v>
      </c>
      <c r="IG23" s="153">
        <v>1.550251256281407</v>
      </c>
      <c r="IH23" s="123">
        <v>655</v>
      </c>
      <c r="II23" s="153">
        <v>0.5485762144053602</v>
      </c>
      <c r="IJ23" s="123">
        <v>545</v>
      </c>
      <c r="IK23" s="153">
        <v>1.3693467336683418</v>
      </c>
      <c r="IL23" s="95">
        <v>148</v>
      </c>
      <c r="IM23" s="95">
        <v>133</v>
      </c>
      <c r="IN23" s="95">
        <v>19</v>
      </c>
      <c r="IO23" s="95">
        <v>101</v>
      </c>
      <c r="IP23" s="95">
        <v>14</v>
      </c>
      <c r="IQ23" s="113">
        <v>75.94</v>
      </c>
      <c r="IR23" s="113">
        <v>73.680000000000007</v>
      </c>
      <c r="IS23" s="113">
        <v>2.54</v>
      </c>
      <c r="IT23" s="95">
        <v>28</v>
      </c>
      <c r="IU23" s="95">
        <v>8</v>
      </c>
      <c r="IV23" s="113">
        <v>2.0100502512562814E-2</v>
      </c>
      <c r="IW23" s="95" t="s">
        <v>1900</v>
      </c>
      <c r="IX23" s="95" t="s">
        <v>1900</v>
      </c>
      <c r="IY23" s="124" t="s">
        <v>1900</v>
      </c>
      <c r="IZ23" s="124" t="s">
        <v>1900</v>
      </c>
      <c r="JA23" s="182" t="s">
        <v>267</v>
      </c>
      <c r="JB23" s="182">
        <v>0</v>
      </c>
      <c r="JC23" s="230">
        <v>0</v>
      </c>
      <c r="JD23" s="205"/>
    </row>
    <row r="24" spans="1:264" s="35" customFormat="1" ht="29.25" hidden="1" customHeight="1">
      <c r="A24" s="122" t="s">
        <v>256</v>
      </c>
      <c r="B24" s="158" t="s">
        <v>256</v>
      </c>
      <c r="C24" s="158" t="s">
        <v>1815</v>
      </c>
      <c r="D24" s="55">
        <v>308</v>
      </c>
      <c r="E24" s="158" t="s">
        <v>764</v>
      </c>
      <c r="F24" s="145">
        <v>236</v>
      </c>
      <c r="G24" s="55" t="s">
        <v>1902</v>
      </c>
      <c r="H24" s="123">
        <v>93</v>
      </c>
      <c r="I24" s="123">
        <v>101</v>
      </c>
      <c r="J24" s="124">
        <v>1.0860215</v>
      </c>
      <c r="K24" s="124">
        <v>12.540860199999999</v>
      </c>
      <c r="L24" s="123">
        <v>38</v>
      </c>
      <c r="M24" s="123">
        <v>63</v>
      </c>
      <c r="N24" s="123">
        <v>0</v>
      </c>
      <c r="O24" s="123">
        <v>0</v>
      </c>
      <c r="P24" s="123">
        <v>0</v>
      </c>
      <c r="Q24" s="123">
        <v>0</v>
      </c>
      <c r="R24" s="123">
        <v>0</v>
      </c>
      <c r="S24" s="123">
        <v>0</v>
      </c>
      <c r="T24" s="123">
        <v>0</v>
      </c>
      <c r="U24" s="123">
        <v>1</v>
      </c>
      <c r="V24" s="123">
        <v>4</v>
      </c>
      <c r="W24" s="123">
        <v>2</v>
      </c>
      <c r="X24" s="123">
        <v>34</v>
      </c>
      <c r="Y24" s="123">
        <v>44</v>
      </c>
      <c r="Z24" s="123">
        <v>16</v>
      </c>
      <c r="AA24" s="123">
        <v>0</v>
      </c>
      <c r="AB24" s="123">
        <v>95</v>
      </c>
      <c r="AC24" s="123">
        <v>94</v>
      </c>
      <c r="AD24" s="123">
        <v>1</v>
      </c>
      <c r="AE24" s="123">
        <v>18</v>
      </c>
      <c r="AF24" s="123">
        <v>82</v>
      </c>
      <c r="AG24" s="123">
        <v>0</v>
      </c>
      <c r="AH24" s="123">
        <v>0</v>
      </c>
      <c r="AI24" s="123">
        <v>71</v>
      </c>
      <c r="AJ24" s="123">
        <v>20</v>
      </c>
      <c r="AK24" s="123">
        <v>8</v>
      </c>
      <c r="AL24" s="123">
        <v>6</v>
      </c>
      <c r="AM24" s="123">
        <v>15</v>
      </c>
      <c r="AN24" s="125">
        <v>321.31182795698925</v>
      </c>
      <c r="AO24" s="125">
        <v>248</v>
      </c>
      <c r="AP24" s="123">
        <v>0</v>
      </c>
      <c r="AQ24" s="123">
        <v>6</v>
      </c>
      <c r="AR24" s="123">
        <v>65</v>
      </c>
      <c r="AS24" s="123">
        <v>7</v>
      </c>
      <c r="AT24" s="123">
        <v>3</v>
      </c>
      <c r="AU24" s="123">
        <v>4</v>
      </c>
      <c r="AV24" s="123">
        <v>1</v>
      </c>
      <c r="AW24" s="123">
        <v>2</v>
      </c>
      <c r="AX24" s="123">
        <v>1</v>
      </c>
      <c r="AY24" s="123">
        <v>1</v>
      </c>
      <c r="AZ24" s="123">
        <v>3</v>
      </c>
      <c r="BA24" s="125">
        <v>13849.365591397849</v>
      </c>
      <c r="BB24" s="125">
        <v>10296</v>
      </c>
      <c r="BC24" s="123">
        <v>3</v>
      </c>
      <c r="BD24" s="123">
        <v>34</v>
      </c>
      <c r="BE24" s="123">
        <v>39</v>
      </c>
      <c r="BF24" s="123">
        <v>4</v>
      </c>
      <c r="BG24" s="123">
        <v>4</v>
      </c>
      <c r="BH24" s="123">
        <v>1</v>
      </c>
      <c r="BI24" s="123">
        <v>3</v>
      </c>
      <c r="BJ24" s="123">
        <v>0</v>
      </c>
      <c r="BK24" s="123">
        <v>1</v>
      </c>
      <c r="BL24" s="123">
        <v>2</v>
      </c>
      <c r="BM24" s="123">
        <v>1</v>
      </c>
      <c r="BN24" s="123">
        <v>1</v>
      </c>
      <c r="BO24" s="123">
        <v>0</v>
      </c>
      <c r="BP24" s="123">
        <v>0</v>
      </c>
      <c r="BQ24" s="123">
        <v>0</v>
      </c>
      <c r="BR24" s="123">
        <v>0</v>
      </c>
      <c r="BS24" s="123">
        <v>0</v>
      </c>
      <c r="BT24" s="123">
        <v>0</v>
      </c>
      <c r="BU24" s="123">
        <v>0</v>
      </c>
      <c r="BV24" s="123">
        <v>0</v>
      </c>
      <c r="BW24" s="123">
        <v>0</v>
      </c>
      <c r="BX24" s="123">
        <v>8</v>
      </c>
      <c r="BY24" s="125">
        <v>34426.5</v>
      </c>
      <c r="BZ24" s="125">
        <v>32264</v>
      </c>
      <c r="CA24" s="123">
        <v>2</v>
      </c>
      <c r="CB24" s="125">
        <v>4776</v>
      </c>
      <c r="CC24" s="125">
        <v>4776</v>
      </c>
      <c r="CD24" s="123">
        <v>83</v>
      </c>
      <c r="CE24" s="125">
        <v>12084.662650602409</v>
      </c>
      <c r="CF24" s="125">
        <v>10296</v>
      </c>
      <c r="CG24" s="123">
        <v>82</v>
      </c>
      <c r="CH24" s="123">
        <v>7</v>
      </c>
      <c r="CI24" s="123">
        <v>4</v>
      </c>
      <c r="CJ24" s="123">
        <v>0</v>
      </c>
      <c r="CK24" s="123">
        <v>0</v>
      </c>
      <c r="CL24" s="123">
        <v>0</v>
      </c>
      <c r="CM24" s="126">
        <v>0</v>
      </c>
      <c r="CN24" s="123">
        <v>1</v>
      </c>
      <c r="CO24" s="126">
        <v>1.0752688172043012E-2</v>
      </c>
      <c r="CP24" s="123">
        <v>71</v>
      </c>
      <c r="CQ24" s="123">
        <v>0</v>
      </c>
      <c r="CR24" s="126">
        <v>0</v>
      </c>
      <c r="CS24" s="123">
        <v>2</v>
      </c>
      <c r="CT24" s="126">
        <f t="shared" si="0"/>
        <v>2.1505376344086023E-2</v>
      </c>
      <c r="CU24" s="123">
        <v>62</v>
      </c>
      <c r="CV24" s="126">
        <f t="shared" si="1"/>
        <v>0.66666666666666663</v>
      </c>
      <c r="CW24" s="123">
        <v>2</v>
      </c>
      <c r="CX24" s="126">
        <f t="shared" si="2"/>
        <v>2.1505376344086023E-2</v>
      </c>
      <c r="CY24" s="123">
        <v>61</v>
      </c>
      <c r="CZ24" s="126">
        <f t="shared" si="3"/>
        <v>0.65591397849462363</v>
      </c>
      <c r="DA24" s="122" t="s">
        <v>1903</v>
      </c>
      <c r="DB24" s="55"/>
      <c r="DC24" s="55">
        <v>3</v>
      </c>
      <c r="DD24" s="55">
        <v>1</v>
      </c>
      <c r="DE24" s="78" t="s">
        <v>258</v>
      </c>
      <c r="DF24" s="127" t="s">
        <v>259</v>
      </c>
      <c r="DG24" s="78" t="s">
        <v>740</v>
      </c>
      <c r="DH24" s="127" t="s">
        <v>741</v>
      </c>
      <c r="DI24" s="78" t="s">
        <v>262</v>
      </c>
      <c r="DJ24" s="127" t="s">
        <v>263</v>
      </c>
      <c r="DK24" s="78" t="s">
        <v>299</v>
      </c>
      <c r="DL24" s="127" t="s">
        <v>300</v>
      </c>
      <c r="DM24" s="127" t="s">
        <v>742</v>
      </c>
      <c r="DN24" s="55" t="s">
        <v>1897</v>
      </c>
      <c r="DO24" s="68">
        <v>16.079158939999999</v>
      </c>
      <c r="DP24" s="55" t="s">
        <v>1898</v>
      </c>
      <c r="DQ24" s="55" t="s">
        <v>1904</v>
      </c>
      <c r="DR24" s="127" t="s">
        <v>302</v>
      </c>
      <c r="DS24" s="169"/>
      <c r="DT24" s="78">
        <v>2025</v>
      </c>
      <c r="DU24" s="78" t="s">
        <v>519</v>
      </c>
      <c r="DV24" s="123">
        <v>95</v>
      </c>
      <c r="DW24" s="123">
        <v>94</v>
      </c>
      <c r="DX24" s="55">
        <v>0</v>
      </c>
      <c r="DY24" s="55">
        <v>1</v>
      </c>
      <c r="DZ24" s="55">
        <v>25</v>
      </c>
      <c r="EA24" s="55">
        <v>70</v>
      </c>
      <c r="EB24" s="123">
        <v>0</v>
      </c>
      <c r="EC24" s="55">
        <v>0</v>
      </c>
      <c r="ED24" s="55">
        <v>0</v>
      </c>
      <c r="EE24" s="55">
        <v>0</v>
      </c>
      <c r="EF24" s="55">
        <v>0</v>
      </c>
      <c r="EG24" s="55">
        <v>0</v>
      </c>
      <c r="EH24" s="78">
        <v>1</v>
      </c>
      <c r="EI24" s="78">
        <v>0</v>
      </c>
      <c r="EJ24" s="127" t="s">
        <v>268</v>
      </c>
      <c r="EK24" s="127" t="s">
        <v>290</v>
      </c>
      <c r="EL24" s="81">
        <v>26511</v>
      </c>
      <c r="EM24" s="78">
        <v>48</v>
      </c>
      <c r="EN24" s="78" t="s">
        <v>271</v>
      </c>
      <c r="EO24" s="84">
        <v>10022</v>
      </c>
      <c r="EP24" s="78">
        <v>0.51</v>
      </c>
      <c r="EQ24" s="263">
        <v>9729.5757763193105</v>
      </c>
      <c r="ER24" s="263">
        <v>23313.335396823899</v>
      </c>
      <c r="ES24" s="84">
        <f t="shared" si="4"/>
        <v>13583.759620504588</v>
      </c>
      <c r="ET24" s="113">
        <f t="shared" si="5"/>
        <v>0.58266049834959166</v>
      </c>
      <c r="EU24" s="55">
        <v>2</v>
      </c>
      <c r="EV24" s="55">
        <v>2</v>
      </c>
      <c r="EW24" s="55" t="s">
        <v>1901</v>
      </c>
      <c r="EX24" s="78" t="s">
        <v>271</v>
      </c>
      <c r="EY24" s="158"/>
      <c r="EZ24" s="158"/>
      <c r="FA24" s="78" t="s">
        <v>272</v>
      </c>
      <c r="FB24" s="55" t="s">
        <v>51</v>
      </c>
      <c r="FC24" s="55" t="s">
        <v>1898</v>
      </c>
      <c r="FD24" s="122"/>
      <c r="FE24" s="55"/>
      <c r="FF24" s="127" t="s">
        <v>267</v>
      </c>
      <c r="FG24" s="55" t="s">
        <v>272</v>
      </c>
      <c r="FH24" s="78" t="s">
        <v>749</v>
      </c>
      <c r="FI24" s="78" t="s">
        <v>745</v>
      </c>
      <c r="FJ24" s="55">
        <v>3708</v>
      </c>
      <c r="FK24" s="55">
        <v>9</v>
      </c>
      <c r="FL24" s="78" t="s">
        <v>746</v>
      </c>
      <c r="FM24" s="55"/>
      <c r="FN24" s="55" t="s">
        <v>1900</v>
      </c>
      <c r="FO24" s="55" t="s">
        <v>1900</v>
      </c>
      <c r="FP24" s="55">
        <v>0</v>
      </c>
      <c r="FQ24" s="125">
        <v>12170046.528885456</v>
      </c>
      <c r="FR24" s="125">
        <v>128105.75293563638</v>
      </c>
      <c r="FS24" s="55">
        <v>3</v>
      </c>
      <c r="FT24" s="55">
        <v>3</v>
      </c>
      <c r="FU24" s="55">
        <v>0</v>
      </c>
      <c r="FV24" s="125">
        <v>0</v>
      </c>
      <c r="FW24" s="55">
        <v>5</v>
      </c>
      <c r="FX24" s="125">
        <v>2584787.14</v>
      </c>
      <c r="FY24" s="55">
        <v>0</v>
      </c>
      <c r="FZ24" s="125">
        <v>0</v>
      </c>
      <c r="GA24" s="55" t="s">
        <v>1900</v>
      </c>
      <c r="GB24" s="55" t="s">
        <v>1900</v>
      </c>
      <c r="GC24" s="55" t="s">
        <v>1900</v>
      </c>
      <c r="GD24" s="124">
        <v>83.53</v>
      </c>
      <c r="GE24" s="124">
        <v>29.79</v>
      </c>
      <c r="GF24" s="125">
        <v>315071.24000000005</v>
      </c>
      <c r="GG24" s="125">
        <v>3351.82170212766</v>
      </c>
      <c r="GH24" s="125">
        <v>1373006.65</v>
      </c>
      <c r="GI24" s="125">
        <v>14606.453723404255</v>
      </c>
      <c r="GJ24" s="125">
        <v>86533.75</v>
      </c>
      <c r="GK24" s="125">
        <v>920.57180851063833</v>
      </c>
      <c r="GL24" s="125">
        <v>99465.21</v>
      </c>
      <c r="GM24" s="125">
        <v>1058.1405319148937</v>
      </c>
      <c r="GN24" s="125">
        <v>59487.55</v>
      </c>
      <c r="GO24" s="125">
        <v>632.84627659574471</v>
      </c>
      <c r="GP24" s="125">
        <v>4758.25</v>
      </c>
      <c r="GQ24" s="125">
        <v>50.619680851063826</v>
      </c>
      <c r="GR24" s="125">
        <v>3884.3999999999996</v>
      </c>
      <c r="GS24" s="125">
        <v>41.323404255319147</v>
      </c>
      <c r="GT24" s="125">
        <v>1118877.49</v>
      </c>
      <c r="GU24" s="125">
        <v>11902.952021276596</v>
      </c>
      <c r="GV24" s="125">
        <v>-500602.47999999986</v>
      </c>
      <c r="GW24" s="125">
        <v>-5325.5582978723387</v>
      </c>
      <c r="GX24" s="55">
        <v>0</v>
      </c>
      <c r="GY24" s="55">
        <v>0</v>
      </c>
      <c r="GZ24" s="55">
        <v>0</v>
      </c>
      <c r="HA24" s="55" t="s">
        <v>1901</v>
      </c>
      <c r="HB24" s="172">
        <v>0.70024618874007127</v>
      </c>
      <c r="HC24" s="123">
        <v>14</v>
      </c>
      <c r="HD24" s="153">
        <v>4.9645390070921988E-2</v>
      </c>
      <c r="HE24" s="123">
        <v>2</v>
      </c>
      <c r="HF24" s="153">
        <v>2.1276595744680851E-2</v>
      </c>
      <c r="HG24" s="123">
        <v>188</v>
      </c>
      <c r="HH24" s="153">
        <v>0.66666666666666663</v>
      </c>
      <c r="HI24" s="123">
        <v>2</v>
      </c>
      <c r="HJ24" s="153">
        <v>2.1276595744680851E-2</v>
      </c>
      <c r="HK24" s="123">
        <v>151</v>
      </c>
      <c r="HL24" s="153">
        <v>0.53546099290780147</v>
      </c>
      <c r="HM24" s="123">
        <v>5</v>
      </c>
      <c r="HN24" s="153">
        <v>5.3191489361702128E-2</v>
      </c>
      <c r="HO24" s="123">
        <v>90</v>
      </c>
      <c r="HP24" s="153">
        <v>0.31914893617021278</v>
      </c>
      <c r="HQ24" s="123">
        <v>5</v>
      </c>
      <c r="HR24" s="153">
        <v>1.7730496453900711E-2</v>
      </c>
      <c r="HS24" s="123">
        <v>5</v>
      </c>
      <c r="HT24" s="153">
        <v>2.5</v>
      </c>
      <c r="HU24" s="123">
        <v>0</v>
      </c>
      <c r="HV24" s="153">
        <v>0</v>
      </c>
      <c r="HW24" s="123">
        <v>46</v>
      </c>
      <c r="HX24" s="123">
        <v>15.333333333333334</v>
      </c>
      <c r="HY24" s="153">
        <v>0.63888888888888884</v>
      </c>
      <c r="HZ24" s="123">
        <v>1532</v>
      </c>
      <c r="IA24" s="153">
        <v>5.4326241134751774</v>
      </c>
      <c r="IB24" s="123">
        <v>9</v>
      </c>
      <c r="IC24" s="153">
        <v>9.5744680851063829E-2</v>
      </c>
      <c r="ID24" s="123">
        <v>756</v>
      </c>
      <c r="IE24" s="153">
        <v>2.6808510638297873</v>
      </c>
      <c r="IF24" s="123">
        <v>94</v>
      </c>
      <c r="IG24" s="153">
        <v>1</v>
      </c>
      <c r="IH24" s="123">
        <v>118</v>
      </c>
      <c r="II24" s="153">
        <v>0.41843971631205679</v>
      </c>
      <c r="IJ24" s="123">
        <v>44</v>
      </c>
      <c r="IK24" s="153">
        <v>0.46808510638297873</v>
      </c>
      <c r="IL24" s="95">
        <v>0</v>
      </c>
      <c r="IM24" s="95">
        <v>0</v>
      </c>
      <c r="IN24" s="95">
        <v>0</v>
      </c>
      <c r="IO24" s="95">
        <v>0</v>
      </c>
      <c r="IP24" s="95">
        <v>0</v>
      </c>
      <c r="IQ24" s="113" t="s">
        <v>1900</v>
      </c>
      <c r="IR24" s="113" t="s">
        <v>1900</v>
      </c>
      <c r="IS24" s="113" t="s">
        <v>1900</v>
      </c>
      <c r="IT24" s="95">
        <v>49</v>
      </c>
      <c r="IU24" s="95">
        <v>4</v>
      </c>
      <c r="IV24" s="113">
        <v>4.2553191489361701E-2</v>
      </c>
      <c r="IW24" s="95" t="s">
        <v>1900</v>
      </c>
      <c r="IX24" s="95" t="s">
        <v>1900</v>
      </c>
      <c r="IY24" s="124" t="s">
        <v>1900</v>
      </c>
      <c r="IZ24" s="124" t="s">
        <v>1900</v>
      </c>
      <c r="JA24" s="182" t="s">
        <v>267</v>
      </c>
      <c r="JB24" s="182">
        <v>6</v>
      </c>
      <c r="JC24" s="230">
        <v>6.3157894736842107E-2</v>
      </c>
      <c r="JD24" s="205"/>
    </row>
    <row r="25" spans="1:264" s="35" customFormat="1" ht="29.25" hidden="1" customHeight="1">
      <c r="A25" s="122" t="s">
        <v>256</v>
      </c>
      <c r="B25" s="158" t="s">
        <v>256</v>
      </c>
      <c r="C25" s="158" t="s">
        <v>1820</v>
      </c>
      <c r="D25" s="55">
        <v>342</v>
      </c>
      <c r="E25" s="158" t="s">
        <v>807</v>
      </c>
      <c r="F25" s="145">
        <v>190</v>
      </c>
      <c r="G25" s="55" t="s">
        <v>1930</v>
      </c>
      <c r="H25" s="123">
        <v>172</v>
      </c>
      <c r="I25" s="123">
        <v>466</v>
      </c>
      <c r="J25" s="124">
        <v>2.7093023000000001</v>
      </c>
      <c r="K25" s="124">
        <v>17.705232599999999</v>
      </c>
      <c r="L25" s="123">
        <v>190</v>
      </c>
      <c r="M25" s="123">
        <v>276</v>
      </c>
      <c r="N25" s="123">
        <v>12</v>
      </c>
      <c r="O25" s="123">
        <v>40</v>
      </c>
      <c r="P25" s="123">
        <v>58</v>
      </c>
      <c r="Q25" s="123">
        <v>61</v>
      </c>
      <c r="R25" s="123">
        <v>51</v>
      </c>
      <c r="S25" s="123">
        <v>42</v>
      </c>
      <c r="T25" s="123">
        <v>35</v>
      </c>
      <c r="U25" s="123">
        <v>34</v>
      </c>
      <c r="V25" s="123">
        <v>27</v>
      </c>
      <c r="W25" s="123">
        <v>16</v>
      </c>
      <c r="X25" s="123">
        <v>47</v>
      </c>
      <c r="Y25" s="123">
        <v>29</v>
      </c>
      <c r="Z25" s="123">
        <v>14</v>
      </c>
      <c r="AA25" s="123">
        <v>142</v>
      </c>
      <c r="AB25" s="123">
        <v>99</v>
      </c>
      <c r="AC25" s="123">
        <v>90</v>
      </c>
      <c r="AD25" s="123">
        <v>23</v>
      </c>
      <c r="AE25" s="123">
        <v>180</v>
      </c>
      <c r="AF25" s="123">
        <v>261</v>
      </c>
      <c r="AG25" s="123">
        <v>2</v>
      </c>
      <c r="AH25" s="123">
        <v>0</v>
      </c>
      <c r="AI25" s="123">
        <v>82</v>
      </c>
      <c r="AJ25" s="123">
        <v>28</v>
      </c>
      <c r="AK25" s="123">
        <v>11</v>
      </c>
      <c r="AL25" s="123">
        <v>3</v>
      </c>
      <c r="AM25" s="123">
        <v>15</v>
      </c>
      <c r="AN25" s="125">
        <v>549.18023255813955</v>
      </c>
      <c r="AO25" s="125">
        <v>370</v>
      </c>
      <c r="AP25" s="123">
        <v>3</v>
      </c>
      <c r="AQ25" s="123">
        <v>8</v>
      </c>
      <c r="AR25" s="123">
        <v>62</v>
      </c>
      <c r="AS25" s="123">
        <v>19</v>
      </c>
      <c r="AT25" s="123">
        <v>13</v>
      </c>
      <c r="AU25" s="123">
        <v>17</v>
      </c>
      <c r="AV25" s="123">
        <v>7</v>
      </c>
      <c r="AW25" s="123">
        <v>7</v>
      </c>
      <c r="AX25" s="123">
        <v>6</v>
      </c>
      <c r="AY25" s="123">
        <v>2</v>
      </c>
      <c r="AZ25" s="123">
        <v>28</v>
      </c>
      <c r="BA25" s="125">
        <v>26698.01204819277</v>
      </c>
      <c r="BB25" s="125">
        <v>17052</v>
      </c>
      <c r="BC25" s="123">
        <v>6</v>
      </c>
      <c r="BD25" s="123">
        <v>28</v>
      </c>
      <c r="BE25" s="123">
        <v>40</v>
      </c>
      <c r="BF25" s="123">
        <v>19</v>
      </c>
      <c r="BG25" s="123">
        <v>14</v>
      </c>
      <c r="BH25" s="123">
        <v>9</v>
      </c>
      <c r="BI25" s="123">
        <v>9</v>
      </c>
      <c r="BJ25" s="123">
        <v>4</v>
      </c>
      <c r="BK25" s="123">
        <v>2</v>
      </c>
      <c r="BL25" s="123">
        <v>9</v>
      </c>
      <c r="BM25" s="123">
        <v>5</v>
      </c>
      <c r="BN25" s="123">
        <v>5</v>
      </c>
      <c r="BO25" s="123">
        <v>1</v>
      </c>
      <c r="BP25" s="123">
        <v>4</v>
      </c>
      <c r="BQ25" s="123">
        <v>3</v>
      </c>
      <c r="BR25" s="123">
        <v>1</v>
      </c>
      <c r="BS25" s="123">
        <v>1</v>
      </c>
      <c r="BT25" s="123">
        <v>1</v>
      </c>
      <c r="BU25" s="123">
        <v>2</v>
      </c>
      <c r="BV25" s="123">
        <v>0</v>
      </c>
      <c r="BW25" s="123">
        <v>3</v>
      </c>
      <c r="BX25" s="123">
        <v>77</v>
      </c>
      <c r="BY25" s="125">
        <v>40675.987012987011</v>
      </c>
      <c r="BZ25" s="125">
        <v>34328</v>
      </c>
      <c r="CA25" s="123">
        <v>25</v>
      </c>
      <c r="CB25" s="125">
        <v>16484.52</v>
      </c>
      <c r="CC25" s="125">
        <v>14112</v>
      </c>
      <c r="CD25" s="123">
        <v>66</v>
      </c>
      <c r="CE25" s="125">
        <v>14022.19696969697</v>
      </c>
      <c r="CF25" s="125">
        <v>10536</v>
      </c>
      <c r="CG25" s="123">
        <v>114</v>
      </c>
      <c r="CH25" s="123">
        <v>29</v>
      </c>
      <c r="CI25" s="123">
        <v>14</v>
      </c>
      <c r="CJ25" s="123">
        <v>9</v>
      </c>
      <c r="CK25" s="123">
        <v>0</v>
      </c>
      <c r="CL25" s="123">
        <v>0</v>
      </c>
      <c r="CM25" s="126">
        <v>0</v>
      </c>
      <c r="CN25" s="123">
        <v>8</v>
      </c>
      <c r="CO25" s="126">
        <v>4.6511627906976744E-2</v>
      </c>
      <c r="CP25" s="123">
        <v>92</v>
      </c>
      <c r="CQ25" s="123">
        <v>20</v>
      </c>
      <c r="CR25" s="126">
        <v>4.2918454935622317E-2</v>
      </c>
      <c r="CS25" s="123">
        <v>6</v>
      </c>
      <c r="CT25" s="126">
        <f t="shared" si="0"/>
        <v>3.4883720930232558E-2</v>
      </c>
      <c r="CU25" s="123">
        <v>109</v>
      </c>
      <c r="CV25" s="126">
        <f t="shared" si="1"/>
        <v>0.63372093023255816</v>
      </c>
      <c r="CW25" s="123">
        <v>3</v>
      </c>
      <c r="CX25" s="126">
        <f t="shared" si="2"/>
        <v>1.7441860465116279E-2</v>
      </c>
      <c r="CY25" s="123">
        <v>69</v>
      </c>
      <c r="CZ25" s="126">
        <f t="shared" si="3"/>
        <v>0.40116279069767441</v>
      </c>
      <c r="DA25" s="122" t="s">
        <v>1903</v>
      </c>
      <c r="DB25" s="55"/>
      <c r="DC25" s="55">
        <v>14</v>
      </c>
      <c r="DD25" s="55">
        <v>1</v>
      </c>
      <c r="DE25" s="78" t="s">
        <v>258</v>
      </c>
      <c r="DF25" s="127" t="s">
        <v>259</v>
      </c>
      <c r="DG25" s="78" t="s">
        <v>297</v>
      </c>
      <c r="DH25" s="127" t="s">
        <v>298</v>
      </c>
      <c r="DI25" s="78" t="s">
        <v>262</v>
      </c>
      <c r="DJ25" s="127" t="s">
        <v>263</v>
      </c>
      <c r="DK25" s="78" t="s">
        <v>318</v>
      </c>
      <c r="DL25" s="127" t="s">
        <v>326</v>
      </c>
      <c r="DM25" s="127" t="s">
        <v>301</v>
      </c>
      <c r="DN25" s="55" t="s">
        <v>1897</v>
      </c>
      <c r="DO25" s="68">
        <v>9.8752598752598804</v>
      </c>
      <c r="DP25" s="55" t="s">
        <v>1898</v>
      </c>
      <c r="DQ25" s="55" t="s">
        <v>1904</v>
      </c>
      <c r="DR25" s="127" t="s">
        <v>302</v>
      </c>
      <c r="DS25" s="169"/>
      <c r="DT25" s="78">
        <v>2026</v>
      </c>
      <c r="DU25" s="78" t="s">
        <v>808</v>
      </c>
      <c r="DV25" s="123">
        <v>175</v>
      </c>
      <c r="DW25" s="123">
        <v>172</v>
      </c>
      <c r="DX25" s="55">
        <v>3</v>
      </c>
      <c r="DY25" s="55">
        <v>0</v>
      </c>
      <c r="DZ25" s="55">
        <v>14</v>
      </c>
      <c r="EA25" s="55">
        <v>42</v>
      </c>
      <c r="EB25" s="123">
        <v>26</v>
      </c>
      <c r="EC25" s="55">
        <v>66</v>
      </c>
      <c r="ED25" s="55">
        <v>23</v>
      </c>
      <c r="EE25" s="55">
        <v>4</v>
      </c>
      <c r="EF25" s="55">
        <v>0</v>
      </c>
      <c r="EG25" s="55">
        <v>0</v>
      </c>
      <c r="EH25" s="78">
        <v>1</v>
      </c>
      <c r="EI25" s="78">
        <v>0</v>
      </c>
      <c r="EJ25" s="127" t="s">
        <v>268</v>
      </c>
      <c r="EK25" s="127" t="s">
        <v>269</v>
      </c>
      <c r="EL25" s="81">
        <v>26907</v>
      </c>
      <c r="EM25" s="78">
        <v>47</v>
      </c>
      <c r="EN25" s="78" t="s">
        <v>506</v>
      </c>
      <c r="EO25" s="84">
        <v>24796</v>
      </c>
      <c r="EP25" s="78">
        <v>1.9000000000000001</v>
      </c>
      <c r="EQ25" s="263">
        <v>23065.9058590655</v>
      </c>
      <c r="ER25" s="263">
        <v>85464.265106050399</v>
      </c>
      <c r="ES25" s="84">
        <f t="shared" si="4"/>
        <v>62398.359246984895</v>
      </c>
      <c r="ET25" s="113">
        <f t="shared" si="5"/>
        <v>0.73011052244533292</v>
      </c>
      <c r="EU25" s="55">
        <v>2</v>
      </c>
      <c r="EV25" s="55">
        <v>3</v>
      </c>
      <c r="EW25" s="55" t="s">
        <v>1898</v>
      </c>
      <c r="EX25" s="78" t="s">
        <v>267</v>
      </c>
      <c r="EY25" s="158"/>
      <c r="EZ25" s="158"/>
      <c r="FA25" s="78" t="s">
        <v>267</v>
      </c>
      <c r="FB25" s="55" t="s">
        <v>51</v>
      </c>
      <c r="FC25" s="55" t="s">
        <v>1898</v>
      </c>
      <c r="FD25" s="122"/>
      <c r="FE25" s="55"/>
      <c r="FF25" s="127" t="s">
        <v>267</v>
      </c>
      <c r="FG25" s="55" t="s">
        <v>272</v>
      </c>
      <c r="FH25" s="78" t="s">
        <v>809</v>
      </c>
      <c r="FI25" s="78" t="s">
        <v>810</v>
      </c>
      <c r="FJ25" s="55">
        <v>3710</v>
      </c>
      <c r="FK25" s="55">
        <v>12</v>
      </c>
      <c r="FL25" s="78" t="s">
        <v>305</v>
      </c>
      <c r="FM25" s="55"/>
      <c r="FN25" s="55" t="s">
        <v>1900</v>
      </c>
      <c r="FO25" s="55" t="s">
        <v>1900</v>
      </c>
      <c r="FP25" s="55">
        <v>2</v>
      </c>
      <c r="FQ25" s="125">
        <v>24037293.402457021</v>
      </c>
      <c r="FR25" s="125">
        <v>137355.96229975441</v>
      </c>
      <c r="FS25" s="55">
        <v>3</v>
      </c>
      <c r="FT25" s="55">
        <v>3</v>
      </c>
      <c r="FU25" s="55">
        <v>1</v>
      </c>
      <c r="FV25" s="125">
        <v>1322163.77</v>
      </c>
      <c r="FW25" s="55">
        <v>2</v>
      </c>
      <c r="FX25" s="125">
        <v>1370906.74</v>
      </c>
      <c r="FY25" s="55">
        <v>1</v>
      </c>
      <c r="FZ25" s="125">
        <v>1604982.94</v>
      </c>
      <c r="GA25" s="55" t="s">
        <v>1900</v>
      </c>
      <c r="GB25" s="55" t="s">
        <v>1900</v>
      </c>
      <c r="GC25" s="55" t="s">
        <v>1900</v>
      </c>
      <c r="GD25" s="124">
        <v>87.63</v>
      </c>
      <c r="GE25" s="124">
        <v>35.47</v>
      </c>
      <c r="GF25" s="125">
        <v>1066694.6800000002</v>
      </c>
      <c r="GG25" s="125">
        <v>6201.7132558139547</v>
      </c>
      <c r="GH25" s="125">
        <v>2629546.34</v>
      </c>
      <c r="GI25" s="125">
        <v>15288.060116279068</v>
      </c>
      <c r="GJ25" s="125">
        <v>267611.28000000003</v>
      </c>
      <c r="GK25" s="125">
        <v>1555.8795348837211</v>
      </c>
      <c r="GL25" s="125">
        <v>181212.63</v>
      </c>
      <c r="GM25" s="125">
        <v>1053.5618023255813</v>
      </c>
      <c r="GN25" s="125">
        <v>221772.09</v>
      </c>
      <c r="GO25" s="125">
        <v>1289.3726162790697</v>
      </c>
      <c r="GP25" s="125">
        <v>11504.71</v>
      </c>
      <c r="GQ25" s="125">
        <v>66.88784883720929</v>
      </c>
      <c r="GR25" s="125">
        <v>17788.02</v>
      </c>
      <c r="GS25" s="125">
        <v>103.41872093023257</v>
      </c>
      <c r="GT25" s="125">
        <v>1929657.6099999999</v>
      </c>
      <c r="GU25" s="125">
        <v>11218.939593023255</v>
      </c>
      <c r="GV25" s="125">
        <v>-530239.88999999966</v>
      </c>
      <c r="GW25" s="125">
        <v>-3082.7900581395329</v>
      </c>
      <c r="GX25" s="55">
        <v>0</v>
      </c>
      <c r="GY25" s="55">
        <v>0</v>
      </c>
      <c r="GZ25" s="55">
        <v>0</v>
      </c>
      <c r="HA25" s="55" t="s">
        <v>1898</v>
      </c>
      <c r="HB25" s="172">
        <v>0.42245821804490857</v>
      </c>
      <c r="HC25" s="123">
        <v>144</v>
      </c>
      <c r="HD25" s="153">
        <v>0.27906976744186046</v>
      </c>
      <c r="HE25" s="123">
        <v>9</v>
      </c>
      <c r="HF25" s="153">
        <v>5.232558139534884E-2</v>
      </c>
      <c r="HG25" s="123">
        <v>899</v>
      </c>
      <c r="HH25" s="153">
        <v>1.7422480620155041</v>
      </c>
      <c r="HI25" s="123">
        <v>31</v>
      </c>
      <c r="HJ25" s="153">
        <v>0.18023255813953487</v>
      </c>
      <c r="HK25" s="123">
        <v>627</v>
      </c>
      <c r="HL25" s="153">
        <v>1.2151162790697674</v>
      </c>
      <c r="HM25" s="123">
        <v>65</v>
      </c>
      <c r="HN25" s="153">
        <v>0.37790697674418605</v>
      </c>
      <c r="HO25" s="123">
        <v>508</v>
      </c>
      <c r="HP25" s="153">
        <v>0.98449612403100784</v>
      </c>
      <c r="HQ25" s="123">
        <v>863</v>
      </c>
      <c r="HR25" s="153">
        <v>1.6724806201550388</v>
      </c>
      <c r="HS25" s="123">
        <v>8</v>
      </c>
      <c r="HT25" s="153">
        <v>4</v>
      </c>
      <c r="HU25" s="123">
        <v>8</v>
      </c>
      <c r="HV25" s="153">
        <v>4</v>
      </c>
      <c r="HW25" s="123">
        <v>228</v>
      </c>
      <c r="HX25" s="123">
        <v>76</v>
      </c>
      <c r="HY25" s="153">
        <v>2.1111111111111112</v>
      </c>
      <c r="HZ25" s="123">
        <v>6807</v>
      </c>
      <c r="IA25" s="153">
        <v>13.19186046511628</v>
      </c>
      <c r="IB25" s="123">
        <v>23</v>
      </c>
      <c r="IC25" s="153">
        <v>0.13372093023255813</v>
      </c>
      <c r="ID25" s="123">
        <v>4450</v>
      </c>
      <c r="IE25" s="153">
        <v>8.6240310077519382</v>
      </c>
      <c r="IF25" s="123">
        <v>552</v>
      </c>
      <c r="IG25" s="153">
        <v>3.2093023255813953</v>
      </c>
      <c r="IH25" s="123">
        <v>334</v>
      </c>
      <c r="II25" s="153">
        <v>0.64728682170542629</v>
      </c>
      <c r="IJ25" s="123">
        <v>121</v>
      </c>
      <c r="IK25" s="153">
        <v>0.70348837209302328</v>
      </c>
      <c r="IL25" s="95">
        <v>0</v>
      </c>
      <c r="IM25" s="95">
        <v>0</v>
      </c>
      <c r="IN25" s="95">
        <v>0</v>
      </c>
      <c r="IO25" s="95">
        <v>0</v>
      </c>
      <c r="IP25" s="95">
        <v>0</v>
      </c>
      <c r="IQ25" s="113" t="s">
        <v>1900</v>
      </c>
      <c r="IR25" s="113" t="s">
        <v>1900</v>
      </c>
      <c r="IS25" s="113" t="s">
        <v>1900</v>
      </c>
      <c r="IT25" s="95">
        <v>63.55</v>
      </c>
      <c r="IU25" s="95">
        <v>13</v>
      </c>
      <c r="IV25" s="113">
        <v>7.5581395348837205E-2</v>
      </c>
      <c r="IW25" s="95" t="s">
        <v>1900</v>
      </c>
      <c r="IX25" s="95" t="s">
        <v>1900</v>
      </c>
      <c r="IY25" s="124" t="s">
        <v>1900</v>
      </c>
      <c r="IZ25" s="124" t="s">
        <v>1900</v>
      </c>
      <c r="JA25" s="182" t="s">
        <v>267</v>
      </c>
      <c r="JB25" s="182">
        <v>8</v>
      </c>
      <c r="JC25" s="230">
        <v>4.5714285714285714E-2</v>
      </c>
      <c r="JD25" s="205"/>
    </row>
    <row r="26" spans="1:264" s="35" customFormat="1" ht="29.25" hidden="1" customHeight="1">
      <c r="A26" s="122" t="s">
        <v>256</v>
      </c>
      <c r="B26" s="158" t="s">
        <v>256</v>
      </c>
      <c r="C26" s="158" t="s">
        <v>1735</v>
      </c>
      <c r="D26" s="55">
        <v>59</v>
      </c>
      <c r="E26" s="158" t="s">
        <v>837</v>
      </c>
      <c r="F26" s="145">
        <v>224</v>
      </c>
      <c r="G26" s="55" t="s">
        <v>1939</v>
      </c>
      <c r="H26" s="123">
        <v>62</v>
      </c>
      <c r="I26" s="123">
        <v>127</v>
      </c>
      <c r="J26" s="124">
        <v>2.0483870999999998</v>
      </c>
      <c r="K26" s="124">
        <v>18.243548400000002</v>
      </c>
      <c r="L26" s="123">
        <v>47</v>
      </c>
      <c r="M26" s="123">
        <v>80</v>
      </c>
      <c r="N26" s="123">
        <v>8</v>
      </c>
      <c r="O26" s="123">
        <v>16</v>
      </c>
      <c r="P26" s="123">
        <v>10</v>
      </c>
      <c r="Q26" s="123">
        <v>13</v>
      </c>
      <c r="R26" s="123">
        <v>8</v>
      </c>
      <c r="S26" s="123">
        <v>15</v>
      </c>
      <c r="T26" s="123">
        <v>20</v>
      </c>
      <c r="U26" s="123">
        <v>7</v>
      </c>
      <c r="V26" s="123">
        <v>6</v>
      </c>
      <c r="W26" s="123">
        <v>5</v>
      </c>
      <c r="X26" s="123">
        <v>15</v>
      </c>
      <c r="Y26" s="123">
        <v>4</v>
      </c>
      <c r="Z26" s="123">
        <v>0</v>
      </c>
      <c r="AA26" s="123">
        <v>41</v>
      </c>
      <c r="AB26" s="123">
        <v>22</v>
      </c>
      <c r="AC26" s="123">
        <v>19</v>
      </c>
      <c r="AD26" s="123">
        <v>3</v>
      </c>
      <c r="AE26" s="123">
        <v>28</v>
      </c>
      <c r="AF26" s="123">
        <v>96</v>
      </c>
      <c r="AG26" s="123">
        <v>0</v>
      </c>
      <c r="AH26" s="123">
        <v>0</v>
      </c>
      <c r="AI26" s="123">
        <v>24</v>
      </c>
      <c r="AJ26" s="123">
        <v>12</v>
      </c>
      <c r="AK26" s="123">
        <v>1</v>
      </c>
      <c r="AL26" s="123">
        <v>0</v>
      </c>
      <c r="AM26" s="123">
        <v>2</v>
      </c>
      <c r="AN26" s="125">
        <v>460.77419354838707</v>
      </c>
      <c r="AO26" s="125">
        <v>350</v>
      </c>
      <c r="AP26" s="123">
        <v>2</v>
      </c>
      <c r="AQ26" s="123">
        <v>4</v>
      </c>
      <c r="AR26" s="123">
        <v>22</v>
      </c>
      <c r="AS26" s="123">
        <v>11</v>
      </c>
      <c r="AT26" s="123">
        <v>6</v>
      </c>
      <c r="AU26" s="123">
        <v>4</v>
      </c>
      <c r="AV26" s="123">
        <v>2</v>
      </c>
      <c r="AW26" s="123">
        <v>2</v>
      </c>
      <c r="AX26" s="123">
        <v>2</v>
      </c>
      <c r="AY26" s="123">
        <v>1</v>
      </c>
      <c r="AZ26" s="123">
        <v>6</v>
      </c>
      <c r="BA26" s="125">
        <v>21454.327868852459</v>
      </c>
      <c r="BB26" s="125">
        <v>15048</v>
      </c>
      <c r="BC26" s="123">
        <v>5</v>
      </c>
      <c r="BD26" s="123">
        <v>9</v>
      </c>
      <c r="BE26" s="123">
        <v>16</v>
      </c>
      <c r="BF26" s="123">
        <v>10</v>
      </c>
      <c r="BG26" s="123">
        <v>3</v>
      </c>
      <c r="BH26" s="123">
        <v>5</v>
      </c>
      <c r="BI26" s="123">
        <v>6</v>
      </c>
      <c r="BJ26" s="123">
        <v>1</v>
      </c>
      <c r="BK26" s="123">
        <v>1</v>
      </c>
      <c r="BL26" s="123">
        <v>1</v>
      </c>
      <c r="BM26" s="123">
        <v>1</v>
      </c>
      <c r="BN26" s="123">
        <v>0</v>
      </c>
      <c r="BO26" s="123">
        <v>0</v>
      </c>
      <c r="BP26" s="123">
        <v>1</v>
      </c>
      <c r="BQ26" s="123">
        <v>0</v>
      </c>
      <c r="BR26" s="123">
        <v>0</v>
      </c>
      <c r="BS26" s="123">
        <v>0</v>
      </c>
      <c r="BT26" s="123">
        <v>0</v>
      </c>
      <c r="BU26" s="123">
        <v>1</v>
      </c>
      <c r="BV26" s="123">
        <v>0</v>
      </c>
      <c r="BW26" s="123">
        <v>1</v>
      </c>
      <c r="BX26" s="123">
        <v>27</v>
      </c>
      <c r="BY26" s="125">
        <v>32474.111111111109</v>
      </c>
      <c r="BZ26" s="125">
        <v>27238</v>
      </c>
      <c r="CA26" s="123">
        <v>15</v>
      </c>
      <c r="CB26" s="125">
        <v>16841.333333333332</v>
      </c>
      <c r="CC26" s="125">
        <v>15048</v>
      </c>
      <c r="CD26" s="123">
        <v>21</v>
      </c>
      <c r="CE26" s="125">
        <v>11762.333333333334</v>
      </c>
      <c r="CF26" s="125">
        <v>10524</v>
      </c>
      <c r="CG26" s="123">
        <v>45</v>
      </c>
      <c r="CH26" s="123">
        <v>12</v>
      </c>
      <c r="CI26" s="123">
        <v>1</v>
      </c>
      <c r="CJ26" s="123">
        <v>2</v>
      </c>
      <c r="CK26" s="123">
        <v>1</v>
      </c>
      <c r="CL26" s="123">
        <v>1</v>
      </c>
      <c r="CM26" s="126">
        <v>1.6129032258064516E-2</v>
      </c>
      <c r="CN26" s="123">
        <v>4</v>
      </c>
      <c r="CO26" s="126">
        <v>6.4516129032258063E-2</v>
      </c>
      <c r="CP26" s="123">
        <v>34</v>
      </c>
      <c r="CQ26" s="123">
        <v>13</v>
      </c>
      <c r="CR26" s="126">
        <v>0.10236220472440945</v>
      </c>
      <c r="CS26" s="123">
        <v>9</v>
      </c>
      <c r="CT26" s="126">
        <f t="shared" si="0"/>
        <v>0.14516129032258066</v>
      </c>
      <c r="CU26" s="123">
        <v>34</v>
      </c>
      <c r="CV26" s="126">
        <f t="shared" si="1"/>
        <v>0.54838709677419351</v>
      </c>
      <c r="CW26" s="123">
        <v>2</v>
      </c>
      <c r="CX26" s="126">
        <f t="shared" si="2"/>
        <v>3.2258064516129031E-2</v>
      </c>
      <c r="CY26" s="123">
        <v>15</v>
      </c>
      <c r="CZ26" s="126">
        <f t="shared" si="3"/>
        <v>0.24193548387096775</v>
      </c>
      <c r="DA26" s="122" t="s">
        <v>1903</v>
      </c>
      <c r="DB26" s="55"/>
      <c r="DC26" s="55">
        <v>0</v>
      </c>
      <c r="DD26" s="55">
        <v>1</v>
      </c>
      <c r="DE26" s="78" t="s">
        <v>258</v>
      </c>
      <c r="DF26" s="127" t="s">
        <v>259</v>
      </c>
      <c r="DG26" s="78" t="s">
        <v>297</v>
      </c>
      <c r="DH26" s="127" t="s">
        <v>298</v>
      </c>
      <c r="DI26" s="78" t="s">
        <v>262</v>
      </c>
      <c r="DJ26" s="127" t="s">
        <v>263</v>
      </c>
      <c r="DK26" s="78" t="s">
        <v>318</v>
      </c>
      <c r="DL26" s="127" t="s">
        <v>326</v>
      </c>
      <c r="DM26" s="127" t="s">
        <v>301</v>
      </c>
      <c r="DN26" s="55" t="s">
        <v>1897</v>
      </c>
      <c r="DO26" s="68">
        <v>8.9399744572158397</v>
      </c>
      <c r="DP26" s="55" t="s">
        <v>1898</v>
      </c>
      <c r="DQ26" s="55" t="s">
        <v>1904</v>
      </c>
      <c r="DR26" s="127" t="s">
        <v>302</v>
      </c>
      <c r="DS26" s="169"/>
      <c r="DT26" s="77"/>
      <c r="DU26" s="78" t="s">
        <v>267</v>
      </c>
      <c r="DV26" s="123">
        <v>66</v>
      </c>
      <c r="DW26" s="123">
        <v>62</v>
      </c>
      <c r="DX26" s="55">
        <v>4</v>
      </c>
      <c r="DY26" s="55">
        <v>0</v>
      </c>
      <c r="DZ26" s="55">
        <v>5</v>
      </c>
      <c r="EA26" s="55">
        <v>21</v>
      </c>
      <c r="EB26" s="123">
        <v>28</v>
      </c>
      <c r="EC26" s="55">
        <v>11</v>
      </c>
      <c r="ED26" s="55">
        <v>1</v>
      </c>
      <c r="EE26" s="55">
        <v>0</v>
      </c>
      <c r="EF26" s="55">
        <v>0</v>
      </c>
      <c r="EG26" s="55">
        <v>0</v>
      </c>
      <c r="EH26" s="78">
        <v>1</v>
      </c>
      <c r="EI26" s="78">
        <v>0</v>
      </c>
      <c r="EJ26" s="127" t="s">
        <v>268</v>
      </c>
      <c r="EK26" s="127" t="s">
        <v>290</v>
      </c>
      <c r="EL26" s="81">
        <v>26084</v>
      </c>
      <c r="EM26" s="78">
        <v>49</v>
      </c>
      <c r="EN26" s="78" t="s">
        <v>271</v>
      </c>
      <c r="EO26" s="84">
        <v>9828</v>
      </c>
      <c r="EP26" s="78">
        <v>0.65</v>
      </c>
      <c r="EQ26" s="263">
        <v>9339.8756546459099</v>
      </c>
      <c r="ER26" s="263">
        <v>28362.988837584599</v>
      </c>
      <c r="ES26" s="84">
        <f t="shared" si="4"/>
        <v>19023.113182938687</v>
      </c>
      <c r="ET26" s="113">
        <f t="shared" si="5"/>
        <v>0.67070199448552548</v>
      </c>
      <c r="EU26" s="55">
        <v>3</v>
      </c>
      <c r="EV26" s="55">
        <v>1</v>
      </c>
      <c r="EW26" s="55" t="s">
        <v>1901</v>
      </c>
      <c r="EX26" s="78" t="s">
        <v>267</v>
      </c>
      <c r="EY26" s="158"/>
      <c r="EZ26" s="158"/>
      <c r="FA26" s="78" t="s">
        <v>267</v>
      </c>
      <c r="FB26" s="55" t="s">
        <v>51</v>
      </c>
      <c r="FC26" s="55" t="s">
        <v>1898</v>
      </c>
      <c r="FD26" s="122"/>
      <c r="FE26" s="55"/>
      <c r="FF26" s="127" t="s">
        <v>267</v>
      </c>
      <c r="FG26" s="55" t="s">
        <v>272</v>
      </c>
      <c r="FH26" s="78" t="s">
        <v>838</v>
      </c>
      <c r="FI26" s="78" t="s">
        <v>839</v>
      </c>
      <c r="FJ26" s="55">
        <v>3705</v>
      </c>
      <c r="FK26" s="55">
        <v>8</v>
      </c>
      <c r="FL26" s="78" t="s">
        <v>305</v>
      </c>
      <c r="FM26" s="55"/>
      <c r="FN26" s="55" t="s">
        <v>1900</v>
      </c>
      <c r="FO26" s="55" t="s">
        <v>1900</v>
      </c>
      <c r="FP26" s="55">
        <v>0</v>
      </c>
      <c r="FQ26" s="125">
        <v>15713281.07076719</v>
      </c>
      <c r="FR26" s="125">
        <v>238080.0162237453</v>
      </c>
      <c r="FS26" s="55">
        <v>3</v>
      </c>
      <c r="FT26" s="55">
        <v>3</v>
      </c>
      <c r="FU26" s="55">
        <v>3</v>
      </c>
      <c r="FV26" s="125">
        <v>1441924.34</v>
      </c>
      <c r="FW26" s="55">
        <v>0</v>
      </c>
      <c r="FX26" s="125">
        <v>0</v>
      </c>
      <c r="FY26" s="55">
        <v>0</v>
      </c>
      <c r="FZ26" s="125">
        <v>0</v>
      </c>
      <c r="GA26" s="55" t="s">
        <v>1900</v>
      </c>
      <c r="GB26" s="55" t="s">
        <v>1900</v>
      </c>
      <c r="GC26" s="55" t="s">
        <v>1900</v>
      </c>
      <c r="GD26" s="124">
        <v>90.33</v>
      </c>
      <c r="GE26" s="124">
        <v>54.84</v>
      </c>
      <c r="GF26" s="125">
        <v>371475.26</v>
      </c>
      <c r="GG26" s="125">
        <v>5991.536451612903</v>
      </c>
      <c r="GH26" s="125">
        <v>864441.74</v>
      </c>
      <c r="GI26" s="125">
        <v>13942.608709677419</v>
      </c>
      <c r="GJ26" s="125">
        <v>64195.86</v>
      </c>
      <c r="GK26" s="125">
        <v>1035.4170967741936</v>
      </c>
      <c r="GL26" s="125">
        <v>67100.399999999994</v>
      </c>
      <c r="GM26" s="125">
        <v>1082.2645161290322</v>
      </c>
      <c r="GN26" s="125">
        <v>75705.820000000007</v>
      </c>
      <c r="GO26" s="125">
        <v>1221.061612903226</v>
      </c>
      <c r="GP26" s="125">
        <v>3697.62</v>
      </c>
      <c r="GQ26" s="125">
        <v>59.639032258064518</v>
      </c>
      <c r="GR26" s="125">
        <v>79338.87000000001</v>
      </c>
      <c r="GS26" s="125">
        <v>1279.6591935483873</v>
      </c>
      <c r="GT26" s="125">
        <v>574403.16999999993</v>
      </c>
      <c r="GU26" s="125">
        <v>9264.567258064515</v>
      </c>
      <c r="GV26" s="125">
        <v>-61196.260000000009</v>
      </c>
      <c r="GW26" s="125">
        <v>-987.03645161290342</v>
      </c>
      <c r="GX26" s="55">
        <v>0</v>
      </c>
      <c r="GY26" s="55">
        <v>0</v>
      </c>
      <c r="GZ26" s="55">
        <v>0</v>
      </c>
      <c r="HA26" s="55" t="s">
        <v>1901</v>
      </c>
      <c r="HB26" s="172">
        <v>0.67288829783745452</v>
      </c>
      <c r="HC26" s="123">
        <v>47</v>
      </c>
      <c r="HD26" s="153">
        <v>0.25268817204301075</v>
      </c>
      <c r="HE26" s="123">
        <v>3</v>
      </c>
      <c r="HF26" s="153">
        <v>4.8387096774193547E-2</v>
      </c>
      <c r="HG26" s="123">
        <v>378</v>
      </c>
      <c r="HH26" s="153">
        <v>2.032258064516129</v>
      </c>
      <c r="HI26" s="123">
        <v>5</v>
      </c>
      <c r="HJ26" s="153">
        <v>8.0645161290322578E-2</v>
      </c>
      <c r="HK26" s="123">
        <v>160</v>
      </c>
      <c r="HL26" s="153">
        <v>0.86021505376344087</v>
      </c>
      <c r="HM26" s="123">
        <v>1</v>
      </c>
      <c r="HN26" s="153">
        <v>1.6129032258064516E-2</v>
      </c>
      <c r="HO26" s="123">
        <v>108</v>
      </c>
      <c r="HP26" s="153">
        <v>0.58064516129032262</v>
      </c>
      <c r="HQ26" s="123">
        <v>54</v>
      </c>
      <c r="HR26" s="153">
        <v>0.29032258064516131</v>
      </c>
      <c r="HS26" s="123">
        <v>0</v>
      </c>
      <c r="HT26" s="153">
        <v>0</v>
      </c>
      <c r="HU26" s="123">
        <v>0</v>
      </c>
      <c r="HV26" s="153">
        <v>0</v>
      </c>
      <c r="HW26" s="123">
        <v>109</v>
      </c>
      <c r="HX26" s="123">
        <v>36.333333333333336</v>
      </c>
      <c r="HY26" s="153">
        <v>3.0277777777777777</v>
      </c>
      <c r="HZ26" s="123">
        <v>1971</v>
      </c>
      <c r="IA26" s="153">
        <v>10.596774193548388</v>
      </c>
      <c r="IB26" s="123">
        <v>17</v>
      </c>
      <c r="IC26" s="153">
        <v>0.27419354838709675</v>
      </c>
      <c r="ID26" s="123">
        <v>1088</v>
      </c>
      <c r="IE26" s="153">
        <v>5.849462365591398</v>
      </c>
      <c r="IF26" s="123">
        <v>114</v>
      </c>
      <c r="IG26" s="153">
        <v>1.8387096774193548</v>
      </c>
      <c r="IH26" s="123">
        <v>75</v>
      </c>
      <c r="II26" s="153">
        <v>0.40322580645161288</v>
      </c>
      <c r="IJ26" s="123">
        <v>31</v>
      </c>
      <c r="IK26" s="153">
        <v>0.5</v>
      </c>
      <c r="IL26" s="95">
        <v>0</v>
      </c>
      <c r="IM26" s="95">
        <v>0</v>
      </c>
      <c r="IN26" s="95">
        <v>0</v>
      </c>
      <c r="IO26" s="95">
        <v>0</v>
      </c>
      <c r="IP26" s="95">
        <v>0</v>
      </c>
      <c r="IQ26" s="113" t="s">
        <v>1900</v>
      </c>
      <c r="IR26" s="113" t="s">
        <v>1900</v>
      </c>
      <c r="IS26" s="113" t="s">
        <v>1900</v>
      </c>
      <c r="IT26" s="95">
        <v>67.02</v>
      </c>
      <c r="IU26" s="95">
        <v>2</v>
      </c>
      <c r="IV26" s="113">
        <v>3.2258064516129031E-2</v>
      </c>
      <c r="IW26" s="95" t="s">
        <v>1900</v>
      </c>
      <c r="IX26" s="95" t="s">
        <v>1900</v>
      </c>
      <c r="IY26" s="124" t="s">
        <v>1900</v>
      </c>
      <c r="IZ26" s="124" t="s">
        <v>1900</v>
      </c>
      <c r="JA26" s="182" t="s">
        <v>267</v>
      </c>
      <c r="JB26" s="182">
        <v>4</v>
      </c>
      <c r="JC26" s="230">
        <v>6.0606060606060608E-2</v>
      </c>
      <c r="JD26" s="205"/>
    </row>
    <row r="27" spans="1:264" s="35" customFormat="1" ht="29.25" hidden="1" customHeight="1">
      <c r="A27" s="122" t="s">
        <v>256</v>
      </c>
      <c r="B27" s="158" t="s">
        <v>1688</v>
      </c>
      <c r="C27" s="158" t="s">
        <v>1708</v>
      </c>
      <c r="D27" s="55">
        <v>28</v>
      </c>
      <c r="E27" s="158" t="s">
        <v>841</v>
      </c>
      <c r="F27" s="145">
        <v>237</v>
      </c>
      <c r="G27" s="55" t="s">
        <v>1940</v>
      </c>
      <c r="H27" s="123">
        <v>221</v>
      </c>
      <c r="I27" s="123">
        <v>382</v>
      </c>
      <c r="J27" s="124">
        <v>1.7285067999999999</v>
      </c>
      <c r="K27" s="124">
        <v>19.825339400000001</v>
      </c>
      <c r="L27" s="123">
        <v>154</v>
      </c>
      <c r="M27" s="123">
        <v>228</v>
      </c>
      <c r="N27" s="123">
        <v>7</v>
      </c>
      <c r="O27" s="123">
        <v>7</v>
      </c>
      <c r="P27" s="123">
        <v>21</v>
      </c>
      <c r="Q27" s="123">
        <v>24</v>
      </c>
      <c r="R27" s="123">
        <v>28</v>
      </c>
      <c r="S27" s="123">
        <v>34</v>
      </c>
      <c r="T27" s="123">
        <v>17</v>
      </c>
      <c r="U27" s="123">
        <v>35</v>
      </c>
      <c r="V27" s="123">
        <v>16</v>
      </c>
      <c r="W27" s="123">
        <v>20</v>
      </c>
      <c r="X27" s="123">
        <v>75</v>
      </c>
      <c r="Y27" s="123">
        <v>74</v>
      </c>
      <c r="Z27" s="123">
        <v>24</v>
      </c>
      <c r="AA27" s="123">
        <v>48</v>
      </c>
      <c r="AB27" s="123">
        <v>186</v>
      </c>
      <c r="AC27" s="123">
        <v>173</v>
      </c>
      <c r="AD27" s="123">
        <v>3</v>
      </c>
      <c r="AE27" s="123">
        <v>85</v>
      </c>
      <c r="AF27" s="123">
        <v>293</v>
      </c>
      <c r="AG27" s="123">
        <v>0</v>
      </c>
      <c r="AH27" s="123">
        <v>1</v>
      </c>
      <c r="AI27" s="123">
        <v>132</v>
      </c>
      <c r="AJ27" s="123">
        <v>37</v>
      </c>
      <c r="AK27" s="123">
        <v>10</v>
      </c>
      <c r="AL27" s="123">
        <v>2</v>
      </c>
      <c r="AM27" s="123">
        <v>21</v>
      </c>
      <c r="AN27" s="125">
        <v>434.21719457013575</v>
      </c>
      <c r="AO27" s="125">
        <v>267</v>
      </c>
      <c r="AP27" s="123">
        <v>5</v>
      </c>
      <c r="AQ27" s="123">
        <v>11</v>
      </c>
      <c r="AR27" s="123">
        <v>104</v>
      </c>
      <c r="AS27" s="123">
        <v>29</v>
      </c>
      <c r="AT27" s="123">
        <v>14</v>
      </c>
      <c r="AU27" s="123">
        <v>14</v>
      </c>
      <c r="AV27" s="123">
        <v>9</v>
      </c>
      <c r="AW27" s="123">
        <v>6</v>
      </c>
      <c r="AX27" s="123">
        <v>5</v>
      </c>
      <c r="AY27" s="123">
        <v>6</v>
      </c>
      <c r="AZ27" s="123">
        <v>18</v>
      </c>
      <c r="BA27" s="125">
        <v>19557.657407407409</v>
      </c>
      <c r="BB27" s="125">
        <v>12217</v>
      </c>
      <c r="BC27" s="123">
        <v>10</v>
      </c>
      <c r="BD27" s="123">
        <v>46</v>
      </c>
      <c r="BE27" s="123">
        <v>76</v>
      </c>
      <c r="BF27" s="123">
        <v>19</v>
      </c>
      <c r="BG27" s="123">
        <v>17</v>
      </c>
      <c r="BH27" s="123">
        <v>10</v>
      </c>
      <c r="BI27" s="123">
        <v>8</v>
      </c>
      <c r="BJ27" s="123">
        <v>8</v>
      </c>
      <c r="BK27" s="123">
        <v>8</v>
      </c>
      <c r="BL27" s="123">
        <v>0</v>
      </c>
      <c r="BM27" s="123">
        <v>2</v>
      </c>
      <c r="BN27" s="123">
        <v>2</v>
      </c>
      <c r="BO27" s="123">
        <v>1</v>
      </c>
      <c r="BP27" s="123">
        <v>3</v>
      </c>
      <c r="BQ27" s="123">
        <v>1</v>
      </c>
      <c r="BR27" s="123">
        <v>1</v>
      </c>
      <c r="BS27" s="123">
        <v>0</v>
      </c>
      <c r="BT27" s="123">
        <v>0</v>
      </c>
      <c r="BU27" s="123">
        <v>1</v>
      </c>
      <c r="BV27" s="123">
        <v>0</v>
      </c>
      <c r="BW27" s="123">
        <v>3</v>
      </c>
      <c r="BX27" s="123">
        <v>60</v>
      </c>
      <c r="BY27" s="125">
        <v>38259.35</v>
      </c>
      <c r="BZ27" s="125">
        <v>30868.5</v>
      </c>
      <c r="CA27" s="123">
        <v>14</v>
      </c>
      <c r="CB27" s="125">
        <v>14419.428571428571</v>
      </c>
      <c r="CC27" s="125">
        <v>5934</v>
      </c>
      <c r="CD27" s="123">
        <v>144</v>
      </c>
      <c r="CE27" s="125">
        <v>12655.729166666666</v>
      </c>
      <c r="CF27" s="125">
        <v>10530</v>
      </c>
      <c r="CG27" s="123">
        <v>172</v>
      </c>
      <c r="CH27" s="123">
        <v>28</v>
      </c>
      <c r="CI27" s="123">
        <v>11</v>
      </c>
      <c r="CJ27" s="123">
        <v>3</v>
      </c>
      <c r="CK27" s="123">
        <v>2</v>
      </c>
      <c r="CL27" s="123">
        <v>2</v>
      </c>
      <c r="CM27" s="126">
        <v>9.0497737556561094E-3</v>
      </c>
      <c r="CN27" s="123">
        <v>8</v>
      </c>
      <c r="CO27" s="126">
        <v>3.6199095022624438E-2</v>
      </c>
      <c r="CP27" s="123">
        <v>128</v>
      </c>
      <c r="CQ27" s="123">
        <v>8</v>
      </c>
      <c r="CR27" s="126">
        <v>2.0942408376963352E-2</v>
      </c>
      <c r="CS27" s="123">
        <v>11</v>
      </c>
      <c r="CT27" s="126">
        <f t="shared" si="0"/>
        <v>4.9773755656108594E-2</v>
      </c>
      <c r="CU27" s="123">
        <v>145</v>
      </c>
      <c r="CV27" s="126">
        <f t="shared" si="1"/>
        <v>0.65610859728506787</v>
      </c>
      <c r="CW27" s="123">
        <v>10</v>
      </c>
      <c r="CX27" s="126">
        <f t="shared" si="2"/>
        <v>4.5248868778280542E-2</v>
      </c>
      <c r="CY27" s="123">
        <v>110</v>
      </c>
      <c r="CZ27" s="126">
        <f t="shared" si="3"/>
        <v>0.49773755656108598</v>
      </c>
      <c r="DA27" s="122" t="s">
        <v>536</v>
      </c>
      <c r="DB27" s="55"/>
      <c r="DC27" s="55">
        <v>2</v>
      </c>
      <c r="DD27" s="55">
        <v>0</v>
      </c>
      <c r="DE27" s="78" t="s">
        <v>258</v>
      </c>
      <c r="DF27" s="127" t="s">
        <v>259</v>
      </c>
      <c r="DG27" s="78" t="s">
        <v>415</v>
      </c>
      <c r="DH27" s="127" t="s">
        <v>416</v>
      </c>
      <c r="DI27" s="78" t="s">
        <v>262</v>
      </c>
      <c r="DJ27" s="127" t="s">
        <v>263</v>
      </c>
      <c r="DK27" s="78" t="s">
        <v>318</v>
      </c>
      <c r="DL27" s="127" t="s">
        <v>326</v>
      </c>
      <c r="DM27" s="127" t="s">
        <v>417</v>
      </c>
      <c r="DN27" s="55" t="s">
        <v>1897</v>
      </c>
      <c r="DO27" s="68">
        <v>10.714285714285699</v>
      </c>
      <c r="DP27" s="55" t="s">
        <v>1898</v>
      </c>
      <c r="DQ27" s="55" t="s">
        <v>1904</v>
      </c>
      <c r="DR27" s="127" t="s">
        <v>418</v>
      </c>
      <c r="DS27" s="169"/>
      <c r="DT27" s="78">
        <v>2023</v>
      </c>
      <c r="DU27" s="78" t="s">
        <v>735</v>
      </c>
      <c r="DV27" s="123">
        <v>221</v>
      </c>
      <c r="DW27" s="123">
        <v>221</v>
      </c>
      <c r="DX27" s="55">
        <v>0</v>
      </c>
      <c r="DY27" s="55">
        <v>0</v>
      </c>
      <c r="DZ27" s="55">
        <v>26</v>
      </c>
      <c r="EA27" s="55">
        <v>91</v>
      </c>
      <c r="EB27" s="123">
        <v>59</v>
      </c>
      <c r="EC27" s="55">
        <v>31</v>
      </c>
      <c r="ED27" s="55">
        <v>11</v>
      </c>
      <c r="EE27" s="55">
        <v>3</v>
      </c>
      <c r="EF27" s="55">
        <v>0</v>
      </c>
      <c r="EG27" s="55">
        <v>0</v>
      </c>
      <c r="EH27" s="78">
        <v>2</v>
      </c>
      <c r="EI27" s="78">
        <v>0</v>
      </c>
      <c r="EJ27" s="127" t="s">
        <v>268</v>
      </c>
      <c r="EK27" s="127" t="s">
        <v>290</v>
      </c>
      <c r="EL27" s="81">
        <v>26907</v>
      </c>
      <c r="EM27" s="78">
        <v>47</v>
      </c>
      <c r="EN27" s="78" t="s">
        <v>842</v>
      </c>
      <c r="EO27" s="84">
        <v>21301</v>
      </c>
      <c r="EP27" s="78">
        <v>1.45</v>
      </c>
      <c r="EQ27" s="263">
        <v>17676.261744515101</v>
      </c>
      <c r="ER27" s="263">
        <v>64403.737060771302</v>
      </c>
      <c r="ES27" s="84">
        <f t="shared" si="4"/>
        <v>46727.475316256197</v>
      </c>
      <c r="ET27" s="113">
        <f t="shared" si="5"/>
        <v>0.72553981257584788</v>
      </c>
      <c r="EU27" s="55">
        <v>2</v>
      </c>
      <c r="EV27" s="55">
        <v>4</v>
      </c>
      <c r="EW27" s="55" t="s">
        <v>1901</v>
      </c>
      <c r="EX27" s="78" t="s">
        <v>267</v>
      </c>
      <c r="EY27" s="158"/>
      <c r="EZ27" s="158"/>
      <c r="FA27" s="78" t="s">
        <v>267</v>
      </c>
      <c r="FB27" s="55" t="s">
        <v>51</v>
      </c>
      <c r="FC27" s="55" t="s">
        <v>1898</v>
      </c>
      <c r="FD27" s="122"/>
      <c r="FE27" s="55"/>
      <c r="FF27" s="127" t="s">
        <v>267</v>
      </c>
      <c r="FG27" s="55" t="s">
        <v>272</v>
      </c>
      <c r="FH27" s="78" t="s">
        <v>843</v>
      </c>
      <c r="FI27" s="78" t="s">
        <v>421</v>
      </c>
      <c r="FJ27" s="55">
        <v>3710</v>
      </c>
      <c r="FK27" s="55">
        <v>7</v>
      </c>
      <c r="FL27" s="78" t="s">
        <v>423</v>
      </c>
      <c r="FM27" s="55"/>
      <c r="FN27" s="55" t="s">
        <v>1900</v>
      </c>
      <c r="FO27" s="55" t="s">
        <v>1900</v>
      </c>
      <c r="FP27" s="55">
        <v>0</v>
      </c>
      <c r="FQ27" s="125">
        <v>26265691.074973885</v>
      </c>
      <c r="FR27" s="125">
        <v>118849.28088223477</v>
      </c>
      <c r="FS27" s="55">
        <v>2</v>
      </c>
      <c r="FT27" s="55">
        <v>3</v>
      </c>
      <c r="FU27" s="55">
        <v>1</v>
      </c>
      <c r="FV27" s="125">
        <v>185000</v>
      </c>
      <c r="FW27" s="55">
        <v>0</v>
      </c>
      <c r="FX27" s="125">
        <v>0</v>
      </c>
      <c r="FY27" s="55">
        <v>3</v>
      </c>
      <c r="FZ27" s="125">
        <v>1077210.71</v>
      </c>
      <c r="GA27" s="55" t="s">
        <v>1900</v>
      </c>
      <c r="GB27" s="55" t="s">
        <v>1901</v>
      </c>
      <c r="GC27" s="55" t="s">
        <v>1900</v>
      </c>
      <c r="GD27" s="124">
        <v>94.78</v>
      </c>
      <c r="GE27" s="124">
        <v>28.51</v>
      </c>
      <c r="GF27" s="125">
        <v>1073949.6599999999</v>
      </c>
      <c r="GG27" s="125">
        <v>4859.5007239818997</v>
      </c>
      <c r="GH27" s="125">
        <v>2780405.3499999996</v>
      </c>
      <c r="GI27" s="125">
        <v>12581.019683257917</v>
      </c>
      <c r="GJ27" s="125">
        <v>246599.71000000002</v>
      </c>
      <c r="GK27" s="125">
        <v>1115.8357918552038</v>
      </c>
      <c r="GL27" s="125">
        <v>227979.64</v>
      </c>
      <c r="GM27" s="125">
        <v>1031.5820814479639</v>
      </c>
      <c r="GN27" s="125">
        <v>218263.41</v>
      </c>
      <c r="GO27" s="125">
        <v>987.61723981900457</v>
      </c>
      <c r="GP27" s="125">
        <v>11372.65</v>
      </c>
      <c r="GQ27" s="125">
        <v>51.459954751131221</v>
      </c>
      <c r="GR27" s="125">
        <v>66528.340000000011</v>
      </c>
      <c r="GS27" s="125">
        <v>301.03321266968328</v>
      </c>
      <c r="GT27" s="125">
        <v>2009661.5999999996</v>
      </c>
      <c r="GU27" s="125">
        <v>9093.4914027149298</v>
      </c>
      <c r="GV27" s="125">
        <v>-237652.01999999955</v>
      </c>
      <c r="GW27" s="125">
        <v>-1075.3485067873282</v>
      </c>
      <c r="GX27" s="55">
        <v>0</v>
      </c>
      <c r="GY27" s="55">
        <v>0</v>
      </c>
      <c r="GZ27" s="55">
        <v>0</v>
      </c>
      <c r="HA27" s="55" t="s">
        <v>1898</v>
      </c>
      <c r="HB27" s="172">
        <v>0.44681740426060323</v>
      </c>
      <c r="HC27" s="123">
        <v>125</v>
      </c>
      <c r="HD27" s="153">
        <v>0.18853695324283559</v>
      </c>
      <c r="HE27" s="123">
        <v>12</v>
      </c>
      <c r="HF27" s="153">
        <v>5.4298642533936653E-2</v>
      </c>
      <c r="HG27" s="123">
        <v>1247</v>
      </c>
      <c r="HH27" s="153">
        <v>1.8808446455505279</v>
      </c>
      <c r="HI27" s="123">
        <v>19</v>
      </c>
      <c r="HJ27" s="153">
        <v>8.5972850678733032E-2</v>
      </c>
      <c r="HK27" s="123">
        <v>973</v>
      </c>
      <c r="HL27" s="153">
        <v>1.4675716440422322</v>
      </c>
      <c r="HM27" s="123">
        <v>22</v>
      </c>
      <c r="HN27" s="153">
        <v>9.9547511312217188E-2</v>
      </c>
      <c r="HO27" s="123">
        <v>95</v>
      </c>
      <c r="HP27" s="153">
        <v>0.14328808446455507</v>
      </c>
      <c r="HQ27" s="123">
        <v>231</v>
      </c>
      <c r="HR27" s="153">
        <v>0.34841628959276016</v>
      </c>
      <c r="HS27" s="123">
        <v>0</v>
      </c>
      <c r="HT27" s="153">
        <v>0</v>
      </c>
      <c r="HU27" s="123">
        <v>0</v>
      </c>
      <c r="HV27" s="153">
        <v>0</v>
      </c>
      <c r="HW27" s="123">
        <v>342</v>
      </c>
      <c r="HX27" s="123">
        <v>114</v>
      </c>
      <c r="HY27" s="153">
        <v>2.375</v>
      </c>
      <c r="HZ27" s="123">
        <v>5552</v>
      </c>
      <c r="IA27" s="153">
        <v>8.3740573152337863</v>
      </c>
      <c r="IB27" s="123">
        <v>32</v>
      </c>
      <c r="IC27" s="153">
        <v>0.14479638009049775</v>
      </c>
      <c r="ID27" s="123">
        <v>3432</v>
      </c>
      <c r="IE27" s="153">
        <v>5.1764705882352944</v>
      </c>
      <c r="IF27" s="123">
        <v>339</v>
      </c>
      <c r="IG27" s="153">
        <v>1.5339366515837105</v>
      </c>
      <c r="IH27" s="123">
        <v>309</v>
      </c>
      <c r="II27" s="153">
        <v>0.4660633484162896</v>
      </c>
      <c r="IJ27" s="123">
        <v>104</v>
      </c>
      <c r="IK27" s="153">
        <v>0.47058823529411764</v>
      </c>
      <c r="IL27" s="95">
        <v>0</v>
      </c>
      <c r="IM27" s="95">
        <v>0</v>
      </c>
      <c r="IN27" s="95">
        <v>0</v>
      </c>
      <c r="IO27" s="95">
        <v>0</v>
      </c>
      <c r="IP27" s="95">
        <v>0</v>
      </c>
      <c r="IQ27" s="113" t="s">
        <v>1900</v>
      </c>
      <c r="IR27" s="113" t="s">
        <v>1900</v>
      </c>
      <c r="IS27" s="113" t="s">
        <v>1900</v>
      </c>
      <c r="IT27" s="95">
        <v>60</v>
      </c>
      <c r="IU27" s="95">
        <v>13</v>
      </c>
      <c r="IV27" s="113">
        <v>5.8823529411764705E-2</v>
      </c>
      <c r="IW27" s="95" t="s">
        <v>1900</v>
      </c>
      <c r="IX27" s="95" t="s">
        <v>1900</v>
      </c>
      <c r="IY27" s="124" t="s">
        <v>1900</v>
      </c>
      <c r="IZ27" s="124" t="s">
        <v>1900</v>
      </c>
      <c r="JA27" s="182" t="s">
        <v>267</v>
      </c>
      <c r="JB27" s="182">
        <v>0</v>
      </c>
      <c r="JC27" s="230">
        <v>0</v>
      </c>
      <c r="JD27" s="205"/>
    </row>
    <row r="28" spans="1:264" s="35" customFormat="1" ht="29.25" hidden="1" customHeight="1">
      <c r="A28" s="122" t="s">
        <v>256</v>
      </c>
      <c r="B28" s="158" t="s">
        <v>1818</v>
      </c>
      <c r="C28" s="158" t="s">
        <v>1826</v>
      </c>
      <c r="D28" s="55">
        <v>530</v>
      </c>
      <c r="E28" s="158" t="s">
        <v>845</v>
      </c>
      <c r="F28" s="145">
        <v>304</v>
      </c>
      <c r="G28" s="55" t="s">
        <v>1921</v>
      </c>
      <c r="H28" s="123">
        <v>110</v>
      </c>
      <c r="I28" s="123">
        <v>361</v>
      </c>
      <c r="J28" s="124">
        <v>3.2818182</v>
      </c>
      <c r="K28" s="124">
        <v>19.7409091</v>
      </c>
      <c r="L28" s="123">
        <v>160</v>
      </c>
      <c r="M28" s="123">
        <v>201</v>
      </c>
      <c r="N28" s="123">
        <v>17</v>
      </c>
      <c r="O28" s="123">
        <v>31</v>
      </c>
      <c r="P28" s="123">
        <v>49</v>
      </c>
      <c r="Q28" s="123">
        <v>42</v>
      </c>
      <c r="R28" s="123">
        <v>37</v>
      </c>
      <c r="S28" s="123">
        <v>56</v>
      </c>
      <c r="T28" s="123">
        <v>33</v>
      </c>
      <c r="U28" s="123">
        <v>41</v>
      </c>
      <c r="V28" s="123">
        <v>11</v>
      </c>
      <c r="W28" s="123">
        <v>20</v>
      </c>
      <c r="X28" s="123">
        <v>19</v>
      </c>
      <c r="Y28" s="123">
        <v>4</v>
      </c>
      <c r="Z28" s="123">
        <v>1</v>
      </c>
      <c r="AA28" s="123">
        <v>122</v>
      </c>
      <c r="AB28" s="123">
        <v>36</v>
      </c>
      <c r="AC28" s="123">
        <v>24</v>
      </c>
      <c r="AD28" s="123">
        <v>15</v>
      </c>
      <c r="AE28" s="123">
        <v>93</v>
      </c>
      <c r="AF28" s="123">
        <v>250</v>
      </c>
      <c r="AG28" s="123">
        <v>0</v>
      </c>
      <c r="AH28" s="123">
        <v>3</v>
      </c>
      <c r="AI28" s="123">
        <v>44</v>
      </c>
      <c r="AJ28" s="123">
        <v>17</v>
      </c>
      <c r="AK28" s="123">
        <v>3</v>
      </c>
      <c r="AL28" s="123">
        <v>1</v>
      </c>
      <c r="AM28" s="123">
        <v>11</v>
      </c>
      <c r="AN28" s="125">
        <v>733.4</v>
      </c>
      <c r="AO28" s="125">
        <v>581.5</v>
      </c>
      <c r="AP28" s="123">
        <v>1</v>
      </c>
      <c r="AQ28" s="123">
        <v>3</v>
      </c>
      <c r="AR28" s="123">
        <v>22</v>
      </c>
      <c r="AS28" s="123">
        <v>8</v>
      </c>
      <c r="AT28" s="123">
        <v>12</v>
      </c>
      <c r="AU28" s="123">
        <v>10</v>
      </c>
      <c r="AV28" s="123">
        <v>10</v>
      </c>
      <c r="AW28" s="123">
        <v>8</v>
      </c>
      <c r="AX28" s="123">
        <v>5</v>
      </c>
      <c r="AY28" s="123">
        <v>3</v>
      </c>
      <c r="AZ28" s="123">
        <v>28</v>
      </c>
      <c r="BA28" s="125">
        <v>38192.115384615383</v>
      </c>
      <c r="BB28" s="125">
        <v>29913.5</v>
      </c>
      <c r="BC28" s="123">
        <v>2</v>
      </c>
      <c r="BD28" s="123">
        <v>14</v>
      </c>
      <c r="BE28" s="123">
        <v>13</v>
      </c>
      <c r="BF28" s="123">
        <v>4</v>
      </c>
      <c r="BG28" s="123">
        <v>9</v>
      </c>
      <c r="BH28" s="123">
        <v>10</v>
      </c>
      <c r="BI28" s="123">
        <v>6</v>
      </c>
      <c r="BJ28" s="123">
        <v>10</v>
      </c>
      <c r="BK28" s="123">
        <v>5</v>
      </c>
      <c r="BL28" s="123">
        <v>4</v>
      </c>
      <c r="BM28" s="123">
        <v>5</v>
      </c>
      <c r="BN28" s="123">
        <v>4</v>
      </c>
      <c r="BO28" s="123">
        <v>1</v>
      </c>
      <c r="BP28" s="123">
        <v>3</v>
      </c>
      <c r="BQ28" s="123">
        <v>3</v>
      </c>
      <c r="BR28" s="123">
        <v>2</v>
      </c>
      <c r="BS28" s="123">
        <v>2</v>
      </c>
      <c r="BT28" s="123">
        <v>0</v>
      </c>
      <c r="BU28" s="123">
        <v>0</v>
      </c>
      <c r="BV28" s="123">
        <v>1</v>
      </c>
      <c r="BW28" s="123">
        <v>6</v>
      </c>
      <c r="BX28" s="123">
        <v>68</v>
      </c>
      <c r="BY28" s="125">
        <v>49946.367647058825</v>
      </c>
      <c r="BZ28" s="125">
        <v>40257.5</v>
      </c>
      <c r="CA28" s="123">
        <v>16</v>
      </c>
      <c r="CB28" s="125">
        <v>17344.9375</v>
      </c>
      <c r="CC28" s="125">
        <v>11640</v>
      </c>
      <c r="CD28" s="123">
        <v>22</v>
      </c>
      <c r="CE28" s="125">
        <v>18009.954545454544</v>
      </c>
      <c r="CF28" s="125">
        <v>10536</v>
      </c>
      <c r="CG28" s="123">
        <v>50</v>
      </c>
      <c r="CH28" s="123">
        <v>28</v>
      </c>
      <c r="CI28" s="123">
        <v>16</v>
      </c>
      <c r="CJ28" s="123">
        <v>7</v>
      </c>
      <c r="CK28" s="123">
        <v>2</v>
      </c>
      <c r="CL28" s="123">
        <v>3</v>
      </c>
      <c r="CM28" s="126">
        <v>2.7272727272727271E-2</v>
      </c>
      <c r="CN28" s="123">
        <v>11</v>
      </c>
      <c r="CO28" s="126">
        <v>0.1</v>
      </c>
      <c r="CP28" s="123">
        <v>43</v>
      </c>
      <c r="CQ28" s="123">
        <v>22</v>
      </c>
      <c r="CR28" s="126">
        <v>6.0941828254847646E-2</v>
      </c>
      <c r="CS28" s="123">
        <v>3</v>
      </c>
      <c r="CT28" s="126">
        <f t="shared" si="0"/>
        <v>2.7272727272727271E-2</v>
      </c>
      <c r="CU28" s="123">
        <v>46</v>
      </c>
      <c r="CV28" s="126">
        <f t="shared" si="1"/>
        <v>0.41818181818181815</v>
      </c>
      <c r="CW28" s="123">
        <v>0</v>
      </c>
      <c r="CX28" s="126">
        <f t="shared" si="2"/>
        <v>0</v>
      </c>
      <c r="CY28" s="123">
        <v>19</v>
      </c>
      <c r="CZ28" s="126">
        <f t="shared" si="3"/>
        <v>0.17272727272727273</v>
      </c>
      <c r="DA28" s="122" t="s">
        <v>1922</v>
      </c>
      <c r="DB28" s="55" t="s">
        <v>272</v>
      </c>
      <c r="DC28" s="55">
        <v>0</v>
      </c>
      <c r="DD28" s="55">
        <v>0</v>
      </c>
      <c r="DE28" s="78" t="s">
        <v>258</v>
      </c>
      <c r="DF28" s="127" t="s">
        <v>259</v>
      </c>
      <c r="DG28" s="78" t="s">
        <v>324</v>
      </c>
      <c r="DH28" s="127" t="s">
        <v>325</v>
      </c>
      <c r="DI28" s="78" t="s">
        <v>262</v>
      </c>
      <c r="DJ28" s="127" t="s">
        <v>263</v>
      </c>
      <c r="DK28" s="78" t="s">
        <v>318</v>
      </c>
      <c r="DL28" s="127" t="s">
        <v>326</v>
      </c>
      <c r="DM28" s="127" t="s">
        <v>846</v>
      </c>
      <c r="DN28" s="55" t="s">
        <v>1897</v>
      </c>
      <c r="DO28" s="68">
        <v>6.7534973468403301</v>
      </c>
      <c r="DP28" s="55" t="s">
        <v>1898</v>
      </c>
      <c r="DQ28" s="55" t="s">
        <v>1904</v>
      </c>
      <c r="DR28" s="127" t="s">
        <v>418</v>
      </c>
      <c r="DS28" s="169"/>
      <c r="DT28" s="77"/>
      <c r="DU28" s="78" t="s">
        <v>267</v>
      </c>
      <c r="DV28" s="123">
        <v>111</v>
      </c>
      <c r="DW28" s="123">
        <v>111</v>
      </c>
      <c r="DX28" s="55">
        <v>0</v>
      </c>
      <c r="DY28" s="55">
        <v>0</v>
      </c>
      <c r="DZ28" s="55">
        <v>0</v>
      </c>
      <c r="EA28" s="55">
        <v>0</v>
      </c>
      <c r="EB28" s="123">
        <v>34</v>
      </c>
      <c r="EC28" s="55">
        <v>65</v>
      </c>
      <c r="ED28" s="55">
        <v>12</v>
      </c>
      <c r="EE28" s="55">
        <v>0</v>
      </c>
      <c r="EF28" s="55">
        <v>0</v>
      </c>
      <c r="EG28" s="55">
        <v>0</v>
      </c>
      <c r="EH28" s="78">
        <v>5</v>
      </c>
      <c r="EI28" s="78">
        <v>0</v>
      </c>
      <c r="EJ28" s="127" t="s">
        <v>268</v>
      </c>
      <c r="EK28" s="127" t="s">
        <v>290</v>
      </c>
      <c r="EL28" s="81">
        <v>32081</v>
      </c>
      <c r="EM28" s="78">
        <v>33</v>
      </c>
      <c r="EN28" s="78" t="s">
        <v>371</v>
      </c>
      <c r="EO28" s="84">
        <v>41134</v>
      </c>
      <c r="EP28" s="78">
        <v>3.16</v>
      </c>
      <c r="EQ28" s="263">
        <v>39209.578844598604</v>
      </c>
      <c r="ER28" s="263">
        <v>143200.365369679</v>
      </c>
      <c r="ES28" s="84">
        <f t="shared" si="4"/>
        <v>103990.78652508039</v>
      </c>
      <c r="ET28" s="113">
        <f t="shared" si="5"/>
        <v>0.72619079048173452</v>
      </c>
      <c r="EU28" s="55">
        <v>0</v>
      </c>
      <c r="EV28" s="55">
        <v>0</v>
      </c>
      <c r="EW28" s="55" t="s">
        <v>1898</v>
      </c>
      <c r="EX28" s="78" t="s">
        <v>267</v>
      </c>
      <c r="EY28" s="158"/>
      <c r="EZ28" s="158"/>
      <c r="FA28" s="78" t="s">
        <v>272</v>
      </c>
      <c r="FB28" s="55" t="s">
        <v>51</v>
      </c>
      <c r="FC28" s="55" t="s">
        <v>1898</v>
      </c>
      <c r="FD28" s="122"/>
      <c r="FE28" s="55"/>
      <c r="FF28" s="127" t="s">
        <v>272</v>
      </c>
      <c r="FG28" s="55" t="s">
        <v>272</v>
      </c>
      <c r="FH28" s="78" t="s">
        <v>847</v>
      </c>
      <c r="FI28" s="78" t="s">
        <v>848</v>
      </c>
      <c r="FJ28" s="55">
        <v>3710</v>
      </c>
      <c r="FK28" s="55">
        <v>8</v>
      </c>
      <c r="FL28" s="78" t="s">
        <v>849</v>
      </c>
      <c r="FM28" s="55"/>
      <c r="FN28" s="55" t="s">
        <v>1900</v>
      </c>
      <c r="FO28" s="55" t="s">
        <v>1900</v>
      </c>
      <c r="FP28" s="55">
        <v>1</v>
      </c>
      <c r="FQ28" s="125">
        <v>20822690.630308393</v>
      </c>
      <c r="FR28" s="125">
        <v>187591.80748025578</v>
      </c>
      <c r="FS28" s="55" t="s">
        <v>1920</v>
      </c>
      <c r="FT28" s="55">
        <v>3</v>
      </c>
      <c r="FU28" s="55">
        <v>1</v>
      </c>
      <c r="FV28" s="125">
        <v>1322163.77</v>
      </c>
      <c r="FW28" s="55">
        <v>0</v>
      </c>
      <c r="FX28" s="125">
        <v>0</v>
      </c>
      <c r="FY28" s="55">
        <v>0</v>
      </c>
      <c r="FZ28" s="125">
        <v>0</v>
      </c>
      <c r="GA28" s="55" t="s">
        <v>1900</v>
      </c>
      <c r="GB28" s="55" t="s">
        <v>1900</v>
      </c>
      <c r="GC28" s="55" t="s">
        <v>1900</v>
      </c>
      <c r="GD28" s="124">
        <v>91.45</v>
      </c>
      <c r="GE28" s="124">
        <v>28.83</v>
      </c>
      <c r="GF28" s="125">
        <v>759486.18</v>
      </c>
      <c r="GG28" s="125">
        <v>6842.2178378378385</v>
      </c>
      <c r="GH28" s="125">
        <v>1222232.24</v>
      </c>
      <c r="GI28" s="125">
        <v>11011.101261261261</v>
      </c>
      <c r="GJ28" s="125">
        <v>147217.47</v>
      </c>
      <c r="GK28" s="125">
        <v>1326.2835135135135</v>
      </c>
      <c r="GL28" s="125">
        <v>150001.20000000001</v>
      </c>
      <c r="GM28" s="125">
        <v>1351.3621621621623</v>
      </c>
      <c r="GN28" s="125">
        <v>37212.089999999997</v>
      </c>
      <c r="GO28" s="125">
        <v>335.244054054054</v>
      </c>
      <c r="GP28" s="125">
        <v>9236.41</v>
      </c>
      <c r="GQ28" s="125">
        <v>83.210900900900896</v>
      </c>
      <c r="GR28" s="125">
        <v>22153.759999999995</v>
      </c>
      <c r="GS28" s="125">
        <v>199.58342342342337</v>
      </c>
      <c r="GT28" s="125">
        <v>856411.31</v>
      </c>
      <c r="GU28" s="125">
        <v>7715.4172072072079</v>
      </c>
      <c r="GV28" s="125">
        <v>195177.94999999995</v>
      </c>
      <c r="GW28" s="125">
        <v>1758.3599099099094</v>
      </c>
      <c r="GX28" s="55">
        <v>0</v>
      </c>
      <c r="GY28" s="55">
        <v>0</v>
      </c>
      <c r="GZ28" s="55">
        <v>0</v>
      </c>
      <c r="HA28" s="55" t="s">
        <v>1898</v>
      </c>
      <c r="HB28" s="172">
        <v>0.46698839212814713</v>
      </c>
      <c r="HC28" s="123">
        <v>0</v>
      </c>
      <c r="HD28" s="153">
        <v>0</v>
      </c>
      <c r="HE28" s="123">
        <v>0</v>
      </c>
      <c r="HF28" s="153">
        <v>0</v>
      </c>
      <c r="HG28" s="123">
        <v>327</v>
      </c>
      <c r="HH28" s="153">
        <v>0.98198198198198194</v>
      </c>
      <c r="HI28" s="123">
        <v>0</v>
      </c>
      <c r="HJ28" s="153">
        <v>0</v>
      </c>
      <c r="HK28" s="123">
        <v>20</v>
      </c>
      <c r="HL28" s="153">
        <v>6.006006006006006E-2</v>
      </c>
      <c r="HM28" s="123">
        <v>1</v>
      </c>
      <c r="HN28" s="153">
        <v>9.0090090090090089E-3</v>
      </c>
      <c r="HO28" s="123">
        <v>5</v>
      </c>
      <c r="HP28" s="153">
        <v>1.5015015015015015E-2</v>
      </c>
      <c r="HQ28" s="123">
        <v>0</v>
      </c>
      <c r="HR28" s="153">
        <v>0</v>
      </c>
      <c r="HS28" s="123">
        <v>0</v>
      </c>
      <c r="HT28" s="153">
        <v>0</v>
      </c>
      <c r="HU28" s="123">
        <v>0</v>
      </c>
      <c r="HV28" s="153">
        <v>0</v>
      </c>
      <c r="HW28" s="123"/>
      <c r="HX28" s="123"/>
      <c r="HY28" s="153"/>
      <c r="HZ28" s="123">
        <v>2484</v>
      </c>
      <c r="IA28" s="153">
        <v>7.4594594594594597</v>
      </c>
      <c r="IB28" s="123">
        <v>3</v>
      </c>
      <c r="IC28" s="153">
        <v>2.7027027027027029E-2</v>
      </c>
      <c r="ID28" s="123">
        <v>269</v>
      </c>
      <c r="IE28" s="153">
        <v>0.80780780780780781</v>
      </c>
      <c r="IF28" s="123">
        <v>4</v>
      </c>
      <c r="IG28" s="153">
        <v>3.6036036036036036E-2</v>
      </c>
      <c r="IH28" s="123">
        <v>448</v>
      </c>
      <c r="II28" s="153">
        <v>1.3453453453453454</v>
      </c>
      <c r="IJ28" s="123">
        <v>1</v>
      </c>
      <c r="IK28" s="153">
        <v>9.0090090090090089E-3</v>
      </c>
      <c r="IL28" s="95">
        <v>0</v>
      </c>
      <c r="IM28" s="95">
        <v>0</v>
      </c>
      <c r="IN28" s="95">
        <v>0</v>
      </c>
      <c r="IO28" s="95">
        <v>0</v>
      </c>
      <c r="IP28" s="95">
        <v>0</v>
      </c>
      <c r="IQ28" s="113" t="s">
        <v>1900</v>
      </c>
      <c r="IR28" s="113" t="s">
        <v>1900</v>
      </c>
      <c r="IS28" s="113" t="s">
        <v>1900</v>
      </c>
      <c r="IT28" s="95">
        <v>34</v>
      </c>
      <c r="IU28" s="95">
        <v>0</v>
      </c>
      <c r="IV28" s="113">
        <v>0</v>
      </c>
      <c r="IW28" s="95" t="s">
        <v>1900</v>
      </c>
      <c r="IX28" s="95" t="s">
        <v>1900</v>
      </c>
      <c r="IY28" s="124" t="s">
        <v>1900</v>
      </c>
      <c r="IZ28" s="124" t="s">
        <v>1900</v>
      </c>
      <c r="JA28" s="182" t="s">
        <v>267</v>
      </c>
      <c r="JB28" s="182">
        <v>0</v>
      </c>
      <c r="JC28" s="230">
        <v>0</v>
      </c>
      <c r="JD28" s="205"/>
    </row>
    <row r="29" spans="1:264" s="35" customFormat="1" ht="29.25" hidden="1" customHeight="1">
      <c r="A29" s="122" t="s">
        <v>256</v>
      </c>
      <c r="B29" s="158" t="s">
        <v>1818</v>
      </c>
      <c r="C29" s="158" t="s">
        <v>1826</v>
      </c>
      <c r="D29" s="55">
        <v>530</v>
      </c>
      <c r="E29" s="158" t="s">
        <v>851</v>
      </c>
      <c r="F29" s="145">
        <v>338</v>
      </c>
      <c r="G29" s="55" t="s">
        <v>1921</v>
      </c>
      <c r="H29" s="123">
        <v>162</v>
      </c>
      <c r="I29" s="123">
        <v>381</v>
      </c>
      <c r="J29" s="124">
        <v>2.3518519000000002</v>
      </c>
      <c r="K29" s="124">
        <v>19.836419800000002</v>
      </c>
      <c r="L29" s="123">
        <v>130</v>
      </c>
      <c r="M29" s="123">
        <v>251</v>
      </c>
      <c r="N29" s="123">
        <v>28</v>
      </c>
      <c r="O29" s="123">
        <v>22</v>
      </c>
      <c r="P29" s="123">
        <v>21</v>
      </c>
      <c r="Q29" s="123">
        <v>41</v>
      </c>
      <c r="R29" s="123">
        <v>36</v>
      </c>
      <c r="S29" s="123">
        <v>48</v>
      </c>
      <c r="T29" s="123">
        <v>42</v>
      </c>
      <c r="U29" s="123">
        <v>45</v>
      </c>
      <c r="V29" s="123">
        <v>23</v>
      </c>
      <c r="W29" s="123">
        <v>27</v>
      </c>
      <c r="X29" s="123">
        <v>32</v>
      </c>
      <c r="Y29" s="123">
        <v>12</v>
      </c>
      <c r="Z29" s="123">
        <v>4</v>
      </c>
      <c r="AA29" s="123">
        <v>95</v>
      </c>
      <c r="AB29" s="123">
        <v>62</v>
      </c>
      <c r="AC29" s="123">
        <v>48</v>
      </c>
      <c r="AD29" s="123">
        <v>14</v>
      </c>
      <c r="AE29" s="123">
        <v>131</v>
      </c>
      <c r="AF29" s="123">
        <v>236</v>
      </c>
      <c r="AG29" s="123">
        <v>0</v>
      </c>
      <c r="AH29" s="123">
        <v>0</v>
      </c>
      <c r="AI29" s="123">
        <v>65</v>
      </c>
      <c r="AJ29" s="123">
        <v>13</v>
      </c>
      <c r="AK29" s="123">
        <v>3</v>
      </c>
      <c r="AL29" s="123">
        <v>4</v>
      </c>
      <c r="AM29" s="123">
        <v>12</v>
      </c>
      <c r="AN29" s="125">
        <v>562.87654320987656</v>
      </c>
      <c r="AO29" s="125">
        <v>424</v>
      </c>
      <c r="AP29" s="123">
        <v>2</v>
      </c>
      <c r="AQ29" s="123">
        <v>8</v>
      </c>
      <c r="AR29" s="123">
        <v>46</v>
      </c>
      <c r="AS29" s="123">
        <v>14</v>
      </c>
      <c r="AT29" s="123">
        <v>23</v>
      </c>
      <c r="AU29" s="123">
        <v>11</v>
      </c>
      <c r="AV29" s="123">
        <v>12</v>
      </c>
      <c r="AW29" s="123">
        <v>11</v>
      </c>
      <c r="AX29" s="123">
        <v>6</v>
      </c>
      <c r="AY29" s="123">
        <v>4</v>
      </c>
      <c r="AZ29" s="123">
        <v>25</v>
      </c>
      <c r="BA29" s="125">
        <v>25926.558441558442</v>
      </c>
      <c r="BB29" s="125">
        <v>18734</v>
      </c>
      <c r="BC29" s="123">
        <v>5</v>
      </c>
      <c r="BD29" s="123">
        <v>22</v>
      </c>
      <c r="BE29" s="123">
        <v>32</v>
      </c>
      <c r="BF29" s="123">
        <v>22</v>
      </c>
      <c r="BG29" s="123">
        <v>10</v>
      </c>
      <c r="BH29" s="123">
        <v>17</v>
      </c>
      <c r="BI29" s="123">
        <v>12</v>
      </c>
      <c r="BJ29" s="123">
        <v>5</v>
      </c>
      <c r="BK29" s="123">
        <v>5</v>
      </c>
      <c r="BL29" s="123">
        <v>7</v>
      </c>
      <c r="BM29" s="123">
        <v>5</v>
      </c>
      <c r="BN29" s="123">
        <v>0</v>
      </c>
      <c r="BO29" s="123">
        <v>2</v>
      </c>
      <c r="BP29" s="123">
        <v>3</v>
      </c>
      <c r="BQ29" s="123">
        <v>1</v>
      </c>
      <c r="BR29" s="123">
        <v>1</v>
      </c>
      <c r="BS29" s="123">
        <v>0</v>
      </c>
      <c r="BT29" s="123">
        <v>0</v>
      </c>
      <c r="BU29" s="123">
        <v>1</v>
      </c>
      <c r="BV29" s="123">
        <v>0</v>
      </c>
      <c r="BW29" s="123">
        <v>4</v>
      </c>
      <c r="BX29" s="123">
        <v>85</v>
      </c>
      <c r="BY29" s="125">
        <v>37339.964705882354</v>
      </c>
      <c r="BZ29" s="125">
        <v>31200</v>
      </c>
      <c r="CA29" s="123">
        <v>27</v>
      </c>
      <c r="CB29" s="125">
        <v>14378.296296296296</v>
      </c>
      <c r="CC29" s="125">
        <v>11724</v>
      </c>
      <c r="CD29" s="123">
        <v>48</v>
      </c>
      <c r="CE29" s="125">
        <v>12934.9375</v>
      </c>
      <c r="CF29" s="125">
        <v>10296</v>
      </c>
      <c r="CG29" s="123">
        <v>101</v>
      </c>
      <c r="CH29" s="123">
        <v>33</v>
      </c>
      <c r="CI29" s="123">
        <v>15</v>
      </c>
      <c r="CJ29" s="123">
        <v>5</v>
      </c>
      <c r="CK29" s="123">
        <v>0</v>
      </c>
      <c r="CL29" s="123">
        <v>0</v>
      </c>
      <c r="CM29" s="126">
        <v>0</v>
      </c>
      <c r="CN29" s="123">
        <v>9</v>
      </c>
      <c r="CO29" s="126">
        <v>5.5555555555555552E-2</v>
      </c>
      <c r="CP29" s="123">
        <v>75</v>
      </c>
      <c r="CQ29" s="123">
        <v>31</v>
      </c>
      <c r="CR29" s="126">
        <v>8.1364829396325458E-2</v>
      </c>
      <c r="CS29" s="123">
        <v>19</v>
      </c>
      <c r="CT29" s="126">
        <f t="shared" si="0"/>
        <v>0.11728395061728394</v>
      </c>
      <c r="CU29" s="123">
        <v>67</v>
      </c>
      <c r="CV29" s="126">
        <f t="shared" si="1"/>
        <v>0.41358024691358025</v>
      </c>
      <c r="CW29" s="123">
        <v>3</v>
      </c>
      <c r="CX29" s="126">
        <f t="shared" si="2"/>
        <v>1.8518518518518517E-2</v>
      </c>
      <c r="CY29" s="123">
        <v>26</v>
      </c>
      <c r="CZ29" s="126">
        <f t="shared" si="3"/>
        <v>0.16049382716049382</v>
      </c>
      <c r="DA29" s="122" t="s">
        <v>1922</v>
      </c>
      <c r="DB29" s="55" t="s">
        <v>272</v>
      </c>
      <c r="DC29" s="55">
        <v>0</v>
      </c>
      <c r="DD29" s="55">
        <v>0</v>
      </c>
      <c r="DE29" s="78" t="s">
        <v>258</v>
      </c>
      <c r="DF29" s="127" t="s">
        <v>259</v>
      </c>
      <c r="DG29" s="78" t="s">
        <v>297</v>
      </c>
      <c r="DH29" s="127" t="s">
        <v>298</v>
      </c>
      <c r="DI29" s="78" t="s">
        <v>262</v>
      </c>
      <c r="DJ29" s="127" t="s">
        <v>263</v>
      </c>
      <c r="DK29" s="78" t="s">
        <v>318</v>
      </c>
      <c r="DL29" s="127" t="s">
        <v>326</v>
      </c>
      <c r="DM29" s="127" t="s">
        <v>301</v>
      </c>
      <c r="DN29" s="55" t="s">
        <v>1897</v>
      </c>
      <c r="DO29" s="68">
        <v>6.7534973468403301</v>
      </c>
      <c r="DP29" s="55" t="s">
        <v>1898</v>
      </c>
      <c r="DQ29" s="55" t="s">
        <v>1904</v>
      </c>
      <c r="DR29" s="127" t="s">
        <v>302</v>
      </c>
      <c r="DS29" s="169"/>
      <c r="DT29" s="77"/>
      <c r="DU29" s="78" t="s">
        <v>267</v>
      </c>
      <c r="DV29" s="123">
        <v>168</v>
      </c>
      <c r="DW29" s="123">
        <v>162</v>
      </c>
      <c r="DX29" s="55">
        <v>6</v>
      </c>
      <c r="DY29" s="55">
        <v>0</v>
      </c>
      <c r="DZ29" s="55">
        <v>0</v>
      </c>
      <c r="EA29" s="55">
        <v>42</v>
      </c>
      <c r="EB29" s="123">
        <v>82</v>
      </c>
      <c r="EC29" s="55">
        <v>44</v>
      </c>
      <c r="ED29" s="55">
        <v>0</v>
      </c>
      <c r="EE29" s="55">
        <v>0</v>
      </c>
      <c r="EF29" s="55">
        <v>0</v>
      </c>
      <c r="EG29" s="55">
        <v>0</v>
      </c>
      <c r="EH29" s="78">
        <v>7</v>
      </c>
      <c r="EI29" s="78">
        <v>0</v>
      </c>
      <c r="EJ29" s="127" t="s">
        <v>268</v>
      </c>
      <c r="EK29" s="127" t="s">
        <v>290</v>
      </c>
      <c r="EL29" s="81">
        <v>32081</v>
      </c>
      <c r="EM29" s="78">
        <v>33</v>
      </c>
      <c r="EN29" s="78" t="s">
        <v>371</v>
      </c>
      <c r="EO29" s="84">
        <v>59524</v>
      </c>
      <c r="EP29" s="78">
        <v>4.5</v>
      </c>
      <c r="EQ29" s="263">
        <v>60095.3440565782</v>
      </c>
      <c r="ER29" s="263">
        <v>185117.75678776001</v>
      </c>
      <c r="ES29" s="84">
        <f t="shared" si="4"/>
        <v>125022.4127311818</v>
      </c>
      <c r="ET29" s="113">
        <f t="shared" si="5"/>
        <v>0.67536693886433419</v>
      </c>
      <c r="EU29" s="55">
        <v>0</v>
      </c>
      <c r="EV29" s="55">
        <v>0</v>
      </c>
      <c r="EW29" s="55" t="s">
        <v>1898</v>
      </c>
      <c r="EX29" s="78" t="s">
        <v>267</v>
      </c>
      <c r="EY29" s="158"/>
      <c r="EZ29" s="158"/>
      <c r="FA29" s="78" t="s">
        <v>272</v>
      </c>
      <c r="FB29" s="55" t="s">
        <v>51</v>
      </c>
      <c r="FC29" s="55" t="s">
        <v>1898</v>
      </c>
      <c r="FD29" s="122"/>
      <c r="FE29" s="55"/>
      <c r="FF29" s="127" t="s">
        <v>272</v>
      </c>
      <c r="FG29" s="55" t="s">
        <v>272</v>
      </c>
      <c r="FH29" s="78" t="s">
        <v>852</v>
      </c>
      <c r="FI29" s="78" t="s">
        <v>670</v>
      </c>
      <c r="FJ29" s="55">
        <v>3705</v>
      </c>
      <c r="FK29" s="55">
        <v>12</v>
      </c>
      <c r="FL29" s="78" t="s">
        <v>305</v>
      </c>
      <c r="FM29" s="55"/>
      <c r="FN29" s="55" t="s">
        <v>1900</v>
      </c>
      <c r="FO29" s="55" t="s">
        <v>1900</v>
      </c>
      <c r="FP29" s="55">
        <v>2</v>
      </c>
      <c r="FQ29" s="125">
        <v>23610994.591157552</v>
      </c>
      <c r="FR29" s="125">
        <v>140541.6344711759</v>
      </c>
      <c r="FS29" s="55" t="s">
        <v>1920</v>
      </c>
      <c r="FT29" s="55">
        <v>3</v>
      </c>
      <c r="FU29" s="55">
        <v>0</v>
      </c>
      <c r="FV29" s="125">
        <v>0</v>
      </c>
      <c r="FW29" s="55">
        <v>0</v>
      </c>
      <c r="FX29" s="125">
        <v>0</v>
      </c>
      <c r="FY29" s="55">
        <v>1</v>
      </c>
      <c r="FZ29" s="125">
        <v>3717857.65</v>
      </c>
      <c r="GA29" s="55" t="s">
        <v>1900</v>
      </c>
      <c r="GB29" s="55" t="s">
        <v>1900</v>
      </c>
      <c r="GC29" s="55" t="s">
        <v>1900</v>
      </c>
      <c r="GD29" s="124">
        <v>92.52</v>
      </c>
      <c r="GE29" s="124">
        <v>30.86</v>
      </c>
      <c r="GF29" s="125">
        <v>964309.12</v>
      </c>
      <c r="GG29" s="125">
        <v>5952.5254320987651</v>
      </c>
      <c r="GH29" s="125">
        <v>1827565.74</v>
      </c>
      <c r="GI29" s="125">
        <v>11281.27</v>
      </c>
      <c r="GJ29" s="125">
        <v>199361.25</v>
      </c>
      <c r="GK29" s="125">
        <v>1230.625</v>
      </c>
      <c r="GL29" s="125">
        <v>295503.3</v>
      </c>
      <c r="GM29" s="125">
        <v>1824.0944444444444</v>
      </c>
      <c r="GN29" s="125">
        <v>48705.02</v>
      </c>
      <c r="GO29" s="125">
        <v>300.64827160493826</v>
      </c>
      <c r="GP29" s="125">
        <v>9539.9599999999991</v>
      </c>
      <c r="GQ29" s="125">
        <v>58.888641975308637</v>
      </c>
      <c r="GR29" s="125">
        <v>12965.460000000001</v>
      </c>
      <c r="GS29" s="125">
        <v>80.033703703703708</v>
      </c>
      <c r="GT29" s="125">
        <v>1261490.75</v>
      </c>
      <c r="GU29" s="125">
        <v>7786.9799382716046</v>
      </c>
      <c r="GV29" s="125">
        <v>127986.90999999992</v>
      </c>
      <c r="GW29" s="125">
        <v>790.04265432098714</v>
      </c>
      <c r="GX29" s="55">
        <v>0</v>
      </c>
      <c r="GY29" s="55">
        <v>0</v>
      </c>
      <c r="GZ29" s="55">
        <v>0</v>
      </c>
      <c r="HA29" s="55" t="s">
        <v>1898</v>
      </c>
      <c r="HB29" s="172">
        <v>0.50580410529618158</v>
      </c>
      <c r="HC29" s="123">
        <v>0</v>
      </c>
      <c r="HD29" s="153">
        <v>0</v>
      </c>
      <c r="HE29" s="123">
        <v>0</v>
      </c>
      <c r="HF29" s="153">
        <v>0</v>
      </c>
      <c r="HG29" s="123">
        <v>402</v>
      </c>
      <c r="HH29" s="153">
        <v>0.8271604938271605</v>
      </c>
      <c r="HI29" s="123">
        <v>0</v>
      </c>
      <c r="HJ29" s="153">
        <v>0</v>
      </c>
      <c r="HK29" s="123">
        <v>44</v>
      </c>
      <c r="HL29" s="153">
        <v>9.0534979423868303E-2</v>
      </c>
      <c r="HM29" s="123">
        <v>0</v>
      </c>
      <c r="HN29" s="153">
        <v>0</v>
      </c>
      <c r="HO29" s="123">
        <v>1</v>
      </c>
      <c r="HP29" s="153">
        <v>2.0576131687242796E-3</v>
      </c>
      <c r="HQ29" s="123">
        <v>3</v>
      </c>
      <c r="HR29" s="153">
        <v>6.1728395061728392E-3</v>
      </c>
      <c r="HS29" s="123">
        <v>0</v>
      </c>
      <c r="HT29" s="153">
        <v>0</v>
      </c>
      <c r="HU29" s="123">
        <v>0</v>
      </c>
      <c r="HV29" s="153">
        <v>0</v>
      </c>
      <c r="HW29" s="123"/>
      <c r="HX29" s="123"/>
      <c r="HY29" s="153"/>
      <c r="HZ29" s="123">
        <v>3777</v>
      </c>
      <c r="IA29" s="153">
        <v>7.7716049382716053</v>
      </c>
      <c r="IB29" s="123">
        <v>0</v>
      </c>
      <c r="IC29" s="153">
        <v>0</v>
      </c>
      <c r="ID29" s="123">
        <v>301</v>
      </c>
      <c r="IE29" s="153">
        <v>0.61934156378600824</v>
      </c>
      <c r="IF29" s="123">
        <v>2</v>
      </c>
      <c r="IG29" s="153">
        <v>1.2345679012345678E-2</v>
      </c>
      <c r="IH29" s="123">
        <v>844</v>
      </c>
      <c r="II29" s="153">
        <v>1.736625514403292</v>
      </c>
      <c r="IJ29" s="123">
        <v>1</v>
      </c>
      <c r="IK29" s="153">
        <v>6.1728395061728392E-3</v>
      </c>
      <c r="IL29" s="95">
        <v>0</v>
      </c>
      <c r="IM29" s="95">
        <v>0</v>
      </c>
      <c r="IN29" s="95">
        <v>0</v>
      </c>
      <c r="IO29" s="95">
        <v>0</v>
      </c>
      <c r="IP29" s="95">
        <v>0</v>
      </c>
      <c r="IQ29" s="113" t="s">
        <v>1900</v>
      </c>
      <c r="IR29" s="113" t="s">
        <v>1900</v>
      </c>
      <c r="IS29" s="113" t="s">
        <v>1900</v>
      </c>
      <c r="IT29" s="95">
        <v>34</v>
      </c>
      <c r="IU29" s="95">
        <v>3</v>
      </c>
      <c r="IV29" s="113">
        <v>1.8518518518518517E-2</v>
      </c>
      <c r="IW29" s="95" t="s">
        <v>1900</v>
      </c>
      <c r="IX29" s="95" t="s">
        <v>1900</v>
      </c>
      <c r="IY29" s="124" t="s">
        <v>1900</v>
      </c>
      <c r="IZ29" s="124" t="s">
        <v>1900</v>
      </c>
      <c r="JA29" s="182" t="s">
        <v>267</v>
      </c>
      <c r="JB29" s="182">
        <v>0</v>
      </c>
      <c r="JC29" s="230">
        <v>0</v>
      </c>
      <c r="JD29" s="205"/>
    </row>
    <row r="30" spans="1:264" s="35" customFormat="1" ht="29.25" hidden="1" customHeight="1">
      <c r="A30" s="122" t="s">
        <v>256</v>
      </c>
      <c r="B30" s="158" t="s">
        <v>256</v>
      </c>
      <c r="C30" s="158" t="s">
        <v>257</v>
      </c>
      <c r="D30" s="55">
        <v>180</v>
      </c>
      <c r="E30" s="158" t="s">
        <v>854</v>
      </c>
      <c r="F30" s="145">
        <v>208</v>
      </c>
      <c r="G30" s="55" t="s">
        <v>1941</v>
      </c>
      <c r="H30" s="123">
        <v>238</v>
      </c>
      <c r="I30" s="123">
        <v>526</v>
      </c>
      <c r="J30" s="124">
        <v>2.2100840000000002</v>
      </c>
      <c r="K30" s="124">
        <v>21.902941200000001</v>
      </c>
      <c r="L30" s="123">
        <v>204</v>
      </c>
      <c r="M30" s="123">
        <v>322</v>
      </c>
      <c r="N30" s="123">
        <v>22</v>
      </c>
      <c r="O30" s="123">
        <v>37</v>
      </c>
      <c r="P30" s="123">
        <v>51</v>
      </c>
      <c r="Q30" s="123">
        <v>43</v>
      </c>
      <c r="R30" s="123">
        <v>50</v>
      </c>
      <c r="S30" s="123">
        <v>68</v>
      </c>
      <c r="T30" s="123">
        <v>50</v>
      </c>
      <c r="U30" s="123">
        <v>64</v>
      </c>
      <c r="V30" s="123">
        <v>29</v>
      </c>
      <c r="W30" s="123">
        <v>31</v>
      </c>
      <c r="X30" s="123">
        <v>45</v>
      </c>
      <c r="Y30" s="123">
        <v>32</v>
      </c>
      <c r="Z30" s="123">
        <v>4</v>
      </c>
      <c r="AA30" s="123">
        <v>136</v>
      </c>
      <c r="AB30" s="123">
        <v>101</v>
      </c>
      <c r="AC30" s="123">
        <v>81</v>
      </c>
      <c r="AD30" s="123">
        <v>12</v>
      </c>
      <c r="AE30" s="123">
        <v>222</v>
      </c>
      <c r="AF30" s="123">
        <v>292</v>
      </c>
      <c r="AG30" s="123">
        <v>0</v>
      </c>
      <c r="AH30" s="123">
        <v>0</v>
      </c>
      <c r="AI30" s="123">
        <v>121</v>
      </c>
      <c r="AJ30" s="123">
        <v>29</v>
      </c>
      <c r="AK30" s="123">
        <v>6</v>
      </c>
      <c r="AL30" s="123">
        <v>5</v>
      </c>
      <c r="AM30" s="123">
        <v>47</v>
      </c>
      <c r="AN30" s="125">
        <v>527.25210084033608</v>
      </c>
      <c r="AO30" s="125">
        <v>384.5</v>
      </c>
      <c r="AP30" s="123">
        <v>1</v>
      </c>
      <c r="AQ30" s="123">
        <v>8</v>
      </c>
      <c r="AR30" s="123">
        <v>80</v>
      </c>
      <c r="AS30" s="123">
        <v>33</v>
      </c>
      <c r="AT30" s="123">
        <v>28</v>
      </c>
      <c r="AU30" s="123">
        <v>17</v>
      </c>
      <c r="AV30" s="123">
        <v>14</v>
      </c>
      <c r="AW30" s="123">
        <v>12</v>
      </c>
      <c r="AX30" s="123">
        <v>6</v>
      </c>
      <c r="AY30" s="123">
        <v>11</v>
      </c>
      <c r="AZ30" s="123">
        <v>28</v>
      </c>
      <c r="BA30" s="125">
        <v>27745.1</v>
      </c>
      <c r="BB30" s="125">
        <v>17260.5</v>
      </c>
      <c r="BC30" s="123">
        <v>8</v>
      </c>
      <c r="BD30" s="123">
        <v>36</v>
      </c>
      <c r="BE30" s="123">
        <v>55</v>
      </c>
      <c r="BF30" s="123">
        <v>31</v>
      </c>
      <c r="BG30" s="123">
        <v>25</v>
      </c>
      <c r="BH30" s="123">
        <v>13</v>
      </c>
      <c r="BI30" s="123">
        <v>15</v>
      </c>
      <c r="BJ30" s="123">
        <v>8</v>
      </c>
      <c r="BK30" s="123">
        <v>11</v>
      </c>
      <c r="BL30" s="123">
        <v>4</v>
      </c>
      <c r="BM30" s="123">
        <v>5</v>
      </c>
      <c r="BN30" s="123">
        <v>6</v>
      </c>
      <c r="BO30" s="123">
        <v>4</v>
      </c>
      <c r="BP30" s="123">
        <v>0</v>
      </c>
      <c r="BQ30" s="123">
        <v>1</v>
      </c>
      <c r="BR30" s="123">
        <v>0</v>
      </c>
      <c r="BS30" s="123">
        <v>1</v>
      </c>
      <c r="BT30" s="123">
        <v>1</v>
      </c>
      <c r="BU30" s="123">
        <v>1</v>
      </c>
      <c r="BV30" s="123">
        <v>1</v>
      </c>
      <c r="BW30" s="123">
        <v>4</v>
      </c>
      <c r="BX30" s="123">
        <v>100</v>
      </c>
      <c r="BY30" s="125">
        <v>44734.27</v>
      </c>
      <c r="BZ30" s="125">
        <v>32531</v>
      </c>
      <c r="CA30" s="123">
        <v>39</v>
      </c>
      <c r="CB30" s="125">
        <v>14835.076923076924</v>
      </c>
      <c r="CC30" s="125">
        <v>13404</v>
      </c>
      <c r="CD30" s="123">
        <v>97</v>
      </c>
      <c r="CE30" s="125">
        <v>15611.391752577319</v>
      </c>
      <c r="CF30" s="125">
        <v>10860</v>
      </c>
      <c r="CG30" s="123">
        <v>160</v>
      </c>
      <c r="CH30" s="123">
        <v>43</v>
      </c>
      <c r="CI30" s="123">
        <v>18</v>
      </c>
      <c r="CJ30" s="123">
        <v>6</v>
      </c>
      <c r="CK30" s="123">
        <v>1</v>
      </c>
      <c r="CL30" s="123">
        <v>3</v>
      </c>
      <c r="CM30" s="126">
        <v>1.2605042016806723E-2</v>
      </c>
      <c r="CN30" s="123">
        <v>12</v>
      </c>
      <c r="CO30" s="126">
        <v>5.0420168067226892E-2</v>
      </c>
      <c r="CP30" s="123">
        <v>113</v>
      </c>
      <c r="CQ30" s="123">
        <v>28</v>
      </c>
      <c r="CR30" s="126">
        <v>5.3231939163498096E-2</v>
      </c>
      <c r="CS30" s="123">
        <v>24</v>
      </c>
      <c r="CT30" s="126">
        <f t="shared" si="0"/>
        <v>0.10084033613445378</v>
      </c>
      <c r="CU30" s="123">
        <v>116</v>
      </c>
      <c r="CV30" s="126">
        <f t="shared" si="1"/>
        <v>0.48739495798319327</v>
      </c>
      <c r="CW30" s="123">
        <v>5</v>
      </c>
      <c r="CX30" s="126">
        <f t="shared" si="2"/>
        <v>2.100840336134454E-2</v>
      </c>
      <c r="CY30" s="123">
        <v>53</v>
      </c>
      <c r="CZ30" s="126">
        <f t="shared" si="3"/>
        <v>0.22268907563025211</v>
      </c>
      <c r="DA30" s="122" t="s">
        <v>1896</v>
      </c>
      <c r="DB30" s="55"/>
      <c r="DC30" s="55">
        <v>10</v>
      </c>
      <c r="DD30" s="55">
        <v>5</v>
      </c>
      <c r="DE30" s="78" t="s">
        <v>258</v>
      </c>
      <c r="DF30" s="127" t="s">
        <v>259</v>
      </c>
      <c r="DG30" s="78" t="s">
        <v>486</v>
      </c>
      <c r="DH30" s="127" t="s">
        <v>487</v>
      </c>
      <c r="DI30" s="78" t="s">
        <v>488</v>
      </c>
      <c r="DJ30" s="127" t="s">
        <v>489</v>
      </c>
      <c r="DK30" s="78" t="s">
        <v>258</v>
      </c>
      <c r="DL30" s="127" t="s">
        <v>264</v>
      </c>
      <c r="DM30" s="127" t="s">
        <v>265</v>
      </c>
      <c r="DN30" s="55" t="s">
        <v>1897</v>
      </c>
      <c r="DO30" s="68">
        <v>13.182674199623353</v>
      </c>
      <c r="DP30" s="55" t="s">
        <v>1898</v>
      </c>
      <c r="DQ30" s="55" t="s">
        <v>272</v>
      </c>
      <c r="DR30" s="127" t="s">
        <v>266</v>
      </c>
      <c r="DS30" s="169" t="s">
        <v>1942</v>
      </c>
      <c r="DT30" s="77"/>
      <c r="DU30" s="78" t="s">
        <v>267</v>
      </c>
      <c r="DV30" s="123">
        <v>239</v>
      </c>
      <c r="DW30" s="123">
        <v>238</v>
      </c>
      <c r="DX30" s="55">
        <v>1</v>
      </c>
      <c r="DY30" s="55">
        <v>0</v>
      </c>
      <c r="DZ30" s="55">
        <v>18</v>
      </c>
      <c r="EA30" s="55">
        <v>70</v>
      </c>
      <c r="EB30" s="123">
        <v>81</v>
      </c>
      <c r="EC30" s="55">
        <v>59</v>
      </c>
      <c r="ED30" s="55">
        <v>9</v>
      </c>
      <c r="EE30" s="55">
        <v>2</v>
      </c>
      <c r="EF30" s="55">
        <v>0</v>
      </c>
      <c r="EG30" s="55">
        <v>0</v>
      </c>
      <c r="EH30" s="78">
        <v>1</v>
      </c>
      <c r="EI30" s="78">
        <v>1</v>
      </c>
      <c r="EJ30" s="127" t="s">
        <v>268</v>
      </c>
      <c r="EK30" s="127" t="s">
        <v>269</v>
      </c>
      <c r="EL30" s="81">
        <v>26937</v>
      </c>
      <c r="EM30" s="78">
        <v>47</v>
      </c>
      <c r="EN30" s="78" t="s">
        <v>334</v>
      </c>
      <c r="EO30" s="84">
        <v>30800</v>
      </c>
      <c r="EP30" s="78">
        <v>1.81</v>
      </c>
      <c r="EQ30" s="263">
        <v>33377.344156045401</v>
      </c>
      <c r="ER30" s="263">
        <v>71458.518253055707</v>
      </c>
      <c r="ES30" s="84">
        <f t="shared" si="4"/>
        <v>38081.174097010306</v>
      </c>
      <c r="ET30" s="113">
        <f t="shared" si="5"/>
        <v>0.53291301062462038</v>
      </c>
      <c r="EU30" s="55">
        <v>6</v>
      </c>
      <c r="EV30" s="55">
        <v>4</v>
      </c>
      <c r="EW30" s="55" t="s">
        <v>1898</v>
      </c>
      <c r="EX30" s="78" t="s">
        <v>267</v>
      </c>
      <c r="EY30" s="158"/>
      <c r="EZ30" s="158"/>
      <c r="FA30" s="78" t="s">
        <v>267</v>
      </c>
      <c r="FB30" s="55" t="s">
        <v>51</v>
      </c>
      <c r="FC30" s="55" t="s">
        <v>1898</v>
      </c>
      <c r="FD30" s="122"/>
      <c r="FE30" s="55"/>
      <c r="FF30" s="127" t="s">
        <v>267</v>
      </c>
      <c r="FG30" s="55" t="s">
        <v>272</v>
      </c>
      <c r="FH30" s="78" t="s">
        <v>855</v>
      </c>
      <c r="FI30" s="78" t="s">
        <v>275</v>
      </c>
      <c r="FJ30" s="55">
        <v>3705</v>
      </c>
      <c r="FK30" s="55">
        <v>10</v>
      </c>
      <c r="FL30" s="78" t="s">
        <v>276</v>
      </c>
      <c r="FM30" s="55"/>
      <c r="FN30" s="55" t="s">
        <v>1900</v>
      </c>
      <c r="FO30" s="55" t="s">
        <v>1900</v>
      </c>
      <c r="FP30" s="55">
        <v>1</v>
      </c>
      <c r="FQ30" s="125">
        <v>38094944.397233397</v>
      </c>
      <c r="FR30" s="125">
        <v>159393.07279177153</v>
      </c>
      <c r="FS30" s="55">
        <v>2</v>
      </c>
      <c r="FT30" s="55">
        <v>1</v>
      </c>
      <c r="FU30" s="55">
        <v>3</v>
      </c>
      <c r="FV30" s="125">
        <v>3223280.66</v>
      </c>
      <c r="FW30" s="55">
        <v>2</v>
      </c>
      <c r="FX30" s="125">
        <v>1508682.01</v>
      </c>
      <c r="FY30" s="55">
        <v>0</v>
      </c>
      <c r="FZ30" s="125">
        <v>0</v>
      </c>
      <c r="GA30" s="55" t="s">
        <v>1900</v>
      </c>
      <c r="GB30" s="55" t="s">
        <v>1901</v>
      </c>
      <c r="GC30" s="55" t="s">
        <v>1900</v>
      </c>
      <c r="GD30" s="124">
        <v>91.53</v>
      </c>
      <c r="GE30" s="124">
        <v>31.93</v>
      </c>
      <c r="GF30" s="125">
        <v>1473540.1400000001</v>
      </c>
      <c r="GG30" s="125">
        <v>6191.3451260504207</v>
      </c>
      <c r="GH30" s="125">
        <v>2867742.5900000008</v>
      </c>
      <c r="GI30" s="125">
        <v>12049.338613445381</v>
      </c>
      <c r="GJ30" s="125">
        <v>118268.64</v>
      </c>
      <c r="GK30" s="125">
        <v>496.92705882352942</v>
      </c>
      <c r="GL30" s="125">
        <v>246703.11</v>
      </c>
      <c r="GM30" s="125">
        <v>1036.5676890756301</v>
      </c>
      <c r="GN30" s="125">
        <v>259006.18</v>
      </c>
      <c r="GO30" s="125">
        <v>1088.2612605042016</v>
      </c>
      <c r="GP30" s="125">
        <v>80794.429999999993</v>
      </c>
      <c r="GQ30" s="125">
        <v>339.47239495798317</v>
      </c>
      <c r="GR30" s="125">
        <v>25871.91</v>
      </c>
      <c r="GS30" s="125">
        <v>108.70550420168067</v>
      </c>
      <c r="GT30" s="125">
        <v>2137098.3200000008</v>
      </c>
      <c r="GU30" s="125">
        <v>8979.4047058823562</v>
      </c>
      <c r="GV30" s="125">
        <v>-41330.250000000931</v>
      </c>
      <c r="GW30" s="125">
        <v>-173.65651260504592</v>
      </c>
      <c r="GX30" s="55">
        <v>0</v>
      </c>
      <c r="GY30" s="55">
        <v>0</v>
      </c>
      <c r="GZ30" s="55">
        <v>0</v>
      </c>
      <c r="HA30" s="55" t="s">
        <v>1898</v>
      </c>
      <c r="HB30" s="172">
        <v>0.58337043004216937</v>
      </c>
      <c r="HC30" s="123">
        <v>99</v>
      </c>
      <c r="HD30" s="153">
        <v>0.13865546218487396</v>
      </c>
      <c r="HE30" s="123">
        <v>7</v>
      </c>
      <c r="HF30" s="153">
        <v>2.9411764705882353E-2</v>
      </c>
      <c r="HG30" s="123">
        <v>724</v>
      </c>
      <c r="HH30" s="153">
        <v>1.0140056022408963</v>
      </c>
      <c r="HI30" s="123">
        <v>15</v>
      </c>
      <c r="HJ30" s="153">
        <v>6.3025210084033612E-2</v>
      </c>
      <c r="HK30" s="123">
        <v>635</v>
      </c>
      <c r="HL30" s="153">
        <v>0.88935574229691872</v>
      </c>
      <c r="HM30" s="123">
        <v>7</v>
      </c>
      <c r="HN30" s="153">
        <v>2.9411764705882353E-2</v>
      </c>
      <c r="HO30" s="123">
        <v>493</v>
      </c>
      <c r="HP30" s="153">
        <v>0.69047619047619047</v>
      </c>
      <c r="HQ30" s="123">
        <v>179</v>
      </c>
      <c r="HR30" s="153">
        <v>0.25070028011204482</v>
      </c>
      <c r="HS30" s="123">
        <v>1</v>
      </c>
      <c r="HT30" s="153">
        <v>0.5</v>
      </c>
      <c r="HU30" s="123">
        <v>4</v>
      </c>
      <c r="HV30" s="153">
        <v>2</v>
      </c>
      <c r="HW30" s="123">
        <v>215</v>
      </c>
      <c r="HX30" s="123">
        <v>71.666666666666671</v>
      </c>
      <c r="HY30" s="153">
        <v>1.4930555555555556</v>
      </c>
      <c r="HZ30" s="123">
        <v>5178</v>
      </c>
      <c r="IA30" s="153">
        <v>7.2521008403361344</v>
      </c>
      <c r="IB30" s="123">
        <v>9</v>
      </c>
      <c r="IC30" s="153">
        <v>3.7815126050420166E-2</v>
      </c>
      <c r="ID30" s="123">
        <v>3198</v>
      </c>
      <c r="IE30" s="153">
        <v>4.4789915966386555</v>
      </c>
      <c r="IF30" s="123">
        <v>243</v>
      </c>
      <c r="IG30" s="153">
        <v>1.0210084033613445</v>
      </c>
      <c r="IH30" s="123">
        <v>335</v>
      </c>
      <c r="II30" s="153">
        <v>0.46918767507002801</v>
      </c>
      <c r="IJ30" s="123">
        <v>76</v>
      </c>
      <c r="IK30" s="153">
        <v>0.31932773109243695</v>
      </c>
      <c r="IL30" s="95">
        <v>0</v>
      </c>
      <c r="IM30" s="95">
        <v>0</v>
      </c>
      <c r="IN30" s="95">
        <v>0</v>
      </c>
      <c r="IO30" s="95">
        <v>0</v>
      </c>
      <c r="IP30" s="95">
        <v>0</v>
      </c>
      <c r="IQ30" s="113" t="s">
        <v>1900</v>
      </c>
      <c r="IR30" s="113" t="s">
        <v>1900</v>
      </c>
      <c r="IS30" s="113" t="s">
        <v>1900</v>
      </c>
      <c r="IT30" s="95">
        <v>33</v>
      </c>
      <c r="IU30" s="95">
        <v>25</v>
      </c>
      <c r="IV30" s="113">
        <v>0.10504201680672269</v>
      </c>
      <c r="IW30" s="95" t="s">
        <v>1900</v>
      </c>
      <c r="IX30" s="95" t="s">
        <v>1900</v>
      </c>
      <c r="IY30" s="124" t="s">
        <v>1900</v>
      </c>
      <c r="IZ30" s="124" t="s">
        <v>1900</v>
      </c>
      <c r="JA30" s="182" t="s">
        <v>267</v>
      </c>
      <c r="JB30" s="182">
        <v>6</v>
      </c>
      <c r="JC30" s="230">
        <v>2.5104602510460251E-2</v>
      </c>
      <c r="JD30" s="205"/>
    </row>
    <row r="31" spans="1:264" s="35" customFormat="1" ht="29.25" hidden="1" customHeight="1">
      <c r="A31" s="122" t="s">
        <v>256</v>
      </c>
      <c r="B31" s="158" t="s">
        <v>256</v>
      </c>
      <c r="C31" s="158" t="s">
        <v>1714</v>
      </c>
      <c r="D31" s="55">
        <v>34</v>
      </c>
      <c r="E31" s="158" t="s">
        <v>864</v>
      </c>
      <c r="F31" s="145">
        <v>34</v>
      </c>
      <c r="G31" s="55" t="s">
        <v>1943</v>
      </c>
      <c r="H31" s="123">
        <v>862</v>
      </c>
      <c r="I31" s="123">
        <v>1981</v>
      </c>
      <c r="J31" s="124">
        <v>2.2981438999999999</v>
      </c>
      <c r="K31" s="124">
        <v>26.023665900000001</v>
      </c>
      <c r="L31" s="123">
        <v>729</v>
      </c>
      <c r="M31" s="123">
        <v>1252</v>
      </c>
      <c r="N31" s="123">
        <v>90</v>
      </c>
      <c r="O31" s="123">
        <v>131</v>
      </c>
      <c r="P31" s="123">
        <v>229</v>
      </c>
      <c r="Q31" s="123">
        <v>207</v>
      </c>
      <c r="R31" s="123">
        <v>182</v>
      </c>
      <c r="S31" s="123">
        <v>243</v>
      </c>
      <c r="T31" s="123">
        <v>200</v>
      </c>
      <c r="U31" s="123">
        <v>216</v>
      </c>
      <c r="V31" s="123">
        <v>107</v>
      </c>
      <c r="W31" s="123">
        <v>87</v>
      </c>
      <c r="X31" s="123">
        <v>164</v>
      </c>
      <c r="Y31" s="123">
        <v>90</v>
      </c>
      <c r="Z31" s="123">
        <v>35</v>
      </c>
      <c r="AA31" s="123">
        <v>567</v>
      </c>
      <c r="AB31" s="123">
        <v>332</v>
      </c>
      <c r="AC31" s="123">
        <v>289</v>
      </c>
      <c r="AD31" s="123">
        <v>56</v>
      </c>
      <c r="AE31" s="123">
        <v>892</v>
      </c>
      <c r="AF31" s="123">
        <v>1032</v>
      </c>
      <c r="AG31" s="123">
        <v>1</v>
      </c>
      <c r="AH31" s="123">
        <v>0</v>
      </c>
      <c r="AI31" s="123">
        <v>420</v>
      </c>
      <c r="AJ31" s="123">
        <v>161</v>
      </c>
      <c r="AK31" s="123">
        <v>24</v>
      </c>
      <c r="AL31" s="123">
        <v>15</v>
      </c>
      <c r="AM31" s="123">
        <v>102</v>
      </c>
      <c r="AN31" s="125">
        <v>576.71925754060328</v>
      </c>
      <c r="AO31" s="125">
        <v>450</v>
      </c>
      <c r="AP31" s="123">
        <v>6</v>
      </c>
      <c r="AQ31" s="123">
        <v>39</v>
      </c>
      <c r="AR31" s="123">
        <v>234</v>
      </c>
      <c r="AS31" s="123">
        <v>100</v>
      </c>
      <c r="AT31" s="123">
        <v>101</v>
      </c>
      <c r="AU31" s="123">
        <v>70</v>
      </c>
      <c r="AV31" s="123">
        <v>59</v>
      </c>
      <c r="AW31" s="123">
        <v>41</v>
      </c>
      <c r="AX31" s="123">
        <v>41</v>
      </c>
      <c r="AY31" s="123">
        <v>32</v>
      </c>
      <c r="AZ31" s="123">
        <v>139</v>
      </c>
      <c r="BA31" s="125">
        <v>25380.815511163339</v>
      </c>
      <c r="BB31" s="125">
        <v>19930</v>
      </c>
      <c r="BC31" s="123">
        <v>32</v>
      </c>
      <c r="BD31" s="123">
        <v>133</v>
      </c>
      <c r="BE31" s="123">
        <v>150</v>
      </c>
      <c r="BF31" s="123">
        <v>113</v>
      </c>
      <c r="BG31" s="123">
        <v>84</v>
      </c>
      <c r="BH31" s="123">
        <v>78</v>
      </c>
      <c r="BI31" s="123">
        <v>50</v>
      </c>
      <c r="BJ31" s="123">
        <v>53</v>
      </c>
      <c r="BK31" s="123">
        <v>41</v>
      </c>
      <c r="BL31" s="123">
        <v>30</v>
      </c>
      <c r="BM31" s="123">
        <v>24</v>
      </c>
      <c r="BN31" s="123">
        <v>19</v>
      </c>
      <c r="BO31" s="123">
        <v>10</v>
      </c>
      <c r="BP31" s="123">
        <v>7</v>
      </c>
      <c r="BQ31" s="123">
        <v>8</v>
      </c>
      <c r="BR31" s="123">
        <v>4</v>
      </c>
      <c r="BS31" s="123">
        <v>2</v>
      </c>
      <c r="BT31" s="123">
        <v>5</v>
      </c>
      <c r="BU31" s="123">
        <v>3</v>
      </c>
      <c r="BV31" s="123">
        <v>1</v>
      </c>
      <c r="BW31" s="123">
        <v>4</v>
      </c>
      <c r="BX31" s="123">
        <v>399</v>
      </c>
      <c r="BY31" s="125">
        <v>36282.49373433584</v>
      </c>
      <c r="BZ31" s="125">
        <v>32660</v>
      </c>
      <c r="CA31" s="123">
        <v>134</v>
      </c>
      <c r="CB31" s="125">
        <v>15612.917910447761</v>
      </c>
      <c r="CC31" s="125">
        <v>12360</v>
      </c>
      <c r="CD31" s="123">
        <v>340</v>
      </c>
      <c r="CE31" s="125">
        <v>16815.564705882352</v>
      </c>
      <c r="CF31" s="125">
        <v>13290</v>
      </c>
      <c r="CG31" s="123">
        <v>550</v>
      </c>
      <c r="CH31" s="123">
        <v>183</v>
      </c>
      <c r="CI31" s="123">
        <v>95</v>
      </c>
      <c r="CJ31" s="123">
        <v>21</v>
      </c>
      <c r="CK31" s="123">
        <v>2</v>
      </c>
      <c r="CL31" s="123">
        <v>2</v>
      </c>
      <c r="CM31" s="126">
        <v>2.3201856148491878E-3</v>
      </c>
      <c r="CN31" s="123">
        <v>26</v>
      </c>
      <c r="CO31" s="126">
        <v>3.0162412993039442E-2</v>
      </c>
      <c r="CP31" s="123">
        <v>380</v>
      </c>
      <c r="CQ31" s="123">
        <v>113</v>
      </c>
      <c r="CR31" s="126">
        <v>5.7041898031297326E-2</v>
      </c>
      <c r="CS31" s="123">
        <v>47</v>
      </c>
      <c r="CT31" s="126">
        <f t="shared" si="0"/>
        <v>5.4524361948955914E-2</v>
      </c>
      <c r="CU31" s="123">
        <v>484</v>
      </c>
      <c r="CV31" s="126">
        <f t="shared" si="1"/>
        <v>0.56148491879350348</v>
      </c>
      <c r="CW31" s="123">
        <v>9</v>
      </c>
      <c r="CX31" s="126">
        <f t="shared" si="2"/>
        <v>1.0440835266821345E-2</v>
      </c>
      <c r="CY31" s="123">
        <v>214</v>
      </c>
      <c r="CZ31" s="126">
        <f t="shared" si="3"/>
        <v>0.24825986078886311</v>
      </c>
      <c r="DA31" s="122" t="s">
        <v>1896</v>
      </c>
      <c r="DB31" s="55"/>
      <c r="DC31" s="55">
        <v>10</v>
      </c>
      <c r="DD31" s="55">
        <v>8</v>
      </c>
      <c r="DE31" s="78" t="s">
        <v>299</v>
      </c>
      <c r="DF31" s="127" t="s">
        <v>617</v>
      </c>
      <c r="DG31" s="78" t="s">
        <v>618</v>
      </c>
      <c r="DH31" s="127" t="s">
        <v>619</v>
      </c>
      <c r="DI31" s="78" t="s">
        <v>356</v>
      </c>
      <c r="DJ31" s="127" t="s">
        <v>620</v>
      </c>
      <c r="DK31" s="78" t="s">
        <v>378</v>
      </c>
      <c r="DL31" s="127" t="s">
        <v>621</v>
      </c>
      <c r="DM31" s="127" t="s">
        <v>611</v>
      </c>
      <c r="DN31" s="55" t="s">
        <v>1897</v>
      </c>
      <c r="DO31" s="68">
        <v>13.164310092637738</v>
      </c>
      <c r="DP31" s="55" t="s">
        <v>1898</v>
      </c>
      <c r="DQ31" s="55" t="s">
        <v>272</v>
      </c>
      <c r="DR31" s="127" t="s">
        <v>328</v>
      </c>
      <c r="DS31" s="169" t="s">
        <v>1944</v>
      </c>
      <c r="DT31" s="78">
        <v>2026</v>
      </c>
      <c r="DU31" s="78" t="s">
        <v>267</v>
      </c>
      <c r="DV31" s="123">
        <v>877</v>
      </c>
      <c r="DW31" s="123">
        <v>863</v>
      </c>
      <c r="DX31" s="55">
        <v>13</v>
      </c>
      <c r="DY31" s="55">
        <v>1</v>
      </c>
      <c r="DZ31" s="55">
        <v>0</v>
      </c>
      <c r="EA31" s="55">
        <v>87</v>
      </c>
      <c r="EB31" s="123">
        <v>400</v>
      </c>
      <c r="EC31" s="55">
        <v>390</v>
      </c>
      <c r="ED31" s="55">
        <v>0</v>
      </c>
      <c r="EE31" s="55">
        <v>0</v>
      </c>
      <c r="EF31" s="55">
        <v>0</v>
      </c>
      <c r="EG31" s="55">
        <v>0</v>
      </c>
      <c r="EH31" s="78">
        <v>10</v>
      </c>
      <c r="EI31" s="78">
        <v>0</v>
      </c>
      <c r="EJ31" s="127" t="s">
        <v>268</v>
      </c>
      <c r="EK31" s="127" t="s">
        <v>269</v>
      </c>
      <c r="EL31" s="81">
        <v>18415</v>
      </c>
      <c r="EM31" s="78">
        <v>70</v>
      </c>
      <c r="EN31" s="78" t="s">
        <v>865</v>
      </c>
      <c r="EO31" s="84">
        <v>115918</v>
      </c>
      <c r="EP31" s="78">
        <v>15.01</v>
      </c>
      <c r="EQ31" s="263">
        <v>113779.88235348499</v>
      </c>
      <c r="ER31" s="263">
        <v>646090.43416543899</v>
      </c>
      <c r="ES31" s="84">
        <f t="shared" si="4"/>
        <v>532310.55181195401</v>
      </c>
      <c r="ET31" s="113">
        <f t="shared" si="5"/>
        <v>0.82389480429244322</v>
      </c>
      <c r="EU31" s="55">
        <v>4</v>
      </c>
      <c r="EV31" s="55">
        <v>16</v>
      </c>
      <c r="EW31" s="55" t="s">
        <v>1898</v>
      </c>
      <c r="EX31" s="78" t="s">
        <v>267</v>
      </c>
      <c r="EY31" s="158"/>
      <c r="EZ31" s="158"/>
      <c r="FA31" s="78" t="s">
        <v>267</v>
      </c>
      <c r="FB31" s="55" t="s">
        <v>51</v>
      </c>
      <c r="FC31" s="55" t="s">
        <v>1898</v>
      </c>
      <c r="FD31" s="122"/>
      <c r="FE31" s="55"/>
      <c r="FF31" s="127" t="s">
        <v>267</v>
      </c>
      <c r="FG31" s="55" t="s">
        <v>1904</v>
      </c>
      <c r="FH31" s="78" t="s">
        <v>866</v>
      </c>
      <c r="FI31" s="78" t="s">
        <v>867</v>
      </c>
      <c r="FJ31" s="55">
        <v>3704</v>
      </c>
      <c r="FK31" s="55">
        <v>11</v>
      </c>
      <c r="FL31" s="78" t="s">
        <v>614</v>
      </c>
      <c r="FM31" s="55"/>
      <c r="FN31" s="55" t="s">
        <v>1900</v>
      </c>
      <c r="FO31" s="55" t="s">
        <v>1900</v>
      </c>
      <c r="FP31" s="55">
        <v>2</v>
      </c>
      <c r="FQ31" s="125">
        <v>160925092.0915696</v>
      </c>
      <c r="FR31" s="125">
        <v>183494.97387864266</v>
      </c>
      <c r="FS31" s="55">
        <v>2</v>
      </c>
      <c r="FT31" s="55">
        <v>5</v>
      </c>
      <c r="FU31" s="55">
        <v>4</v>
      </c>
      <c r="FV31" s="125">
        <v>8517087</v>
      </c>
      <c r="FW31" s="55">
        <v>4</v>
      </c>
      <c r="FX31" s="125">
        <v>8060296.8499999996</v>
      </c>
      <c r="FY31" s="55">
        <v>1</v>
      </c>
      <c r="FZ31" s="125">
        <v>20702621.350000001</v>
      </c>
      <c r="GA31" s="55" t="s">
        <v>1900</v>
      </c>
      <c r="GB31" s="55" t="s">
        <v>1901</v>
      </c>
      <c r="GC31" s="55" t="s">
        <v>1900</v>
      </c>
      <c r="GD31" s="124">
        <v>90.17</v>
      </c>
      <c r="GE31" s="124">
        <v>47.51</v>
      </c>
      <c r="GF31" s="125">
        <v>5447755.7000000002</v>
      </c>
      <c r="GG31" s="125">
        <v>6312.5790266512167</v>
      </c>
      <c r="GH31" s="125">
        <v>11590622.23</v>
      </c>
      <c r="GI31" s="125">
        <v>13430.6167207416</v>
      </c>
      <c r="GJ31" s="125">
        <v>1406461.54</v>
      </c>
      <c r="GK31" s="125">
        <v>1629.7352723059096</v>
      </c>
      <c r="GL31" s="125">
        <v>891622.13</v>
      </c>
      <c r="GM31" s="125">
        <v>1033.1658516801854</v>
      </c>
      <c r="GN31" s="125">
        <v>900974.31</v>
      </c>
      <c r="GO31" s="125">
        <v>1044.0026767091542</v>
      </c>
      <c r="GP31" s="125">
        <v>30825.83</v>
      </c>
      <c r="GQ31" s="125">
        <v>35.719385863267675</v>
      </c>
      <c r="GR31" s="125">
        <v>62677.27</v>
      </c>
      <c r="GS31" s="125">
        <v>72.627195828505208</v>
      </c>
      <c r="GT31" s="125">
        <v>8298061.1500000004</v>
      </c>
      <c r="GU31" s="125">
        <v>9615.3663383545772</v>
      </c>
      <c r="GV31" s="125">
        <v>-890759.30000000075</v>
      </c>
      <c r="GW31" s="125">
        <v>-1032.16604866744</v>
      </c>
      <c r="GX31" s="55">
        <v>0</v>
      </c>
      <c r="GY31" s="55">
        <v>0</v>
      </c>
      <c r="GZ31" s="55">
        <v>0</v>
      </c>
      <c r="HA31" s="55" t="s">
        <v>1898</v>
      </c>
      <c r="HB31" s="172">
        <v>0.5628549949399837</v>
      </c>
      <c r="HC31" s="123">
        <v>1324</v>
      </c>
      <c r="HD31" s="153">
        <v>0.51139436075704903</v>
      </c>
      <c r="HE31" s="123">
        <v>54</v>
      </c>
      <c r="HF31" s="153">
        <v>6.2572421784472768E-2</v>
      </c>
      <c r="HG31" s="123">
        <v>5873</v>
      </c>
      <c r="HH31" s="153">
        <v>2.2684434144457319</v>
      </c>
      <c r="HI31" s="123">
        <v>135</v>
      </c>
      <c r="HJ31" s="153">
        <v>0.15643105446118191</v>
      </c>
      <c r="HK31" s="123">
        <v>2377</v>
      </c>
      <c r="HL31" s="153">
        <v>0.91811510235612215</v>
      </c>
      <c r="HM31" s="123">
        <v>26</v>
      </c>
      <c r="HN31" s="153">
        <v>3.0127462340672075E-2</v>
      </c>
      <c r="HO31" s="123">
        <v>1860</v>
      </c>
      <c r="HP31" s="153">
        <v>0.7184241019698725</v>
      </c>
      <c r="HQ31" s="123">
        <v>3293</v>
      </c>
      <c r="HR31" s="153">
        <v>1.271919660100425</v>
      </c>
      <c r="HS31" s="123">
        <v>5</v>
      </c>
      <c r="HT31" s="153">
        <v>2.5</v>
      </c>
      <c r="HU31" s="123">
        <v>13</v>
      </c>
      <c r="HV31" s="153">
        <v>6.5</v>
      </c>
      <c r="HW31" s="123">
        <v>477</v>
      </c>
      <c r="HX31" s="123">
        <v>159</v>
      </c>
      <c r="HY31" s="153">
        <v>0.828125</v>
      </c>
      <c r="HZ31" s="123">
        <v>26971</v>
      </c>
      <c r="IA31" s="153">
        <v>10.41753572808034</v>
      </c>
      <c r="IB31" s="123">
        <v>122</v>
      </c>
      <c r="IC31" s="153">
        <v>0.14136732329084589</v>
      </c>
      <c r="ID31" s="123">
        <v>17608</v>
      </c>
      <c r="IE31" s="153">
        <v>6.8010814986481263</v>
      </c>
      <c r="IF31" s="123">
        <v>1282</v>
      </c>
      <c r="IG31" s="153">
        <v>1.4855156431054461</v>
      </c>
      <c r="IH31" s="123">
        <v>1708</v>
      </c>
      <c r="II31" s="153">
        <v>0.65971417535728083</v>
      </c>
      <c r="IJ31" s="123">
        <v>1274</v>
      </c>
      <c r="IK31" s="153">
        <v>1.4762456546929317</v>
      </c>
      <c r="IL31" s="95">
        <v>468</v>
      </c>
      <c r="IM31" s="95">
        <v>431</v>
      </c>
      <c r="IN31" s="95">
        <v>81</v>
      </c>
      <c r="IO31" s="95">
        <v>323</v>
      </c>
      <c r="IP31" s="95">
        <v>68</v>
      </c>
      <c r="IQ31" s="113">
        <v>74.94</v>
      </c>
      <c r="IR31" s="113">
        <v>83.95</v>
      </c>
      <c r="IS31" s="113">
        <v>1.9</v>
      </c>
      <c r="IT31" s="95">
        <v>7</v>
      </c>
      <c r="IU31" s="95">
        <v>8</v>
      </c>
      <c r="IV31" s="113">
        <v>9.2699884125144842E-3</v>
      </c>
      <c r="IW31" s="95">
        <v>5</v>
      </c>
      <c r="IX31" s="95">
        <v>19</v>
      </c>
      <c r="IY31" s="124">
        <f t="shared" ref="IY31:IZ34" si="6">(IW31/$DW31)*100</f>
        <v>0.57937427578215528</v>
      </c>
      <c r="IZ31" s="124">
        <f t="shared" si="6"/>
        <v>2.2016222479721899</v>
      </c>
      <c r="JA31" s="182" t="s">
        <v>272</v>
      </c>
      <c r="JB31" s="182">
        <v>44</v>
      </c>
      <c r="JC31" s="230">
        <v>5.0171037628278223E-2</v>
      </c>
      <c r="JD31" s="205"/>
    </row>
    <row r="32" spans="1:264" s="35" customFormat="1" ht="29.25" hidden="1" customHeight="1">
      <c r="A32" s="122" t="s">
        <v>256</v>
      </c>
      <c r="B32" s="158" t="s">
        <v>256</v>
      </c>
      <c r="C32" s="158" t="s">
        <v>1733</v>
      </c>
      <c r="D32" s="55">
        <v>57</v>
      </c>
      <c r="E32" s="158" t="s">
        <v>869</v>
      </c>
      <c r="F32" s="145">
        <v>57</v>
      </c>
      <c r="G32" s="55" t="s">
        <v>1945</v>
      </c>
      <c r="H32" s="123">
        <v>2009</v>
      </c>
      <c r="I32" s="123">
        <v>4783</v>
      </c>
      <c r="J32" s="124">
        <v>2.3807865000000001</v>
      </c>
      <c r="K32" s="124">
        <v>22.865903400000001</v>
      </c>
      <c r="L32" s="123">
        <v>1691</v>
      </c>
      <c r="M32" s="123">
        <v>3092</v>
      </c>
      <c r="N32" s="123">
        <v>250</v>
      </c>
      <c r="O32" s="123">
        <v>418</v>
      </c>
      <c r="P32" s="123">
        <v>473</v>
      </c>
      <c r="Q32" s="123">
        <v>549</v>
      </c>
      <c r="R32" s="123">
        <v>419</v>
      </c>
      <c r="S32" s="123">
        <v>570</v>
      </c>
      <c r="T32" s="123">
        <v>486</v>
      </c>
      <c r="U32" s="123">
        <v>556</v>
      </c>
      <c r="V32" s="123">
        <v>265</v>
      </c>
      <c r="W32" s="123">
        <v>233</v>
      </c>
      <c r="X32" s="123">
        <v>312</v>
      </c>
      <c r="Y32" s="123">
        <v>177</v>
      </c>
      <c r="Z32" s="123">
        <v>75</v>
      </c>
      <c r="AA32" s="123">
        <v>1462</v>
      </c>
      <c r="AB32" s="123">
        <v>705</v>
      </c>
      <c r="AC32" s="123">
        <v>564</v>
      </c>
      <c r="AD32" s="123">
        <v>110</v>
      </c>
      <c r="AE32" s="123">
        <v>1977</v>
      </c>
      <c r="AF32" s="123">
        <v>2656</v>
      </c>
      <c r="AG32" s="123">
        <v>24</v>
      </c>
      <c r="AH32" s="123">
        <v>16</v>
      </c>
      <c r="AI32" s="123">
        <v>872</v>
      </c>
      <c r="AJ32" s="123">
        <v>294</v>
      </c>
      <c r="AK32" s="123">
        <v>50</v>
      </c>
      <c r="AL32" s="123">
        <v>26</v>
      </c>
      <c r="AM32" s="123">
        <v>213</v>
      </c>
      <c r="AN32" s="125">
        <v>584.34693877551024</v>
      </c>
      <c r="AO32" s="125">
        <v>450</v>
      </c>
      <c r="AP32" s="123">
        <v>4</v>
      </c>
      <c r="AQ32" s="123">
        <v>59</v>
      </c>
      <c r="AR32" s="123">
        <v>557</v>
      </c>
      <c r="AS32" s="123">
        <v>216</v>
      </c>
      <c r="AT32" s="123">
        <v>269</v>
      </c>
      <c r="AU32" s="123">
        <v>162</v>
      </c>
      <c r="AV32" s="123">
        <v>146</v>
      </c>
      <c r="AW32" s="123">
        <v>113</v>
      </c>
      <c r="AX32" s="123">
        <v>99</v>
      </c>
      <c r="AY32" s="123">
        <v>70</v>
      </c>
      <c r="AZ32" s="123">
        <v>314</v>
      </c>
      <c r="BA32" s="125">
        <v>27305.889462809919</v>
      </c>
      <c r="BB32" s="125">
        <v>19668</v>
      </c>
      <c r="BC32" s="123">
        <v>45</v>
      </c>
      <c r="BD32" s="123">
        <v>280</v>
      </c>
      <c r="BE32" s="123">
        <v>410</v>
      </c>
      <c r="BF32" s="123">
        <v>249</v>
      </c>
      <c r="BG32" s="123">
        <v>189</v>
      </c>
      <c r="BH32" s="123">
        <v>189</v>
      </c>
      <c r="BI32" s="123">
        <v>124</v>
      </c>
      <c r="BJ32" s="123">
        <v>91</v>
      </c>
      <c r="BK32" s="123">
        <v>73</v>
      </c>
      <c r="BL32" s="123">
        <v>68</v>
      </c>
      <c r="BM32" s="123">
        <v>42</v>
      </c>
      <c r="BN32" s="123">
        <v>39</v>
      </c>
      <c r="BO32" s="123">
        <v>28</v>
      </c>
      <c r="BP32" s="123">
        <v>25</v>
      </c>
      <c r="BQ32" s="123">
        <v>15</v>
      </c>
      <c r="BR32" s="123">
        <v>17</v>
      </c>
      <c r="BS32" s="123">
        <v>10</v>
      </c>
      <c r="BT32" s="123">
        <v>8</v>
      </c>
      <c r="BU32" s="123">
        <v>5</v>
      </c>
      <c r="BV32" s="123">
        <v>7</v>
      </c>
      <c r="BW32" s="123">
        <v>22</v>
      </c>
      <c r="BX32" s="123">
        <v>1001</v>
      </c>
      <c r="BY32" s="125">
        <v>39184.831168831166</v>
      </c>
      <c r="BZ32" s="125">
        <v>31122</v>
      </c>
      <c r="CA32" s="123">
        <v>360</v>
      </c>
      <c r="CB32" s="125">
        <v>14980.986111111111</v>
      </c>
      <c r="CC32" s="125">
        <v>12414</v>
      </c>
      <c r="CD32" s="123">
        <v>633</v>
      </c>
      <c r="CE32" s="125">
        <v>15925.2448657188</v>
      </c>
      <c r="CF32" s="125">
        <v>11700</v>
      </c>
      <c r="CG32" s="123">
        <v>1263</v>
      </c>
      <c r="CH32" s="123">
        <v>403</v>
      </c>
      <c r="CI32" s="123">
        <v>204</v>
      </c>
      <c r="CJ32" s="123">
        <v>52</v>
      </c>
      <c r="CK32" s="123">
        <v>10</v>
      </c>
      <c r="CL32" s="123">
        <v>14</v>
      </c>
      <c r="CM32" s="126">
        <v>6.9686411149825784E-3</v>
      </c>
      <c r="CN32" s="123">
        <v>100</v>
      </c>
      <c r="CO32" s="126">
        <v>4.9776007964161276E-2</v>
      </c>
      <c r="CP32" s="123">
        <v>902</v>
      </c>
      <c r="CQ32" s="123">
        <v>319</v>
      </c>
      <c r="CR32" s="126">
        <v>6.6694543173740337E-2</v>
      </c>
      <c r="CS32" s="123">
        <v>137</v>
      </c>
      <c r="CT32" s="126">
        <f t="shared" si="0"/>
        <v>6.8193130910900943E-2</v>
      </c>
      <c r="CU32" s="123">
        <v>1040</v>
      </c>
      <c r="CV32" s="126">
        <f t="shared" si="1"/>
        <v>0.51767048282727723</v>
      </c>
      <c r="CW32" s="123">
        <v>22</v>
      </c>
      <c r="CX32" s="126">
        <f t="shared" si="2"/>
        <v>1.0950721752115481E-2</v>
      </c>
      <c r="CY32" s="123">
        <v>453</v>
      </c>
      <c r="CZ32" s="126">
        <f t="shared" si="3"/>
        <v>0.22548531607765057</v>
      </c>
      <c r="DA32" s="122" t="s">
        <v>1896</v>
      </c>
      <c r="DB32" s="55"/>
      <c r="DC32" s="55">
        <v>17</v>
      </c>
      <c r="DD32" s="55">
        <v>28</v>
      </c>
      <c r="DE32" s="78" t="s">
        <v>299</v>
      </c>
      <c r="DF32" s="127" t="s">
        <v>617</v>
      </c>
      <c r="DG32" s="78" t="s">
        <v>618</v>
      </c>
      <c r="DH32" s="127" t="s">
        <v>619</v>
      </c>
      <c r="DI32" s="78" t="s">
        <v>356</v>
      </c>
      <c r="DJ32" s="127" t="s">
        <v>620</v>
      </c>
      <c r="DK32" s="78" t="s">
        <v>378</v>
      </c>
      <c r="DL32" s="127" t="s">
        <v>621</v>
      </c>
      <c r="DM32" s="127" t="s">
        <v>622</v>
      </c>
      <c r="DN32" s="55" t="s">
        <v>1897</v>
      </c>
      <c r="DO32" s="68">
        <v>11.747732893652103</v>
      </c>
      <c r="DP32" s="55" t="s">
        <v>1898</v>
      </c>
      <c r="DQ32" s="55" t="s">
        <v>272</v>
      </c>
      <c r="DR32" s="127" t="s">
        <v>266</v>
      </c>
      <c r="DS32" s="169" t="s">
        <v>1946</v>
      </c>
      <c r="DT32" s="78">
        <v>2022</v>
      </c>
      <c r="DU32" s="78" t="s">
        <v>267</v>
      </c>
      <c r="DV32" s="123">
        <v>2039</v>
      </c>
      <c r="DW32" s="123">
        <v>2014</v>
      </c>
      <c r="DX32" s="55">
        <v>20</v>
      </c>
      <c r="DY32" s="55">
        <v>5</v>
      </c>
      <c r="DZ32" s="55">
        <v>0</v>
      </c>
      <c r="EA32" s="55">
        <v>160</v>
      </c>
      <c r="EB32" s="123">
        <v>1253</v>
      </c>
      <c r="EC32" s="55">
        <v>575</v>
      </c>
      <c r="ED32" s="55">
        <v>51</v>
      </c>
      <c r="EE32" s="55">
        <v>0</v>
      </c>
      <c r="EF32" s="55">
        <v>0</v>
      </c>
      <c r="EG32" s="55">
        <v>0</v>
      </c>
      <c r="EH32" s="78">
        <v>40</v>
      </c>
      <c r="EI32" s="78">
        <v>2</v>
      </c>
      <c r="EJ32" s="127" t="s">
        <v>268</v>
      </c>
      <c r="EK32" s="127" t="s">
        <v>269</v>
      </c>
      <c r="EL32" s="81">
        <v>19662</v>
      </c>
      <c r="EM32" s="78">
        <v>67</v>
      </c>
      <c r="EN32" s="78" t="s">
        <v>870</v>
      </c>
      <c r="EO32" s="84">
        <v>344433</v>
      </c>
      <c r="EP32" s="78">
        <v>48.88</v>
      </c>
      <c r="EQ32" s="263">
        <v>319446.971533351</v>
      </c>
      <c r="ER32" s="263">
        <v>2373791.0187590299</v>
      </c>
      <c r="ES32" s="84">
        <f t="shared" si="4"/>
        <v>2054344.0472256788</v>
      </c>
      <c r="ET32" s="113">
        <f t="shared" si="5"/>
        <v>0.8654275085679819</v>
      </c>
      <c r="EU32" s="55">
        <v>7</v>
      </c>
      <c r="EV32" s="55">
        <v>24</v>
      </c>
      <c r="EW32" s="55" t="s">
        <v>1898</v>
      </c>
      <c r="EX32" s="78" t="s">
        <v>267</v>
      </c>
      <c r="EY32" s="158"/>
      <c r="EZ32" s="158"/>
      <c r="FA32" s="78" t="s">
        <v>267</v>
      </c>
      <c r="FB32" s="55" t="s">
        <v>51</v>
      </c>
      <c r="FC32" s="55" t="s">
        <v>1898</v>
      </c>
      <c r="FD32" s="122"/>
      <c r="FE32" s="55"/>
      <c r="FF32" s="127" t="s">
        <v>267</v>
      </c>
      <c r="FG32" s="55" t="s">
        <v>1904</v>
      </c>
      <c r="FH32" s="78" t="s">
        <v>871</v>
      </c>
      <c r="FI32" s="78" t="s">
        <v>872</v>
      </c>
      <c r="FJ32" s="55">
        <v>3702</v>
      </c>
      <c r="FK32" s="55">
        <v>11</v>
      </c>
      <c r="FL32" s="78" t="s">
        <v>626</v>
      </c>
      <c r="FM32" s="55"/>
      <c r="FN32" s="55" t="s">
        <v>1900</v>
      </c>
      <c r="FO32" s="55" t="s">
        <v>1901</v>
      </c>
      <c r="FP32" s="55">
        <v>4</v>
      </c>
      <c r="FQ32" s="125">
        <v>443929977.97247785</v>
      </c>
      <c r="FR32" s="125">
        <v>217719.45952549184</v>
      </c>
      <c r="FS32" s="55">
        <v>3</v>
      </c>
      <c r="FT32" s="55">
        <v>1</v>
      </c>
      <c r="FU32" s="55">
        <v>1</v>
      </c>
      <c r="FV32" s="125">
        <v>185000</v>
      </c>
      <c r="FW32" s="55">
        <v>6</v>
      </c>
      <c r="FX32" s="125">
        <v>3843269.48</v>
      </c>
      <c r="FY32" s="55">
        <v>1</v>
      </c>
      <c r="FZ32" s="125">
        <v>1722511.17</v>
      </c>
      <c r="GA32" s="55" t="s">
        <v>1900</v>
      </c>
      <c r="GB32" s="55" t="s">
        <v>1901</v>
      </c>
      <c r="GC32" s="55" t="s">
        <v>1900</v>
      </c>
      <c r="GD32" s="124">
        <v>88.13</v>
      </c>
      <c r="GE32" s="124">
        <v>49.55</v>
      </c>
      <c r="GF32" s="125">
        <v>13214539.899999999</v>
      </c>
      <c r="GG32" s="125">
        <v>6561.3405660377348</v>
      </c>
      <c r="GH32" s="125">
        <v>25680879.809999999</v>
      </c>
      <c r="GI32" s="125">
        <v>12751.181633565044</v>
      </c>
      <c r="GJ32" s="125">
        <v>3113613.1</v>
      </c>
      <c r="GK32" s="125">
        <v>1545.9846573982124</v>
      </c>
      <c r="GL32" s="125">
        <v>2083748</v>
      </c>
      <c r="GM32" s="125">
        <v>1034.6315789473683</v>
      </c>
      <c r="GN32" s="125">
        <v>2023708.05</v>
      </c>
      <c r="GO32" s="125">
        <v>1004.8202830188679</v>
      </c>
      <c r="GP32" s="125">
        <v>77140.72</v>
      </c>
      <c r="GQ32" s="125">
        <v>38.302244289970211</v>
      </c>
      <c r="GR32" s="125">
        <v>185112.57</v>
      </c>
      <c r="GS32" s="125">
        <v>91.912894736842105</v>
      </c>
      <c r="GT32" s="125">
        <v>18197557.369999997</v>
      </c>
      <c r="GU32" s="125">
        <v>9035.5299751737821</v>
      </c>
      <c r="GV32" s="125">
        <v>-806055.6099999994</v>
      </c>
      <c r="GW32" s="125">
        <v>-400.22622144985075</v>
      </c>
      <c r="GX32" s="55">
        <v>0</v>
      </c>
      <c r="GY32" s="55">
        <v>0</v>
      </c>
      <c r="GZ32" s="55">
        <v>0</v>
      </c>
      <c r="HA32" s="55" t="s">
        <v>1901</v>
      </c>
      <c r="HB32" s="172">
        <v>0.72766381325307106</v>
      </c>
      <c r="HC32" s="123">
        <v>3547</v>
      </c>
      <c r="HD32" s="153">
        <v>0.58705726580602446</v>
      </c>
      <c r="HE32" s="123">
        <v>235</v>
      </c>
      <c r="HF32" s="153">
        <v>0.11668321747765641</v>
      </c>
      <c r="HG32" s="123">
        <v>10412</v>
      </c>
      <c r="HH32" s="153">
        <v>1.7232704402515722</v>
      </c>
      <c r="HI32" s="123">
        <v>96</v>
      </c>
      <c r="HJ32" s="153">
        <v>4.7666335650446874E-2</v>
      </c>
      <c r="HK32" s="123">
        <v>4822</v>
      </c>
      <c r="HL32" s="153">
        <v>0.7980801059251903</v>
      </c>
      <c r="HM32" s="123">
        <v>62</v>
      </c>
      <c r="HN32" s="153">
        <v>3.0784508440913606E-2</v>
      </c>
      <c r="HO32" s="123">
        <v>5928</v>
      </c>
      <c r="HP32" s="153">
        <v>0.98113207547169812</v>
      </c>
      <c r="HQ32" s="123">
        <v>5341</v>
      </c>
      <c r="HR32" s="153">
        <v>0.88397881496193309</v>
      </c>
      <c r="HS32" s="123">
        <v>14</v>
      </c>
      <c r="HT32" s="153">
        <v>7</v>
      </c>
      <c r="HU32" s="123">
        <v>124</v>
      </c>
      <c r="HV32" s="153">
        <v>62</v>
      </c>
      <c r="HW32" s="123">
        <v>633</v>
      </c>
      <c r="HX32" s="123">
        <v>211</v>
      </c>
      <c r="HY32" s="153">
        <v>0.73263888888888884</v>
      </c>
      <c r="HZ32" s="123">
        <v>55013</v>
      </c>
      <c r="IA32" s="153">
        <v>9.1050976497848399</v>
      </c>
      <c r="IB32" s="123">
        <v>434</v>
      </c>
      <c r="IC32" s="153">
        <v>0.21549155908639522</v>
      </c>
      <c r="ID32" s="123">
        <v>43574</v>
      </c>
      <c r="IE32" s="153">
        <v>7.2118503806686522</v>
      </c>
      <c r="IF32" s="123">
        <v>4223</v>
      </c>
      <c r="IG32" s="153">
        <v>2.09682224428997</v>
      </c>
      <c r="IH32" s="123">
        <v>2476</v>
      </c>
      <c r="II32" s="153">
        <v>0.40979808010592522</v>
      </c>
      <c r="IJ32" s="123">
        <v>916</v>
      </c>
      <c r="IK32" s="153">
        <v>0.45481628599801388</v>
      </c>
      <c r="IL32" s="95">
        <v>0</v>
      </c>
      <c r="IM32" s="95">
        <v>0</v>
      </c>
      <c r="IN32" s="95">
        <v>0</v>
      </c>
      <c r="IO32" s="95">
        <v>0</v>
      </c>
      <c r="IP32" s="95">
        <v>0</v>
      </c>
      <c r="IQ32" s="113" t="s">
        <v>1900</v>
      </c>
      <c r="IR32" s="113" t="s">
        <v>1900</v>
      </c>
      <c r="IS32" s="113" t="s">
        <v>1900</v>
      </c>
      <c r="IT32" s="95">
        <v>7</v>
      </c>
      <c r="IU32" s="95">
        <v>28</v>
      </c>
      <c r="IV32" s="113">
        <v>1.3902681231380337E-2</v>
      </c>
      <c r="IW32" s="95">
        <v>9</v>
      </c>
      <c r="IX32" s="95">
        <v>38</v>
      </c>
      <c r="IY32" s="124">
        <f t="shared" si="6"/>
        <v>0.44687189672293948</v>
      </c>
      <c r="IZ32" s="124">
        <f t="shared" si="6"/>
        <v>1.8867924528301887</v>
      </c>
      <c r="JA32" s="182" t="s">
        <v>272</v>
      </c>
      <c r="JB32" s="182">
        <v>102</v>
      </c>
      <c r="JC32" s="230">
        <v>5.002452182442374E-2</v>
      </c>
      <c r="JD32" s="205"/>
    </row>
    <row r="33" spans="1:264" s="35" customFormat="1" ht="29.25" hidden="1" customHeight="1">
      <c r="A33" s="122" t="s">
        <v>256</v>
      </c>
      <c r="B33" s="158" t="s">
        <v>256</v>
      </c>
      <c r="C33" s="158" t="s">
        <v>1735</v>
      </c>
      <c r="D33" s="55">
        <v>59</v>
      </c>
      <c r="E33" s="158" t="s">
        <v>939</v>
      </c>
      <c r="F33" s="145">
        <v>59</v>
      </c>
      <c r="G33" s="55" t="s">
        <v>1939</v>
      </c>
      <c r="H33" s="123">
        <v>1326</v>
      </c>
      <c r="I33" s="123">
        <v>2908</v>
      </c>
      <c r="J33" s="124">
        <v>2.1930618000000002</v>
      </c>
      <c r="K33" s="124">
        <v>24.255957800000001</v>
      </c>
      <c r="L33" s="123">
        <v>1027</v>
      </c>
      <c r="M33" s="123">
        <v>1881</v>
      </c>
      <c r="N33" s="123">
        <v>137</v>
      </c>
      <c r="O33" s="123">
        <v>219</v>
      </c>
      <c r="P33" s="123">
        <v>265</v>
      </c>
      <c r="Q33" s="123">
        <v>270</v>
      </c>
      <c r="R33" s="123">
        <v>260</v>
      </c>
      <c r="S33" s="123">
        <v>363</v>
      </c>
      <c r="T33" s="123">
        <v>287</v>
      </c>
      <c r="U33" s="123">
        <v>282</v>
      </c>
      <c r="V33" s="123">
        <v>166</v>
      </c>
      <c r="W33" s="123">
        <v>179</v>
      </c>
      <c r="X33" s="123">
        <v>249</v>
      </c>
      <c r="Y33" s="123">
        <v>171</v>
      </c>
      <c r="Z33" s="123">
        <v>60</v>
      </c>
      <c r="AA33" s="123">
        <v>778</v>
      </c>
      <c r="AB33" s="123">
        <v>588</v>
      </c>
      <c r="AC33" s="123">
        <v>480</v>
      </c>
      <c r="AD33" s="123">
        <v>57</v>
      </c>
      <c r="AE33" s="123">
        <v>1126</v>
      </c>
      <c r="AF33" s="123">
        <v>1716</v>
      </c>
      <c r="AG33" s="123">
        <v>9</v>
      </c>
      <c r="AH33" s="123">
        <v>0</v>
      </c>
      <c r="AI33" s="123">
        <v>645</v>
      </c>
      <c r="AJ33" s="123">
        <v>161</v>
      </c>
      <c r="AK33" s="123">
        <v>35</v>
      </c>
      <c r="AL33" s="123">
        <v>30</v>
      </c>
      <c r="AM33" s="123">
        <v>97</v>
      </c>
      <c r="AN33" s="125">
        <v>523.99547511312221</v>
      </c>
      <c r="AO33" s="125">
        <v>400</v>
      </c>
      <c r="AP33" s="123">
        <v>8</v>
      </c>
      <c r="AQ33" s="123">
        <v>66</v>
      </c>
      <c r="AR33" s="123">
        <v>422</v>
      </c>
      <c r="AS33" s="123">
        <v>149</v>
      </c>
      <c r="AT33" s="123">
        <v>172</v>
      </c>
      <c r="AU33" s="123">
        <v>102</v>
      </c>
      <c r="AV33" s="123">
        <v>84</v>
      </c>
      <c r="AW33" s="123">
        <v>64</v>
      </c>
      <c r="AX33" s="123">
        <v>55</v>
      </c>
      <c r="AY33" s="123">
        <v>44</v>
      </c>
      <c r="AZ33" s="123">
        <v>160</v>
      </c>
      <c r="BA33" s="125">
        <v>27971.609302325582</v>
      </c>
      <c r="BB33" s="125">
        <v>17926.5</v>
      </c>
      <c r="BC33" s="123">
        <v>42</v>
      </c>
      <c r="BD33" s="123">
        <v>213</v>
      </c>
      <c r="BE33" s="123">
        <v>301</v>
      </c>
      <c r="BF33" s="123">
        <v>157</v>
      </c>
      <c r="BG33" s="123">
        <v>128</v>
      </c>
      <c r="BH33" s="123">
        <v>94</v>
      </c>
      <c r="BI33" s="123">
        <v>74</v>
      </c>
      <c r="BJ33" s="123">
        <v>73</v>
      </c>
      <c r="BK33" s="123">
        <v>47</v>
      </c>
      <c r="BL33" s="123">
        <v>37</v>
      </c>
      <c r="BM33" s="123">
        <v>33</v>
      </c>
      <c r="BN33" s="123">
        <v>16</v>
      </c>
      <c r="BO33" s="123">
        <v>14</v>
      </c>
      <c r="BP33" s="123">
        <v>16</v>
      </c>
      <c r="BQ33" s="123">
        <v>8</v>
      </c>
      <c r="BR33" s="123">
        <v>6</v>
      </c>
      <c r="BS33" s="123">
        <v>6</v>
      </c>
      <c r="BT33" s="123">
        <v>6</v>
      </c>
      <c r="BU33" s="123">
        <v>5</v>
      </c>
      <c r="BV33" s="123">
        <v>5</v>
      </c>
      <c r="BW33" s="123">
        <v>9</v>
      </c>
      <c r="BX33" s="123">
        <v>636</v>
      </c>
      <c r="BY33" s="125">
        <v>42420.364779874217</v>
      </c>
      <c r="BZ33" s="125">
        <v>30303</v>
      </c>
      <c r="CA33" s="123">
        <v>180</v>
      </c>
      <c r="CB33" s="125">
        <v>14988.9</v>
      </c>
      <c r="CC33" s="125">
        <v>13446</v>
      </c>
      <c r="CD33" s="123">
        <v>506</v>
      </c>
      <c r="CE33" s="125">
        <v>14406.881422924902</v>
      </c>
      <c r="CF33" s="125">
        <v>10536</v>
      </c>
      <c r="CG33" s="123">
        <v>881</v>
      </c>
      <c r="CH33" s="123">
        <v>252</v>
      </c>
      <c r="CI33" s="123">
        <v>123</v>
      </c>
      <c r="CJ33" s="123">
        <v>26</v>
      </c>
      <c r="CK33" s="123">
        <v>7</v>
      </c>
      <c r="CL33" s="123">
        <v>8</v>
      </c>
      <c r="CM33" s="126">
        <v>6.0331825037707393E-3</v>
      </c>
      <c r="CN33" s="123">
        <v>43</v>
      </c>
      <c r="CO33" s="126">
        <v>3.2428355957767725E-2</v>
      </c>
      <c r="CP33" s="123">
        <v>626</v>
      </c>
      <c r="CQ33" s="123">
        <v>173</v>
      </c>
      <c r="CR33" s="126">
        <v>5.9491059147180191E-2</v>
      </c>
      <c r="CS33" s="123">
        <v>102</v>
      </c>
      <c r="CT33" s="126">
        <f t="shared" si="0"/>
        <v>7.6923076923076927E-2</v>
      </c>
      <c r="CU33" s="123">
        <v>743</v>
      </c>
      <c r="CV33" s="126">
        <f t="shared" si="1"/>
        <v>0.5603318250377074</v>
      </c>
      <c r="CW33" s="123">
        <v>22</v>
      </c>
      <c r="CX33" s="126">
        <f t="shared" si="2"/>
        <v>1.6591251885369532E-2</v>
      </c>
      <c r="CY33" s="123">
        <v>386</v>
      </c>
      <c r="CZ33" s="126">
        <f t="shared" si="3"/>
        <v>0.29110105580693818</v>
      </c>
      <c r="DA33" s="122" t="s">
        <v>1903</v>
      </c>
      <c r="DB33" s="55"/>
      <c r="DC33" s="55">
        <v>11</v>
      </c>
      <c r="DD33" s="55">
        <v>12</v>
      </c>
      <c r="DE33" s="78" t="s">
        <v>258</v>
      </c>
      <c r="DF33" s="127" t="s">
        <v>259</v>
      </c>
      <c r="DG33" s="78" t="s">
        <v>297</v>
      </c>
      <c r="DH33" s="127" t="s">
        <v>298</v>
      </c>
      <c r="DI33" s="78" t="s">
        <v>262</v>
      </c>
      <c r="DJ33" s="127" t="s">
        <v>263</v>
      </c>
      <c r="DK33" s="78" t="s">
        <v>299</v>
      </c>
      <c r="DL33" s="127" t="s">
        <v>300</v>
      </c>
      <c r="DM33" s="127" t="s">
        <v>301</v>
      </c>
      <c r="DN33" s="55" t="s">
        <v>1897</v>
      </c>
      <c r="DO33" s="68">
        <v>12.325116588940705</v>
      </c>
      <c r="DP33" s="55" t="s">
        <v>1898</v>
      </c>
      <c r="DQ33" s="55" t="s">
        <v>272</v>
      </c>
      <c r="DR33" s="127" t="s">
        <v>302</v>
      </c>
      <c r="DS33" s="169" t="s">
        <v>1947</v>
      </c>
      <c r="DT33" s="77"/>
      <c r="DU33" s="78" t="s">
        <v>267</v>
      </c>
      <c r="DV33" s="123">
        <v>1350</v>
      </c>
      <c r="DW33" s="123">
        <v>1328</v>
      </c>
      <c r="DX33" s="55">
        <v>20</v>
      </c>
      <c r="DY33" s="55">
        <v>2</v>
      </c>
      <c r="DZ33" s="55">
        <v>71</v>
      </c>
      <c r="EA33" s="55">
        <v>127</v>
      </c>
      <c r="EB33" s="123">
        <v>837</v>
      </c>
      <c r="EC33" s="55">
        <v>281</v>
      </c>
      <c r="ED33" s="55">
        <v>28</v>
      </c>
      <c r="EE33" s="55">
        <v>6</v>
      </c>
      <c r="EF33" s="55">
        <v>0</v>
      </c>
      <c r="EG33" s="55">
        <v>0</v>
      </c>
      <c r="EH33" s="78">
        <v>15</v>
      </c>
      <c r="EI33" s="78">
        <v>0</v>
      </c>
      <c r="EJ33" s="127" t="s">
        <v>268</v>
      </c>
      <c r="EK33" s="127" t="s">
        <v>269</v>
      </c>
      <c r="EL33" s="81">
        <v>20771</v>
      </c>
      <c r="EM33" s="78">
        <v>64</v>
      </c>
      <c r="EN33" s="78" t="s">
        <v>940</v>
      </c>
      <c r="EO33" s="84">
        <v>125002</v>
      </c>
      <c r="EP33" s="78">
        <v>17.72</v>
      </c>
      <c r="EQ33" s="263">
        <v>119118.35356368699</v>
      </c>
      <c r="ER33" s="263">
        <v>758861.54494483303</v>
      </c>
      <c r="ES33" s="84">
        <f t="shared" si="4"/>
        <v>639743.19138114608</v>
      </c>
      <c r="ET33" s="113">
        <f t="shared" si="5"/>
        <v>0.8430301886329653</v>
      </c>
      <c r="EU33" s="55">
        <v>5</v>
      </c>
      <c r="EV33" s="55">
        <v>30</v>
      </c>
      <c r="EW33" s="55" t="s">
        <v>1898</v>
      </c>
      <c r="EX33" s="78" t="s">
        <v>267</v>
      </c>
      <c r="EY33" s="158"/>
      <c r="EZ33" s="158"/>
      <c r="FA33" s="78" t="s">
        <v>267</v>
      </c>
      <c r="FB33" s="55" t="s">
        <v>51</v>
      </c>
      <c r="FC33" s="55" t="s">
        <v>1898</v>
      </c>
      <c r="FD33" s="122"/>
      <c r="FE33" s="55"/>
      <c r="FF33" s="127" t="s">
        <v>267</v>
      </c>
      <c r="FG33" s="55" t="s">
        <v>1904</v>
      </c>
      <c r="FH33" s="78" t="s">
        <v>941</v>
      </c>
      <c r="FI33" s="78" t="s">
        <v>839</v>
      </c>
      <c r="FJ33" s="55">
        <v>3705</v>
      </c>
      <c r="FK33" s="55" t="s">
        <v>942</v>
      </c>
      <c r="FL33" s="78" t="s">
        <v>305</v>
      </c>
      <c r="FM33" s="55" t="s">
        <v>1901</v>
      </c>
      <c r="FN33" s="55" t="s">
        <v>1900</v>
      </c>
      <c r="FO33" s="55" t="s">
        <v>1900</v>
      </c>
      <c r="FP33" s="55">
        <v>3</v>
      </c>
      <c r="FQ33" s="125">
        <v>261370800.86897299</v>
      </c>
      <c r="FR33" s="125">
        <v>193608.00064368368</v>
      </c>
      <c r="FS33" s="55">
        <v>2.9</v>
      </c>
      <c r="FT33" s="55">
        <v>3</v>
      </c>
      <c r="FU33" s="55">
        <v>3</v>
      </c>
      <c r="FV33" s="125">
        <v>5177307.51</v>
      </c>
      <c r="FW33" s="55">
        <v>6</v>
      </c>
      <c r="FX33" s="125">
        <v>6299840.04</v>
      </c>
      <c r="FY33" s="55">
        <v>5</v>
      </c>
      <c r="FZ33" s="125">
        <v>38483130.769999996</v>
      </c>
      <c r="GA33" s="55" t="s">
        <v>1900</v>
      </c>
      <c r="GB33" s="55" t="s">
        <v>1900</v>
      </c>
      <c r="GC33" s="55" t="s">
        <v>1900</v>
      </c>
      <c r="GD33" s="124">
        <v>90.01</v>
      </c>
      <c r="GE33" s="124">
        <v>43.45</v>
      </c>
      <c r="GF33" s="125">
        <v>8138311.9500000002</v>
      </c>
      <c r="GG33" s="125">
        <v>6128.2469503012053</v>
      </c>
      <c r="GH33" s="125">
        <v>17109464.360000003</v>
      </c>
      <c r="GI33" s="125">
        <v>12883.632801204822</v>
      </c>
      <c r="GJ33" s="125">
        <v>1715831.33</v>
      </c>
      <c r="GK33" s="125">
        <v>1292.0416641566267</v>
      </c>
      <c r="GL33" s="125">
        <v>1384447.05</v>
      </c>
      <c r="GM33" s="125">
        <v>1042.5053087349397</v>
      </c>
      <c r="GN33" s="125">
        <v>1480873.48</v>
      </c>
      <c r="GO33" s="125">
        <v>1115.1155722891567</v>
      </c>
      <c r="GP33" s="125">
        <v>47748.65</v>
      </c>
      <c r="GQ33" s="125">
        <v>35.955308734939763</v>
      </c>
      <c r="GR33" s="125">
        <v>149514.11000000002</v>
      </c>
      <c r="GS33" s="125">
        <v>112.58592620481929</v>
      </c>
      <c r="GT33" s="125">
        <v>12331049.740000002</v>
      </c>
      <c r="GU33" s="125">
        <v>9285.4290210843392</v>
      </c>
      <c r="GV33" s="125">
        <v>8341.2699999958277</v>
      </c>
      <c r="GW33" s="125">
        <v>6.2810768072257739</v>
      </c>
      <c r="GX33" s="55">
        <v>0</v>
      </c>
      <c r="GY33" s="55">
        <v>0</v>
      </c>
      <c r="GZ33" s="55">
        <v>0</v>
      </c>
      <c r="HA33" s="55" t="s">
        <v>1901</v>
      </c>
      <c r="HB33" s="172">
        <v>0.76375901136276392</v>
      </c>
      <c r="HC33" s="123">
        <v>1153</v>
      </c>
      <c r="HD33" s="153">
        <v>0.28940763052208834</v>
      </c>
      <c r="HE33" s="123">
        <v>124</v>
      </c>
      <c r="HF33" s="153">
        <v>9.337349397590361E-2</v>
      </c>
      <c r="HG33" s="123">
        <v>7632</v>
      </c>
      <c r="HH33" s="153">
        <v>1.9156626506024097</v>
      </c>
      <c r="HI33" s="123">
        <v>192</v>
      </c>
      <c r="HJ33" s="153">
        <v>0.14457831325301204</v>
      </c>
      <c r="HK33" s="123">
        <v>3055</v>
      </c>
      <c r="HL33" s="153">
        <v>0.76681726907630521</v>
      </c>
      <c r="HM33" s="123">
        <v>35</v>
      </c>
      <c r="HN33" s="153">
        <v>2.635542168674699E-2</v>
      </c>
      <c r="HO33" s="123">
        <v>1898</v>
      </c>
      <c r="HP33" s="153">
        <v>0.47640562248995982</v>
      </c>
      <c r="HQ33" s="123">
        <v>1557</v>
      </c>
      <c r="HR33" s="153">
        <v>0.39081325301204817</v>
      </c>
      <c r="HS33" s="123">
        <v>1</v>
      </c>
      <c r="HT33" s="153">
        <v>0.5</v>
      </c>
      <c r="HU33" s="123">
        <v>39</v>
      </c>
      <c r="HV33" s="153">
        <v>19.5</v>
      </c>
      <c r="HW33" s="123">
        <v>1466</v>
      </c>
      <c r="HX33" s="123">
        <v>488.66666666666669</v>
      </c>
      <c r="HY33" s="153">
        <v>1.3574074074074074</v>
      </c>
      <c r="HZ33" s="123">
        <v>38272</v>
      </c>
      <c r="IA33" s="153">
        <v>9.6064257028112454</v>
      </c>
      <c r="IB33" s="123">
        <v>261</v>
      </c>
      <c r="IC33" s="153">
        <v>0.19653614457831325</v>
      </c>
      <c r="ID33" s="123">
        <v>20868</v>
      </c>
      <c r="IE33" s="153">
        <v>5.2379518072289155</v>
      </c>
      <c r="IF33" s="123">
        <v>2321</v>
      </c>
      <c r="IG33" s="153">
        <v>1.7477409638554218</v>
      </c>
      <c r="IH33" s="123">
        <v>1482</v>
      </c>
      <c r="II33" s="153">
        <v>0.37198795180722893</v>
      </c>
      <c r="IJ33" s="123">
        <v>938</v>
      </c>
      <c r="IK33" s="153">
        <v>0.70632530120481929</v>
      </c>
      <c r="IL33" s="95">
        <v>0</v>
      </c>
      <c r="IM33" s="95">
        <v>0</v>
      </c>
      <c r="IN33" s="95">
        <v>0</v>
      </c>
      <c r="IO33" s="95">
        <v>0</v>
      </c>
      <c r="IP33" s="95">
        <v>0</v>
      </c>
      <c r="IQ33" s="113" t="s">
        <v>1900</v>
      </c>
      <c r="IR33" s="113" t="s">
        <v>1900</v>
      </c>
      <c r="IS33" s="113" t="s">
        <v>1900</v>
      </c>
      <c r="IT33" s="95">
        <v>67.02</v>
      </c>
      <c r="IU33" s="95">
        <v>21</v>
      </c>
      <c r="IV33" s="113">
        <v>1.5813253012048192E-2</v>
      </c>
      <c r="IW33" s="95">
        <v>7</v>
      </c>
      <c r="IX33" s="95">
        <v>36</v>
      </c>
      <c r="IY33" s="124">
        <f t="shared" si="6"/>
        <v>0.52710843373493976</v>
      </c>
      <c r="IZ33" s="124">
        <f t="shared" si="6"/>
        <v>2.7108433734939759</v>
      </c>
      <c r="JA33" s="182" t="s">
        <v>272</v>
      </c>
      <c r="JB33" s="182">
        <v>61</v>
      </c>
      <c r="JC33" s="230">
        <v>4.5185185185185182E-2</v>
      </c>
      <c r="JD33" s="205"/>
    </row>
    <row r="34" spans="1:264" s="35" customFormat="1" ht="29.25" hidden="1" customHeight="1">
      <c r="A34" s="122" t="s">
        <v>256</v>
      </c>
      <c r="B34" s="158" t="s">
        <v>256</v>
      </c>
      <c r="C34" s="158" t="s">
        <v>1806</v>
      </c>
      <c r="D34" s="55">
        <v>197</v>
      </c>
      <c r="E34" s="158" t="s">
        <v>944</v>
      </c>
      <c r="F34" s="145">
        <v>197</v>
      </c>
      <c r="G34" s="55" t="s">
        <v>1910</v>
      </c>
      <c r="H34" s="123">
        <v>340</v>
      </c>
      <c r="I34" s="123">
        <v>731</v>
      </c>
      <c r="J34" s="124">
        <v>2.15</v>
      </c>
      <c r="K34" s="124">
        <v>20.714411800000001</v>
      </c>
      <c r="L34" s="123">
        <v>253</v>
      </c>
      <c r="M34" s="123">
        <v>478</v>
      </c>
      <c r="N34" s="123">
        <v>36</v>
      </c>
      <c r="O34" s="123">
        <v>45</v>
      </c>
      <c r="P34" s="123">
        <v>61</v>
      </c>
      <c r="Q34" s="123">
        <v>67</v>
      </c>
      <c r="R34" s="123">
        <v>64</v>
      </c>
      <c r="S34" s="123">
        <v>96</v>
      </c>
      <c r="T34" s="123">
        <v>68</v>
      </c>
      <c r="U34" s="123">
        <v>82</v>
      </c>
      <c r="V34" s="123">
        <v>39</v>
      </c>
      <c r="W34" s="123">
        <v>43</v>
      </c>
      <c r="X34" s="123">
        <v>74</v>
      </c>
      <c r="Y34" s="123">
        <v>40</v>
      </c>
      <c r="Z34" s="123">
        <v>16</v>
      </c>
      <c r="AA34" s="123">
        <v>186</v>
      </c>
      <c r="AB34" s="123">
        <v>163</v>
      </c>
      <c r="AC34" s="123">
        <v>130</v>
      </c>
      <c r="AD34" s="123">
        <v>22</v>
      </c>
      <c r="AE34" s="123">
        <v>221</v>
      </c>
      <c r="AF34" s="123">
        <v>488</v>
      </c>
      <c r="AG34" s="123">
        <v>0</v>
      </c>
      <c r="AH34" s="123">
        <v>0</v>
      </c>
      <c r="AI34" s="123">
        <v>177</v>
      </c>
      <c r="AJ34" s="123">
        <v>61</v>
      </c>
      <c r="AK34" s="123">
        <v>8</v>
      </c>
      <c r="AL34" s="123">
        <v>7</v>
      </c>
      <c r="AM34" s="123">
        <v>55</v>
      </c>
      <c r="AN34" s="125">
        <v>538.22352941176473</v>
      </c>
      <c r="AO34" s="125">
        <v>372.5</v>
      </c>
      <c r="AP34" s="123">
        <v>4</v>
      </c>
      <c r="AQ34" s="123">
        <v>15</v>
      </c>
      <c r="AR34" s="123">
        <v>117</v>
      </c>
      <c r="AS34" s="123">
        <v>40</v>
      </c>
      <c r="AT34" s="123">
        <v>42</v>
      </c>
      <c r="AU34" s="123">
        <v>22</v>
      </c>
      <c r="AV34" s="123">
        <v>12</v>
      </c>
      <c r="AW34" s="123">
        <v>13</v>
      </c>
      <c r="AX34" s="123">
        <v>11</v>
      </c>
      <c r="AY34" s="123">
        <v>12</v>
      </c>
      <c r="AZ34" s="123">
        <v>52</v>
      </c>
      <c r="BA34" s="125">
        <v>25092.839285714286</v>
      </c>
      <c r="BB34" s="125">
        <v>17644</v>
      </c>
      <c r="BC34" s="123">
        <v>12</v>
      </c>
      <c r="BD34" s="123">
        <v>51</v>
      </c>
      <c r="BE34" s="123">
        <v>87</v>
      </c>
      <c r="BF34" s="123">
        <v>38</v>
      </c>
      <c r="BG34" s="123">
        <v>34</v>
      </c>
      <c r="BH34" s="123">
        <v>18</v>
      </c>
      <c r="BI34" s="123">
        <v>16</v>
      </c>
      <c r="BJ34" s="123">
        <v>19</v>
      </c>
      <c r="BK34" s="123">
        <v>13</v>
      </c>
      <c r="BL34" s="123">
        <v>7</v>
      </c>
      <c r="BM34" s="123">
        <v>8</v>
      </c>
      <c r="BN34" s="123">
        <v>8</v>
      </c>
      <c r="BO34" s="123">
        <v>4</v>
      </c>
      <c r="BP34" s="123">
        <v>5</v>
      </c>
      <c r="BQ34" s="123">
        <v>3</v>
      </c>
      <c r="BR34" s="123">
        <v>4</v>
      </c>
      <c r="BS34" s="123">
        <v>1</v>
      </c>
      <c r="BT34" s="123">
        <v>1</v>
      </c>
      <c r="BU34" s="123">
        <v>2</v>
      </c>
      <c r="BV34" s="123">
        <v>0</v>
      </c>
      <c r="BW34" s="123">
        <v>5</v>
      </c>
      <c r="BX34" s="123">
        <v>156</v>
      </c>
      <c r="BY34" s="125">
        <v>38594.282051282054</v>
      </c>
      <c r="BZ34" s="125">
        <v>32792.5</v>
      </c>
      <c r="CA34" s="123">
        <v>48</v>
      </c>
      <c r="CB34" s="125">
        <v>15131.166666666666</v>
      </c>
      <c r="CC34" s="125">
        <v>9468</v>
      </c>
      <c r="CD34" s="123">
        <v>138</v>
      </c>
      <c r="CE34" s="125">
        <v>14031.992753623188</v>
      </c>
      <c r="CF34" s="125">
        <v>10554</v>
      </c>
      <c r="CG34" s="123">
        <v>233</v>
      </c>
      <c r="CH34" s="123">
        <v>49</v>
      </c>
      <c r="CI34" s="123">
        <v>38</v>
      </c>
      <c r="CJ34" s="123">
        <v>13</v>
      </c>
      <c r="CK34" s="123">
        <v>3</v>
      </c>
      <c r="CL34" s="123">
        <v>3</v>
      </c>
      <c r="CM34" s="126">
        <v>8.8235294117647058E-3</v>
      </c>
      <c r="CN34" s="123">
        <v>21</v>
      </c>
      <c r="CO34" s="126">
        <v>6.1764705882352944E-2</v>
      </c>
      <c r="CP34" s="123">
        <v>173</v>
      </c>
      <c r="CQ34" s="123">
        <v>41</v>
      </c>
      <c r="CR34" s="126">
        <v>5.6087551299589603E-2</v>
      </c>
      <c r="CS34" s="123">
        <v>50</v>
      </c>
      <c r="CT34" s="126">
        <f t="shared" si="0"/>
        <v>0.14705882352941177</v>
      </c>
      <c r="CU34" s="123">
        <v>191</v>
      </c>
      <c r="CV34" s="126">
        <f t="shared" si="1"/>
        <v>0.56176470588235294</v>
      </c>
      <c r="CW34" s="123">
        <v>16</v>
      </c>
      <c r="CX34" s="126">
        <f t="shared" si="2"/>
        <v>4.7058823529411764E-2</v>
      </c>
      <c r="CY34" s="123">
        <v>104</v>
      </c>
      <c r="CZ34" s="126">
        <f t="shared" si="3"/>
        <v>0.30588235294117649</v>
      </c>
      <c r="DA34" s="122" t="s">
        <v>1896</v>
      </c>
      <c r="DB34" s="55"/>
      <c r="DC34" s="55">
        <v>30</v>
      </c>
      <c r="DD34" s="55">
        <v>3</v>
      </c>
      <c r="DE34" s="78" t="s">
        <v>309</v>
      </c>
      <c r="DF34" s="127" t="s">
        <v>310</v>
      </c>
      <c r="DG34" s="78" t="s">
        <v>945</v>
      </c>
      <c r="DH34" s="127" t="s">
        <v>946</v>
      </c>
      <c r="DI34" s="78" t="s">
        <v>488</v>
      </c>
      <c r="DJ34" s="127" t="s">
        <v>489</v>
      </c>
      <c r="DK34" s="78" t="s">
        <v>404</v>
      </c>
      <c r="DL34" s="127" t="s">
        <v>490</v>
      </c>
      <c r="DM34" s="127" t="s">
        <v>947</v>
      </c>
      <c r="DN34" s="55" t="s">
        <v>1897</v>
      </c>
      <c r="DO34" s="68">
        <v>12.278308321964529</v>
      </c>
      <c r="DP34" s="55" t="s">
        <v>1898</v>
      </c>
      <c r="DQ34" s="55" t="s">
        <v>272</v>
      </c>
      <c r="DR34" s="127" t="s">
        <v>266</v>
      </c>
      <c r="DS34" s="169" t="s">
        <v>1948</v>
      </c>
      <c r="DT34" s="77"/>
      <c r="DU34" s="78" t="s">
        <v>267</v>
      </c>
      <c r="DV34" s="123">
        <v>344</v>
      </c>
      <c r="DW34" s="123">
        <v>341</v>
      </c>
      <c r="DX34" s="55">
        <v>0</v>
      </c>
      <c r="DY34" s="55">
        <v>3</v>
      </c>
      <c r="DZ34" s="55">
        <v>17</v>
      </c>
      <c r="EA34" s="55">
        <v>105</v>
      </c>
      <c r="EB34" s="123">
        <v>141</v>
      </c>
      <c r="EC34" s="55">
        <v>55</v>
      </c>
      <c r="ED34" s="55">
        <v>26</v>
      </c>
      <c r="EE34" s="55">
        <v>0</v>
      </c>
      <c r="EF34" s="55">
        <v>0</v>
      </c>
      <c r="EG34" s="55">
        <v>0</v>
      </c>
      <c r="EH34" s="78">
        <v>1</v>
      </c>
      <c r="EI34" s="78">
        <v>0</v>
      </c>
      <c r="EJ34" s="127" t="s">
        <v>268</v>
      </c>
      <c r="EK34" s="127" t="s">
        <v>290</v>
      </c>
      <c r="EL34" s="81">
        <v>27363</v>
      </c>
      <c r="EM34" s="78">
        <v>46</v>
      </c>
      <c r="EN34" s="78" t="s">
        <v>270</v>
      </c>
      <c r="EO34" s="84">
        <v>25162</v>
      </c>
      <c r="EP34" s="78">
        <v>3.42</v>
      </c>
      <c r="EQ34" s="263">
        <v>25893.2211263846</v>
      </c>
      <c r="ER34" s="263">
        <v>151365.01490269401</v>
      </c>
      <c r="ES34" s="84">
        <f t="shared" si="4"/>
        <v>125471.79377630941</v>
      </c>
      <c r="ET34" s="113">
        <f t="shared" si="5"/>
        <v>0.8289352322065292</v>
      </c>
      <c r="EU34" s="55">
        <v>3</v>
      </c>
      <c r="EV34" s="55">
        <v>5</v>
      </c>
      <c r="EW34" s="55" t="s">
        <v>1901</v>
      </c>
      <c r="EX34" s="78" t="s">
        <v>390</v>
      </c>
      <c r="EY34" s="158"/>
      <c r="EZ34" s="158"/>
      <c r="FA34" s="78" t="s">
        <v>267</v>
      </c>
      <c r="FB34" s="55" t="s">
        <v>51</v>
      </c>
      <c r="FC34" s="55" t="s">
        <v>1898</v>
      </c>
      <c r="FD34" s="122"/>
      <c r="FE34" s="55"/>
      <c r="FF34" s="127" t="s">
        <v>267</v>
      </c>
      <c r="FG34" s="55" t="s">
        <v>1904</v>
      </c>
      <c r="FH34" s="78" t="s">
        <v>948</v>
      </c>
      <c r="FI34" s="78" t="s">
        <v>949</v>
      </c>
      <c r="FJ34" s="55">
        <v>3701</v>
      </c>
      <c r="FK34" s="55">
        <v>10</v>
      </c>
      <c r="FL34" s="78" t="s">
        <v>950</v>
      </c>
      <c r="FM34" s="55"/>
      <c r="FN34" s="55" t="s">
        <v>1900</v>
      </c>
      <c r="FO34" s="55" t="s">
        <v>1900</v>
      </c>
      <c r="FP34" s="55">
        <v>1</v>
      </c>
      <c r="FQ34" s="125">
        <v>50021197.430183761</v>
      </c>
      <c r="FR34" s="125">
        <v>145410.45764588303</v>
      </c>
      <c r="FS34" s="55">
        <v>3</v>
      </c>
      <c r="FT34" s="55">
        <v>3</v>
      </c>
      <c r="FU34" s="55">
        <v>4</v>
      </c>
      <c r="FV34" s="125">
        <v>24543231.579999998</v>
      </c>
      <c r="FW34" s="55">
        <v>3</v>
      </c>
      <c r="FX34" s="125">
        <v>1483026.49</v>
      </c>
      <c r="FY34" s="55">
        <v>0</v>
      </c>
      <c r="FZ34" s="125">
        <v>0</v>
      </c>
      <c r="GA34" s="55" t="s">
        <v>1900</v>
      </c>
      <c r="GB34" s="55" t="s">
        <v>1900</v>
      </c>
      <c r="GC34" s="55" t="s">
        <v>1900</v>
      </c>
      <c r="GD34" s="124">
        <v>88.11</v>
      </c>
      <c r="GE34" s="124">
        <v>42.23</v>
      </c>
      <c r="GF34" s="125">
        <v>2150743.61</v>
      </c>
      <c r="GG34" s="125">
        <v>6307.1660117302044</v>
      </c>
      <c r="GH34" s="125">
        <v>5554956.2199999997</v>
      </c>
      <c r="GI34" s="125">
        <v>16290.194193548386</v>
      </c>
      <c r="GJ34" s="125">
        <v>355857.10000000003</v>
      </c>
      <c r="GK34" s="125">
        <v>1043.5692082111439</v>
      </c>
      <c r="GL34" s="125">
        <v>355084.39</v>
      </c>
      <c r="GM34" s="125">
        <v>1041.3031964809384</v>
      </c>
      <c r="GN34" s="125">
        <v>422692.19</v>
      </c>
      <c r="GO34" s="125">
        <v>1239.5665395894428</v>
      </c>
      <c r="GP34" s="125">
        <v>17743.03</v>
      </c>
      <c r="GQ34" s="125">
        <v>52.032346041055717</v>
      </c>
      <c r="GR34" s="125">
        <v>69731.570000000007</v>
      </c>
      <c r="GS34" s="125">
        <v>204.49140762463344</v>
      </c>
      <c r="GT34" s="125">
        <v>4333847.9399999995</v>
      </c>
      <c r="GU34" s="125">
        <v>12709.231495601172</v>
      </c>
      <c r="GV34" s="125">
        <v>-1400874.0499999998</v>
      </c>
      <c r="GW34" s="125">
        <v>-4108.135043988269</v>
      </c>
      <c r="GX34" s="55">
        <v>0</v>
      </c>
      <c r="GY34" s="55">
        <v>0</v>
      </c>
      <c r="GZ34" s="55">
        <v>0</v>
      </c>
      <c r="HA34" s="55" t="s">
        <v>1898</v>
      </c>
      <c r="HB34" s="172">
        <v>0.48442082736373393</v>
      </c>
      <c r="HC34" s="123">
        <v>249</v>
      </c>
      <c r="HD34" s="153">
        <v>0.24340175953079179</v>
      </c>
      <c r="HE34" s="123">
        <v>15</v>
      </c>
      <c r="HF34" s="153">
        <v>4.398826979472141E-2</v>
      </c>
      <c r="HG34" s="123">
        <v>2730</v>
      </c>
      <c r="HH34" s="153">
        <v>2.6686217008797652</v>
      </c>
      <c r="HI34" s="123">
        <v>46</v>
      </c>
      <c r="HJ34" s="153">
        <v>0.13489736070381231</v>
      </c>
      <c r="HK34" s="123">
        <v>1047</v>
      </c>
      <c r="HL34" s="153">
        <v>1.0234604105571847</v>
      </c>
      <c r="HM34" s="123">
        <v>14</v>
      </c>
      <c r="HN34" s="153">
        <v>4.1055718475073312E-2</v>
      </c>
      <c r="HO34" s="123">
        <v>605</v>
      </c>
      <c r="HP34" s="153">
        <v>0.59139784946236551</v>
      </c>
      <c r="HQ34" s="123">
        <v>652</v>
      </c>
      <c r="HR34" s="153">
        <v>0.63734115347018572</v>
      </c>
      <c r="HS34" s="123">
        <v>7</v>
      </c>
      <c r="HT34" s="153">
        <v>3.5</v>
      </c>
      <c r="HU34" s="123">
        <v>13</v>
      </c>
      <c r="HV34" s="153">
        <v>6.5</v>
      </c>
      <c r="HW34" s="123">
        <v>296</v>
      </c>
      <c r="HX34" s="123">
        <v>98.666666666666671</v>
      </c>
      <c r="HY34" s="153">
        <v>1.6444444444444444</v>
      </c>
      <c r="HZ34" s="123">
        <v>11269</v>
      </c>
      <c r="IA34" s="153">
        <v>11.01564027370479</v>
      </c>
      <c r="IB34" s="123">
        <v>29</v>
      </c>
      <c r="IC34" s="153">
        <v>8.5043988269794715E-2</v>
      </c>
      <c r="ID34" s="123">
        <v>7530</v>
      </c>
      <c r="IE34" s="153">
        <v>7.3607038123167152</v>
      </c>
      <c r="IF34" s="123">
        <v>677</v>
      </c>
      <c r="IG34" s="153">
        <v>1.9853372434017595</v>
      </c>
      <c r="IH34" s="123">
        <v>461</v>
      </c>
      <c r="II34" s="153">
        <v>0.45063538611925708</v>
      </c>
      <c r="IJ34" s="123">
        <v>166</v>
      </c>
      <c r="IK34" s="153">
        <v>0.48680351906158359</v>
      </c>
      <c r="IL34" s="95">
        <v>0</v>
      </c>
      <c r="IM34" s="95">
        <v>0</v>
      </c>
      <c r="IN34" s="95">
        <v>0</v>
      </c>
      <c r="IO34" s="95">
        <v>0</v>
      </c>
      <c r="IP34" s="95">
        <v>0</v>
      </c>
      <c r="IQ34" s="113" t="s">
        <v>1900</v>
      </c>
      <c r="IR34" s="113" t="s">
        <v>1900</v>
      </c>
      <c r="IS34" s="113" t="s">
        <v>1900</v>
      </c>
      <c r="IT34" s="95">
        <v>77</v>
      </c>
      <c r="IU34" s="95">
        <v>13</v>
      </c>
      <c r="IV34" s="113">
        <v>3.8123167155425221E-2</v>
      </c>
      <c r="IW34" s="95">
        <v>3</v>
      </c>
      <c r="IX34" s="95">
        <v>12</v>
      </c>
      <c r="IY34" s="124">
        <f t="shared" si="6"/>
        <v>0.87976539589442826</v>
      </c>
      <c r="IZ34" s="124">
        <f t="shared" si="6"/>
        <v>3.519061583577713</v>
      </c>
      <c r="JA34" s="182" t="s">
        <v>272</v>
      </c>
      <c r="JB34" s="182">
        <v>15</v>
      </c>
      <c r="JC34" s="230">
        <v>4.3604651162790699E-2</v>
      </c>
      <c r="JD34" s="205"/>
    </row>
    <row r="35" spans="1:264" s="35" customFormat="1" ht="29.25" hidden="1" customHeight="1">
      <c r="A35" s="122" t="s">
        <v>256</v>
      </c>
      <c r="B35" s="158" t="s">
        <v>256</v>
      </c>
      <c r="C35" s="158" t="s">
        <v>1742</v>
      </c>
      <c r="D35" s="55">
        <v>67</v>
      </c>
      <c r="E35" s="158" t="s">
        <v>963</v>
      </c>
      <c r="F35" s="145">
        <v>225</v>
      </c>
      <c r="G35" s="55" t="s">
        <v>1905</v>
      </c>
      <c r="H35" s="123">
        <v>125</v>
      </c>
      <c r="I35" s="123">
        <v>137</v>
      </c>
      <c r="J35" s="124">
        <v>1.0960000000000001</v>
      </c>
      <c r="K35" s="124">
        <v>19.421600000000002</v>
      </c>
      <c r="L35" s="123">
        <v>40</v>
      </c>
      <c r="M35" s="123">
        <v>97</v>
      </c>
      <c r="N35" s="123">
        <v>0</v>
      </c>
      <c r="O35" s="123">
        <v>0</v>
      </c>
      <c r="P35" s="123">
        <v>0</v>
      </c>
      <c r="Q35" s="123">
        <v>0</v>
      </c>
      <c r="R35" s="123">
        <v>0</v>
      </c>
      <c r="S35" s="123">
        <v>0</v>
      </c>
      <c r="T35" s="123">
        <v>0</v>
      </c>
      <c r="U35" s="123">
        <v>2</v>
      </c>
      <c r="V35" s="123">
        <v>0</v>
      </c>
      <c r="W35" s="123">
        <v>1</v>
      </c>
      <c r="X35" s="123">
        <v>45</v>
      </c>
      <c r="Y35" s="123">
        <v>59</v>
      </c>
      <c r="Z35" s="123">
        <v>30</v>
      </c>
      <c r="AA35" s="123">
        <v>0</v>
      </c>
      <c r="AB35" s="123">
        <v>134</v>
      </c>
      <c r="AC35" s="123">
        <v>134</v>
      </c>
      <c r="AD35" s="123">
        <v>4</v>
      </c>
      <c r="AE35" s="123">
        <v>28</v>
      </c>
      <c r="AF35" s="123">
        <v>100</v>
      </c>
      <c r="AG35" s="123">
        <v>5</v>
      </c>
      <c r="AH35" s="123">
        <v>0</v>
      </c>
      <c r="AI35" s="123">
        <v>85</v>
      </c>
      <c r="AJ35" s="123">
        <v>47</v>
      </c>
      <c r="AK35" s="123">
        <v>11</v>
      </c>
      <c r="AL35" s="123">
        <v>5</v>
      </c>
      <c r="AM35" s="123">
        <v>9</v>
      </c>
      <c r="AN35" s="125">
        <v>330.72800000000001</v>
      </c>
      <c r="AO35" s="125">
        <v>254</v>
      </c>
      <c r="AP35" s="123">
        <v>0</v>
      </c>
      <c r="AQ35" s="123">
        <v>7</v>
      </c>
      <c r="AR35" s="123">
        <v>69</v>
      </c>
      <c r="AS35" s="123">
        <v>22</v>
      </c>
      <c r="AT35" s="123">
        <v>10</v>
      </c>
      <c r="AU35" s="123">
        <v>8</v>
      </c>
      <c r="AV35" s="123">
        <v>5</v>
      </c>
      <c r="AW35" s="123">
        <v>1</v>
      </c>
      <c r="AX35" s="123">
        <v>1</v>
      </c>
      <c r="AY35" s="123">
        <v>2</v>
      </c>
      <c r="AZ35" s="123">
        <v>0</v>
      </c>
      <c r="BA35" s="125">
        <v>14392.806451612903</v>
      </c>
      <c r="BB35" s="125">
        <v>11166</v>
      </c>
      <c r="BC35" s="123">
        <v>1</v>
      </c>
      <c r="BD35" s="123">
        <v>23</v>
      </c>
      <c r="BE35" s="123">
        <v>65</v>
      </c>
      <c r="BF35" s="123">
        <v>13</v>
      </c>
      <c r="BG35" s="123">
        <v>10</v>
      </c>
      <c r="BH35" s="123">
        <v>7</v>
      </c>
      <c r="BI35" s="123">
        <v>2</v>
      </c>
      <c r="BJ35" s="123">
        <v>2</v>
      </c>
      <c r="BK35" s="123">
        <v>0</v>
      </c>
      <c r="BL35" s="123">
        <v>0</v>
      </c>
      <c r="BM35" s="123">
        <v>0</v>
      </c>
      <c r="BN35" s="123">
        <v>1</v>
      </c>
      <c r="BO35" s="123">
        <v>0</v>
      </c>
      <c r="BP35" s="123">
        <v>0</v>
      </c>
      <c r="BQ35" s="123">
        <v>0</v>
      </c>
      <c r="BR35" s="123">
        <v>0</v>
      </c>
      <c r="BS35" s="123">
        <v>0</v>
      </c>
      <c r="BT35" s="123">
        <v>0</v>
      </c>
      <c r="BU35" s="123">
        <v>0</v>
      </c>
      <c r="BV35" s="123">
        <v>0</v>
      </c>
      <c r="BW35" s="123">
        <v>0</v>
      </c>
      <c r="BX35" s="123">
        <v>5</v>
      </c>
      <c r="BY35" s="125">
        <v>24915.200000000001</v>
      </c>
      <c r="BZ35" s="125">
        <v>21288</v>
      </c>
      <c r="CA35" s="123">
        <v>0</v>
      </c>
      <c r="CB35" s="125"/>
      <c r="CC35" s="125"/>
      <c r="CD35" s="123">
        <v>119</v>
      </c>
      <c r="CE35" s="125">
        <v>13950.689075630253</v>
      </c>
      <c r="CF35" s="125">
        <v>10764</v>
      </c>
      <c r="CG35" s="123">
        <v>108</v>
      </c>
      <c r="CH35" s="123">
        <v>14</v>
      </c>
      <c r="CI35" s="123">
        <v>2</v>
      </c>
      <c r="CJ35" s="123">
        <v>0</v>
      </c>
      <c r="CK35" s="123">
        <v>0</v>
      </c>
      <c r="CL35" s="123">
        <v>0</v>
      </c>
      <c r="CM35" s="126">
        <v>0</v>
      </c>
      <c r="CN35" s="123">
        <v>0</v>
      </c>
      <c r="CO35" s="126">
        <v>0</v>
      </c>
      <c r="CP35" s="123">
        <v>80</v>
      </c>
      <c r="CQ35" s="123">
        <v>0</v>
      </c>
      <c r="CR35" s="126">
        <v>0</v>
      </c>
      <c r="CS35" s="123">
        <v>9</v>
      </c>
      <c r="CT35" s="126">
        <f t="shared" si="0"/>
        <v>7.1999999999999995E-2</v>
      </c>
      <c r="CU35" s="123">
        <v>89</v>
      </c>
      <c r="CV35" s="126">
        <f t="shared" si="1"/>
        <v>0.71199999999999997</v>
      </c>
      <c r="CW35" s="123">
        <v>9</v>
      </c>
      <c r="CX35" s="126">
        <f t="shared" si="2"/>
        <v>7.1999999999999995E-2</v>
      </c>
      <c r="CY35" s="123">
        <v>88</v>
      </c>
      <c r="CZ35" s="126">
        <f t="shared" si="3"/>
        <v>0.70399999999999996</v>
      </c>
      <c r="DA35" s="122" t="s">
        <v>1906</v>
      </c>
      <c r="DB35" s="55"/>
      <c r="DC35" s="55">
        <v>6</v>
      </c>
      <c r="DD35" s="55">
        <v>3</v>
      </c>
      <c r="DE35" s="78" t="s">
        <v>404</v>
      </c>
      <c r="DF35" s="127" t="s">
        <v>606</v>
      </c>
      <c r="DG35" s="78" t="s">
        <v>260</v>
      </c>
      <c r="DH35" s="127" t="s">
        <v>261</v>
      </c>
      <c r="DI35" s="78" t="s">
        <v>592</v>
      </c>
      <c r="DJ35" s="127" t="s">
        <v>609</v>
      </c>
      <c r="DK35" s="78" t="s">
        <v>354</v>
      </c>
      <c r="DL35" s="127" t="s">
        <v>633</v>
      </c>
      <c r="DM35" s="127" t="s">
        <v>964</v>
      </c>
      <c r="DN35" s="55" t="s">
        <v>1897</v>
      </c>
      <c r="DO35" s="68">
        <v>6.9930069930069934</v>
      </c>
      <c r="DP35" s="55" t="s">
        <v>1898</v>
      </c>
      <c r="DQ35" s="55" t="s">
        <v>1904</v>
      </c>
      <c r="DR35" s="127" t="s">
        <v>328</v>
      </c>
      <c r="DS35" s="169"/>
      <c r="DT35" s="78">
        <v>2021</v>
      </c>
      <c r="DU35" s="78" t="s">
        <v>519</v>
      </c>
      <c r="DV35" s="123">
        <v>132</v>
      </c>
      <c r="DW35" s="123">
        <v>125</v>
      </c>
      <c r="DX35" s="55">
        <v>5</v>
      </c>
      <c r="DY35" s="55">
        <v>2</v>
      </c>
      <c r="DZ35" s="55">
        <v>25</v>
      </c>
      <c r="EA35" s="55">
        <v>107</v>
      </c>
      <c r="EB35" s="123">
        <v>0</v>
      </c>
      <c r="EC35" s="55">
        <v>0</v>
      </c>
      <c r="ED35" s="55">
        <v>0</v>
      </c>
      <c r="EE35" s="55">
        <v>0</v>
      </c>
      <c r="EF35" s="55">
        <v>0</v>
      </c>
      <c r="EG35" s="55">
        <v>0</v>
      </c>
      <c r="EH35" s="78">
        <v>1</v>
      </c>
      <c r="EI35" s="78">
        <v>0</v>
      </c>
      <c r="EJ35" s="127" t="s">
        <v>268</v>
      </c>
      <c r="EK35" s="127" t="s">
        <v>290</v>
      </c>
      <c r="EL35" s="81">
        <v>26298</v>
      </c>
      <c r="EM35" s="78">
        <v>49</v>
      </c>
      <c r="EN35" s="78" t="s">
        <v>271</v>
      </c>
      <c r="EO35" s="84">
        <v>18734</v>
      </c>
      <c r="EP35" s="78">
        <v>1.08</v>
      </c>
      <c r="EQ35" s="263">
        <v>16205.1427319551</v>
      </c>
      <c r="ER35" s="263">
        <v>47071.099649214797</v>
      </c>
      <c r="ES35" s="84">
        <f t="shared" si="4"/>
        <v>30865.956917259697</v>
      </c>
      <c r="ET35" s="113">
        <f t="shared" si="5"/>
        <v>0.65573052567881907</v>
      </c>
      <c r="EU35" s="55">
        <v>3</v>
      </c>
      <c r="EV35" s="55">
        <v>2</v>
      </c>
      <c r="EW35" s="55" t="s">
        <v>1901</v>
      </c>
      <c r="EX35" s="78" t="s">
        <v>271</v>
      </c>
      <c r="EY35" s="158"/>
      <c r="EZ35" s="158"/>
      <c r="FA35" s="78" t="s">
        <v>267</v>
      </c>
      <c r="FB35" s="55" t="s">
        <v>51</v>
      </c>
      <c r="FC35" s="55" t="s">
        <v>1898</v>
      </c>
      <c r="FD35" s="122"/>
      <c r="FE35" s="55"/>
      <c r="FF35" s="127" t="s">
        <v>267</v>
      </c>
      <c r="FG35" s="55" t="s">
        <v>1904</v>
      </c>
      <c r="FH35" s="78" t="s">
        <v>965</v>
      </c>
      <c r="FI35" s="78" t="s">
        <v>966</v>
      </c>
      <c r="FJ35" s="55">
        <v>3709</v>
      </c>
      <c r="FK35" s="55">
        <v>11</v>
      </c>
      <c r="FL35" s="78" t="s">
        <v>967</v>
      </c>
      <c r="FM35" s="55"/>
      <c r="FN35" s="55" t="s">
        <v>1900</v>
      </c>
      <c r="FO35" s="55" t="s">
        <v>1900</v>
      </c>
      <c r="FP35" s="55">
        <v>0</v>
      </c>
      <c r="FQ35" s="125">
        <v>20628612.122972716</v>
      </c>
      <c r="FR35" s="125">
        <v>156277.36456797511</v>
      </c>
      <c r="FS35" s="55">
        <v>3</v>
      </c>
      <c r="FT35" s="55">
        <v>3.5</v>
      </c>
      <c r="FU35" s="55">
        <v>1</v>
      </c>
      <c r="FV35" s="125">
        <v>67163.070000000007</v>
      </c>
      <c r="FW35" s="55">
        <v>5</v>
      </c>
      <c r="FX35" s="125">
        <v>1303920.44</v>
      </c>
      <c r="FY35" s="55">
        <v>2</v>
      </c>
      <c r="FZ35" s="125">
        <v>2174075.0499999998</v>
      </c>
      <c r="GA35" s="55" t="s">
        <v>1900</v>
      </c>
      <c r="GB35" s="55" t="s">
        <v>1900</v>
      </c>
      <c r="GC35" s="55" t="s">
        <v>1900</v>
      </c>
      <c r="GD35" s="124">
        <v>91.38</v>
      </c>
      <c r="GE35" s="124">
        <v>15.2</v>
      </c>
      <c r="GF35" s="125">
        <v>490895.62</v>
      </c>
      <c r="GG35" s="125">
        <v>3927.1649600000001</v>
      </c>
      <c r="GH35" s="125">
        <v>1438927.97</v>
      </c>
      <c r="GI35" s="125">
        <v>11511.42376</v>
      </c>
      <c r="GJ35" s="125">
        <v>110257.05</v>
      </c>
      <c r="GK35" s="125">
        <v>882.05640000000005</v>
      </c>
      <c r="GL35" s="125">
        <v>137082.15</v>
      </c>
      <c r="GM35" s="125">
        <v>1096.6571999999999</v>
      </c>
      <c r="GN35" s="125">
        <v>116560.59</v>
      </c>
      <c r="GO35" s="125">
        <v>932.48471999999992</v>
      </c>
      <c r="GP35" s="125">
        <v>5878.89</v>
      </c>
      <c r="GQ35" s="125">
        <v>47.031120000000001</v>
      </c>
      <c r="GR35" s="125">
        <v>11817.29</v>
      </c>
      <c r="GS35" s="125">
        <v>94.538320000000013</v>
      </c>
      <c r="GT35" s="125">
        <v>1057332</v>
      </c>
      <c r="GU35" s="125">
        <v>8458.6560000000009</v>
      </c>
      <c r="GV35" s="125">
        <v>-84182.350000000093</v>
      </c>
      <c r="GW35" s="125">
        <v>-673.45880000000079</v>
      </c>
      <c r="GX35" s="55">
        <v>0</v>
      </c>
      <c r="GY35" s="55">
        <v>0</v>
      </c>
      <c r="GZ35" s="55">
        <v>0</v>
      </c>
      <c r="HA35" s="55" t="s">
        <v>1901</v>
      </c>
      <c r="HB35" s="172">
        <v>0.74265461302576208</v>
      </c>
      <c r="HC35" s="123">
        <v>15</v>
      </c>
      <c r="HD35" s="153">
        <v>0.04</v>
      </c>
      <c r="HE35" s="123">
        <v>2</v>
      </c>
      <c r="HF35" s="153">
        <v>1.6E-2</v>
      </c>
      <c r="HG35" s="123">
        <v>500</v>
      </c>
      <c r="HH35" s="153">
        <v>1.3333333333333333</v>
      </c>
      <c r="HI35" s="123">
        <v>10</v>
      </c>
      <c r="HJ35" s="153">
        <v>0.08</v>
      </c>
      <c r="HK35" s="123">
        <v>320</v>
      </c>
      <c r="HL35" s="153">
        <v>0.85333333333333339</v>
      </c>
      <c r="HM35" s="123">
        <v>1</v>
      </c>
      <c r="HN35" s="153">
        <v>8.0000000000000002E-3</v>
      </c>
      <c r="HO35" s="123">
        <v>480</v>
      </c>
      <c r="HP35" s="153">
        <v>1.28</v>
      </c>
      <c r="HQ35" s="123">
        <v>106</v>
      </c>
      <c r="HR35" s="153">
        <v>0.28266666666666668</v>
      </c>
      <c r="HS35" s="123">
        <v>2</v>
      </c>
      <c r="HT35" s="153">
        <v>1</v>
      </c>
      <c r="HU35" s="123">
        <v>2</v>
      </c>
      <c r="HV35" s="153">
        <v>1</v>
      </c>
      <c r="HW35" s="123">
        <v>36</v>
      </c>
      <c r="HX35" s="123">
        <v>12</v>
      </c>
      <c r="HY35" s="153">
        <v>0.5</v>
      </c>
      <c r="HZ35" s="123">
        <v>2421</v>
      </c>
      <c r="IA35" s="153">
        <v>6.4560000000000004</v>
      </c>
      <c r="IB35" s="123">
        <v>12</v>
      </c>
      <c r="IC35" s="153">
        <v>9.6000000000000002E-2</v>
      </c>
      <c r="ID35" s="123">
        <v>1732</v>
      </c>
      <c r="IE35" s="153">
        <v>4.6186666666666669</v>
      </c>
      <c r="IF35" s="123">
        <v>150</v>
      </c>
      <c r="IG35" s="153">
        <v>1.2</v>
      </c>
      <c r="IH35" s="123">
        <v>170</v>
      </c>
      <c r="II35" s="153">
        <v>0.45333333333333331</v>
      </c>
      <c r="IJ35" s="123">
        <v>63</v>
      </c>
      <c r="IK35" s="153">
        <v>0.504</v>
      </c>
      <c r="IL35" s="95">
        <v>0</v>
      </c>
      <c r="IM35" s="95">
        <v>0</v>
      </c>
      <c r="IN35" s="95">
        <v>0</v>
      </c>
      <c r="IO35" s="95">
        <v>0</v>
      </c>
      <c r="IP35" s="95">
        <v>0</v>
      </c>
      <c r="IQ35" s="113" t="s">
        <v>1900</v>
      </c>
      <c r="IR35" s="113" t="s">
        <v>1900</v>
      </c>
      <c r="IS35" s="113" t="s">
        <v>1900</v>
      </c>
      <c r="IT35" s="95">
        <v>47</v>
      </c>
      <c r="IU35" s="95">
        <v>5</v>
      </c>
      <c r="IV35" s="113">
        <v>0.04</v>
      </c>
      <c r="IW35" s="95" t="s">
        <v>1900</v>
      </c>
      <c r="IX35" s="95" t="s">
        <v>1900</v>
      </c>
      <c r="IY35" s="124" t="s">
        <v>1900</v>
      </c>
      <c r="IZ35" s="124" t="s">
        <v>1900</v>
      </c>
      <c r="JA35" s="182" t="s">
        <v>267</v>
      </c>
      <c r="JB35" s="182">
        <v>7</v>
      </c>
      <c r="JC35" s="230">
        <v>5.3030303030303032E-2</v>
      </c>
      <c r="JD35" s="205"/>
    </row>
    <row r="36" spans="1:264" s="35" customFormat="1" ht="29.25" hidden="1" customHeight="1">
      <c r="A36" s="122" t="s">
        <v>256</v>
      </c>
      <c r="B36" s="158" t="s">
        <v>256</v>
      </c>
      <c r="C36" s="158" t="s">
        <v>1720</v>
      </c>
      <c r="D36" s="55">
        <v>40</v>
      </c>
      <c r="E36" s="158" t="s">
        <v>1004</v>
      </c>
      <c r="F36" s="145">
        <v>40</v>
      </c>
      <c r="G36" s="55" t="s">
        <v>1949</v>
      </c>
      <c r="H36" s="123">
        <v>726</v>
      </c>
      <c r="I36" s="123">
        <v>1457</v>
      </c>
      <c r="J36" s="124">
        <v>2.0068871000000001</v>
      </c>
      <c r="K36" s="124">
        <v>22.123966899999999</v>
      </c>
      <c r="L36" s="123">
        <v>511</v>
      </c>
      <c r="M36" s="123">
        <v>946</v>
      </c>
      <c r="N36" s="123">
        <v>91</v>
      </c>
      <c r="O36" s="123">
        <v>114</v>
      </c>
      <c r="P36" s="123">
        <v>122</v>
      </c>
      <c r="Q36" s="123">
        <v>120</v>
      </c>
      <c r="R36" s="123">
        <v>104</v>
      </c>
      <c r="S36" s="123">
        <v>197</v>
      </c>
      <c r="T36" s="123">
        <v>119</v>
      </c>
      <c r="U36" s="123">
        <v>141</v>
      </c>
      <c r="V36" s="123">
        <v>89</v>
      </c>
      <c r="W36" s="123">
        <v>95</v>
      </c>
      <c r="X36" s="123">
        <v>162</v>
      </c>
      <c r="Y36" s="123">
        <v>73</v>
      </c>
      <c r="Z36" s="123">
        <v>30</v>
      </c>
      <c r="AA36" s="123">
        <v>395</v>
      </c>
      <c r="AB36" s="123">
        <v>330</v>
      </c>
      <c r="AC36" s="123">
        <v>265</v>
      </c>
      <c r="AD36" s="123">
        <v>29</v>
      </c>
      <c r="AE36" s="123">
        <v>736</v>
      </c>
      <c r="AF36" s="123">
        <v>685</v>
      </c>
      <c r="AG36" s="123">
        <v>4</v>
      </c>
      <c r="AH36" s="123">
        <v>3</v>
      </c>
      <c r="AI36" s="123">
        <v>397</v>
      </c>
      <c r="AJ36" s="123">
        <v>142</v>
      </c>
      <c r="AK36" s="123">
        <v>13</v>
      </c>
      <c r="AL36" s="123">
        <v>10</v>
      </c>
      <c r="AM36" s="123">
        <v>65</v>
      </c>
      <c r="AN36" s="125">
        <v>547.28512396694214</v>
      </c>
      <c r="AO36" s="125">
        <v>377.5</v>
      </c>
      <c r="AP36" s="123">
        <v>15</v>
      </c>
      <c r="AQ36" s="123">
        <v>46</v>
      </c>
      <c r="AR36" s="123">
        <v>234</v>
      </c>
      <c r="AS36" s="123">
        <v>80</v>
      </c>
      <c r="AT36" s="123">
        <v>57</v>
      </c>
      <c r="AU36" s="123">
        <v>46</v>
      </c>
      <c r="AV36" s="123">
        <v>42</v>
      </c>
      <c r="AW36" s="123">
        <v>40</v>
      </c>
      <c r="AX36" s="123">
        <v>26</v>
      </c>
      <c r="AY36" s="123">
        <v>23</v>
      </c>
      <c r="AZ36" s="123">
        <v>117</v>
      </c>
      <c r="BA36" s="125">
        <v>25334.936886395513</v>
      </c>
      <c r="BB36" s="125">
        <v>18264</v>
      </c>
      <c r="BC36" s="123">
        <v>53</v>
      </c>
      <c r="BD36" s="123">
        <v>130</v>
      </c>
      <c r="BE36" s="123">
        <v>139</v>
      </c>
      <c r="BF36" s="123">
        <v>64</v>
      </c>
      <c r="BG36" s="123">
        <v>68</v>
      </c>
      <c r="BH36" s="123">
        <v>56</v>
      </c>
      <c r="BI36" s="123">
        <v>42</v>
      </c>
      <c r="BJ36" s="123">
        <v>37</v>
      </c>
      <c r="BK36" s="123">
        <v>24</v>
      </c>
      <c r="BL36" s="123">
        <v>22</v>
      </c>
      <c r="BM36" s="123">
        <v>15</v>
      </c>
      <c r="BN36" s="123">
        <v>12</v>
      </c>
      <c r="BO36" s="123">
        <v>11</v>
      </c>
      <c r="BP36" s="123">
        <v>10</v>
      </c>
      <c r="BQ36" s="123">
        <v>7</v>
      </c>
      <c r="BR36" s="123">
        <v>4</v>
      </c>
      <c r="BS36" s="123">
        <v>2</v>
      </c>
      <c r="BT36" s="123">
        <v>1</v>
      </c>
      <c r="BU36" s="123">
        <v>2</v>
      </c>
      <c r="BV36" s="123">
        <v>0</v>
      </c>
      <c r="BW36" s="123">
        <v>14</v>
      </c>
      <c r="BX36" s="123">
        <v>329</v>
      </c>
      <c r="BY36" s="125">
        <v>37297.276595744683</v>
      </c>
      <c r="BZ36" s="125">
        <v>29640</v>
      </c>
      <c r="CA36" s="123">
        <v>97</v>
      </c>
      <c r="CB36" s="125">
        <v>10334.319587628866</v>
      </c>
      <c r="CC36" s="125">
        <v>7416</v>
      </c>
      <c r="CD36" s="123">
        <v>298</v>
      </c>
      <c r="CE36" s="125">
        <v>17120.305369127516</v>
      </c>
      <c r="CF36" s="125">
        <v>10824</v>
      </c>
      <c r="CG36" s="123">
        <v>463</v>
      </c>
      <c r="CH36" s="123">
        <v>141</v>
      </c>
      <c r="CI36" s="123">
        <v>75</v>
      </c>
      <c r="CJ36" s="123">
        <v>26</v>
      </c>
      <c r="CK36" s="123">
        <v>5</v>
      </c>
      <c r="CL36" s="123">
        <v>8</v>
      </c>
      <c r="CM36" s="126">
        <v>1.1019283746556474E-2</v>
      </c>
      <c r="CN36" s="123">
        <v>49</v>
      </c>
      <c r="CO36" s="126">
        <v>6.7493112947658404E-2</v>
      </c>
      <c r="CP36" s="123">
        <v>341</v>
      </c>
      <c r="CQ36" s="123">
        <v>110</v>
      </c>
      <c r="CR36" s="126">
        <v>7.549759780370624E-2</v>
      </c>
      <c r="CS36" s="123">
        <v>100</v>
      </c>
      <c r="CT36" s="126">
        <f t="shared" si="0"/>
        <v>0.13774104683195593</v>
      </c>
      <c r="CU36" s="123">
        <v>399</v>
      </c>
      <c r="CV36" s="126">
        <f t="shared" si="1"/>
        <v>0.54958677685950408</v>
      </c>
      <c r="CW36" s="123">
        <v>21</v>
      </c>
      <c r="CX36" s="126">
        <f t="shared" si="2"/>
        <v>2.8925619834710745E-2</v>
      </c>
      <c r="CY36" s="123">
        <v>214</v>
      </c>
      <c r="CZ36" s="126">
        <f t="shared" si="3"/>
        <v>0.29476584022038566</v>
      </c>
      <c r="DA36" s="122" t="s">
        <v>1903</v>
      </c>
      <c r="DB36" s="55"/>
      <c r="DC36" s="55">
        <v>37</v>
      </c>
      <c r="DD36" s="55">
        <v>5</v>
      </c>
      <c r="DE36" s="78" t="s">
        <v>299</v>
      </c>
      <c r="DF36" s="127" t="s">
        <v>617</v>
      </c>
      <c r="DG36" s="78" t="s">
        <v>618</v>
      </c>
      <c r="DH36" s="127" t="s">
        <v>619</v>
      </c>
      <c r="DI36" s="78" t="s">
        <v>356</v>
      </c>
      <c r="DJ36" s="127" t="s">
        <v>620</v>
      </c>
      <c r="DK36" s="78" t="s">
        <v>378</v>
      </c>
      <c r="DL36" s="127" t="s">
        <v>621</v>
      </c>
      <c r="DM36" s="127" t="s">
        <v>622</v>
      </c>
      <c r="DN36" s="55" t="s">
        <v>1897</v>
      </c>
      <c r="DO36" s="68">
        <v>13.605442176870747</v>
      </c>
      <c r="DP36" s="55" t="s">
        <v>1898</v>
      </c>
      <c r="DQ36" s="55" t="s">
        <v>272</v>
      </c>
      <c r="DR36" s="127" t="s">
        <v>266</v>
      </c>
      <c r="DS36" s="169" t="s">
        <v>1950</v>
      </c>
      <c r="DT36" s="77"/>
      <c r="DU36" s="78" t="s">
        <v>267</v>
      </c>
      <c r="DV36" s="123">
        <v>733</v>
      </c>
      <c r="DW36" s="123">
        <v>728</v>
      </c>
      <c r="DX36" s="55">
        <v>4</v>
      </c>
      <c r="DY36" s="55">
        <v>1</v>
      </c>
      <c r="DZ36" s="55">
        <v>3</v>
      </c>
      <c r="EA36" s="55">
        <v>245</v>
      </c>
      <c r="EB36" s="123">
        <v>404</v>
      </c>
      <c r="EC36" s="55">
        <v>81</v>
      </c>
      <c r="ED36" s="55">
        <v>0</v>
      </c>
      <c r="EE36" s="55">
        <v>0</v>
      </c>
      <c r="EF36" s="55">
        <v>0</v>
      </c>
      <c r="EG36" s="55">
        <v>0</v>
      </c>
      <c r="EH36" s="78">
        <v>6</v>
      </c>
      <c r="EI36" s="78">
        <v>0</v>
      </c>
      <c r="EJ36" s="127" t="s">
        <v>268</v>
      </c>
      <c r="EK36" s="127" t="s">
        <v>269</v>
      </c>
      <c r="EL36" s="81">
        <v>18597</v>
      </c>
      <c r="EM36" s="78">
        <v>70</v>
      </c>
      <c r="EN36" s="78" t="s">
        <v>404</v>
      </c>
      <c r="EO36" s="84">
        <v>54684</v>
      </c>
      <c r="EP36" s="78">
        <v>7.9300000000000006</v>
      </c>
      <c r="EQ36" s="263">
        <v>52330.9138733828</v>
      </c>
      <c r="ER36" s="263">
        <v>321165.30047176802</v>
      </c>
      <c r="ES36" s="84">
        <f t="shared" si="4"/>
        <v>268834.38659838523</v>
      </c>
      <c r="ET36" s="113">
        <f t="shared" si="5"/>
        <v>0.83705925329880737</v>
      </c>
      <c r="EU36" s="55">
        <v>4</v>
      </c>
      <c r="EV36" s="55">
        <v>13</v>
      </c>
      <c r="EW36" s="55" t="s">
        <v>1898</v>
      </c>
      <c r="EX36" s="78" t="s">
        <v>267</v>
      </c>
      <c r="EY36" s="158"/>
      <c r="EZ36" s="158"/>
      <c r="FA36" s="78" t="s">
        <v>267</v>
      </c>
      <c r="FB36" s="55" t="s">
        <v>51</v>
      </c>
      <c r="FC36" s="55" t="s">
        <v>1898</v>
      </c>
      <c r="FD36" s="122"/>
      <c r="FE36" s="55"/>
      <c r="FF36" s="127" t="s">
        <v>267</v>
      </c>
      <c r="FG36" s="55" t="s">
        <v>1904</v>
      </c>
      <c r="FH36" s="78" t="s">
        <v>1005</v>
      </c>
      <c r="FI36" s="78" t="s">
        <v>1006</v>
      </c>
      <c r="FJ36" s="55">
        <v>3702</v>
      </c>
      <c r="FK36" s="55">
        <v>11</v>
      </c>
      <c r="FL36" s="78" t="s">
        <v>626</v>
      </c>
      <c r="FM36" s="55"/>
      <c r="FN36" s="55" t="s">
        <v>1900</v>
      </c>
      <c r="FO36" s="55" t="s">
        <v>1900</v>
      </c>
      <c r="FP36" s="55">
        <v>2</v>
      </c>
      <c r="FQ36" s="125">
        <v>114447303.74277732</v>
      </c>
      <c r="FR36" s="125">
        <v>156135.47577459388</v>
      </c>
      <c r="FS36" s="55">
        <v>3</v>
      </c>
      <c r="FT36" s="55">
        <v>3</v>
      </c>
      <c r="FU36" s="55">
        <v>1</v>
      </c>
      <c r="FV36" s="125">
        <v>185000</v>
      </c>
      <c r="FW36" s="55">
        <v>4</v>
      </c>
      <c r="FX36" s="125">
        <v>3424220.88</v>
      </c>
      <c r="FY36" s="55">
        <v>0</v>
      </c>
      <c r="FZ36" s="125">
        <v>0</v>
      </c>
      <c r="GA36" s="55" t="s">
        <v>1900</v>
      </c>
      <c r="GB36" s="55" t="s">
        <v>1900</v>
      </c>
      <c r="GC36" s="55" t="s">
        <v>1900</v>
      </c>
      <c r="GD36" s="124">
        <v>93.07</v>
      </c>
      <c r="GE36" s="124">
        <v>35.58</v>
      </c>
      <c r="GF36" s="125">
        <v>4706190.93</v>
      </c>
      <c r="GG36" s="125">
        <v>6464.54798076923</v>
      </c>
      <c r="GH36" s="125">
        <v>10865308.190000003</v>
      </c>
      <c r="GI36" s="125">
        <v>14924.873887362643</v>
      </c>
      <c r="GJ36" s="125">
        <v>888735.97000000009</v>
      </c>
      <c r="GK36" s="125">
        <v>1220.7911675824178</v>
      </c>
      <c r="GL36" s="125">
        <v>759627.59</v>
      </c>
      <c r="GM36" s="125">
        <v>1043.4444917582416</v>
      </c>
      <c r="GN36" s="125">
        <v>661807.23</v>
      </c>
      <c r="GO36" s="125">
        <v>909.07586538461533</v>
      </c>
      <c r="GP36" s="125">
        <v>29198.959999999999</v>
      </c>
      <c r="GQ36" s="125">
        <v>40.10846153846154</v>
      </c>
      <c r="GR36" s="125">
        <v>101083.16</v>
      </c>
      <c r="GS36" s="125">
        <v>138.85049450549451</v>
      </c>
      <c r="GT36" s="125">
        <v>8424855.2800000031</v>
      </c>
      <c r="GU36" s="125">
        <v>11572.603406593411</v>
      </c>
      <c r="GV36" s="125">
        <v>-6054719.0100000035</v>
      </c>
      <c r="GW36" s="125">
        <v>-8316.9217170329721</v>
      </c>
      <c r="GX36" s="55">
        <v>0</v>
      </c>
      <c r="GY36" s="55">
        <v>0</v>
      </c>
      <c r="GZ36" s="55">
        <v>0</v>
      </c>
      <c r="HA36" s="55" t="s">
        <v>1901</v>
      </c>
      <c r="HB36" s="172">
        <v>0.6352491119021666</v>
      </c>
      <c r="HC36" s="123">
        <v>504</v>
      </c>
      <c r="HD36" s="153">
        <v>0.23076923076923078</v>
      </c>
      <c r="HE36" s="123">
        <v>30</v>
      </c>
      <c r="HF36" s="153">
        <v>4.1208791208791208E-2</v>
      </c>
      <c r="HG36" s="123">
        <v>2890</v>
      </c>
      <c r="HH36" s="153">
        <v>1.3232600732600732</v>
      </c>
      <c r="HI36" s="123">
        <v>12</v>
      </c>
      <c r="HJ36" s="153">
        <v>1.6483516483516484E-2</v>
      </c>
      <c r="HK36" s="123">
        <v>1787</v>
      </c>
      <c r="HL36" s="153">
        <v>0.8182234432234432</v>
      </c>
      <c r="HM36" s="123">
        <v>12</v>
      </c>
      <c r="HN36" s="153">
        <v>1.6483516483516484E-2</v>
      </c>
      <c r="HO36" s="123">
        <v>2878</v>
      </c>
      <c r="HP36" s="153">
        <v>1.3177655677655677</v>
      </c>
      <c r="HQ36" s="123">
        <v>3334</v>
      </c>
      <c r="HR36" s="153">
        <v>1.5265567765567765</v>
      </c>
      <c r="HS36" s="123">
        <v>18</v>
      </c>
      <c r="HT36" s="153">
        <v>9</v>
      </c>
      <c r="HU36" s="123">
        <v>18</v>
      </c>
      <c r="HV36" s="153">
        <v>9</v>
      </c>
      <c r="HW36" s="123">
        <v>392</v>
      </c>
      <c r="HX36" s="123">
        <v>130.66666666666666</v>
      </c>
      <c r="HY36" s="153">
        <v>0.83760683760683763</v>
      </c>
      <c r="HZ36" s="123">
        <v>18495</v>
      </c>
      <c r="IA36" s="153">
        <v>8.4684065934065931</v>
      </c>
      <c r="IB36" s="123">
        <v>17</v>
      </c>
      <c r="IC36" s="153">
        <v>2.3351648351648352E-2</v>
      </c>
      <c r="ID36" s="123">
        <v>13117</v>
      </c>
      <c r="IE36" s="153">
        <v>6.0059523809523805</v>
      </c>
      <c r="IF36" s="123">
        <v>516</v>
      </c>
      <c r="IG36" s="153">
        <v>0.70879120879120883</v>
      </c>
      <c r="IH36" s="123">
        <v>1233</v>
      </c>
      <c r="II36" s="153">
        <v>0.56456043956043955</v>
      </c>
      <c r="IJ36" s="123">
        <v>756</v>
      </c>
      <c r="IK36" s="153">
        <v>1.0384615384615385</v>
      </c>
      <c r="IL36" s="95">
        <v>390</v>
      </c>
      <c r="IM36" s="95">
        <v>390</v>
      </c>
      <c r="IN36" s="95">
        <v>58</v>
      </c>
      <c r="IO36" s="95">
        <v>206</v>
      </c>
      <c r="IP36" s="95">
        <v>35</v>
      </c>
      <c r="IQ36" s="113">
        <v>52.82</v>
      </c>
      <c r="IR36" s="113">
        <v>60.34</v>
      </c>
      <c r="IS36" s="113">
        <v>1.61</v>
      </c>
      <c r="IT36" s="95">
        <v>75.37</v>
      </c>
      <c r="IU36" s="95">
        <v>9</v>
      </c>
      <c r="IV36" s="113">
        <v>1.2362637362637362E-2</v>
      </c>
      <c r="IW36" s="95">
        <v>3</v>
      </c>
      <c r="IX36" s="95">
        <v>17</v>
      </c>
      <c r="IY36" s="124">
        <f>(IW36/$DW36)*100</f>
        <v>0.41208791208791212</v>
      </c>
      <c r="IZ36" s="124">
        <f>(IX36/$DW36)*100</f>
        <v>2.3351648351648353</v>
      </c>
      <c r="JA36" s="182" t="s">
        <v>272</v>
      </c>
      <c r="JB36" s="182">
        <v>70</v>
      </c>
      <c r="JC36" s="230">
        <v>9.5497953615279671E-2</v>
      </c>
      <c r="JD36" s="205"/>
    </row>
    <row r="37" spans="1:264" s="35" customFormat="1" ht="29.25" hidden="1" customHeight="1">
      <c r="A37" s="122" t="s">
        <v>256</v>
      </c>
      <c r="B37" s="158" t="s">
        <v>1818</v>
      </c>
      <c r="C37" s="158" t="s">
        <v>1819</v>
      </c>
      <c r="D37" s="55">
        <v>341</v>
      </c>
      <c r="E37" s="158" t="s">
        <v>1025</v>
      </c>
      <c r="F37" s="145">
        <v>347</v>
      </c>
      <c r="G37" s="55" t="s">
        <v>1951</v>
      </c>
      <c r="H37" s="123">
        <v>33</v>
      </c>
      <c r="I37" s="123">
        <v>74</v>
      </c>
      <c r="J37" s="124">
        <v>2.2424241999999999</v>
      </c>
      <c r="K37" s="124">
        <v>21.8030303</v>
      </c>
      <c r="L37" s="123">
        <v>25</v>
      </c>
      <c r="M37" s="123">
        <v>49</v>
      </c>
      <c r="N37" s="123">
        <v>6</v>
      </c>
      <c r="O37" s="123">
        <v>7</v>
      </c>
      <c r="P37" s="123">
        <v>5</v>
      </c>
      <c r="Q37" s="123">
        <v>3</v>
      </c>
      <c r="R37" s="123">
        <v>4</v>
      </c>
      <c r="S37" s="123">
        <v>11</v>
      </c>
      <c r="T37" s="123">
        <v>5</v>
      </c>
      <c r="U37" s="123">
        <v>6</v>
      </c>
      <c r="V37" s="123">
        <v>3</v>
      </c>
      <c r="W37" s="123">
        <v>7</v>
      </c>
      <c r="X37" s="123">
        <v>15</v>
      </c>
      <c r="Y37" s="123">
        <v>2</v>
      </c>
      <c r="Z37" s="123">
        <v>0</v>
      </c>
      <c r="AA37" s="123">
        <v>19</v>
      </c>
      <c r="AB37" s="123">
        <v>22</v>
      </c>
      <c r="AC37" s="123">
        <v>17</v>
      </c>
      <c r="AD37" s="123">
        <v>7</v>
      </c>
      <c r="AE37" s="123">
        <v>17</v>
      </c>
      <c r="AF37" s="123">
        <v>50</v>
      </c>
      <c r="AG37" s="123">
        <v>0</v>
      </c>
      <c r="AH37" s="123">
        <v>0</v>
      </c>
      <c r="AI37" s="123">
        <v>14</v>
      </c>
      <c r="AJ37" s="123">
        <v>4</v>
      </c>
      <c r="AK37" s="123">
        <v>1</v>
      </c>
      <c r="AL37" s="123">
        <v>0</v>
      </c>
      <c r="AM37" s="123">
        <v>2</v>
      </c>
      <c r="AN37" s="125">
        <v>589.5454545454545</v>
      </c>
      <c r="AO37" s="125">
        <v>473</v>
      </c>
      <c r="AP37" s="123">
        <v>0</v>
      </c>
      <c r="AQ37" s="123">
        <v>3</v>
      </c>
      <c r="AR37" s="123">
        <v>6</v>
      </c>
      <c r="AS37" s="123">
        <v>3</v>
      </c>
      <c r="AT37" s="123">
        <v>5</v>
      </c>
      <c r="AU37" s="123">
        <v>2</v>
      </c>
      <c r="AV37" s="123">
        <v>3</v>
      </c>
      <c r="AW37" s="123">
        <v>3</v>
      </c>
      <c r="AX37" s="123">
        <v>1</v>
      </c>
      <c r="AY37" s="123">
        <v>2</v>
      </c>
      <c r="AZ37" s="123">
        <v>5</v>
      </c>
      <c r="BA37" s="125">
        <v>27601.8125</v>
      </c>
      <c r="BB37" s="125">
        <v>21585</v>
      </c>
      <c r="BC37" s="123">
        <v>0</v>
      </c>
      <c r="BD37" s="123">
        <v>4</v>
      </c>
      <c r="BE37" s="123">
        <v>5</v>
      </c>
      <c r="BF37" s="123">
        <v>5</v>
      </c>
      <c r="BG37" s="123">
        <v>3</v>
      </c>
      <c r="BH37" s="123">
        <v>2</v>
      </c>
      <c r="BI37" s="123">
        <v>4</v>
      </c>
      <c r="BJ37" s="123">
        <v>2</v>
      </c>
      <c r="BK37" s="123">
        <v>2</v>
      </c>
      <c r="BL37" s="123">
        <v>2</v>
      </c>
      <c r="BM37" s="123">
        <v>1</v>
      </c>
      <c r="BN37" s="123">
        <v>0</v>
      </c>
      <c r="BO37" s="123">
        <v>1</v>
      </c>
      <c r="BP37" s="123">
        <v>0</v>
      </c>
      <c r="BQ37" s="123">
        <v>0</v>
      </c>
      <c r="BR37" s="123">
        <v>0</v>
      </c>
      <c r="BS37" s="123">
        <v>1</v>
      </c>
      <c r="BT37" s="123">
        <v>0</v>
      </c>
      <c r="BU37" s="123">
        <v>0</v>
      </c>
      <c r="BV37" s="123">
        <v>0</v>
      </c>
      <c r="BW37" s="123">
        <v>0</v>
      </c>
      <c r="BX37" s="123">
        <v>15</v>
      </c>
      <c r="BY37" s="125">
        <v>35896</v>
      </c>
      <c r="BZ37" s="125">
        <v>33025</v>
      </c>
      <c r="CA37" s="123">
        <v>1</v>
      </c>
      <c r="CB37" s="125">
        <v>6018</v>
      </c>
      <c r="CC37" s="125">
        <v>6018</v>
      </c>
      <c r="CD37" s="123">
        <v>14</v>
      </c>
      <c r="CE37" s="125">
        <v>20464.928571428572</v>
      </c>
      <c r="CF37" s="125">
        <v>14628</v>
      </c>
      <c r="CG37" s="123">
        <v>17</v>
      </c>
      <c r="CH37" s="123">
        <v>9</v>
      </c>
      <c r="CI37" s="123">
        <v>6</v>
      </c>
      <c r="CJ37" s="123">
        <v>0</v>
      </c>
      <c r="CK37" s="123">
        <v>0</v>
      </c>
      <c r="CL37" s="123">
        <v>0</v>
      </c>
      <c r="CM37" s="126">
        <v>0</v>
      </c>
      <c r="CN37" s="123">
        <v>0</v>
      </c>
      <c r="CO37" s="126">
        <v>0</v>
      </c>
      <c r="CP37" s="123">
        <v>12</v>
      </c>
      <c r="CQ37" s="123">
        <v>8</v>
      </c>
      <c r="CR37" s="126">
        <v>0.10810810810810811</v>
      </c>
      <c r="CS37" s="123">
        <v>7</v>
      </c>
      <c r="CT37" s="126">
        <f t="shared" si="0"/>
        <v>0.21212121212121213</v>
      </c>
      <c r="CU37" s="123">
        <v>11</v>
      </c>
      <c r="CV37" s="126">
        <f t="shared" si="1"/>
        <v>0.33333333333333331</v>
      </c>
      <c r="CW37" s="123">
        <v>3</v>
      </c>
      <c r="CX37" s="126">
        <f t="shared" si="2"/>
        <v>9.0909090909090912E-2</v>
      </c>
      <c r="CY37" s="123">
        <v>6</v>
      </c>
      <c r="CZ37" s="126">
        <f t="shared" si="3"/>
        <v>0.18181818181818182</v>
      </c>
      <c r="DA37" s="122" t="s">
        <v>1922</v>
      </c>
      <c r="DB37" s="55" t="s">
        <v>272</v>
      </c>
      <c r="DC37" s="55">
        <v>0</v>
      </c>
      <c r="DD37" s="55">
        <v>2</v>
      </c>
      <c r="DE37" s="78" t="s">
        <v>258</v>
      </c>
      <c r="DF37" s="127" t="s">
        <v>259</v>
      </c>
      <c r="DG37" s="78" t="s">
        <v>486</v>
      </c>
      <c r="DH37" s="127" t="s">
        <v>487</v>
      </c>
      <c r="DI37" s="78" t="s">
        <v>338</v>
      </c>
      <c r="DJ37" s="127" t="s">
        <v>339</v>
      </c>
      <c r="DK37" s="78" t="s">
        <v>404</v>
      </c>
      <c r="DL37" s="127" t="s">
        <v>490</v>
      </c>
      <c r="DM37" s="127" t="s">
        <v>1026</v>
      </c>
      <c r="DN37" s="55" t="s">
        <v>1897</v>
      </c>
      <c r="DO37" s="68">
        <v>13.0434782608696</v>
      </c>
      <c r="DP37" s="55" t="s">
        <v>1898</v>
      </c>
      <c r="DQ37" s="55" t="s">
        <v>1904</v>
      </c>
      <c r="DR37" s="127" t="s">
        <v>266</v>
      </c>
      <c r="DS37" s="169"/>
      <c r="DT37" s="77"/>
      <c r="DU37" s="78" t="s">
        <v>267</v>
      </c>
      <c r="DV37" s="123">
        <v>34</v>
      </c>
      <c r="DW37" s="123">
        <v>33</v>
      </c>
      <c r="DX37" s="55">
        <v>0</v>
      </c>
      <c r="DY37" s="55">
        <v>1</v>
      </c>
      <c r="DZ37" s="55">
        <v>0</v>
      </c>
      <c r="EA37" s="55">
        <v>13</v>
      </c>
      <c r="EB37" s="123">
        <v>15</v>
      </c>
      <c r="EC37" s="55">
        <v>6</v>
      </c>
      <c r="ED37" s="55">
        <v>0</v>
      </c>
      <c r="EE37" s="55">
        <v>0</v>
      </c>
      <c r="EF37" s="55">
        <v>0</v>
      </c>
      <c r="EG37" s="55">
        <v>0</v>
      </c>
      <c r="EH37" s="78">
        <v>1</v>
      </c>
      <c r="EI37" s="78">
        <v>0</v>
      </c>
      <c r="EJ37" s="127" t="s">
        <v>268</v>
      </c>
      <c r="EK37" s="127" t="s">
        <v>290</v>
      </c>
      <c r="EL37" s="81">
        <v>31656</v>
      </c>
      <c r="EM37" s="78">
        <v>34</v>
      </c>
      <c r="EN37" s="78" t="s">
        <v>390</v>
      </c>
      <c r="EO37" s="84">
        <v>6698</v>
      </c>
      <c r="EP37" s="78">
        <v>0.21</v>
      </c>
      <c r="EQ37" s="263">
        <v>6667.1452805802901</v>
      </c>
      <c r="ER37" s="263">
        <v>9576.1141306482496</v>
      </c>
      <c r="ES37" s="84">
        <f t="shared" si="4"/>
        <v>2908.9688500679595</v>
      </c>
      <c r="ET37" s="113">
        <f t="shared" si="5"/>
        <v>0.30377341063196356</v>
      </c>
      <c r="EU37" s="55">
        <v>0</v>
      </c>
      <c r="EV37" s="55">
        <v>1</v>
      </c>
      <c r="EW37" s="55" t="s">
        <v>1898</v>
      </c>
      <c r="EX37" s="78" t="s">
        <v>267</v>
      </c>
      <c r="EY37" s="158"/>
      <c r="EZ37" s="158"/>
      <c r="FA37" s="78" t="s">
        <v>272</v>
      </c>
      <c r="FB37" s="55" t="s">
        <v>51</v>
      </c>
      <c r="FC37" s="55" t="s">
        <v>1898</v>
      </c>
      <c r="FD37" s="122"/>
      <c r="FE37" s="55"/>
      <c r="FF37" s="127" t="s">
        <v>272</v>
      </c>
      <c r="FG37" s="55" t="s">
        <v>272</v>
      </c>
      <c r="FH37" s="78" t="s">
        <v>1027</v>
      </c>
      <c r="FI37" s="78" t="s">
        <v>1028</v>
      </c>
      <c r="FJ37" s="55">
        <v>3707</v>
      </c>
      <c r="FK37" s="55">
        <v>10</v>
      </c>
      <c r="FL37" s="78" t="s">
        <v>1029</v>
      </c>
      <c r="FM37" s="55"/>
      <c r="FN37" s="55" t="s">
        <v>1900</v>
      </c>
      <c r="FO37" s="55" t="s">
        <v>1900</v>
      </c>
      <c r="FP37" s="55">
        <v>0</v>
      </c>
      <c r="FQ37" s="125">
        <v>4545717.13815693</v>
      </c>
      <c r="FR37" s="125">
        <v>133697.56288696852</v>
      </c>
      <c r="FS37" s="55">
        <v>2</v>
      </c>
      <c r="FT37" s="55">
        <v>4</v>
      </c>
      <c r="FU37" s="55">
        <v>0</v>
      </c>
      <c r="FV37" s="125">
        <v>0</v>
      </c>
      <c r="FW37" s="55">
        <v>0</v>
      </c>
      <c r="FX37" s="125">
        <v>0</v>
      </c>
      <c r="FY37" s="55">
        <v>0</v>
      </c>
      <c r="FZ37" s="125">
        <v>0</v>
      </c>
      <c r="GA37" s="55" t="s">
        <v>1900</v>
      </c>
      <c r="GB37" s="55" t="s">
        <v>1900</v>
      </c>
      <c r="GC37" s="55" t="s">
        <v>1900</v>
      </c>
      <c r="GD37" s="124">
        <v>95.25</v>
      </c>
      <c r="GE37" s="124">
        <v>33.33</v>
      </c>
      <c r="GF37" s="125">
        <v>163482.07999999999</v>
      </c>
      <c r="GG37" s="125">
        <v>4954.0024242424242</v>
      </c>
      <c r="GH37" s="125">
        <v>584273.30000000005</v>
      </c>
      <c r="GI37" s="125">
        <v>17705.251515151518</v>
      </c>
      <c r="GJ37" s="125">
        <v>49047.42</v>
      </c>
      <c r="GK37" s="125">
        <v>1486.2854545454545</v>
      </c>
      <c r="GL37" s="125">
        <v>34566.9</v>
      </c>
      <c r="GM37" s="125">
        <v>1047.4818181818182</v>
      </c>
      <c r="GN37" s="125">
        <v>9120.2900000000009</v>
      </c>
      <c r="GO37" s="125">
        <v>276.37242424242424</v>
      </c>
      <c r="GP37" s="125">
        <v>2663.95</v>
      </c>
      <c r="GQ37" s="125">
        <v>80.725757575757569</v>
      </c>
      <c r="GR37" s="125">
        <v>27903.660000000003</v>
      </c>
      <c r="GS37" s="125">
        <v>845.5654545454546</v>
      </c>
      <c r="GT37" s="125">
        <v>460971.08</v>
      </c>
      <c r="GU37" s="125">
        <v>13968.820606060606</v>
      </c>
      <c r="GV37" s="125">
        <v>-238576.90000000008</v>
      </c>
      <c r="GW37" s="125">
        <v>-7229.6030303030329</v>
      </c>
      <c r="GX37" s="55">
        <v>0</v>
      </c>
      <c r="GY37" s="55">
        <v>0</v>
      </c>
      <c r="GZ37" s="55">
        <v>0</v>
      </c>
      <c r="HA37" s="55" t="s">
        <v>1898</v>
      </c>
      <c r="HB37" s="172">
        <v>0.5129226539411833</v>
      </c>
      <c r="HC37" s="123">
        <v>0</v>
      </c>
      <c r="HD37" s="153">
        <v>0</v>
      </c>
      <c r="HE37" s="123">
        <v>0</v>
      </c>
      <c r="HF37" s="153">
        <v>0</v>
      </c>
      <c r="HG37" s="123">
        <v>151</v>
      </c>
      <c r="HH37" s="153">
        <v>1.5252525252525253</v>
      </c>
      <c r="HI37" s="123">
        <v>2</v>
      </c>
      <c r="HJ37" s="153">
        <v>6.0606060606060608E-2</v>
      </c>
      <c r="HK37" s="123">
        <v>41</v>
      </c>
      <c r="HL37" s="153">
        <v>0.41414141414141414</v>
      </c>
      <c r="HM37" s="123">
        <v>0</v>
      </c>
      <c r="HN37" s="153">
        <v>0</v>
      </c>
      <c r="HO37" s="123">
        <v>7</v>
      </c>
      <c r="HP37" s="153">
        <v>7.0707070707070718E-2</v>
      </c>
      <c r="HQ37" s="123">
        <v>4</v>
      </c>
      <c r="HR37" s="153">
        <v>4.0404040404040401E-2</v>
      </c>
      <c r="HS37" s="123">
        <v>0</v>
      </c>
      <c r="HT37" s="153">
        <v>0</v>
      </c>
      <c r="HU37" s="123">
        <v>0</v>
      </c>
      <c r="HV37" s="153">
        <v>0</v>
      </c>
      <c r="HW37" s="123"/>
      <c r="HX37" s="123"/>
      <c r="HY37" s="153"/>
      <c r="HZ37" s="123">
        <v>1150</v>
      </c>
      <c r="IA37" s="153">
        <v>11.616161616161616</v>
      </c>
      <c r="IB37" s="123">
        <v>10</v>
      </c>
      <c r="IC37" s="153">
        <v>0.30303030303030304</v>
      </c>
      <c r="ID37" s="123">
        <v>73</v>
      </c>
      <c r="IE37" s="153">
        <v>0.73737373737373735</v>
      </c>
      <c r="IF37" s="123">
        <v>0</v>
      </c>
      <c r="IG37" s="153">
        <v>0</v>
      </c>
      <c r="IH37" s="123">
        <v>1</v>
      </c>
      <c r="II37" s="153">
        <v>1.01010101010101E-2</v>
      </c>
      <c r="IJ37" s="123">
        <v>0</v>
      </c>
      <c r="IK37" s="153">
        <v>0</v>
      </c>
      <c r="IL37" s="95">
        <v>0</v>
      </c>
      <c r="IM37" s="95">
        <v>0</v>
      </c>
      <c r="IN37" s="95">
        <v>0</v>
      </c>
      <c r="IO37" s="95">
        <v>0</v>
      </c>
      <c r="IP37" s="95">
        <v>0</v>
      </c>
      <c r="IQ37" s="113" t="s">
        <v>1900</v>
      </c>
      <c r="IR37" s="113" t="s">
        <v>1900</v>
      </c>
      <c r="IS37" s="113" t="s">
        <v>1900</v>
      </c>
      <c r="IT37" s="95">
        <v>33</v>
      </c>
      <c r="IU37" s="95">
        <v>0</v>
      </c>
      <c r="IV37" s="113">
        <v>0</v>
      </c>
      <c r="IW37" s="95" t="s">
        <v>1900</v>
      </c>
      <c r="IX37" s="95" t="s">
        <v>1900</v>
      </c>
      <c r="IY37" s="124" t="s">
        <v>1900</v>
      </c>
      <c r="IZ37" s="124" t="s">
        <v>1900</v>
      </c>
      <c r="JA37" s="182" t="s">
        <v>267</v>
      </c>
      <c r="JB37" s="182">
        <v>0</v>
      </c>
      <c r="JC37" s="230">
        <v>0</v>
      </c>
      <c r="JD37" s="205"/>
    </row>
    <row r="38" spans="1:264" s="35" customFormat="1" ht="29.25" hidden="1" customHeight="1">
      <c r="A38" s="122" t="s">
        <v>256</v>
      </c>
      <c r="B38" s="158" t="s">
        <v>1818</v>
      </c>
      <c r="C38" s="158" t="s">
        <v>1819</v>
      </c>
      <c r="D38" s="55">
        <v>341</v>
      </c>
      <c r="E38" s="158" t="s">
        <v>1031</v>
      </c>
      <c r="F38" s="145">
        <v>547</v>
      </c>
      <c r="G38" s="55" t="s">
        <v>1951</v>
      </c>
      <c r="H38" s="123">
        <v>148</v>
      </c>
      <c r="I38" s="123">
        <v>325</v>
      </c>
      <c r="J38" s="124">
        <v>2.1959458999999999</v>
      </c>
      <c r="K38" s="124">
        <v>22.75</v>
      </c>
      <c r="L38" s="123">
        <v>104</v>
      </c>
      <c r="M38" s="123">
        <v>221</v>
      </c>
      <c r="N38" s="123">
        <v>15</v>
      </c>
      <c r="O38" s="123">
        <v>28</v>
      </c>
      <c r="P38" s="123">
        <v>44</v>
      </c>
      <c r="Q38" s="123">
        <v>28</v>
      </c>
      <c r="R38" s="123">
        <v>9</v>
      </c>
      <c r="S38" s="123">
        <v>32</v>
      </c>
      <c r="T38" s="123">
        <v>34</v>
      </c>
      <c r="U38" s="123">
        <v>22</v>
      </c>
      <c r="V38" s="123">
        <v>20</v>
      </c>
      <c r="W38" s="123">
        <v>25</v>
      </c>
      <c r="X38" s="123">
        <v>46</v>
      </c>
      <c r="Y38" s="123">
        <v>16</v>
      </c>
      <c r="Z38" s="123">
        <v>6</v>
      </c>
      <c r="AA38" s="123">
        <v>102</v>
      </c>
      <c r="AB38" s="123">
        <v>85</v>
      </c>
      <c r="AC38" s="123">
        <v>68</v>
      </c>
      <c r="AD38" s="123">
        <v>36</v>
      </c>
      <c r="AE38" s="123">
        <v>92</v>
      </c>
      <c r="AF38" s="123">
        <v>196</v>
      </c>
      <c r="AG38" s="123">
        <v>0</v>
      </c>
      <c r="AH38" s="123">
        <v>1</v>
      </c>
      <c r="AI38" s="123">
        <v>69</v>
      </c>
      <c r="AJ38" s="123">
        <v>24</v>
      </c>
      <c r="AK38" s="123">
        <v>3</v>
      </c>
      <c r="AL38" s="123">
        <v>5</v>
      </c>
      <c r="AM38" s="123">
        <v>20</v>
      </c>
      <c r="AN38" s="125">
        <v>527.08783783783781</v>
      </c>
      <c r="AO38" s="125">
        <v>392</v>
      </c>
      <c r="AP38" s="123">
        <v>2</v>
      </c>
      <c r="AQ38" s="123">
        <v>4</v>
      </c>
      <c r="AR38" s="123">
        <v>49</v>
      </c>
      <c r="AS38" s="123">
        <v>20</v>
      </c>
      <c r="AT38" s="123">
        <v>15</v>
      </c>
      <c r="AU38" s="123">
        <v>11</v>
      </c>
      <c r="AV38" s="123">
        <v>13</v>
      </c>
      <c r="AW38" s="123">
        <v>7</v>
      </c>
      <c r="AX38" s="123">
        <v>4</v>
      </c>
      <c r="AY38" s="123">
        <v>4</v>
      </c>
      <c r="AZ38" s="123">
        <v>19</v>
      </c>
      <c r="BA38" s="125">
        <v>25048.586206896551</v>
      </c>
      <c r="BB38" s="125">
        <v>17171</v>
      </c>
      <c r="BC38" s="123">
        <v>4</v>
      </c>
      <c r="BD38" s="123">
        <v>27</v>
      </c>
      <c r="BE38" s="123">
        <v>28</v>
      </c>
      <c r="BF38" s="123">
        <v>27</v>
      </c>
      <c r="BG38" s="123">
        <v>7</v>
      </c>
      <c r="BH38" s="123">
        <v>16</v>
      </c>
      <c r="BI38" s="123">
        <v>10</v>
      </c>
      <c r="BJ38" s="123">
        <v>3</v>
      </c>
      <c r="BK38" s="123">
        <v>7</v>
      </c>
      <c r="BL38" s="123">
        <v>0</v>
      </c>
      <c r="BM38" s="123">
        <v>2</v>
      </c>
      <c r="BN38" s="123">
        <v>0</v>
      </c>
      <c r="BO38" s="123">
        <v>5</v>
      </c>
      <c r="BP38" s="123">
        <v>0</v>
      </c>
      <c r="BQ38" s="123">
        <v>2</v>
      </c>
      <c r="BR38" s="123">
        <v>3</v>
      </c>
      <c r="BS38" s="123">
        <v>0</v>
      </c>
      <c r="BT38" s="123">
        <v>0</v>
      </c>
      <c r="BU38" s="123">
        <v>0</v>
      </c>
      <c r="BV38" s="123">
        <v>0</v>
      </c>
      <c r="BW38" s="123">
        <v>4</v>
      </c>
      <c r="BX38" s="123">
        <v>65</v>
      </c>
      <c r="BY38" s="125">
        <v>38729.369230769233</v>
      </c>
      <c r="BZ38" s="125">
        <v>30233</v>
      </c>
      <c r="CA38" s="123">
        <v>25</v>
      </c>
      <c r="CB38" s="125">
        <v>18673.080000000002</v>
      </c>
      <c r="CC38" s="125">
        <v>16416</v>
      </c>
      <c r="CD38" s="123">
        <v>58</v>
      </c>
      <c r="CE38" s="125">
        <v>12926.655172413793</v>
      </c>
      <c r="CF38" s="125">
        <v>10536</v>
      </c>
      <c r="CG38" s="123">
        <v>101</v>
      </c>
      <c r="CH38" s="123">
        <v>27</v>
      </c>
      <c r="CI38" s="123">
        <v>9</v>
      </c>
      <c r="CJ38" s="123">
        <v>7</v>
      </c>
      <c r="CK38" s="123">
        <v>1</v>
      </c>
      <c r="CL38" s="123">
        <v>1</v>
      </c>
      <c r="CM38" s="126">
        <v>6.7567567567567571E-3</v>
      </c>
      <c r="CN38" s="123">
        <v>10</v>
      </c>
      <c r="CO38" s="126">
        <v>6.7567567567567571E-2</v>
      </c>
      <c r="CP38" s="123">
        <v>71</v>
      </c>
      <c r="CQ38" s="123">
        <v>21</v>
      </c>
      <c r="CR38" s="126">
        <v>6.4615384615384616E-2</v>
      </c>
      <c r="CS38" s="123">
        <v>20</v>
      </c>
      <c r="CT38" s="126">
        <f t="shared" si="0"/>
        <v>0.13513513513513514</v>
      </c>
      <c r="CU38" s="123">
        <v>62</v>
      </c>
      <c r="CV38" s="126">
        <f t="shared" si="1"/>
        <v>0.41891891891891891</v>
      </c>
      <c r="CW38" s="123">
        <v>5</v>
      </c>
      <c r="CX38" s="126">
        <f t="shared" si="2"/>
        <v>3.3783783783783786E-2</v>
      </c>
      <c r="CY38" s="123">
        <v>33</v>
      </c>
      <c r="CZ38" s="126">
        <f t="shared" si="3"/>
        <v>0.22297297297297297</v>
      </c>
      <c r="DA38" s="122" t="s">
        <v>1922</v>
      </c>
      <c r="DB38" s="55" t="s">
        <v>272</v>
      </c>
      <c r="DC38" s="55">
        <v>0</v>
      </c>
      <c r="DD38" s="55">
        <v>0</v>
      </c>
      <c r="DE38" s="78" t="s">
        <v>258</v>
      </c>
      <c r="DF38" s="127" t="s">
        <v>259</v>
      </c>
      <c r="DG38" s="78" t="s">
        <v>486</v>
      </c>
      <c r="DH38" s="127" t="s">
        <v>487</v>
      </c>
      <c r="DI38" s="78" t="s">
        <v>338</v>
      </c>
      <c r="DJ38" s="127" t="s">
        <v>339</v>
      </c>
      <c r="DK38" s="78" t="s">
        <v>404</v>
      </c>
      <c r="DL38" s="127" t="s">
        <v>490</v>
      </c>
      <c r="DM38" s="127" t="s">
        <v>1026</v>
      </c>
      <c r="DN38" s="55" t="s">
        <v>1897</v>
      </c>
      <c r="DO38" s="68">
        <v>13.0434782608696</v>
      </c>
      <c r="DP38" s="55" t="s">
        <v>1898</v>
      </c>
      <c r="DQ38" s="55" t="s">
        <v>1904</v>
      </c>
      <c r="DR38" s="127" t="s">
        <v>266</v>
      </c>
      <c r="DS38" s="169"/>
      <c r="DT38" s="77"/>
      <c r="DU38" s="78" t="s">
        <v>267</v>
      </c>
      <c r="DV38" s="123">
        <v>150</v>
      </c>
      <c r="DW38" s="123">
        <v>148</v>
      </c>
      <c r="DX38" s="55">
        <v>1</v>
      </c>
      <c r="DY38" s="55">
        <v>1</v>
      </c>
      <c r="DZ38" s="55">
        <v>0</v>
      </c>
      <c r="EA38" s="55">
        <v>48</v>
      </c>
      <c r="EB38" s="123">
        <v>70</v>
      </c>
      <c r="EC38" s="55">
        <v>27</v>
      </c>
      <c r="ED38" s="55">
        <v>5</v>
      </c>
      <c r="EE38" s="55">
        <v>0</v>
      </c>
      <c r="EF38" s="55">
        <v>0</v>
      </c>
      <c r="EG38" s="55">
        <v>0</v>
      </c>
      <c r="EH38" s="78">
        <v>4</v>
      </c>
      <c r="EI38" s="78">
        <v>0</v>
      </c>
      <c r="EJ38" s="127" t="s">
        <v>268</v>
      </c>
      <c r="EK38" s="127" t="s">
        <v>290</v>
      </c>
      <c r="EL38" s="81">
        <v>31747</v>
      </c>
      <c r="EM38" s="78">
        <v>34</v>
      </c>
      <c r="EN38" s="78" t="s">
        <v>743</v>
      </c>
      <c r="EO38" s="84">
        <v>29954</v>
      </c>
      <c r="EP38" s="78">
        <v>1.03</v>
      </c>
      <c r="EQ38" s="263">
        <v>29251.666408434299</v>
      </c>
      <c r="ER38" s="263">
        <v>48112.3748776133</v>
      </c>
      <c r="ES38" s="84">
        <f t="shared" si="4"/>
        <v>18860.708469179001</v>
      </c>
      <c r="ET38" s="113">
        <f t="shared" si="5"/>
        <v>0.39201366627933582</v>
      </c>
      <c r="EU38" s="55">
        <v>0</v>
      </c>
      <c r="EV38" s="55">
        <v>4</v>
      </c>
      <c r="EW38" s="55" t="s">
        <v>1898</v>
      </c>
      <c r="EX38" s="78" t="s">
        <v>267</v>
      </c>
      <c r="EY38" s="158"/>
      <c r="EZ38" s="158"/>
      <c r="FA38" s="78" t="s">
        <v>272</v>
      </c>
      <c r="FB38" s="55" t="s">
        <v>51</v>
      </c>
      <c r="FC38" s="55" t="s">
        <v>1898</v>
      </c>
      <c r="FD38" s="122"/>
      <c r="FE38" s="55"/>
      <c r="FF38" s="127" t="s">
        <v>272</v>
      </c>
      <c r="FG38" s="55" t="s">
        <v>272</v>
      </c>
      <c r="FH38" s="78" t="s">
        <v>1027</v>
      </c>
      <c r="FI38" s="78" t="s">
        <v>1028</v>
      </c>
      <c r="FJ38" s="55">
        <v>3707</v>
      </c>
      <c r="FK38" s="55">
        <v>10</v>
      </c>
      <c r="FL38" s="78" t="s">
        <v>1029</v>
      </c>
      <c r="FM38" s="55"/>
      <c r="FN38" s="55" t="s">
        <v>1900</v>
      </c>
      <c r="FO38" s="55" t="s">
        <v>1900</v>
      </c>
      <c r="FP38" s="55">
        <v>0</v>
      </c>
      <c r="FQ38" s="125">
        <v>20650697.526663888</v>
      </c>
      <c r="FR38" s="125">
        <v>137671.31684442592</v>
      </c>
      <c r="FS38" s="55">
        <v>2.25</v>
      </c>
      <c r="FT38" s="55">
        <v>3.83</v>
      </c>
      <c r="FU38" s="55">
        <v>0</v>
      </c>
      <c r="FV38" s="125">
        <v>0</v>
      </c>
      <c r="FW38" s="55">
        <v>0</v>
      </c>
      <c r="FX38" s="125">
        <v>0</v>
      </c>
      <c r="FY38" s="55">
        <v>0</v>
      </c>
      <c r="FZ38" s="125">
        <v>0</v>
      </c>
      <c r="GA38" s="55" t="s">
        <v>1900</v>
      </c>
      <c r="GB38" s="55" t="s">
        <v>1900</v>
      </c>
      <c r="GC38" s="55" t="s">
        <v>1900</v>
      </c>
      <c r="GD38" s="124">
        <v>87.98</v>
      </c>
      <c r="GE38" s="124">
        <v>33.11</v>
      </c>
      <c r="GF38" s="125">
        <v>790937.58</v>
      </c>
      <c r="GG38" s="125">
        <v>5344.1728378378375</v>
      </c>
      <c r="GH38" s="125">
        <v>2271588.6100000003</v>
      </c>
      <c r="GI38" s="125">
        <v>15348.571689189192</v>
      </c>
      <c r="GJ38" s="125">
        <v>199795.79</v>
      </c>
      <c r="GK38" s="125">
        <v>1349.9715540540542</v>
      </c>
      <c r="GL38" s="125">
        <v>208223.93</v>
      </c>
      <c r="GM38" s="125">
        <v>1406.9184459459459</v>
      </c>
      <c r="GN38" s="125">
        <v>40523.47</v>
      </c>
      <c r="GO38" s="125">
        <v>273.80722972972973</v>
      </c>
      <c r="GP38" s="125">
        <v>10010.27</v>
      </c>
      <c r="GQ38" s="125">
        <v>67.636959459459462</v>
      </c>
      <c r="GR38" s="125">
        <v>56841.810000000005</v>
      </c>
      <c r="GS38" s="125">
        <v>384.06628378378383</v>
      </c>
      <c r="GT38" s="125">
        <v>1756193.3400000003</v>
      </c>
      <c r="GU38" s="125">
        <v>11866.171216216218</v>
      </c>
      <c r="GV38" s="125">
        <v>-679431.67000000039</v>
      </c>
      <c r="GW38" s="125">
        <v>-4590.7545270270293</v>
      </c>
      <c r="GX38" s="55">
        <v>0</v>
      </c>
      <c r="GY38" s="55">
        <v>0</v>
      </c>
      <c r="GZ38" s="55">
        <v>0</v>
      </c>
      <c r="HA38" s="55" t="s">
        <v>1898</v>
      </c>
      <c r="HB38" s="172">
        <v>0.50941561877919661</v>
      </c>
      <c r="HC38" s="123">
        <v>6</v>
      </c>
      <c r="HD38" s="153">
        <v>1.3513513513513514E-2</v>
      </c>
      <c r="HE38" s="123">
        <v>2</v>
      </c>
      <c r="HF38" s="153">
        <v>1.3513513513513514E-2</v>
      </c>
      <c r="HG38" s="123">
        <v>685</v>
      </c>
      <c r="HH38" s="153">
        <v>1.5427927927927929</v>
      </c>
      <c r="HI38" s="123">
        <v>5</v>
      </c>
      <c r="HJ38" s="153">
        <v>3.3783783783783786E-2</v>
      </c>
      <c r="HK38" s="123">
        <v>201</v>
      </c>
      <c r="HL38" s="153">
        <v>0.45270270270270269</v>
      </c>
      <c r="HM38" s="123">
        <v>1</v>
      </c>
      <c r="HN38" s="153">
        <v>6.7567567567567571E-3</v>
      </c>
      <c r="HO38" s="123">
        <v>40</v>
      </c>
      <c r="HP38" s="153">
        <v>9.00900900900901E-2</v>
      </c>
      <c r="HQ38" s="123">
        <v>17</v>
      </c>
      <c r="HR38" s="153">
        <v>3.8288288288288293E-2</v>
      </c>
      <c r="HS38" s="123">
        <v>0</v>
      </c>
      <c r="HT38" s="153">
        <v>0</v>
      </c>
      <c r="HU38" s="123">
        <v>0</v>
      </c>
      <c r="HV38" s="153">
        <v>0</v>
      </c>
      <c r="HW38" s="123">
        <v>6</v>
      </c>
      <c r="HX38" s="123">
        <v>2</v>
      </c>
      <c r="HY38" s="153">
        <v>4.1666666666666664E-2</v>
      </c>
      <c r="HZ38" s="123">
        <v>4709</v>
      </c>
      <c r="IA38" s="153">
        <v>10.605855855855856</v>
      </c>
      <c r="IB38" s="123">
        <v>39</v>
      </c>
      <c r="IC38" s="153">
        <v>0.26351351351351349</v>
      </c>
      <c r="ID38" s="123">
        <v>402</v>
      </c>
      <c r="IE38" s="153">
        <v>0.90540540540540537</v>
      </c>
      <c r="IF38" s="123">
        <v>9</v>
      </c>
      <c r="IG38" s="153">
        <v>6.0810810810810814E-2</v>
      </c>
      <c r="IH38" s="123">
        <v>7</v>
      </c>
      <c r="II38" s="153">
        <v>1.5765765765765768E-2</v>
      </c>
      <c r="IJ38" s="123">
        <v>0</v>
      </c>
      <c r="IK38" s="153">
        <v>0</v>
      </c>
      <c r="IL38" s="95">
        <v>0</v>
      </c>
      <c r="IM38" s="95">
        <v>0</v>
      </c>
      <c r="IN38" s="95">
        <v>0</v>
      </c>
      <c r="IO38" s="95">
        <v>0</v>
      </c>
      <c r="IP38" s="95">
        <v>0</v>
      </c>
      <c r="IQ38" s="113" t="s">
        <v>1900</v>
      </c>
      <c r="IR38" s="113" t="s">
        <v>1900</v>
      </c>
      <c r="IS38" s="113" t="s">
        <v>1900</v>
      </c>
      <c r="IT38" s="95">
        <v>33</v>
      </c>
      <c r="IU38" s="95">
        <v>2</v>
      </c>
      <c r="IV38" s="113">
        <v>1.3513513513513514E-2</v>
      </c>
      <c r="IW38" s="95" t="s">
        <v>1900</v>
      </c>
      <c r="IX38" s="95" t="s">
        <v>1900</v>
      </c>
      <c r="IY38" s="124" t="s">
        <v>1900</v>
      </c>
      <c r="IZ38" s="124" t="s">
        <v>1900</v>
      </c>
      <c r="JA38" s="182" t="s">
        <v>272</v>
      </c>
      <c r="JB38" s="182">
        <v>0</v>
      </c>
      <c r="JC38" s="230">
        <v>0</v>
      </c>
      <c r="JD38" s="205"/>
    </row>
    <row r="39" spans="1:264" s="35" customFormat="1" ht="29.25" hidden="1" customHeight="1">
      <c r="A39" s="122" t="s">
        <v>256</v>
      </c>
      <c r="B39" s="158" t="s">
        <v>256</v>
      </c>
      <c r="C39" s="158" t="s">
        <v>1752</v>
      </c>
      <c r="D39" s="55">
        <v>78</v>
      </c>
      <c r="E39" s="158" t="s">
        <v>1036</v>
      </c>
      <c r="F39" s="145">
        <v>78</v>
      </c>
      <c r="G39" s="55" t="s">
        <v>1952</v>
      </c>
      <c r="H39" s="123">
        <v>692</v>
      </c>
      <c r="I39" s="123">
        <v>1594</v>
      </c>
      <c r="J39" s="124">
        <v>2.3034682000000002</v>
      </c>
      <c r="K39" s="124">
        <v>23.013294800000001</v>
      </c>
      <c r="L39" s="123">
        <v>582</v>
      </c>
      <c r="M39" s="123">
        <v>1012</v>
      </c>
      <c r="N39" s="123">
        <v>81</v>
      </c>
      <c r="O39" s="123">
        <v>128</v>
      </c>
      <c r="P39" s="123">
        <v>125</v>
      </c>
      <c r="Q39" s="123">
        <v>156</v>
      </c>
      <c r="R39" s="123">
        <v>128</v>
      </c>
      <c r="S39" s="123">
        <v>212</v>
      </c>
      <c r="T39" s="123">
        <v>142</v>
      </c>
      <c r="U39" s="123">
        <v>170</v>
      </c>
      <c r="V39" s="123">
        <v>103</v>
      </c>
      <c r="W39" s="123">
        <v>88</v>
      </c>
      <c r="X39" s="123">
        <v>144</v>
      </c>
      <c r="Y39" s="123">
        <v>79</v>
      </c>
      <c r="Z39" s="123">
        <v>38</v>
      </c>
      <c r="AA39" s="123">
        <v>424</v>
      </c>
      <c r="AB39" s="123">
        <v>317</v>
      </c>
      <c r="AC39" s="123">
        <v>261</v>
      </c>
      <c r="AD39" s="123">
        <v>24</v>
      </c>
      <c r="AE39" s="123">
        <v>573</v>
      </c>
      <c r="AF39" s="123">
        <v>992</v>
      </c>
      <c r="AG39" s="123">
        <v>5</v>
      </c>
      <c r="AH39" s="123">
        <v>0</v>
      </c>
      <c r="AI39" s="123">
        <v>346</v>
      </c>
      <c r="AJ39" s="123">
        <v>102</v>
      </c>
      <c r="AK39" s="123">
        <v>24</v>
      </c>
      <c r="AL39" s="123">
        <v>17</v>
      </c>
      <c r="AM39" s="123">
        <v>78</v>
      </c>
      <c r="AN39" s="125">
        <v>514.19364161849705</v>
      </c>
      <c r="AO39" s="125">
        <v>397.5</v>
      </c>
      <c r="AP39" s="123">
        <v>5</v>
      </c>
      <c r="AQ39" s="123">
        <v>41</v>
      </c>
      <c r="AR39" s="123">
        <v>206</v>
      </c>
      <c r="AS39" s="123">
        <v>96</v>
      </c>
      <c r="AT39" s="123">
        <v>85</v>
      </c>
      <c r="AU39" s="123">
        <v>53</v>
      </c>
      <c r="AV39" s="123">
        <v>47</v>
      </c>
      <c r="AW39" s="123">
        <v>33</v>
      </c>
      <c r="AX39" s="123">
        <v>31</v>
      </c>
      <c r="AY39" s="123">
        <v>19</v>
      </c>
      <c r="AZ39" s="123">
        <v>76</v>
      </c>
      <c r="BA39" s="125">
        <v>23788.635964912282</v>
      </c>
      <c r="BB39" s="125">
        <v>17998</v>
      </c>
      <c r="BC39" s="123">
        <v>20</v>
      </c>
      <c r="BD39" s="123">
        <v>144</v>
      </c>
      <c r="BE39" s="123">
        <v>122</v>
      </c>
      <c r="BF39" s="123">
        <v>96</v>
      </c>
      <c r="BG39" s="123">
        <v>67</v>
      </c>
      <c r="BH39" s="123">
        <v>53</v>
      </c>
      <c r="BI39" s="123">
        <v>39</v>
      </c>
      <c r="BJ39" s="123">
        <v>36</v>
      </c>
      <c r="BK39" s="123">
        <v>29</v>
      </c>
      <c r="BL39" s="123">
        <v>20</v>
      </c>
      <c r="BM39" s="123">
        <v>15</v>
      </c>
      <c r="BN39" s="123">
        <v>11</v>
      </c>
      <c r="BO39" s="123">
        <v>6</v>
      </c>
      <c r="BP39" s="123">
        <v>9</v>
      </c>
      <c r="BQ39" s="123">
        <v>3</v>
      </c>
      <c r="BR39" s="123">
        <v>4</v>
      </c>
      <c r="BS39" s="123">
        <v>0</v>
      </c>
      <c r="BT39" s="123">
        <v>1</v>
      </c>
      <c r="BU39" s="123">
        <v>3</v>
      </c>
      <c r="BV39" s="123">
        <v>1</v>
      </c>
      <c r="BW39" s="123">
        <v>5</v>
      </c>
      <c r="BX39" s="123">
        <v>334</v>
      </c>
      <c r="BY39" s="125">
        <v>34990.22754491018</v>
      </c>
      <c r="BZ39" s="125">
        <v>30772</v>
      </c>
      <c r="CA39" s="123">
        <v>102</v>
      </c>
      <c r="CB39" s="125">
        <v>15309.264705882353</v>
      </c>
      <c r="CC39" s="125">
        <v>11424</v>
      </c>
      <c r="CD39" s="123">
        <v>263</v>
      </c>
      <c r="CE39" s="125">
        <v>13669.673003802282</v>
      </c>
      <c r="CF39" s="125">
        <v>10296</v>
      </c>
      <c r="CG39" s="123">
        <v>476</v>
      </c>
      <c r="CH39" s="123">
        <v>136</v>
      </c>
      <c r="CI39" s="123">
        <v>58</v>
      </c>
      <c r="CJ39" s="123">
        <v>11</v>
      </c>
      <c r="CK39" s="123">
        <v>1</v>
      </c>
      <c r="CL39" s="123">
        <v>3</v>
      </c>
      <c r="CM39" s="126">
        <v>4.335260115606936E-3</v>
      </c>
      <c r="CN39" s="123">
        <v>24</v>
      </c>
      <c r="CO39" s="126">
        <v>3.4682080924855488E-2</v>
      </c>
      <c r="CP39" s="123">
        <v>344</v>
      </c>
      <c r="CQ39" s="123">
        <v>104</v>
      </c>
      <c r="CR39" s="126">
        <v>6.5244667503136761E-2</v>
      </c>
      <c r="CS39" s="123">
        <v>52</v>
      </c>
      <c r="CT39" s="126">
        <f t="shared" si="0"/>
        <v>7.5144508670520235E-2</v>
      </c>
      <c r="CU39" s="123">
        <v>332</v>
      </c>
      <c r="CV39" s="126">
        <f t="shared" si="1"/>
        <v>0.47976878612716761</v>
      </c>
      <c r="CW39" s="123">
        <v>16</v>
      </c>
      <c r="CX39" s="126">
        <f t="shared" si="2"/>
        <v>2.3121387283236993E-2</v>
      </c>
      <c r="CY39" s="123">
        <v>161</v>
      </c>
      <c r="CZ39" s="126">
        <f t="shared" si="3"/>
        <v>0.23265895953757226</v>
      </c>
      <c r="DA39" s="122" t="s">
        <v>1903</v>
      </c>
      <c r="DB39" s="55"/>
      <c r="DC39" s="55">
        <v>26</v>
      </c>
      <c r="DD39" s="55">
        <v>7</v>
      </c>
      <c r="DE39" s="78" t="s">
        <v>258</v>
      </c>
      <c r="DF39" s="127" t="s">
        <v>259</v>
      </c>
      <c r="DG39" s="78" t="s">
        <v>740</v>
      </c>
      <c r="DH39" s="127" t="s">
        <v>741</v>
      </c>
      <c r="DI39" s="78" t="s">
        <v>338</v>
      </c>
      <c r="DJ39" s="127" t="s">
        <v>339</v>
      </c>
      <c r="DK39" s="78" t="s">
        <v>299</v>
      </c>
      <c r="DL39" s="127" t="s">
        <v>300</v>
      </c>
      <c r="DM39" s="127" t="s">
        <v>742</v>
      </c>
      <c r="DN39" s="55" t="s">
        <v>1897</v>
      </c>
      <c r="DO39" s="68">
        <v>9.9937539038101182</v>
      </c>
      <c r="DP39" s="55" t="s">
        <v>1898</v>
      </c>
      <c r="DQ39" s="55" t="s">
        <v>272</v>
      </c>
      <c r="DR39" s="127" t="s">
        <v>302</v>
      </c>
      <c r="DS39" s="169" t="s">
        <v>1953</v>
      </c>
      <c r="DT39" s="77"/>
      <c r="DU39" s="78" t="s">
        <v>267</v>
      </c>
      <c r="DV39" s="123">
        <v>700</v>
      </c>
      <c r="DW39" s="123">
        <v>695</v>
      </c>
      <c r="DX39" s="55">
        <v>3</v>
      </c>
      <c r="DY39" s="55">
        <v>2</v>
      </c>
      <c r="DZ39" s="55">
        <v>0</v>
      </c>
      <c r="EA39" s="55">
        <v>84</v>
      </c>
      <c r="EB39" s="123">
        <v>444</v>
      </c>
      <c r="EC39" s="55">
        <v>158</v>
      </c>
      <c r="ED39" s="55">
        <v>14</v>
      </c>
      <c r="EE39" s="55">
        <v>0</v>
      </c>
      <c r="EF39" s="55">
        <v>0</v>
      </c>
      <c r="EG39" s="55">
        <v>0</v>
      </c>
      <c r="EH39" s="78">
        <v>6</v>
      </c>
      <c r="EI39" s="78">
        <v>0</v>
      </c>
      <c r="EJ39" s="127" t="s">
        <v>268</v>
      </c>
      <c r="EK39" s="127" t="s">
        <v>269</v>
      </c>
      <c r="EL39" s="81">
        <v>19893</v>
      </c>
      <c r="EM39" s="78">
        <v>66</v>
      </c>
      <c r="EN39" s="78" t="s">
        <v>438</v>
      </c>
      <c r="EO39" s="84">
        <v>55678</v>
      </c>
      <c r="EP39" s="78">
        <v>11.41</v>
      </c>
      <c r="EQ39" s="263">
        <v>50934.827942950702</v>
      </c>
      <c r="ER39" s="263">
        <v>500854.09950514702</v>
      </c>
      <c r="ES39" s="84">
        <f t="shared" si="4"/>
        <v>449919.27156219631</v>
      </c>
      <c r="ET39" s="113">
        <f t="shared" si="5"/>
        <v>0.89830406101642124</v>
      </c>
      <c r="EU39" s="55">
        <v>4</v>
      </c>
      <c r="EV39" s="55">
        <v>12</v>
      </c>
      <c r="EW39" s="55" t="s">
        <v>1898</v>
      </c>
      <c r="EX39" s="78" t="s">
        <v>267</v>
      </c>
      <c r="EY39" s="158"/>
      <c r="EZ39" s="158"/>
      <c r="FA39" s="78" t="s">
        <v>267</v>
      </c>
      <c r="FB39" s="55" t="s">
        <v>51</v>
      </c>
      <c r="FC39" s="55" t="s">
        <v>1898</v>
      </c>
      <c r="FD39" s="122"/>
      <c r="FE39" s="55" t="s">
        <v>1919</v>
      </c>
      <c r="FF39" s="127" t="s">
        <v>267</v>
      </c>
      <c r="FG39" s="55" t="s">
        <v>272</v>
      </c>
      <c r="FH39" s="78" t="s">
        <v>1037</v>
      </c>
      <c r="FI39" s="78" t="s">
        <v>1038</v>
      </c>
      <c r="FJ39" s="55">
        <v>3708</v>
      </c>
      <c r="FK39" s="55">
        <v>9</v>
      </c>
      <c r="FL39" s="78" t="s">
        <v>746</v>
      </c>
      <c r="FM39" s="55"/>
      <c r="FN39" s="55" t="s">
        <v>1954</v>
      </c>
      <c r="FO39" s="55" t="s">
        <v>1900</v>
      </c>
      <c r="FP39" s="55">
        <v>2</v>
      </c>
      <c r="FQ39" s="125">
        <v>117164581.36822374</v>
      </c>
      <c r="FR39" s="125">
        <v>167377.97338317678</v>
      </c>
      <c r="FS39" s="55">
        <v>3</v>
      </c>
      <c r="FT39" s="55">
        <v>1</v>
      </c>
      <c r="FU39" s="55">
        <v>1</v>
      </c>
      <c r="FV39" s="125">
        <v>3145500</v>
      </c>
      <c r="FW39" s="55">
        <v>7</v>
      </c>
      <c r="FX39" s="125">
        <v>3918192.92</v>
      </c>
      <c r="FY39" s="55">
        <v>5</v>
      </c>
      <c r="FZ39" s="125">
        <v>21307821.449999999</v>
      </c>
      <c r="GA39" s="55" t="s">
        <v>1900</v>
      </c>
      <c r="GB39" s="55" t="s">
        <v>1900</v>
      </c>
      <c r="GC39" s="55" t="s">
        <v>1900</v>
      </c>
      <c r="GD39" s="124">
        <v>94.74</v>
      </c>
      <c r="GE39" s="124">
        <v>33.24</v>
      </c>
      <c r="GF39" s="125">
        <v>4169720.1999999997</v>
      </c>
      <c r="GG39" s="125">
        <v>5999.5974100719422</v>
      </c>
      <c r="GH39" s="125">
        <v>9353861.0599999987</v>
      </c>
      <c r="GI39" s="125">
        <v>13458.792892086329</v>
      </c>
      <c r="GJ39" s="125">
        <v>839864.4</v>
      </c>
      <c r="GK39" s="125">
        <v>1208.4379856115108</v>
      </c>
      <c r="GL39" s="125">
        <v>717868.88</v>
      </c>
      <c r="GM39" s="125">
        <v>1032.9048633093525</v>
      </c>
      <c r="GN39" s="125">
        <v>669371.68000000005</v>
      </c>
      <c r="GO39" s="125">
        <v>963.12471942446052</v>
      </c>
      <c r="GP39" s="125">
        <v>33875.629999999997</v>
      </c>
      <c r="GQ39" s="125">
        <v>48.741913669064743</v>
      </c>
      <c r="GR39" s="125">
        <v>112141.28</v>
      </c>
      <c r="GS39" s="125">
        <v>161.35435971223021</v>
      </c>
      <c r="GT39" s="125">
        <v>6980739.1899999995</v>
      </c>
      <c r="GU39" s="125">
        <v>10044.229050359712</v>
      </c>
      <c r="GV39" s="125">
        <v>-935515.22999999858</v>
      </c>
      <c r="GW39" s="125">
        <v>-1346.0650791366886</v>
      </c>
      <c r="GX39" s="55">
        <v>0</v>
      </c>
      <c r="GY39" s="55">
        <v>0</v>
      </c>
      <c r="GZ39" s="55">
        <v>0</v>
      </c>
      <c r="HA39" s="55" t="s">
        <v>1901</v>
      </c>
      <c r="HB39" s="172">
        <v>0.63191995223857922</v>
      </c>
      <c r="HC39" s="123">
        <v>284</v>
      </c>
      <c r="HD39" s="153">
        <v>0.13621103117505995</v>
      </c>
      <c r="HE39" s="123">
        <v>61</v>
      </c>
      <c r="HF39" s="153">
        <v>8.7769784172661874E-2</v>
      </c>
      <c r="HG39" s="123">
        <v>3225</v>
      </c>
      <c r="HH39" s="153">
        <v>1.5467625899280575</v>
      </c>
      <c r="HI39" s="123">
        <v>50</v>
      </c>
      <c r="HJ39" s="153">
        <v>7.1942446043165464E-2</v>
      </c>
      <c r="HK39" s="123">
        <v>2056</v>
      </c>
      <c r="HL39" s="153">
        <v>0.98609112709832136</v>
      </c>
      <c r="HM39" s="123">
        <v>17</v>
      </c>
      <c r="HN39" s="153">
        <v>2.4460431654676259E-2</v>
      </c>
      <c r="HO39" s="123">
        <v>694</v>
      </c>
      <c r="HP39" s="153">
        <v>0.33285371702637889</v>
      </c>
      <c r="HQ39" s="123">
        <v>497</v>
      </c>
      <c r="HR39" s="153">
        <v>0.23836930455635491</v>
      </c>
      <c r="HS39" s="123">
        <v>1</v>
      </c>
      <c r="HT39" s="153">
        <v>0.5</v>
      </c>
      <c r="HU39" s="123">
        <v>16</v>
      </c>
      <c r="HV39" s="153">
        <v>8</v>
      </c>
      <c r="HW39" s="123">
        <v>700</v>
      </c>
      <c r="HX39" s="123">
        <v>233.33333333333334</v>
      </c>
      <c r="HY39" s="153">
        <v>1.6203703703703705</v>
      </c>
      <c r="HZ39" s="123">
        <v>20136</v>
      </c>
      <c r="IA39" s="153">
        <v>9.6575539568345317</v>
      </c>
      <c r="IB39" s="123">
        <v>114</v>
      </c>
      <c r="IC39" s="153">
        <v>0.16402877697841728</v>
      </c>
      <c r="ID39" s="123">
        <v>9937</v>
      </c>
      <c r="IE39" s="153">
        <v>4.7659472422062352</v>
      </c>
      <c r="IF39" s="123">
        <v>1088</v>
      </c>
      <c r="IG39" s="153">
        <v>1.5654676258992806</v>
      </c>
      <c r="IH39" s="123">
        <v>1092</v>
      </c>
      <c r="II39" s="153">
        <v>0.52374100719424466</v>
      </c>
      <c r="IJ39" s="123">
        <v>928</v>
      </c>
      <c r="IK39" s="153">
        <v>1.3352517985611512</v>
      </c>
      <c r="IL39" s="95">
        <v>341</v>
      </c>
      <c r="IM39" s="95">
        <v>291</v>
      </c>
      <c r="IN39" s="95">
        <v>42</v>
      </c>
      <c r="IO39" s="95">
        <v>257</v>
      </c>
      <c r="IP39" s="95">
        <v>41</v>
      </c>
      <c r="IQ39" s="113">
        <v>88.32</v>
      </c>
      <c r="IR39" s="113">
        <v>97.62</v>
      </c>
      <c r="IS39" s="113">
        <v>3.49</v>
      </c>
      <c r="IT39" s="95">
        <v>65.510000000000005</v>
      </c>
      <c r="IU39" s="95">
        <v>29</v>
      </c>
      <c r="IV39" s="113">
        <v>4.1726618705035974E-2</v>
      </c>
      <c r="IW39" s="95">
        <v>3</v>
      </c>
      <c r="IX39" s="95">
        <v>15</v>
      </c>
      <c r="IY39" s="124">
        <f>(IW39/$DW39)*100</f>
        <v>0.43165467625899279</v>
      </c>
      <c r="IZ39" s="124">
        <f>(IX39/$DW39)*100</f>
        <v>2.1582733812949639</v>
      </c>
      <c r="JA39" s="182" t="s">
        <v>272</v>
      </c>
      <c r="JB39" s="182">
        <v>37</v>
      </c>
      <c r="JC39" s="230">
        <v>5.2857142857142859E-2</v>
      </c>
      <c r="JD39" s="205"/>
    </row>
    <row r="40" spans="1:264" s="35" customFormat="1" ht="29.25" hidden="1" customHeight="1">
      <c r="A40" s="122" t="s">
        <v>256</v>
      </c>
      <c r="B40" s="158" t="s">
        <v>1818</v>
      </c>
      <c r="C40" s="158" t="s">
        <v>1826</v>
      </c>
      <c r="D40" s="55">
        <v>530</v>
      </c>
      <c r="E40" s="158" t="s">
        <v>1040</v>
      </c>
      <c r="F40" s="145">
        <v>215</v>
      </c>
      <c r="G40" s="55" t="s">
        <v>1921</v>
      </c>
      <c r="H40" s="123">
        <v>65</v>
      </c>
      <c r="I40" s="123">
        <v>146</v>
      </c>
      <c r="J40" s="124">
        <v>2.2461538000000001</v>
      </c>
      <c r="K40" s="124">
        <v>18.518461500000001</v>
      </c>
      <c r="L40" s="123">
        <v>52</v>
      </c>
      <c r="M40" s="123">
        <v>94</v>
      </c>
      <c r="N40" s="123">
        <v>11</v>
      </c>
      <c r="O40" s="123">
        <v>15</v>
      </c>
      <c r="P40" s="123">
        <v>12</v>
      </c>
      <c r="Q40" s="123">
        <v>15</v>
      </c>
      <c r="R40" s="123">
        <v>13</v>
      </c>
      <c r="S40" s="123">
        <v>19</v>
      </c>
      <c r="T40" s="123">
        <v>14</v>
      </c>
      <c r="U40" s="123">
        <v>13</v>
      </c>
      <c r="V40" s="123">
        <v>7</v>
      </c>
      <c r="W40" s="123">
        <v>5</v>
      </c>
      <c r="X40" s="123">
        <v>13</v>
      </c>
      <c r="Y40" s="123">
        <v>5</v>
      </c>
      <c r="Z40" s="123">
        <v>4</v>
      </c>
      <c r="AA40" s="123">
        <v>46</v>
      </c>
      <c r="AB40" s="123">
        <v>26</v>
      </c>
      <c r="AC40" s="123">
        <v>22</v>
      </c>
      <c r="AD40" s="123">
        <v>3</v>
      </c>
      <c r="AE40" s="123">
        <v>57</v>
      </c>
      <c r="AF40" s="123">
        <v>86</v>
      </c>
      <c r="AG40" s="123">
        <v>0</v>
      </c>
      <c r="AH40" s="123">
        <v>0</v>
      </c>
      <c r="AI40" s="123">
        <v>26</v>
      </c>
      <c r="AJ40" s="123">
        <v>6</v>
      </c>
      <c r="AK40" s="123">
        <v>1</v>
      </c>
      <c r="AL40" s="123">
        <v>2</v>
      </c>
      <c r="AM40" s="123">
        <v>9</v>
      </c>
      <c r="AN40" s="125">
        <v>574.72307692307697</v>
      </c>
      <c r="AO40" s="125">
        <v>414</v>
      </c>
      <c r="AP40" s="123">
        <v>1</v>
      </c>
      <c r="AQ40" s="123">
        <v>6</v>
      </c>
      <c r="AR40" s="123">
        <v>20</v>
      </c>
      <c r="AS40" s="123">
        <v>4</v>
      </c>
      <c r="AT40" s="123">
        <v>8</v>
      </c>
      <c r="AU40" s="123">
        <v>4</v>
      </c>
      <c r="AV40" s="123">
        <v>2</v>
      </c>
      <c r="AW40" s="123">
        <v>5</v>
      </c>
      <c r="AX40" s="123">
        <v>3</v>
      </c>
      <c r="AY40" s="123">
        <v>0</v>
      </c>
      <c r="AZ40" s="123">
        <v>12</v>
      </c>
      <c r="BA40" s="125">
        <v>25839.671875</v>
      </c>
      <c r="BB40" s="125">
        <v>18702</v>
      </c>
      <c r="BC40" s="123">
        <v>3</v>
      </c>
      <c r="BD40" s="123">
        <v>14</v>
      </c>
      <c r="BE40" s="123">
        <v>10</v>
      </c>
      <c r="BF40" s="123">
        <v>7</v>
      </c>
      <c r="BG40" s="123">
        <v>6</v>
      </c>
      <c r="BH40" s="123">
        <v>5</v>
      </c>
      <c r="BI40" s="123">
        <v>4</v>
      </c>
      <c r="BJ40" s="123">
        <v>2</v>
      </c>
      <c r="BK40" s="123">
        <v>0</v>
      </c>
      <c r="BL40" s="123">
        <v>4</v>
      </c>
      <c r="BM40" s="123">
        <v>1</v>
      </c>
      <c r="BN40" s="123">
        <v>2</v>
      </c>
      <c r="BO40" s="123">
        <v>1</v>
      </c>
      <c r="BP40" s="123">
        <v>1</v>
      </c>
      <c r="BQ40" s="123">
        <v>1</v>
      </c>
      <c r="BR40" s="123">
        <v>0</v>
      </c>
      <c r="BS40" s="123">
        <v>2</v>
      </c>
      <c r="BT40" s="123">
        <v>1</v>
      </c>
      <c r="BU40" s="123">
        <v>0</v>
      </c>
      <c r="BV40" s="123">
        <v>0</v>
      </c>
      <c r="BW40" s="123">
        <v>0</v>
      </c>
      <c r="BX40" s="123">
        <v>31</v>
      </c>
      <c r="BY40" s="125">
        <v>38989.838709677417</v>
      </c>
      <c r="BZ40" s="125">
        <v>33429</v>
      </c>
      <c r="CA40" s="123">
        <v>17</v>
      </c>
      <c r="CB40" s="125">
        <v>13017.35294117647</v>
      </c>
      <c r="CC40" s="125">
        <v>8208</v>
      </c>
      <c r="CD40" s="123">
        <v>17</v>
      </c>
      <c r="CE40" s="125">
        <v>13980.941176470587</v>
      </c>
      <c r="CF40" s="125">
        <v>12828</v>
      </c>
      <c r="CG40" s="123">
        <v>42</v>
      </c>
      <c r="CH40" s="123">
        <v>12</v>
      </c>
      <c r="CI40" s="123">
        <v>7</v>
      </c>
      <c r="CJ40" s="123">
        <v>2</v>
      </c>
      <c r="CK40" s="123">
        <v>1</v>
      </c>
      <c r="CL40" s="123">
        <v>1</v>
      </c>
      <c r="CM40" s="126">
        <v>1.5384615384615385E-2</v>
      </c>
      <c r="CN40" s="123">
        <v>3</v>
      </c>
      <c r="CO40" s="126">
        <v>4.6153846153846156E-2</v>
      </c>
      <c r="CP40" s="123">
        <v>33</v>
      </c>
      <c r="CQ40" s="123">
        <v>14</v>
      </c>
      <c r="CR40" s="126">
        <v>9.5890410958904104E-2</v>
      </c>
      <c r="CS40" s="123">
        <v>7</v>
      </c>
      <c r="CT40" s="126">
        <f t="shared" si="0"/>
        <v>0.1076923076923077</v>
      </c>
      <c r="CU40" s="123">
        <v>28</v>
      </c>
      <c r="CV40" s="126">
        <f t="shared" si="1"/>
        <v>0.43076923076923079</v>
      </c>
      <c r="CW40" s="123">
        <v>1</v>
      </c>
      <c r="CX40" s="126">
        <f t="shared" si="2"/>
        <v>1.5384615384615385E-2</v>
      </c>
      <c r="CY40" s="123">
        <v>16</v>
      </c>
      <c r="CZ40" s="126">
        <f t="shared" si="3"/>
        <v>0.24615384615384617</v>
      </c>
      <c r="DA40" s="122" t="s">
        <v>1922</v>
      </c>
      <c r="DB40" s="55" t="s">
        <v>272</v>
      </c>
      <c r="DC40" s="55">
        <v>0</v>
      </c>
      <c r="DD40" s="55">
        <v>2</v>
      </c>
      <c r="DE40" s="78" t="s">
        <v>258</v>
      </c>
      <c r="DF40" s="127" t="s">
        <v>259</v>
      </c>
      <c r="DG40" s="78" t="s">
        <v>297</v>
      </c>
      <c r="DH40" s="127" t="s">
        <v>298</v>
      </c>
      <c r="DI40" s="78" t="s">
        <v>262</v>
      </c>
      <c r="DJ40" s="127" t="s">
        <v>263</v>
      </c>
      <c r="DK40" s="78" t="s">
        <v>318</v>
      </c>
      <c r="DL40" s="127" t="s">
        <v>326</v>
      </c>
      <c r="DM40" s="127" t="s">
        <v>301</v>
      </c>
      <c r="DN40" s="55" t="s">
        <v>1897</v>
      </c>
      <c r="DO40" s="68">
        <v>6.7534973468403301</v>
      </c>
      <c r="DP40" s="55" t="s">
        <v>1898</v>
      </c>
      <c r="DQ40" s="55" t="s">
        <v>1904</v>
      </c>
      <c r="DR40" s="127" t="s">
        <v>302</v>
      </c>
      <c r="DS40" s="169"/>
      <c r="DT40" s="77"/>
      <c r="DU40" s="78" t="s">
        <v>267</v>
      </c>
      <c r="DV40" s="123">
        <v>65</v>
      </c>
      <c r="DW40" s="123">
        <v>65</v>
      </c>
      <c r="DX40" s="55">
        <v>0</v>
      </c>
      <c r="DY40" s="55">
        <v>0</v>
      </c>
      <c r="DZ40" s="55">
        <v>5</v>
      </c>
      <c r="EA40" s="55">
        <v>24</v>
      </c>
      <c r="EB40" s="123">
        <v>24</v>
      </c>
      <c r="EC40" s="55">
        <v>12</v>
      </c>
      <c r="ED40" s="55">
        <v>0</v>
      </c>
      <c r="EE40" s="55">
        <v>0</v>
      </c>
      <c r="EF40" s="55">
        <v>0</v>
      </c>
      <c r="EG40" s="55">
        <v>0</v>
      </c>
      <c r="EH40" s="78">
        <v>1</v>
      </c>
      <c r="EI40" s="78">
        <v>0</v>
      </c>
      <c r="EJ40" s="127" t="s">
        <v>268</v>
      </c>
      <c r="EK40" s="127" t="s">
        <v>290</v>
      </c>
      <c r="EL40" s="81">
        <v>25933</v>
      </c>
      <c r="EM40" s="78">
        <v>50</v>
      </c>
      <c r="EN40" s="78" t="s">
        <v>271</v>
      </c>
      <c r="EO40" s="84">
        <v>9242</v>
      </c>
      <c r="EP40" s="78">
        <v>0.51</v>
      </c>
      <c r="EQ40" s="263">
        <v>8998.3676143511802</v>
      </c>
      <c r="ER40" s="263">
        <v>22426.918065379301</v>
      </c>
      <c r="ES40" s="84">
        <f t="shared" si="4"/>
        <v>13428.550451028121</v>
      </c>
      <c r="ET40" s="113">
        <f t="shared" si="5"/>
        <v>0.59876931872141337</v>
      </c>
      <c r="EU40" s="55">
        <v>0</v>
      </c>
      <c r="EV40" s="55">
        <v>1</v>
      </c>
      <c r="EW40" s="55" t="s">
        <v>1898</v>
      </c>
      <c r="EX40" s="78" t="s">
        <v>267</v>
      </c>
      <c r="EY40" s="158"/>
      <c r="EZ40" s="158"/>
      <c r="FA40" s="78" t="s">
        <v>272</v>
      </c>
      <c r="FB40" s="55" t="s">
        <v>51</v>
      </c>
      <c r="FC40" s="55" t="s">
        <v>1898</v>
      </c>
      <c r="FD40" s="122"/>
      <c r="FE40" s="55"/>
      <c r="FF40" s="127" t="s">
        <v>267</v>
      </c>
      <c r="FG40" s="55" t="s">
        <v>272</v>
      </c>
      <c r="FH40" s="78" t="s">
        <v>669</v>
      </c>
      <c r="FI40" s="78" t="s">
        <v>670</v>
      </c>
      <c r="FJ40" s="55">
        <v>3705</v>
      </c>
      <c r="FK40" s="55">
        <v>12</v>
      </c>
      <c r="FL40" s="78" t="s">
        <v>305</v>
      </c>
      <c r="FM40" s="55"/>
      <c r="FN40" s="55" t="s">
        <v>1900</v>
      </c>
      <c r="FO40" s="55" t="s">
        <v>1900</v>
      </c>
      <c r="FP40" s="55">
        <v>1</v>
      </c>
      <c r="FQ40" s="125">
        <v>11596041.975079853</v>
      </c>
      <c r="FR40" s="125">
        <v>178400.64577045929</v>
      </c>
      <c r="FS40" s="55">
        <v>1</v>
      </c>
      <c r="FT40" s="55">
        <v>3</v>
      </c>
      <c r="FU40" s="55">
        <v>0</v>
      </c>
      <c r="FV40" s="125">
        <v>0</v>
      </c>
      <c r="FW40" s="55">
        <v>2</v>
      </c>
      <c r="FX40" s="125">
        <v>699088.44</v>
      </c>
      <c r="FY40" s="55">
        <v>1</v>
      </c>
      <c r="FZ40" s="125">
        <v>1614915.2</v>
      </c>
      <c r="GA40" s="55" t="s">
        <v>1900</v>
      </c>
      <c r="GB40" s="55" t="s">
        <v>1900</v>
      </c>
      <c r="GC40" s="55" t="s">
        <v>1900</v>
      </c>
      <c r="GD40" s="124">
        <v>93.88</v>
      </c>
      <c r="GE40" s="124">
        <v>29.23</v>
      </c>
      <c r="GF40" s="125">
        <v>374714.54000000004</v>
      </c>
      <c r="GG40" s="125">
        <v>5764.8390769230773</v>
      </c>
      <c r="GH40" s="125">
        <v>837767.01</v>
      </c>
      <c r="GI40" s="125">
        <v>12888.72323076923</v>
      </c>
      <c r="GJ40" s="125">
        <v>91014.09</v>
      </c>
      <c r="GK40" s="125">
        <v>1400.2167692307692</v>
      </c>
      <c r="GL40" s="125">
        <v>66083.7</v>
      </c>
      <c r="GM40" s="125">
        <v>1016.6723076923076</v>
      </c>
      <c r="GN40" s="125">
        <v>72715.570000000007</v>
      </c>
      <c r="GO40" s="125">
        <v>1118.7010769230769</v>
      </c>
      <c r="GP40" s="125">
        <v>3653.89</v>
      </c>
      <c r="GQ40" s="125">
        <v>56.213692307692305</v>
      </c>
      <c r="GR40" s="125">
        <v>26152.55</v>
      </c>
      <c r="GS40" s="125">
        <v>402.34692307692308</v>
      </c>
      <c r="GT40" s="125">
        <v>578147.21</v>
      </c>
      <c r="GU40" s="125">
        <v>8894.5724615384606</v>
      </c>
      <c r="GV40" s="125">
        <v>-82125.989999999991</v>
      </c>
      <c r="GW40" s="125">
        <v>-1263.4767692307692</v>
      </c>
      <c r="GX40" s="55">
        <v>0</v>
      </c>
      <c r="GY40" s="55">
        <v>0</v>
      </c>
      <c r="GZ40" s="55">
        <v>0</v>
      </c>
      <c r="HA40" s="55" t="s">
        <v>1898</v>
      </c>
      <c r="HB40" s="172">
        <v>0.55326565081704993</v>
      </c>
      <c r="HC40" s="123">
        <v>1</v>
      </c>
      <c r="HD40" s="153">
        <v>5.1282051282051282E-3</v>
      </c>
      <c r="HE40" s="123">
        <v>0</v>
      </c>
      <c r="HF40" s="153">
        <v>0</v>
      </c>
      <c r="HG40" s="123">
        <v>242</v>
      </c>
      <c r="HH40" s="153">
        <v>1.2410256410256411</v>
      </c>
      <c r="HI40" s="123">
        <v>0</v>
      </c>
      <c r="HJ40" s="153">
        <v>0</v>
      </c>
      <c r="HK40" s="123">
        <v>12</v>
      </c>
      <c r="HL40" s="153">
        <v>6.1538461538461542E-2</v>
      </c>
      <c r="HM40" s="123">
        <v>1</v>
      </c>
      <c r="HN40" s="153">
        <v>1.5384615384615385E-2</v>
      </c>
      <c r="HO40" s="123">
        <v>1</v>
      </c>
      <c r="HP40" s="153">
        <v>5.1282051282051282E-3</v>
      </c>
      <c r="HQ40" s="123">
        <v>1</v>
      </c>
      <c r="HR40" s="153">
        <v>5.1282051282051282E-3</v>
      </c>
      <c r="HS40" s="123">
        <v>0</v>
      </c>
      <c r="HT40" s="153">
        <v>0</v>
      </c>
      <c r="HU40" s="123">
        <v>0</v>
      </c>
      <c r="HV40" s="153">
        <v>0</v>
      </c>
      <c r="HW40" s="123">
        <v>4</v>
      </c>
      <c r="HX40" s="123">
        <v>1.3333333333333333</v>
      </c>
      <c r="HY40" s="153">
        <v>0.1111111111111111</v>
      </c>
      <c r="HZ40" s="123">
        <v>1390</v>
      </c>
      <c r="IA40" s="153">
        <v>7.1282051282051277</v>
      </c>
      <c r="IB40" s="123">
        <v>7</v>
      </c>
      <c r="IC40" s="153">
        <v>0.1076923076923077</v>
      </c>
      <c r="ID40" s="123">
        <v>125</v>
      </c>
      <c r="IE40" s="153">
        <v>0.64102564102564097</v>
      </c>
      <c r="IF40" s="123">
        <v>11</v>
      </c>
      <c r="IG40" s="153">
        <v>0.16923076923076924</v>
      </c>
      <c r="IH40" s="123">
        <v>280</v>
      </c>
      <c r="II40" s="153">
        <v>1.4358974358974359</v>
      </c>
      <c r="IJ40" s="123">
        <v>1</v>
      </c>
      <c r="IK40" s="153">
        <v>1.5384615384615385E-2</v>
      </c>
      <c r="IL40" s="95">
        <v>0</v>
      </c>
      <c r="IM40" s="95">
        <v>0</v>
      </c>
      <c r="IN40" s="95">
        <v>0</v>
      </c>
      <c r="IO40" s="95">
        <v>0</v>
      </c>
      <c r="IP40" s="95">
        <v>0</v>
      </c>
      <c r="IQ40" s="113" t="s">
        <v>1900</v>
      </c>
      <c r="IR40" s="113" t="s">
        <v>1900</v>
      </c>
      <c r="IS40" s="113" t="s">
        <v>1900</v>
      </c>
      <c r="IT40" s="95">
        <v>34</v>
      </c>
      <c r="IU40" s="95">
        <v>3</v>
      </c>
      <c r="IV40" s="113">
        <v>4.6153846153846156E-2</v>
      </c>
      <c r="IW40" s="95" t="s">
        <v>1900</v>
      </c>
      <c r="IX40" s="95" t="s">
        <v>1900</v>
      </c>
      <c r="IY40" s="124" t="s">
        <v>1900</v>
      </c>
      <c r="IZ40" s="124" t="s">
        <v>1900</v>
      </c>
      <c r="JA40" s="182" t="s">
        <v>267</v>
      </c>
      <c r="JB40" s="182">
        <v>0</v>
      </c>
      <c r="JC40" s="230">
        <v>0</v>
      </c>
      <c r="JD40" s="205"/>
    </row>
    <row r="41" spans="1:264" s="35" customFormat="1" ht="29.25" hidden="1" customHeight="1">
      <c r="A41" s="122" t="s">
        <v>256</v>
      </c>
      <c r="B41" s="158" t="s">
        <v>1818</v>
      </c>
      <c r="C41" s="158" t="s">
        <v>1826</v>
      </c>
      <c r="D41" s="55">
        <v>530</v>
      </c>
      <c r="E41" s="158" t="s">
        <v>1062</v>
      </c>
      <c r="F41" s="145">
        <v>367</v>
      </c>
      <c r="G41" s="55" t="s">
        <v>1921</v>
      </c>
      <c r="H41" s="123">
        <v>130</v>
      </c>
      <c r="I41" s="123">
        <v>320</v>
      </c>
      <c r="J41" s="124">
        <v>2.4615385000000001</v>
      </c>
      <c r="K41" s="124">
        <v>18.634615400000001</v>
      </c>
      <c r="L41" s="123">
        <v>123</v>
      </c>
      <c r="M41" s="123">
        <v>197</v>
      </c>
      <c r="N41" s="123">
        <v>9</v>
      </c>
      <c r="O41" s="123">
        <v>31</v>
      </c>
      <c r="P41" s="123">
        <v>32</v>
      </c>
      <c r="Q41" s="123">
        <v>30</v>
      </c>
      <c r="R41" s="123">
        <v>35</v>
      </c>
      <c r="S41" s="123">
        <v>35</v>
      </c>
      <c r="T41" s="123">
        <v>40</v>
      </c>
      <c r="U41" s="123">
        <v>39</v>
      </c>
      <c r="V41" s="123">
        <v>23</v>
      </c>
      <c r="W41" s="123">
        <v>11</v>
      </c>
      <c r="X41" s="123">
        <v>25</v>
      </c>
      <c r="Y41" s="123">
        <v>9</v>
      </c>
      <c r="Z41" s="123">
        <v>1</v>
      </c>
      <c r="AA41" s="123">
        <v>90</v>
      </c>
      <c r="AB41" s="123">
        <v>41</v>
      </c>
      <c r="AC41" s="123">
        <v>35</v>
      </c>
      <c r="AD41" s="123">
        <v>4</v>
      </c>
      <c r="AE41" s="123">
        <v>100</v>
      </c>
      <c r="AF41" s="123">
        <v>215</v>
      </c>
      <c r="AG41" s="123">
        <v>1</v>
      </c>
      <c r="AH41" s="123">
        <v>0</v>
      </c>
      <c r="AI41" s="123">
        <v>59</v>
      </c>
      <c r="AJ41" s="123">
        <v>18</v>
      </c>
      <c r="AK41" s="123">
        <v>4</v>
      </c>
      <c r="AL41" s="123">
        <v>3</v>
      </c>
      <c r="AM41" s="123">
        <v>15</v>
      </c>
      <c r="AN41" s="125">
        <v>565.44615384615383</v>
      </c>
      <c r="AO41" s="125">
        <v>427</v>
      </c>
      <c r="AP41" s="123">
        <v>0</v>
      </c>
      <c r="AQ41" s="123">
        <v>8</v>
      </c>
      <c r="AR41" s="123">
        <v>37</v>
      </c>
      <c r="AS41" s="123">
        <v>17</v>
      </c>
      <c r="AT41" s="123">
        <v>11</v>
      </c>
      <c r="AU41" s="123">
        <v>10</v>
      </c>
      <c r="AV41" s="123">
        <v>6</v>
      </c>
      <c r="AW41" s="123">
        <v>14</v>
      </c>
      <c r="AX41" s="123">
        <v>6</v>
      </c>
      <c r="AY41" s="123">
        <v>5</v>
      </c>
      <c r="AZ41" s="123">
        <v>16</v>
      </c>
      <c r="BA41" s="125">
        <v>26735.934426229509</v>
      </c>
      <c r="BB41" s="125">
        <v>19054</v>
      </c>
      <c r="BC41" s="123">
        <v>1</v>
      </c>
      <c r="BD41" s="123">
        <v>22</v>
      </c>
      <c r="BE41" s="123">
        <v>27</v>
      </c>
      <c r="BF41" s="123">
        <v>14</v>
      </c>
      <c r="BG41" s="123">
        <v>9</v>
      </c>
      <c r="BH41" s="123">
        <v>12</v>
      </c>
      <c r="BI41" s="123">
        <v>12</v>
      </c>
      <c r="BJ41" s="123">
        <v>4</v>
      </c>
      <c r="BK41" s="123">
        <v>2</v>
      </c>
      <c r="BL41" s="123">
        <v>2</v>
      </c>
      <c r="BM41" s="123">
        <v>4</v>
      </c>
      <c r="BN41" s="123">
        <v>5</v>
      </c>
      <c r="BO41" s="123">
        <v>0</v>
      </c>
      <c r="BP41" s="123">
        <v>1</v>
      </c>
      <c r="BQ41" s="123">
        <v>1</v>
      </c>
      <c r="BR41" s="123">
        <v>2</v>
      </c>
      <c r="BS41" s="123">
        <v>0</v>
      </c>
      <c r="BT41" s="123">
        <v>1</v>
      </c>
      <c r="BU41" s="123">
        <v>0</v>
      </c>
      <c r="BV41" s="123">
        <v>0</v>
      </c>
      <c r="BW41" s="123">
        <v>3</v>
      </c>
      <c r="BX41" s="123">
        <v>65</v>
      </c>
      <c r="BY41" s="125">
        <v>37840.907692307694</v>
      </c>
      <c r="BZ41" s="125">
        <v>30655</v>
      </c>
      <c r="CA41" s="123">
        <v>20</v>
      </c>
      <c r="CB41" s="125">
        <v>15233.25</v>
      </c>
      <c r="CC41" s="125">
        <v>13439</v>
      </c>
      <c r="CD41" s="123">
        <v>39</v>
      </c>
      <c r="CE41" s="125">
        <v>14232.333333333334</v>
      </c>
      <c r="CF41" s="125">
        <v>11376</v>
      </c>
      <c r="CG41" s="123">
        <v>77</v>
      </c>
      <c r="CH41" s="123">
        <v>31</v>
      </c>
      <c r="CI41" s="123">
        <v>10</v>
      </c>
      <c r="CJ41" s="123">
        <v>2</v>
      </c>
      <c r="CK41" s="123">
        <v>2</v>
      </c>
      <c r="CL41" s="123">
        <v>2</v>
      </c>
      <c r="CM41" s="126">
        <v>1.5384615384615385E-2</v>
      </c>
      <c r="CN41" s="123">
        <v>5</v>
      </c>
      <c r="CO41" s="126">
        <v>3.8461538461538464E-2</v>
      </c>
      <c r="CP41" s="123">
        <v>55</v>
      </c>
      <c r="CQ41" s="123">
        <v>11</v>
      </c>
      <c r="CR41" s="126">
        <v>3.4375000000000003E-2</v>
      </c>
      <c r="CS41" s="123">
        <v>10</v>
      </c>
      <c r="CT41" s="126">
        <f t="shared" si="0"/>
        <v>7.6923076923076927E-2</v>
      </c>
      <c r="CU41" s="123">
        <v>56</v>
      </c>
      <c r="CV41" s="126">
        <f t="shared" si="1"/>
        <v>0.43076923076923079</v>
      </c>
      <c r="CW41" s="123">
        <v>1</v>
      </c>
      <c r="CX41" s="126">
        <f t="shared" si="2"/>
        <v>7.6923076923076927E-3</v>
      </c>
      <c r="CY41" s="123">
        <v>12</v>
      </c>
      <c r="CZ41" s="126">
        <f t="shared" si="3"/>
        <v>9.2307692307692313E-2</v>
      </c>
      <c r="DA41" s="122" t="s">
        <v>1922</v>
      </c>
      <c r="DB41" s="55" t="s">
        <v>272</v>
      </c>
      <c r="DC41" s="55">
        <v>0</v>
      </c>
      <c r="DD41" s="55">
        <v>1</v>
      </c>
      <c r="DE41" s="78" t="s">
        <v>258</v>
      </c>
      <c r="DF41" s="127" t="s">
        <v>259</v>
      </c>
      <c r="DG41" s="78" t="s">
        <v>324</v>
      </c>
      <c r="DH41" s="127" t="s">
        <v>325</v>
      </c>
      <c r="DI41" s="78" t="s">
        <v>1063</v>
      </c>
      <c r="DJ41" s="127" t="s">
        <v>1064</v>
      </c>
      <c r="DK41" s="78" t="s">
        <v>318</v>
      </c>
      <c r="DL41" s="127" t="s">
        <v>326</v>
      </c>
      <c r="DM41" s="127" t="s">
        <v>846</v>
      </c>
      <c r="DN41" s="55" t="s">
        <v>1897</v>
      </c>
      <c r="DO41" s="68">
        <v>6.7534973468403301</v>
      </c>
      <c r="DP41" s="55" t="s">
        <v>1898</v>
      </c>
      <c r="DQ41" s="55" t="s">
        <v>1904</v>
      </c>
      <c r="DR41" s="127" t="s">
        <v>418</v>
      </c>
      <c r="DS41" s="169"/>
      <c r="DT41" s="77"/>
      <c r="DU41" s="78" t="s">
        <v>267</v>
      </c>
      <c r="DV41" s="123">
        <v>131</v>
      </c>
      <c r="DW41" s="123">
        <v>130</v>
      </c>
      <c r="DX41" s="55">
        <v>0</v>
      </c>
      <c r="DY41" s="55">
        <v>1</v>
      </c>
      <c r="DZ41" s="55">
        <v>0</v>
      </c>
      <c r="EA41" s="55">
        <v>20</v>
      </c>
      <c r="EB41" s="123">
        <v>75</v>
      </c>
      <c r="EC41" s="55">
        <v>36</v>
      </c>
      <c r="ED41" s="55">
        <v>0</v>
      </c>
      <c r="EE41" s="55">
        <v>0</v>
      </c>
      <c r="EF41" s="55">
        <v>0</v>
      </c>
      <c r="EG41" s="55">
        <v>0</v>
      </c>
      <c r="EH41" s="78">
        <v>13</v>
      </c>
      <c r="EI41" s="78">
        <v>0</v>
      </c>
      <c r="EJ41" s="127" t="s">
        <v>268</v>
      </c>
      <c r="EK41" s="127" t="s">
        <v>290</v>
      </c>
      <c r="EL41" s="81">
        <v>33572</v>
      </c>
      <c r="EM41" s="78">
        <v>29</v>
      </c>
      <c r="EN41" s="78" t="s">
        <v>752</v>
      </c>
      <c r="EO41" s="84">
        <v>35180</v>
      </c>
      <c r="EP41" s="78">
        <v>1.34</v>
      </c>
      <c r="EQ41" s="263">
        <v>34536.669497342897</v>
      </c>
      <c r="ER41" s="263">
        <v>59077.762236511997</v>
      </c>
      <c r="ES41" s="84">
        <f t="shared" si="4"/>
        <v>24541.0927391691</v>
      </c>
      <c r="ET41" s="113">
        <f t="shared" si="5"/>
        <v>0.41540322128182944</v>
      </c>
      <c r="EU41" s="55">
        <v>0</v>
      </c>
      <c r="EV41" s="55">
        <v>1</v>
      </c>
      <c r="EW41" s="55" t="s">
        <v>1898</v>
      </c>
      <c r="EX41" s="78" t="s">
        <v>267</v>
      </c>
      <c r="EY41" s="158"/>
      <c r="EZ41" s="158"/>
      <c r="FA41" s="78" t="s">
        <v>272</v>
      </c>
      <c r="FB41" s="55" t="s">
        <v>51</v>
      </c>
      <c r="FC41" s="55" t="s">
        <v>1898</v>
      </c>
      <c r="FD41" s="122"/>
      <c r="FE41" s="55"/>
      <c r="FF41" s="127" t="s">
        <v>272</v>
      </c>
      <c r="FG41" s="55" t="s">
        <v>272</v>
      </c>
      <c r="FH41" s="78" t="s">
        <v>1065</v>
      </c>
      <c r="FI41" s="78" t="s">
        <v>848</v>
      </c>
      <c r="FJ41" s="55">
        <v>3710</v>
      </c>
      <c r="FK41" s="55">
        <v>8</v>
      </c>
      <c r="FL41" s="78" t="s">
        <v>849</v>
      </c>
      <c r="FM41" s="55"/>
      <c r="FN41" s="55" t="s">
        <v>1900</v>
      </c>
      <c r="FO41" s="55" t="s">
        <v>1900</v>
      </c>
      <c r="FP41" s="55">
        <v>1</v>
      </c>
      <c r="FQ41" s="125">
        <v>34048196.220277518</v>
      </c>
      <c r="FR41" s="125">
        <v>259909.89481127876</v>
      </c>
      <c r="FS41" s="55">
        <v>1</v>
      </c>
      <c r="FT41" s="55">
        <v>3</v>
      </c>
      <c r="FU41" s="55">
        <v>0</v>
      </c>
      <c r="FV41" s="125">
        <v>0</v>
      </c>
      <c r="FW41" s="55">
        <v>0</v>
      </c>
      <c r="FX41" s="125">
        <v>0</v>
      </c>
      <c r="FY41" s="55">
        <v>0</v>
      </c>
      <c r="FZ41" s="125">
        <v>0</v>
      </c>
      <c r="GA41" s="55" t="s">
        <v>1900</v>
      </c>
      <c r="GB41" s="55" t="s">
        <v>1900</v>
      </c>
      <c r="GC41" s="55" t="s">
        <v>1900</v>
      </c>
      <c r="GD41" s="124">
        <v>91.96</v>
      </c>
      <c r="GE41" s="124">
        <v>42.31</v>
      </c>
      <c r="GF41" s="125">
        <v>710692.52</v>
      </c>
      <c r="GG41" s="125">
        <v>5466.8655384615386</v>
      </c>
      <c r="GH41" s="125">
        <v>1784161.6399999997</v>
      </c>
      <c r="GI41" s="125">
        <v>13724.320307692306</v>
      </c>
      <c r="GJ41" s="125">
        <v>385898.01</v>
      </c>
      <c r="GK41" s="125">
        <v>2968.4462307692306</v>
      </c>
      <c r="GL41" s="125">
        <v>213736.11</v>
      </c>
      <c r="GM41" s="125">
        <v>1644.1239230769229</v>
      </c>
      <c r="GN41" s="125">
        <v>51202.15</v>
      </c>
      <c r="GO41" s="125">
        <v>393.86269230769233</v>
      </c>
      <c r="GP41" s="125">
        <v>9897.31</v>
      </c>
      <c r="GQ41" s="125">
        <v>76.133153846153846</v>
      </c>
      <c r="GR41" s="125">
        <v>14506.32</v>
      </c>
      <c r="GS41" s="125">
        <v>111.58707692307692</v>
      </c>
      <c r="GT41" s="125">
        <v>1108921.7399999998</v>
      </c>
      <c r="GU41" s="125">
        <v>8530.1672307692297</v>
      </c>
      <c r="GV41" s="125">
        <v>-311889.8199999996</v>
      </c>
      <c r="GW41" s="125">
        <v>-2399.1524615384583</v>
      </c>
      <c r="GX41" s="55">
        <v>0</v>
      </c>
      <c r="GY41" s="55">
        <v>0</v>
      </c>
      <c r="GZ41" s="55">
        <v>0</v>
      </c>
      <c r="HA41" s="55" t="s">
        <v>1901</v>
      </c>
      <c r="HB41" s="172">
        <v>0.82330590183753527</v>
      </c>
      <c r="HC41" s="123">
        <v>2</v>
      </c>
      <c r="HD41" s="153">
        <v>5.1282051282051282E-3</v>
      </c>
      <c r="HE41" s="123">
        <v>0</v>
      </c>
      <c r="HF41" s="153">
        <v>0</v>
      </c>
      <c r="HG41" s="123">
        <v>427</v>
      </c>
      <c r="HH41" s="153">
        <v>1.094871794871795</v>
      </c>
      <c r="HI41" s="123">
        <v>1</v>
      </c>
      <c r="HJ41" s="153">
        <v>7.6923076923076927E-3</v>
      </c>
      <c r="HK41" s="123">
        <v>20</v>
      </c>
      <c r="HL41" s="153">
        <v>5.1282051282051287E-2</v>
      </c>
      <c r="HM41" s="123">
        <v>0</v>
      </c>
      <c r="HN41" s="153">
        <v>0</v>
      </c>
      <c r="HO41" s="123">
        <v>3</v>
      </c>
      <c r="HP41" s="153">
        <v>7.6923076923076927E-3</v>
      </c>
      <c r="HQ41" s="123">
        <v>0</v>
      </c>
      <c r="HR41" s="153">
        <v>0</v>
      </c>
      <c r="HS41" s="123">
        <v>0</v>
      </c>
      <c r="HT41" s="153">
        <v>0</v>
      </c>
      <c r="HU41" s="123">
        <v>0</v>
      </c>
      <c r="HV41" s="153">
        <v>0</v>
      </c>
      <c r="HW41" s="123">
        <v>2</v>
      </c>
      <c r="HX41" s="123">
        <v>0.66666666666666663</v>
      </c>
      <c r="HY41" s="153">
        <v>5.5555555555555552E-2</v>
      </c>
      <c r="HZ41" s="123">
        <v>2953</v>
      </c>
      <c r="IA41" s="153">
        <v>7.5717948717948724</v>
      </c>
      <c r="IB41" s="123">
        <v>4</v>
      </c>
      <c r="IC41" s="153">
        <v>3.0769230769230771E-2</v>
      </c>
      <c r="ID41" s="123">
        <v>215</v>
      </c>
      <c r="IE41" s="153">
        <v>0.55128205128205132</v>
      </c>
      <c r="IF41" s="123">
        <v>8</v>
      </c>
      <c r="IG41" s="153">
        <v>6.1538461538461542E-2</v>
      </c>
      <c r="IH41" s="123">
        <v>584</v>
      </c>
      <c r="II41" s="153">
        <v>1.4974358974358974</v>
      </c>
      <c r="IJ41" s="123">
        <v>2</v>
      </c>
      <c r="IK41" s="153">
        <v>1.5384615384615385E-2</v>
      </c>
      <c r="IL41" s="95">
        <v>0</v>
      </c>
      <c r="IM41" s="95">
        <v>0</v>
      </c>
      <c r="IN41" s="95">
        <v>0</v>
      </c>
      <c r="IO41" s="95">
        <v>0</v>
      </c>
      <c r="IP41" s="95">
        <v>0</v>
      </c>
      <c r="IQ41" s="113" t="s">
        <v>1900</v>
      </c>
      <c r="IR41" s="113" t="s">
        <v>1900</v>
      </c>
      <c r="IS41" s="113" t="s">
        <v>1900</v>
      </c>
      <c r="IT41" s="95">
        <v>34</v>
      </c>
      <c r="IU41" s="95">
        <v>4</v>
      </c>
      <c r="IV41" s="113">
        <v>3.0769230769230771E-2</v>
      </c>
      <c r="IW41" s="95" t="s">
        <v>1900</v>
      </c>
      <c r="IX41" s="95" t="s">
        <v>1900</v>
      </c>
      <c r="IY41" s="124" t="s">
        <v>1900</v>
      </c>
      <c r="IZ41" s="124" t="s">
        <v>1900</v>
      </c>
      <c r="JA41" s="182" t="s">
        <v>267</v>
      </c>
      <c r="JB41" s="182">
        <v>0</v>
      </c>
      <c r="JC41" s="230">
        <v>0</v>
      </c>
      <c r="JD41" s="205"/>
    </row>
    <row r="42" spans="1:264" s="35" customFormat="1" ht="29.25" hidden="1" customHeight="1">
      <c r="A42" s="122" t="s">
        <v>256</v>
      </c>
      <c r="B42" s="158" t="s">
        <v>256</v>
      </c>
      <c r="C42" s="158" t="s">
        <v>1813</v>
      </c>
      <c r="D42" s="55">
        <v>267</v>
      </c>
      <c r="E42" s="158" t="s">
        <v>1079</v>
      </c>
      <c r="F42" s="145">
        <v>120</v>
      </c>
      <c r="G42" s="55" t="s">
        <v>1955</v>
      </c>
      <c r="H42" s="123">
        <v>854</v>
      </c>
      <c r="I42" s="123">
        <v>2121</v>
      </c>
      <c r="J42" s="124">
        <v>2.4836065999999999</v>
      </c>
      <c r="K42" s="124">
        <v>22.372482399999999</v>
      </c>
      <c r="L42" s="123">
        <v>776</v>
      </c>
      <c r="M42" s="123">
        <v>1345</v>
      </c>
      <c r="N42" s="123">
        <v>109</v>
      </c>
      <c r="O42" s="123">
        <v>173</v>
      </c>
      <c r="P42" s="123">
        <v>220</v>
      </c>
      <c r="Q42" s="123">
        <v>227</v>
      </c>
      <c r="R42" s="123">
        <v>215</v>
      </c>
      <c r="S42" s="123">
        <v>268</v>
      </c>
      <c r="T42" s="123">
        <v>184</v>
      </c>
      <c r="U42" s="123">
        <v>233</v>
      </c>
      <c r="V42" s="123">
        <v>137</v>
      </c>
      <c r="W42" s="123">
        <v>80</v>
      </c>
      <c r="X42" s="123">
        <v>144</v>
      </c>
      <c r="Y42" s="123">
        <v>88</v>
      </c>
      <c r="Z42" s="123">
        <v>43</v>
      </c>
      <c r="AA42" s="123">
        <v>633</v>
      </c>
      <c r="AB42" s="123">
        <v>319</v>
      </c>
      <c r="AC42" s="123">
        <v>275</v>
      </c>
      <c r="AD42" s="123">
        <v>36</v>
      </c>
      <c r="AE42" s="123">
        <v>831</v>
      </c>
      <c r="AF42" s="123">
        <v>1246</v>
      </c>
      <c r="AG42" s="123">
        <v>5</v>
      </c>
      <c r="AH42" s="123">
        <v>3</v>
      </c>
      <c r="AI42" s="123">
        <v>394</v>
      </c>
      <c r="AJ42" s="123">
        <v>107</v>
      </c>
      <c r="AK42" s="123">
        <v>23</v>
      </c>
      <c r="AL42" s="123">
        <v>16</v>
      </c>
      <c r="AM42" s="123">
        <v>147</v>
      </c>
      <c r="AN42" s="125">
        <v>534.26814988290403</v>
      </c>
      <c r="AO42" s="125">
        <v>408.5</v>
      </c>
      <c r="AP42" s="123">
        <v>18</v>
      </c>
      <c r="AQ42" s="123">
        <v>42</v>
      </c>
      <c r="AR42" s="123">
        <v>260</v>
      </c>
      <c r="AS42" s="123">
        <v>91</v>
      </c>
      <c r="AT42" s="123">
        <v>92</v>
      </c>
      <c r="AU42" s="123">
        <v>79</v>
      </c>
      <c r="AV42" s="123">
        <v>52</v>
      </c>
      <c r="AW42" s="123">
        <v>53</v>
      </c>
      <c r="AX42" s="123">
        <v>32</v>
      </c>
      <c r="AY42" s="123">
        <v>21</v>
      </c>
      <c r="AZ42" s="123">
        <v>114</v>
      </c>
      <c r="BA42" s="125">
        <v>24902.929648241206</v>
      </c>
      <c r="BB42" s="125">
        <v>18792</v>
      </c>
      <c r="BC42" s="123">
        <v>33</v>
      </c>
      <c r="BD42" s="123">
        <v>118</v>
      </c>
      <c r="BE42" s="123">
        <v>175</v>
      </c>
      <c r="BF42" s="123">
        <v>93</v>
      </c>
      <c r="BG42" s="123">
        <v>79</v>
      </c>
      <c r="BH42" s="123">
        <v>66</v>
      </c>
      <c r="BI42" s="123">
        <v>56</v>
      </c>
      <c r="BJ42" s="123">
        <v>40</v>
      </c>
      <c r="BK42" s="123">
        <v>29</v>
      </c>
      <c r="BL42" s="123">
        <v>28</v>
      </c>
      <c r="BM42" s="123">
        <v>16</v>
      </c>
      <c r="BN42" s="123">
        <v>11</v>
      </c>
      <c r="BO42" s="123">
        <v>14</v>
      </c>
      <c r="BP42" s="123">
        <v>9</v>
      </c>
      <c r="BQ42" s="123">
        <v>5</v>
      </c>
      <c r="BR42" s="123">
        <v>5</v>
      </c>
      <c r="BS42" s="123">
        <v>7</v>
      </c>
      <c r="BT42" s="123">
        <v>2</v>
      </c>
      <c r="BU42" s="123">
        <v>1</v>
      </c>
      <c r="BV42" s="123">
        <v>2</v>
      </c>
      <c r="BW42" s="123">
        <v>7</v>
      </c>
      <c r="BX42" s="123">
        <v>412</v>
      </c>
      <c r="BY42" s="125">
        <v>35394.643203883497</v>
      </c>
      <c r="BZ42" s="125">
        <v>30760.5</v>
      </c>
      <c r="CA42" s="123">
        <v>123</v>
      </c>
      <c r="CB42" s="125">
        <v>16592.934959349594</v>
      </c>
      <c r="CC42" s="125">
        <v>11856</v>
      </c>
      <c r="CD42" s="123">
        <v>279</v>
      </c>
      <c r="CE42" s="125">
        <v>13955.767025089606</v>
      </c>
      <c r="CF42" s="125">
        <v>10536</v>
      </c>
      <c r="CG42" s="123">
        <v>546</v>
      </c>
      <c r="CH42" s="123">
        <v>157</v>
      </c>
      <c r="CI42" s="123">
        <v>73</v>
      </c>
      <c r="CJ42" s="123">
        <v>18</v>
      </c>
      <c r="CK42" s="123">
        <v>1</v>
      </c>
      <c r="CL42" s="123">
        <v>2</v>
      </c>
      <c r="CM42" s="126">
        <v>2.34192037470726E-3</v>
      </c>
      <c r="CN42" s="123">
        <v>30</v>
      </c>
      <c r="CO42" s="126">
        <v>3.5128805620608897E-2</v>
      </c>
      <c r="CP42" s="123">
        <v>400</v>
      </c>
      <c r="CQ42" s="123">
        <v>139</v>
      </c>
      <c r="CR42" s="126">
        <v>6.5535124941065531E-2</v>
      </c>
      <c r="CS42" s="123">
        <v>106</v>
      </c>
      <c r="CT42" s="126">
        <f t="shared" si="0"/>
        <v>0.12412177985948478</v>
      </c>
      <c r="CU42" s="123">
        <v>520</v>
      </c>
      <c r="CV42" s="126">
        <f t="shared" si="1"/>
        <v>0.6088992974238876</v>
      </c>
      <c r="CW42" s="123">
        <v>16</v>
      </c>
      <c r="CX42" s="126">
        <f t="shared" si="2"/>
        <v>1.873536299765808E-2</v>
      </c>
      <c r="CY42" s="123">
        <v>232</v>
      </c>
      <c r="CZ42" s="126">
        <f t="shared" si="3"/>
        <v>0.27166276346604218</v>
      </c>
      <c r="DA42" s="122" t="s">
        <v>1896</v>
      </c>
      <c r="DB42" s="55"/>
      <c r="DC42" s="55">
        <v>25</v>
      </c>
      <c r="DD42" s="55">
        <v>0</v>
      </c>
      <c r="DE42" s="78" t="s">
        <v>258</v>
      </c>
      <c r="DF42" s="127" t="s">
        <v>259</v>
      </c>
      <c r="DG42" s="78" t="s">
        <v>297</v>
      </c>
      <c r="DH42" s="127" t="s">
        <v>298</v>
      </c>
      <c r="DI42" s="78" t="s">
        <v>262</v>
      </c>
      <c r="DJ42" s="127" t="s">
        <v>263</v>
      </c>
      <c r="DK42" s="78" t="s">
        <v>318</v>
      </c>
      <c r="DL42" s="127" t="s">
        <v>326</v>
      </c>
      <c r="DM42" s="127" t="s">
        <v>417</v>
      </c>
      <c r="DN42" s="55" t="s">
        <v>1897</v>
      </c>
      <c r="DO42" s="68">
        <v>12.256014525646844</v>
      </c>
      <c r="DP42" s="55" t="s">
        <v>1898</v>
      </c>
      <c r="DQ42" s="55" t="s">
        <v>272</v>
      </c>
      <c r="DR42" s="127" t="s">
        <v>418</v>
      </c>
      <c r="DS42" s="169" t="s">
        <v>1956</v>
      </c>
      <c r="DT42" s="77"/>
      <c r="DU42" s="78" t="s">
        <v>267</v>
      </c>
      <c r="DV42" s="123">
        <v>868</v>
      </c>
      <c r="DW42" s="123">
        <v>857</v>
      </c>
      <c r="DX42" s="55">
        <v>11</v>
      </c>
      <c r="DY42" s="55">
        <v>0</v>
      </c>
      <c r="DZ42" s="55">
        <v>3</v>
      </c>
      <c r="EA42" s="55">
        <v>249</v>
      </c>
      <c r="EB42" s="123">
        <v>242</v>
      </c>
      <c r="EC42" s="55">
        <v>271</v>
      </c>
      <c r="ED42" s="55">
        <v>94</v>
      </c>
      <c r="EE42" s="55">
        <v>9</v>
      </c>
      <c r="EF42" s="55">
        <v>0</v>
      </c>
      <c r="EG42" s="55">
        <v>0</v>
      </c>
      <c r="EH42" s="78">
        <v>7</v>
      </c>
      <c r="EI42" s="78">
        <v>1</v>
      </c>
      <c r="EJ42" s="127" t="s">
        <v>268</v>
      </c>
      <c r="EK42" s="127" t="s">
        <v>269</v>
      </c>
      <c r="EL42" s="81">
        <v>23223</v>
      </c>
      <c r="EM42" s="78">
        <v>57</v>
      </c>
      <c r="EN42" s="78" t="s">
        <v>299</v>
      </c>
      <c r="EO42" s="84">
        <v>59552</v>
      </c>
      <c r="EP42" s="78">
        <v>7.88</v>
      </c>
      <c r="EQ42" s="263">
        <v>57484.664976319204</v>
      </c>
      <c r="ER42" s="263">
        <v>342363.43370154401</v>
      </c>
      <c r="ES42" s="84">
        <f t="shared" si="4"/>
        <v>284878.76872522483</v>
      </c>
      <c r="ET42" s="113">
        <f t="shared" si="5"/>
        <v>0.8320946125735158</v>
      </c>
      <c r="EU42" s="55">
        <v>4</v>
      </c>
      <c r="EV42" s="55">
        <v>14</v>
      </c>
      <c r="EW42" s="55" t="s">
        <v>1898</v>
      </c>
      <c r="EX42" s="78" t="s">
        <v>267</v>
      </c>
      <c r="EY42" s="158"/>
      <c r="EZ42" s="158"/>
      <c r="FA42" s="78" t="s">
        <v>267</v>
      </c>
      <c r="FB42" s="55" t="s">
        <v>51</v>
      </c>
      <c r="FC42" s="55" t="s">
        <v>1898</v>
      </c>
      <c r="FD42" s="122"/>
      <c r="FE42" s="55"/>
      <c r="FF42" s="127" t="s">
        <v>267</v>
      </c>
      <c r="FG42" s="55" t="s">
        <v>1904</v>
      </c>
      <c r="FH42" s="78" t="s">
        <v>1080</v>
      </c>
      <c r="FI42" s="78" t="s">
        <v>421</v>
      </c>
      <c r="FJ42" s="55">
        <v>3710</v>
      </c>
      <c r="FK42" s="55">
        <v>7</v>
      </c>
      <c r="FL42" s="78" t="s">
        <v>423</v>
      </c>
      <c r="FM42" s="55"/>
      <c r="FN42" s="55" t="s">
        <v>1900</v>
      </c>
      <c r="FO42" s="55" t="s">
        <v>1900</v>
      </c>
      <c r="FP42" s="55">
        <v>6</v>
      </c>
      <c r="FQ42" s="125">
        <v>158960409.5971294</v>
      </c>
      <c r="FR42" s="125">
        <v>183134.11243908916</v>
      </c>
      <c r="FS42" s="55">
        <v>2.57</v>
      </c>
      <c r="FT42" s="55">
        <v>3.5</v>
      </c>
      <c r="FU42" s="55">
        <v>3</v>
      </c>
      <c r="FV42" s="125">
        <v>9313797.0199999996</v>
      </c>
      <c r="FW42" s="55">
        <v>6</v>
      </c>
      <c r="FX42" s="125">
        <v>4846917.0000000009</v>
      </c>
      <c r="FY42" s="55">
        <v>4</v>
      </c>
      <c r="FZ42" s="125">
        <v>26856077.230000004</v>
      </c>
      <c r="GA42" s="55" t="s">
        <v>1900</v>
      </c>
      <c r="GB42" s="55" t="s">
        <v>1900</v>
      </c>
      <c r="GC42" s="55" t="s">
        <v>1900</v>
      </c>
      <c r="GD42" s="124">
        <v>77.08</v>
      </c>
      <c r="GE42" s="124">
        <v>47.84</v>
      </c>
      <c r="GF42" s="125">
        <v>5000777.2500000009</v>
      </c>
      <c r="GG42" s="125">
        <v>5835.2126604434079</v>
      </c>
      <c r="GH42" s="125">
        <v>12751044.029999999</v>
      </c>
      <c r="GI42" s="125">
        <v>14878.697817969662</v>
      </c>
      <c r="GJ42" s="125">
        <v>1311484.47</v>
      </c>
      <c r="GK42" s="125">
        <v>1530.320268378063</v>
      </c>
      <c r="GL42" s="125">
        <v>885766.97</v>
      </c>
      <c r="GM42" s="125">
        <v>1033.5670595099182</v>
      </c>
      <c r="GN42" s="125">
        <v>847736.67</v>
      </c>
      <c r="GO42" s="125">
        <v>989.19098016336056</v>
      </c>
      <c r="GP42" s="125">
        <v>41215.360000000001</v>
      </c>
      <c r="GQ42" s="125">
        <v>48.092602100350057</v>
      </c>
      <c r="GR42" s="125">
        <v>68131.33</v>
      </c>
      <c r="GS42" s="125">
        <v>79.4998016336056</v>
      </c>
      <c r="GT42" s="125">
        <v>9596709.2300000004</v>
      </c>
      <c r="GU42" s="125">
        <v>11198.027106184365</v>
      </c>
      <c r="GV42" s="125">
        <v>-2157406.2299999986</v>
      </c>
      <c r="GW42" s="125">
        <v>-2517.3935005834287</v>
      </c>
      <c r="GX42" s="55">
        <v>0</v>
      </c>
      <c r="GY42" s="55">
        <v>0</v>
      </c>
      <c r="GZ42" s="55">
        <v>0</v>
      </c>
      <c r="HA42" s="55" t="s">
        <v>1898</v>
      </c>
      <c r="HB42" s="172">
        <v>0.45464942436946304</v>
      </c>
      <c r="HC42" s="123">
        <v>881</v>
      </c>
      <c r="HD42" s="153">
        <v>0.34266822248152473</v>
      </c>
      <c r="HE42" s="123">
        <v>90</v>
      </c>
      <c r="HF42" s="153">
        <v>0.10501750291715285</v>
      </c>
      <c r="HG42" s="123">
        <v>5587</v>
      </c>
      <c r="HH42" s="153">
        <v>2.1730844029560483</v>
      </c>
      <c r="HI42" s="123">
        <v>143</v>
      </c>
      <c r="HJ42" s="153">
        <v>0.16686114352392065</v>
      </c>
      <c r="HK42" s="123">
        <v>2243</v>
      </c>
      <c r="HL42" s="153">
        <v>0.87242318164138466</v>
      </c>
      <c r="HM42" s="123">
        <v>48</v>
      </c>
      <c r="HN42" s="153">
        <v>5.6009334889148193E-2</v>
      </c>
      <c r="HO42" s="123">
        <v>1224</v>
      </c>
      <c r="HP42" s="153">
        <v>0.47607934655775963</v>
      </c>
      <c r="HQ42" s="123">
        <v>2088</v>
      </c>
      <c r="HR42" s="153">
        <v>0.81213535589264874</v>
      </c>
      <c r="HS42" s="123">
        <v>14</v>
      </c>
      <c r="HT42" s="153">
        <v>7</v>
      </c>
      <c r="HU42" s="123">
        <v>25</v>
      </c>
      <c r="HV42" s="153">
        <v>12.5</v>
      </c>
      <c r="HW42" s="123">
        <v>1162</v>
      </c>
      <c r="HX42" s="123">
        <v>387.33333333333331</v>
      </c>
      <c r="HY42" s="153">
        <v>2.3055555555555554</v>
      </c>
      <c r="HZ42" s="123">
        <v>26163</v>
      </c>
      <c r="IA42" s="153">
        <v>10.176196032672111</v>
      </c>
      <c r="IB42" s="123">
        <v>305</v>
      </c>
      <c r="IC42" s="153">
        <v>0.35589264877479582</v>
      </c>
      <c r="ID42" s="123">
        <v>17669</v>
      </c>
      <c r="IE42" s="153">
        <v>6.872423181641385</v>
      </c>
      <c r="IF42" s="123">
        <v>1695</v>
      </c>
      <c r="IG42" s="153">
        <v>1.9778296382730456</v>
      </c>
      <c r="IH42" s="123">
        <v>989</v>
      </c>
      <c r="II42" s="153">
        <v>0.38467522364838586</v>
      </c>
      <c r="IJ42" s="123">
        <v>482</v>
      </c>
      <c r="IK42" s="153">
        <v>0.56242707117852975</v>
      </c>
      <c r="IL42" s="95">
        <v>0</v>
      </c>
      <c r="IM42" s="95">
        <v>0</v>
      </c>
      <c r="IN42" s="95">
        <v>0</v>
      </c>
      <c r="IO42" s="95">
        <v>0</v>
      </c>
      <c r="IP42" s="95">
        <v>0</v>
      </c>
      <c r="IQ42" s="113" t="s">
        <v>1900</v>
      </c>
      <c r="IR42" s="113" t="s">
        <v>1900</v>
      </c>
      <c r="IS42" s="113" t="s">
        <v>1900</v>
      </c>
      <c r="IT42" s="95">
        <v>66</v>
      </c>
      <c r="IU42" s="95">
        <v>33</v>
      </c>
      <c r="IV42" s="113">
        <v>3.8506417736289385E-2</v>
      </c>
      <c r="IW42" s="95" t="s">
        <v>1900</v>
      </c>
      <c r="IX42" s="95" t="s">
        <v>1900</v>
      </c>
      <c r="IY42" s="124" t="s">
        <v>1900</v>
      </c>
      <c r="IZ42" s="124" t="s">
        <v>1900</v>
      </c>
      <c r="JA42" s="182" t="s">
        <v>267</v>
      </c>
      <c r="JB42" s="182">
        <v>44</v>
      </c>
      <c r="JC42" s="230">
        <v>5.0691244239631339E-2</v>
      </c>
      <c r="JD42" s="205"/>
    </row>
    <row r="43" spans="1:264" s="35" customFormat="1" ht="29.25" hidden="1" customHeight="1">
      <c r="A43" s="122" t="s">
        <v>256</v>
      </c>
      <c r="B43" s="158" t="s">
        <v>1818</v>
      </c>
      <c r="C43" s="158" t="s">
        <v>1826</v>
      </c>
      <c r="D43" s="55">
        <v>530</v>
      </c>
      <c r="E43" s="158" t="s">
        <v>1146</v>
      </c>
      <c r="F43" s="145">
        <v>362</v>
      </c>
      <c r="G43" s="55" t="s">
        <v>1921</v>
      </c>
      <c r="H43" s="123">
        <v>75</v>
      </c>
      <c r="I43" s="123">
        <v>273</v>
      </c>
      <c r="J43" s="124">
        <v>3.64</v>
      </c>
      <c r="K43" s="124">
        <v>17.385333299999999</v>
      </c>
      <c r="L43" s="123">
        <v>112</v>
      </c>
      <c r="M43" s="123">
        <v>161</v>
      </c>
      <c r="N43" s="123">
        <v>27</v>
      </c>
      <c r="O43" s="123">
        <v>18</v>
      </c>
      <c r="P43" s="123">
        <v>30</v>
      </c>
      <c r="Q43" s="123">
        <v>36</v>
      </c>
      <c r="R43" s="123">
        <v>33</v>
      </c>
      <c r="S43" s="123">
        <v>38</v>
      </c>
      <c r="T43" s="123">
        <v>21</v>
      </c>
      <c r="U43" s="123">
        <v>32</v>
      </c>
      <c r="V43" s="123">
        <v>14</v>
      </c>
      <c r="W43" s="123">
        <v>15</v>
      </c>
      <c r="X43" s="123">
        <v>2</v>
      </c>
      <c r="Y43" s="123">
        <v>6</v>
      </c>
      <c r="Z43" s="123">
        <v>1</v>
      </c>
      <c r="AA43" s="123">
        <v>92</v>
      </c>
      <c r="AB43" s="123">
        <v>18</v>
      </c>
      <c r="AC43" s="123">
        <v>9</v>
      </c>
      <c r="AD43" s="123">
        <v>6</v>
      </c>
      <c r="AE43" s="123">
        <v>73</v>
      </c>
      <c r="AF43" s="123">
        <v>188</v>
      </c>
      <c r="AG43" s="123">
        <v>5</v>
      </c>
      <c r="AH43" s="123">
        <v>1</v>
      </c>
      <c r="AI43" s="123">
        <v>26</v>
      </c>
      <c r="AJ43" s="123">
        <v>8</v>
      </c>
      <c r="AK43" s="123">
        <v>0</v>
      </c>
      <c r="AL43" s="123">
        <v>0</v>
      </c>
      <c r="AM43" s="123">
        <v>3</v>
      </c>
      <c r="AN43" s="125">
        <v>703</v>
      </c>
      <c r="AO43" s="125">
        <v>567</v>
      </c>
      <c r="AP43" s="123">
        <v>1</v>
      </c>
      <c r="AQ43" s="123">
        <v>3</v>
      </c>
      <c r="AR43" s="123">
        <v>10</v>
      </c>
      <c r="AS43" s="123">
        <v>8</v>
      </c>
      <c r="AT43" s="123">
        <v>9</v>
      </c>
      <c r="AU43" s="123">
        <v>8</v>
      </c>
      <c r="AV43" s="123">
        <v>6</v>
      </c>
      <c r="AW43" s="123">
        <v>3</v>
      </c>
      <c r="AX43" s="123">
        <v>2</v>
      </c>
      <c r="AY43" s="123">
        <v>8</v>
      </c>
      <c r="AZ43" s="123">
        <v>17</v>
      </c>
      <c r="BA43" s="125">
        <v>38994.072463768112</v>
      </c>
      <c r="BB43" s="125">
        <v>31835</v>
      </c>
      <c r="BC43" s="123">
        <v>2</v>
      </c>
      <c r="BD43" s="123">
        <v>4</v>
      </c>
      <c r="BE43" s="123">
        <v>7</v>
      </c>
      <c r="BF43" s="123">
        <v>10</v>
      </c>
      <c r="BG43" s="123">
        <v>3</v>
      </c>
      <c r="BH43" s="123">
        <v>8</v>
      </c>
      <c r="BI43" s="123">
        <v>4</v>
      </c>
      <c r="BJ43" s="123">
        <v>9</v>
      </c>
      <c r="BK43" s="123">
        <v>1</v>
      </c>
      <c r="BL43" s="123">
        <v>0</v>
      </c>
      <c r="BM43" s="123">
        <v>3</v>
      </c>
      <c r="BN43" s="123">
        <v>2</v>
      </c>
      <c r="BO43" s="123">
        <v>6</v>
      </c>
      <c r="BP43" s="123">
        <v>1</v>
      </c>
      <c r="BQ43" s="123">
        <v>1</v>
      </c>
      <c r="BR43" s="123">
        <v>1</v>
      </c>
      <c r="BS43" s="123">
        <v>2</v>
      </c>
      <c r="BT43" s="123">
        <v>0</v>
      </c>
      <c r="BU43" s="123">
        <v>0</v>
      </c>
      <c r="BV43" s="123">
        <v>3</v>
      </c>
      <c r="BW43" s="123">
        <v>2</v>
      </c>
      <c r="BX43" s="123">
        <v>49</v>
      </c>
      <c r="BY43" s="125">
        <v>47495.591836734697</v>
      </c>
      <c r="BZ43" s="125">
        <v>38205</v>
      </c>
      <c r="CA43" s="123">
        <v>16</v>
      </c>
      <c r="CB43" s="125">
        <v>27302.375</v>
      </c>
      <c r="CC43" s="125">
        <v>23652</v>
      </c>
      <c r="CD43" s="123">
        <v>10</v>
      </c>
      <c r="CE43" s="125">
        <v>17264.400000000001</v>
      </c>
      <c r="CF43" s="125">
        <v>14580</v>
      </c>
      <c r="CG43" s="123">
        <v>32</v>
      </c>
      <c r="CH43" s="123">
        <v>18</v>
      </c>
      <c r="CI43" s="123">
        <v>13</v>
      </c>
      <c r="CJ43" s="123">
        <v>5</v>
      </c>
      <c r="CK43" s="123">
        <v>1</v>
      </c>
      <c r="CL43" s="123">
        <v>1</v>
      </c>
      <c r="CM43" s="126">
        <v>1.3333333333333334E-2</v>
      </c>
      <c r="CN43" s="123">
        <v>3</v>
      </c>
      <c r="CO43" s="126">
        <v>0.04</v>
      </c>
      <c r="CP43" s="123">
        <v>21</v>
      </c>
      <c r="CQ43" s="123">
        <v>32</v>
      </c>
      <c r="CR43" s="126">
        <v>0.11721611721611722</v>
      </c>
      <c r="CS43" s="123">
        <v>0</v>
      </c>
      <c r="CT43" s="126">
        <f t="shared" si="0"/>
        <v>0</v>
      </c>
      <c r="CU43" s="123">
        <v>0</v>
      </c>
      <c r="CV43" s="126">
        <f t="shared" si="1"/>
        <v>0</v>
      </c>
      <c r="CW43" s="123">
        <v>0</v>
      </c>
      <c r="CX43" s="126">
        <f t="shared" si="2"/>
        <v>0</v>
      </c>
      <c r="CY43" s="123">
        <v>0</v>
      </c>
      <c r="CZ43" s="126">
        <f t="shared" si="3"/>
        <v>0</v>
      </c>
      <c r="DA43" s="122" t="s">
        <v>1922</v>
      </c>
      <c r="DB43" s="55" t="s">
        <v>272</v>
      </c>
      <c r="DC43" s="55">
        <v>0</v>
      </c>
      <c r="DD43" s="55">
        <v>0</v>
      </c>
      <c r="DE43" s="78" t="s">
        <v>258</v>
      </c>
      <c r="DF43" s="127" t="s">
        <v>259</v>
      </c>
      <c r="DG43" s="78" t="s">
        <v>324</v>
      </c>
      <c r="DH43" s="127" t="s">
        <v>325</v>
      </c>
      <c r="DI43" s="78" t="s">
        <v>262</v>
      </c>
      <c r="DJ43" s="127" t="s">
        <v>263</v>
      </c>
      <c r="DK43" s="78" t="s">
        <v>318</v>
      </c>
      <c r="DL43" s="127" t="s">
        <v>326</v>
      </c>
      <c r="DM43" s="127" t="s">
        <v>846</v>
      </c>
      <c r="DN43" s="55" t="s">
        <v>1897</v>
      </c>
      <c r="DO43" s="68">
        <v>6.7534973468403301</v>
      </c>
      <c r="DP43" s="55" t="s">
        <v>1898</v>
      </c>
      <c r="DQ43" s="55" t="s">
        <v>1904</v>
      </c>
      <c r="DR43" s="127" t="s">
        <v>418</v>
      </c>
      <c r="DS43" s="169"/>
      <c r="DT43" s="77"/>
      <c r="DU43" s="78" t="s">
        <v>267</v>
      </c>
      <c r="DV43" s="123">
        <v>75</v>
      </c>
      <c r="DW43" s="123">
        <v>75</v>
      </c>
      <c r="DX43" s="55">
        <v>0</v>
      </c>
      <c r="DY43" s="55">
        <v>0</v>
      </c>
      <c r="DZ43" s="55">
        <v>0</v>
      </c>
      <c r="EA43" s="55">
        <v>0</v>
      </c>
      <c r="EB43" s="123">
        <v>0</v>
      </c>
      <c r="EC43" s="55">
        <v>75</v>
      </c>
      <c r="ED43" s="55">
        <v>0</v>
      </c>
      <c r="EE43" s="55">
        <v>0</v>
      </c>
      <c r="EF43" s="55">
        <v>0</v>
      </c>
      <c r="EG43" s="55">
        <v>0</v>
      </c>
      <c r="EH43" s="78">
        <v>2</v>
      </c>
      <c r="EI43" s="78">
        <v>0</v>
      </c>
      <c r="EJ43" s="127" t="s">
        <v>268</v>
      </c>
      <c r="EK43" s="127" t="s">
        <v>290</v>
      </c>
      <c r="EL43" s="81">
        <v>33177</v>
      </c>
      <c r="EM43" s="78">
        <v>30</v>
      </c>
      <c r="EN43" s="78" t="s">
        <v>390</v>
      </c>
      <c r="EO43" s="84">
        <v>16773</v>
      </c>
      <c r="EP43" s="78">
        <v>0.61</v>
      </c>
      <c r="EQ43" s="263">
        <v>18150.9595558937</v>
      </c>
      <c r="ER43" s="263">
        <v>26928.921388873401</v>
      </c>
      <c r="ES43" s="84">
        <f t="shared" si="4"/>
        <v>8777.9618329797013</v>
      </c>
      <c r="ET43" s="113">
        <f t="shared" si="5"/>
        <v>0.32596782122163326</v>
      </c>
      <c r="EU43" s="55">
        <v>0</v>
      </c>
      <c r="EV43" s="55">
        <v>0</v>
      </c>
      <c r="EW43" s="55" t="s">
        <v>1898</v>
      </c>
      <c r="EX43" s="78" t="s">
        <v>267</v>
      </c>
      <c r="EY43" s="158"/>
      <c r="EZ43" s="158"/>
      <c r="FA43" s="78" t="s">
        <v>272</v>
      </c>
      <c r="FB43" s="55" t="s">
        <v>51</v>
      </c>
      <c r="FC43" s="55" t="s">
        <v>1898</v>
      </c>
      <c r="FD43" s="122"/>
      <c r="FE43" s="55"/>
      <c r="FF43" s="127" t="s">
        <v>272</v>
      </c>
      <c r="FG43" s="55" t="s">
        <v>272</v>
      </c>
      <c r="FH43" s="78" t="s">
        <v>1147</v>
      </c>
      <c r="FI43" s="78" t="s">
        <v>848</v>
      </c>
      <c r="FJ43" s="55">
        <v>3710</v>
      </c>
      <c r="FK43" s="55">
        <v>8</v>
      </c>
      <c r="FL43" s="78" t="s">
        <v>849</v>
      </c>
      <c r="FM43" s="55"/>
      <c r="FN43" s="55" t="s">
        <v>1900</v>
      </c>
      <c r="FO43" s="55" t="s">
        <v>1900</v>
      </c>
      <c r="FP43" s="55">
        <v>0</v>
      </c>
      <c r="FQ43" s="125">
        <v>14900158.911634777</v>
      </c>
      <c r="FR43" s="125">
        <v>198668.78548846368</v>
      </c>
      <c r="FS43" s="55" t="s">
        <v>1920</v>
      </c>
      <c r="FT43" s="55">
        <v>3</v>
      </c>
      <c r="FU43" s="55">
        <v>0</v>
      </c>
      <c r="FV43" s="125">
        <v>0</v>
      </c>
      <c r="FW43" s="55">
        <v>0</v>
      </c>
      <c r="FX43" s="125">
        <v>0</v>
      </c>
      <c r="FY43" s="55">
        <v>0</v>
      </c>
      <c r="FZ43" s="125">
        <v>0</v>
      </c>
      <c r="GA43" s="55" t="s">
        <v>1900</v>
      </c>
      <c r="GB43" s="55" t="s">
        <v>1900</v>
      </c>
      <c r="GC43" s="55" t="s">
        <v>1900</v>
      </c>
      <c r="GD43" s="124">
        <v>92.79</v>
      </c>
      <c r="GE43" s="124">
        <v>25.33</v>
      </c>
      <c r="GF43" s="125">
        <v>511629.15</v>
      </c>
      <c r="GG43" s="125">
        <v>6821.7220000000007</v>
      </c>
      <c r="GH43" s="125">
        <v>908133.6</v>
      </c>
      <c r="GI43" s="125">
        <v>12108.448</v>
      </c>
      <c r="GJ43" s="125">
        <v>106028.99</v>
      </c>
      <c r="GK43" s="125">
        <v>1413.7198666666668</v>
      </c>
      <c r="GL43" s="125">
        <v>76250.48</v>
      </c>
      <c r="GM43" s="125">
        <v>1016.6730666666666</v>
      </c>
      <c r="GN43" s="125">
        <v>26414.86</v>
      </c>
      <c r="GO43" s="125">
        <v>352.19813333333332</v>
      </c>
      <c r="GP43" s="125">
        <v>6776.93</v>
      </c>
      <c r="GQ43" s="125">
        <v>90.359066666666664</v>
      </c>
      <c r="GR43" s="125">
        <v>9113.24</v>
      </c>
      <c r="GS43" s="125">
        <v>121.50986666666667</v>
      </c>
      <c r="GT43" s="125">
        <v>683549.1</v>
      </c>
      <c r="GU43" s="125">
        <v>9113.9879999999994</v>
      </c>
      <c r="GV43" s="125">
        <v>39212.460000000079</v>
      </c>
      <c r="GW43" s="125">
        <v>522.83280000000104</v>
      </c>
      <c r="GX43" s="55">
        <v>0</v>
      </c>
      <c r="GY43" s="55">
        <v>0</v>
      </c>
      <c r="GZ43" s="55">
        <v>0</v>
      </c>
      <c r="HA43" s="55" t="s">
        <v>1898</v>
      </c>
      <c r="HB43" s="172">
        <v>0.45189241614665615</v>
      </c>
      <c r="HC43" s="123">
        <v>0</v>
      </c>
      <c r="HD43" s="153">
        <v>0</v>
      </c>
      <c r="HE43" s="123">
        <v>0</v>
      </c>
      <c r="HF43" s="153">
        <v>0</v>
      </c>
      <c r="HG43" s="123">
        <v>254</v>
      </c>
      <c r="HH43" s="153">
        <v>1.1288888888888891</v>
      </c>
      <c r="HI43" s="123">
        <v>1</v>
      </c>
      <c r="HJ43" s="153">
        <v>1.3333333333333334E-2</v>
      </c>
      <c r="HK43" s="123">
        <v>8</v>
      </c>
      <c r="HL43" s="153">
        <v>3.5555555555555556E-2</v>
      </c>
      <c r="HM43" s="123">
        <v>0</v>
      </c>
      <c r="HN43" s="153">
        <v>0</v>
      </c>
      <c r="HO43" s="123">
        <v>0</v>
      </c>
      <c r="HP43" s="153">
        <v>0</v>
      </c>
      <c r="HQ43" s="123">
        <v>0</v>
      </c>
      <c r="HR43" s="153">
        <v>0</v>
      </c>
      <c r="HS43" s="123">
        <v>0</v>
      </c>
      <c r="HT43" s="153">
        <v>0</v>
      </c>
      <c r="HU43" s="123">
        <v>0</v>
      </c>
      <c r="HV43" s="153">
        <v>0</v>
      </c>
      <c r="HW43" s="123"/>
      <c r="HX43" s="123"/>
      <c r="HY43" s="153"/>
      <c r="HZ43" s="123">
        <v>2088</v>
      </c>
      <c r="IA43" s="153">
        <v>9.2799999999999994</v>
      </c>
      <c r="IB43" s="123">
        <v>4</v>
      </c>
      <c r="IC43" s="153">
        <v>5.3333333333333337E-2</v>
      </c>
      <c r="ID43" s="123">
        <v>123</v>
      </c>
      <c r="IE43" s="153">
        <v>0.54666666666666663</v>
      </c>
      <c r="IF43" s="123">
        <v>0</v>
      </c>
      <c r="IG43" s="153">
        <v>0</v>
      </c>
      <c r="IH43" s="123">
        <v>296</v>
      </c>
      <c r="II43" s="153">
        <v>1.3155555555555556</v>
      </c>
      <c r="IJ43" s="123">
        <v>1</v>
      </c>
      <c r="IK43" s="153">
        <v>1.3333333333333334E-2</v>
      </c>
      <c r="IL43" s="95">
        <v>0</v>
      </c>
      <c r="IM43" s="95">
        <v>0</v>
      </c>
      <c r="IN43" s="95">
        <v>0</v>
      </c>
      <c r="IO43" s="95">
        <v>0</v>
      </c>
      <c r="IP43" s="95">
        <v>0</v>
      </c>
      <c r="IQ43" s="113" t="s">
        <v>1900</v>
      </c>
      <c r="IR43" s="113" t="s">
        <v>1900</v>
      </c>
      <c r="IS43" s="113" t="s">
        <v>1900</v>
      </c>
      <c r="IT43" s="95">
        <v>34</v>
      </c>
      <c r="IU43" s="95">
        <v>7</v>
      </c>
      <c r="IV43" s="113">
        <v>9.3333333333333338E-2</v>
      </c>
      <c r="IW43" s="95" t="s">
        <v>1900</v>
      </c>
      <c r="IX43" s="95" t="s">
        <v>1900</v>
      </c>
      <c r="IY43" s="124" t="s">
        <v>1900</v>
      </c>
      <c r="IZ43" s="124" t="s">
        <v>1900</v>
      </c>
      <c r="JA43" s="182" t="s">
        <v>267</v>
      </c>
      <c r="JB43" s="182">
        <v>1</v>
      </c>
      <c r="JC43" s="230">
        <v>1.3333333333333334E-2</v>
      </c>
      <c r="JD43" s="205"/>
    </row>
    <row r="44" spans="1:264" s="35" customFormat="1" ht="29.25" hidden="1" customHeight="1">
      <c r="A44" s="122" t="s">
        <v>256</v>
      </c>
      <c r="B44" s="158" t="s">
        <v>1700</v>
      </c>
      <c r="C44" s="158" t="s">
        <v>1728</v>
      </c>
      <c r="D44" s="55">
        <v>49</v>
      </c>
      <c r="E44" s="158" t="s">
        <v>1177</v>
      </c>
      <c r="F44" s="145">
        <v>49</v>
      </c>
      <c r="G44" s="55" t="s">
        <v>1957</v>
      </c>
      <c r="H44" s="123">
        <v>1664</v>
      </c>
      <c r="I44" s="123">
        <v>3216</v>
      </c>
      <c r="J44" s="124">
        <v>1.9326923</v>
      </c>
      <c r="K44" s="124">
        <v>22.405588900000001</v>
      </c>
      <c r="L44" s="123">
        <v>1122</v>
      </c>
      <c r="M44" s="123">
        <v>2094</v>
      </c>
      <c r="N44" s="123">
        <v>174</v>
      </c>
      <c r="O44" s="123">
        <v>235</v>
      </c>
      <c r="P44" s="123">
        <v>260</v>
      </c>
      <c r="Q44" s="123">
        <v>244</v>
      </c>
      <c r="R44" s="123">
        <v>239</v>
      </c>
      <c r="S44" s="123">
        <v>372</v>
      </c>
      <c r="T44" s="123">
        <v>305</v>
      </c>
      <c r="U44" s="123">
        <v>349</v>
      </c>
      <c r="V44" s="123">
        <v>201</v>
      </c>
      <c r="W44" s="123">
        <v>196</v>
      </c>
      <c r="X44" s="123">
        <v>339</v>
      </c>
      <c r="Y44" s="123">
        <v>222</v>
      </c>
      <c r="Z44" s="123">
        <v>80</v>
      </c>
      <c r="AA44" s="123">
        <v>823</v>
      </c>
      <c r="AB44" s="123">
        <v>753</v>
      </c>
      <c r="AC44" s="123">
        <v>641</v>
      </c>
      <c r="AD44" s="123">
        <v>99</v>
      </c>
      <c r="AE44" s="123">
        <v>1152</v>
      </c>
      <c r="AF44" s="123">
        <v>1955</v>
      </c>
      <c r="AG44" s="123">
        <v>8</v>
      </c>
      <c r="AH44" s="123">
        <v>2</v>
      </c>
      <c r="AI44" s="123">
        <v>805</v>
      </c>
      <c r="AJ44" s="123">
        <v>281</v>
      </c>
      <c r="AK44" s="123">
        <v>55</v>
      </c>
      <c r="AL44" s="123">
        <v>31</v>
      </c>
      <c r="AM44" s="123">
        <v>197</v>
      </c>
      <c r="AN44" s="125">
        <v>543.43149038461536</v>
      </c>
      <c r="AO44" s="125">
        <v>400</v>
      </c>
      <c r="AP44" s="123">
        <v>20</v>
      </c>
      <c r="AQ44" s="123">
        <v>130</v>
      </c>
      <c r="AR44" s="123">
        <v>506</v>
      </c>
      <c r="AS44" s="123">
        <v>168</v>
      </c>
      <c r="AT44" s="123">
        <v>163</v>
      </c>
      <c r="AU44" s="123">
        <v>113</v>
      </c>
      <c r="AV44" s="123">
        <v>99</v>
      </c>
      <c r="AW44" s="123">
        <v>88</v>
      </c>
      <c r="AX44" s="123">
        <v>78</v>
      </c>
      <c r="AY44" s="123">
        <v>52</v>
      </c>
      <c r="AZ44" s="123">
        <v>247</v>
      </c>
      <c r="BA44" s="125">
        <v>25163.366646229308</v>
      </c>
      <c r="BB44" s="125">
        <v>17640</v>
      </c>
      <c r="BC44" s="123">
        <v>72</v>
      </c>
      <c r="BD44" s="123">
        <v>270</v>
      </c>
      <c r="BE44" s="123">
        <v>373</v>
      </c>
      <c r="BF44" s="123">
        <v>192</v>
      </c>
      <c r="BG44" s="123">
        <v>147</v>
      </c>
      <c r="BH44" s="123">
        <v>113</v>
      </c>
      <c r="BI44" s="123">
        <v>89</v>
      </c>
      <c r="BJ44" s="123">
        <v>91</v>
      </c>
      <c r="BK44" s="123">
        <v>54</v>
      </c>
      <c r="BL44" s="123">
        <v>50</v>
      </c>
      <c r="BM44" s="123">
        <v>37</v>
      </c>
      <c r="BN44" s="123">
        <v>36</v>
      </c>
      <c r="BO44" s="123">
        <v>28</v>
      </c>
      <c r="BP44" s="123">
        <v>15</v>
      </c>
      <c r="BQ44" s="123">
        <v>16</v>
      </c>
      <c r="BR44" s="123">
        <v>6</v>
      </c>
      <c r="BS44" s="123">
        <v>10</v>
      </c>
      <c r="BT44" s="123">
        <v>9</v>
      </c>
      <c r="BU44" s="123">
        <v>6</v>
      </c>
      <c r="BV44" s="123">
        <v>6</v>
      </c>
      <c r="BW44" s="123">
        <v>11</v>
      </c>
      <c r="BX44" s="123">
        <v>694</v>
      </c>
      <c r="BY44" s="125">
        <v>38002.214697406343</v>
      </c>
      <c r="BZ44" s="125">
        <v>31200</v>
      </c>
      <c r="CA44" s="123">
        <v>187</v>
      </c>
      <c r="CB44" s="125">
        <v>11929.358288770054</v>
      </c>
      <c r="CC44" s="125">
        <v>8292</v>
      </c>
      <c r="CD44" s="123">
        <v>754</v>
      </c>
      <c r="CE44" s="125">
        <v>16976.209549071616</v>
      </c>
      <c r="CF44" s="125">
        <v>11946</v>
      </c>
      <c r="CG44" s="123">
        <v>1075</v>
      </c>
      <c r="CH44" s="123">
        <v>297</v>
      </c>
      <c r="CI44" s="123">
        <v>190</v>
      </c>
      <c r="CJ44" s="123">
        <v>59</v>
      </c>
      <c r="CK44" s="123">
        <v>6</v>
      </c>
      <c r="CL44" s="123">
        <v>10</v>
      </c>
      <c r="CM44" s="126">
        <v>6.0096153846153849E-3</v>
      </c>
      <c r="CN44" s="123">
        <v>93</v>
      </c>
      <c r="CO44" s="126">
        <v>5.588942307692308E-2</v>
      </c>
      <c r="CP44" s="123">
        <v>748</v>
      </c>
      <c r="CQ44" s="123">
        <v>216</v>
      </c>
      <c r="CR44" s="126">
        <v>6.7164179104477612E-2</v>
      </c>
      <c r="CS44" s="123">
        <v>183</v>
      </c>
      <c r="CT44" s="126">
        <f t="shared" si="0"/>
        <v>0.10997596153846154</v>
      </c>
      <c r="CU44" s="123">
        <v>879</v>
      </c>
      <c r="CV44" s="126">
        <f t="shared" si="1"/>
        <v>0.52824519230769229</v>
      </c>
      <c r="CW44" s="123">
        <v>41</v>
      </c>
      <c r="CX44" s="126">
        <f t="shared" si="2"/>
        <v>2.4639423076923076E-2</v>
      </c>
      <c r="CY44" s="123">
        <v>496</v>
      </c>
      <c r="CZ44" s="126">
        <f t="shared" si="3"/>
        <v>0.29807692307692307</v>
      </c>
      <c r="DA44" s="122" t="s">
        <v>1927</v>
      </c>
      <c r="DB44" s="55"/>
      <c r="DC44" s="55">
        <v>26</v>
      </c>
      <c r="DD44" s="55">
        <v>16</v>
      </c>
      <c r="DE44" s="78" t="s">
        <v>309</v>
      </c>
      <c r="DF44" s="127" t="s">
        <v>310</v>
      </c>
      <c r="DG44" s="78" t="s">
        <v>1178</v>
      </c>
      <c r="DH44" s="127" t="s">
        <v>1179</v>
      </c>
      <c r="DI44" s="78" t="s">
        <v>1180</v>
      </c>
      <c r="DJ44" s="127" t="s">
        <v>1181</v>
      </c>
      <c r="DK44" s="78" t="s">
        <v>1182</v>
      </c>
      <c r="DL44" s="127" t="s">
        <v>1183</v>
      </c>
      <c r="DM44" s="127" t="s">
        <v>947</v>
      </c>
      <c r="DN44" s="55" t="s">
        <v>1897</v>
      </c>
      <c r="DO44" s="68">
        <v>11.346212818153941</v>
      </c>
      <c r="DP44" s="55" t="s">
        <v>1898</v>
      </c>
      <c r="DQ44" s="55" t="s">
        <v>272</v>
      </c>
      <c r="DR44" s="127" t="s">
        <v>266</v>
      </c>
      <c r="DS44" s="169" t="s">
        <v>1958</v>
      </c>
      <c r="DT44" s="77"/>
      <c r="DU44" s="78" t="s">
        <v>267</v>
      </c>
      <c r="DV44" s="123">
        <v>1682</v>
      </c>
      <c r="DW44" s="123">
        <v>1668</v>
      </c>
      <c r="DX44" s="55">
        <v>13</v>
      </c>
      <c r="DY44" s="55">
        <v>1</v>
      </c>
      <c r="DZ44" s="55">
        <v>2</v>
      </c>
      <c r="EA44" s="55">
        <v>486</v>
      </c>
      <c r="EB44" s="123">
        <v>1156</v>
      </c>
      <c r="EC44" s="55">
        <v>36</v>
      </c>
      <c r="ED44" s="55">
        <v>2</v>
      </c>
      <c r="EE44" s="55">
        <v>0</v>
      </c>
      <c r="EF44" s="55">
        <v>0</v>
      </c>
      <c r="EG44" s="55">
        <v>0</v>
      </c>
      <c r="EH44" s="78">
        <v>11</v>
      </c>
      <c r="EI44" s="78">
        <v>1</v>
      </c>
      <c r="EJ44" s="127" t="s">
        <v>450</v>
      </c>
      <c r="EK44" s="127" t="s">
        <v>269</v>
      </c>
      <c r="EL44" s="81">
        <v>19059</v>
      </c>
      <c r="EM44" s="78">
        <v>68</v>
      </c>
      <c r="EN44" s="78" t="s">
        <v>1015</v>
      </c>
      <c r="EO44" s="84">
        <v>111631</v>
      </c>
      <c r="EP44" s="78">
        <v>16.64</v>
      </c>
      <c r="EQ44" s="263">
        <v>110718.554319923</v>
      </c>
      <c r="ER44" s="263">
        <v>752397.62703461596</v>
      </c>
      <c r="ES44" s="84">
        <f t="shared" si="4"/>
        <v>641679.07271469291</v>
      </c>
      <c r="ET44" s="113">
        <f t="shared" si="5"/>
        <v>0.85284568911216252</v>
      </c>
      <c r="EU44" s="55">
        <v>6</v>
      </c>
      <c r="EV44" s="55">
        <v>22</v>
      </c>
      <c r="EW44" s="55" t="s">
        <v>1898</v>
      </c>
      <c r="EX44" s="78" t="s">
        <v>291</v>
      </c>
      <c r="EY44" s="158"/>
      <c r="EZ44" s="158"/>
      <c r="FA44" s="78" t="s">
        <v>267</v>
      </c>
      <c r="FB44" s="55" t="s">
        <v>1929</v>
      </c>
      <c r="FC44" s="55" t="s">
        <v>1898</v>
      </c>
      <c r="FD44" s="122"/>
      <c r="FE44" s="55"/>
      <c r="FF44" s="127" t="s">
        <v>267</v>
      </c>
      <c r="FG44" s="55" t="s">
        <v>1904</v>
      </c>
      <c r="FH44" s="78" t="s">
        <v>1184</v>
      </c>
      <c r="FI44" s="78" t="s">
        <v>1185</v>
      </c>
      <c r="FJ44" s="55" t="s">
        <v>1186</v>
      </c>
      <c r="FK44" s="55">
        <v>10</v>
      </c>
      <c r="FL44" s="78" t="s">
        <v>950</v>
      </c>
      <c r="FM44" s="55"/>
      <c r="FN44" s="55" t="s">
        <v>1900</v>
      </c>
      <c r="FO44" s="55" t="s">
        <v>1900</v>
      </c>
      <c r="FP44" s="55">
        <v>3</v>
      </c>
      <c r="FQ44" s="125">
        <v>289515379.8789435</v>
      </c>
      <c r="FR44" s="125">
        <v>172125.67174729102</v>
      </c>
      <c r="FS44" s="55">
        <v>3</v>
      </c>
      <c r="FT44" s="55">
        <v>3</v>
      </c>
      <c r="FU44" s="55">
        <v>0</v>
      </c>
      <c r="FV44" s="125">
        <v>13876600</v>
      </c>
      <c r="FW44" s="55">
        <v>0</v>
      </c>
      <c r="FX44" s="125">
        <v>2112465.9199999999</v>
      </c>
      <c r="FY44" s="55">
        <v>0</v>
      </c>
      <c r="FZ44" s="125">
        <v>12529386.880000001</v>
      </c>
      <c r="GA44" s="55" t="s">
        <v>1900</v>
      </c>
      <c r="GB44" s="55" t="s">
        <v>1900</v>
      </c>
      <c r="GC44" s="55" t="s">
        <v>1900</v>
      </c>
      <c r="GD44" s="124">
        <v>91.59</v>
      </c>
      <c r="GE44" s="124">
        <v>42.09</v>
      </c>
      <c r="GF44" s="125">
        <v>0</v>
      </c>
      <c r="GG44" s="125">
        <v>0</v>
      </c>
      <c r="GH44" s="125">
        <v>26237305.079999998</v>
      </c>
      <c r="GI44" s="125">
        <v>15729.799208633092</v>
      </c>
      <c r="GJ44" s="125">
        <v>1726822.63</v>
      </c>
      <c r="GK44" s="125">
        <v>1035.2653657074341</v>
      </c>
      <c r="GL44" s="125">
        <v>0</v>
      </c>
      <c r="GM44" s="125">
        <v>0</v>
      </c>
      <c r="GN44" s="125">
        <v>1554625.53</v>
      </c>
      <c r="GO44" s="125">
        <v>932.02969424460434</v>
      </c>
      <c r="GP44" s="125">
        <v>57161.08</v>
      </c>
      <c r="GQ44" s="125">
        <v>34.269232613908876</v>
      </c>
      <c r="GR44" s="125">
        <v>199191.7</v>
      </c>
      <c r="GS44" s="125">
        <v>119.41948441247003</v>
      </c>
      <c r="GT44" s="125">
        <v>22699504.139999997</v>
      </c>
      <c r="GU44" s="125">
        <v>13608.815431654675</v>
      </c>
      <c r="GV44" s="125">
        <v>533076.77000000328</v>
      </c>
      <c r="GW44" s="125">
        <v>319.59038968825138</v>
      </c>
      <c r="GX44" s="55">
        <v>0</v>
      </c>
      <c r="GY44" s="55">
        <v>0</v>
      </c>
      <c r="GZ44" s="55">
        <v>0</v>
      </c>
      <c r="HA44" s="55" t="s">
        <v>1901</v>
      </c>
      <c r="HB44" s="172">
        <v>0.66187950551902852</v>
      </c>
      <c r="HC44" s="123">
        <v>1127</v>
      </c>
      <c r="HD44" s="153">
        <v>0.22521982414068747</v>
      </c>
      <c r="HE44" s="123">
        <v>133</v>
      </c>
      <c r="HF44" s="153">
        <v>7.9736211031175064E-2</v>
      </c>
      <c r="HG44" s="123">
        <v>8165</v>
      </c>
      <c r="HH44" s="153">
        <v>1.6316946442845723</v>
      </c>
      <c r="HI44" s="123">
        <v>205</v>
      </c>
      <c r="HJ44" s="153">
        <v>0.12290167865707434</v>
      </c>
      <c r="HK44" s="123">
        <v>3860</v>
      </c>
      <c r="HL44" s="153">
        <v>0.77138289368505197</v>
      </c>
      <c r="HM44" s="123">
        <v>38</v>
      </c>
      <c r="HN44" s="153">
        <v>2.2781774580335732E-2</v>
      </c>
      <c r="HO44" s="123">
        <v>5064</v>
      </c>
      <c r="HP44" s="153">
        <v>1.0119904076738608</v>
      </c>
      <c r="HQ44" s="123">
        <v>4413</v>
      </c>
      <c r="HR44" s="153">
        <v>0.88189448441246998</v>
      </c>
      <c r="HS44" s="123">
        <v>1</v>
      </c>
      <c r="HT44" s="153">
        <v>0.5</v>
      </c>
      <c r="HU44" s="123">
        <v>3</v>
      </c>
      <c r="HV44" s="153">
        <v>1.5</v>
      </c>
      <c r="HW44" s="123">
        <v>577</v>
      </c>
      <c r="HX44" s="123">
        <v>192.33333333333334</v>
      </c>
      <c r="HY44" s="153">
        <v>0.72853535353535348</v>
      </c>
      <c r="HZ44" s="123">
        <v>41319</v>
      </c>
      <c r="IA44" s="153">
        <v>8.2571942446043174</v>
      </c>
      <c r="IB44" s="123">
        <v>808</v>
      </c>
      <c r="IC44" s="153">
        <v>0.4844124700239808</v>
      </c>
      <c r="ID44" s="123">
        <v>27059</v>
      </c>
      <c r="IE44" s="153">
        <v>5.4074740207833729</v>
      </c>
      <c r="IF44" s="123">
        <v>1729</v>
      </c>
      <c r="IG44" s="153">
        <v>1.0365707434052758</v>
      </c>
      <c r="IH44" s="123">
        <v>2053</v>
      </c>
      <c r="II44" s="153">
        <v>0.41027178257394087</v>
      </c>
      <c r="IJ44" s="123">
        <v>2340</v>
      </c>
      <c r="IK44" s="153">
        <v>1.4028776978417266</v>
      </c>
      <c r="IL44" s="95">
        <v>994</v>
      </c>
      <c r="IM44" s="95">
        <v>983</v>
      </c>
      <c r="IN44" s="95">
        <v>84</v>
      </c>
      <c r="IO44" s="95">
        <v>25</v>
      </c>
      <c r="IP44" s="95">
        <v>2</v>
      </c>
      <c r="IQ44" s="113">
        <v>2.54</v>
      </c>
      <c r="IR44" s="113">
        <v>2.38</v>
      </c>
      <c r="IS44" s="113">
        <v>0.05</v>
      </c>
      <c r="IT44" s="95">
        <v>25</v>
      </c>
      <c r="IU44" s="95">
        <v>23</v>
      </c>
      <c r="IV44" s="113">
        <v>1.3788968824940047E-2</v>
      </c>
      <c r="IW44" s="95">
        <v>4</v>
      </c>
      <c r="IX44" s="95">
        <v>28</v>
      </c>
      <c r="IY44" s="124">
        <f>(IW44/$DW44)*100</f>
        <v>0.23980815347721821</v>
      </c>
      <c r="IZ44" s="124">
        <f>(IX44/$DW44)*100</f>
        <v>1.6786570743405276</v>
      </c>
      <c r="JA44" s="182" t="s">
        <v>272</v>
      </c>
      <c r="JB44" s="182">
        <v>92</v>
      </c>
      <c r="JC44" s="230">
        <v>5.4696789536266346E-2</v>
      </c>
      <c r="JD44" s="205"/>
    </row>
    <row r="45" spans="1:264" s="35" customFormat="1" ht="29.25" hidden="1" customHeight="1">
      <c r="A45" s="122" t="s">
        <v>256</v>
      </c>
      <c r="B45" s="158" t="s">
        <v>256</v>
      </c>
      <c r="C45" s="158" t="s">
        <v>1735</v>
      </c>
      <c r="D45" s="55">
        <v>59</v>
      </c>
      <c r="E45" s="158" t="s">
        <v>1208</v>
      </c>
      <c r="F45" s="145">
        <v>103</v>
      </c>
      <c r="G45" s="55" t="s">
        <v>1939</v>
      </c>
      <c r="H45" s="123">
        <v>605</v>
      </c>
      <c r="I45" s="123">
        <v>1387</v>
      </c>
      <c r="J45" s="124">
        <v>2.2925620000000002</v>
      </c>
      <c r="K45" s="124">
        <v>23.725124000000001</v>
      </c>
      <c r="L45" s="123">
        <v>492</v>
      </c>
      <c r="M45" s="123">
        <v>895</v>
      </c>
      <c r="N45" s="123">
        <v>62</v>
      </c>
      <c r="O45" s="123">
        <v>95</v>
      </c>
      <c r="P45" s="123">
        <v>143</v>
      </c>
      <c r="Q45" s="123">
        <v>149</v>
      </c>
      <c r="R45" s="123">
        <v>118</v>
      </c>
      <c r="S45" s="123">
        <v>176</v>
      </c>
      <c r="T45" s="123">
        <v>128</v>
      </c>
      <c r="U45" s="123">
        <v>152</v>
      </c>
      <c r="V45" s="123">
        <v>76</v>
      </c>
      <c r="W45" s="123">
        <v>84</v>
      </c>
      <c r="X45" s="123">
        <v>120</v>
      </c>
      <c r="Y45" s="123">
        <v>61</v>
      </c>
      <c r="Z45" s="123">
        <v>23</v>
      </c>
      <c r="AA45" s="123">
        <v>388</v>
      </c>
      <c r="AB45" s="123">
        <v>252</v>
      </c>
      <c r="AC45" s="123">
        <v>204</v>
      </c>
      <c r="AD45" s="123">
        <v>35</v>
      </c>
      <c r="AE45" s="123">
        <v>453</v>
      </c>
      <c r="AF45" s="123">
        <v>892</v>
      </c>
      <c r="AG45" s="123">
        <v>3</v>
      </c>
      <c r="AH45" s="123">
        <v>4</v>
      </c>
      <c r="AI45" s="123">
        <v>297</v>
      </c>
      <c r="AJ45" s="123">
        <v>86</v>
      </c>
      <c r="AK45" s="123">
        <v>14</v>
      </c>
      <c r="AL45" s="123">
        <v>9</v>
      </c>
      <c r="AM45" s="123">
        <v>60</v>
      </c>
      <c r="AN45" s="125">
        <v>536.55041322314048</v>
      </c>
      <c r="AO45" s="125">
        <v>414</v>
      </c>
      <c r="AP45" s="123">
        <v>4</v>
      </c>
      <c r="AQ45" s="123">
        <v>36</v>
      </c>
      <c r="AR45" s="123">
        <v>177</v>
      </c>
      <c r="AS45" s="123">
        <v>67</v>
      </c>
      <c r="AT45" s="123">
        <v>66</v>
      </c>
      <c r="AU45" s="123">
        <v>57</v>
      </c>
      <c r="AV45" s="123">
        <v>47</v>
      </c>
      <c r="AW45" s="123">
        <v>35</v>
      </c>
      <c r="AX45" s="123">
        <v>26</v>
      </c>
      <c r="AY45" s="123">
        <v>24</v>
      </c>
      <c r="AZ45" s="123">
        <v>66</v>
      </c>
      <c r="BA45" s="125">
        <v>24451.907407407409</v>
      </c>
      <c r="BB45" s="125">
        <v>18848.5</v>
      </c>
      <c r="BC45" s="123">
        <v>13</v>
      </c>
      <c r="BD45" s="123">
        <v>89</v>
      </c>
      <c r="BE45" s="123">
        <v>143</v>
      </c>
      <c r="BF45" s="123">
        <v>69</v>
      </c>
      <c r="BG45" s="123">
        <v>65</v>
      </c>
      <c r="BH45" s="123">
        <v>52</v>
      </c>
      <c r="BI45" s="123">
        <v>43</v>
      </c>
      <c r="BJ45" s="123">
        <v>23</v>
      </c>
      <c r="BK45" s="123">
        <v>22</v>
      </c>
      <c r="BL45" s="123">
        <v>20</v>
      </c>
      <c r="BM45" s="123">
        <v>15</v>
      </c>
      <c r="BN45" s="123">
        <v>9</v>
      </c>
      <c r="BO45" s="123">
        <v>8</v>
      </c>
      <c r="BP45" s="123">
        <v>6</v>
      </c>
      <c r="BQ45" s="123">
        <v>5</v>
      </c>
      <c r="BR45" s="123">
        <v>2</v>
      </c>
      <c r="BS45" s="123">
        <v>0</v>
      </c>
      <c r="BT45" s="123">
        <v>1</v>
      </c>
      <c r="BU45" s="123">
        <v>3</v>
      </c>
      <c r="BV45" s="123">
        <v>0</v>
      </c>
      <c r="BW45" s="123">
        <v>6</v>
      </c>
      <c r="BX45" s="123">
        <v>305</v>
      </c>
      <c r="BY45" s="125">
        <v>34857.944262295081</v>
      </c>
      <c r="BZ45" s="125">
        <v>29802</v>
      </c>
      <c r="CA45" s="123">
        <v>85</v>
      </c>
      <c r="CB45" s="125">
        <v>17514.776470588236</v>
      </c>
      <c r="CC45" s="125">
        <v>14856</v>
      </c>
      <c r="CD45" s="123">
        <v>223</v>
      </c>
      <c r="CE45" s="125">
        <v>13649.22869955157</v>
      </c>
      <c r="CF45" s="125">
        <v>10296</v>
      </c>
      <c r="CG45" s="123">
        <v>404</v>
      </c>
      <c r="CH45" s="123">
        <v>117</v>
      </c>
      <c r="CI45" s="123">
        <v>59</v>
      </c>
      <c r="CJ45" s="123">
        <v>11</v>
      </c>
      <c r="CK45" s="123">
        <v>2</v>
      </c>
      <c r="CL45" s="123">
        <v>3</v>
      </c>
      <c r="CM45" s="126">
        <v>4.9586776859504135E-3</v>
      </c>
      <c r="CN45" s="123">
        <v>18</v>
      </c>
      <c r="CO45" s="126">
        <v>2.9752066115702479E-2</v>
      </c>
      <c r="CP45" s="123">
        <v>293</v>
      </c>
      <c r="CQ45" s="123">
        <v>75</v>
      </c>
      <c r="CR45" s="126">
        <v>5.4073540014419608E-2</v>
      </c>
      <c r="CS45" s="123">
        <v>49</v>
      </c>
      <c r="CT45" s="126">
        <f t="shared" si="0"/>
        <v>8.0991735537190079E-2</v>
      </c>
      <c r="CU45" s="123">
        <v>318</v>
      </c>
      <c r="CV45" s="126">
        <f t="shared" si="1"/>
        <v>0.52561983471074381</v>
      </c>
      <c r="CW45" s="123">
        <v>11</v>
      </c>
      <c r="CX45" s="126">
        <f t="shared" si="2"/>
        <v>1.8181818181818181E-2</v>
      </c>
      <c r="CY45" s="123">
        <v>143</v>
      </c>
      <c r="CZ45" s="126">
        <f t="shared" si="3"/>
        <v>0.23636363636363636</v>
      </c>
      <c r="DA45" s="122" t="s">
        <v>1903</v>
      </c>
      <c r="DB45" s="55"/>
      <c r="DC45" s="55">
        <v>4</v>
      </c>
      <c r="DD45" s="55">
        <v>5</v>
      </c>
      <c r="DE45" s="78" t="s">
        <v>258</v>
      </c>
      <c r="DF45" s="127" t="s">
        <v>259</v>
      </c>
      <c r="DG45" s="78" t="s">
        <v>297</v>
      </c>
      <c r="DH45" s="127" t="s">
        <v>298</v>
      </c>
      <c r="DI45" s="78" t="s">
        <v>262</v>
      </c>
      <c r="DJ45" s="127" t="s">
        <v>263</v>
      </c>
      <c r="DK45" s="78" t="s">
        <v>299</v>
      </c>
      <c r="DL45" s="127" t="s">
        <v>300</v>
      </c>
      <c r="DM45" s="127" t="s">
        <v>301</v>
      </c>
      <c r="DN45" s="55" t="s">
        <v>1897</v>
      </c>
      <c r="DO45" s="68">
        <v>8.9399744572158397</v>
      </c>
      <c r="DP45" s="55" t="s">
        <v>1898</v>
      </c>
      <c r="DQ45" s="55" t="s">
        <v>272</v>
      </c>
      <c r="DR45" s="127" t="s">
        <v>302</v>
      </c>
      <c r="DS45" s="169" t="s">
        <v>1959</v>
      </c>
      <c r="DT45" s="77"/>
      <c r="DU45" s="78" t="s">
        <v>267</v>
      </c>
      <c r="DV45" s="123">
        <v>619</v>
      </c>
      <c r="DW45" s="123">
        <v>607</v>
      </c>
      <c r="DX45" s="55">
        <v>9</v>
      </c>
      <c r="DY45" s="55">
        <v>3</v>
      </c>
      <c r="DZ45" s="55">
        <v>0</v>
      </c>
      <c r="EA45" s="55">
        <v>112</v>
      </c>
      <c r="EB45" s="123">
        <v>275</v>
      </c>
      <c r="EC45" s="55">
        <v>196</v>
      </c>
      <c r="ED45" s="55">
        <v>31</v>
      </c>
      <c r="EE45" s="55">
        <v>5</v>
      </c>
      <c r="EF45" s="55">
        <v>0</v>
      </c>
      <c r="EG45" s="55">
        <v>0</v>
      </c>
      <c r="EH45" s="78">
        <v>5</v>
      </c>
      <c r="EI45" s="78">
        <v>1</v>
      </c>
      <c r="EJ45" s="127" t="s">
        <v>268</v>
      </c>
      <c r="EK45" s="127" t="s">
        <v>269</v>
      </c>
      <c r="EL45" s="81">
        <v>22858</v>
      </c>
      <c r="EM45" s="78">
        <v>58</v>
      </c>
      <c r="EN45" s="78" t="s">
        <v>299</v>
      </c>
      <c r="EO45" s="84">
        <v>41286</v>
      </c>
      <c r="EP45" s="78">
        <v>6.66</v>
      </c>
      <c r="EQ45" s="263">
        <v>46400.670399281997</v>
      </c>
      <c r="ER45" s="263">
        <v>292672.986926966</v>
      </c>
      <c r="ES45" s="84">
        <f t="shared" si="4"/>
        <v>246272.31652768399</v>
      </c>
      <c r="ET45" s="113">
        <f t="shared" si="5"/>
        <v>0.84145899187183648</v>
      </c>
      <c r="EU45" s="55">
        <v>3</v>
      </c>
      <c r="EV45" s="55">
        <v>10</v>
      </c>
      <c r="EW45" s="55" t="s">
        <v>1898</v>
      </c>
      <c r="EX45" s="78" t="s">
        <v>267</v>
      </c>
      <c r="EY45" s="158"/>
      <c r="EZ45" s="158"/>
      <c r="FA45" s="78" t="s">
        <v>267</v>
      </c>
      <c r="FB45" s="55" t="s">
        <v>51</v>
      </c>
      <c r="FC45" s="55" t="s">
        <v>1898</v>
      </c>
      <c r="FD45" s="122"/>
      <c r="FE45" s="55"/>
      <c r="FF45" s="127" t="s">
        <v>267</v>
      </c>
      <c r="FG45" s="55" t="s">
        <v>1904</v>
      </c>
      <c r="FH45" s="78" t="s">
        <v>1209</v>
      </c>
      <c r="FI45" s="78" t="s">
        <v>839</v>
      </c>
      <c r="FJ45" s="55">
        <v>3705</v>
      </c>
      <c r="FK45" s="55">
        <v>8</v>
      </c>
      <c r="FL45" s="78" t="s">
        <v>305</v>
      </c>
      <c r="FM45" s="55"/>
      <c r="FN45" s="55" t="s">
        <v>1900</v>
      </c>
      <c r="FO45" s="55" t="s">
        <v>1900</v>
      </c>
      <c r="FP45" s="55">
        <v>4</v>
      </c>
      <c r="FQ45" s="125">
        <v>142450184.191773</v>
      </c>
      <c r="FR45" s="125">
        <v>230129.53827426978</v>
      </c>
      <c r="FS45" s="55">
        <v>3</v>
      </c>
      <c r="FT45" s="55">
        <v>3</v>
      </c>
      <c r="FU45" s="55">
        <v>4</v>
      </c>
      <c r="FV45" s="125">
        <v>10776707.220000001</v>
      </c>
      <c r="FW45" s="55">
        <v>1</v>
      </c>
      <c r="FX45" s="125">
        <v>418249.06</v>
      </c>
      <c r="FY45" s="55">
        <v>2</v>
      </c>
      <c r="FZ45" s="125">
        <v>10226900</v>
      </c>
      <c r="GA45" s="55" t="s">
        <v>1900</v>
      </c>
      <c r="GB45" s="55" t="s">
        <v>1900</v>
      </c>
      <c r="GC45" s="55" t="s">
        <v>1900</v>
      </c>
      <c r="GD45" s="124">
        <v>87.87</v>
      </c>
      <c r="GE45" s="124">
        <v>45.47</v>
      </c>
      <c r="GF45" s="125">
        <v>3760834.87</v>
      </c>
      <c r="GG45" s="125">
        <v>6195.7740856672162</v>
      </c>
      <c r="GH45" s="125">
        <v>7311697.5499999989</v>
      </c>
      <c r="GI45" s="125">
        <v>12045.630230642502</v>
      </c>
      <c r="GJ45" s="125">
        <v>439876.31</v>
      </c>
      <c r="GK45" s="125">
        <v>724.67266886326195</v>
      </c>
      <c r="GL45" s="125">
        <v>635941.73</v>
      </c>
      <c r="GM45" s="125">
        <v>1047.6799505766062</v>
      </c>
      <c r="GN45" s="125">
        <v>714706.24</v>
      </c>
      <c r="GO45" s="125">
        <v>1177.4402635914332</v>
      </c>
      <c r="GP45" s="125">
        <v>30619.72</v>
      </c>
      <c r="GQ45" s="125">
        <v>50.444349258649098</v>
      </c>
      <c r="GR45" s="125">
        <v>71277.48000000001</v>
      </c>
      <c r="GS45" s="125">
        <v>117.42583196046131</v>
      </c>
      <c r="GT45" s="125">
        <v>5419276.0699999984</v>
      </c>
      <c r="GU45" s="125">
        <v>8927.967166392089</v>
      </c>
      <c r="GV45" s="125">
        <v>719704.57000000123</v>
      </c>
      <c r="GW45" s="125">
        <v>1185.674744645801</v>
      </c>
      <c r="GX45" s="55">
        <v>0</v>
      </c>
      <c r="GY45" s="55">
        <v>0</v>
      </c>
      <c r="GZ45" s="55">
        <v>0</v>
      </c>
      <c r="HA45" s="55" t="s">
        <v>1898</v>
      </c>
      <c r="HB45" s="172">
        <v>0.59847232623549707</v>
      </c>
      <c r="HC45" s="123">
        <v>572</v>
      </c>
      <c r="HD45" s="153">
        <v>0.31411312465678198</v>
      </c>
      <c r="HE45" s="123">
        <v>59</v>
      </c>
      <c r="HF45" s="153">
        <v>9.7199341021416807E-2</v>
      </c>
      <c r="HG45" s="123">
        <v>3066</v>
      </c>
      <c r="HH45" s="153">
        <v>1.6836902800658979</v>
      </c>
      <c r="HI45" s="123">
        <v>63</v>
      </c>
      <c r="HJ45" s="153">
        <v>0.10378912685337727</v>
      </c>
      <c r="HK45" s="123">
        <v>1354</v>
      </c>
      <c r="HL45" s="153">
        <v>0.74354750137287207</v>
      </c>
      <c r="HM45" s="123">
        <v>23</v>
      </c>
      <c r="HN45" s="153">
        <v>3.789126853377265E-2</v>
      </c>
      <c r="HO45" s="123">
        <v>794</v>
      </c>
      <c r="HP45" s="153">
        <v>0.43602416254805054</v>
      </c>
      <c r="HQ45" s="123">
        <v>699</v>
      </c>
      <c r="HR45" s="153">
        <v>0.38385502471169686</v>
      </c>
      <c r="HS45" s="123">
        <v>3</v>
      </c>
      <c r="HT45" s="153">
        <v>1.5</v>
      </c>
      <c r="HU45" s="123">
        <v>4</v>
      </c>
      <c r="HV45" s="153">
        <v>2</v>
      </c>
      <c r="HW45" s="123">
        <v>923</v>
      </c>
      <c r="HX45" s="123">
        <v>307.66666666666669</v>
      </c>
      <c r="HY45" s="153">
        <v>2.5638888888888891</v>
      </c>
      <c r="HZ45" s="123">
        <v>15678</v>
      </c>
      <c r="IA45" s="153">
        <v>8.6095551894563425</v>
      </c>
      <c r="IB45" s="123">
        <v>119</v>
      </c>
      <c r="IC45" s="153">
        <v>0.19604612850082373</v>
      </c>
      <c r="ID45" s="123">
        <v>8833</v>
      </c>
      <c r="IE45" s="153">
        <v>4.8506315211422297</v>
      </c>
      <c r="IF45" s="123">
        <v>795</v>
      </c>
      <c r="IG45" s="153">
        <v>1.3097199341021417</v>
      </c>
      <c r="IH45" s="123">
        <v>600</v>
      </c>
      <c r="II45" s="153">
        <v>0.32948929159802304</v>
      </c>
      <c r="IJ45" s="123">
        <v>349</v>
      </c>
      <c r="IK45" s="153">
        <v>0.5749588138385503</v>
      </c>
      <c r="IL45" s="95">
        <v>0</v>
      </c>
      <c r="IM45" s="95">
        <v>0</v>
      </c>
      <c r="IN45" s="95">
        <v>0</v>
      </c>
      <c r="IO45" s="95">
        <v>0</v>
      </c>
      <c r="IP45" s="95">
        <v>0</v>
      </c>
      <c r="IQ45" s="113" t="s">
        <v>1900</v>
      </c>
      <c r="IR45" s="113" t="s">
        <v>1900</v>
      </c>
      <c r="IS45" s="113" t="s">
        <v>1900</v>
      </c>
      <c r="IT45" s="95">
        <v>67.02</v>
      </c>
      <c r="IU45" s="95">
        <v>16</v>
      </c>
      <c r="IV45" s="113">
        <v>2.6359143327841845E-2</v>
      </c>
      <c r="IW45" s="95" t="s">
        <v>1900</v>
      </c>
      <c r="IX45" s="95" t="s">
        <v>1900</v>
      </c>
      <c r="IY45" s="124" t="s">
        <v>1900</v>
      </c>
      <c r="IZ45" s="124" t="s">
        <v>1900</v>
      </c>
      <c r="JA45" s="182" t="s">
        <v>267</v>
      </c>
      <c r="JB45" s="182">
        <v>31</v>
      </c>
      <c r="JC45" s="230">
        <v>5.0080775444264945E-2</v>
      </c>
      <c r="JD45" s="205"/>
    </row>
    <row r="46" spans="1:264" s="35" customFormat="1" ht="29.25" hidden="1" customHeight="1">
      <c r="A46" s="122" t="s">
        <v>256</v>
      </c>
      <c r="B46" s="158" t="s">
        <v>1688</v>
      </c>
      <c r="C46" s="158" t="s">
        <v>1708</v>
      </c>
      <c r="D46" s="55">
        <v>28</v>
      </c>
      <c r="E46" s="158" t="s">
        <v>1211</v>
      </c>
      <c r="F46" s="145">
        <v>28</v>
      </c>
      <c r="G46" s="55" t="s">
        <v>1940</v>
      </c>
      <c r="H46" s="123">
        <v>1016</v>
      </c>
      <c r="I46" s="123">
        <v>2396</v>
      </c>
      <c r="J46" s="124">
        <v>2.3582676999999999</v>
      </c>
      <c r="K46" s="124">
        <v>23.3021654</v>
      </c>
      <c r="L46" s="123">
        <v>876</v>
      </c>
      <c r="M46" s="123">
        <v>1520</v>
      </c>
      <c r="N46" s="123">
        <v>111</v>
      </c>
      <c r="O46" s="123">
        <v>198</v>
      </c>
      <c r="P46" s="123">
        <v>225</v>
      </c>
      <c r="Q46" s="123">
        <v>241</v>
      </c>
      <c r="R46" s="123">
        <v>222</v>
      </c>
      <c r="S46" s="123">
        <v>273</v>
      </c>
      <c r="T46" s="123">
        <v>225</v>
      </c>
      <c r="U46" s="123">
        <v>265</v>
      </c>
      <c r="V46" s="123">
        <v>155</v>
      </c>
      <c r="W46" s="123">
        <v>136</v>
      </c>
      <c r="X46" s="123">
        <v>180</v>
      </c>
      <c r="Y46" s="123">
        <v>124</v>
      </c>
      <c r="Z46" s="123">
        <v>41</v>
      </c>
      <c r="AA46" s="123">
        <v>677</v>
      </c>
      <c r="AB46" s="123">
        <v>425</v>
      </c>
      <c r="AC46" s="123">
        <v>345</v>
      </c>
      <c r="AD46" s="123">
        <v>59</v>
      </c>
      <c r="AE46" s="123">
        <v>876</v>
      </c>
      <c r="AF46" s="123">
        <v>1441</v>
      </c>
      <c r="AG46" s="123">
        <v>8</v>
      </c>
      <c r="AH46" s="123">
        <v>12</v>
      </c>
      <c r="AI46" s="123">
        <v>450</v>
      </c>
      <c r="AJ46" s="123">
        <v>112</v>
      </c>
      <c r="AK46" s="123">
        <v>20</v>
      </c>
      <c r="AL46" s="123">
        <v>17</v>
      </c>
      <c r="AM46" s="123">
        <v>92</v>
      </c>
      <c r="AN46" s="125">
        <v>505.43897637795277</v>
      </c>
      <c r="AO46" s="125">
        <v>400</v>
      </c>
      <c r="AP46" s="123">
        <v>21</v>
      </c>
      <c r="AQ46" s="123">
        <v>66</v>
      </c>
      <c r="AR46" s="123">
        <v>305</v>
      </c>
      <c r="AS46" s="123">
        <v>115</v>
      </c>
      <c r="AT46" s="123">
        <v>119</v>
      </c>
      <c r="AU46" s="123">
        <v>78</v>
      </c>
      <c r="AV46" s="123">
        <v>63</v>
      </c>
      <c r="AW46" s="123">
        <v>66</v>
      </c>
      <c r="AX46" s="123">
        <v>48</v>
      </c>
      <c r="AY46" s="123">
        <v>37</v>
      </c>
      <c r="AZ46" s="123">
        <v>98</v>
      </c>
      <c r="BA46" s="125">
        <v>23117.727642276423</v>
      </c>
      <c r="BB46" s="125">
        <v>17826</v>
      </c>
      <c r="BC46" s="123">
        <v>44</v>
      </c>
      <c r="BD46" s="123">
        <v>160</v>
      </c>
      <c r="BE46" s="123">
        <v>206</v>
      </c>
      <c r="BF46" s="123">
        <v>140</v>
      </c>
      <c r="BG46" s="123">
        <v>96</v>
      </c>
      <c r="BH46" s="123">
        <v>65</v>
      </c>
      <c r="BI46" s="123">
        <v>83</v>
      </c>
      <c r="BJ46" s="123">
        <v>57</v>
      </c>
      <c r="BK46" s="123">
        <v>41</v>
      </c>
      <c r="BL46" s="123">
        <v>23</v>
      </c>
      <c r="BM46" s="123">
        <v>18</v>
      </c>
      <c r="BN46" s="123">
        <v>10</v>
      </c>
      <c r="BO46" s="123">
        <v>5</v>
      </c>
      <c r="BP46" s="123">
        <v>11</v>
      </c>
      <c r="BQ46" s="123">
        <v>6</v>
      </c>
      <c r="BR46" s="123">
        <v>5</v>
      </c>
      <c r="BS46" s="123">
        <v>1</v>
      </c>
      <c r="BT46" s="123">
        <v>3</v>
      </c>
      <c r="BU46" s="123">
        <v>2</v>
      </c>
      <c r="BV46" s="123">
        <v>2</v>
      </c>
      <c r="BW46" s="123">
        <v>6</v>
      </c>
      <c r="BX46" s="123">
        <v>497</v>
      </c>
      <c r="BY46" s="125">
        <v>32345.289738430583</v>
      </c>
      <c r="BZ46" s="125">
        <v>30000</v>
      </c>
      <c r="CA46" s="123">
        <v>147</v>
      </c>
      <c r="CB46" s="125">
        <v>17835.768707482992</v>
      </c>
      <c r="CC46" s="125">
        <v>12876</v>
      </c>
      <c r="CD46" s="123">
        <v>368</v>
      </c>
      <c r="CE46" s="125">
        <v>13767.228260869566</v>
      </c>
      <c r="CF46" s="125">
        <v>10614</v>
      </c>
      <c r="CG46" s="123">
        <v>679</v>
      </c>
      <c r="CH46" s="123">
        <v>220</v>
      </c>
      <c r="CI46" s="123">
        <v>66</v>
      </c>
      <c r="CJ46" s="123">
        <v>17</v>
      </c>
      <c r="CK46" s="123">
        <v>1</v>
      </c>
      <c r="CL46" s="123">
        <v>2</v>
      </c>
      <c r="CM46" s="126">
        <v>1.968503937007874E-3</v>
      </c>
      <c r="CN46" s="123">
        <v>29</v>
      </c>
      <c r="CO46" s="126">
        <v>2.8543307086614175E-2</v>
      </c>
      <c r="CP46" s="123">
        <v>511</v>
      </c>
      <c r="CQ46" s="123">
        <v>150</v>
      </c>
      <c r="CR46" s="126">
        <v>6.2604340567612687E-2</v>
      </c>
      <c r="CS46" s="123">
        <v>62</v>
      </c>
      <c r="CT46" s="126">
        <f t="shared" si="0"/>
        <v>6.1023622047244097E-2</v>
      </c>
      <c r="CU46" s="123">
        <v>576</v>
      </c>
      <c r="CV46" s="126">
        <f t="shared" si="1"/>
        <v>0.56692913385826771</v>
      </c>
      <c r="CW46" s="123">
        <v>13</v>
      </c>
      <c r="CX46" s="126">
        <f t="shared" si="2"/>
        <v>1.2795275590551181E-2</v>
      </c>
      <c r="CY46" s="123">
        <v>265</v>
      </c>
      <c r="CZ46" s="126">
        <f t="shared" si="3"/>
        <v>0.26082677165354329</v>
      </c>
      <c r="DA46" s="122" t="s">
        <v>536</v>
      </c>
      <c r="DB46" s="55"/>
      <c r="DC46" s="55">
        <v>14</v>
      </c>
      <c r="DD46" s="55">
        <v>7</v>
      </c>
      <c r="DE46" s="78" t="s">
        <v>258</v>
      </c>
      <c r="DF46" s="127" t="s">
        <v>259</v>
      </c>
      <c r="DG46" s="78" t="s">
        <v>1212</v>
      </c>
      <c r="DH46" s="127" t="s">
        <v>1213</v>
      </c>
      <c r="DI46" s="78" t="s">
        <v>262</v>
      </c>
      <c r="DJ46" s="127" t="s">
        <v>263</v>
      </c>
      <c r="DK46" s="78" t="s">
        <v>318</v>
      </c>
      <c r="DL46" s="127" t="s">
        <v>326</v>
      </c>
      <c r="DM46" s="127" t="s">
        <v>417</v>
      </c>
      <c r="DN46" s="55" t="s">
        <v>1897</v>
      </c>
      <c r="DO46" s="68">
        <v>10.714285714285699</v>
      </c>
      <c r="DP46" s="55" t="s">
        <v>1898</v>
      </c>
      <c r="DQ46" s="55" t="s">
        <v>272</v>
      </c>
      <c r="DR46" s="127" t="s">
        <v>418</v>
      </c>
      <c r="DS46" s="169" t="s">
        <v>1960</v>
      </c>
      <c r="DT46" s="78">
        <v>2023</v>
      </c>
      <c r="DU46" s="78" t="s">
        <v>267</v>
      </c>
      <c r="DV46" s="123">
        <v>1023</v>
      </c>
      <c r="DW46" s="123">
        <v>1017</v>
      </c>
      <c r="DX46" s="55">
        <v>2</v>
      </c>
      <c r="DY46" s="55">
        <v>4</v>
      </c>
      <c r="DZ46" s="55">
        <v>20</v>
      </c>
      <c r="EA46" s="55">
        <v>57</v>
      </c>
      <c r="EB46" s="123">
        <v>614</v>
      </c>
      <c r="EC46" s="55">
        <v>310</v>
      </c>
      <c r="ED46" s="55">
        <v>21</v>
      </c>
      <c r="EE46" s="55">
        <v>0</v>
      </c>
      <c r="EF46" s="55">
        <v>1</v>
      </c>
      <c r="EG46" s="55">
        <v>0</v>
      </c>
      <c r="EH46" s="78">
        <v>8</v>
      </c>
      <c r="EI46" s="78">
        <v>1</v>
      </c>
      <c r="EJ46" s="127" t="s">
        <v>268</v>
      </c>
      <c r="EK46" s="127" t="s">
        <v>269</v>
      </c>
      <c r="EL46" s="81">
        <v>19165</v>
      </c>
      <c r="EM46" s="78">
        <v>68</v>
      </c>
      <c r="EN46" s="78" t="s">
        <v>404</v>
      </c>
      <c r="EO46" s="84">
        <v>68826</v>
      </c>
      <c r="EP46" s="78">
        <v>12.44</v>
      </c>
      <c r="EQ46" s="263">
        <v>81901.729221421207</v>
      </c>
      <c r="ER46" s="263">
        <v>516231.63716639602</v>
      </c>
      <c r="ES46" s="84">
        <f t="shared" si="4"/>
        <v>434329.90794497484</v>
      </c>
      <c r="ET46" s="113">
        <f t="shared" si="5"/>
        <v>0.84134693938755645</v>
      </c>
      <c r="EU46" s="55">
        <v>4</v>
      </c>
      <c r="EV46" s="55">
        <v>17</v>
      </c>
      <c r="EW46" s="55" t="s">
        <v>1898</v>
      </c>
      <c r="EX46" s="78" t="s">
        <v>267</v>
      </c>
      <c r="EY46" s="158"/>
      <c r="EZ46" s="158"/>
      <c r="FA46" s="78" t="s">
        <v>267</v>
      </c>
      <c r="FB46" s="55" t="s">
        <v>51</v>
      </c>
      <c r="FC46" s="55" t="s">
        <v>1898</v>
      </c>
      <c r="FD46" s="122"/>
      <c r="FE46" s="55"/>
      <c r="FF46" s="127" t="s">
        <v>267</v>
      </c>
      <c r="FG46" s="55" t="s">
        <v>272</v>
      </c>
      <c r="FH46" s="78" t="s">
        <v>1214</v>
      </c>
      <c r="FI46" s="78" t="s">
        <v>421</v>
      </c>
      <c r="FJ46" s="55">
        <v>3710</v>
      </c>
      <c r="FK46" s="55">
        <v>7</v>
      </c>
      <c r="FL46" s="78" t="s">
        <v>423</v>
      </c>
      <c r="FM46" s="55"/>
      <c r="FN46" s="55" t="s">
        <v>1900</v>
      </c>
      <c r="FO46" s="55" t="s">
        <v>1900</v>
      </c>
      <c r="FP46" s="55">
        <v>3</v>
      </c>
      <c r="FQ46" s="125">
        <v>228321467.569637</v>
      </c>
      <c r="FR46" s="125">
        <v>223188.14034177616</v>
      </c>
      <c r="FS46" s="55">
        <v>3</v>
      </c>
      <c r="FT46" s="55">
        <v>3</v>
      </c>
      <c r="FU46" s="55">
        <v>0</v>
      </c>
      <c r="FV46" s="125">
        <v>0</v>
      </c>
      <c r="FW46" s="55">
        <v>0</v>
      </c>
      <c r="FX46" s="125">
        <v>2677243.5299999998</v>
      </c>
      <c r="FY46" s="55">
        <v>0</v>
      </c>
      <c r="FZ46" s="125">
        <v>22926240.469999999</v>
      </c>
      <c r="GA46" s="55" t="s">
        <v>1900</v>
      </c>
      <c r="GB46" s="55" t="s">
        <v>1901</v>
      </c>
      <c r="GC46" s="55" t="s">
        <v>1900</v>
      </c>
      <c r="GD46" s="124">
        <v>89.57</v>
      </c>
      <c r="GE46" s="124">
        <v>38.15</v>
      </c>
      <c r="GF46" s="125">
        <v>5973338.2000000002</v>
      </c>
      <c r="GG46" s="125">
        <v>5873.4888888888891</v>
      </c>
      <c r="GH46" s="125">
        <v>13469235.830000002</v>
      </c>
      <c r="GI46" s="125">
        <v>13244.086361848576</v>
      </c>
      <c r="GJ46" s="125">
        <v>1538185.5699999998</v>
      </c>
      <c r="GK46" s="125">
        <v>1512.4735201573253</v>
      </c>
      <c r="GL46" s="125">
        <v>1051581.3999999999</v>
      </c>
      <c r="GM46" s="125">
        <v>1034.003343166175</v>
      </c>
      <c r="GN46" s="125">
        <v>1123429.5900000001</v>
      </c>
      <c r="GO46" s="125">
        <v>1104.6505309734514</v>
      </c>
      <c r="GP46" s="125">
        <v>46229.02</v>
      </c>
      <c r="GQ46" s="125">
        <v>45.456263520157322</v>
      </c>
      <c r="GR46" s="125">
        <v>84243.209999999992</v>
      </c>
      <c r="GS46" s="125">
        <v>82.835014749262527</v>
      </c>
      <c r="GT46" s="125">
        <v>9625567.0400000028</v>
      </c>
      <c r="GU46" s="125">
        <v>9464.6676892822052</v>
      </c>
      <c r="GV46" s="125">
        <v>-743671.99000000209</v>
      </c>
      <c r="GW46" s="125">
        <v>-731.24089478859594</v>
      </c>
      <c r="GX46" s="55">
        <v>0</v>
      </c>
      <c r="GY46" s="55">
        <v>0</v>
      </c>
      <c r="GZ46" s="55">
        <v>0</v>
      </c>
      <c r="HA46" s="55" t="s">
        <v>1901</v>
      </c>
      <c r="HB46" s="172">
        <v>0.90777942793111188</v>
      </c>
      <c r="HC46" s="123">
        <v>1005</v>
      </c>
      <c r="HD46" s="153">
        <v>0.32940019665683384</v>
      </c>
      <c r="HE46" s="123">
        <v>89</v>
      </c>
      <c r="HF46" s="153">
        <v>8.7512291052114055E-2</v>
      </c>
      <c r="HG46" s="123">
        <v>7606</v>
      </c>
      <c r="HH46" s="153">
        <v>2.492953130121272</v>
      </c>
      <c r="HI46" s="123">
        <v>110</v>
      </c>
      <c r="HJ46" s="153">
        <v>0.10816125860373647</v>
      </c>
      <c r="HK46" s="123">
        <v>1879</v>
      </c>
      <c r="HL46" s="153">
        <v>0.61586365126188136</v>
      </c>
      <c r="HM46" s="123">
        <v>43</v>
      </c>
      <c r="HN46" s="153">
        <v>4.2281219272369712E-2</v>
      </c>
      <c r="HO46" s="123">
        <v>2964</v>
      </c>
      <c r="HP46" s="153">
        <v>0.97148475909537857</v>
      </c>
      <c r="HQ46" s="123">
        <v>3625</v>
      </c>
      <c r="HR46" s="153">
        <v>1.1881350376925597</v>
      </c>
      <c r="HS46" s="123">
        <v>13</v>
      </c>
      <c r="HT46" s="153">
        <v>6.5</v>
      </c>
      <c r="HU46" s="123">
        <v>10</v>
      </c>
      <c r="HV46" s="153">
        <v>5</v>
      </c>
      <c r="HW46" s="123">
        <v>1105</v>
      </c>
      <c r="HX46" s="123">
        <v>368.33333333333331</v>
      </c>
      <c r="HY46" s="153">
        <v>1.8055555555555556</v>
      </c>
      <c r="HZ46" s="123">
        <v>29895</v>
      </c>
      <c r="IA46" s="153">
        <v>9.7984267453294009</v>
      </c>
      <c r="IB46" s="123">
        <v>122</v>
      </c>
      <c r="IC46" s="153">
        <v>0.119960668633235</v>
      </c>
      <c r="ID46" s="123">
        <v>19974</v>
      </c>
      <c r="IE46" s="153">
        <v>6.5467059980334312</v>
      </c>
      <c r="IF46" s="123">
        <v>2115</v>
      </c>
      <c r="IG46" s="153">
        <v>2.0796460176991149</v>
      </c>
      <c r="IH46" s="123">
        <v>1483</v>
      </c>
      <c r="II46" s="153">
        <v>0.48607014093739753</v>
      </c>
      <c r="IJ46" s="123">
        <v>593</v>
      </c>
      <c r="IK46" s="153">
        <v>0.58308751229105216</v>
      </c>
      <c r="IL46" s="95">
        <v>0</v>
      </c>
      <c r="IM46" s="95">
        <v>0</v>
      </c>
      <c r="IN46" s="95">
        <v>0</v>
      </c>
      <c r="IO46" s="95">
        <v>0</v>
      </c>
      <c r="IP46" s="95">
        <v>0</v>
      </c>
      <c r="IQ46" s="113" t="s">
        <v>1900</v>
      </c>
      <c r="IR46" s="113" t="s">
        <v>1900</v>
      </c>
      <c r="IS46" s="113" t="s">
        <v>1900</v>
      </c>
      <c r="IT46" s="95">
        <v>60</v>
      </c>
      <c r="IU46" s="95">
        <v>22</v>
      </c>
      <c r="IV46" s="113">
        <v>2.1632251720747297E-2</v>
      </c>
      <c r="IW46" s="95">
        <v>5</v>
      </c>
      <c r="IX46" s="95">
        <v>24</v>
      </c>
      <c r="IY46" s="124">
        <f>(IW46/$DW46)*100</f>
        <v>0.49164208456243852</v>
      </c>
      <c r="IZ46" s="124">
        <f>(IX46/$DW46)*100</f>
        <v>2.359882005899705</v>
      </c>
      <c r="JA46" s="182" t="s">
        <v>272</v>
      </c>
      <c r="JB46" s="182">
        <v>52</v>
      </c>
      <c r="JC46" s="230">
        <v>5.0830889540566963E-2</v>
      </c>
      <c r="JD46" s="205"/>
    </row>
    <row r="47" spans="1:264" s="35" customFormat="1" ht="29.25" hidden="1" customHeight="1">
      <c r="A47" s="122" t="s">
        <v>256</v>
      </c>
      <c r="B47" s="158" t="s">
        <v>256</v>
      </c>
      <c r="C47" s="158" t="s">
        <v>1714</v>
      </c>
      <c r="D47" s="55">
        <v>34</v>
      </c>
      <c r="E47" s="158" t="s">
        <v>1222</v>
      </c>
      <c r="F47" s="145">
        <v>191</v>
      </c>
      <c r="G47" s="55" t="s">
        <v>1943</v>
      </c>
      <c r="H47" s="123">
        <v>174</v>
      </c>
      <c r="I47" s="123">
        <v>192</v>
      </c>
      <c r="J47" s="124">
        <v>1.1034482999999999</v>
      </c>
      <c r="K47" s="124">
        <v>21.359770099999999</v>
      </c>
      <c r="L47" s="123">
        <v>63</v>
      </c>
      <c r="M47" s="123">
        <v>129</v>
      </c>
      <c r="N47" s="123">
        <v>0</v>
      </c>
      <c r="O47" s="123">
        <v>0</v>
      </c>
      <c r="P47" s="123">
        <v>0</v>
      </c>
      <c r="Q47" s="123">
        <v>0</v>
      </c>
      <c r="R47" s="123">
        <v>0</v>
      </c>
      <c r="S47" s="123">
        <v>0</v>
      </c>
      <c r="T47" s="123">
        <v>0</v>
      </c>
      <c r="U47" s="123">
        <v>2</v>
      </c>
      <c r="V47" s="123">
        <v>1</v>
      </c>
      <c r="W47" s="123">
        <v>1</v>
      </c>
      <c r="X47" s="123">
        <v>56</v>
      </c>
      <c r="Y47" s="123">
        <v>90</v>
      </c>
      <c r="Z47" s="123">
        <v>42</v>
      </c>
      <c r="AA47" s="123">
        <v>0</v>
      </c>
      <c r="AB47" s="123">
        <v>189</v>
      </c>
      <c r="AC47" s="123">
        <v>188</v>
      </c>
      <c r="AD47" s="123">
        <v>23</v>
      </c>
      <c r="AE47" s="123">
        <v>36</v>
      </c>
      <c r="AF47" s="123">
        <v>128</v>
      </c>
      <c r="AG47" s="123">
        <v>5</v>
      </c>
      <c r="AH47" s="123">
        <v>0</v>
      </c>
      <c r="AI47" s="123">
        <v>143</v>
      </c>
      <c r="AJ47" s="123">
        <v>71</v>
      </c>
      <c r="AK47" s="123">
        <v>13</v>
      </c>
      <c r="AL47" s="123">
        <v>8</v>
      </c>
      <c r="AM47" s="123">
        <v>10</v>
      </c>
      <c r="AN47" s="125">
        <v>332.14942528735634</v>
      </c>
      <c r="AO47" s="125">
        <v>253.5</v>
      </c>
      <c r="AP47" s="123">
        <v>1</v>
      </c>
      <c r="AQ47" s="123">
        <v>8</v>
      </c>
      <c r="AR47" s="123">
        <v>100</v>
      </c>
      <c r="AS47" s="123">
        <v>31</v>
      </c>
      <c r="AT47" s="123">
        <v>11</v>
      </c>
      <c r="AU47" s="123">
        <v>6</v>
      </c>
      <c r="AV47" s="123">
        <v>8</v>
      </c>
      <c r="AW47" s="123">
        <v>3</v>
      </c>
      <c r="AX47" s="123">
        <v>2</v>
      </c>
      <c r="AY47" s="123">
        <v>2</v>
      </c>
      <c r="AZ47" s="123">
        <v>2</v>
      </c>
      <c r="BA47" s="125">
        <v>14323.751445086706</v>
      </c>
      <c r="BB47" s="125">
        <v>10752</v>
      </c>
      <c r="BC47" s="123">
        <v>7</v>
      </c>
      <c r="BD47" s="123">
        <v>42</v>
      </c>
      <c r="BE47" s="123">
        <v>68</v>
      </c>
      <c r="BF47" s="123">
        <v>30</v>
      </c>
      <c r="BG47" s="123">
        <v>6</v>
      </c>
      <c r="BH47" s="123">
        <v>10</v>
      </c>
      <c r="BI47" s="123">
        <v>4</v>
      </c>
      <c r="BJ47" s="123">
        <v>3</v>
      </c>
      <c r="BK47" s="123">
        <v>1</v>
      </c>
      <c r="BL47" s="123">
        <v>2</v>
      </c>
      <c r="BM47" s="123">
        <v>0</v>
      </c>
      <c r="BN47" s="123">
        <v>0</v>
      </c>
      <c r="BO47" s="123">
        <v>0</v>
      </c>
      <c r="BP47" s="123">
        <v>0</v>
      </c>
      <c r="BQ47" s="123">
        <v>0</v>
      </c>
      <c r="BR47" s="123">
        <v>0</v>
      </c>
      <c r="BS47" s="123">
        <v>0</v>
      </c>
      <c r="BT47" s="123">
        <v>0</v>
      </c>
      <c r="BU47" s="123">
        <v>0</v>
      </c>
      <c r="BV47" s="123">
        <v>0</v>
      </c>
      <c r="BW47" s="123">
        <v>0</v>
      </c>
      <c r="BX47" s="123">
        <v>5</v>
      </c>
      <c r="BY47" s="125">
        <v>34957.599999999999</v>
      </c>
      <c r="BZ47" s="125">
        <v>36185</v>
      </c>
      <c r="CA47" s="123">
        <v>6</v>
      </c>
      <c r="CB47" s="125">
        <v>3979</v>
      </c>
      <c r="CC47" s="125">
        <v>4776</v>
      </c>
      <c r="CD47" s="123">
        <v>162</v>
      </c>
      <c r="CE47" s="125">
        <v>14070.043209876543</v>
      </c>
      <c r="CF47" s="125">
        <v>10758</v>
      </c>
      <c r="CG47" s="123">
        <v>152</v>
      </c>
      <c r="CH47" s="123">
        <v>17</v>
      </c>
      <c r="CI47" s="123">
        <v>4</v>
      </c>
      <c r="CJ47" s="123">
        <v>0</v>
      </c>
      <c r="CK47" s="123">
        <v>0</v>
      </c>
      <c r="CL47" s="123">
        <v>0</v>
      </c>
      <c r="CM47" s="126">
        <v>0</v>
      </c>
      <c r="CN47" s="123">
        <v>0</v>
      </c>
      <c r="CO47" s="126">
        <v>0</v>
      </c>
      <c r="CP47" s="123">
        <v>107</v>
      </c>
      <c r="CQ47" s="123">
        <v>0</v>
      </c>
      <c r="CR47" s="126">
        <v>0</v>
      </c>
      <c r="CS47" s="123">
        <v>12</v>
      </c>
      <c r="CT47" s="126">
        <f t="shared" si="0"/>
        <v>6.8965517241379309E-2</v>
      </c>
      <c r="CU47" s="123">
        <v>132</v>
      </c>
      <c r="CV47" s="126">
        <f t="shared" si="1"/>
        <v>0.75862068965517238</v>
      </c>
      <c r="CW47" s="123">
        <v>12</v>
      </c>
      <c r="CX47" s="126">
        <f t="shared" si="2"/>
        <v>6.8965517241379309E-2</v>
      </c>
      <c r="CY47" s="123">
        <v>131</v>
      </c>
      <c r="CZ47" s="126">
        <f t="shared" si="3"/>
        <v>0.75287356321839083</v>
      </c>
      <c r="DA47" s="122" t="s">
        <v>1896</v>
      </c>
      <c r="DB47" s="55"/>
      <c r="DC47" s="55">
        <v>9</v>
      </c>
      <c r="DD47" s="55">
        <v>0</v>
      </c>
      <c r="DE47" s="78" t="s">
        <v>404</v>
      </c>
      <c r="DF47" s="127" t="s">
        <v>606</v>
      </c>
      <c r="DG47" s="78" t="s">
        <v>1223</v>
      </c>
      <c r="DH47" s="127" t="s">
        <v>1224</v>
      </c>
      <c r="DI47" s="78" t="s">
        <v>592</v>
      </c>
      <c r="DJ47" s="127" t="s">
        <v>609</v>
      </c>
      <c r="DK47" s="78" t="s">
        <v>309</v>
      </c>
      <c r="DL47" s="127" t="s">
        <v>610</v>
      </c>
      <c r="DM47" s="127" t="s">
        <v>964</v>
      </c>
      <c r="DN47" s="55" t="s">
        <v>1897</v>
      </c>
      <c r="DO47" s="68">
        <v>10.416666666666666</v>
      </c>
      <c r="DP47" s="55" t="s">
        <v>1898</v>
      </c>
      <c r="DQ47" s="55" t="s">
        <v>272</v>
      </c>
      <c r="DR47" s="127" t="s">
        <v>328</v>
      </c>
      <c r="DS47" s="169" t="s">
        <v>1961</v>
      </c>
      <c r="DT47" s="78">
        <v>2026</v>
      </c>
      <c r="DU47" s="78" t="s">
        <v>519</v>
      </c>
      <c r="DV47" s="123">
        <v>179</v>
      </c>
      <c r="DW47" s="123">
        <v>174</v>
      </c>
      <c r="DX47" s="55">
        <v>3</v>
      </c>
      <c r="DY47" s="55">
        <v>2</v>
      </c>
      <c r="DZ47" s="55">
        <v>28</v>
      </c>
      <c r="EA47" s="55">
        <v>141</v>
      </c>
      <c r="EB47" s="123">
        <v>10</v>
      </c>
      <c r="EC47" s="55">
        <v>0</v>
      </c>
      <c r="ED47" s="55">
        <v>0</v>
      </c>
      <c r="EE47" s="55">
        <v>0</v>
      </c>
      <c r="EF47" s="55">
        <v>0</v>
      </c>
      <c r="EG47" s="55">
        <v>0</v>
      </c>
      <c r="EH47" s="78">
        <v>1</v>
      </c>
      <c r="EI47" s="78">
        <v>0</v>
      </c>
      <c r="EJ47" s="127" t="s">
        <v>268</v>
      </c>
      <c r="EK47" s="127" t="s">
        <v>269</v>
      </c>
      <c r="EL47" s="81">
        <v>26907</v>
      </c>
      <c r="EM47" s="78">
        <v>47</v>
      </c>
      <c r="EN47" s="78" t="s">
        <v>258</v>
      </c>
      <c r="EO47" s="84">
        <v>10076</v>
      </c>
      <c r="EP47" s="78">
        <v>1.1300000000000001</v>
      </c>
      <c r="EQ47" s="263">
        <v>11163.592653821701</v>
      </c>
      <c r="ER47" s="263">
        <v>50381.116033281898</v>
      </c>
      <c r="ES47" s="84">
        <f t="shared" si="4"/>
        <v>39217.523379460195</v>
      </c>
      <c r="ET47" s="113">
        <f t="shared" si="5"/>
        <v>0.77841712266860064</v>
      </c>
      <c r="EU47" s="55">
        <v>2</v>
      </c>
      <c r="EV47" s="55">
        <v>2</v>
      </c>
      <c r="EW47" s="55" t="s">
        <v>1898</v>
      </c>
      <c r="EX47" s="78" t="s">
        <v>267</v>
      </c>
      <c r="EY47" s="158"/>
      <c r="EZ47" s="158"/>
      <c r="FA47" s="78" t="s">
        <v>267</v>
      </c>
      <c r="FB47" s="55" t="s">
        <v>51</v>
      </c>
      <c r="FC47" s="55" t="s">
        <v>1898</v>
      </c>
      <c r="FD47" s="122"/>
      <c r="FE47" s="55"/>
      <c r="FF47" s="127" t="s">
        <v>267</v>
      </c>
      <c r="FG47" s="55" t="s">
        <v>1904</v>
      </c>
      <c r="FH47" s="78" t="s">
        <v>1225</v>
      </c>
      <c r="FI47" s="78" t="s">
        <v>1226</v>
      </c>
      <c r="FJ47" s="55">
        <v>3703</v>
      </c>
      <c r="FK47" s="55">
        <v>8</v>
      </c>
      <c r="FL47" s="78" t="s">
        <v>967</v>
      </c>
      <c r="FM47" s="55"/>
      <c r="FN47" s="55" t="s">
        <v>1900</v>
      </c>
      <c r="FO47" s="55" t="s">
        <v>1900</v>
      </c>
      <c r="FP47" s="55">
        <v>0</v>
      </c>
      <c r="FQ47" s="125">
        <v>21181712.450013593</v>
      </c>
      <c r="FR47" s="125">
        <v>118333.58910622119</v>
      </c>
      <c r="FS47" s="55">
        <v>3</v>
      </c>
      <c r="FT47" s="55">
        <v>4</v>
      </c>
      <c r="FU47" s="55">
        <v>0</v>
      </c>
      <c r="FV47" s="125">
        <v>0</v>
      </c>
      <c r="FW47" s="55">
        <v>1</v>
      </c>
      <c r="FX47" s="125">
        <v>47954.25</v>
      </c>
      <c r="FY47" s="55">
        <v>0</v>
      </c>
      <c r="FZ47" s="125">
        <v>0</v>
      </c>
      <c r="GA47" s="55" t="s">
        <v>1900</v>
      </c>
      <c r="GB47" s="55" t="s">
        <v>1900</v>
      </c>
      <c r="GC47" s="55" t="s">
        <v>1900</v>
      </c>
      <c r="GD47" s="124">
        <v>97.65</v>
      </c>
      <c r="GE47" s="124">
        <v>16.09</v>
      </c>
      <c r="GF47" s="125">
        <v>657544.48</v>
      </c>
      <c r="GG47" s="125">
        <v>3778.9912643678158</v>
      </c>
      <c r="GH47" s="125">
        <v>2121799.4200000009</v>
      </c>
      <c r="GI47" s="125">
        <v>12194.24954022989</v>
      </c>
      <c r="GJ47" s="125">
        <v>160981.6</v>
      </c>
      <c r="GK47" s="125">
        <v>925.1816091954023</v>
      </c>
      <c r="GL47" s="125">
        <v>187333.33</v>
      </c>
      <c r="GM47" s="125">
        <v>1076.6283333333333</v>
      </c>
      <c r="GN47" s="125">
        <v>124191.32</v>
      </c>
      <c r="GO47" s="125">
        <v>713.7432183908046</v>
      </c>
      <c r="GP47" s="125">
        <v>7212.97</v>
      </c>
      <c r="GQ47" s="125">
        <v>41.453850574712646</v>
      </c>
      <c r="GR47" s="125">
        <v>12228.909999999998</v>
      </c>
      <c r="GS47" s="125">
        <v>70.281091954022983</v>
      </c>
      <c r="GT47" s="125">
        <v>1629851.290000001</v>
      </c>
      <c r="GU47" s="125">
        <v>9366.9614367816139</v>
      </c>
      <c r="GV47" s="125">
        <v>-424327.66000000108</v>
      </c>
      <c r="GW47" s="125">
        <v>-2438.6647126436842</v>
      </c>
      <c r="GX47" s="55">
        <v>0</v>
      </c>
      <c r="GY47" s="55">
        <v>0</v>
      </c>
      <c r="GZ47" s="55">
        <v>0</v>
      </c>
      <c r="HA47" s="55" t="s">
        <v>1898</v>
      </c>
      <c r="HB47" s="172">
        <v>0.60413441048983185</v>
      </c>
      <c r="HC47" s="123">
        <v>38</v>
      </c>
      <c r="HD47" s="153">
        <v>7.2796934865900373E-2</v>
      </c>
      <c r="HE47" s="123">
        <v>2</v>
      </c>
      <c r="HF47" s="153">
        <v>1.1494252873563218E-2</v>
      </c>
      <c r="HG47" s="123">
        <v>680</v>
      </c>
      <c r="HH47" s="153">
        <v>1.3026819923371646</v>
      </c>
      <c r="HI47" s="123">
        <v>5</v>
      </c>
      <c r="HJ47" s="153">
        <v>2.8735632183908046E-2</v>
      </c>
      <c r="HK47" s="123">
        <v>504</v>
      </c>
      <c r="HL47" s="153">
        <v>0.96551724137931039</v>
      </c>
      <c r="HM47" s="123">
        <v>6</v>
      </c>
      <c r="HN47" s="153">
        <v>3.4482758620689655E-2</v>
      </c>
      <c r="HO47" s="123">
        <v>281</v>
      </c>
      <c r="HP47" s="153">
        <v>0.53831417624521072</v>
      </c>
      <c r="HQ47" s="123">
        <v>397</v>
      </c>
      <c r="HR47" s="153">
        <v>0.76053639846743304</v>
      </c>
      <c r="HS47" s="123">
        <v>3</v>
      </c>
      <c r="HT47" s="153">
        <v>1.5</v>
      </c>
      <c r="HU47" s="123">
        <v>4</v>
      </c>
      <c r="HV47" s="153">
        <v>2</v>
      </c>
      <c r="HW47" s="123">
        <v>127</v>
      </c>
      <c r="HX47" s="123">
        <v>42.333333333333336</v>
      </c>
      <c r="HY47" s="153">
        <v>1.7638888888888888</v>
      </c>
      <c r="HZ47" s="123">
        <v>3507</v>
      </c>
      <c r="IA47" s="153">
        <v>6.7183908045977008</v>
      </c>
      <c r="IB47" s="123">
        <v>5</v>
      </c>
      <c r="IC47" s="153">
        <v>2.8735632183908046E-2</v>
      </c>
      <c r="ID47" s="123">
        <v>2885</v>
      </c>
      <c r="IE47" s="153">
        <v>5.5268199233716473</v>
      </c>
      <c r="IF47" s="123">
        <v>158</v>
      </c>
      <c r="IG47" s="153">
        <v>0.90804597701149425</v>
      </c>
      <c r="IH47" s="123">
        <v>176</v>
      </c>
      <c r="II47" s="153">
        <v>0.33716475095785442</v>
      </c>
      <c r="IJ47" s="123">
        <v>46</v>
      </c>
      <c r="IK47" s="153">
        <v>0.26436781609195403</v>
      </c>
      <c r="IL47" s="95">
        <v>0</v>
      </c>
      <c r="IM47" s="95">
        <v>0</v>
      </c>
      <c r="IN47" s="95">
        <v>0</v>
      </c>
      <c r="IO47" s="95">
        <v>0</v>
      </c>
      <c r="IP47" s="95">
        <v>0</v>
      </c>
      <c r="IQ47" s="113" t="s">
        <v>1900</v>
      </c>
      <c r="IR47" s="113" t="s">
        <v>1900</v>
      </c>
      <c r="IS47" s="113" t="s">
        <v>1900</v>
      </c>
      <c r="IT47" s="95">
        <v>7</v>
      </c>
      <c r="IU47" s="95">
        <v>5</v>
      </c>
      <c r="IV47" s="113">
        <v>2.8735632183908046E-2</v>
      </c>
      <c r="IW47" s="95" t="s">
        <v>1900</v>
      </c>
      <c r="IX47" s="95" t="s">
        <v>1900</v>
      </c>
      <c r="IY47" s="124" t="s">
        <v>1900</v>
      </c>
      <c r="IZ47" s="124" t="s">
        <v>1900</v>
      </c>
      <c r="JA47" s="182" t="s">
        <v>267</v>
      </c>
      <c r="JB47" s="182">
        <v>11</v>
      </c>
      <c r="JC47" s="230">
        <v>6.1452513966480445E-2</v>
      </c>
      <c r="JD47" s="205"/>
    </row>
    <row r="48" spans="1:264" s="35" customFormat="1" ht="29.25" hidden="1" customHeight="1">
      <c r="A48" s="122" t="s">
        <v>256</v>
      </c>
      <c r="B48" s="158" t="s">
        <v>1688</v>
      </c>
      <c r="C48" s="158" t="s">
        <v>1758</v>
      </c>
      <c r="D48" s="55">
        <v>84</v>
      </c>
      <c r="E48" s="158" t="s">
        <v>1228</v>
      </c>
      <c r="F48" s="145">
        <v>84</v>
      </c>
      <c r="G48" s="55" t="s">
        <v>1962</v>
      </c>
      <c r="H48" s="123">
        <v>1230</v>
      </c>
      <c r="I48" s="123">
        <v>2770</v>
      </c>
      <c r="J48" s="124">
        <v>2.2520324999999999</v>
      </c>
      <c r="K48" s="124">
        <v>23.769918700000002</v>
      </c>
      <c r="L48" s="123">
        <v>1019</v>
      </c>
      <c r="M48" s="123">
        <v>1751</v>
      </c>
      <c r="N48" s="123">
        <v>140</v>
      </c>
      <c r="O48" s="123">
        <v>240</v>
      </c>
      <c r="P48" s="123">
        <v>281</v>
      </c>
      <c r="Q48" s="123">
        <v>290</v>
      </c>
      <c r="R48" s="123">
        <v>220</v>
      </c>
      <c r="S48" s="123">
        <v>363</v>
      </c>
      <c r="T48" s="123">
        <v>258</v>
      </c>
      <c r="U48" s="123">
        <v>281</v>
      </c>
      <c r="V48" s="123">
        <v>153</v>
      </c>
      <c r="W48" s="123">
        <v>156</v>
      </c>
      <c r="X48" s="123">
        <v>198</v>
      </c>
      <c r="Y48" s="123">
        <v>136</v>
      </c>
      <c r="Z48" s="123">
        <v>54</v>
      </c>
      <c r="AA48" s="123">
        <v>846</v>
      </c>
      <c r="AB48" s="123">
        <v>471</v>
      </c>
      <c r="AC48" s="123">
        <v>388</v>
      </c>
      <c r="AD48" s="123">
        <v>65</v>
      </c>
      <c r="AE48" s="123">
        <v>966</v>
      </c>
      <c r="AF48" s="123">
        <v>1721</v>
      </c>
      <c r="AG48" s="123">
        <v>13</v>
      </c>
      <c r="AH48" s="123">
        <v>5</v>
      </c>
      <c r="AI48" s="123">
        <v>551</v>
      </c>
      <c r="AJ48" s="123">
        <v>151</v>
      </c>
      <c r="AK48" s="123">
        <v>24</v>
      </c>
      <c r="AL48" s="123">
        <v>16</v>
      </c>
      <c r="AM48" s="123">
        <v>112</v>
      </c>
      <c r="AN48" s="125">
        <v>492.87073170731708</v>
      </c>
      <c r="AO48" s="125">
        <v>383.5</v>
      </c>
      <c r="AP48" s="123">
        <v>20</v>
      </c>
      <c r="AQ48" s="123">
        <v>94</v>
      </c>
      <c r="AR48" s="123">
        <v>404</v>
      </c>
      <c r="AS48" s="123">
        <v>120</v>
      </c>
      <c r="AT48" s="123">
        <v>150</v>
      </c>
      <c r="AU48" s="123">
        <v>94</v>
      </c>
      <c r="AV48" s="123">
        <v>86</v>
      </c>
      <c r="AW48" s="123">
        <v>58</v>
      </c>
      <c r="AX48" s="123">
        <v>58</v>
      </c>
      <c r="AY48" s="123">
        <v>32</v>
      </c>
      <c r="AZ48" s="123">
        <v>114</v>
      </c>
      <c r="BA48" s="125">
        <v>22322.173141891893</v>
      </c>
      <c r="BB48" s="125">
        <v>16424</v>
      </c>
      <c r="BC48" s="123">
        <v>48</v>
      </c>
      <c r="BD48" s="123">
        <v>227</v>
      </c>
      <c r="BE48" s="123">
        <v>276</v>
      </c>
      <c r="BF48" s="123">
        <v>156</v>
      </c>
      <c r="BG48" s="123">
        <v>109</v>
      </c>
      <c r="BH48" s="123">
        <v>102</v>
      </c>
      <c r="BI48" s="123">
        <v>69</v>
      </c>
      <c r="BJ48" s="123">
        <v>57</v>
      </c>
      <c r="BK48" s="123">
        <v>33</v>
      </c>
      <c r="BL48" s="123">
        <v>17</v>
      </c>
      <c r="BM48" s="123">
        <v>23</v>
      </c>
      <c r="BN48" s="123">
        <v>11</v>
      </c>
      <c r="BO48" s="123">
        <v>5</v>
      </c>
      <c r="BP48" s="123">
        <v>14</v>
      </c>
      <c r="BQ48" s="123">
        <v>5</v>
      </c>
      <c r="BR48" s="123">
        <v>12</v>
      </c>
      <c r="BS48" s="123">
        <v>8</v>
      </c>
      <c r="BT48" s="123">
        <v>3</v>
      </c>
      <c r="BU48" s="123">
        <v>2</v>
      </c>
      <c r="BV48" s="123">
        <v>1</v>
      </c>
      <c r="BW48" s="123">
        <v>6</v>
      </c>
      <c r="BX48" s="123">
        <v>555</v>
      </c>
      <c r="BY48" s="125">
        <v>32500.6990990991</v>
      </c>
      <c r="BZ48" s="125">
        <v>27316</v>
      </c>
      <c r="CA48" s="123">
        <v>161</v>
      </c>
      <c r="CB48" s="125">
        <v>13745.80745341615</v>
      </c>
      <c r="CC48" s="125">
        <v>9468</v>
      </c>
      <c r="CD48" s="123">
        <v>492</v>
      </c>
      <c r="CE48" s="125">
        <v>14226.886178861789</v>
      </c>
      <c r="CF48" s="125">
        <v>10512</v>
      </c>
      <c r="CG48" s="123">
        <v>857</v>
      </c>
      <c r="CH48" s="123">
        <v>212</v>
      </c>
      <c r="CI48" s="123">
        <v>86</v>
      </c>
      <c r="CJ48" s="123">
        <v>24</v>
      </c>
      <c r="CK48" s="123">
        <v>3</v>
      </c>
      <c r="CL48" s="123">
        <v>5</v>
      </c>
      <c r="CM48" s="126">
        <v>4.0650406504065045E-3</v>
      </c>
      <c r="CN48" s="123">
        <v>40</v>
      </c>
      <c r="CO48" s="126">
        <v>3.2520325203252036E-2</v>
      </c>
      <c r="CP48" s="123">
        <v>640</v>
      </c>
      <c r="CQ48" s="123">
        <v>190</v>
      </c>
      <c r="CR48" s="126">
        <v>6.8592057761732855E-2</v>
      </c>
      <c r="CS48" s="123">
        <v>97</v>
      </c>
      <c r="CT48" s="126">
        <f t="shared" si="0"/>
        <v>7.8861788617886175E-2</v>
      </c>
      <c r="CU48" s="123">
        <v>670</v>
      </c>
      <c r="CV48" s="126">
        <f t="shared" si="1"/>
        <v>0.54471544715447151</v>
      </c>
      <c r="CW48" s="123">
        <v>14</v>
      </c>
      <c r="CX48" s="126">
        <f t="shared" si="2"/>
        <v>1.1382113821138212E-2</v>
      </c>
      <c r="CY48" s="123">
        <v>314</v>
      </c>
      <c r="CZ48" s="126">
        <f t="shared" si="3"/>
        <v>0.25528455284552848</v>
      </c>
      <c r="DA48" s="122" t="s">
        <v>536</v>
      </c>
      <c r="DB48" s="55"/>
      <c r="DC48" s="55">
        <v>20</v>
      </c>
      <c r="DD48" s="55">
        <v>13</v>
      </c>
      <c r="DE48" s="78" t="s">
        <v>258</v>
      </c>
      <c r="DF48" s="127" t="s">
        <v>259</v>
      </c>
      <c r="DG48" s="78" t="s">
        <v>415</v>
      </c>
      <c r="DH48" s="127" t="s">
        <v>416</v>
      </c>
      <c r="DI48" s="78" t="s">
        <v>338</v>
      </c>
      <c r="DJ48" s="127" t="s">
        <v>339</v>
      </c>
      <c r="DK48" s="78" t="s">
        <v>350</v>
      </c>
      <c r="DL48" s="127" t="s">
        <v>368</v>
      </c>
      <c r="DM48" s="127" t="s">
        <v>417</v>
      </c>
      <c r="DN48" s="55" t="s">
        <v>1897</v>
      </c>
      <c r="DO48" s="68">
        <v>11.5718418514947</v>
      </c>
      <c r="DP48" s="55" t="s">
        <v>1898</v>
      </c>
      <c r="DQ48" s="55" t="s">
        <v>272</v>
      </c>
      <c r="DR48" s="127" t="s">
        <v>418</v>
      </c>
      <c r="DS48" s="169" t="s">
        <v>1963</v>
      </c>
      <c r="DT48" s="77"/>
      <c r="DU48" s="78" t="s">
        <v>267</v>
      </c>
      <c r="DV48" s="123">
        <v>1255</v>
      </c>
      <c r="DW48" s="123">
        <v>1232</v>
      </c>
      <c r="DX48" s="55">
        <v>19</v>
      </c>
      <c r="DY48" s="55">
        <v>4</v>
      </c>
      <c r="DZ48" s="55">
        <v>25</v>
      </c>
      <c r="EA48" s="55">
        <v>127</v>
      </c>
      <c r="EB48" s="123">
        <v>777</v>
      </c>
      <c r="EC48" s="55">
        <v>306</v>
      </c>
      <c r="ED48" s="55">
        <v>20</v>
      </c>
      <c r="EE48" s="55">
        <v>0</v>
      </c>
      <c r="EF48" s="55">
        <v>0</v>
      </c>
      <c r="EG48" s="55">
        <v>0</v>
      </c>
      <c r="EH48" s="78">
        <v>9</v>
      </c>
      <c r="EI48" s="78">
        <v>0</v>
      </c>
      <c r="EJ48" s="127" t="s">
        <v>268</v>
      </c>
      <c r="EK48" s="127" t="s">
        <v>269</v>
      </c>
      <c r="EL48" s="81">
        <v>21696</v>
      </c>
      <c r="EM48" s="78">
        <v>61</v>
      </c>
      <c r="EN48" s="78" t="s">
        <v>299</v>
      </c>
      <c r="EO48" s="84">
        <v>76410</v>
      </c>
      <c r="EP48" s="78">
        <v>11.65</v>
      </c>
      <c r="EQ48" s="263">
        <v>74376.568171631297</v>
      </c>
      <c r="ER48" s="263">
        <v>469575.17062557</v>
      </c>
      <c r="ES48" s="84">
        <f t="shared" si="4"/>
        <v>395198.60245393869</v>
      </c>
      <c r="ET48" s="113">
        <f t="shared" si="5"/>
        <v>0.84160881404238952</v>
      </c>
      <c r="EU48" s="55">
        <v>5</v>
      </c>
      <c r="EV48" s="55">
        <v>18</v>
      </c>
      <c r="EW48" s="55" t="s">
        <v>1898</v>
      </c>
      <c r="EX48" s="78" t="s">
        <v>390</v>
      </c>
      <c r="EY48" s="158"/>
      <c r="EZ48" s="158"/>
      <c r="FA48" s="78" t="s">
        <v>267</v>
      </c>
      <c r="FB48" s="55" t="s">
        <v>51</v>
      </c>
      <c r="FC48" s="55" t="s">
        <v>1898</v>
      </c>
      <c r="FD48" s="122"/>
      <c r="FE48" s="55"/>
      <c r="FF48" s="127" t="s">
        <v>267</v>
      </c>
      <c r="FG48" s="55" t="s">
        <v>272</v>
      </c>
      <c r="FH48" s="78" t="s">
        <v>1229</v>
      </c>
      <c r="FI48" s="78" t="s">
        <v>1230</v>
      </c>
      <c r="FJ48" s="55">
        <v>3710</v>
      </c>
      <c r="FK48" s="55">
        <v>7</v>
      </c>
      <c r="FL48" s="78" t="s">
        <v>423</v>
      </c>
      <c r="FM48" s="55"/>
      <c r="FN48" s="55" t="s">
        <v>1900</v>
      </c>
      <c r="FO48" s="55" t="s">
        <v>1900</v>
      </c>
      <c r="FP48" s="55">
        <v>6</v>
      </c>
      <c r="FQ48" s="125">
        <v>214171288.09184664</v>
      </c>
      <c r="FR48" s="125">
        <v>170654.41282218855</v>
      </c>
      <c r="FS48" s="55">
        <v>2.4</v>
      </c>
      <c r="FT48" s="55">
        <v>3</v>
      </c>
      <c r="FU48" s="55">
        <v>3</v>
      </c>
      <c r="FV48" s="125">
        <v>8870846.7400000002</v>
      </c>
      <c r="FW48" s="55">
        <v>3</v>
      </c>
      <c r="FX48" s="125">
        <v>1202246.25</v>
      </c>
      <c r="FY48" s="55">
        <v>5</v>
      </c>
      <c r="FZ48" s="125">
        <v>2319938.31</v>
      </c>
      <c r="GA48" s="55" t="s">
        <v>1900</v>
      </c>
      <c r="GB48" s="55" t="s">
        <v>1900</v>
      </c>
      <c r="GC48" s="55" t="s">
        <v>1900</v>
      </c>
      <c r="GD48" s="124">
        <v>87.25</v>
      </c>
      <c r="GE48" s="124">
        <v>36.200000000000003</v>
      </c>
      <c r="GF48" s="125">
        <v>6772117.7599999998</v>
      </c>
      <c r="GG48" s="125">
        <v>5496.8488311688307</v>
      </c>
      <c r="GH48" s="125">
        <v>15696695.349999998</v>
      </c>
      <c r="GI48" s="125">
        <v>12740.824147727271</v>
      </c>
      <c r="GJ48" s="125">
        <v>1668753.8099999998</v>
      </c>
      <c r="GK48" s="125">
        <v>1354.5079626623376</v>
      </c>
      <c r="GL48" s="125">
        <v>1282148.52</v>
      </c>
      <c r="GM48" s="125">
        <v>1040.7049675324674</v>
      </c>
      <c r="GN48" s="125">
        <v>1419956.26</v>
      </c>
      <c r="GO48" s="125">
        <v>1152.5618993506494</v>
      </c>
      <c r="GP48" s="125">
        <v>52374.86</v>
      </c>
      <c r="GQ48" s="125">
        <v>42.51206168831169</v>
      </c>
      <c r="GR48" s="125">
        <v>152807.74000000002</v>
      </c>
      <c r="GS48" s="125">
        <v>124.03225649350651</v>
      </c>
      <c r="GT48" s="125">
        <v>11120654.159999996</v>
      </c>
      <c r="GU48" s="125">
        <v>9026.5049999999974</v>
      </c>
      <c r="GV48" s="125">
        <v>-924225.56999999844</v>
      </c>
      <c r="GW48" s="125">
        <v>-750.18309253246628</v>
      </c>
      <c r="GX48" s="55">
        <v>0</v>
      </c>
      <c r="GY48" s="55">
        <v>0</v>
      </c>
      <c r="GZ48" s="55">
        <v>0</v>
      </c>
      <c r="HA48" s="55" t="s">
        <v>1898</v>
      </c>
      <c r="HB48" s="172">
        <v>0.49568217009593341</v>
      </c>
      <c r="HC48" s="123">
        <v>675</v>
      </c>
      <c r="HD48" s="153">
        <v>0.18262987012987014</v>
      </c>
      <c r="HE48" s="123">
        <v>118</v>
      </c>
      <c r="HF48" s="153">
        <v>9.5779220779220783E-2</v>
      </c>
      <c r="HG48" s="123">
        <v>7702</v>
      </c>
      <c r="HH48" s="153">
        <v>2.0838744588744591</v>
      </c>
      <c r="HI48" s="123">
        <v>148</v>
      </c>
      <c r="HJ48" s="153">
        <v>0.12012987012987013</v>
      </c>
      <c r="HK48" s="123">
        <v>1981</v>
      </c>
      <c r="HL48" s="153">
        <v>0.53598484848484851</v>
      </c>
      <c r="HM48" s="123">
        <v>53</v>
      </c>
      <c r="HN48" s="153">
        <v>4.301948051948052E-2</v>
      </c>
      <c r="HO48" s="123">
        <v>2133</v>
      </c>
      <c r="HP48" s="153">
        <v>0.57711038961038963</v>
      </c>
      <c r="HQ48" s="123">
        <v>1848</v>
      </c>
      <c r="HR48" s="153">
        <v>0.5</v>
      </c>
      <c r="HS48" s="123">
        <v>14</v>
      </c>
      <c r="HT48" s="153">
        <v>7</v>
      </c>
      <c r="HU48" s="123">
        <v>37</v>
      </c>
      <c r="HV48" s="153">
        <v>18.5</v>
      </c>
      <c r="HW48" s="123">
        <v>1074</v>
      </c>
      <c r="HX48" s="123">
        <v>358</v>
      </c>
      <c r="HY48" s="153">
        <v>1.6574074074074074</v>
      </c>
      <c r="HZ48" s="123">
        <v>30171</v>
      </c>
      <c r="IA48" s="153">
        <v>8.1631493506493502</v>
      </c>
      <c r="IB48" s="123">
        <v>254</v>
      </c>
      <c r="IC48" s="153">
        <v>0.20616883116883117</v>
      </c>
      <c r="ID48" s="123">
        <v>19051</v>
      </c>
      <c r="IE48" s="153">
        <v>5.1544913419913421</v>
      </c>
      <c r="IF48" s="123">
        <v>2055</v>
      </c>
      <c r="IG48" s="153">
        <v>1.6680194805194806</v>
      </c>
      <c r="IH48" s="123">
        <v>1307</v>
      </c>
      <c r="II48" s="153">
        <v>0.35362554112554112</v>
      </c>
      <c r="IJ48" s="123">
        <v>1753</v>
      </c>
      <c r="IK48" s="153">
        <v>1.4228896103896105</v>
      </c>
      <c r="IL48" s="95">
        <v>731</v>
      </c>
      <c r="IM48" s="95">
        <v>723</v>
      </c>
      <c r="IN48" s="95">
        <v>128</v>
      </c>
      <c r="IO48" s="95">
        <v>472</v>
      </c>
      <c r="IP48" s="95">
        <v>94</v>
      </c>
      <c r="IQ48" s="113">
        <v>65.28</v>
      </c>
      <c r="IR48" s="113">
        <v>73.44</v>
      </c>
      <c r="IS48" s="113">
        <v>0.88</v>
      </c>
      <c r="IT48" s="95">
        <v>70</v>
      </c>
      <c r="IU48" s="95">
        <v>36</v>
      </c>
      <c r="IV48" s="113">
        <v>2.922077922077922E-2</v>
      </c>
      <c r="IW48" s="95">
        <v>6</v>
      </c>
      <c r="IX48" s="95">
        <v>25</v>
      </c>
      <c r="IY48" s="124">
        <f>(IW48/$DW48)*100</f>
        <v>0.48701298701298701</v>
      </c>
      <c r="IZ48" s="124">
        <f>(IX48/$DW48)*100</f>
        <v>2.029220779220779</v>
      </c>
      <c r="JA48" s="182" t="s">
        <v>272</v>
      </c>
      <c r="JB48" s="182">
        <v>68</v>
      </c>
      <c r="JC48" s="230">
        <v>5.4183266932270914E-2</v>
      </c>
      <c r="JD48" s="205"/>
    </row>
    <row r="49" spans="1:264" s="35" customFormat="1" ht="29.25" hidden="1" customHeight="1">
      <c r="A49" s="122" t="s">
        <v>256</v>
      </c>
      <c r="B49" s="158" t="s">
        <v>1688</v>
      </c>
      <c r="C49" s="158" t="s">
        <v>1758</v>
      </c>
      <c r="D49" s="55">
        <v>84</v>
      </c>
      <c r="E49" s="158" t="s">
        <v>1232</v>
      </c>
      <c r="F49" s="145">
        <v>132</v>
      </c>
      <c r="G49" s="55" t="s">
        <v>1962</v>
      </c>
      <c r="H49" s="123">
        <v>123</v>
      </c>
      <c r="I49" s="123">
        <v>292</v>
      </c>
      <c r="J49" s="124">
        <v>2.3739837000000001</v>
      </c>
      <c r="K49" s="124">
        <v>26.4325203</v>
      </c>
      <c r="L49" s="123">
        <v>103</v>
      </c>
      <c r="M49" s="123">
        <v>189</v>
      </c>
      <c r="N49" s="123">
        <v>16</v>
      </c>
      <c r="O49" s="123">
        <v>22</v>
      </c>
      <c r="P49" s="123">
        <v>25</v>
      </c>
      <c r="Q49" s="123">
        <v>30</v>
      </c>
      <c r="R49" s="123">
        <v>25</v>
      </c>
      <c r="S49" s="123">
        <v>45</v>
      </c>
      <c r="T49" s="123">
        <v>29</v>
      </c>
      <c r="U49" s="123">
        <v>26</v>
      </c>
      <c r="V49" s="123">
        <v>19</v>
      </c>
      <c r="W49" s="123">
        <v>17</v>
      </c>
      <c r="X49" s="123">
        <v>19</v>
      </c>
      <c r="Y49" s="123">
        <v>12</v>
      </c>
      <c r="Z49" s="123">
        <v>7</v>
      </c>
      <c r="AA49" s="123">
        <v>80</v>
      </c>
      <c r="AB49" s="123">
        <v>46</v>
      </c>
      <c r="AC49" s="123">
        <v>38</v>
      </c>
      <c r="AD49" s="123">
        <v>7</v>
      </c>
      <c r="AE49" s="123">
        <v>111</v>
      </c>
      <c r="AF49" s="123">
        <v>173</v>
      </c>
      <c r="AG49" s="123">
        <v>0</v>
      </c>
      <c r="AH49" s="123">
        <v>1</v>
      </c>
      <c r="AI49" s="123">
        <v>69</v>
      </c>
      <c r="AJ49" s="123">
        <v>18</v>
      </c>
      <c r="AK49" s="123">
        <v>6</v>
      </c>
      <c r="AL49" s="123">
        <v>2</v>
      </c>
      <c r="AM49" s="123">
        <v>14</v>
      </c>
      <c r="AN49" s="125">
        <v>479.2439024390244</v>
      </c>
      <c r="AO49" s="125">
        <v>319</v>
      </c>
      <c r="AP49" s="123">
        <v>1</v>
      </c>
      <c r="AQ49" s="123">
        <v>10</v>
      </c>
      <c r="AR49" s="123">
        <v>47</v>
      </c>
      <c r="AS49" s="123">
        <v>16</v>
      </c>
      <c r="AT49" s="123">
        <v>10</v>
      </c>
      <c r="AU49" s="123">
        <v>7</v>
      </c>
      <c r="AV49" s="123">
        <v>10</v>
      </c>
      <c r="AW49" s="123">
        <v>2</v>
      </c>
      <c r="AX49" s="123">
        <v>4</v>
      </c>
      <c r="AY49" s="123">
        <v>0</v>
      </c>
      <c r="AZ49" s="123">
        <v>16</v>
      </c>
      <c r="BA49" s="125">
        <v>24065.201680672268</v>
      </c>
      <c r="BB49" s="125">
        <v>16416</v>
      </c>
      <c r="BC49" s="123">
        <v>4</v>
      </c>
      <c r="BD49" s="123">
        <v>18</v>
      </c>
      <c r="BE49" s="123">
        <v>34</v>
      </c>
      <c r="BF49" s="123">
        <v>14</v>
      </c>
      <c r="BG49" s="123">
        <v>7</v>
      </c>
      <c r="BH49" s="123">
        <v>13</v>
      </c>
      <c r="BI49" s="123">
        <v>4</v>
      </c>
      <c r="BJ49" s="123">
        <v>5</v>
      </c>
      <c r="BK49" s="123">
        <v>5</v>
      </c>
      <c r="BL49" s="123">
        <v>5</v>
      </c>
      <c r="BM49" s="123">
        <v>0</v>
      </c>
      <c r="BN49" s="123">
        <v>2</v>
      </c>
      <c r="BO49" s="123">
        <v>0</v>
      </c>
      <c r="BP49" s="123">
        <v>3</v>
      </c>
      <c r="BQ49" s="123">
        <v>1</v>
      </c>
      <c r="BR49" s="123">
        <v>0</v>
      </c>
      <c r="BS49" s="123">
        <v>1</v>
      </c>
      <c r="BT49" s="123">
        <v>1</v>
      </c>
      <c r="BU49" s="123">
        <v>0</v>
      </c>
      <c r="BV49" s="123">
        <v>2</v>
      </c>
      <c r="BW49" s="123">
        <v>0</v>
      </c>
      <c r="BX49" s="123">
        <v>56</v>
      </c>
      <c r="BY49" s="125">
        <v>36314.732142857145</v>
      </c>
      <c r="BZ49" s="125">
        <v>28949.5</v>
      </c>
      <c r="CA49" s="123">
        <v>17</v>
      </c>
      <c r="CB49" s="125">
        <v>19844.823529411766</v>
      </c>
      <c r="CC49" s="125">
        <v>14772</v>
      </c>
      <c r="CD49" s="123">
        <v>50</v>
      </c>
      <c r="CE49" s="125">
        <v>13417.6</v>
      </c>
      <c r="CF49" s="125">
        <v>10536</v>
      </c>
      <c r="CG49" s="123">
        <v>83</v>
      </c>
      <c r="CH49" s="123">
        <v>20</v>
      </c>
      <c r="CI49" s="123">
        <v>14</v>
      </c>
      <c r="CJ49" s="123">
        <v>2</v>
      </c>
      <c r="CK49" s="123">
        <v>0</v>
      </c>
      <c r="CL49" s="123">
        <v>0</v>
      </c>
      <c r="CM49" s="126">
        <v>0</v>
      </c>
      <c r="CN49" s="123">
        <v>1</v>
      </c>
      <c r="CO49" s="126">
        <v>8.130081300813009E-3</v>
      </c>
      <c r="CP49" s="123">
        <v>62</v>
      </c>
      <c r="CQ49" s="123">
        <v>18</v>
      </c>
      <c r="CR49" s="126">
        <v>6.1643835616438353E-2</v>
      </c>
      <c r="CS49" s="123">
        <v>8</v>
      </c>
      <c r="CT49" s="126">
        <f t="shared" si="0"/>
        <v>6.5040650406504072E-2</v>
      </c>
      <c r="CU49" s="123">
        <v>89</v>
      </c>
      <c r="CV49" s="126">
        <f t="shared" si="1"/>
        <v>0.72357723577235777</v>
      </c>
      <c r="CW49" s="123">
        <v>1</v>
      </c>
      <c r="CX49" s="126">
        <f t="shared" si="2"/>
        <v>8.130081300813009E-3</v>
      </c>
      <c r="CY49" s="123">
        <v>39</v>
      </c>
      <c r="CZ49" s="126">
        <f t="shared" si="3"/>
        <v>0.31707317073170732</v>
      </c>
      <c r="DA49" s="122" t="s">
        <v>536</v>
      </c>
      <c r="DB49" s="55"/>
      <c r="DC49" s="55">
        <v>0</v>
      </c>
      <c r="DD49" s="55">
        <v>0</v>
      </c>
      <c r="DE49" s="78" t="s">
        <v>258</v>
      </c>
      <c r="DF49" s="127" t="s">
        <v>259</v>
      </c>
      <c r="DG49" s="78" t="s">
        <v>415</v>
      </c>
      <c r="DH49" s="127" t="s">
        <v>416</v>
      </c>
      <c r="DI49" s="78" t="s">
        <v>338</v>
      </c>
      <c r="DJ49" s="127" t="s">
        <v>339</v>
      </c>
      <c r="DK49" s="78" t="s">
        <v>350</v>
      </c>
      <c r="DL49" s="127" t="s">
        <v>368</v>
      </c>
      <c r="DM49" s="127" t="s">
        <v>417</v>
      </c>
      <c r="DN49" s="55" t="s">
        <v>1897</v>
      </c>
      <c r="DO49" s="68">
        <v>11.5718418514947</v>
      </c>
      <c r="DP49" s="55" t="s">
        <v>1898</v>
      </c>
      <c r="DQ49" s="55" t="s">
        <v>272</v>
      </c>
      <c r="DR49" s="127" t="s">
        <v>418</v>
      </c>
      <c r="DS49" s="169" t="s">
        <v>1963</v>
      </c>
      <c r="DT49" s="77"/>
      <c r="DU49" s="78" t="s">
        <v>267</v>
      </c>
      <c r="DV49" s="123">
        <v>125</v>
      </c>
      <c r="DW49" s="123">
        <v>123</v>
      </c>
      <c r="DX49" s="55">
        <v>1</v>
      </c>
      <c r="DY49" s="55">
        <v>1</v>
      </c>
      <c r="DZ49" s="55">
        <v>1</v>
      </c>
      <c r="EA49" s="55">
        <v>30</v>
      </c>
      <c r="EB49" s="123">
        <v>32</v>
      </c>
      <c r="EC49" s="55">
        <v>45</v>
      </c>
      <c r="ED49" s="55">
        <v>15</v>
      </c>
      <c r="EE49" s="55">
        <v>2</v>
      </c>
      <c r="EF49" s="55">
        <v>0</v>
      </c>
      <c r="EG49" s="55">
        <v>0</v>
      </c>
      <c r="EH49" s="78">
        <v>1</v>
      </c>
      <c r="EI49" s="78">
        <v>0</v>
      </c>
      <c r="EJ49" s="127" t="s">
        <v>268</v>
      </c>
      <c r="EK49" s="127" t="s">
        <v>269</v>
      </c>
      <c r="EL49" s="81">
        <v>22677</v>
      </c>
      <c r="EM49" s="78">
        <v>58</v>
      </c>
      <c r="EN49" s="78" t="s">
        <v>299</v>
      </c>
      <c r="EO49" s="84">
        <v>8660</v>
      </c>
      <c r="EP49" s="78">
        <v>0.52</v>
      </c>
      <c r="EQ49" s="263">
        <v>7546.3699076120402</v>
      </c>
      <c r="ER49" s="263">
        <v>22246.240251881802</v>
      </c>
      <c r="ES49" s="84">
        <f t="shared" si="4"/>
        <v>14699.870344269762</v>
      </c>
      <c r="ET49" s="113">
        <f t="shared" si="5"/>
        <v>0.66077998699246743</v>
      </c>
      <c r="EU49" s="55">
        <v>0</v>
      </c>
      <c r="EV49" s="55">
        <v>2</v>
      </c>
      <c r="EW49" s="55" t="s">
        <v>1898</v>
      </c>
      <c r="EX49" s="78" t="s">
        <v>390</v>
      </c>
      <c r="EY49" s="158"/>
      <c r="EZ49" s="158"/>
      <c r="FA49" s="78" t="s">
        <v>267</v>
      </c>
      <c r="FB49" s="55" t="s">
        <v>51</v>
      </c>
      <c r="FC49" s="55" t="s">
        <v>1898</v>
      </c>
      <c r="FD49" s="122"/>
      <c r="FE49" s="55"/>
      <c r="FF49" s="127" t="s">
        <v>267</v>
      </c>
      <c r="FG49" s="55" t="s">
        <v>272</v>
      </c>
      <c r="FH49" s="78" t="s">
        <v>1233</v>
      </c>
      <c r="FI49" s="78" t="s">
        <v>1230</v>
      </c>
      <c r="FJ49" s="55">
        <v>3710</v>
      </c>
      <c r="FK49" s="55">
        <v>7</v>
      </c>
      <c r="FL49" s="78" t="s">
        <v>423</v>
      </c>
      <c r="FM49" s="55"/>
      <c r="FN49" s="55" t="s">
        <v>1900</v>
      </c>
      <c r="FO49" s="55" t="s">
        <v>1900</v>
      </c>
      <c r="FP49" s="55">
        <v>0</v>
      </c>
      <c r="FQ49" s="125">
        <v>19920947.742433716</v>
      </c>
      <c r="FR49" s="125">
        <v>159367.58193946973</v>
      </c>
      <c r="FS49" s="55">
        <v>3</v>
      </c>
      <c r="FT49" s="55" t="s">
        <v>1920</v>
      </c>
      <c r="FU49" s="55">
        <v>3</v>
      </c>
      <c r="FV49" s="125">
        <v>1579083.52</v>
      </c>
      <c r="FW49" s="55">
        <v>0</v>
      </c>
      <c r="FX49" s="125">
        <v>0</v>
      </c>
      <c r="FY49" s="55">
        <v>1</v>
      </c>
      <c r="FZ49" s="125">
        <v>30125</v>
      </c>
      <c r="GA49" s="55" t="s">
        <v>1900</v>
      </c>
      <c r="GB49" s="55" t="s">
        <v>1900</v>
      </c>
      <c r="GC49" s="55" t="s">
        <v>1900</v>
      </c>
      <c r="GD49" s="124">
        <v>79.63</v>
      </c>
      <c r="GE49" s="124">
        <v>46.34</v>
      </c>
      <c r="GF49" s="125">
        <v>615550.05000000005</v>
      </c>
      <c r="GG49" s="125">
        <v>5004.4719512195124</v>
      </c>
      <c r="GH49" s="125">
        <v>1682177.73</v>
      </c>
      <c r="GI49" s="125">
        <v>13676.241707317073</v>
      </c>
      <c r="GJ49" s="125">
        <v>187781.22</v>
      </c>
      <c r="GK49" s="125">
        <v>1526.6765853658537</v>
      </c>
      <c r="GL49" s="125">
        <v>127084.1</v>
      </c>
      <c r="GM49" s="125">
        <v>1033.2040650406504</v>
      </c>
      <c r="GN49" s="125">
        <v>128708.38</v>
      </c>
      <c r="GO49" s="125">
        <v>1046.409593495935</v>
      </c>
      <c r="GP49" s="125">
        <v>6187.69</v>
      </c>
      <c r="GQ49" s="125">
        <v>50.306422764227641</v>
      </c>
      <c r="GR49" s="125">
        <v>171048.05</v>
      </c>
      <c r="GS49" s="125">
        <v>1390.6345528455283</v>
      </c>
      <c r="GT49" s="125">
        <v>1061368.29</v>
      </c>
      <c r="GU49" s="125">
        <v>8629.0104878048787</v>
      </c>
      <c r="GV49" s="125">
        <v>-267741.37999999989</v>
      </c>
      <c r="GW49" s="125">
        <v>-2176.7591869918692</v>
      </c>
      <c r="GX49" s="55">
        <v>0</v>
      </c>
      <c r="GY49" s="55">
        <v>0</v>
      </c>
      <c r="GZ49" s="55">
        <v>0</v>
      </c>
      <c r="HA49" s="55" t="s">
        <v>1898</v>
      </c>
      <c r="HB49" s="172">
        <v>0.44836828528487427</v>
      </c>
      <c r="HC49" s="123">
        <v>75</v>
      </c>
      <c r="HD49" s="153">
        <v>0.2032520325203252</v>
      </c>
      <c r="HE49" s="123">
        <v>15</v>
      </c>
      <c r="HF49" s="153">
        <v>0.12195121951219512</v>
      </c>
      <c r="HG49" s="123">
        <v>627</v>
      </c>
      <c r="HH49" s="153">
        <v>1.6991869918699187</v>
      </c>
      <c r="HI49" s="123">
        <v>8</v>
      </c>
      <c r="HJ49" s="153">
        <v>6.5040650406504072E-2</v>
      </c>
      <c r="HK49" s="123">
        <v>207</v>
      </c>
      <c r="HL49" s="153">
        <v>0.56097560975609762</v>
      </c>
      <c r="HM49" s="123">
        <v>2</v>
      </c>
      <c r="HN49" s="153">
        <v>1.6260162601626018E-2</v>
      </c>
      <c r="HO49" s="123">
        <v>362</v>
      </c>
      <c r="HP49" s="153">
        <v>0.98102981029810299</v>
      </c>
      <c r="HQ49" s="123">
        <v>405</v>
      </c>
      <c r="HR49" s="153">
        <v>1.0975609756097562</v>
      </c>
      <c r="HS49" s="123">
        <v>0</v>
      </c>
      <c r="HT49" s="153">
        <v>0</v>
      </c>
      <c r="HU49" s="123">
        <v>3</v>
      </c>
      <c r="HV49" s="153">
        <v>1.5</v>
      </c>
      <c r="HW49" s="123">
        <v>115</v>
      </c>
      <c r="HX49" s="123">
        <v>38.333333333333336</v>
      </c>
      <c r="HY49" s="153">
        <v>1.5972222222222223</v>
      </c>
      <c r="HZ49" s="123">
        <v>3120</v>
      </c>
      <c r="IA49" s="153">
        <v>8.4552845528455283</v>
      </c>
      <c r="IB49" s="123">
        <v>12</v>
      </c>
      <c r="IC49" s="153">
        <v>9.7560975609756101E-2</v>
      </c>
      <c r="ID49" s="123">
        <v>2079</v>
      </c>
      <c r="IE49" s="153">
        <v>5.6341463414634143</v>
      </c>
      <c r="IF49" s="123">
        <v>215</v>
      </c>
      <c r="IG49" s="153">
        <v>1.7479674796747968</v>
      </c>
      <c r="IH49" s="123">
        <v>126</v>
      </c>
      <c r="II49" s="153">
        <v>0.34146341463414637</v>
      </c>
      <c r="IJ49" s="123">
        <v>178</v>
      </c>
      <c r="IK49" s="153">
        <v>1.4471544715447155</v>
      </c>
      <c r="IL49" s="95">
        <v>64</v>
      </c>
      <c r="IM49" s="95">
        <v>64</v>
      </c>
      <c r="IN49" s="95">
        <v>13</v>
      </c>
      <c r="IO49" s="95">
        <v>51</v>
      </c>
      <c r="IP49" s="95">
        <v>12</v>
      </c>
      <c r="IQ49" s="113">
        <v>79.69</v>
      </c>
      <c r="IR49" s="113">
        <v>92.31</v>
      </c>
      <c r="IS49" s="113">
        <v>0.95</v>
      </c>
      <c r="IT49" s="95">
        <v>70</v>
      </c>
      <c r="IU49" s="95">
        <v>3</v>
      </c>
      <c r="IV49" s="113">
        <v>2.4390243902439025E-2</v>
      </c>
      <c r="IW49" s="95" t="s">
        <v>1900</v>
      </c>
      <c r="IX49" s="95" t="s">
        <v>1900</v>
      </c>
      <c r="IY49" s="124" t="s">
        <v>1900</v>
      </c>
      <c r="IZ49" s="124" t="s">
        <v>1900</v>
      </c>
      <c r="JA49" s="182" t="s">
        <v>267</v>
      </c>
      <c r="JB49" s="182">
        <v>6</v>
      </c>
      <c r="JC49" s="230">
        <v>4.8000000000000001E-2</v>
      </c>
      <c r="JD49" s="205"/>
    </row>
    <row r="50" spans="1:264" s="35" customFormat="1" ht="29.25" hidden="1" customHeight="1">
      <c r="A50" s="122" t="s">
        <v>256</v>
      </c>
      <c r="B50" s="158" t="s">
        <v>1688</v>
      </c>
      <c r="C50" s="158" t="s">
        <v>1791</v>
      </c>
      <c r="D50" s="55">
        <v>145</v>
      </c>
      <c r="E50" s="158" t="s">
        <v>1235</v>
      </c>
      <c r="F50" s="145">
        <v>145</v>
      </c>
      <c r="G50" s="55" t="s">
        <v>1964</v>
      </c>
      <c r="H50" s="123">
        <v>1697</v>
      </c>
      <c r="I50" s="123">
        <v>3906</v>
      </c>
      <c r="J50" s="124">
        <v>2.3017088999999999</v>
      </c>
      <c r="K50" s="124">
        <v>20.251149099999999</v>
      </c>
      <c r="L50" s="123">
        <v>1537</v>
      </c>
      <c r="M50" s="123">
        <v>2369</v>
      </c>
      <c r="N50" s="123">
        <v>201</v>
      </c>
      <c r="O50" s="123">
        <v>326</v>
      </c>
      <c r="P50" s="123">
        <v>378</v>
      </c>
      <c r="Q50" s="123">
        <v>386</v>
      </c>
      <c r="R50" s="123">
        <v>367</v>
      </c>
      <c r="S50" s="123">
        <v>492</v>
      </c>
      <c r="T50" s="123">
        <v>336</v>
      </c>
      <c r="U50" s="123">
        <v>382</v>
      </c>
      <c r="V50" s="123">
        <v>217</v>
      </c>
      <c r="W50" s="123">
        <v>182</v>
      </c>
      <c r="X50" s="123">
        <v>335</v>
      </c>
      <c r="Y50" s="123">
        <v>232</v>
      </c>
      <c r="Z50" s="123">
        <v>71</v>
      </c>
      <c r="AA50" s="123">
        <v>1136</v>
      </c>
      <c r="AB50" s="123">
        <v>748</v>
      </c>
      <c r="AC50" s="123">
        <v>638</v>
      </c>
      <c r="AD50" s="123">
        <v>86</v>
      </c>
      <c r="AE50" s="123">
        <v>1399</v>
      </c>
      <c r="AF50" s="123">
        <v>2409</v>
      </c>
      <c r="AG50" s="123">
        <v>3</v>
      </c>
      <c r="AH50" s="123">
        <v>9</v>
      </c>
      <c r="AI50" s="123">
        <v>819</v>
      </c>
      <c r="AJ50" s="123">
        <v>216</v>
      </c>
      <c r="AK50" s="123">
        <v>37</v>
      </c>
      <c r="AL50" s="123">
        <v>30</v>
      </c>
      <c r="AM50" s="123">
        <v>131</v>
      </c>
      <c r="AN50" s="125">
        <v>542.35886859163224</v>
      </c>
      <c r="AO50" s="125">
        <v>388</v>
      </c>
      <c r="AP50" s="123">
        <v>13</v>
      </c>
      <c r="AQ50" s="123">
        <v>84</v>
      </c>
      <c r="AR50" s="123">
        <v>564</v>
      </c>
      <c r="AS50" s="123">
        <v>208</v>
      </c>
      <c r="AT50" s="123">
        <v>165</v>
      </c>
      <c r="AU50" s="123">
        <v>124</v>
      </c>
      <c r="AV50" s="123">
        <v>104</v>
      </c>
      <c r="AW50" s="123">
        <v>69</v>
      </c>
      <c r="AX50" s="123">
        <v>77</v>
      </c>
      <c r="AY50" s="123">
        <v>55</v>
      </c>
      <c r="AZ50" s="123">
        <v>234</v>
      </c>
      <c r="BA50" s="125">
        <v>26968.143028126869</v>
      </c>
      <c r="BB50" s="125">
        <v>17316</v>
      </c>
      <c r="BC50" s="123">
        <v>59</v>
      </c>
      <c r="BD50" s="123">
        <v>231</v>
      </c>
      <c r="BE50" s="123">
        <v>430</v>
      </c>
      <c r="BF50" s="123">
        <v>205</v>
      </c>
      <c r="BG50" s="123">
        <v>152</v>
      </c>
      <c r="BH50" s="123">
        <v>124</v>
      </c>
      <c r="BI50" s="123">
        <v>99</v>
      </c>
      <c r="BJ50" s="123">
        <v>75</v>
      </c>
      <c r="BK50" s="123">
        <v>66</v>
      </c>
      <c r="BL50" s="123">
        <v>39</v>
      </c>
      <c r="BM50" s="123">
        <v>42</v>
      </c>
      <c r="BN50" s="123">
        <v>29</v>
      </c>
      <c r="BO50" s="123">
        <v>23</v>
      </c>
      <c r="BP50" s="123">
        <v>16</v>
      </c>
      <c r="BQ50" s="123">
        <v>16</v>
      </c>
      <c r="BR50" s="123">
        <v>10</v>
      </c>
      <c r="BS50" s="123">
        <v>7</v>
      </c>
      <c r="BT50" s="123">
        <v>11</v>
      </c>
      <c r="BU50" s="123">
        <v>4</v>
      </c>
      <c r="BV50" s="123">
        <v>8</v>
      </c>
      <c r="BW50" s="123">
        <v>25</v>
      </c>
      <c r="BX50" s="123">
        <v>825</v>
      </c>
      <c r="BY50" s="125">
        <v>40928.717575757575</v>
      </c>
      <c r="BZ50" s="125">
        <v>31513</v>
      </c>
      <c r="CA50" s="123">
        <v>265</v>
      </c>
      <c r="CB50" s="125">
        <v>17999.898113207546</v>
      </c>
      <c r="CC50" s="125">
        <v>12624</v>
      </c>
      <c r="CD50" s="123">
        <v>644</v>
      </c>
      <c r="CE50" s="125">
        <v>14072.038819875776</v>
      </c>
      <c r="CF50" s="125">
        <v>10536</v>
      </c>
      <c r="CG50" s="123">
        <v>1145</v>
      </c>
      <c r="CH50" s="123">
        <v>304</v>
      </c>
      <c r="CI50" s="123">
        <v>167</v>
      </c>
      <c r="CJ50" s="123">
        <v>44</v>
      </c>
      <c r="CK50" s="123">
        <v>6</v>
      </c>
      <c r="CL50" s="123">
        <v>11</v>
      </c>
      <c r="CM50" s="126">
        <v>6.4820271066588098E-3</v>
      </c>
      <c r="CN50" s="123">
        <v>82</v>
      </c>
      <c r="CO50" s="126">
        <v>4.8320565704183853E-2</v>
      </c>
      <c r="CP50" s="123">
        <v>844</v>
      </c>
      <c r="CQ50" s="123">
        <v>261</v>
      </c>
      <c r="CR50" s="126">
        <v>6.6820276497695855E-2</v>
      </c>
      <c r="CS50" s="123">
        <v>236</v>
      </c>
      <c r="CT50" s="126">
        <f t="shared" si="0"/>
        <v>0.1390689451974072</v>
      </c>
      <c r="CU50" s="123">
        <v>895</v>
      </c>
      <c r="CV50" s="126">
        <f t="shared" si="1"/>
        <v>0.52740129640542133</v>
      </c>
      <c r="CW50" s="123">
        <v>49</v>
      </c>
      <c r="CX50" s="126">
        <f t="shared" si="2"/>
        <v>2.8874484384207425E-2</v>
      </c>
      <c r="CY50" s="123">
        <v>473</v>
      </c>
      <c r="CZ50" s="126">
        <f t="shared" si="3"/>
        <v>0.27872716558632882</v>
      </c>
      <c r="DA50" s="122" t="s">
        <v>536</v>
      </c>
      <c r="DB50" s="55"/>
      <c r="DC50" s="55">
        <v>82</v>
      </c>
      <c r="DD50" s="55">
        <v>17</v>
      </c>
      <c r="DE50" s="78" t="s">
        <v>258</v>
      </c>
      <c r="DF50" s="127" t="s">
        <v>259</v>
      </c>
      <c r="DG50" s="78" t="s">
        <v>415</v>
      </c>
      <c r="DH50" s="127" t="s">
        <v>416</v>
      </c>
      <c r="DI50" s="78" t="s">
        <v>338</v>
      </c>
      <c r="DJ50" s="127" t="s">
        <v>339</v>
      </c>
      <c r="DK50" s="78" t="s">
        <v>350</v>
      </c>
      <c r="DL50" s="127" t="s">
        <v>368</v>
      </c>
      <c r="DM50" s="127" t="s">
        <v>417</v>
      </c>
      <c r="DN50" s="55" t="s">
        <v>1897</v>
      </c>
      <c r="DO50" s="68">
        <v>12.219451371571072</v>
      </c>
      <c r="DP50" s="55" t="s">
        <v>1898</v>
      </c>
      <c r="DQ50" s="55" t="s">
        <v>272</v>
      </c>
      <c r="DR50" s="127" t="s">
        <v>418</v>
      </c>
      <c r="DS50" s="169" t="s">
        <v>1965</v>
      </c>
      <c r="DT50" s="77"/>
      <c r="DU50" s="78" t="s">
        <v>735</v>
      </c>
      <c r="DV50" s="123">
        <v>1732</v>
      </c>
      <c r="DW50" s="123">
        <v>1701</v>
      </c>
      <c r="DX50" s="55">
        <v>26</v>
      </c>
      <c r="DY50" s="55">
        <v>5</v>
      </c>
      <c r="DZ50" s="55">
        <v>64</v>
      </c>
      <c r="EA50" s="55">
        <v>664</v>
      </c>
      <c r="EB50" s="123">
        <v>541</v>
      </c>
      <c r="EC50" s="55">
        <v>389</v>
      </c>
      <c r="ED50" s="55">
        <v>59</v>
      </c>
      <c r="EE50" s="55">
        <v>15</v>
      </c>
      <c r="EF50" s="55">
        <v>0</v>
      </c>
      <c r="EG50" s="55">
        <v>0</v>
      </c>
      <c r="EH50" s="78">
        <v>10</v>
      </c>
      <c r="EI50" s="78">
        <v>1</v>
      </c>
      <c r="EJ50" s="127" t="s">
        <v>268</v>
      </c>
      <c r="EK50" s="127" t="s">
        <v>269</v>
      </c>
      <c r="EL50" s="81">
        <v>24166</v>
      </c>
      <c r="EM50" s="78">
        <v>54</v>
      </c>
      <c r="EN50" s="78" t="s">
        <v>1236</v>
      </c>
      <c r="EO50" s="84">
        <v>97114</v>
      </c>
      <c r="EP50" s="78">
        <v>16.059999999999999</v>
      </c>
      <c r="EQ50" s="263">
        <v>102493.874407656</v>
      </c>
      <c r="ER50" s="263">
        <v>679300.39114400698</v>
      </c>
      <c r="ES50" s="84">
        <f t="shared" si="4"/>
        <v>576806.51673635095</v>
      </c>
      <c r="ET50" s="113">
        <f t="shared" si="5"/>
        <v>0.84911848168518422</v>
      </c>
      <c r="EU50" s="55">
        <v>8</v>
      </c>
      <c r="EV50" s="55">
        <v>20</v>
      </c>
      <c r="EW50" s="55" t="s">
        <v>1898</v>
      </c>
      <c r="EX50" s="78" t="s">
        <v>291</v>
      </c>
      <c r="EY50" s="158"/>
      <c r="EZ50" s="158"/>
      <c r="FA50" s="78" t="s">
        <v>267</v>
      </c>
      <c r="FB50" s="55" t="s">
        <v>51</v>
      </c>
      <c r="FC50" s="55" t="s">
        <v>1898</v>
      </c>
      <c r="FD50" s="122"/>
      <c r="FE50" s="55"/>
      <c r="FF50" s="127" t="s">
        <v>267</v>
      </c>
      <c r="FG50" s="55" t="s">
        <v>272</v>
      </c>
      <c r="FH50" s="78" t="s">
        <v>882</v>
      </c>
      <c r="FI50" s="78" t="s">
        <v>1230</v>
      </c>
      <c r="FJ50" s="55">
        <v>3710</v>
      </c>
      <c r="FK50" s="55">
        <v>7</v>
      </c>
      <c r="FL50" s="78" t="s">
        <v>423</v>
      </c>
      <c r="FM50" s="55"/>
      <c r="FN50" s="55" t="s">
        <v>1900</v>
      </c>
      <c r="FO50" s="55" t="s">
        <v>1900</v>
      </c>
      <c r="FP50" s="55">
        <v>6</v>
      </c>
      <c r="FQ50" s="125">
        <v>244752020.63381818</v>
      </c>
      <c r="FR50" s="125">
        <v>141311.79020428302</v>
      </c>
      <c r="FS50" s="55">
        <v>3</v>
      </c>
      <c r="FT50" s="55">
        <v>3</v>
      </c>
      <c r="FU50" s="55">
        <v>5</v>
      </c>
      <c r="FV50" s="125">
        <v>102084650.97</v>
      </c>
      <c r="FW50" s="55">
        <v>4</v>
      </c>
      <c r="FX50" s="125">
        <v>2312903.3600000003</v>
      </c>
      <c r="FY50" s="55">
        <v>5</v>
      </c>
      <c r="FZ50" s="125">
        <v>48022589.890000001</v>
      </c>
      <c r="GA50" s="55" t="s">
        <v>1900</v>
      </c>
      <c r="GB50" s="55" t="s">
        <v>1900</v>
      </c>
      <c r="GC50" s="55" t="s">
        <v>1900</v>
      </c>
      <c r="GD50" s="124">
        <v>89.2</v>
      </c>
      <c r="GE50" s="124">
        <v>35.86</v>
      </c>
      <c r="GF50" s="125">
        <v>10304488.310000001</v>
      </c>
      <c r="GG50" s="125">
        <v>6057.9002410346857</v>
      </c>
      <c r="GH50" s="125">
        <v>22066825.250000004</v>
      </c>
      <c r="GI50" s="125">
        <v>12972.854350382131</v>
      </c>
      <c r="GJ50" s="125">
        <v>2105863.5</v>
      </c>
      <c r="GK50" s="125">
        <v>1238.0149911816579</v>
      </c>
      <c r="GL50" s="125">
        <v>1771207.57</v>
      </c>
      <c r="GM50" s="125">
        <v>1041.2742915931806</v>
      </c>
      <c r="GN50" s="125">
        <v>1890282.87</v>
      </c>
      <c r="GO50" s="125">
        <v>1111.2774074074075</v>
      </c>
      <c r="GP50" s="125">
        <v>77985.460000000006</v>
      </c>
      <c r="GQ50" s="125">
        <v>45.84683127572017</v>
      </c>
      <c r="GR50" s="125">
        <v>111551.34</v>
      </c>
      <c r="GS50" s="125">
        <v>65.579858906525573</v>
      </c>
      <c r="GT50" s="125">
        <v>16109934.510000004</v>
      </c>
      <c r="GU50" s="125">
        <v>9470.8609700176385</v>
      </c>
      <c r="GV50" s="125">
        <v>-1497315.070000004</v>
      </c>
      <c r="GW50" s="125">
        <v>-880.25577307466438</v>
      </c>
      <c r="GX50" s="55">
        <v>0</v>
      </c>
      <c r="GY50" s="55">
        <v>0</v>
      </c>
      <c r="GZ50" s="55">
        <v>0</v>
      </c>
      <c r="HA50" s="55" t="s">
        <v>1898</v>
      </c>
      <c r="HB50" s="172">
        <v>0.49939655106034397</v>
      </c>
      <c r="HC50" s="123">
        <v>1409</v>
      </c>
      <c r="HD50" s="153">
        <v>0.27611209092690575</v>
      </c>
      <c r="HE50" s="123">
        <v>128</v>
      </c>
      <c r="HF50" s="153">
        <v>7.5249853027630806E-2</v>
      </c>
      <c r="HG50" s="123">
        <v>13068</v>
      </c>
      <c r="HH50" s="153">
        <v>2.5608465608465609</v>
      </c>
      <c r="HI50" s="123">
        <v>152</v>
      </c>
      <c r="HJ50" s="153">
        <v>8.9359200470311581E-2</v>
      </c>
      <c r="HK50" s="123">
        <v>3418</v>
      </c>
      <c r="HL50" s="153">
        <v>0.66980207720948459</v>
      </c>
      <c r="HM50" s="123">
        <v>79</v>
      </c>
      <c r="HN50" s="153">
        <v>4.6443268665490887E-2</v>
      </c>
      <c r="HO50" s="123">
        <v>3959</v>
      </c>
      <c r="HP50" s="153">
        <v>0.77581814618851663</v>
      </c>
      <c r="HQ50" s="123">
        <v>6571</v>
      </c>
      <c r="HR50" s="153">
        <v>1.287673917303547</v>
      </c>
      <c r="HS50" s="123">
        <v>17</v>
      </c>
      <c r="HT50" s="153">
        <v>8.5</v>
      </c>
      <c r="HU50" s="123">
        <v>54</v>
      </c>
      <c r="HV50" s="153">
        <v>27</v>
      </c>
      <c r="HW50" s="123">
        <v>2406</v>
      </c>
      <c r="HX50" s="123">
        <v>802</v>
      </c>
      <c r="HY50" s="153">
        <v>3.3416666666666668</v>
      </c>
      <c r="HZ50" s="123">
        <v>50444</v>
      </c>
      <c r="IA50" s="153">
        <v>9.8851655888692935</v>
      </c>
      <c r="IB50" s="123">
        <v>124</v>
      </c>
      <c r="IC50" s="153">
        <v>7.2898295120517348E-2</v>
      </c>
      <c r="ID50" s="123">
        <v>33664</v>
      </c>
      <c r="IE50" s="153">
        <v>6.596903782088968</v>
      </c>
      <c r="IF50" s="123">
        <v>2822</v>
      </c>
      <c r="IG50" s="153">
        <v>1.659024103468548</v>
      </c>
      <c r="IH50" s="123">
        <v>2540</v>
      </c>
      <c r="II50" s="153">
        <v>0.49774642367234956</v>
      </c>
      <c r="IJ50" s="123">
        <v>1388</v>
      </c>
      <c r="IK50" s="153">
        <v>0.81599059376837157</v>
      </c>
      <c r="IL50" s="95">
        <v>636</v>
      </c>
      <c r="IM50" s="95">
        <v>629</v>
      </c>
      <c r="IN50" s="95">
        <v>123</v>
      </c>
      <c r="IO50" s="95">
        <v>266</v>
      </c>
      <c r="IP50" s="95">
        <v>56</v>
      </c>
      <c r="IQ50" s="113">
        <v>42.29</v>
      </c>
      <c r="IR50" s="113">
        <v>45.53</v>
      </c>
      <c r="IS50" s="113">
        <v>1.08</v>
      </c>
      <c r="IT50" s="95">
        <v>54</v>
      </c>
      <c r="IU50" s="95">
        <v>35</v>
      </c>
      <c r="IV50" s="113">
        <v>2.0576131687242798E-2</v>
      </c>
      <c r="IW50" s="95">
        <v>7</v>
      </c>
      <c r="IX50" s="95">
        <v>27</v>
      </c>
      <c r="IY50" s="124">
        <f>(IW50/$DW50)*100</f>
        <v>0.41152263374485598</v>
      </c>
      <c r="IZ50" s="124">
        <f>(IX50/$DW50)*100</f>
        <v>1.5873015873015872</v>
      </c>
      <c r="JA50" s="182" t="s">
        <v>272</v>
      </c>
      <c r="JB50" s="182">
        <v>58</v>
      </c>
      <c r="JC50" s="230">
        <v>3.348729792147806E-2</v>
      </c>
      <c r="JD50" s="205"/>
    </row>
    <row r="51" spans="1:264" s="35" customFormat="1" ht="29.25" hidden="1" customHeight="1">
      <c r="A51" s="122" t="s">
        <v>256</v>
      </c>
      <c r="B51" s="158" t="s">
        <v>256</v>
      </c>
      <c r="C51" s="158" t="s">
        <v>1761</v>
      </c>
      <c r="D51" s="55">
        <v>88</v>
      </c>
      <c r="E51" s="158" t="s">
        <v>1238</v>
      </c>
      <c r="F51" s="145">
        <v>88</v>
      </c>
      <c r="G51" s="55" t="s">
        <v>1966</v>
      </c>
      <c r="H51" s="123">
        <v>1089</v>
      </c>
      <c r="I51" s="123">
        <v>2645</v>
      </c>
      <c r="J51" s="124">
        <v>2.4288338</v>
      </c>
      <c r="K51" s="124">
        <v>23.192011000000001</v>
      </c>
      <c r="L51" s="123">
        <v>944</v>
      </c>
      <c r="M51" s="123">
        <v>1701</v>
      </c>
      <c r="N51" s="123">
        <v>133</v>
      </c>
      <c r="O51" s="123">
        <v>236</v>
      </c>
      <c r="P51" s="123">
        <v>255</v>
      </c>
      <c r="Q51" s="123">
        <v>283</v>
      </c>
      <c r="R51" s="123">
        <v>224</v>
      </c>
      <c r="S51" s="123">
        <v>329</v>
      </c>
      <c r="T51" s="123">
        <v>283</v>
      </c>
      <c r="U51" s="123">
        <v>273</v>
      </c>
      <c r="V51" s="123">
        <v>146</v>
      </c>
      <c r="W51" s="123">
        <v>121</v>
      </c>
      <c r="X51" s="123">
        <v>185</v>
      </c>
      <c r="Y51" s="123">
        <v>127</v>
      </c>
      <c r="Z51" s="123">
        <v>50</v>
      </c>
      <c r="AA51" s="123">
        <v>793</v>
      </c>
      <c r="AB51" s="123">
        <v>438</v>
      </c>
      <c r="AC51" s="123">
        <v>362</v>
      </c>
      <c r="AD51" s="123">
        <v>66</v>
      </c>
      <c r="AE51" s="123">
        <v>958</v>
      </c>
      <c r="AF51" s="123">
        <v>1562</v>
      </c>
      <c r="AG51" s="123">
        <v>9</v>
      </c>
      <c r="AH51" s="123">
        <v>50</v>
      </c>
      <c r="AI51" s="123">
        <v>529</v>
      </c>
      <c r="AJ51" s="123">
        <v>157</v>
      </c>
      <c r="AK51" s="123">
        <v>19</v>
      </c>
      <c r="AL51" s="123">
        <v>12</v>
      </c>
      <c r="AM51" s="123">
        <v>89</v>
      </c>
      <c r="AN51" s="125">
        <v>544.17263544536274</v>
      </c>
      <c r="AO51" s="125">
        <v>406</v>
      </c>
      <c r="AP51" s="123">
        <v>6</v>
      </c>
      <c r="AQ51" s="123">
        <v>64</v>
      </c>
      <c r="AR51" s="123">
        <v>323</v>
      </c>
      <c r="AS51" s="123">
        <v>126</v>
      </c>
      <c r="AT51" s="123">
        <v>141</v>
      </c>
      <c r="AU51" s="123">
        <v>89</v>
      </c>
      <c r="AV51" s="123">
        <v>55</v>
      </c>
      <c r="AW51" s="123">
        <v>51</v>
      </c>
      <c r="AX51" s="123">
        <v>45</v>
      </c>
      <c r="AY51" s="123">
        <v>42</v>
      </c>
      <c r="AZ51" s="123">
        <v>147</v>
      </c>
      <c r="BA51" s="125">
        <v>25541.025023169601</v>
      </c>
      <c r="BB51" s="125">
        <v>18888</v>
      </c>
      <c r="BC51" s="123">
        <v>32</v>
      </c>
      <c r="BD51" s="123">
        <v>165</v>
      </c>
      <c r="BE51" s="123">
        <v>230</v>
      </c>
      <c r="BF51" s="123">
        <v>149</v>
      </c>
      <c r="BG51" s="123">
        <v>113</v>
      </c>
      <c r="BH51" s="123">
        <v>68</v>
      </c>
      <c r="BI51" s="123">
        <v>69</v>
      </c>
      <c r="BJ51" s="123">
        <v>63</v>
      </c>
      <c r="BK51" s="123">
        <v>39</v>
      </c>
      <c r="BL51" s="123">
        <v>33</v>
      </c>
      <c r="BM51" s="123">
        <v>33</v>
      </c>
      <c r="BN51" s="123">
        <v>15</v>
      </c>
      <c r="BO51" s="123">
        <v>14</v>
      </c>
      <c r="BP51" s="123">
        <v>11</v>
      </c>
      <c r="BQ51" s="123">
        <v>8</v>
      </c>
      <c r="BR51" s="123">
        <v>7</v>
      </c>
      <c r="BS51" s="123">
        <v>2</v>
      </c>
      <c r="BT51" s="123">
        <v>6</v>
      </c>
      <c r="BU51" s="123">
        <v>4</v>
      </c>
      <c r="BV51" s="123">
        <v>5</v>
      </c>
      <c r="BW51" s="123">
        <v>13</v>
      </c>
      <c r="BX51" s="123">
        <v>527</v>
      </c>
      <c r="BY51" s="125">
        <v>37617.732447817834</v>
      </c>
      <c r="BZ51" s="125">
        <v>32672</v>
      </c>
      <c r="CA51" s="123">
        <v>170</v>
      </c>
      <c r="CB51" s="125">
        <v>15546.823529411764</v>
      </c>
      <c r="CC51" s="125">
        <v>13131.5</v>
      </c>
      <c r="CD51" s="123">
        <v>413</v>
      </c>
      <c r="CE51" s="125">
        <v>14715.956416464891</v>
      </c>
      <c r="CF51" s="125">
        <v>10536</v>
      </c>
      <c r="CG51" s="123">
        <v>726</v>
      </c>
      <c r="CH51" s="123">
        <v>222</v>
      </c>
      <c r="CI51" s="123">
        <v>95</v>
      </c>
      <c r="CJ51" s="123">
        <v>28</v>
      </c>
      <c r="CK51" s="123">
        <v>7</v>
      </c>
      <c r="CL51" s="123">
        <v>8</v>
      </c>
      <c r="CM51" s="126">
        <v>7.3461891643709825E-3</v>
      </c>
      <c r="CN51" s="123">
        <v>41</v>
      </c>
      <c r="CO51" s="126">
        <v>3.7649219467401289E-2</v>
      </c>
      <c r="CP51" s="123">
        <v>524</v>
      </c>
      <c r="CQ51" s="123">
        <v>176</v>
      </c>
      <c r="CR51" s="126">
        <v>6.6540642722117196E-2</v>
      </c>
      <c r="CS51" s="123">
        <v>60</v>
      </c>
      <c r="CT51" s="126">
        <f t="shared" si="0"/>
        <v>5.5096418732782371E-2</v>
      </c>
      <c r="CU51" s="123">
        <v>571</v>
      </c>
      <c r="CV51" s="126">
        <f t="shared" si="1"/>
        <v>0.52433425160697889</v>
      </c>
      <c r="CW51" s="123">
        <v>18</v>
      </c>
      <c r="CX51" s="126">
        <f t="shared" si="2"/>
        <v>1.6528925619834711E-2</v>
      </c>
      <c r="CY51" s="123">
        <v>241</v>
      </c>
      <c r="CZ51" s="126">
        <f t="shared" si="3"/>
        <v>0.22130394857667585</v>
      </c>
      <c r="DA51" s="122" t="s">
        <v>1906</v>
      </c>
      <c r="DB51" s="55"/>
      <c r="DC51" s="55">
        <v>5</v>
      </c>
      <c r="DD51" s="55">
        <v>11</v>
      </c>
      <c r="DE51" s="78" t="s">
        <v>258</v>
      </c>
      <c r="DF51" s="127" t="s">
        <v>259</v>
      </c>
      <c r="DG51" s="78" t="s">
        <v>324</v>
      </c>
      <c r="DH51" s="127" t="s">
        <v>325</v>
      </c>
      <c r="DI51" s="78" t="s">
        <v>262</v>
      </c>
      <c r="DJ51" s="127" t="s">
        <v>263</v>
      </c>
      <c r="DK51" s="78" t="s">
        <v>354</v>
      </c>
      <c r="DL51" s="127" t="s">
        <v>633</v>
      </c>
      <c r="DM51" s="127" t="s">
        <v>327</v>
      </c>
      <c r="DN51" s="55" t="s">
        <v>1897</v>
      </c>
      <c r="DO51" s="68">
        <v>11.891490152359719</v>
      </c>
      <c r="DP51" s="55" t="s">
        <v>1898</v>
      </c>
      <c r="DQ51" s="55" t="s">
        <v>272</v>
      </c>
      <c r="DR51" s="127" t="s">
        <v>328</v>
      </c>
      <c r="DS51" s="169" t="s">
        <v>1967</v>
      </c>
      <c r="DT51" s="77"/>
      <c r="DU51" s="78" t="s">
        <v>267</v>
      </c>
      <c r="DV51" s="123">
        <v>1102</v>
      </c>
      <c r="DW51" s="123">
        <v>1090</v>
      </c>
      <c r="DX51" s="55">
        <v>11</v>
      </c>
      <c r="DY51" s="55">
        <v>1</v>
      </c>
      <c r="DZ51" s="55">
        <v>0</v>
      </c>
      <c r="EA51" s="55">
        <v>183</v>
      </c>
      <c r="EB51" s="123">
        <v>497</v>
      </c>
      <c r="EC51" s="55">
        <v>326</v>
      </c>
      <c r="ED51" s="55">
        <v>84</v>
      </c>
      <c r="EE51" s="55">
        <v>12</v>
      </c>
      <c r="EF51" s="55">
        <v>0</v>
      </c>
      <c r="EG51" s="55">
        <v>0</v>
      </c>
      <c r="EH51" s="78">
        <v>12</v>
      </c>
      <c r="EI51" s="78">
        <v>1</v>
      </c>
      <c r="EJ51" s="127" t="s">
        <v>268</v>
      </c>
      <c r="EK51" s="127" t="s">
        <v>269</v>
      </c>
      <c r="EL51" s="81">
        <v>22587</v>
      </c>
      <c r="EM51" s="78">
        <v>59</v>
      </c>
      <c r="EN51" s="78" t="s">
        <v>1239</v>
      </c>
      <c r="EO51" s="84">
        <v>118402</v>
      </c>
      <c r="EP51" s="78">
        <v>18.490000000000002</v>
      </c>
      <c r="EQ51" s="263">
        <v>117692.523106675</v>
      </c>
      <c r="ER51" s="263">
        <v>814916.19599109294</v>
      </c>
      <c r="ES51" s="84">
        <f t="shared" si="4"/>
        <v>697223.67288441793</v>
      </c>
      <c r="ET51" s="113">
        <f t="shared" si="5"/>
        <v>0.855577145618589</v>
      </c>
      <c r="EU51" s="55">
        <v>6</v>
      </c>
      <c r="EV51" s="55">
        <v>24</v>
      </c>
      <c r="EW51" s="55" t="s">
        <v>1898</v>
      </c>
      <c r="EX51" s="78" t="s">
        <v>291</v>
      </c>
      <c r="EY51" s="158"/>
      <c r="EZ51" s="158"/>
      <c r="FA51" s="78" t="s">
        <v>267</v>
      </c>
      <c r="FB51" s="55" t="s">
        <v>51</v>
      </c>
      <c r="FC51" s="55" t="s">
        <v>1898</v>
      </c>
      <c r="FD51" s="122"/>
      <c r="FE51" s="55"/>
      <c r="FF51" s="127" t="s">
        <v>267</v>
      </c>
      <c r="FG51" s="55" t="s">
        <v>1904</v>
      </c>
      <c r="FH51" s="78" t="s">
        <v>1240</v>
      </c>
      <c r="FI51" s="78" t="s">
        <v>719</v>
      </c>
      <c r="FJ51" s="55">
        <v>3709</v>
      </c>
      <c r="FK51" s="55">
        <v>8</v>
      </c>
      <c r="FL51" s="78" t="s">
        <v>331</v>
      </c>
      <c r="FM51" s="55"/>
      <c r="FN51" s="55" t="s">
        <v>1900</v>
      </c>
      <c r="FO51" s="55" t="s">
        <v>1901</v>
      </c>
      <c r="FP51" s="55">
        <v>5</v>
      </c>
      <c r="FQ51" s="125">
        <v>216924574.02869263</v>
      </c>
      <c r="FR51" s="125">
        <v>196846.25592440346</v>
      </c>
      <c r="FS51" s="55">
        <v>3</v>
      </c>
      <c r="FT51" s="55">
        <v>4</v>
      </c>
      <c r="FU51" s="55">
        <v>4</v>
      </c>
      <c r="FV51" s="125">
        <v>16800767.649999999</v>
      </c>
      <c r="FW51" s="55">
        <v>6</v>
      </c>
      <c r="FX51" s="125">
        <v>1241339.81</v>
      </c>
      <c r="FY51" s="55">
        <v>5</v>
      </c>
      <c r="FZ51" s="125">
        <v>35986133.619999997</v>
      </c>
      <c r="GA51" s="55" t="s">
        <v>1900</v>
      </c>
      <c r="GB51" s="55" t="s">
        <v>1900</v>
      </c>
      <c r="GC51" s="55" t="s">
        <v>1900</v>
      </c>
      <c r="GD51" s="124">
        <v>92.03</v>
      </c>
      <c r="GE51" s="124">
        <v>41.74</v>
      </c>
      <c r="GF51" s="125">
        <v>6668186.25</v>
      </c>
      <c r="GG51" s="125">
        <v>6117.6020642201838</v>
      </c>
      <c r="GH51" s="125">
        <v>15894026.560000004</v>
      </c>
      <c r="GI51" s="125">
        <v>14581.675743119269</v>
      </c>
      <c r="GJ51" s="125">
        <v>1986258.88</v>
      </c>
      <c r="GK51" s="125">
        <v>1822.255853211009</v>
      </c>
      <c r="GL51" s="125">
        <v>1110334.94</v>
      </c>
      <c r="GM51" s="125">
        <v>1018.6559082568807</v>
      </c>
      <c r="GN51" s="125">
        <v>1265617.05</v>
      </c>
      <c r="GO51" s="125">
        <v>1161.1165596330275</v>
      </c>
      <c r="GP51" s="125">
        <v>56332.38</v>
      </c>
      <c r="GQ51" s="125">
        <v>51.681082568807334</v>
      </c>
      <c r="GR51" s="125">
        <v>77488.960000000006</v>
      </c>
      <c r="GS51" s="125">
        <v>71.0907889908257</v>
      </c>
      <c r="GT51" s="125">
        <v>11397994.350000005</v>
      </c>
      <c r="GU51" s="125">
        <v>10456.875550458721</v>
      </c>
      <c r="GV51" s="125">
        <v>-1415590.4000000041</v>
      </c>
      <c r="GW51" s="125">
        <v>-1298.7067889908294</v>
      </c>
      <c r="GX51" s="55">
        <v>0</v>
      </c>
      <c r="GY51" s="55">
        <v>0</v>
      </c>
      <c r="GZ51" s="55">
        <v>0</v>
      </c>
      <c r="HA51" s="55" t="s">
        <v>1898</v>
      </c>
      <c r="HB51" s="172">
        <v>0.51431425472696024</v>
      </c>
      <c r="HC51" s="123">
        <v>826</v>
      </c>
      <c r="HD51" s="153">
        <v>0.25259938837920487</v>
      </c>
      <c r="HE51" s="123">
        <v>43</v>
      </c>
      <c r="HF51" s="153">
        <v>3.9449541284403672E-2</v>
      </c>
      <c r="HG51" s="123">
        <v>6169</v>
      </c>
      <c r="HH51" s="153">
        <v>1.8865443425076454</v>
      </c>
      <c r="HI51" s="123">
        <v>52</v>
      </c>
      <c r="HJ51" s="153">
        <v>4.7706422018348627E-2</v>
      </c>
      <c r="HK51" s="123">
        <v>2553</v>
      </c>
      <c r="HL51" s="153">
        <v>0.7807339449541284</v>
      </c>
      <c r="HM51" s="123">
        <v>30</v>
      </c>
      <c r="HN51" s="153">
        <v>2.7522935779816515E-2</v>
      </c>
      <c r="HO51" s="123">
        <v>4321</v>
      </c>
      <c r="HP51" s="153">
        <v>1.321406727828746</v>
      </c>
      <c r="HQ51" s="123">
        <v>4070</v>
      </c>
      <c r="HR51" s="153">
        <v>1.2446483180428136</v>
      </c>
      <c r="HS51" s="123">
        <v>21</v>
      </c>
      <c r="HT51" s="153">
        <v>10.5</v>
      </c>
      <c r="HU51" s="123">
        <v>24</v>
      </c>
      <c r="HV51" s="153">
        <v>12</v>
      </c>
      <c r="HW51" s="123">
        <v>1119</v>
      </c>
      <c r="HX51" s="123">
        <v>373</v>
      </c>
      <c r="HY51" s="153">
        <v>1.2951388888888888</v>
      </c>
      <c r="HZ51" s="123">
        <v>33464</v>
      </c>
      <c r="IA51" s="153">
        <v>10.233639143730887</v>
      </c>
      <c r="IB51" s="123">
        <v>127</v>
      </c>
      <c r="IC51" s="153">
        <v>0.11651376146788991</v>
      </c>
      <c r="ID51" s="123">
        <v>21824</v>
      </c>
      <c r="IE51" s="153">
        <v>6.6740061162079511</v>
      </c>
      <c r="IF51" s="123">
        <v>1168</v>
      </c>
      <c r="IG51" s="153">
        <v>1.071559633027523</v>
      </c>
      <c r="IH51" s="123">
        <v>1915</v>
      </c>
      <c r="II51" s="153">
        <v>0.58562691131498479</v>
      </c>
      <c r="IJ51" s="123">
        <v>1139</v>
      </c>
      <c r="IK51" s="153">
        <v>1.0449541284403669</v>
      </c>
      <c r="IL51" s="95">
        <v>580</v>
      </c>
      <c r="IM51" s="95">
        <v>568</v>
      </c>
      <c r="IN51" s="95">
        <v>98</v>
      </c>
      <c r="IO51" s="95">
        <v>253</v>
      </c>
      <c r="IP51" s="95">
        <v>57</v>
      </c>
      <c r="IQ51" s="113">
        <v>44.54</v>
      </c>
      <c r="IR51" s="113">
        <v>58.16</v>
      </c>
      <c r="IS51" s="113">
        <v>0.49</v>
      </c>
      <c r="IT51" s="95">
        <v>26</v>
      </c>
      <c r="IU51" s="95">
        <v>34</v>
      </c>
      <c r="IV51" s="113">
        <v>3.1192660550458717E-2</v>
      </c>
      <c r="IW51" s="95">
        <v>5</v>
      </c>
      <c r="IX51" s="95">
        <v>19</v>
      </c>
      <c r="IY51" s="124">
        <f>(IW51/$DW51)*100</f>
        <v>0.45871559633027525</v>
      </c>
      <c r="IZ51" s="124">
        <f>(IX51/$DW51)*100</f>
        <v>1.7431192660550461</v>
      </c>
      <c r="JA51" s="182" t="s">
        <v>272</v>
      </c>
      <c r="JB51" s="182">
        <v>106</v>
      </c>
      <c r="JC51" s="230">
        <v>9.6188747731397461E-2</v>
      </c>
      <c r="JD51" s="205"/>
    </row>
    <row r="52" spans="1:264" s="35" customFormat="1" ht="29.25" hidden="1" customHeight="1">
      <c r="A52" s="122" t="s">
        <v>256</v>
      </c>
      <c r="B52" s="158" t="s">
        <v>1700</v>
      </c>
      <c r="C52" s="158" t="s">
        <v>1765</v>
      </c>
      <c r="D52" s="235">
        <v>93</v>
      </c>
      <c r="E52" s="158" t="s">
        <v>1242</v>
      </c>
      <c r="F52" s="235">
        <v>129</v>
      </c>
      <c r="G52" s="55" t="s">
        <v>1968</v>
      </c>
      <c r="H52" s="123">
        <v>453</v>
      </c>
      <c r="I52" s="123">
        <v>1103</v>
      </c>
      <c r="J52" s="124">
        <v>2.4348785999999998</v>
      </c>
      <c r="K52" s="124">
        <v>22.201545299999999</v>
      </c>
      <c r="L52" s="123">
        <v>435</v>
      </c>
      <c r="M52" s="123">
        <v>668</v>
      </c>
      <c r="N52" s="123">
        <v>61</v>
      </c>
      <c r="O52" s="123">
        <v>104</v>
      </c>
      <c r="P52" s="123">
        <v>93</v>
      </c>
      <c r="Q52" s="123">
        <v>91</v>
      </c>
      <c r="R52" s="123">
        <v>91</v>
      </c>
      <c r="S52" s="123">
        <v>155</v>
      </c>
      <c r="T52" s="123">
        <v>103</v>
      </c>
      <c r="U52" s="123">
        <v>120</v>
      </c>
      <c r="V52" s="123">
        <v>68</v>
      </c>
      <c r="W52" s="123">
        <v>62</v>
      </c>
      <c r="X52" s="123">
        <v>80</v>
      </c>
      <c r="Y52" s="123">
        <v>51</v>
      </c>
      <c r="Z52" s="123">
        <v>24</v>
      </c>
      <c r="AA52" s="123">
        <v>314</v>
      </c>
      <c r="AB52" s="123">
        <v>186</v>
      </c>
      <c r="AC52" s="123">
        <v>155</v>
      </c>
      <c r="AD52" s="123">
        <v>34</v>
      </c>
      <c r="AE52" s="123">
        <v>382</v>
      </c>
      <c r="AF52" s="123">
        <v>671</v>
      </c>
      <c r="AG52" s="123">
        <v>8</v>
      </c>
      <c r="AH52" s="123">
        <v>8</v>
      </c>
      <c r="AI52" s="123">
        <v>206</v>
      </c>
      <c r="AJ52" s="123">
        <v>59</v>
      </c>
      <c r="AK52" s="123">
        <v>11</v>
      </c>
      <c r="AL52" s="123">
        <v>10</v>
      </c>
      <c r="AM52" s="123">
        <v>51</v>
      </c>
      <c r="AN52" s="125">
        <v>555.0198675496689</v>
      </c>
      <c r="AO52" s="125">
        <v>420</v>
      </c>
      <c r="AP52" s="123">
        <v>7</v>
      </c>
      <c r="AQ52" s="123">
        <v>25</v>
      </c>
      <c r="AR52" s="123">
        <v>139</v>
      </c>
      <c r="AS52" s="123">
        <v>45</v>
      </c>
      <c r="AT52" s="123">
        <v>41</v>
      </c>
      <c r="AU52" s="123">
        <v>32</v>
      </c>
      <c r="AV52" s="123">
        <v>33</v>
      </c>
      <c r="AW52" s="123">
        <v>24</v>
      </c>
      <c r="AX52" s="123">
        <v>25</v>
      </c>
      <c r="AY52" s="123">
        <v>18</v>
      </c>
      <c r="AZ52" s="123">
        <v>64</v>
      </c>
      <c r="BA52" s="125">
        <v>28504.159722222223</v>
      </c>
      <c r="BB52" s="125">
        <v>20932.5</v>
      </c>
      <c r="BC52" s="123">
        <v>13</v>
      </c>
      <c r="BD52" s="123">
        <v>86</v>
      </c>
      <c r="BE52" s="123">
        <v>79</v>
      </c>
      <c r="BF52" s="123">
        <v>33</v>
      </c>
      <c r="BG52" s="123">
        <v>32</v>
      </c>
      <c r="BH52" s="123">
        <v>39</v>
      </c>
      <c r="BI52" s="123">
        <v>41</v>
      </c>
      <c r="BJ52" s="123">
        <v>20</v>
      </c>
      <c r="BK52" s="123">
        <v>19</v>
      </c>
      <c r="BL52" s="123">
        <v>18</v>
      </c>
      <c r="BM52" s="123">
        <v>10</v>
      </c>
      <c r="BN52" s="123">
        <v>14</v>
      </c>
      <c r="BO52" s="123">
        <v>7</v>
      </c>
      <c r="BP52" s="123">
        <v>2</v>
      </c>
      <c r="BQ52" s="123">
        <v>4</v>
      </c>
      <c r="BR52" s="123">
        <v>3</v>
      </c>
      <c r="BS52" s="123">
        <v>2</v>
      </c>
      <c r="BT52" s="123">
        <v>3</v>
      </c>
      <c r="BU52" s="123">
        <v>0</v>
      </c>
      <c r="BV52" s="123">
        <v>2</v>
      </c>
      <c r="BW52" s="123">
        <v>5</v>
      </c>
      <c r="BX52" s="123">
        <v>217</v>
      </c>
      <c r="BY52" s="125">
        <v>42454.548387096773</v>
      </c>
      <c r="BZ52" s="125">
        <v>33729</v>
      </c>
      <c r="CA52" s="123">
        <v>75</v>
      </c>
      <c r="CB52" s="125">
        <v>16922.68</v>
      </c>
      <c r="CC52" s="125">
        <v>11410</v>
      </c>
      <c r="CD52" s="123">
        <v>153</v>
      </c>
      <c r="CE52" s="125">
        <v>15755.614379084967</v>
      </c>
      <c r="CF52" s="125">
        <v>10536</v>
      </c>
      <c r="CG52" s="123">
        <v>274</v>
      </c>
      <c r="CH52" s="123">
        <v>95</v>
      </c>
      <c r="CI52" s="123">
        <v>46</v>
      </c>
      <c r="CJ52" s="123">
        <v>13</v>
      </c>
      <c r="CK52" s="123">
        <v>3</v>
      </c>
      <c r="CL52" s="123">
        <v>4</v>
      </c>
      <c r="CM52" s="126">
        <v>8.8300220750551876E-3</v>
      </c>
      <c r="CN52" s="123">
        <v>16</v>
      </c>
      <c r="CO52" s="126">
        <v>3.5320088300220751E-2</v>
      </c>
      <c r="CP52" s="123">
        <v>202</v>
      </c>
      <c r="CQ52" s="123">
        <v>80</v>
      </c>
      <c r="CR52" s="126">
        <v>7.2529465095194923E-2</v>
      </c>
      <c r="CS52" s="123">
        <v>54</v>
      </c>
      <c r="CT52" s="126">
        <f t="shared" si="0"/>
        <v>0.11920529801324503</v>
      </c>
      <c r="CU52" s="123">
        <v>193</v>
      </c>
      <c r="CV52" s="126">
        <f t="shared" si="1"/>
        <v>0.42604856512141281</v>
      </c>
      <c r="CW52" s="123">
        <v>11</v>
      </c>
      <c r="CX52" s="126">
        <f t="shared" si="2"/>
        <v>2.4282560706401765E-2</v>
      </c>
      <c r="CY52" s="123">
        <v>82</v>
      </c>
      <c r="CZ52" s="126">
        <f t="shared" si="3"/>
        <v>0.18101545253863136</v>
      </c>
      <c r="DA52" s="122" t="s">
        <v>1927</v>
      </c>
      <c r="DB52" s="55"/>
      <c r="DC52" s="55">
        <v>13</v>
      </c>
      <c r="DD52" s="55">
        <v>2</v>
      </c>
      <c r="DE52" s="78" t="s">
        <v>258</v>
      </c>
      <c r="DF52" s="127" t="s">
        <v>259</v>
      </c>
      <c r="DG52" s="78" t="s">
        <v>415</v>
      </c>
      <c r="DH52" s="127" t="s">
        <v>416</v>
      </c>
      <c r="DI52" s="78" t="s">
        <v>338</v>
      </c>
      <c r="DJ52" s="127" t="s">
        <v>339</v>
      </c>
      <c r="DK52" s="78" t="s">
        <v>350</v>
      </c>
      <c r="DL52" s="127" t="s">
        <v>368</v>
      </c>
      <c r="DM52" s="127" t="s">
        <v>417</v>
      </c>
      <c r="DN52" s="55" t="s">
        <v>1897</v>
      </c>
      <c r="DO52" s="68">
        <v>8.8261253309796999</v>
      </c>
      <c r="DP52" s="55" t="s">
        <v>1898</v>
      </c>
      <c r="DQ52" s="55" t="s">
        <v>272</v>
      </c>
      <c r="DR52" s="127" t="s">
        <v>418</v>
      </c>
      <c r="DS52" s="169" t="s">
        <v>1969</v>
      </c>
      <c r="DT52" s="77"/>
      <c r="DU52" s="78" t="s">
        <v>267</v>
      </c>
      <c r="DV52" s="123">
        <v>463</v>
      </c>
      <c r="DW52" s="123">
        <v>455</v>
      </c>
      <c r="DX52" s="55">
        <v>8</v>
      </c>
      <c r="DY52" s="55">
        <v>0</v>
      </c>
      <c r="DZ52" s="55">
        <v>0</v>
      </c>
      <c r="EA52" s="55">
        <v>155</v>
      </c>
      <c r="EB52" s="123">
        <v>114</v>
      </c>
      <c r="EC52" s="55">
        <v>154</v>
      </c>
      <c r="ED52" s="55">
        <v>37</v>
      </c>
      <c r="EE52" s="55">
        <v>3</v>
      </c>
      <c r="EF52" s="55">
        <v>0</v>
      </c>
      <c r="EG52" s="55">
        <v>0</v>
      </c>
      <c r="EH52" s="78">
        <v>2</v>
      </c>
      <c r="EI52" s="78">
        <v>0</v>
      </c>
      <c r="EJ52" s="127" t="s">
        <v>268</v>
      </c>
      <c r="EK52" s="127" t="s">
        <v>269</v>
      </c>
      <c r="EL52" s="81">
        <v>23467</v>
      </c>
      <c r="EM52" s="78">
        <v>56</v>
      </c>
      <c r="EN52" s="78" t="s">
        <v>284</v>
      </c>
      <c r="EO52" s="84">
        <v>21826</v>
      </c>
      <c r="EP52" s="78">
        <v>2.69</v>
      </c>
      <c r="EQ52" s="263">
        <v>21646.134010764199</v>
      </c>
      <c r="ER52" s="263">
        <v>115842.08317619</v>
      </c>
      <c r="ES52" s="84">
        <f t="shared" si="4"/>
        <v>94195.949165425802</v>
      </c>
      <c r="ET52" s="113">
        <f t="shared" si="5"/>
        <v>0.8131410156200185</v>
      </c>
      <c r="EU52" s="55">
        <v>3</v>
      </c>
      <c r="EV52" s="55">
        <v>8</v>
      </c>
      <c r="EW52" s="55" t="s">
        <v>1898</v>
      </c>
      <c r="EX52" s="78" t="s">
        <v>267</v>
      </c>
      <c r="EY52" s="158"/>
      <c r="EZ52" s="158"/>
      <c r="FA52" s="78" t="s">
        <v>267</v>
      </c>
      <c r="FB52" s="55" t="s">
        <v>51</v>
      </c>
      <c r="FC52" s="55" t="s">
        <v>1898</v>
      </c>
      <c r="FD52" s="122"/>
      <c r="FE52" s="55"/>
      <c r="FF52" s="127" t="s">
        <v>267</v>
      </c>
      <c r="FG52" s="55" t="s">
        <v>272</v>
      </c>
      <c r="FH52" s="78" t="s">
        <v>1243</v>
      </c>
      <c r="FI52" s="78" t="s">
        <v>1230</v>
      </c>
      <c r="FJ52" s="55">
        <v>3710</v>
      </c>
      <c r="FK52" s="55">
        <v>7</v>
      </c>
      <c r="FL52" s="78" t="s">
        <v>423</v>
      </c>
      <c r="FM52" s="55"/>
      <c r="FN52" s="55" t="s">
        <v>1900</v>
      </c>
      <c r="FO52" s="55" t="s">
        <v>1900</v>
      </c>
      <c r="FP52" s="55">
        <v>2</v>
      </c>
      <c r="FQ52" s="125">
        <v>74182704.425501853</v>
      </c>
      <c r="FR52" s="125">
        <v>160221.82381317895</v>
      </c>
      <c r="FS52" s="55">
        <v>3</v>
      </c>
      <c r="FT52" s="55">
        <v>3</v>
      </c>
      <c r="FU52" s="55">
        <v>1</v>
      </c>
      <c r="FV52" s="125">
        <v>1281571.02</v>
      </c>
      <c r="FW52" s="55">
        <v>5</v>
      </c>
      <c r="FX52" s="125">
        <v>3362286.2</v>
      </c>
      <c r="FY52" s="55">
        <v>1</v>
      </c>
      <c r="FZ52" s="125">
        <v>1200000</v>
      </c>
      <c r="GA52" s="55" t="s">
        <v>1900</v>
      </c>
      <c r="GB52" s="55" t="s">
        <v>1900</v>
      </c>
      <c r="GC52" s="55" t="s">
        <v>1900</v>
      </c>
      <c r="GD52" s="124">
        <v>81.19</v>
      </c>
      <c r="GE52" s="124">
        <v>44.18</v>
      </c>
      <c r="GF52" s="125">
        <v>2732840.13</v>
      </c>
      <c r="GG52" s="125">
        <v>6006.2420439560437</v>
      </c>
      <c r="GH52" s="125">
        <v>4871109.1199999992</v>
      </c>
      <c r="GI52" s="125">
        <v>10705.734329670327</v>
      </c>
      <c r="GJ52" s="125">
        <v>626860.42000000004</v>
      </c>
      <c r="GK52" s="125">
        <v>1377.7152087912089</v>
      </c>
      <c r="GL52" s="125">
        <v>470719.53</v>
      </c>
      <c r="GM52" s="125">
        <v>1034.5484175824176</v>
      </c>
      <c r="GN52" s="125">
        <v>504508.8</v>
      </c>
      <c r="GO52" s="125">
        <v>1108.8105494505494</v>
      </c>
      <c r="GP52" s="125">
        <v>24651.55</v>
      </c>
      <c r="GQ52" s="125">
        <v>54.17923076923077</v>
      </c>
      <c r="GR52" s="125">
        <v>93531.37</v>
      </c>
      <c r="GS52" s="125">
        <v>205.56345054945055</v>
      </c>
      <c r="GT52" s="125">
        <v>3150837.4499999988</v>
      </c>
      <c r="GU52" s="125">
        <v>6924.9174725274697</v>
      </c>
      <c r="GV52" s="125">
        <v>991073.91000000015</v>
      </c>
      <c r="GW52" s="125">
        <v>2178.1844175824181</v>
      </c>
      <c r="GX52" s="55">
        <v>0</v>
      </c>
      <c r="GY52" s="55">
        <v>0</v>
      </c>
      <c r="GZ52" s="55">
        <v>0</v>
      </c>
      <c r="HA52" s="55" t="s">
        <v>1898</v>
      </c>
      <c r="HB52" s="172">
        <v>0.50684169314708705</v>
      </c>
      <c r="HC52" s="123">
        <v>395</v>
      </c>
      <c r="HD52" s="153">
        <v>0.28937728937728935</v>
      </c>
      <c r="HE52" s="123">
        <v>37</v>
      </c>
      <c r="HF52" s="153">
        <v>8.1318681318681321E-2</v>
      </c>
      <c r="HG52" s="123">
        <v>2456</v>
      </c>
      <c r="HH52" s="153">
        <v>1.7992673992673991</v>
      </c>
      <c r="HI52" s="123">
        <v>56</v>
      </c>
      <c r="HJ52" s="153">
        <v>0.12307692307692308</v>
      </c>
      <c r="HK52" s="123">
        <v>1235</v>
      </c>
      <c r="HL52" s="153">
        <v>0.90476190476190477</v>
      </c>
      <c r="HM52" s="123">
        <v>11</v>
      </c>
      <c r="HN52" s="153">
        <v>2.4175824175824177E-2</v>
      </c>
      <c r="HO52" s="123">
        <v>841</v>
      </c>
      <c r="HP52" s="153">
        <v>0.61611721611721604</v>
      </c>
      <c r="HQ52" s="123">
        <v>883</v>
      </c>
      <c r="HR52" s="153">
        <v>0.64688644688644681</v>
      </c>
      <c r="HS52" s="123">
        <v>6</v>
      </c>
      <c r="HT52" s="153">
        <v>3</v>
      </c>
      <c r="HU52" s="123">
        <v>11</v>
      </c>
      <c r="HV52" s="153">
        <v>5.5</v>
      </c>
      <c r="HW52" s="123">
        <v>560</v>
      </c>
      <c r="HX52" s="123">
        <v>186.66666666666666</v>
      </c>
      <c r="HY52" s="153">
        <v>1.9444444444444444</v>
      </c>
      <c r="HZ52" s="123">
        <v>13079</v>
      </c>
      <c r="IA52" s="153">
        <v>9.5816849816849832</v>
      </c>
      <c r="IB52" s="123">
        <v>139</v>
      </c>
      <c r="IC52" s="153">
        <v>0.30549450549450552</v>
      </c>
      <c r="ID52" s="123">
        <v>7157</v>
      </c>
      <c r="IE52" s="153">
        <v>5.2432234432234432</v>
      </c>
      <c r="IF52" s="123">
        <v>712</v>
      </c>
      <c r="IG52" s="153">
        <v>1.5648351648351648</v>
      </c>
      <c r="IH52" s="123">
        <v>538</v>
      </c>
      <c r="II52" s="153">
        <v>0.39413919413919418</v>
      </c>
      <c r="IJ52" s="123">
        <v>279</v>
      </c>
      <c r="IK52" s="153">
        <v>0.61318681318681323</v>
      </c>
      <c r="IL52" s="95">
        <v>0</v>
      </c>
      <c r="IM52" s="95">
        <v>0</v>
      </c>
      <c r="IN52" s="95">
        <v>0</v>
      </c>
      <c r="IO52" s="95">
        <v>0</v>
      </c>
      <c r="IP52" s="95">
        <v>0</v>
      </c>
      <c r="IQ52" s="113" t="s">
        <v>1900</v>
      </c>
      <c r="IR52" s="113" t="s">
        <v>1900</v>
      </c>
      <c r="IS52" s="113" t="s">
        <v>1900</v>
      </c>
      <c r="IT52" s="95">
        <v>59.89</v>
      </c>
      <c r="IU52" s="95">
        <v>15</v>
      </c>
      <c r="IV52" s="113">
        <v>3.2967032967032968E-2</v>
      </c>
      <c r="IW52" s="95">
        <v>6</v>
      </c>
      <c r="IX52" s="95">
        <v>30</v>
      </c>
      <c r="IY52" s="124">
        <f>(IW52/DW52)*100</f>
        <v>1.3186813186813187</v>
      </c>
      <c r="IZ52" s="124">
        <f>(IX52/DW52)*100</f>
        <v>6.593406593406594</v>
      </c>
      <c r="JA52" s="182" t="s">
        <v>267</v>
      </c>
      <c r="JB52" s="182">
        <v>23</v>
      </c>
      <c r="JC52" s="230">
        <v>4.9676025917926567E-2</v>
      </c>
      <c r="JD52" s="205"/>
    </row>
    <row r="53" spans="1:264" s="35" customFormat="1" ht="29.25" hidden="1" customHeight="1">
      <c r="A53" s="122" t="s">
        <v>256</v>
      </c>
      <c r="B53" s="158" t="s">
        <v>256</v>
      </c>
      <c r="C53" s="158" t="s">
        <v>1772</v>
      </c>
      <c r="D53" s="55">
        <v>102</v>
      </c>
      <c r="E53" s="158" t="s">
        <v>1245</v>
      </c>
      <c r="F53" s="145">
        <v>102</v>
      </c>
      <c r="G53" s="55" t="s">
        <v>1970</v>
      </c>
      <c r="H53" s="123">
        <v>1071</v>
      </c>
      <c r="I53" s="123">
        <v>2851</v>
      </c>
      <c r="J53" s="124">
        <v>2.6619980999999999</v>
      </c>
      <c r="K53" s="124">
        <v>22.437161499999998</v>
      </c>
      <c r="L53" s="123">
        <v>1107</v>
      </c>
      <c r="M53" s="123">
        <v>1744</v>
      </c>
      <c r="N53" s="123">
        <v>141</v>
      </c>
      <c r="O53" s="123">
        <v>270</v>
      </c>
      <c r="P53" s="123">
        <v>336</v>
      </c>
      <c r="Q53" s="123">
        <v>326</v>
      </c>
      <c r="R53" s="123">
        <v>287</v>
      </c>
      <c r="S53" s="123">
        <v>329</v>
      </c>
      <c r="T53" s="123">
        <v>256</v>
      </c>
      <c r="U53" s="123">
        <v>305</v>
      </c>
      <c r="V53" s="123">
        <v>157</v>
      </c>
      <c r="W53" s="123">
        <v>108</v>
      </c>
      <c r="X53" s="123">
        <v>175</v>
      </c>
      <c r="Y53" s="123">
        <v>111</v>
      </c>
      <c r="Z53" s="123">
        <v>50</v>
      </c>
      <c r="AA53" s="123">
        <v>938</v>
      </c>
      <c r="AB53" s="123">
        <v>401</v>
      </c>
      <c r="AC53" s="123">
        <v>336</v>
      </c>
      <c r="AD53" s="123">
        <v>61</v>
      </c>
      <c r="AE53" s="123">
        <v>1338</v>
      </c>
      <c r="AF53" s="123">
        <v>1450</v>
      </c>
      <c r="AG53" s="123">
        <v>1</v>
      </c>
      <c r="AH53" s="123">
        <v>1</v>
      </c>
      <c r="AI53" s="123">
        <v>460</v>
      </c>
      <c r="AJ53" s="123">
        <v>154</v>
      </c>
      <c r="AK53" s="123">
        <v>37</v>
      </c>
      <c r="AL53" s="123">
        <v>29</v>
      </c>
      <c r="AM53" s="123">
        <v>114</v>
      </c>
      <c r="AN53" s="125">
        <v>499.05228758169937</v>
      </c>
      <c r="AO53" s="125">
        <v>387</v>
      </c>
      <c r="AP53" s="123">
        <v>34</v>
      </c>
      <c r="AQ53" s="123">
        <v>61</v>
      </c>
      <c r="AR53" s="123">
        <v>305</v>
      </c>
      <c r="AS53" s="123">
        <v>148</v>
      </c>
      <c r="AT53" s="123">
        <v>126</v>
      </c>
      <c r="AU53" s="123">
        <v>78</v>
      </c>
      <c r="AV53" s="123">
        <v>68</v>
      </c>
      <c r="AW53" s="123">
        <v>59</v>
      </c>
      <c r="AX53" s="123">
        <v>48</v>
      </c>
      <c r="AY53" s="123">
        <v>38</v>
      </c>
      <c r="AZ53" s="123">
        <v>106</v>
      </c>
      <c r="BA53" s="125">
        <v>23250.269780743565</v>
      </c>
      <c r="BB53" s="125">
        <v>18420</v>
      </c>
      <c r="BC53" s="123">
        <v>48</v>
      </c>
      <c r="BD53" s="123">
        <v>167</v>
      </c>
      <c r="BE53" s="123">
        <v>214</v>
      </c>
      <c r="BF53" s="123">
        <v>145</v>
      </c>
      <c r="BG53" s="123">
        <v>102</v>
      </c>
      <c r="BH53" s="123">
        <v>86</v>
      </c>
      <c r="BI53" s="123">
        <v>74</v>
      </c>
      <c r="BJ53" s="123">
        <v>66</v>
      </c>
      <c r="BK53" s="123">
        <v>32</v>
      </c>
      <c r="BL53" s="123">
        <v>37</v>
      </c>
      <c r="BM53" s="123">
        <v>28</v>
      </c>
      <c r="BN53" s="123">
        <v>10</v>
      </c>
      <c r="BO53" s="123">
        <v>8</v>
      </c>
      <c r="BP53" s="123">
        <v>11</v>
      </c>
      <c r="BQ53" s="123">
        <v>6</v>
      </c>
      <c r="BR53" s="123">
        <v>3</v>
      </c>
      <c r="BS53" s="123">
        <v>4</v>
      </c>
      <c r="BT53" s="123">
        <v>1</v>
      </c>
      <c r="BU53" s="123">
        <v>0</v>
      </c>
      <c r="BV53" s="123">
        <v>0</v>
      </c>
      <c r="BW53" s="123">
        <v>7</v>
      </c>
      <c r="BX53" s="123">
        <v>548</v>
      </c>
      <c r="BY53" s="125">
        <v>31777.636861313869</v>
      </c>
      <c r="BZ53" s="125">
        <v>28415</v>
      </c>
      <c r="CA53" s="123">
        <v>130</v>
      </c>
      <c r="CB53" s="125">
        <v>16643.038461538461</v>
      </c>
      <c r="CC53" s="125">
        <v>13242</v>
      </c>
      <c r="CD53" s="123">
        <v>376</v>
      </c>
      <c r="CE53" s="125">
        <v>14176.436170212766</v>
      </c>
      <c r="CF53" s="125">
        <v>10500</v>
      </c>
      <c r="CG53" s="123">
        <v>737</v>
      </c>
      <c r="CH53" s="123">
        <v>222</v>
      </c>
      <c r="CI53" s="123">
        <v>75</v>
      </c>
      <c r="CJ53" s="123">
        <v>13</v>
      </c>
      <c r="CK53" s="123">
        <v>2</v>
      </c>
      <c r="CL53" s="123">
        <v>2</v>
      </c>
      <c r="CM53" s="126">
        <v>1.8674136321195146E-3</v>
      </c>
      <c r="CN53" s="123">
        <v>20</v>
      </c>
      <c r="CO53" s="126">
        <v>1.8674136321195144E-2</v>
      </c>
      <c r="CP53" s="123">
        <v>551</v>
      </c>
      <c r="CQ53" s="123">
        <v>191</v>
      </c>
      <c r="CR53" s="126">
        <v>6.6994037179936863E-2</v>
      </c>
      <c r="CS53" s="123">
        <v>108</v>
      </c>
      <c r="CT53" s="126">
        <f t="shared" si="0"/>
        <v>0.10084033613445378</v>
      </c>
      <c r="CU53" s="123">
        <v>501</v>
      </c>
      <c r="CV53" s="126">
        <f t="shared" si="1"/>
        <v>0.46778711484593838</v>
      </c>
      <c r="CW53" s="123">
        <v>18</v>
      </c>
      <c r="CX53" s="126">
        <f t="shared" si="2"/>
        <v>1.680672268907563E-2</v>
      </c>
      <c r="CY53" s="123">
        <v>212</v>
      </c>
      <c r="CZ53" s="126">
        <f t="shared" si="3"/>
        <v>0.19794584500466852</v>
      </c>
      <c r="DA53" s="122" t="s">
        <v>1903</v>
      </c>
      <c r="DB53" s="55"/>
      <c r="DC53" s="55">
        <v>35</v>
      </c>
      <c r="DD53" s="55">
        <v>19</v>
      </c>
      <c r="DE53" s="78" t="s">
        <v>258</v>
      </c>
      <c r="DF53" s="127" t="s">
        <v>259</v>
      </c>
      <c r="DG53" s="78" t="s">
        <v>297</v>
      </c>
      <c r="DH53" s="127" t="s">
        <v>298</v>
      </c>
      <c r="DI53" s="78" t="s">
        <v>488</v>
      </c>
      <c r="DJ53" s="127" t="s">
        <v>489</v>
      </c>
      <c r="DK53" s="78" t="s">
        <v>299</v>
      </c>
      <c r="DL53" s="127" t="s">
        <v>300</v>
      </c>
      <c r="DM53" s="127" t="s">
        <v>301</v>
      </c>
      <c r="DN53" s="55" t="s">
        <v>1897</v>
      </c>
      <c r="DO53" s="68">
        <v>10.045100451004499</v>
      </c>
      <c r="DP53" s="55" t="s">
        <v>1898</v>
      </c>
      <c r="DQ53" s="55" t="s">
        <v>272</v>
      </c>
      <c r="DR53" s="127" t="s">
        <v>302</v>
      </c>
      <c r="DS53" s="169" t="s">
        <v>1971</v>
      </c>
      <c r="DT53" s="77"/>
      <c r="DU53" s="78" t="s">
        <v>267</v>
      </c>
      <c r="DV53" s="123">
        <v>1085</v>
      </c>
      <c r="DW53" s="123">
        <v>1072</v>
      </c>
      <c r="DX53" s="55">
        <v>11</v>
      </c>
      <c r="DY53" s="55">
        <v>2</v>
      </c>
      <c r="DZ53" s="55">
        <v>0</v>
      </c>
      <c r="EA53" s="55">
        <v>242</v>
      </c>
      <c r="EB53" s="123">
        <v>359</v>
      </c>
      <c r="EC53" s="55">
        <v>361</v>
      </c>
      <c r="ED53" s="55">
        <v>123</v>
      </c>
      <c r="EE53" s="55">
        <v>0</v>
      </c>
      <c r="EF53" s="55">
        <v>0</v>
      </c>
      <c r="EG53" s="55">
        <v>0</v>
      </c>
      <c r="EH53" s="78">
        <v>10</v>
      </c>
      <c r="EI53" s="78">
        <v>0</v>
      </c>
      <c r="EJ53" s="127" t="s">
        <v>268</v>
      </c>
      <c r="EK53" s="127" t="s">
        <v>269</v>
      </c>
      <c r="EL53" s="81">
        <v>23985</v>
      </c>
      <c r="EM53" s="78">
        <v>55</v>
      </c>
      <c r="EN53" s="78" t="s">
        <v>1246</v>
      </c>
      <c r="EO53" s="84">
        <v>66594</v>
      </c>
      <c r="EP53" s="78">
        <v>9.57</v>
      </c>
      <c r="EQ53" s="263">
        <v>74516.394279765605</v>
      </c>
      <c r="ER53" s="263">
        <v>416088.48201882403</v>
      </c>
      <c r="ES53" s="84">
        <f t="shared" si="4"/>
        <v>341572.08773905842</v>
      </c>
      <c r="ET53" s="113">
        <f t="shared" si="5"/>
        <v>0.82091214369064303</v>
      </c>
      <c r="EU53" s="55">
        <v>8</v>
      </c>
      <c r="EV53" s="55">
        <v>20</v>
      </c>
      <c r="EW53" s="55" t="s">
        <v>1898</v>
      </c>
      <c r="EX53" s="78" t="s">
        <v>267</v>
      </c>
      <c r="EY53" s="158"/>
      <c r="EZ53" s="158"/>
      <c r="FA53" s="78" t="s">
        <v>267</v>
      </c>
      <c r="FB53" s="55" t="s">
        <v>51</v>
      </c>
      <c r="FC53" s="55" t="s">
        <v>1898</v>
      </c>
      <c r="FD53" s="122"/>
      <c r="FE53" s="55"/>
      <c r="FF53" s="127" t="s">
        <v>267</v>
      </c>
      <c r="FG53" s="55" t="s">
        <v>1904</v>
      </c>
      <c r="FH53" s="78" t="s">
        <v>1247</v>
      </c>
      <c r="FI53" s="78" t="s">
        <v>304</v>
      </c>
      <c r="FJ53" s="55">
        <v>3705</v>
      </c>
      <c r="FK53" s="55">
        <v>9</v>
      </c>
      <c r="FL53" s="78" t="s">
        <v>305</v>
      </c>
      <c r="FM53" s="55"/>
      <c r="FN53" s="55" t="s">
        <v>1900</v>
      </c>
      <c r="FO53" s="55" t="s">
        <v>1900</v>
      </c>
      <c r="FP53" s="55">
        <v>6</v>
      </c>
      <c r="FQ53" s="125">
        <v>193757998.02841267</v>
      </c>
      <c r="FR53" s="125">
        <v>178578.8000261868</v>
      </c>
      <c r="FS53" s="55">
        <v>3</v>
      </c>
      <c r="FT53" s="55">
        <v>3</v>
      </c>
      <c r="FU53" s="55">
        <v>2</v>
      </c>
      <c r="FV53" s="125">
        <v>16349394.1</v>
      </c>
      <c r="FW53" s="55">
        <v>5</v>
      </c>
      <c r="FX53" s="125">
        <v>4328862.38</v>
      </c>
      <c r="FY53" s="55">
        <v>4</v>
      </c>
      <c r="FZ53" s="125">
        <v>50508798.890000001</v>
      </c>
      <c r="GA53" s="55" t="s">
        <v>1900</v>
      </c>
      <c r="GB53" s="55" t="s">
        <v>1900</v>
      </c>
      <c r="GC53" s="55" t="s">
        <v>1900</v>
      </c>
      <c r="GD53" s="124">
        <v>89.81</v>
      </c>
      <c r="GE53" s="124">
        <v>42.07</v>
      </c>
      <c r="GF53" s="125">
        <v>10842666.84</v>
      </c>
      <c r="GG53" s="125">
        <v>10114.42802238806</v>
      </c>
      <c r="GH53" s="125">
        <v>14126058.290000001</v>
      </c>
      <c r="GI53" s="125">
        <v>13177.293180970149</v>
      </c>
      <c r="GJ53" s="125">
        <v>1478275.51</v>
      </c>
      <c r="GK53" s="125">
        <v>1378.988348880597</v>
      </c>
      <c r="GL53" s="125">
        <v>1105591.33</v>
      </c>
      <c r="GM53" s="125">
        <v>1031.3351958955225</v>
      </c>
      <c r="GN53" s="125">
        <v>1458812.51</v>
      </c>
      <c r="GO53" s="125">
        <v>1360.8325652985075</v>
      </c>
      <c r="GP53" s="125">
        <v>76309.33</v>
      </c>
      <c r="GQ53" s="125">
        <v>71.184076492537315</v>
      </c>
      <c r="GR53" s="125">
        <v>87160.709999999992</v>
      </c>
      <c r="GS53" s="125">
        <v>81.306632462686565</v>
      </c>
      <c r="GT53" s="125">
        <v>9919908.9000000022</v>
      </c>
      <c r="GU53" s="125">
        <v>9253.6463619403003</v>
      </c>
      <c r="GV53" s="125">
        <v>3579644.24</v>
      </c>
      <c r="GW53" s="125">
        <v>3339.2203731343284</v>
      </c>
      <c r="GX53" s="55">
        <v>0</v>
      </c>
      <c r="GY53" s="55">
        <v>0</v>
      </c>
      <c r="GZ53" s="55">
        <v>0</v>
      </c>
      <c r="HA53" s="55" t="s">
        <v>1898</v>
      </c>
      <c r="HB53" s="172">
        <v>0.54342655078612778</v>
      </c>
      <c r="HC53" s="123">
        <v>818</v>
      </c>
      <c r="HD53" s="153">
        <v>0.25435323383084579</v>
      </c>
      <c r="HE53" s="123">
        <v>234</v>
      </c>
      <c r="HF53" s="153">
        <v>0.21828358208955223</v>
      </c>
      <c r="HG53" s="123">
        <v>6606</v>
      </c>
      <c r="HH53" s="153">
        <v>2.0541044776119404</v>
      </c>
      <c r="HI53" s="123">
        <v>223</v>
      </c>
      <c r="HJ53" s="153">
        <v>0.2080223880597015</v>
      </c>
      <c r="HK53" s="123">
        <v>2092</v>
      </c>
      <c r="HL53" s="153">
        <v>0.65049751243781095</v>
      </c>
      <c r="HM53" s="123">
        <v>18</v>
      </c>
      <c r="HN53" s="153">
        <v>1.6791044776119403E-2</v>
      </c>
      <c r="HO53" s="123">
        <v>2203</v>
      </c>
      <c r="HP53" s="153">
        <v>0.68501243781094534</v>
      </c>
      <c r="HQ53" s="123">
        <v>3637</v>
      </c>
      <c r="HR53" s="153">
        <v>1.1309079601990049</v>
      </c>
      <c r="HS53" s="123">
        <v>18</v>
      </c>
      <c r="HT53" s="153">
        <v>9</v>
      </c>
      <c r="HU53" s="123">
        <v>23</v>
      </c>
      <c r="HV53" s="153">
        <v>11.5</v>
      </c>
      <c r="HW53" s="123">
        <v>742</v>
      </c>
      <c r="HX53" s="123">
        <v>247.33333333333334</v>
      </c>
      <c r="HY53" s="153">
        <v>1.0305555555555554</v>
      </c>
      <c r="HZ53" s="123">
        <v>30508</v>
      </c>
      <c r="IA53" s="153">
        <v>9.4863184079601997</v>
      </c>
      <c r="IB53" s="123">
        <v>227</v>
      </c>
      <c r="IC53" s="153">
        <v>0.21175373134328357</v>
      </c>
      <c r="ID53" s="123">
        <v>19905</v>
      </c>
      <c r="IE53" s="153">
        <v>6.1893656716417906</v>
      </c>
      <c r="IF53" s="123">
        <v>2426</v>
      </c>
      <c r="IG53" s="153">
        <v>2.2630597014925371</v>
      </c>
      <c r="IH53" s="123">
        <v>1585</v>
      </c>
      <c r="II53" s="153">
        <v>0.4928482587064677</v>
      </c>
      <c r="IJ53" s="123">
        <v>607</v>
      </c>
      <c r="IK53" s="153">
        <v>0.56623134328358204</v>
      </c>
      <c r="IL53" s="95">
        <v>0</v>
      </c>
      <c r="IM53" s="95">
        <v>0</v>
      </c>
      <c r="IN53" s="95">
        <v>0</v>
      </c>
      <c r="IO53" s="95">
        <v>0</v>
      </c>
      <c r="IP53" s="95">
        <v>0</v>
      </c>
      <c r="IQ53" s="113" t="s">
        <v>1900</v>
      </c>
      <c r="IR53" s="113" t="s">
        <v>1900</v>
      </c>
      <c r="IS53" s="113" t="s">
        <v>1900</v>
      </c>
      <c r="IT53" s="95">
        <v>52.7</v>
      </c>
      <c r="IU53" s="95">
        <v>16</v>
      </c>
      <c r="IV53" s="113">
        <v>1.4925373134328358E-2</v>
      </c>
      <c r="IW53" s="95">
        <v>8</v>
      </c>
      <c r="IX53" s="95">
        <v>35</v>
      </c>
      <c r="IY53" s="124">
        <f>(IW53/$DW53)*100</f>
        <v>0.74626865671641784</v>
      </c>
      <c r="IZ53" s="124">
        <f>(IX53/$DW53)*100</f>
        <v>3.2649253731343282</v>
      </c>
      <c r="JA53" s="182" t="s">
        <v>272</v>
      </c>
      <c r="JB53" s="182">
        <v>57</v>
      </c>
      <c r="JC53" s="230">
        <v>5.2534562211981564E-2</v>
      </c>
      <c r="JD53" s="205"/>
    </row>
    <row r="54" spans="1:264" s="35" customFormat="1" ht="29.25" hidden="1" customHeight="1">
      <c r="A54" s="122" t="s">
        <v>256</v>
      </c>
      <c r="B54" s="158" t="s">
        <v>256</v>
      </c>
      <c r="C54" s="158" t="s">
        <v>1772</v>
      </c>
      <c r="D54" s="55">
        <v>102</v>
      </c>
      <c r="E54" s="158" t="s">
        <v>1249</v>
      </c>
      <c r="F54" s="145">
        <v>502</v>
      </c>
      <c r="G54" s="55" t="s">
        <v>1970</v>
      </c>
      <c r="H54" s="123">
        <v>791</v>
      </c>
      <c r="I54" s="123">
        <v>1928</v>
      </c>
      <c r="J54" s="124">
        <v>2.4374210000000001</v>
      </c>
      <c r="K54" s="124">
        <v>22.581921600000001</v>
      </c>
      <c r="L54" s="123">
        <v>741</v>
      </c>
      <c r="M54" s="123">
        <v>1187</v>
      </c>
      <c r="N54" s="123">
        <v>106</v>
      </c>
      <c r="O54" s="123">
        <v>140</v>
      </c>
      <c r="P54" s="123">
        <v>204</v>
      </c>
      <c r="Q54" s="123">
        <v>202</v>
      </c>
      <c r="R54" s="123">
        <v>179</v>
      </c>
      <c r="S54" s="123">
        <v>236</v>
      </c>
      <c r="T54" s="123">
        <v>173</v>
      </c>
      <c r="U54" s="123">
        <v>184</v>
      </c>
      <c r="V54" s="123">
        <v>118</v>
      </c>
      <c r="W54" s="123">
        <v>105</v>
      </c>
      <c r="X54" s="123">
        <v>157</v>
      </c>
      <c r="Y54" s="123">
        <v>96</v>
      </c>
      <c r="Z54" s="123">
        <v>28</v>
      </c>
      <c r="AA54" s="123">
        <v>563</v>
      </c>
      <c r="AB54" s="123">
        <v>342</v>
      </c>
      <c r="AC54" s="123">
        <v>281</v>
      </c>
      <c r="AD54" s="123">
        <v>29</v>
      </c>
      <c r="AE54" s="123">
        <v>848</v>
      </c>
      <c r="AF54" s="123">
        <v>1044</v>
      </c>
      <c r="AG54" s="123">
        <v>2</v>
      </c>
      <c r="AH54" s="123">
        <v>5</v>
      </c>
      <c r="AI54" s="123">
        <v>357</v>
      </c>
      <c r="AJ54" s="123">
        <v>129</v>
      </c>
      <c r="AK54" s="123">
        <v>20</v>
      </c>
      <c r="AL54" s="123">
        <v>24</v>
      </c>
      <c r="AM54" s="123">
        <v>86</v>
      </c>
      <c r="AN54" s="125">
        <v>505.34007585335019</v>
      </c>
      <c r="AO54" s="125">
        <v>393</v>
      </c>
      <c r="AP54" s="123">
        <v>21</v>
      </c>
      <c r="AQ54" s="123">
        <v>54</v>
      </c>
      <c r="AR54" s="123">
        <v>228</v>
      </c>
      <c r="AS54" s="123">
        <v>102</v>
      </c>
      <c r="AT54" s="123">
        <v>102</v>
      </c>
      <c r="AU54" s="123">
        <v>50</v>
      </c>
      <c r="AV54" s="123">
        <v>48</v>
      </c>
      <c r="AW54" s="123">
        <v>48</v>
      </c>
      <c r="AX54" s="123">
        <v>35</v>
      </c>
      <c r="AY54" s="123">
        <v>17</v>
      </c>
      <c r="AZ54" s="123">
        <v>86</v>
      </c>
      <c r="BA54" s="125">
        <v>24797.144702842379</v>
      </c>
      <c r="BB54" s="125">
        <v>18014</v>
      </c>
      <c r="BC54" s="123">
        <v>37</v>
      </c>
      <c r="BD54" s="123">
        <v>131</v>
      </c>
      <c r="BE54" s="123">
        <v>151</v>
      </c>
      <c r="BF54" s="123">
        <v>120</v>
      </c>
      <c r="BG54" s="123">
        <v>62</v>
      </c>
      <c r="BH54" s="123">
        <v>57</v>
      </c>
      <c r="BI54" s="123">
        <v>54</v>
      </c>
      <c r="BJ54" s="123">
        <v>31</v>
      </c>
      <c r="BK54" s="123">
        <v>31</v>
      </c>
      <c r="BL54" s="123">
        <v>24</v>
      </c>
      <c r="BM54" s="123">
        <v>15</v>
      </c>
      <c r="BN54" s="123">
        <v>10</v>
      </c>
      <c r="BO54" s="123">
        <v>12</v>
      </c>
      <c r="BP54" s="123">
        <v>9</v>
      </c>
      <c r="BQ54" s="123">
        <v>6</v>
      </c>
      <c r="BR54" s="123">
        <v>2</v>
      </c>
      <c r="BS54" s="123">
        <v>3</v>
      </c>
      <c r="BT54" s="123">
        <v>3</v>
      </c>
      <c r="BU54" s="123">
        <v>1</v>
      </c>
      <c r="BV54" s="123">
        <v>4</v>
      </c>
      <c r="BW54" s="123">
        <v>11</v>
      </c>
      <c r="BX54" s="123">
        <v>407</v>
      </c>
      <c r="BY54" s="125">
        <v>35080.685503685505</v>
      </c>
      <c r="BZ54" s="125">
        <v>29288</v>
      </c>
      <c r="CA54" s="123">
        <v>96</v>
      </c>
      <c r="CB54" s="125">
        <v>18184.166666666668</v>
      </c>
      <c r="CC54" s="125">
        <v>13879</v>
      </c>
      <c r="CD54" s="123">
        <v>283</v>
      </c>
      <c r="CE54" s="125">
        <v>13615.52296819788</v>
      </c>
      <c r="CF54" s="125">
        <v>10536</v>
      </c>
      <c r="CG54" s="123">
        <v>533</v>
      </c>
      <c r="CH54" s="123">
        <v>153</v>
      </c>
      <c r="CI54" s="123">
        <v>66</v>
      </c>
      <c r="CJ54" s="123">
        <v>15</v>
      </c>
      <c r="CK54" s="123">
        <v>6</v>
      </c>
      <c r="CL54" s="123">
        <v>7</v>
      </c>
      <c r="CM54" s="126">
        <v>8.8495575221238937E-3</v>
      </c>
      <c r="CN54" s="123">
        <v>24</v>
      </c>
      <c r="CO54" s="126">
        <v>3.0341340075853349E-2</v>
      </c>
      <c r="CP54" s="123">
        <v>407</v>
      </c>
      <c r="CQ54" s="123">
        <v>136</v>
      </c>
      <c r="CR54" s="126">
        <v>7.0539419087136929E-2</v>
      </c>
      <c r="CS54" s="123">
        <v>98</v>
      </c>
      <c r="CT54" s="126">
        <f t="shared" si="0"/>
        <v>0.12389380530973451</v>
      </c>
      <c r="CU54" s="123">
        <v>340</v>
      </c>
      <c r="CV54" s="126">
        <f t="shared" si="1"/>
        <v>0.42983565107458915</v>
      </c>
      <c r="CW54" s="123">
        <v>27</v>
      </c>
      <c r="CX54" s="126">
        <f t="shared" si="2"/>
        <v>3.4134007585335017E-2</v>
      </c>
      <c r="CY54" s="123">
        <v>153</v>
      </c>
      <c r="CZ54" s="126">
        <f t="shared" si="3"/>
        <v>0.19342604298356511</v>
      </c>
      <c r="DA54" s="122" t="s">
        <v>1903</v>
      </c>
      <c r="DB54" s="55"/>
      <c r="DC54" s="55">
        <v>0</v>
      </c>
      <c r="DD54" s="55">
        <v>1</v>
      </c>
      <c r="DE54" s="78" t="s">
        <v>258</v>
      </c>
      <c r="DF54" s="127" t="s">
        <v>259</v>
      </c>
      <c r="DG54" s="78" t="s">
        <v>297</v>
      </c>
      <c r="DH54" s="127" t="s">
        <v>298</v>
      </c>
      <c r="DI54" s="78" t="s">
        <v>488</v>
      </c>
      <c r="DJ54" s="127" t="s">
        <v>489</v>
      </c>
      <c r="DK54" s="78" t="s">
        <v>299</v>
      </c>
      <c r="DL54" s="127" t="s">
        <v>300</v>
      </c>
      <c r="DM54" s="127" t="s">
        <v>301</v>
      </c>
      <c r="DN54" s="55" t="s">
        <v>1897</v>
      </c>
      <c r="DO54" s="68">
        <v>10.045100451004499</v>
      </c>
      <c r="DP54" s="55" t="s">
        <v>1898</v>
      </c>
      <c r="DQ54" s="55" t="s">
        <v>272</v>
      </c>
      <c r="DR54" s="127" t="s">
        <v>302</v>
      </c>
      <c r="DS54" s="169" t="s">
        <v>1971</v>
      </c>
      <c r="DT54" s="77"/>
      <c r="DU54" s="78" t="s">
        <v>267</v>
      </c>
      <c r="DV54" s="123">
        <v>802</v>
      </c>
      <c r="DW54" s="123">
        <v>794</v>
      </c>
      <c r="DX54" s="55">
        <v>7</v>
      </c>
      <c r="DY54" s="55">
        <v>1</v>
      </c>
      <c r="DZ54" s="55">
        <v>0</v>
      </c>
      <c r="EA54" s="55">
        <v>233</v>
      </c>
      <c r="EB54" s="123">
        <v>276</v>
      </c>
      <c r="EC54" s="55">
        <v>213</v>
      </c>
      <c r="ED54" s="55">
        <v>64</v>
      </c>
      <c r="EE54" s="55">
        <v>16</v>
      </c>
      <c r="EF54" s="55">
        <v>0</v>
      </c>
      <c r="EG54" s="55">
        <v>0</v>
      </c>
      <c r="EH54" s="78">
        <v>7</v>
      </c>
      <c r="EI54" s="78">
        <v>0</v>
      </c>
      <c r="EJ54" s="127" t="s">
        <v>268</v>
      </c>
      <c r="EK54" s="127" t="s">
        <v>269</v>
      </c>
      <c r="EL54" s="81">
        <v>23985</v>
      </c>
      <c r="EM54" s="78">
        <v>55</v>
      </c>
      <c r="EN54" s="78" t="s">
        <v>1246</v>
      </c>
      <c r="EO54" s="84">
        <v>51875</v>
      </c>
      <c r="EP54" s="78">
        <v>8.24</v>
      </c>
      <c r="EQ54" s="263">
        <v>43582.795542387299</v>
      </c>
      <c r="ER54" s="263">
        <v>357676.65040674299</v>
      </c>
      <c r="ES54" s="84">
        <f t="shared" si="4"/>
        <v>314093.8548643557</v>
      </c>
      <c r="ET54" s="113">
        <f t="shared" si="5"/>
        <v>0.87815029163120994</v>
      </c>
      <c r="EU54" s="55">
        <v>0</v>
      </c>
      <c r="EV54" s="55">
        <v>14</v>
      </c>
      <c r="EW54" s="55" t="s">
        <v>1898</v>
      </c>
      <c r="EX54" s="78" t="s">
        <v>267</v>
      </c>
      <c r="EY54" s="158"/>
      <c r="EZ54" s="158"/>
      <c r="FA54" s="78" t="s">
        <v>267</v>
      </c>
      <c r="FB54" s="55" t="s">
        <v>51</v>
      </c>
      <c r="FC54" s="55" t="s">
        <v>1898</v>
      </c>
      <c r="FD54" s="122"/>
      <c r="FE54" s="55"/>
      <c r="FF54" s="127" t="s">
        <v>267</v>
      </c>
      <c r="FG54" s="55" t="s">
        <v>1904</v>
      </c>
      <c r="FH54" s="78" t="s">
        <v>1250</v>
      </c>
      <c r="FI54" s="78" t="s">
        <v>304</v>
      </c>
      <c r="FJ54" s="55">
        <v>3705</v>
      </c>
      <c r="FK54" s="55">
        <v>9</v>
      </c>
      <c r="FL54" s="78" t="s">
        <v>305</v>
      </c>
      <c r="FM54" s="55"/>
      <c r="FN54" s="55" t="s">
        <v>1900</v>
      </c>
      <c r="FO54" s="55" t="s">
        <v>1900</v>
      </c>
      <c r="FP54" s="55">
        <v>4</v>
      </c>
      <c r="FQ54" s="125">
        <v>126901485.59762922</v>
      </c>
      <c r="FR54" s="125">
        <v>158231.27880003644</v>
      </c>
      <c r="FS54" s="55">
        <v>3</v>
      </c>
      <c r="FT54" s="55" t="s">
        <v>1920</v>
      </c>
      <c r="FU54" s="55">
        <v>1</v>
      </c>
      <c r="FV54" s="125">
        <v>1591050.02</v>
      </c>
      <c r="FW54" s="55">
        <v>3</v>
      </c>
      <c r="FX54" s="125">
        <v>7432441.3399999999</v>
      </c>
      <c r="FY54" s="55">
        <v>3</v>
      </c>
      <c r="FZ54" s="125">
        <v>31048037.920000002</v>
      </c>
      <c r="GA54" s="55" t="s">
        <v>1900</v>
      </c>
      <c r="GB54" s="55" t="s">
        <v>1900</v>
      </c>
      <c r="GC54" s="55" t="s">
        <v>1900</v>
      </c>
      <c r="GD54" s="124">
        <v>0</v>
      </c>
      <c r="GE54" s="124">
        <v>43.7</v>
      </c>
      <c r="GF54" s="125">
        <v>0</v>
      </c>
      <c r="GG54" s="125">
        <v>0</v>
      </c>
      <c r="GH54" s="125">
        <v>9603907.1399999987</v>
      </c>
      <c r="GI54" s="125">
        <v>12095.600931989922</v>
      </c>
      <c r="GJ54" s="125">
        <v>1042523.21</v>
      </c>
      <c r="GK54" s="125">
        <v>1313.001523929471</v>
      </c>
      <c r="GL54" s="125">
        <v>815785.26</v>
      </c>
      <c r="GM54" s="125">
        <v>1027.4373551637279</v>
      </c>
      <c r="GN54" s="125">
        <v>731436.09</v>
      </c>
      <c r="GO54" s="125">
        <v>921.20414357682614</v>
      </c>
      <c r="GP54" s="125">
        <v>40309.599999999999</v>
      </c>
      <c r="GQ54" s="125">
        <v>50.767758186397984</v>
      </c>
      <c r="GR54" s="125">
        <v>79374.760000000009</v>
      </c>
      <c r="GS54" s="125">
        <v>99.968211586901774</v>
      </c>
      <c r="GT54" s="125">
        <v>6894478.2199999988</v>
      </c>
      <c r="GU54" s="125">
        <v>8683.2219395465982</v>
      </c>
      <c r="GV54" s="125">
        <v>-4576438.7599999988</v>
      </c>
      <c r="GW54" s="125">
        <v>-5763.7767758186383</v>
      </c>
      <c r="GX54" s="55">
        <v>0</v>
      </c>
      <c r="GY54" s="55">
        <v>0</v>
      </c>
      <c r="GZ54" s="55">
        <v>0</v>
      </c>
      <c r="HA54" s="55" t="s">
        <v>1898</v>
      </c>
      <c r="HB54" s="172">
        <v>0.51057103352921929</v>
      </c>
      <c r="HC54" s="123">
        <v>602</v>
      </c>
      <c r="HD54" s="153">
        <v>0.25272879932829556</v>
      </c>
      <c r="HE54" s="123">
        <v>121</v>
      </c>
      <c r="HF54" s="153">
        <v>0.15239294710327456</v>
      </c>
      <c r="HG54" s="123">
        <v>4949</v>
      </c>
      <c r="HH54" s="153">
        <v>2.0776658270361041</v>
      </c>
      <c r="HI54" s="123">
        <v>119</v>
      </c>
      <c r="HJ54" s="153">
        <v>0.14987405541561713</v>
      </c>
      <c r="HK54" s="123">
        <v>1842</v>
      </c>
      <c r="HL54" s="153">
        <v>0.77329974811083124</v>
      </c>
      <c r="HM54" s="123">
        <v>10</v>
      </c>
      <c r="HN54" s="153">
        <v>1.2594458438287154E-2</v>
      </c>
      <c r="HO54" s="123">
        <v>1831</v>
      </c>
      <c r="HP54" s="153">
        <v>0.76868178001679266</v>
      </c>
      <c r="HQ54" s="123">
        <v>3895</v>
      </c>
      <c r="HR54" s="153">
        <v>1.6351805205709486</v>
      </c>
      <c r="HS54" s="123">
        <v>18</v>
      </c>
      <c r="HT54" s="153">
        <v>9</v>
      </c>
      <c r="HU54" s="123">
        <v>16</v>
      </c>
      <c r="HV54" s="153">
        <v>8</v>
      </c>
      <c r="HW54" s="123">
        <v>638</v>
      </c>
      <c r="HX54" s="123">
        <v>212.66666666666666</v>
      </c>
      <c r="HY54" s="153">
        <v>1.2658730158730158</v>
      </c>
      <c r="HZ54" s="123">
        <v>22031</v>
      </c>
      <c r="IA54" s="153">
        <v>9.2489504617968095</v>
      </c>
      <c r="IB54" s="123">
        <v>169</v>
      </c>
      <c r="IC54" s="153">
        <v>0.2128463476070529</v>
      </c>
      <c r="ID54" s="123">
        <v>16179</v>
      </c>
      <c r="IE54" s="153">
        <v>6.7921914357682622</v>
      </c>
      <c r="IF54" s="123">
        <v>1464</v>
      </c>
      <c r="IG54" s="153">
        <v>1.8438287153652393</v>
      </c>
      <c r="IH54" s="123">
        <v>982</v>
      </c>
      <c r="II54" s="153">
        <v>0.41225860621326615</v>
      </c>
      <c r="IJ54" s="123">
        <v>438</v>
      </c>
      <c r="IK54" s="153">
        <v>0.55163727959697728</v>
      </c>
      <c r="IL54" s="95">
        <v>0</v>
      </c>
      <c r="IM54" s="95">
        <v>0</v>
      </c>
      <c r="IN54" s="95">
        <v>0</v>
      </c>
      <c r="IO54" s="95">
        <v>0</v>
      </c>
      <c r="IP54" s="95">
        <v>0</v>
      </c>
      <c r="IQ54" s="113" t="s">
        <v>1900</v>
      </c>
      <c r="IR54" s="113" t="s">
        <v>1900</v>
      </c>
      <c r="IS54" s="113" t="s">
        <v>1900</v>
      </c>
      <c r="IT54" s="95">
        <v>52.7</v>
      </c>
      <c r="IU54" s="95">
        <v>13</v>
      </c>
      <c r="IV54" s="113">
        <v>1.6372795969773299E-2</v>
      </c>
      <c r="IW54" s="95" t="s">
        <v>1900</v>
      </c>
      <c r="IX54" s="95" t="s">
        <v>1900</v>
      </c>
      <c r="IY54" s="124" t="s">
        <v>1900</v>
      </c>
      <c r="IZ54" s="124" t="s">
        <v>1900</v>
      </c>
      <c r="JA54" s="182" t="s">
        <v>267</v>
      </c>
      <c r="JB54" s="182">
        <v>29</v>
      </c>
      <c r="JC54" s="230">
        <v>3.6159600997506237E-2</v>
      </c>
      <c r="JD54" s="205"/>
    </row>
    <row r="55" spans="1:264" s="35" customFormat="1" ht="29.25" hidden="1" customHeight="1">
      <c r="A55" s="122" t="s">
        <v>256</v>
      </c>
      <c r="B55" s="158" t="s">
        <v>256</v>
      </c>
      <c r="C55" s="158" t="s">
        <v>1790</v>
      </c>
      <c r="D55" s="55">
        <v>141</v>
      </c>
      <c r="E55" s="158" t="s">
        <v>1256</v>
      </c>
      <c r="F55" s="145">
        <v>130</v>
      </c>
      <c r="G55" s="55" t="s">
        <v>1972</v>
      </c>
      <c r="H55" s="123">
        <v>203</v>
      </c>
      <c r="I55" s="123">
        <v>535</v>
      </c>
      <c r="J55" s="124">
        <v>2.6354679999999999</v>
      </c>
      <c r="K55" s="124">
        <v>20.170443299999999</v>
      </c>
      <c r="L55" s="123">
        <v>226</v>
      </c>
      <c r="M55" s="123">
        <v>309</v>
      </c>
      <c r="N55" s="123">
        <v>42</v>
      </c>
      <c r="O55" s="123">
        <v>49</v>
      </c>
      <c r="P55" s="123">
        <v>67</v>
      </c>
      <c r="Q55" s="123">
        <v>55</v>
      </c>
      <c r="R55" s="123">
        <v>55</v>
      </c>
      <c r="S55" s="123">
        <v>57</v>
      </c>
      <c r="T55" s="123">
        <v>47</v>
      </c>
      <c r="U55" s="123">
        <v>48</v>
      </c>
      <c r="V55" s="123">
        <v>32</v>
      </c>
      <c r="W55" s="123">
        <v>26</v>
      </c>
      <c r="X55" s="123">
        <v>36</v>
      </c>
      <c r="Y55" s="123">
        <v>18</v>
      </c>
      <c r="Z55" s="123">
        <v>3</v>
      </c>
      <c r="AA55" s="123">
        <v>188</v>
      </c>
      <c r="AB55" s="123">
        <v>71</v>
      </c>
      <c r="AC55" s="123">
        <v>57</v>
      </c>
      <c r="AD55" s="123">
        <v>15</v>
      </c>
      <c r="AE55" s="123">
        <v>199</v>
      </c>
      <c r="AF55" s="123">
        <v>321</v>
      </c>
      <c r="AG55" s="123">
        <v>0</v>
      </c>
      <c r="AH55" s="123">
        <v>0</v>
      </c>
      <c r="AI55" s="123">
        <v>85</v>
      </c>
      <c r="AJ55" s="123">
        <v>19</v>
      </c>
      <c r="AK55" s="123">
        <v>4</v>
      </c>
      <c r="AL55" s="123">
        <v>2</v>
      </c>
      <c r="AM55" s="123">
        <v>18</v>
      </c>
      <c r="AN55" s="125">
        <v>466.13300492610836</v>
      </c>
      <c r="AO55" s="125">
        <v>356</v>
      </c>
      <c r="AP55" s="123">
        <v>4</v>
      </c>
      <c r="AQ55" s="123">
        <v>20</v>
      </c>
      <c r="AR55" s="123">
        <v>65</v>
      </c>
      <c r="AS55" s="123">
        <v>26</v>
      </c>
      <c r="AT55" s="123">
        <v>15</v>
      </c>
      <c r="AU55" s="123">
        <v>20</v>
      </c>
      <c r="AV55" s="123">
        <v>10</v>
      </c>
      <c r="AW55" s="123">
        <v>10</v>
      </c>
      <c r="AX55" s="123">
        <v>12</v>
      </c>
      <c r="AY55" s="123">
        <v>8</v>
      </c>
      <c r="AZ55" s="123">
        <v>13</v>
      </c>
      <c r="BA55" s="125">
        <v>20518.261306532662</v>
      </c>
      <c r="BB55" s="125">
        <v>15672</v>
      </c>
      <c r="BC55" s="123">
        <v>12</v>
      </c>
      <c r="BD55" s="123">
        <v>46</v>
      </c>
      <c r="BE55" s="123">
        <v>33</v>
      </c>
      <c r="BF55" s="123">
        <v>30</v>
      </c>
      <c r="BG55" s="123">
        <v>20</v>
      </c>
      <c r="BH55" s="123">
        <v>14</v>
      </c>
      <c r="BI55" s="123">
        <v>10</v>
      </c>
      <c r="BJ55" s="123">
        <v>15</v>
      </c>
      <c r="BK55" s="123">
        <v>8</v>
      </c>
      <c r="BL55" s="123">
        <v>1</v>
      </c>
      <c r="BM55" s="123">
        <v>5</v>
      </c>
      <c r="BN55" s="123">
        <v>0</v>
      </c>
      <c r="BO55" s="123">
        <v>1</v>
      </c>
      <c r="BP55" s="123">
        <v>2</v>
      </c>
      <c r="BQ55" s="123">
        <v>0</v>
      </c>
      <c r="BR55" s="123">
        <v>1</v>
      </c>
      <c r="BS55" s="123">
        <v>0</v>
      </c>
      <c r="BT55" s="123">
        <v>0</v>
      </c>
      <c r="BU55" s="123">
        <v>1</v>
      </c>
      <c r="BV55" s="123">
        <v>0</v>
      </c>
      <c r="BW55" s="123">
        <v>0</v>
      </c>
      <c r="BX55" s="123">
        <v>99</v>
      </c>
      <c r="BY55" s="125">
        <v>28574.808080808081</v>
      </c>
      <c r="BZ55" s="125">
        <v>26200</v>
      </c>
      <c r="CA55" s="123">
        <v>28</v>
      </c>
      <c r="CB55" s="125">
        <v>18517.5</v>
      </c>
      <c r="CC55" s="125">
        <v>9582</v>
      </c>
      <c r="CD55" s="123">
        <v>79</v>
      </c>
      <c r="CE55" s="125">
        <v>12937.32911392405</v>
      </c>
      <c r="CF55" s="125">
        <v>10044</v>
      </c>
      <c r="CG55" s="123">
        <v>151</v>
      </c>
      <c r="CH55" s="123">
        <v>39</v>
      </c>
      <c r="CI55" s="123">
        <v>9</v>
      </c>
      <c r="CJ55" s="123">
        <v>0</v>
      </c>
      <c r="CK55" s="123">
        <v>0</v>
      </c>
      <c r="CL55" s="123">
        <v>0</v>
      </c>
      <c r="CM55" s="126">
        <v>0</v>
      </c>
      <c r="CN55" s="123">
        <v>1</v>
      </c>
      <c r="CO55" s="126">
        <v>4.9261083743842365E-3</v>
      </c>
      <c r="CP55" s="123">
        <v>116</v>
      </c>
      <c r="CQ55" s="123">
        <v>54</v>
      </c>
      <c r="CR55" s="126">
        <v>0.10093457943925234</v>
      </c>
      <c r="CS55" s="123">
        <v>38</v>
      </c>
      <c r="CT55" s="126">
        <f t="shared" si="0"/>
        <v>0.18719211822660098</v>
      </c>
      <c r="CU55" s="123">
        <v>81</v>
      </c>
      <c r="CV55" s="126">
        <f t="shared" si="1"/>
        <v>0.39901477832512317</v>
      </c>
      <c r="CW55" s="123">
        <v>8</v>
      </c>
      <c r="CX55" s="126">
        <f t="shared" si="2"/>
        <v>3.9408866995073892E-2</v>
      </c>
      <c r="CY55" s="123">
        <v>32</v>
      </c>
      <c r="CZ55" s="126">
        <f t="shared" si="3"/>
        <v>0.15763546798029557</v>
      </c>
      <c r="DA55" s="122" t="s">
        <v>1906</v>
      </c>
      <c r="DB55" s="55"/>
      <c r="DC55" s="55">
        <v>0</v>
      </c>
      <c r="DD55" s="55">
        <v>3</v>
      </c>
      <c r="DE55" s="78" t="s">
        <v>258</v>
      </c>
      <c r="DF55" s="127" t="s">
        <v>259</v>
      </c>
      <c r="DG55" s="78" t="s">
        <v>297</v>
      </c>
      <c r="DH55" s="127" t="s">
        <v>298</v>
      </c>
      <c r="DI55" s="78" t="s">
        <v>262</v>
      </c>
      <c r="DJ55" s="127" t="s">
        <v>263</v>
      </c>
      <c r="DK55" s="78" t="s">
        <v>299</v>
      </c>
      <c r="DL55" s="127" t="s">
        <v>300</v>
      </c>
      <c r="DM55" s="127" t="s">
        <v>301</v>
      </c>
      <c r="DN55" s="55" t="s">
        <v>1897</v>
      </c>
      <c r="DO55" s="68">
        <v>7.5329566854990579</v>
      </c>
      <c r="DP55" s="55" t="s">
        <v>1898</v>
      </c>
      <c r="DQ55" s="55" t="s">
        <v>272</v>
      </c>
      <c r="DR55" s="127" t="s">
        <v>302</v>
      </c>
      <c r="DS55" s="169" t="s">
        <v>1973</v>
      </c>
      <c r="DT55" s="77"/>
      <c r="DU55" s="78" t="s">
        <v>267</v>
      </c>
      <c r="DV55" s="123">
        <v>206</v>
      </c>
      <c r="DW55" s="123">
        <v>204</v>
      </c>
      <c r="DX55" s="55">
        <v>2</v>
      </c>
      <c r="DY55" s="55">
        <v>0</v>
      </c>
      <c r="DZ55" s="55">
        <v>0</v>
      </c>
      <c r="EA55" s="55">
        <v>72</v>
      </c>
      <c r="EB55" s="123">
        <v>55</v>
      </c>
      <c r="EC55" s="55">
        <v>53</v>
      </c>
      <c r="ED55" s="55">
        <v>24</v>
      </c>
      <c r="EE55" s="55">
        <v>2</v>
      </c>
      <c r="EF55" s="55">
        <v>0</v>
      </c>
      <c r="EG55" s="55">
        <v>0</v>
      </c>
      <c r="EH55" s="78">
        <v>2</v>
      </c>
      <c r="EI55" s="78">
        <v>0</v>
      </c>
      <c r="EJ55" s="127" t="s">
        <v>268</v>
      </c>
      <c r="EK55" s="127" t="s">
        <v>269</v>
      </c>
      <c r="EL55" s="81">
        <v>23162</v>
      </c>
      <c r="EM55" s="78">
        <v>57</v>
      </c>
      <c r="EN55" s="78" t="s">
        <v>299</v>
      </c>
      <c r="EO55" s="84">
        <v>13024</v>
      </c>
      <c r="EP55" s="78">
        <v>1.4000000000000001</v>
      </c>
      <c r="EQ55" s="263">
        <v>12315.254587789501</v>
      </c>
      <c r="ER55" s="263">
        <v>60128.852385755701</v>
      </c>
      <c r="ES55" s="84">
        <f t="shared" si="4"/>
        <v>47813.597797966198</v>
      </c>
      <c r="ET55" s="113">
        <f t="shared" si="5"/>
        <v>0.79518560392968785</v>
      </c>
      <c r="EU55" s="55">
        <v>0</v>
      </c>
      <c r="EV55" s="55">
        <v>4</v>
      </c>
      <c r="EW55" s="55" t="s">
        <v>1898</v>
      </c>
      <c r="EX55" s="78" t="s">
        <v>267</v>
      </c>
      <c r="EY55" s="158"/>
      <c r="EZ55" s="158"/>
      <c r="FA55" s="78" t="s">
        <v>267</v>
      </c>
      <c r="FB55" s="55" t="s">
        <v>51</v>
      </c>
      <c r="FC55" s="55" t="s">
        <v>1898</v>
      </c>
      <c r="FD55" s="122"/>
      <c r="FE55" s="55"/>
      <c r="FF55" s="127" t="s">
        <v>267</v>
      </c>
      <c r="FG55" s="55" t="s">
        <v>272</v>
      </c>
      <c r="FH55" s="78" t="s">
        <v>303</v>
      </c>
      <c r="FI55" s="78" t="s">
        <v>304</v>
      </c>
      <c r="FJ55" s="55">
        <v>3705</v>
      </c>
      <c r="FK55" s="55">
        <v>9</v>
      </c>
      <c r="FL55" s="78" t="s">
        <v>305</v>
      </c>
      <c r="FM55" s="55"/>
      <c r="FN55" s="55" t="s">
        <v>1900</v>
      </c>
      <c r="FO55" s="55" t="s">
        <v>1900</v>
      </c>
      <c r="FP55" s="55">
        <v>1</v>
      </c>
      <c r="FQ55" s="125">
        <v>34687461.304080591</v>
      </c>
      <c r="FR55" s="125">
        <v>168385.73448582811</v>
      </c>
      <c r="FS55" s="55">
        <v>3</v>
      </c>
      <c r="FT55" s="55" t="s">
        <v>1920</v>
      </c>
      <c r="FU55" s="55">
        <v>1</v>
      </c>
      <c r="FV55" s="125">
        <v>1322163.77</v>
      </c>
      <c r="FW55" s="55">
        <v>5</v>
      </c>
      <c r="FX55" s="125">
        <v>3208011.27</v>
      </c>
      <c r="FY55" s="55">
        <v>1</v>
      </c>
      <c r="FZ55" s="125">
        <v>6365843.4800000004</v>
      </c>
      <c r="GA55" s="55" t="s">
        <v>1900</v>
      </c>
      <c r="GB55" s="55" t="s">
        <v>1900</v>
      </c>
      <c r="GC55" s="55" t="s">
        <v>1900</v>
      </c>
      <c r="GD55" s="124">
        <v>93.45</v>
      </c>
      <c r="GE55" s="124">
        <v>37.75</v>
      </c>
      <c r="GF55" s="125">
        <v>1038991.8500000001</v>
      </c>
      <c r="GG55" s="125">
        <v>5093.0973039215687</v>
      </c>
      <c r="GH55" s="125">
        <v>2903061.98</v>
      </c>
      <c r="GI55" s="125">
        <v>14230.695980392156</v>
      </c>
      <c r="GJ55" s="125">
        <v>255765.69</v>
      </c>
      <c r="GK55" s="125">
        <v>1253.7533823529411</v>
      </c>
      <c r="GL55" s="125">
        <v>209434.58</v>
      </c>
      <c r="GM55" s="125">
        <v>1026.6400980392157</v>
      </c>
      <c r="GN55" s="125">
        <v>204538.41</v>
      </c>
      <c r="GO55" s="125">
        <v>1002.6392647058824</v>
      </c>
      <c r="GP55" s="125">
        <v>21520.18</v>
      </c>
      <c r="GQ55" s="125">
        <v>105.49107843137256</v>
      </c>
      <c r="GR55" s="125">
        <v>28856.14</v>
      </c>
      <c r="GS55" s="125">
        <v>141.45166666666665</v>
      </c>
      <c r="GT55" s="125">
        <v>2182946.98</v>
      </c>
      <c r="GU55" s="125">
        <v>10700.720490196078</v>
      </c>
      <c r="GV55" s="125">
        <v>-545450.77</v>
      </c>
      <c r="GW55" s="125">
        <v>-2673.7782843137256</v>
      </c>
      <c r="GX55" s="55">
        <v>0</v>
      </c>
      <c r="GY55" s="55">
        <v>0</v>
      </c>
      <c r="GZ55" s="55">
        <v>0</v>
      </c>
      <c r="HA55" s="55" t="s">
        <v>1898</v>
      </c>
      <c r="HB55" s="172">
        <v>0.51959915696650705</v>
      </c>
      <c r="HC55" s="123">
        <v>188</v>
      </c>
      <c r="HD55" s="153">
        <v>0.30718954248366009</v>
      </c>
      <c r="HE55" s="123">
        <v>14</v>
      </c>
      <c r="HF55" s="153">
        <v>6.8627450980392163E-2</v>
      </c>
      <c r="HG55" s="123">
        <v>1109</v>
      </c>
      <c r="HH55" s="153">
        <v>1.8120915032679739</v>
      </c>
      <c r="HI55" s="123">
        <v>4</v>
      </c>
      <c r="HJ55" s="153">
        <v>1.9607843137254902E-2</v>
      </c>
      <c r="HK55" s="123">
        <v>453</v>
      </c>
      <c r="HL55" s="153">
        <v>0.74019607843137258</v>
      </c>
      <c r="HM55" s="123">
        <v>3</v>
      </c>
      <c r="HN55" s="153">
        <v>1.4705882352941176E-2</v>
      </c>
      <c r="HO55" s="123">
        <v>1145</v>
      </c>
      <c r="HP55" s="153">
        <v>1.8709150326797386</v>
      </c>
      <c r="HQ55" s="123">
        <v>687</v>
      </c>
      <c r="HR55" s="153">
        <v>1.1225490196078431</v>
      </c>
      <c r="HS55" s="123">
        <v>3</v>
      </c>
      <c r="HT55" s="153">
        <v>1.5</v>
      </c>
      <c r="HU55" s="123">
        <v>1</v>
      </c>
      <c r="HV55" s="153">
        <v>0.5</v>
      </c>
      <c r="HW55" s="123">
        <v>334</v>
      </c>
      <c r="HX55" s="123">
        <v>111.33333333333333</v>
      </c>
      <c r="HY55" s="153">
        <v>2.3194444444444446</v>
      </c>
      <c r="HZ55" s="123">
        <v>6566</v>
      </c>
      <c r="IA55" s="153">
        <v>10.72875816993464</v>
      </c>
      <c r="IB55" s="123">
        <v>15</v>
      </c>
      <c r="IC55" s="153">
        <v>7.3529411764705885E-2</v>
      </c>
      <c r="ID55" s="123">
        <v>4742</v>
      </c>
      <c r="IE55" s="153">
        <v>7.7483660130718954</v>
      </c>
      <c r="IF55" s="123">
        <v>271</v>
      </c>
      <c r="IG55" s="153">
        <v>1.3284313725490196</v>
      </c>
      <c r="IH55" s="123">
        <v>272</v>
      </c>
      <c r="II55" s="153">
        <v>0.44444444444444448</v>
      </c>
      <c r="IJ55" s="123">
        <v>58</v>
      </c>
      <c r="IK55" s="153">
        <v>0.28431372549019607</v>
      </c>
      <c r="IL55" s="95">
        <v>0</v>
      </c>
      <c r="IM55" s="95">
        <v>0</v>
      </c>
      <c r="IN55" s="95">
        <v>0</v>
      </c>
      <c r="IO55" s="95">
        <v>0</v>
      </c>
      <c r="IP55" s="95">
        <v>0</v>
      </c>
      <c r="IQ55" s="113" t="s">
        <v>1900</v>
      </c>
      <c r="IR55" s="113" t="s">
        <v>1900</v>
      </c>
      <c r="IS55" s="113" t="s">
        <v>1900</v>
      </c>
      <c r="IT55" s="95">
        <v>79.5</v>
      </c>
      <c r="IU55" s="95">
        <v>8</v>
      </c>
      <c r="IV55" s="113">
        <v>3.9215686274509803E-2</v>
      </c>
      <c r="IW55" s="95" t="s">
        <v>1900</v>
      </c>
      <c r="IX55" s="95" t="s">
        <v>1900</v>
      </c>
      <c r="IY55" s="124" t="s">
        <v>1900</v>
      </c>
      <c r="IZ55" s="124" t="s">
        <v>1900</v>
      </c>
      <c r="JA55" s="182" t="s">
        <v>267</v>
      </c>
      <c r="JB55" s="182">
        <v>0</v>
      </c>
      <c r="JC55" s="230">
        <v>0</v>
      </c>
      <c r="JD55" s="205"/>
    </row>
    <row r="56" spans="1:264" s="35" customFormat="1" ht="29.25" hidden="1" customHeight="1">
      <c r="A56" s="122" t="s">
        <v>256</v>
      </c>
      <c r="B56" s="158" t="s">
        <v>256</v>
      </c>
      <c r="C56" s="158" t="s">
        <v>1813</v>
      </c>
      <c r="D56" s="55">
        <v>267</v>
      </c>
      <c r="E56" s="158" t="s">
        <v>1258</v>
      </c>
      <c r="F56" s="145">
        <v>267</v>
      </c>
      <c r="G56" s="55" t="s">
        <v>1955</v>
      </c>
      <c r="H56" s="123">
        <v>835</v>
      </c>
      <c r="I56" s="123">
        <v>1685</v>
      </c>
      <c r="J56" s="124">
        <v>2.0179640999999999</v>
      </c>
      <c r="K56" s="124">
        <v>19.669940100000002</v>
      </c>
      <c r="L56" s="123">
        <v>642</v>
      </c>
      <c r="M56" s="123">
        <v>1043</v>
      </c>
      <c r="N56" s="123">
        <v>62</v>
      </c>
      <c r="O56" s="123">
        <v>91</v>
      </c>
      <c r="P56" s="123">
        <v>130</v>
      </c>
      <c r="Q56" s="123">
        <v>153</v>
      </c>
      <c r="R56" s="123">
        <v>129</v>
      </c>
      <c r="S56" s="123">
        <v>135</v>
      </c>
      <c r="T56" s="123">
        <v>119</v>
      </c>
      <c r="U56" s="123">
        <v>142</v>
      </c>
      <c r="V56" s="123">
        <v>87</v>
      </c>
      <c r="W56" s="123">
        <v>79</v>
      </c>
      <c r="X56" s="123">
        <v>233</v>
      </c>
      <c r="Y56" s="123">
        <v>245</v>
      </c>
      <c r="Z56" s="123">
        <v>80</v>
      </c>
      <c r="AA56" s="123">
        <v>378</v>
      </c>
      <c r="AB56" s="123">
        <v>614</v>
      </c>
      <c r="AC56" s="123">
        <v>558</v>
      </c>
      <c r="AD56" s="123">
        <v>43</v>
      </c>
      <c r="AE56" s="123">
        <v>617</v>
      </c>
      <c r="AF56" s="123">
        <v>1011</v>
      </c>
      <c r="AG56" s="123">
        <v>4</v>
      </c>
      <c r="AH56" s="123">
        <v>10</v>
      </c>
      <c r="AI56" s="123">
        <v>476</v>
      </c>
      <c r="AJ56" s="123">
        <v>153</v>
      </c>
      <c r="AK56" s="123">
        <v>47</v>
      </c>
      <c r="AL56" s="123">
        <v>22</v>
      </c>
      <c r="AM56" s="123">
        <v>113</v>
      </c>
      <c r="AN56" s="125">
        <v>497.50898203592817</v>
      </c>
      <c r="AO56" s="125">
        <v>334</v>
      </c>
      <c r="AP56" s="123">
        <v>12</v>
      </c>
      <c r="AQ56" s="123">
        <v>39</v>
      </c>
      <c r="AR56" s="123">
        <v>334</v>
      </c>
      <c r="AS56" s="123">
        <v>90</v>
      </c>
      <c r="AT56" s="123">
        <v>89</v>
      </c>
      <c r="AU56" s="123">
        <v>47</v>
      </c>
      <c r="AV56" s="123">
        <v>40</v>
      </c>
      <c r="AW56" s="123">
        <v>39</v>
      </c>
      <c r="AX56" s="123">
        <v>23</v>
      </c>
      <c r="AY56" s="123">
        <v>16</v>
      </c>
      <c r="AZ56" s="123">
        <v>106</v>
      </c>
      <c r="BA56" s="125">
        <v>22595.883838383837</v>
      </c>
      <c r="BB56" s="125">
        <v>14673</v>
      </c>
      <c r="BC56" s="123">
        <v>34</v>
      </c>
      <c r="BD56" s="123">
        <v>111</v>
      </c>
      <c r="BE56" s="123">
        <v>257</v>
      </c>
      <c r="BF56" s="123">
        <v>101</v>
      </c>
      <c r="BG56" s="123">
        <v>52</v>
      </c>
      <c r="BH56" s="123">
        <v>52</v>
      </c>
      <c r="BI56" s="123">
        <v>32</v>
      </c>
      <c r="BJ56" s="123">
        <v>31</v>
      </c>
      <c r="BK56" s="123">
        <v>31</v>
      </c>
      <c r="BL56" s="123">
        <v>18</v>
      </c>
      <c r="BM56" s="123">
        <v>18</v>
      </c>
      <c r="BN56" s="123">
        <v>13</v>
      </c>
      <c r="BO56" s="123">
        <v>7</v>
      </c>
      <c r="BP56" s="123">
        <v>8</v>
      </c>
      <c r="BQ56" s="123">
        <v>6</v>
      </c>
      <c r="BR56" s="123">
        <v>1</v>
      </c>
      <c r="BS56" s="123">
        <v>6</v>
      </c>
      <c r="BT56" s="123">
        <v>2</v>
      </c>
      <c r="BU56" s="123">
        <v>2</v>
      </c>
      <c r="BV56" s="123">
        <v>3</v>
      </c>
      <c r="BW56" s="123">
        <v>7</v>
      </c>
      <c r="BX56" s="123">
        <v>282</v>
      </c>
      <c r="BY56" s="125">
        <v>37697.975177304965</v>
      </c>
      <c r="BZ56" s="125">
        <v>32302.5</v>
      </c>
      <c r="CA56" s="123">
        <v>98</v>
      </c>
      <c r="CB56" s="125">
        <v>17002.234693877552</v>
      </c>
      <c r="CC56" s="125">
        <v>15048</v>
      </c>
      <c r="CD56" s="123">
        <v>426</v>
      </c>
      <c r="CE56" s="125">
        <v>14368.049295774648</v>
      </c>
      <c r="CF56" s="125">
        <v>10536</v>
      </c>
      <c r="CG56" s="123">
        <v>572</v>
      </c>
      <c r="CH56" s="123">
        <v>135</v>
      </c>
      <c r="CI56" s="123">
        <v>59</v>
      </c>
      <c r="CJ56" s="123">
        <v>22</v>
      </c>
      <c r="CK56" s="123">
        <v>4</v>
      </c>
      <c r="CL56" s="123">
        <v>4</v>
      </c>
      <c r="CM56" s="126">
        <v>4.7904191616766467E-3</v>
      </c>
      <c r="CN56" s="123">
        <v>28</v>
      </c>
      <c r="CO56" s="126">
        <v>3.3532934131736525E-2</v>
      </c>
      <c r="CP56" s="123">
        <v>451</v>
      </c>
      <c r="CQ56" s="123">
        <v>73</v>
      </c>
      <c r="CR56" s="126">
        <v>4.3323442136498518E-2</v>
      </c>
      <c r="CS56" s="123">
        <v>45</v>
      </c>
      <c r="CT56" s="126">
        <f t="shared" si="0"/>
        <v>5.3892215568862277E-2</v>
      </c>
      <c r="CU56" s="123">
        <v>579</v>
      </c>
      <c r="CV56" s="126">
        <f t="shared" si="1"/>
        <v>0.69341317365269461</v>
      </c>
      <c r="CW56" s="123">
        <v>31</v>
      </c>
      <c r="CX56" s="126">
        <f t="shared" si="2"/>
        <v>3.7125748502994015E-2</v>
      </c>
      <c r="CY56" s="123">
        <v>421</v>
      </c>
      <c r="CZ56" s="126">
        <f t="shared" si="3"/>
        <v>0.50419161676646707</v>
      </c>
      <c r="DA56" s="122" t="s">
        <v>1896</v>
      </c>
      <c r="DB56" s="55"/>
      <c r="DC56" s="55">
        <v>6</v>
      </c>
      <c r="DD56" s="55">
        <v>0</v>
      </c>
      <c r="DE56" s="78" t="s">
        <v>258</v>
      </c>
      <c r="DF56" s="127" t="s">
        <v>259</v>
      </c>
      <c r="DG56" s="78" t="s">
        <v>297</v>
      </c>
      <c r="DH56" s="127" t="s">
        <v>298</v>
      </c>
      <c r="DI56" s="78" t="s">
        <v>262</v>
      </c>
      <c r="DJ56" s="127" t="s">
        <v>263</v>
      </c>
      <c r="DK56" s="78" t="s">
        <v>434</v>
      </c>
      <c r="DL56" s="127" t="s">
        <v>1259</v>
      </c>
      <c r="DM56" s="127" t="s">
        <v>1260</v>
      </c>
      <c r="DN56" s="55" t="s">
        <v>1897</v>
      </c>
      <c r="DO56" s="68">
        <v>14.872099940511601</v>
      </c>
      <c r="DP56" s="55" t="s">
        <v>1898</v>
      </c>
      <c r="DQ56" s="55" t="s">
        <v>272</v>
      </c>
      <c r="DR56" s="127" t="s">
        <v>302</v>
      </c>
      <c r="DS56" s="169" t="s">
        <v>1974</v>
      </c>
      <c r="DT56" s="77"/>
      <c r="DU56" s="78" t="s">
        <v>808</v>
      </c>
      <c r="DV56" s="123">
        <v>843</v>
      </c>
      <c r="DW56" s="123">
        <v>837</v>
      </c>
      <c r="DX56" s="55">
        <v>6</v>
      </c>
      <c r="DY56" s="55">
        <v>0</v>
      </c>
      <c r="DZ56" s="55">
        <v>19</v>
      </c>
      <c r="EA56" s="55">
        <v>281</v>
      </c>
      <c r="EB56" s="123">
        <v>278</v>
      </c>
      <c r="EC56" s="55">
        <v>218</v>
      </c>
      <c r="ED56" s="55">
        <v>38</v>
      </c>
      <c r="EE56" s="55">
        <v>9</v>
      </c>
      <c r="EF56" s="55">
        <v>0</v>
      </c>
      <c r="EG56" s="55">
        <v>0</v>
      </c>
      <c r="EH56" s="78">
        <v>3</v>
      </c>
      <c r="EI56" s="78">
        <v>0</v>
      </c>
      <c r="EJ56" s="127" t="s">
        <v>268</v>
      </c>
      <c r="EK56" s="127" t="s">
        <v>290</v>
      </c>
      <c r="EL56" s="81">
        <v>29587</v>
      </c>
      <c r="EM56" s="78">
        <v>39</v>
      </c>
      <c r="EN56" s="78" t="s">
        <v>1261</v>
      </c>
      <c r="EO56" s="84">
        <v>64435</v>
      </c>
      <c r="EP56" s="78">
        <v>6.3</v>
      </c>
      <c r="EQ56" s="263">
        <v>46190.894319229599</v>
      </c>
      <c r="ER56" s="263">
        <v>257853.409628831</v>
      </c>
      <c r="ES56" s="84">
        <f t="shared" si="4"/>
        <v>211662.51530960138</v>
      </c>
      <c r="ET56" s="113">
        <f t="shared" si="5"/>
        <v>0.82086374430448894</v>
      </c>
      <c r="EU56" s="55">
        <v>6</v>
      </c>
      <c r="EV56" s="55">
        <v>13</v>
      </c>
      <c r="EW56" s="55" t="s">
        <v>1901</v>
      </c>
      <c r="EX56" s="78" t="s">
        <v>267</v>
      </c>
      <c r="EY56" s="158"/>
      <c r="EZ56" s="158"/>
      <c r="FA56" s="78" t="s">
        <v>267</v>
      </c>
      <c r="FB56" s="55" t="s">
        <v>51</v>
      </c>
      <c r="FC56" s="55" t="s">
        <v>1898</v>
      </c>
      <c r="FD56" s="122"/>
      <c r="FE56" s="55"/>
      <c r="FF56" s="127" t="s">
        <v>267</v>
      </c>
      <c r="FG56" s="55" t="s">
        <v>272</v>
      </c>
      <c r="FH56" s="78" t="s">
        <v>1262</v>
      </c>
      <c r="FI56" s="78" t="s">
        <v>1263</v>
      </c>
      <c r="FJ56" s="55" t="s">
        <v>1264</v>
      </c>
      <c r="FK56" s="55" t="s">
        <v>1265</v>
      </c>
      <c r="FL56" s="78" t="s">
        <v>1266</v>
      </c>
      <c r="FM56" s="55"/>
      <c r="FN56" s="55" t="s">
        <v>1900</v>
      </c>
      <c r="FO56" s="55" t="s">
        <v>1900</v>
      </c>
      <c r="FP56" s="55">
        <v>2</v>
      </c>
      <c r="FQ56" s="125">
        <v>135525674.47235426</v>
      </c>
      <c r="FR56" s="125">
        <v>160765.92464098963</v>
      </c>
      <c r="FS56" s="55">
        <v>3</v>
      </c>
      <c r="FT56" s="55">
        <v>3</v>
      </c>
      <c r="FU56" s="55">
        <v>3</v>
      </c>
      <c r="FV56" s="125">
        <v>18373694.710000001</v>
      </c>
      <c r="FW56" s="55">
        <v>6</v>
      </c>
      <c r="FX56" s="125">
        <v>22205914.919999998</v>
      </c>
      <c r="FY56" s="55">
        <v>2</v>
      </c>
      <c r="FZ56" s="125">
        <v>2080140.2</v>
      </c>
      <c r="GA56" s="55" t="s">
        <v>1900</v>
      </c>
      <c r="GB56" s="55" t="s">
        <v>1900</v>
      </c>
      <c r="GC56" s="55" t="s">
        <v>1900</v>
      </c>
      <c r="GD56" s="124">
        <v>83.78</v>
      </c>
      <c r="GE56" s="124">
        <v>37.99</v>
      </c>
      <c r="GF56" s="125">
        <v>4410402.63</v>
      </c>
      <c r="GG56" s="125">
        <v>5269.2982437275987</v>
      </c>
      <c r="GH56" s="125">
        <v>12157893.340000002</v>
      </c>
      <c r="GI56" s="125">
        <v>14525.559545997612</v>
      </c>
      <c r="GJ56" s="125">
        <v>994616.05</v>
      </c>
      <c r="GK56" s="125">
        <v>1188.3106929510157</v>
      </c>
      <c r="GL56" s="125">
        <v>925936.13</v>
      </c>
      <c r="GM56" s="125">
        <v>1106.2558303464755</v>
      </c>
      <c r="GN56" s="125">
        <v>970910.13</v>
      </c>
      <c r="GO56" s="125">
        <v>1159.9882078853047</v>
      </c>
      <c r="GP56" s="125">
        <v>38964</v>
      </c>
      <c r="GQ56" s="125">
        <v>46.551971326164875</v>
      </c>
      <c r="GR56" s="125">
        <v>74124.13</v>
      </c>
      <c r="GS56" s="125">
        <v>88.559295101553175</v>
      </c>
      <c r="GT56" s="125">
        <v>9153342.9000000022</v>
      </c>
      <c r="GU56" s="125">
        <v>10935.893548387099</v>
      </c>
      <c r="GV56" s="125">
        <v>-2202847.3200000022</v>
      </c>
      <c r="GW56" s="125">
        <v>-2631.8367025089633</v>
      </c>
      <c r="GX56" s="55">
        <v>0</v>
      </c>
      <c r="GY56" s="55">
        <v>0</v>
      </c>
      <c r="GZ56" s="55">
        <v>0</v>
      </c>
      <c r="HA56" s="55" t="s">
        <v>1898</v>
      </c>
      <c r="HB56" s="172">
        <v>0.49221402646258966</v>
      </c>
      <c r="HC56" s="123">
        <v>484</v>
      </c>
      <c r="HD56" s="153">
        <v>0.19275189167662288</v>
      </c>
      <c r="HE56" s="123">
        <v>75</v>
      </c>
      <c r="HF56" s="153">
        <v>8.9605734767025089E-2</v>
      </c>
      <c r="HG56" s="123">
        <v>4165</v>
      </c>
      <c r="HH56" s="153">
        <v>1.6587017124651533</v>
      </c>
      <c r="HI56" s="123">
        <v>60</v>
      </c>
      <c r="HJ56" s="153">
        <v>7.1684587813620068E-2</v>
      </c>
      <c r="HK56" s="123">
        <v>1741</v>
      </c>
      <c r="HL56" s="153">
        <v>0.6933492632417364</v>
      </c>
      <c r="HM56" s="123">
        <v>28</v>
      </c>
      <c r="HN56" s="153">
        <v>3.3452807646356032E-2</v>
      </c>
      <c r="HO56" s="123">
        <v>678</v>
      </c>
      <c r="HP56" s="153">
        <v>0.27001194743130225</v>
      </c>
      <c r="HQ56" s="123">
        <v>2143</v>
      </c>
      <c r="HR56" s="153">
        <v>0.85344484269215459</v>
      </c>
      <c r="HS56" s="123">
        <v>14</v>
      </c>
      <c r="HT56" s="153">
        <v>7</v>
      </c>
      <c r="HU56" s="123">
        <v>20</v>
      </c>
      <c r="HV56" s="153">
        <v>10</v>
      </c>
      <c r="HW56" s="123">
        <v>1061</v>
      </c>
      <c r="HX56" s="123">
        <v>353.66666666666669</v>
      </c>
      <c r="HY56" s="153">
        <v>2.267094017094017</v>
      </c>
      <c r="HZ56" s="123">
        <v>19417</v>
      </c>
      <c r="IA56" s="153">
        <v>7.7327757865392268</v>
      </c>
      <c r="IB56" s="123">
        <v>186</v>
      </c>
      <c r="IC56" s="153">
        <v>0.22222222222222221</v>
      </c>
      <c r="ID56" s="123">
        <v>12536</v>
      </c>
      <c r="IE56" s="153">
        <v>4.9924332935085625</v>
      </c>
      <c r="IF56" s="123">
        <v>1043</v>
      </c>
      <c r="IG56" s="153">
        <v>1.2461170848267622</v>
      </c>
      <c r="IH56" s="123">
        <v>751</v>
      </c>
      <c r="II56" s="153">
        <v>0.29908403026682595</v>
      </c>
      <c r="IJ56" s="123">
        <v>380</v>
      </c>
      <c r="IK56" s="153">
        <v>0.45400238948626043</v>
      </c>
      <c r="IL56" s="95">
        <v>0</v>
      </c>
      <c r="IM56" s="95">
        <v>0</v>
      </c>
      <c r="IN56" s="95">
        <v>0</v>
      </c>
      <c r="IO56" s="95">
        <v>0</v>
      </c>
      <c r="IP56" s="95">
        <v>0</v>
      </c>
      <c r="IQ56" s="113" t="s">
        <v>1900</v>
      </c>
      <c r="IR56" s="113" t="s">
        <v>1900</v>
      </c>
      <c r="IS56" s="113" t="s">
        <v>1900</v>
      </c>
      <c r="IT56" s="95">
        <v>66</v>
      </c>
      <c r="IU56" s="95">
        <v>13</v>
      </c>
      <c r="IV56" s="113">
        <v>1.5531660692951015E-2</v>
      </c>
      <c r="IW56" s="95">
        <v>6</v>
      </c>
      <c r="IX56" s="95">
        <v>36</v>
      </c>
      <c r="IY56" s="124">
        <f t="shared" ref="IY56:IZ60" si="7">(IW56/$DW56)*100</f>
        <v>0.71684587813620071</v>
      </c>
      <c r="IZ56" s="124">
        <f t="shared" si="7"/>
        <v>4.3010752688172049</v>
      </c>
      <c r="JA56" s="182" t="s">
        <v>272</v>
      </c>
      <c r="JB56" s="182">
        <v>48</v>
      </c>
      <c r="JC56" s="230">
        <v>5.6939501779359428E-2</v>
      </c>
      <c r="JD56" s="205"/>
    </row>
    <row r="57" spans="1:264" s="35" customFormat="1" ht="29.25" hidden="1" customHeight="1">
      <c r="A57" s="122" t="s">
        <v>256</v>
      </c>
      <c r="B57" s="158" t="s">
        <v>1688</v>
      </c>
      <c r="C57" s="158" t="s">
        <v>1780</v>
      </c>
      <c r="D57" s="55">
        <v>121</v>
      </c>
      <c r="E57" s="158" t="s">
        <v>1268</v>
      </c>
      <c r="F57" s="145">
        <v>121</v>
      </c>
      <c r="G57" s="55" t="s">
        <v>1975</v>
      </c>
      <c r="H57" s="123">
        <v>970</v>
      </c>
      <c r="I57" s="123">
        <v>2445</v>
      </c>
      <c r="J57" s="124">
        <v>2.5206186000000002</v>
      </c>
      <c r="K57" s="124">
        <v>21.996494800000001</v>
      </c>
      <c r="L57" s="123">
        <v>906</v>
      </c>
      <c r="M57" s="123">
        <v>1539</v>
      </c>
      <c r="N57" s="123">
        <v>155</v>
      </c>
      <c r="O57" s="123">
        <v>225</v>
      </c>
      <c r="P57" s="123">
        <v>261</v>
      </c>
      <c r="Q57" s="123">
        <v>275</v>
      </c>
      <c r="R57" s="123">
        <v>207</v>
      </c>
      <c r="S57" s="123">
        <v>303</v>
      </c>
      <c r="T57" s="123">
        <v>244</v>
      </c>
      <c r="U57" s="123">
        <v>224</v>
      </c>
      <c r="V57" s="123">
        <v>142</v>
      </c>
      <c r="W57" s="123">
        <v>104</v>
      </c>
      <c r="X57" s="123">
        <v>169</v>
      </c>
      <c r="Y57" s="123">
        <v>93</v>
      </c>
      <c r="Z57" s="123">
        <v>43</v>
      </c>
      <c r="AA57" s="123">
        <v>806</v>
      </c>
      <c r="AB57" s="123">
        <v>363</v>
      </c>
      <c r="AC57" s="123">
        <v>305</v>
      </c>
      <c r="AD57" s="123">
        <v>54</v>
      </c>
      <c r="AE57" s="123">
        <v>1071</v>
      </c>
      <c r="AF57" s="123">
        <v>1313</v>
      </c>
      <c r="AG57" s="123">
        <v>2</v>
      </c>
      <c r="AH57" s="123">
        <v>5</v>
      </c>
      <c r="AI57" s="123">
        <v>441</v>
      </c>
      <c r="AJ57" s="123">
        <v>129</v>
      </c>
      <c r="AK57" s="123">
        <v>21</v>
      </c>
      <c r="AL57" s="123">
        <v>10</v>
      </c>
      <c r="AM57" s="123">
        <v>84</v>
      </c>
      <c r="AN57" s="125">
        <v>527.95051546391755</v>
      </c>
      <c r="AO57" s="125">
        <v>390</v>
      </c>
      <c r="AP57" s="123">
        <v>26</v>
      </c>
      <c r="AQ57" s="123">
        <v>67</v>
      </c>
      <c r="AR57" s="123">
        <v>297</v>
      </c>
      <c r="AS57" s="123">
        <v>101</v>
      </c>
      <c r="AT57" s="123">
        <v>100</v>
      </c>
      <c r="AU57" s="123">
        <v>66</v>
      </c>
      <c r="AV57" s="123">
        <v>66</v>
      </c>
      <c r="AW57" s="123">
        <v>47</v>
      </c>
      <c r="AX57" s="123">
        <v>45</v>
      </c>
      <c r="AY57" s="123">
        <v>30</v>
      </c>
      <c r="AZ57" s="123">
        <v>125</v>
      </c>
      <c r="BA57" s="125">
        <v>23778.551041666666</v>
      </c>
      <c r="BB57" s="125">
        <v>17922</v>
      </c>
      <c r="BC57" s="123">
        <v>72</v>
      </c>
      <c r="BD57" s="123">
        <v>140</v>
      </c>
      <c r="BE57" s="123">
        <v>211</v>
      </c>
      <c r="BF57" s="123">
        <v>107</v>
      </c>
      <c r="BG57" s="123">
        <v>83</v>
      </c>
      <c r="BH57" s="123">
        <v>83</v>
      </c>
      <c r="BI57" s="123">
        <v>66</v>
      </c>
      <c r="BJ57" s="123">
        <v>39</v>
      </c>
      <c r="BK57" s="123">
        <v>44</v>
      </c>
      <c r="BL57" s="123">
        <v>30</v>
      </c>
      <c r="BM57" s="123">
        <v>23</v>
      </c>
      <c r="BN57" s="123">
        <v>14</v>
      </c>
      <c r="BO57" s="123">
        <v>11</v>
      </c>
      <c r="BP57" s="123">
        <v>7</v>
      </c>
      <c r="BQ57" s="123">
        <v>5</v>
      </c>
      <c r="BR57" s="123">
        <v>7</v>
      </c>
      <c r="BS57" s="123">
        <v>1</v>
      </c>
      <c r="BT57" s="123">
        <v>3</v>
      </c>
      <c r="BU57" s="123">
        <v>2</v>
      </c>
      <c r="BV57" s="123">
        <v>2</v>
      </c>
      <c r="BW57" s="123">
        <v>10</v>
      </c>
      <c r="BX57" s="123">
        <v>477</v>
      </c>
      <c r="BY57" s="125">
        <v>34473.345911949684</v>
      </c>
      <c r="BZ57" s="125">
        <v>30045</v>
      </c>
      <c r="CA57" s="123">
        <v>162</v>
      </c>
      <c r="CB57" s="125">
        <v>12481.617283950618</v>
      </c>
      <c r="CC57" s="125">
        <v>8232</v>
      </c>
      <c r="CD57" s="123">
        <v>331</v>
      </c>
      <c r="CE57" s="125">
        <v>14847.208459214502</v>
      </c>
      <c r="CF57" s="125">
        <v>10537</v>
      </c>
      <c r="CG57" s="123">
        <v>668</v>
      </c>
      <c r="CH57" s="123">
        <v>192</v>
      </c>
      <c r="CI57" s="123">
        <v>72</v>
      </c>
      <c r="CJ57" s="123">
        <v>24</v>
      </c>
      <c r="CK57" s="123">
        <v>3</v>
      </c>
      <c r="CL57" s="123">
        <v>4</v>
      </c>
      <c r="CM57" s="126">
        <v>4.1237113402061857E-3</v>
      </c>
      <c r="CN57" s="123">
        <v>38</v>
      </c>
      <c r="CO57" s="126">
        <v>3.9175257731958762E-2</v>
      </c>
      <c r="CP57" s="123">
        <v>504</v>
      </c>
      <c r="CQ57" s="123">
        <v>207</v>
      </c>
      <c r="CR57" s="126">
        <v>8.4662576687116561E-2</v>
      </c>
      <c r="CS57" s="123">
        <v>138</v>
      </c>
      <c r="CT57" s="126">
        <f t="shared" si="0"/>
        <v>0.1422680412371134</v>
      </c>
      <c r="CU57" s="123">
        <v>405</v>
      </c>
      <c r="CV57" s="126">
        <f t="shared" si="1"/>
        <v>0.4175257731958763</v>
      </c>
      <c r="CW57" s="123">
        <v>19</v>
      </c>
      <c r="CX57" s="126">
        <f t="shared" si="2"/>
        <v>1.9587628865979381E-2</v>
      </c>
      <c r="CY57" s="123">
        <v>163</v>
      </c>
      <c r="CZ57" s="126">
        <f t="shared" si="3"/>
        <v>0.16804123711340208</v>
      </c>
      <c r="DA57" s="122" t="s">
        <v>536</v>
      </c>
      <c r="DB57" s="55"/>
      <c r="DC57" s="55">
        <v>47</v>
      </c>
      <c r="DD57" s="55">
        <v>11</v>
      </c>
      <c r="DE57" s="78" t="s">
        <v>258</v>
      </c>
      <c r="DF57" s="127" t="s">
        <v>259</v>
      </c>
      <c r="DG57" s="78" t="s">
        <v>415</v>
      </c>
      <c r="DH57" s="127" t="s">
        <v>416</v>
      </c>
      <c r="DI57" s="78" t="s">
        <v>338</v>
      </c>
      <c r="DJ57" s="127" t="s">
        <v>339</v>
      </c>
      <c r="DK57" s="78" t="s">
        <v>350</v>
      </c>
      <c r="DL57" s="127" t="s">
        <v>368</v>
      </c>
      <c r="DM57" s="127" t="s">
        <v>417</v>
      </c>
      <c r="DN57" s="55" t="s">
        <v>1897</v>
      </c>
      <c r="DO57" s="68">
        <v>14.948859166011015</v>
      </c>
      <c r="DP57" s="55" t="s">
        <v>1898</v>
      </c>
      <c r="DQ57" s="55" t="s">
        <v>272</v>
      </c>
      <c r="DR57" s="127" t="s">
        <v>418</v>
      </c>
      <c r="DS57" s="169" t="s">
        <v>1976</v>
      </c>
      <c r="DT57" s="77"/>
      <c r="DU57" s="78" t="s">
        <v>267</v>
      </c>
      <c r="DV57" s="123">
        <v>993</v>
      </c>
      <c r="DW57" s="123">
        <v>974</v>
      </c>
      <c r="DX57" s="55">
        <v>18</v>
      </c>
      <c r="DY57" s="55">
        <v>1</v>
      </c>
      <c r="DZ57" s="55">
        <v>0</v>
      </c>
      <c r="EA57" s="55">
        <v>316</v>
      </c>
      <c r="EB57" s="123">
        <v>300</v>
      </c>
      <c r="EC57" s="55">
        <v>281</v>
      </c>
      <c r="ED57" s="55">
        <v>84</v>
      </c>
      <c r="EE57" s="55">
        <v>12</v>
      </c>
      <c r="EF57" s="55">
        <v>0</v>
      </c>
      <c r="EG57" s="55">
        <v>0</v>
      </c>
      <c r="EH57" s="78">
        <v>8</v>
      </c>
      <c r="EI57" s="78">
        <v>1</v>
      </c>
      <c r="EJ57" s="127" t="s">
        <v>268</v>
      </c>
      <c r="EK57" s="127" t="s">
        <v>269</v>
      </c>
      <c r="EL57" s="81">
        <v>23832</v>
      </c>
      <c r="EM57" s="78">
        <v>55</v>
      </c>
      <c r="EN57" s="78" t="s">
        <v>1269</v>
      </c>
      <c r="EO57" s="84">
        <v>78477</v>
      </c>
      <c r="EP57" s="78">
        <v>9.58</v>
      </c>
      <c r="EQ57" s="263">
        <v>76364.102821409397</v>
      </c>
      <c r="ER57" s="263">
        <v>440952.22286929202</v>
      </c>
      <c r="ES57" s="84">
        <f t="shared" si="4"/>
        <v>364588.12004788261</v>
      </c>
      <c r="ET57" s="113">
        <f t="shared" si="5"/>
        <v>0.82682000710982828</v>
      </c>
      <c r="EU57" s="55">
        <v>4</v>
      </c>
      <c r="EV57" s="55">
        <v>16</v>
      </c>
      <c r="EW57" s="55" t="s">
        <v>1898</v>
      </c>
      <c r="EX57" s="78" t="s">
        <v>271</v>
      </c>
      <c r="EY57" s="158"/>
      <c r="EZ57" s="158"/>
      <c r="FA57" s="78" t="s">
        <v>267</v>
      </c>
      <c r="FB57" s="55" t="s">
        <v>51</v>
      </c>
      <c r="FC57" s="55" t="s">
        <v>1898</v>
      </c>
      <c r="FD57" s="122"/>
      <c r="FE57" s="55"/>
      <c r="FF57" s="127" t="s">
        <v>267</v>
      </c>
      <c r="FG57" s="55" t="s">
        <v>272</v>
      </c>
      <c r="FH57" s="78" t="s">
        <v>1270</v>
      </c>
      <c r="FI57" s="78" t="s">
        <v>1230</v>
      </c>
      <c r="FJ57" s="55">
        <v>3710</v>
      </c>
      <c r="FK57" s="55">
        <v>7</v>
      </c>
      <c r="FL57" s="78" t="s">
        <v>423</v>
      </c>
      <c r="FM57" s="55"/>
      <c r="FN57" s="55" t="s">
        <v>1900</v>
      </c>
      <c r="FO57" s="55" t="s">
        <v>1900</v>
      </c>
      <c r="FP57" s="55">
        <v>4</v>
      </c>
      <c r="FQ57" s="125">
        <v>164271498.11358243</v>
      </c>
      <c r="FR57" s="125">
        <v>165429.50464610517</v>
      </c>
      <c r="FS57" s="55">
        <v>3</v>
      </c>
      <c r="FT57" s="55">
        <v>3</v>
      </c>
      <c r="FU57" s="55">
        <v>0</v>
      </c>
      <c r="FV57" s="125">
        <v>0</v>
      </c>
      <c r="FW57" s="55">
        <v>2</v>
      </c>
      <c r="FX57" s="125">
        <v>1083136.52</v>
      </c>
      <c r="FY57" s="55">
        <v>1</v>
      </c>
      <c r="FZ57" s="125">
        <v>4957136.8499999996</v>
      </c>
      <c r="GA57" s="55" t="s">
        <v>1900</v>
      </c>
      <c r="GB57" s="55" t="s">
        <v>1900</v>
      </c>
      <c r="GC57" s="55" t="s">
        <v>1900</v>
      </c>
      <c r="GD57" s="124">
        <v>93.96</v>
      </c>
      <c r="GE57" s="124">
        <v>31.21</v>
      </c>
      <c r="GF57" s="125">
        <v>6030081.3100000005</v>
      </c>
      <c r="GG57" s="125">
        <v>6191.0485728952781</v>
      </c>
      <c r="GH57" s="125">
        <v>14219040.869999997</v>
      </c>
      <c r="GI57" s="125">
        <v>14598.60458932238</v>
      </c>
      <c r="GJ57" s="125">
        <v>1759677.66</v>
      </c>
      <c r="GK57" s="125">
        <v>1806.6505749486653</v>
      </c>
      <c r="GL57" s="125">
        <v>1014101.7</v>
      </c>
      <c r="GM57" s="125">
        <v>1041.1721765913758</v>
      </c>
      <c r="GN57" s="125">
        <v>1205931.92</v>
      </c>
      <c r="GO57" s="125">
        <v>1238.1231211498973</v>
      </c>
      <c r="GP57" s="125">
        <v>52114.85</v>
      </c>
      <c r="GQ57" s="125">
        <v>53.506006160164269</v>
      </c>
      <c r="GR57" s="125">
        <v>70598.890000000014</v>
      </c>
      <c r="GS57" s="125">
        <v>72.483459958932258</v>
      </c>
      <c r="GT57" s="125">
        <v>10116615.849999998</v>
      </c>
      <c r="GU57" s="125">
        <v>10386.669250513345</v>
      </c>
      <c r="GV57" s="125">
        <v>-1641305.7499999963</v>
      </c>
      <c r="GW57" s="125">
        <v>-1685.1188398357251</v>
      </c>
      <c r="GX57" s="55">
        <v>0</v>
      </c>
      <c r="GY57" s="55">
        <v>0</v>
      </c>
      <c r="GZ57" s="55">
        <v>0</v>
      </c>
      <c r="HA57" s="55" t="s">
        <v>1898</v>
      </c>
      <c r="HB57" s="172">
        <v>0.467841554376002</v>
      </c>
      <c r="HC57" s="123">
        <v>787</v>
      </c>
      <c r="HD57" s="153">
        <v>0.26933607118412045</v>
      </c>
      <c r="HE57" s="123">
        <v>110</v>
      </c>
      <c r="HF57" s="153">
        <v>0.11293634496919917</v>
      </c>
      <c r="HG57" s="123">
        <v>4775</v>
      </c>
      <c r="HH57" s="153">
        <v>1.6341546885694731</v>
      </c>
      <c r="HI57" s="123">
        <v>66</v>
      </c>
      <c r="HJ57" s="153">
        <v>6.7761806981519512E-2</v>
      </c>
      <c r="HK57" s="123">
        <v>2113</v>
      </c>
      <c r="HL57" s="153">
        <v>0.72313483915126631</v>
      </c>
      <c r="HM57" s="123">
        <v>102</v>
      </c>
      <c r="HN57" s="153">
        <v>0.10472279260780287</v>
      </c>
      <c r="HO57" s="123">
        <v>3622</v>
      </c>
      <c r="HP57" s="153">
        <v>1.2395619438740588</v>
      </c>
      <c r="HQ57" s="123">
        <v>5503</v>
      </c>
      <c r="HR57" s="153">
        <v>1.8832991101984942</v>
      </c>
      <c r="HS57" s="123">
        <v>17</v>
      </c>
      <c r="HT57" s="153">
        <v>8.5</v>
      </c>
      <c r="HU57" s="123">
        <v>15</v>
      </c>
      <c r="HV57" s="153">
        <v>7.5</v>
      </c>
      <c r="HW57" s="123">
        <v>1748</v>
      </c>
      <c r="HX57" s="123">
        <v>582.66666666666663</v>
      </c>
      <c r="HY57" s="153">
        <v>3.0347222222222223</v>
      </c>
      <c r="HZ57" s="123">
        <v>26972</v>
      </c>
      <c r="IA57" s="153">
        <v>9.2306639288158792</v>
      </c>
      <c r="IB57" s="123">
        <v>73</v>
      </c>
      <c r="IC57" s="153">
        <v>7.4948665297741274E-2</v>
      </c>
      <c r="ID57" s="123">
        <v>23771</v>
      </c>
      <c r="IE57" s="153">
        <v>8.1351813826146486</v>
      </c>
      <c r="IF57" s="123">
        <v>2023</v>
      </c>
      <c r="IG57" s="153">
        <v>2.0770020533880902</v>
      </c>
      <c r="IH57" s="123">
        <v>1209</v>
      </c>
      <c r="II57" s="153">
        <v>0.41375770020533881</v>
      </c>
      <c r="IJ57" s="123">
        <v>372</v>
      </c>
      <c r="IK57" s="153">
        <v>0.38193018480492813</v>
      </c>
      <c r="IL57" s="95">
        <v>689</v>
      </c>
      <c r="IM57" s="95">
        <v>165</v>
      </c>
      <c r="IN57" s="95">
        <v>46</v>
      </c>
      <c r="IO57" s="95">
        <v>2</v>
      </c>
      <c r="IP57" s="95">
        <v>1</v>
      </c>
      <c r="IQ57" s="113">
        <v>1.21</v>
      </c>
      <c r="IR57" s="113">
        <v>2.17</v>
      </c>
      <c r="IS57" s="113">
        <v>0.01</v>
      </c>
      <c r="IT57" s="95">
        <v>66.010000000000005</v>
      </c>
      <c r="IU57" s="95">
        <v>8</v>
      </c>
      <c r="IV57" s="113">
        <v>8.2135523613963042E-3</v>
      </c>
      <c r="IW57" s="95">
        <v>4</v>
      </c>
      <c r="IX57" s="95">
        <v>20</v>
      </c>
      <c r="IY57" s="124">
        <f t="shared" si="7"/>
        <v>0.41067761806981523</v>
      </c>
      <c r="IZ57" s="124">
        <f t="shared" si="7"/>
        <v>2.0533880903490758</v>
      </c>
      <c r="JA57" s="182" t="s">
        <v>272</v>
      </c>
      <c r="JB57" s="182">
        <v>33</v>
      </c>
      <c r="JC57" s="230">
        <v>3.3232628398791542E-2</v>
      </c>
      <c r="JD57" s="205"/>
    </row>
    <row r="58" spans="1:264" s="35" customFormat="1" ht="29.25" hidden="1" customHeight="1">
      <c r="A58" s="122" t="s">
        <v>256</v>
      </c>
      <c r="B58" s="158" t="s">
        <v>256</v>
      </c>
      <c r="C58" s="158" t="s">
        <v>1726</v>
      </c>
      <c r="D58" s="55">
        <v>47</v>
      </c>
      <c r="E58" s="158" t="s">
        <v>1303</v>
      </c>
      <c r="F58" s="145">
        <v>47</v>
      </c>
      <c r="G58" s="55" t="s">
        <v>1949</v>
      </c>
      <c r="H58" s="123">
        <v>870</v>
      </c>
      <c r="I58" s="123">
        <v>1703</v>
      </c>
      <c r="J58" s="124">
        <v>1.9574712999999999</v>
      </c>
      <c r="K58" s="124">
        <v>22.540046</v>
      </c>
      <c r="L58" s="123">
        <v>610</v>
      </c>
      <c r="M58" s="123">
        <v>1093</v>
      </c>
      <c r="N58" s="123">
        <v>89</v>
      </c>
      <c r="O58" s="123">
        <v>132</v>
      </c>
      <c r="P58" s="123">
        <v>148</v>
      </c>
      <c r="Q58" s="123">
        <v>146</v>
      </c>
      <c r="R58" s="123">
        <v>133</v>
      </c>
      <c r="S58" s="123">
        <v>218</v>
      </c>
      <c r="T58" s="123">
        <v>181</v>
      </c>
      <c r="U58" s="123">
        <v>155</v>
      </c>
      <c r="V58" s="123">
        <v>103</v>
      </c>
      <c r="W58" s="123">
        <v>108</v>
      </c>
      <c r="X58" s="123">
        <v>166</v>
      </c>
      <c r="Y58" s="123">
        <v>83</v>
      </c>
      <c r="Z58" s="123">
        <v>41</v>
      </c>
      <c r="AA58" s="123">
        <v>447</v>
      </c>
      <c r="AB58" s="123">
        <v>358</v>
      </c>
      <c r="AC58" s="123">
        <v>290</v>
      </c>
      <c r="AD58" s="123">
        <v>63</v>
      </c>
      <c r="AE58" s="123">
        <v>752</v>
      </c>
      <c r="AF58" s="123">
        <v>881</v>
      </c>
      <c r="AG58" s="123">
        <v>1</v>
      </c>
      <c r="AH58" s="123">
        <v>6</v>
      </c>
      <c r="AI58" s="123">
        <v>436</v>
      </c>
      <c r="AJ58" s="123">
        <v>141</v>
      </c>
      <c r="AK58" s="123">
        <v>25</v>
      </c>
      <c r="AL58" s="123">
        <v>15</v>
      </c>
      <c r="AM58" s="123">
        <v>60</v>
      </c>
      <c r="AN58" s="125">
        <v>515.67701149425284</v>
      </c>
      <c r="AO58" s="125">
        <v>376.5</v>
      </c>
      <c r="AP58" s="123">
        <v>20</v>
      </c>
      <c r="AQ58" s="123">
        <v>52</v>
      </c>
      <c r="AR58" s="123">
        <v>289</v>
      </c>
      <c r="AS58" s="123">
        <v>97</v>
      </c>
      <c r="AT58" s="123">
        <v>85</v>
      </c>
      <c r="AU58" s="123">
        <v>60</v>
      </c>
      <c r="AV58" s="123">
        <v>43</v>
      </c>
      <c r="AW58" s="123">
        <v>37</v>
      </c>
      <c r="AX58" s="123">
        <v>40</v>
      </c>
      <c r="AY58" s="123">
        <v>28</v>
      </c>
      <c r="AZ58" s="123">
        <v>119</v>
      </c>
      <c r="BA58" s="125">
        <v>24306.535329341317</v>
      </c>
      <c r="BB58" s="125">
        <v>18000</v>
      </c>
      <c r="BC58" s="123">
        <v>37</v>
      </c>
      <c r="BD58" s="123">
        <v>198</v>
      </c>
      <c r="BE58" s="123">
        <v>127</v>
      </c>
      <c r="BF58" s="123">
        <v>112</v>
      </c>
      <c r="BG58" s="123">
        <v>71</v>
      </c>
      <c r="BH58" s="123">
        <v>58</v>
      </c>
      <c r="BI58" s="123">
        <v>57</v>
      </c>
      <c r="BJ58" s="123">
        <v>43</v>
      </c>
      <c r="BK58" s="123">
        <v>26</v>
      </c>
      <c r="BL58" s="123">
        <v>24</v>
      </c>
      <c r="BM58" s="123">
        <v>14</v>
      </c>
      <c r="BN58" s="123">
        <v>18</v>
      </c>
      <c r="BO58" s="123">
        <v>15</v>
      </c>
      <c r="BP58" s="123">
        <v>2</v>
      </c>
      <c r="BQ58" s="123">
        <v>6</v>
      </c>
      <c r="BR58" s="123">
        <v>3</v>
      </c>
      <c r="BS58" s="123">
        <v>2</v>
      </c>
      <c r="BT58" s="123">
        <v>5</v>
      </c>
      <c r="BU58" s="123">
        <v>4</v>
      </c>
      <c r="BV58" s="123">
        <v>1</v>
      </c>
      <c r="BW58" s="123">
        <v>12</v>
      </c>
      <c r="BX58" s="123">
        <v>374</v>
      </c>
      <c r="BY58" s="125">
        <v>36235.064171122998</v>
      </c>
      <c r="BZ58" s="125">
        <v>31472.5</v>
      </c>
      <c r="CA58" s="123">
        <v>104</v>
      </c>
      <c r="CB58" s="125">
        <v>11094.971153846154</v>
      </c>
      <c r="CC58" s="125">
        <v>7092</v>
      </c>
      <c r="CD58" s="123">
        <v>357</v>
      </c>
      <c r="CE58" s="125">
        <v>15932.142857142857</v>
      </c>
      <c r="CF58" s="125">
        <v>10772</v>
      </c>
      <c r="CG58" s="123">
        <v>557</v>
      </c>
      <c r="CH58" s="123">
        <v>158</v>
      </c>
      <c r="CI58" s="123">
        <v>86</v>
      </c>
      <c r="CJ58" s="123">
        <v>27</v>
      </c>
      <c r="CK58" s="123">
        <v>5</v>
      </c>
      <c r="CL58" s="123">
        <v>7</v>
      </c>
      <c r="CM58" s="126">
        <v>8.0459770114942528E-3</v>
      </c>
      <c r="CN58" s="123">
        <v>48</v>
      </c>
      <c r="CO58" s="126">
        <v>5.5172413793103448E-2</v>
      </c>
      <c r="CP58" s="123">
        <v>397</v>
      </c>
      <c r="CQ58" s="123">
        <v>117</v>
      </c>
      <c r="CR58" s="126">
        <v>6.8702290076335881E-2</v>
      </c>
      <c r="CS58" s="123">
        <v>107</v>
      </c>
      <c r="CT58" s="126">
        <f t="shared" si="0"/>
        <v>0.12298850574712644</v>
      </c>
      <c r="CU58" s="123">
        <v>443</v>
      </c>
      <c r="CV58" s="126">
        <f t="shared" si="1"/>
        <v>0.50919540229885063</v>
      </c>
      <c r="CW58" s="123">
        <v>22</v>
      </c>
      <c r="CX58" s="126">
        <f t="shared" si="2"/>
        <v>2.528735632183908E-2</v>
      </c>
      <c r="CY58" s="123">
        <v>234</v>
      </c>
      <c r="CZ58" s="126">
        <f t="shared" si="3"/>
        <v>0.26896551724137929</v>
      </c>
      <c r="DA58" s="122" t="s">
        <v>1906</v>
      </c>
      <c r="DB58" s="55"/>
      <c r="DC58" s="55">
        <v>13</v>
      </c>
      <c r="DD58" s="55">
        <v>0</v>
      </c>
      <c r="DE58" s="78" t="s">
        <v>404</v>
      </c>
      <c r="DF58" s="127" t="s">
        <v>606</v>
      </c>
      <c r="DG58" s="78" t="s">
        <v>607</v>
      </c>
      <c r="DH58" s="127" t="s">
        <v>608</v>
      </c>
      <c r="DI58" s="78" t="s">
        <v>356</v>
      </c>
      <c r="DJ58" s="127" t="s">
        <v>620</v>
      </c>
      <c r="DK58" s="78" t="s">
        <v>258</v>
      </c>
      <c r="DL58" s="127" t="s">
        <v>264</v>
      </c>
      <c r="DM58" s="127" t="s">
        <v>611</v>
      </c>
      <c r="DN58" s="55" t="s">
        <v>1897</v>
      </c>
      <c r="DO58" s="68">
        <v>13.84083044982699</v>
      </c>
      <c r="DP58" s="55" t="s">
        <v>1898</v>
      </c>
      <c r="DQ58" s="55" t="s">
        <v>272</v>
      </c>
      <c r="DR58" s="127" t="s">
        <v>328</v>
      </c>
      <c r="DS58" s="169" t="s">
        <v>1977</v>
      </c>
      <c r="DT58" s="77"/>
      <c r="DU58" s="78" t="s">
        <v>267</v>
      </c>
      <c r="DV58" s="123">
        <v>879</v>
      </c>
      <c r="DW58" s="123">
        <v>872</v>
      </c>
      <c r="DX58" s="55">
        <v>7</v>
      </c>
      <c r="DY58" s="55">
        <v>0</v>
      </c>
      <c r="DZ58" s="55">
        <v>1</v>
      </c>
      <c r="EA58" s="55">
        <v>242</v>
      </c>
      <c r="EB58" s="123">
        <v>635</v>
      </c>
      <c r="EC58" s="55">
        <v>1</v>
      </c>
      <c r="ED58" s="55">
        <v>0</v>
      </c>
      <c r="EE58" s="55">
        <v>0</v>
      </c>
      <c r="EF58" s="55">
        <v>0</v>
      </c>
      <c r="EG58" s="55">
        <v>0</v>
      </c>
      <c r="EH58" s="78">
        <v>14</v>
      </c>
      <c r="EI58" s="78">
        <v>0</v>
      </c>
      <c r="EJ58" s="127" t="s">
        <v>268</v>
      </c>
      <c r="EK58" s="127" t="s">
        <v>269</v>
      </c>
      <c r="EL58" s="81">
        <v>18791</v>
      </c>
      <c r="EM58" s="78">
        <v>69</v>
      </c>
      <c r="EN58" s="78" t="s">
        <v>1304</v>
      </c>
      <c r="EO58" s="84">
        <v>96415</v>
      </c>
      <c r="EP58" s="78">
        <v>11.14</v>
      </c>
      <c r="EQ58" s="263">
        <v>95945.994456841101</v>
      </c>
      <c r="ER58" s="263">
        <v>458093.83344899601</v>
      </c>
      <c r="ES58" s="84">
        <f t="shared" si="4"/>
        <v>362147.83899215492</v>
      </c>
      <c r="ET58" s="113">
        <f t="shared" si="5"/>
        <v>0.79055383973527404</v>
      </c>
      <c r="EU58" s="55">
        <v>3</v>
      </c>
      <c r="EV58" s="55">
        <v>23</v>
      </c>
      <c r="EW58" s="55" t="s">
        <v>1898</v>
      </c>
      <c r="EX58" s="78" t="s">
        <v>267</v>
      </c>
      <c r="EY58" s="158"/>
      <c r="EZ58" s="158"/>
      <c r="FA58" s="78" t="s">
        <v>267</v>
      </c>
      <c r="FB58" s="55" t="s">
        <v>51</v>
      </c>
      <c r="FC58" s="55" t="s">
        <v>1898</v>
      </c>
      <c r="FD58" s="122"/>
      <c r="FE58" s="55"/>
      <c r="FF58" s="127" t="s">
        <v>267</v>
      </c>
      <c r="FG58" s="55" t="s">
        <v>1904</v>
      </c>
      <c r="FH58" s="78" t="s">
        <v>1305</v>
      </c>
      <c r="FI58" s="78" t="s">
        <v>613</v>
      </c>
      <c r="FJ58" s="55">
        <v>3704</v>
      </c>
      <c r="FK58" s="55">
        <v>11</v>
      </c>
      <c r="FL58" s="78" t="s">
        <v>614</v>
      </c>
      <c r="FM58" s="55"/>
      <c r="FN58" s="55" t="s">
        <v>1954</v>
      </c>
      <c r="FO58" s="55" t="s">
        <v>1900</v>
      </c>
      <c r="FP58" s="55">
        <v>3</v>
      </c>
      <c r="FQ58" s="125">
        <v>152677261.36750907</v>
      </c>
      <c r="FR58" s="125">
        <v>173694.26776735959</v>
      </c>
      <c r="FS58" s="55">
        <v>3</v>
      </c>
      <c r="FT58" s="55">
        <v>3.3</v>
      </c>
      <c r="FU58" s="55">
        <v>4</v>
      </c>
      <c r="FV58" s="125">
        <v>4180000</v>
      </c>
      <c r="FW58" s="55">
        <v>2</v>
      </c>
      <c r="FX58" s="125">
        <v>35048105.559999995</v>
      </c>
      <c r="FY58" s="55">
        <v>1</v>
      </c>
      <c r="FZ58" s="125">
        <v>1000000</v>
      </c>
      <c r="GA58" s="55" t="s">
        <v>1900</v>
      </c>
      <c r="GB58" s="55" t="s">
        <v>1900</v>
      </c>
      <c r="GC58" s="55" t="s">
        <v>1900</v>
      </c>
      <c r="GD58" s="124">
        <v>80.08</v>
      </c>
      <c r="GE58" s="124">
        <v>49.08</v>
      </c>
      <c r="GF58" s="125">
        <v>5020214.8499999996</v>
      </c>
      <c r="GG58" s="125">
        <v>5757.1271215596325</v>
      </c>
      <c r="GH58" s="125">
        <v>11283514.729999999</v>
      </c>
      <c r="GI58" s="125">
        <v>12939.810470183485</v>
      </c>
      <c r="GJ58" s="125">
        <v>1169384.69</v>
      </c>
      <c r="GK58" s="125">
        <v>1341.03748853211</v>
      </c>
      <c r="GL58" s="125">
        <v>897732.19</v>
      </c>
      <c r="GM58" s="125">
        <v>1029.5093922018348</v>
      </c>
      <c r="GN58" s="125">
        <v>836271.16</v>
      </c>
      <c r="GO58" s="125">
        <v>959.02655963302755</v>
      </c>
      <c r="GP58" s="125">
        <v>34379.589999999997</v>
      </c>
      <c r="GQ58" s="125">
        <v>39.426135321100915</v>
      </c>
      <c r="GR58" s="125">
        <v>314008.01999999996</v>
      </c>
      <c r="GS58" s="125">
        <v>360.10094036697245</v>
      </c>
      <c r="GT58" s="125">
        <v>8031739.0799999982</v>
      </c>
      <c r="GU58" s="125">
        <v>9210.7099541284388</v>
      </c>
      <c r="GV58" s="125">
        <v>1230141.9700000007</v>
      </c>
      <c r="GW58" s="125">
        <v>1410.7132683486245</v>
      </c>
      <c r="GX58" s="55">
        <v>0</v>
      </c>
      <c r="GY58" s="55">
        <v>0</v>
      </c>
      <c r="GZ58" s="55">
        <v>0</v>
      </c>
      <c r="HA58" s="55" t="s">
        <v>1901</v>
      </c>
      <c r="HB58" s="172">
        <v>0.67058529394440125</v>
      </c>
      <c r="HC58" s="123">
        <v>540</v>
      </c>
      <c r="HD58" s="153">
        <v>0.20642201834862386</v>
      </c>
      <c r="HE58" s="123">
        <v>43</v>
      </c>
      <c r="HF58" s="153">
        <v>4.931192660550459E-2</v>
      </c>
      <c r="HG58" s="123">
        <v>5001</v>
      </c>
      <c r="HH58" s="153">
        <v>1.911697247706422</v>
      </c>
      <c r="HI58" s="123">
        <v>70</v>
      </c>
      <c r="HJ58" s="153">
        <v>8.027522935779817E-2</v>
      </c>
      <c r="HK58" s="123">
        <v>2521</v>
      </c>
      <c r="HL58" s="153">
        <v>0.96368501529051998</v>
      </c>
      <c r="HM58" s="123">
        <v>31</v>
      </c>
      <c r="HN58" s="153">
        <v>3.5550458715596332E-2</v>
      </c>
      <c r="HO58" s="123">
        <v>5134</v>
      </c>
      <c r="HP58" s="153">
        <v>1.9625382262996942</v>
      </c>
      <c r="HQ58" s="123">
        <v>5333</v>
      </c>
      <c r="HR58" s="153">
        <v>2.0386085626911314</v>
      </c>
      <c r="HS58" s="123">
        <v>24</v>
      </c>
      <c r="HT58" s="153">
        <v>12</v>
      </c>
      <c r="HU58" s="123">
        <v>64</v>
      </c>
      <c r="HV58" s="153">
        <v>32</v>
      </c>
      <c r="HW58" s="123">
        <v>437</v>
      </c>
      <c r="HX58" s="123">
        <v>145.66666666666666</v>
      </c>
      <c r="HY58" s="153">
        <v>0.52777777777777779</v>
      </c>
      <c r="HZ58" s="123">
        <v>24106</v>
      </c>
      <c r="IA58" s="153">
        <v>9.2148318042813457</v>
      </c>
      <c r="IB58" s="123">
        <v>59</v>
      </c>
      <c r="IC58" s="153">
        <v>6.7660550458715593E-2</v>
      </c>
      <c r="ID58" s="123">
        <v>23392</v>
      </c>
      <c r="IE58" s="153">
        <v>8.9418960244648318</v>
      </c>
      <c r="IF58" s="123">
        <v>1122</v>
      </c>
      <c r="IG58" s="153">
        <v>1.286697247706422</v>
      </c>
      <c r="IH58" s="123">
        <v>1704</v>
      </c>
      <c r="II58" s="153">
        <v>0.65137614678899081</v>
      </c>
      <c r="IJ58" s="123">
        <v>948</v>
      </c>
      <c r="IK58" s="153">
        <v>1.0871559633027523</v>
      </c>
      <c r="IL58" s="95">
        <v>443</v>
      </c>
      <c r="IM58" s="95">
        <v>442</v>
      </c>
      <c r="IN58" s="95">
        <v>89</v>
      </c>
      <c r="IO58" s="95">
        <v>332</v>
      </c>
      <c r="IP58" s="95">
        <v>74</v>
      </c>
      <c r="IQ58" s="113">
        <v>75.11</v>
      </c>
      <c r="IR58" s="113">
        <v>83.15</v>
      </c>
      <c r="IS58" s="113">
        <v>1.68</v>
      </c>
      <c r="IT58" s="95">
        <v>75.37</v>
      </c>
      <c r="IU58" s="95">
        <v>34</v>
      </c>
      <c r="IV58" s="113">
        <v>3.8990825688073397E-2</v>
      </c>
      <c r="IW58" s="95">
        <v>4</v>
      </c>
      <c r="IX58" s="95">
        <v>15</v>
      </c>
      <c r="IY58" s="124">
        <f t="shared" si="7"/>
        <v>0.45871559633027525</v>
      </c>
      <c r="IZ58" s="124">
        <f t="shared" si="7"/>
        <v>1.7201834862385321</v>
      </c>
      <c r="JA58" s="182" t="s">
        <v>272</v>
      </c>
      <c r="JB58" s="182">
        <v>73</v>
      </c>
      <c r="JC58" s="230">
        <v>8.3048919226393625E-2</v>
      </c>
      <c r="JD58" s="205"/>
    </row>
    <row r="59" spans="1:264" s="35" customFormat="1" ht="29.25" hidden="1" customHeight="1">
      <c r="A59" s="122" t="s">
        <v>256</v>
      </c>
      <c r="B59" s="158" t="s">
        <v>1688</v>
      </c>
      <c r="C59" s="158" t="s">
        <v>1703</v>
      </c>
      <c r="D59" s="55">
        <v>24</v>
      </c>
      <c r="E59" s="158" t="s">
        <v>1307</v>
      </c>
      <c r="F59" s="145">
        <v>24</v>
      </c>
      <c r="G59" s="55" t="s">
        <v>1978</v>
      </c>
      <c r="H59" s="123">
        <v>1766</v>
      </c>
      <c r="I59" s="123">
        <v>4162</v>
      </c>
      <c r="J59" s="124">
        <v>2.3567383999999998</v>
      </c>
      <c r="K59" s="124">
        <v>23.621007899999999</v>
      </c>
      <c r="L59" s="123">
        <v>1487</v>
      </c>
      <c r="M59" s="123">
        <v>2675</v>
      </c>
      <c r="N59" s="123">
        <v>200</v>
      </c>
      <c r="O59" s="123">
        <v>323</v>
      </c>
      <c r="P59" s="123">
        <v>476</v>
      </c>
      <c r="Q59" s="123">
        <v>450</v>
      </c>
      <c r="R59" s="123">
        <v>326</v>
      </c>
      <c r="S59" s="123">
        <v>496</v>
      </c>
      <c r="T59" s="123">
        <v>401</v>
      </c>
      <c r="U59" s="123">
        <v>455</v>
      </c>
      <c r="V59" s="123">
        <v>255</v>
      </c>
      <c r="W59" s="123">
        <v>212</v>
      </c>
      <c r="X59" s="123">
        <v>290</v>
      </c>
      <c r="Y59" s="123">
        <v>194</v>
      </c>
      <c r="Z59" s="123">
        <v>84</v>
      </c>
      <c r="AA59" s="123">
        <v>1261</v>
      </c>
      <c r="AB59" s="123">
        <v>687</v>
      </c>
      <c r="AC59" s="123">
        <v>568</v>
      </c>
      <c r="AD59" s="123">
        <v>61</v>
      </c>
      <c r="AE59" s="123">
        <v>1458</v>
      </c>
      <c r="AF59" s="123">
        <v>2620</v>
      </c>
      <c r="AG59" s="123">
        <v>12</v>
      </c>
      <c r="AH59" s="123">
        <v>11</v>
      </c>
      <c r="AI59" s="123">
        <v>838</v>
      </c>
      <c r="AJ59" s="123">
        <v>209</v>
      </c>
      <c r="AK59" s="123">
        <v>39</v>
      </c>
      <c r="AL59" s="123">
        <v>26</v>
      </c>
      <c r="AM59" s="123">
        <v>193</v>
      </c>
      <c r="AN59" s="125">
        <v>522.3374858437146</v>
      </c>
      <c r="AO59" s="125">
        <v>407</v>
      </c>
      <c r="AP59" s="123">
        <v>26</v>
      </c>
      <c r="AQ59" s="123">
        <v>94</v>
      </c>
      <c r="AR59" s="123">
        <v>491</v>
      </c>
      <c r="AS59" s="123">
        <v>217</v>
      </c>
      <c r="AT59" s="123">
        <v>258</v>
      </c>
      <c r="AU59" s="123">
        <v>150</v>
      </c>
      <c r="AV59" s="123">
        <v>122</v>
      </c>
      <c r="AW59" s="123">
        <v>71</v>
      </c>
      <c r="AX59" s="123">
        <v>69</v>
      </c>
      <c r="AY59" s="123">
        <v>70</v>
      </c>
      <c r="AZ59" s="123">
        <v>198</v>
      </c>
      <c r="BA59" s="125">
        <v>24794.905257076833</v>
      </c>
      <c r="BB59" s="125">
        <v>18648</v>
      </c>
      <c r="BC59" s="123">
        <v>52</v>
      </c>
      <c r="BD59" s="123">
        <v>265</v>
      </c>
      <c r="BE59" s="123">
        <v>354</v>
      </c>
      <c r="BF59" s="123">
        <v>262</v>
      </c>
      <c r="BG59" s="123">
        <v>174</v>
      </c>
      <c r="BH59" s="123">
        <v>151</v>
      </c>
      <c r="BI59" s="123">
        <v>92</v>
      </c>
      <c r="BJ59" s="123">
        <v>87</v>
      </c>
      <c r="BK59" s="123">
        <v>74</v>
      </c>
      <c r="BL59" s="123">
        <v>56</v>
      </c>
      <c r="BM59" s="123">
        <v>40</v>
      </c>
      <c r="BN59" s="123">
        <v>32</v>
      </c>
      <c r="BO59" s="123">
        <v>20</v>
      </c>
      <c r="BP59" s="123">
        <v>11</v>
      </c>
      <c r="BQ59" s="123">
        <v>14</v>
      </c>
      <c r="BR59" s="123">
        <v>10</v>
      </c>
      <c r="BS59" s="123">
        <v>13</v>
      </c>
      <c r="BT59" s="123">
        <v>6</v>
      </c>
      <c r="BU59" s="123">
        <v>2</v>
      </c>
      <c r="BV59" s="123">
        <v>2</v>
      </c>
      <c r="BW59" s="123">
        <v>14</v>
      </c>
      <c r="BX59" s="123">
        <v>874</v>
      </c>
      <c r="BY59" s="125">
        <v>35296.520594965674</v>
      </c>
      <c r="BZ59" s="125">
        <v>29766</v>
      </c>
      <c r="CA59" s="123">
        <v>303</v>
      </c>
      <c r="CB59" s="125">
        <v>17059.270627062706</v>
      </c>
      <c r="CC59" s="125">
        <v>14532</v>
      </c>
      <c r="CD59" s="123">
        <v>619</v>
      </c>
      <c r="CE59" s="125">
        <v>14506.840064620355</v>
      </c>
      <c r="CF59" s="125">
        <v>10536</v>
      </c>
      <c r="CG59" s="123">
        <v>1178</v>
      </c>
      <c r="CH59" s="123">
        <v>352</v>
      </c>
      <c r="CI59" s="123">
        <v>158</v>
      </c>
      <c r="CJ59" s="123">
        <v>36</v>
      </c>
      <c r="CK59" s="123">
        <v>6</v>
      </c>
      <c r="CL59" s="123">
        <v>7</v>
      </c>
      <c r="CM59" s="126">
        <v>3.9637599093997732E-3</v>
      </c>
      <c r="CN59" s="123">
        <v>53</v>
      </c>
      <c r="CO59" s="126">
        <v>3.0011325028312569E-2</v>
      </c>
      <c r="CP59" s="123">
        <v>835</v>
      </c>
      <c r="CQ59" s="123">
        <v>261</v>
      </c>
      <c r="CR59" s="126">
        <v>6.2710235463719372E-2</v>
      </c>
      <c r="CS59" s="123">
        <v>113</v>
      </c>
      <c r="CT59" s="126">
        <f t="shared" si="0"/>
        <v>6.3986409966024921E-2</v>
      </c>
      <c r="CU59" s="123">
        <v>914</v>
      </c>
      <c r="CV59" s="126">
        <f t="shared" si="1"/>
        <v>0.51755379388448475</v>
      </c>
      <c r="CW59" s="123">
        <v>25</v>
      </c>
      <c r="CX59" s="126">
        <f t="shared" si="2"/>
        <v>1.4156285390713477E-2</v>
      </c>
      <c r="CY59" s="123">
        <v>443</v>
      </c>
      <c r="CZ59" s="126">
        <f t="shared" si="3"/>
        <v>0.2508493771234428</v>
      </c>
      <c r="DA59" s="122" t="s">
        <v>536</v>
      </c>
      <c r="DB59" s="55"/>
      <c r="DC59" s="55">
        <v>9</v>
      </c>
      <c r="DD59" s="55">
        <v>33</v>
      </c>
      <c r="DE59" s="78" t="s">
        <v>258</v>
      </c>
      <c r="DF59" s="127" t="s">
        <v>259</v>
      </c>
      <c r="DG59" s="78" t="s">
        <v>415</v>
      </c>
      <c r="DH59" s="127" t="s">
        <v>416</v>
      </c>
      <c r="DI59" s="78" t="s">
        <v>338</v>
      </c>
      <c r="DJ59" s="127" t="s">
        <v>339</v>
      </c>
      <c r="DK59" s="78" t="s">
        <v>350</v>
      </c>
      <c r="DL59" s="127" t="s">
        <v>368</v>
      </c>
      <c r="DM59" s="127" t="s">
        <v>417</v>
      </c>
      <c r="DN59" s="55" t="s">
        <v>1897</v>
      </c>
      <c r="DO59" s="68">
        <v>11.683357176919408</v>
      </c>
      <c r="DP59" s="55" t="s">
        <v>1901</v>
      </c>
      <c r="DQ59" s="55" t="s">
        <v>272</v>
      </c>
      <c r="DR59" s="127" t="s">
        <v>418</v>
      </c>
      <c r="DS59" s="169" t="s">
        <v>1979</v>
      </c>
      <c r="DT59" s="78">
        <v>2025</v>
      </c>
      <c r="DU59" s="78" t="s">
        <v>267</v>
      </c>
      <c r="DV59" s="123">
        <v>1791</v>
      </c>
      <c r="DW59" s="123">
        <v>1769</v>
      </c>
      <c r="DX59" s="55">
        <v>17</v>
      </c>
      <c r="DY59" s="55">
        <v>5</v>
      </c>
      <c r="DZ59" s="55">
        <v>0</v>
      </c>
      <c r="EA59" s="55">
        <v>104</v>
      </c>
      <c r="EB59" s="123">
        <v>1124</v>
      </c>
      <c r="EC59" s="55">
        <v>563</v>
      </c>
      <c r="ED59" s="55">
        <v>0</v>
      </c>
      <c r="EE59" s="55">
        <v>0</v>
      </c>
      <c r="EF59" s="55">
        <v>0</v>
      </c>
      <c r="EG59" s="55">
        <v>0</v>
      </c>
      <c r="EH59" s="78">
        <v>15</v>
      </c>
      <c r="EI59" s="78">
        <v>0</v>
      </c>
      <c r="EJ59" s="127" t="s">
        <v>268</v>
      </c>
      <c r="EK59" s="127" t="s">
        <v>269</v>
      </c>
      <c r="EL59" s="81">
        <v>18628</v>
      </c>
      <c r="EM59" s="78">
        <v>70</v>
      </c>
      <c r="EN59" s="78" t="s">
        <v>445</v>
      </c>
      <c r="EO59" s="84">
        <v>167841</v>
      </c>
      <c r="EP59" s="78">
        <v>17.18</v>
      </c>
      <c r="EQ59" s="263">
        <v>160833.71459847101</v>
      </c>
      <c r="ER59" s="263">
        <v>695536.37685583998</v>
      </c>
      <c r="ES59" s="84">
        <f t="shared" si="4"/>
        <v>534702.66225736891</v>
      </c>
      <c r="ET59" s="113">
        <f t="shared" si="5"/>
        <v>0.76876304396109796</v>
      </c>
      <c r="EU59" s="55">
        <v>3</v>
      </c>
      <c r="EV59" s="55">
        <v>37</v>
      </c>
      <c r="EW59" s="55" t="s">
        <v>1898</v>
      </c>
      <c r="EX59" s="78" t="s">
        <v>291</v>
      </c>
      <c r="EY59" s="158"/>
      <c r="EZ59" s="158"/>
      <c r="FA59" s="78" t="s">
        <v>267</v>
      </c>
      <c r="FB59" s="55" t="s">
        <v>51</v>
      </c>
      <c r="FC59" s="55" t="s">
        <v>1898</v>
      </c>
      <c r="FD59" s="122"/>
      <c r="FE59" s="55"/>
      <c r="FF59" s="127" t="s">
        <v>267</v>
      </c>
      <c r="FG59" s="55" t="s">
        <v>272</v>
      </c>
      <c r="FH59" s="78" t="s">
        <v>1308</v>
      </c>
      <c r="FI59" s="78" t="s">
        <v>1230</v>
      </c>
      <c r="FJ59" s="55">
        <v>3710</v>
      </c>
      <c r="FK59" s="55">
        <v>7</v>
      </c>
      <c r="FL59" s="78" t="s">
        <v>423</v>
      </c>
      <c r="FM59" s="55"/>
      <c r="FN59" s="55" t="s">
        <v>1900</v>
      </c>
      <c r="FO59" s="55" t="s">
        <v>1900</v>
      </c>
      <c r="FP59" s="55">
        <v>6</v>
      </c>
      <c r="FQ59" s="125">
        <v>304624535.58390152</v>
      </c>
      <c r="FR59" s="125">
        <v>170086.28452479147</v>
      </c>
      <c r="FS59" s="55">
        <v>2.92</v>
      </c>
      <c r="FT59" s="55">
        <v>4</v>
      </c>
      <c r="FU59" s="55">
        <v>0</v>
      </c>
      <c r="FV59" s="125">
        <v>0</v>
      </c>
      <c r="FW59" s="55">
        <v>0</v>
      </c>
      <c r="FX59" s="125">
        <v>4207827.4800000004</v>
      </c>
      <c r="FY59" s="55">
        <v>0</v>
      </c>
      <c r="FZ59" s="125">
        <v>80657986.530000001</v>
      </c>
      <c r="GA59" s="55" t="s">
        <v>1900</v>
      </c>
      <c r="GB59" s="55" t="s">
        <v>1901</v>
      </c>
      <c r="GC59" s="55" t="s">
        <v>1900</v>
      </c>
      <c r="GD59" s="124">
        <v>92.6</v>
      </c>
      <c r="GE59" s="124">
        <v>35.22</v>
      </c>
      <c r="GF59" s="125">
        <v>10595937.15</v>
      </c>
      <c r="GG59" s="125">
        <v>5989.7892312040703</v>
      </c>
      <c r="GH59" s="125">
        <v>22879238.629999999</v>
      </c>
      <c r="GI59" s="125">
        <v>12933.43054267948</v>
      </c>
      <c r="GJ59" s="125">
        <v>2987490.29</v>
      </c>
      <c r="GK59" s="125">
        <v>1688.8017467495761</v>
      </c>
      <c r="GL59" s="125">
        <v>1824173.25</v>
      </c>
      <c r="GM59" s="125">
        <v>1031.1889485585077</v>
      </c>
      <c r="GN59" s="125">
        <v>2036728.46</v>
      </c>
      <c r="GO59" s="125">
        <v>1151.3445223289993</v>
      </c>
      <c r="GP59" s="125">
        <v>61937.36</v>
      </c>
      <c r="GQ59" s="125">
        <v>35.012639909553421</v>
      </c>
      <c r="GR59" s="125">
        <v>280620.95</v>
      </c>
      <c r="GS59" s="125">
        <v>158.63253250423969</v>
      </c>
      <c r="GT59" s="125">
        <v>15688288.319999998</v>
      </c>
      <c r="GU59" s="125">
        <v>8868.4501526286022</v>
      </c>
      <c r="GV59" s="125">
        <v>-757240.67999999598</v>
      </c>
      <c r="GW59" s="125">
        <v>-428.06143583945504</v>
      </c>
      <c r="GX59" s="55">
        <v>0</v>
      </c>
      <c r="GY59" s="55">
        <v>0</v>
      </c>
      <c r="GZ59" s="55">
        <v>0</v>
      </c>
      <c r="HA59" s="55" t="s">
        <v>1901</v>
      </c>
      <c r="HB59" s="172">
        <v>0.63090044720929395</v>
      </c>
      <c r="HC59" s="123">
        <v>1375</v>
      </c>
      <c r="HD59" s="153">
        <v>0.25909176559261354</v>
      </c>
      <c r="HE59" s="123">
        <v>123</v>
      </c>
      <c r="HF59" s="153">
        <v>6.953080836630865E-2</v>
      </c>
      <c r="HG59" s="123">
        <v>13529</v>
      </c>
      <c r="HH59" s="153">
        <v>2.5492745430563408</v>
      </c>
      <c r="HI59" s="123">
        <v>286</v>
      </c>
      <c r="HJ59" s="153">
        <v>0.16167326172979085</v>
      </c>
      <c r="HK59" s="123">
        <v>4098</v>
      </c>
      <c r="HL59" s="153">
        <v>0.77218767665347654</v>
      </c>
      <c r="HM59" s="123">
        <v>116</v>
      </c>
      <c r="HN59" s="153">
        <v>6.5573770491803282E-2</v>
      </c>
      <c r="HO59" s="123">
        <v>8498</v>
      </c>
      <c r="HP59" s="153">
        <v>1.6012813265498398</v>
      </c>
      <c r="HQ59" s="123">
        <v>9338</v>
      </c>
      <c r="HR59" s="153">
        <v>1.7595628415300546</v>
      </c>
      <c r="HS59" s="123">
        <v>33</v>
      </c>
      <c r="HT59" s="153">
        <v>16.5</v>
      </c>
      <c r="HU59" s="123">
        <v>41</v>
      </c>
      <c r="HV59" s="153">
        <v>20.5</v>
      </c>
      <c r="HW59" s="123">
        <v>1813</v>
      </c>
      <c r="HX59" s="123">
        <v>604.33333333333337</v>
      </c>
      <c r="HY59" s="153">
        <v>1.3611111111111112</v>
      </c>
      <c r="HZ59" s="123">
        <v>52793</v>
      </c>
      <c r="IA59" s="153">
        <v>9.9478047861315257</v>
      </c>
      <c r="IB59" s="123">
        <v>96</v>
      </c>
      <c r="IC59" s="153">
        <v>5.4267947993216506E-2</v>
      </c>
      <c r="ID59" s="123">
        <v>44670</v>
      </c>
      <c r="IE59" s="153">
        <v>8.4171848501978523</v>
      </c>
      <c r="IF59" s="123">
        <v>2325</v>
      </c>
      <c r="IG59" s="153">
        <v>1.3143018654607124</v>
      </c>
      <c r="IH59" s="123">
        <v>2008</v>
      </c>
      <c r="II59" s="153">
        <v>0.37836819295270402</v>
      </c>
      <c r="IJ59" s="123">
        <v>409</v>
      </c>
      <c r="IK59" s="153">
        <v>0.2312040700960995</v>
      </c>
      <c r="IL59" s="95">
        <v>0</v>
      </c>
      <c r="IM59" s="95">
        <v>0</v>
      </c>
      <c r="IN59" s="95">
        <v>0</v>
      </c>
      <c r="IO59" s="95">
        <v>0</v>
      </c>
      <c r="IP59" s="95">
        <v>0</v>
      </c>
      <c r="IQ59" s="113" t="s">
        <v>1900</v>
      </c>
      <c r="IR59" s="113" t="s">
        <v>1900</v>
      </c>
      <c r="IS59" s="113" t="s">
        <v>1900</v>
      </c>
      <c r="IT59" s="95">
        <v>74.5</v>
      </c>
      <c r="IU59" s="95">
        <v>28</v>
      </c>
      <c r="IV59" s="113">
        <v>1.582815149802148E-2</v>
      </c>
      <c r="IW59" s="95">
        <v>7</v>
      </c>
      <c r="IX59" s="95">
        <v>28</v>
      </c>
      <c r="IY59" s="124">
        <f t="shared" si="7"/>
        <v>0.39570378745053703</v>
      </c>
      <c r="IZ59" s="124">
        <f t="shared" si="7"/>
        <v>1.5828151498021481</v>
      </c>
      <c r="JA59" s="182" t="s">
        <v>272</v>
      </c>
      <c r="JB59" s="182">
        <v>34</v>
      </c>
      <c r="JC59" s="230">
        <v>1.8983807928531545E-2</v>
      </c>
      <c r="JD59" s="205"/>
    </row>
    <row r="60" spans="1:264" s="35" customFormat="1" ht="29.25" hidden="1" customHeight="1">
      <c r="A60" s="122" t="s">
        <v>256</v>
      </c>
      <c r="B60" s="158" t="s">
        <v>256</v>
      </c>
      <c r="C60" s="158" t="s">
        <v>1719</v>
      </c>
      <c r="D60" s="55">
        <v>39</v>
      </c>
      <c r="E60" s="158" t="s">
        <v>1310</v>
      </c>
      <c r="F60" s="145">
        <v>39</v>
      </c>
      <c r="G60" s="55" t="s">
        <v>1912</v>
      </c>
      <c r="H60" s="123">
        <v>1255</v>
      </c>
      <c r="I60" s="123">
        <v>2464</v>
      </c>
      <c r="J60" s="124">
        <v>1.9633465999999999</v>
      </c>
      <c r="K60" s="124">
        <v>24.686932299999999</v>
      </c>
      <c r="L60" s="123">
        <v>839</v>
      </c>
      <c r="M60" s="123">
        <v>1625</v>
      </c>
      <c r="N60" s="123">
        <v>128</v>
      </c>
      <c r="O60" s="123">
        <v>194</v>
      </c>
      <c r="P60" s="123">
        <v>198</v>
      </c>
      <c r="Q60" s="123">
        <v>199</v>
      </c>
      <c r="R60" s="123">
        <v>184</v>
      </c>
      <c r="S60" s="123">
        <v>303</v>
      </c>
      <c r="T60" s="123">
        <v>245</v>
      </c>
      <c r="U60" s="123">
        <v>253</v>
      </c>
      <c r="V60" s="123">
        <v>180</v>
      </c>
      <c r="W60" s="123">
        <v>160</v>
      </c>
      <c r="X60" s="123">
        <v>227</v>
      </c>
      <c r="Y60" s="123">
        <v>137</v>
      </c>
      <c r="Z60" s="123">
        <v>56</v>
      </c>
      <c r="AA60" s="123">
        <v>632</v>
      </c>
      <c r="AB60" s="123">
        <v>512</v>
      </c>
      <c r="AC60" s="123">
        <v>420</v>
      </c>
      <c r="AD60" s="123">
        <v>127</v>
      </c>
      <c r="AE60" s="123">
        <v>939</v>
      </c>
      <c r="AF60" s="123">
        <v>1391</v>
      </c>
      <c r="AG60" s="123">
        <v>4</v>
      </c>
      <c r="AH60" s="123">
        <v>3</v>
      </c>
      <c r="AI60" s="123">
        <v>628</v>
      </c>
      <c r="AJ60" s="123">
        <v>229</v>
      </c>
      <c r="AK60" s="123">
        <v>56</v>
      </c>
      <c r="AL60" s="123">
        <v>32</v>
      </c>
      <c r="AM60" s="123">
        <v>163</v>
      </c>
      <c r="AN60" s="125">
        <v>568.7745019920319</v>
      </c>
      <c r="AO60" s="125">
        <v>427</v>
      </c>
      <c r="AP60" s="123">
        <v>14</v>
      </c>
      <c r="AQ60" s="123">
        <v>49</v>
      </c>
      <c r="AR60" s="123">
        <v>405</v>
      </c>
      <c r="AS60" s="123">
        <v>123</v>
      </c>
      <c r="AT60" s="123">
        <v>140</v>
      </c>
      <c r="AU60" s="123">
        <v>90</v>
      </c>
      <c r="AV60" s="123">
        <v>69</v>
      </c>
      <c r="AW60" s="123">
        <v>62</v>
      </c>
      <c r="AX60" s="123">
        <v>45</v>
      </c>
      <c r="AY60" s="123">
        <v>39</v>
      </c>
      <c r="AZ60" s="123">
        <v>219</v>
      </c>
      <c r="BA60" s="125">
        <v>25972.928051738076</v>
      </c>
      <c r="BB60" s="125">
        <v>18828</v>
      </c>
      <c r="BC60" s="123">
        <v>61</v>
      </c>
      <c r="BD60" s="123">
        <v>184</v>
      </c>
      <c r="BE60" s="123">
        <v>260</v>
      </c>
      <c r="BF60" s="123">
        <v>157</v>
      </c>
      <c r="BG60" s="123">
        <v>125</v>
      </c>
      <c r="BH60" s="123">
        <v>90</v>
      </c>
      <c r="BI60" s="123">
        <v>62</v>
      </c>
      <c r="BJ60" s="123">
        <v>46</v>
      </c>
      <c r="BK60" s="123">
        <v>54</v>
      </c>
      <c r="BL60" s="123">
        <v>53</v>
      </c>
      <c r="BM60" s="123">
        <v>22</v>
      </c>
      <c r="BN60" s="123">
        <v>27</v>
      </c>
      <c r="BO60" s="123">
        <v>21</v>
      </c>
      <c r="BP60" s="123">
        <v>10</v>
      </c>
      <c r="BQ60" s="123">
        <v>14</v>
      </c>
      <c r="BR60" s="123">
        <v>7</v>
      </c>
      <c r="BS60" s="123">
        <v>10</v>
      </c>
      <c r="BT60" s="123">
        <v>5</v>
      </c>
      <c r="BU60" s="123">
        <v>5</v>
      </c>
      <c r="BV60" s="123">
        <v>4</v>
      </c>
      <c r="BW60" s="123">
        <v>20</v>
      </c>
      <c r="BX60" s="123">
        <v>544</v>
      </c>
      <c r="BY60" s="125">
        <v>39538.961397058825</v>
      </c>
      <c r="BZ60" s="125">
        <v>34169.5</v>
      </c>
      <c r="CA60" s="123">
        <v>173</v>
      </c>
      <c r="CB60" s="125">
        <v>14395.826589595375</v>
      </c>
      <c r="CC60" s="125">
        <v>9216</v>
      </c>
      <c r="CD60" s="123">
        <v>536</v>
      </c>
      <c r="CE60" s="125">
        <v>16562.434701492537</v>
      </c>
      <c r="CF60" s="125">
        <v>12311.5</v>
      </c>
      <c r="CG60" s="123">
        <v>800</v>
      </c>
      <c r="CH60" s="123">
        <v>224</v>
      </c>
      <c r="CI60" s="123">
        <v>152</v>
      </c>
      <c r="CJ60" s="123">
        <v>53</v>
      </c>
      <c r="CK60" s="123">
        <v>4</v>
      </c>
      <c r="CL60" s="123">
        <v>8</v>
      </c>
      <c r="CM60" s="126">
        <v>6.3745019920318727E-3</v>
      </c>
      <c r="CN60" s="123">
        <v>85</v>
      </c>
      <c r="CO60" s="126">
        <v>6.7729083665338641E-2</v>
      </c>
      <c r="CP60" s="123">
        <v>562</v>
      </c>
      <c r="CQ60" s="123">
        <v>158</v>
      </c>
      <c r="CR60" s="126">
        <v>6.4123376623376624E-2</v>
      </c>
      <c r="CS60" s="123">
        <v>120</v>
      </c>
      <c r="CT60" s="126">
        <f t="shared" si="0"/>
        <v>9.5617529880478086E-2</v>
      </c>
      <c r="CU60" s="123">
        <v>491</v>
      </c>
      <c r="CV60" s="126">
        <f t="shared" si="1"/>
        <v>0.39123505976095618</v>
      </c>
      <c r="CW60" s="123">
        <v>22</v>
      </c>
      <c r="CX60" s="126">
        <f t="shared" si="2"/>
        <v>1.752988047808765E-2</v>
      </c>
      <c r="CY60" s="123">
        <v>231</v>
      </c>
      <c r="CZ60" s="126">
        <f t="shared" si="3"/>
        <v>0.18406374501992032</v>
      </c>
      <c r="DA60" s="122" t="s">
        <v>1906</v>
      </c>
      <c r="DB60" s="55"/>
      <c r="DC60" s="55">
        <v>76</v>
      </c>
      <c r="DD60" s="55">
        <v>5</v>
      </c>
      <c r="DE60" s="78" t="s">
        <v>404</v>
      </c>
      <c r="DF60" s="127" t="s">
        <v>606</v>
      </c>
      <c r="DG60" s="78" t="s">
        <v>607</v>
      </c>
      <c r="DH60" s="127" t="s">
        <v>608</v>
      </c>
      <c r="DI60" s="78" t="s">
        <v>592</v>
      </c>
      <c r="DJ60" s="127" t="s">
        <v>609</v>
      </c>
      <c r="DK60" s="78" t="s">
        <v>309</v>
      </c>
      <c r="DL60" s="127" t="s">
        <v>610</v>
      </c>
      <c r="DM60" s="127" t="s">
        <v>611</v>
      </c>
      <c r="DN60" s="55" t="s">
        <v>1897</v>
      </c>
      <c r="DO60" s="68">
        <v>12.540453074433657</v>
      </c>
      <c r="DP60" s="55" t="s">
        <v>1898</v>
      </c>
      <c r="DQ60" s="55" t="s">
        <v>272</v>
      </c>
      <c r="DR60" s="127" t="s">
        <v>328</v>
      </c>
      <c r="DS60" s="169" t="s">
        <v>1980</v>
      </c>
      <c r="DT60" s="78">
        <v>2022</v>
      </c>
      <c r="DU60" s="78" t="s">
        <v>267</v>
      </c>
      <c r="DV60" s="123">
        <v>1266</v>
      </c>
      <c r="DW60" s="123">
        <v>1258</v>
      </c>
      <c r="DX60" s="55">
        <v>6</v>
      </c>
      <c r="DY60" s="55">
        <v>2</v>
      </c>
      <c r="DZ60" s="55">
        <v>0</v>
      </c>
      <c r="EA60" s="55">
        <v>336</v>
      </c>
      <c r="EB60" s="123">
        <v>840</v>
      </c>
      <c r="EC60" s="55">
        <v>90</v>
      </c>
      <c r="ED60" s="55">
        <v>0</v>
      </c>
      <c r="EE60" s="55">
        <v>0</v>
      </c>
      <c r="EF60" s="55">
        <v>0</v>
      </c>
      <c r="EG60" s="55">
        <v>0</v>
      </c>
      <c r="EH60" s="78">
        <v>23</v>
      </c>
      <c r="EI60" s="78">
        <v>0</v>
      </c>
      <c r="EJ60" s="127" t="s">
        <v>268</v>
      </c>
      <c r="EK60" s="127" t="s">
        <v>269</v>
      </c>
      <c r="EL60" s="81">
        <v>18444</v>
      </c>
      <c r="EM60" s="78">
        <v>70</v>
      </c>
      <c r="EN60" s="78" t="s">
        <v>271</v>
      </c>
      <c r="EO60" s="84">
        <v>184875</v>
      </c>
      <c r="EP60" s="78">
        <v>23.740000000000002</v>
      </c>
      <c r="EQ60" s="263">
        <v>179612.533269123</v>
      </c>
      <c r="ER60" s="263">
        <v>971382.73035967804</v>
      </c>
      <c r="ES60" s="84">
        <f t="shared" si="4"/>
        <v>791770.19709055498</v>
      </c>
      <c r="ET60" s="113">
        <f t="shared" si="5"/>
        <v>0.81509601966815159</v>
      </c>
      <c r="EU60" s="55">
        <v>8</v>
      </c>
      <c r="EV60" s="55">
        <v>38</v>
      </c>
      <c r="EW60" s="55" t="s">
        <v>1898</v>
      </c>
      <c r="EX60" s="78" t="s">
        <v>267</v>
      </c>
      <c r="EY60" s="158"/>
      <c r="EZ60" s="158"/>
      <c r="FA60" s="78" t="s">
        <v>267</v>
      </c>
      <c r="FB60" s="55" t="s">
        <v>51</v>
      </c>
      <c r="FC60" s="55" t="s">
        <v>1898</v>
      </c>
      <c r="FD60" s="122"/>
      <c r="FE60" s="55"/>
      <c r="FF60" s="127" t="s">
        <v>267</v>
      </c>
      <c r="FG60" s="55" t="s">
        <v>1904</v>
      </c>
      <c r="FH60" s="78" t="s">
        <v>1311</v>
      </c>
      <c r="FI60" s="78" t="s">
        <v>613</v>
      </c>
      <c r="FJ60" s="55">
        <v>3704</v>
      </c>
      <c r="FK60" s="55">
        <v>11</v>
      </c>
      <c r="FL60" s="78" t="s">
        <v>614</v>
      </c>
      <c r="FM60" s="55"/>
      <c r="FN60" s="55" t="s">
        <v>1900</v>
      </c>
      <c r="FO60" s="55" t="s">
        <v>1900</v>
      </c>
      <c r="FP60" s="55">
        <v>5</v>
      </c>
      <c r="FQ60" s="125">
        <v>265740268.26642644</v>
      </c>
      <c r="FR60" s="125">
        <v>209905.42517095295</v>
      </c>
      <c r="FS60" s="55">
        <v>3</v>
      </c>
      <c r="FT60" s="55">
        <v>4</v>
      </c>
      <c r="FU60" s="55">
        <v>1</v>
      </c>
      <c r="FV60" s="125">
        <v>185000</v>
      </c>
      <c r="FW60" s="55">
        <v>8</v>
      </c>
      <c r="FX60" s="125">
        <v>10725360.720000001</v>
      </c>
      <c r="FY60" s="55">
        <v>1</v>
      </c>
      <c r="FZ60" s="125">
        <v>1000000</v>
      </c>
      <c r="GA60" s="55" t="s">
        <v>1900</v>
      </c>
      <c r="GB60" s="55" t="s">
        <v>1901</v>
      </c>
      <c r="GC60" s="55" t="s">
        <v>1900</v>
      </c>
      <c r="GD60" s="124">
        <v>86.14</v>
      </c>
      <c r="GE60" s="124">
        <v>41.73</v>
      </c>
      <c r="GF60" s="125">
        <v>7933339.3000000007</v>
      </c>
      <c r="GG60" s="125">
        <v>6306.311049284579</v>
      </c>
      <c r="GH60" s="125">
        <v>16569501.75</v>
      </c>
      <c r="GI60" s="125">
        <v>13171.305047694754</v>
      </c>
      <c r="GJ60" s="125">
        <v>2941101.24</v>
      </c>
      <c r="GK60" s="125">
        <v>2337.9183147853737</v>
      </c>
      <c r="GL60" s="125">
        <v>1338932.76</v>
      </c>
      <c r="GM60" s="125">
        <v>1064.3344674085852</v>
      </c>
      <c r="GN60" s="125">
        <v>1186733.92</v>
      </c>
      <c r="GO60" s="125">
        <v>943.34969793322728</v>
      </c>
      <c r="GP60" s="125">
        <v>56851.69</v>
      </c>
      <c r="GQ60" s="125">
        <v>45.192122416534183</v>
      </c>
      <c r="GR60" s="125">
        <v>87311.13</v>
      </c>
      <c r="GS60" s="125">
        <v>69.404713831478546</v>
      </c>
      <c r="GT60" s="125">
        <v>10958571.01</v>
      </c>
      <c r="GU60" s="125">
        <v>8711.1057313195543</v>
      </c>
      <c r="GV60" s="125">
        <v>-2332856.1699999981</v>
      </c>
      <c r="GW60" s="125">
        <v>-1854.4166693163736</v>
      </c>
      <c r="GX60" s="55">
        <v>0</v>
      </c>
      <c r="GY60" s="55">
        <v>0</v>
      </c>
      <c r="GZ60" s="55">
        <v>0</v>
      </c>
      <c r="HA60" s="55" t="s">
        <v>1901</v>
      </c>
      <c r="HB60" s="172">
        <v>0.86356806761187732</v>
      </c>
      <c r="HC60" s="123">
        <v>1360</v>
      </c>
      <c r="HD60" s="153">
        <v>0.36036036036036034</v>
      </c>
      <c r="HE60" s="123">
        <v>120</v>
      </c>
      <c r="HF60" s="153">
        <v>9.5389507154213043E-2</v>
      </c>
      <c r="HG60" s="123">
        <v>6667</v>
      </c>
      <c r="HH60" s="153">
        <v>1.7665606783253844</v>
      </c>
      <c r="HI60" s="123">
        <v>125</v>
      </c>
      <c r="HJ60" s="153">
        <v>9.9364069952305248E-2</v>
      </c>
      <c r="HK60" s="123">
        <v>4066</v>
      </c>
      <c r="HL60" s="153">
        <v>1.077371489136195</v>
      </c>
      <c r="HM60" s="123">
        <v>26</v>
      </c>
      <c r="HN60" s="153">
        <v>2.066772655007949E-2</v>
      </c>
      <c r="HO60" s="123">
        <v>7348</v>
      </c>
      <c r="HP60" s="153">
        <v>1.9470058293587706</v>
      </c>
      <c r="HQ60" s="123">
        <v>9850</v>
      </c>
      <c r="HR60" s="153">
        <v>2.6099629040805512</v>
      </c>
      <c r="HS60" s="123">
        <v>45</v>
      </c>
      <c r="HT60" s="153">
        <v>22.5</v>
      </c>
      <c r="HU60" s="123">
        <v>98</v>
      </c>
      <c r="HV60" s="153">
        <v>49</v>
      </c>
      <c r="HW60" s="123">
        <v>611</v>
      </c>
      <c r="HX60" s="123">
        <v>203.66666666666666</v>
      </c>
      <c r="HY60" s="153">
        <v>0.44663742690058478</v>
      </c>
      <c r="HZ60" s="123">
        <v>36043</v>
      </c>
      <c r="IA60" s="153">
        <v>9.5503444621091678</v>
      </c>
      <c r="IB60" s="123">
        <v>154</v>
      </c>
      <c r="IC60" s="153">
        <v>0.12241653418124006</v>
      </c>
      <c r="ID60" s="123">
        <v>35666</v>
      </c>
      <c r="IE60" s="153">
        <v>9.4504504504504503</v>
      </c>
      <c r="IF60" s="123">
        <v>1878</v>
      </c>
      <c r="IG60" s="153">
        <v>1.492845786963434</v>
      </c>
      <c r="IH60" s="123">
        <v>2774</v>
      </c>
      <c r="II60" s="153">
        <v>0.73502914679385267</v>
      </c>
      <c r="IJ60" s="123">
        <v>1386</v>
      </c>
      <c r="IK60" s="153">
        <v>1.1017488076311606</v>
      </c>
      <c r="IL60" s="95">
        <v>613</v>
      </c>
      <c r="IM60" s="95">
        <v>612</v>
      </c>
      <c r="IN60" s="95">
        <v>90</v>
      </c>
      <c r="IO60" s="95">
        <v>167</v>
      </c>
      <c r="IP60" s="95">
        <v>36</v>
      </c>
      <c r="IQ60" s="113">
        <v>27.29</v>
      </c>
      <c r="IR60" s="113">
        <v>40</v>
      </c>
      <c r="IS60" s="113">
        <v>0.62</v>
      </c>
      <c r="IT60" s="95">
        <v>25</v>
      </c>
      <c r="IU60" s="95">
        <v>8</v>
      </c>
      <c r="IV60" s="113">
        <v>6.3593004769475362E-3</v>
      </c>
      <c r="IW60" s="95">
        <v>5</v>
      </c>
      <c r="IX60" s="95">
        <v>32</v>
      </c>
      <c r="IY60" s="124">
        <f t="shared" si="7"/>
        <v>0.39745627980922094</v>
      </c>
      <c r="IZ60" s="124">
        <f t="shared" si="7"/>
        <v>2.5437201907790143</v>
      </c>
      <c r="JA60" s="182" t="s">
        <v>272</v>
      </c>
      <c r="JB60" s="182">
        <v>50</v>
      </c>
      <c r="JC60" s="230">
        <v>3.9494470774091628E-2</v>
      </c>
      <c r="JD60" s="205"/>
    </row>
    <row r="61" spans="1:264" s="35" customFormat="1" ht="29.25" hidden="1" customHeight="1">
      <c r="A61" s="122" t="s">
        <v>256</v>
      </c>
      <c r="B61" s="158" t="s">
        <v>256</v>
      </c>
      <c r="C61" s="158" t="s">
        <v>1739</v>
      </c>
      <c r="D61" s="55">
        <v>63</v>
      </c>
      <c r="E61" s="158" t="s">
        <v>1345</v>
      </c>
      <c r="F61" s="145">
        <v>245</v>
      </c>
      <c r="G61" s="55" t="s">
        <v>1981</v>
      </c>
      <c r="H61" s="123">
        <v>245</v>
      </c>
      <c r="I61" s="123">
        <v>276</v>
      </c>
      <c r="J61" s="124">
        <v>1.1265305999999999</v>
      </c>
      <c r="K61" s="124">
        <v>15.2212245</v>
      </c>
      <c r="L61" s="123">
        <v>108</v>
      </c>
      <c r="M61" s="123">
        <v>168</v>
      </c>
      <c r="N61" s="123">
        <v>0</v>
      </c>
      <c r="O61" s="123">
        <v>0</v>
      </c>
      <c r="P61" s="123">
        <v>0</v>
      </c>
      <c r="Q61" s="123">
        <v>0</v>
      </c>
      <c r="R61" s="123">
        <v>0</v>
      </c>
      <c r="S61" s="123">
        <v>0</v>
      </c>
      <c r="T61" s="123">
        <v>0</v>
      </c>
      <c r="U61" s="123">
        <v>0</v>
      </c>
      <c r="V61" s="123">
        <v>2</v>
      </c>
      <c r="W61" s="123">
        <v>4</v>
      </c>
      <c r="X61" s="123">
        <v>108</v>
      </c>
      <c r="Y61" s="123">
        <v>121</v>
      </c>
      <c r="Z61" s="123">
        <v>41</v>
      </c>
      <c r="AA61" s="123">
        <v>0</v>
      </c>
      <c r="AB61" s="123">
        <v>273</v>
      </c>
      <c r="AC61" s="123">
        <v>270</v>
      </c>
      <c r="AD61" s="123">
        <v>10</v>
      </c>
      <c r="AE61" s="123">
        <v>43</v>
      </c>
      <c r="AF61" s="123">
        <v>219</v>
      </c>
      <c r="AG61" s="123">
        <v>3</v>
      </c>
      <c r="AH61" s="123">
        <v>1</v>
      </c>
      <c r="AI61" s="123">
        <v>164</v>
      </c>
      <c r="AJ61" s="123">
        <v>49</v>
      </c>
      <c r="AK61" s="123">
        <v>5</v>
      </c>
      <c r="AL61" s="123">
        <v>3</v>
      </c>
      <c r="AM61" s="123">
        <v>13</v>
      </c>
      <c r="AN61" s="125">
        <v>359.24081632653059</v>
      </c>
      <c r="AO61" s="125">
        <v>253</v>
      </c>
      <c r="AP61" s="123">
        <v>2</v>
      </c>
      <c r="AQ61" s="123">
        <v>13</v>
      </c>
      <c r="AR61" s="123">
        <v>140</v>
      </c>
      <c r="AS61" s="123">
        <v>28</v>
      </c>
      <c r="AT61" s="123">
        <v>16</v>
      </c>
      <c r="AU61" s="123">
        <v>15</v>
      </c>
      <c r="AV61" s="123">
        <v>10</v>
      </c>
      <c r="AW61" s="123">
        <v>7</v>
      </c>
      <c r="AX61" s="123">
        <v>0</v>
      </c>
      <c r="AY61" s="123">
        <v>5</v>
      </c>
      <c r="AZ61" s="123">
        <v>9</v>
      </c>
      <c r="BA61" s="125">
        <v>15414.566115702479</v>
      </c>
      <c r="BB61" s="125">
        <v>10692</v>
      </c>
      <c r="BC61" s="123">
        <v>6</v>
      </c>
      <c r="BD61" s="123">
        <v>54</v>
      </c>
      <c r="BE61" s="123">
        <v>107</v>
      </c>
      <c r="BF61" s="123">
        <v>27</v>
      </c>
      <c r="BG61" s="123">
        <v>19</v>
      </c>
      <c r="BH61" s="123">
        <v>11</v>
      </c>
      <c r="BI61" s="123">
        <v>3</v>
      </c>
      <c r="BJ61" s="123">
        <v>5</v>
      </c>
      <c r="BK61" s="123">
        <v>2</v>
      </c>
      <c r="BL61" s="123">
        <v>3</v>
      </c>
      <c r="BM61" s="123">
        <v>2</v>
      </c>
      <c r="BN61" s="123">
        <v>1</v>
      </c>
      <c r="BO61" s="123">
        <v>1</v>
      </c>
      <c r="BP61" s="123">
        <v>0</v>
      </c>
      <c r="BQ61" s="123">
        <v>0</v>
      </c>
      <c r="BR61" s="123">
        <v>1</v>
      </c>
      <c r="BS61" s="123">
        <v>0</v>
      </c>
      <c r="BT61" s="123">
        <v>0</v>
      </c>
      <c r="BU61" s="123">
        <v>0</v>
      </c>
      <c r="BV61" s="123">
        <v>0</v>
      </c>
      <c r="BW61" s="123">
        <v>0</v>
      </c>
      <c r="BX61" s="123">
        <v>19</v>
      </c>
      <c r="BY61" s="125">
        <v>30121.21052631579</v>
      </c>
      <c r="BZ61" s="125">
        <v>27720</v>
      </c>
      <c r="CA61" s="123">
        <v>6</v>
      </c>
      <c r="CB61" s="125">
        <v>4928</v>
      </c>
      <c r="CC61" s="125">
        <v>4776</v>
      </c>
      <c r="CD61" s="123">
        <v>217</v>
      </c>
      <c r="CE61" s="125">
        <v>14416.838709677419</v>
      </c>
      <c r="CF61" s="125">
        <v>10680</v>
      </c>
      <c r="CG61" s="123">
        <v>207</v>
      </c>
      <c r="CH61" s="123">
        <v>24</v>
      </c>
      <c r="CI61" s="123">
        <v>9</v>
      </c>
      <c r="CJ61" s="123">
        <v>2</v>
      </c>
      <c r="CK61" s="123">
        <v>0</v>
      </c>
      <c r="CL61" s="123">
        <v>0</v>
      </c>
      <c r="CM61" s="126">
        <v>0</v>
      </c>
      <c r="CN61" s="123">
        <v>4</v>
      </c>
      <c r="CO61" s="126">
        <v>1.6326530612244899E-2</v>
      </c>
      <c r="CP61" s="123">
        <v>153</v>
      </c>
      <c r="CQ61" s="123">
        <v>0</v>
      </c>
      <c r="CR61" s="126">
        <v>0</v>
      </c>
      <c r="CS61" s="123">
        <v>23</v>
      </c>
      <c r="CT61" s="126">
        <f t="shared" si="0"/>
        <v>9.3877551020408165E-2</v>
      </c>
      <c r="CU61" s="123">
        <v>162</v>
      </c>
      <c r="CV61" s="126">
        <f t="shared" si="1"/>
        <v>0.66122448979591841</v>
      </c>
      <c r="CW61" s="123">
        <v>23</v>
      </c>
      <c r="CX61" s="126">
        <f t="shared" si="2"/>
        <v>9.3877551020408165E-2</v>
      </c>
      <c r="CY61" s="123">
        <v>162</v>
      </c>
      <c r="CZ61" s="126">
        <f t="shared" si="3"/>
        <v>0.66122448979591841</v>
      </c>
      <c r="DA61" s="122" t="s">
        <v>1906</v>
      </c>
      <c r="DB61" s="55"/>
      <c r="DC61" s="55">
        <v>3</v>
      </c>
      <c r="DD61" s="55">
        <v>0</v>
      </c>
      <c r="DE61" s="78" t="s">
        <v>404</v>
      </c>
      <c r="DF61" s="127" t="s">
        <v>606</v>
      </c>
      <c r="DG61" s="78" t="s">
        <v>1223</v>
      </c>
      <c r="DH61" s="127" t="s">
        <v>1224</v>
      </c>
      <c r="DI61" s="78" t="s">
        <v>592</v>
      </c>
      <c r="DJ61" s="127" t="s">
        <v>609</v>
      </c>
      <c r="DK61" s="78" t="s">
        <v>309</v>
      </c>
      <c r="DL61" s="127" t="s">
        <v>610</v>
      </c>
      <c r="DM61" s="127" t="s">
        <v>964</v>
      </c>
      <c r="DN61" s="55" t="s">
        <v>1897</v>
      </c>
      <c r="DO61" s="68">
        <v>7.2463768115942004</v>
      </c>
      <c r="DP61" s="55" t="s">
        <v>1898</v>
      </c>
      <c r="DQ61" s="55" t="s">
        <v>272</v>
      </c>
      <c r="DR61" s="127" t="s">
        <v>328</v>
      </c>
      <c r="DS61" s="169" t="s">
        <v>1982</v>
      </c>
      <c r="DT61" s="78">
        <v>2022</v>
      </c>
      <c r="DU61" s="78" t="s">
        <v>519</v>
      </c>
      <c r="DV61" s="123">
        <v>252</v>
      </c>
      <c r="DW61" s="123">
        <v>245</v>
      </c>
      <c r="DX61" s="55">
        <v>5</v>
      </c>
      <c r="DY61" s="55">
        <v>2</v>
      </c>
      <c r="DZ61" s="55">
        <v>56</v>
      </c>
      <c r="EA61" s="55">
        <v>196</v>
      </c>
      <c r="EB61" s="123">
        <v>0</v>
      </c>
      <c r="EC61" s="55">
        <v>0</v>
      </c>
      <c r="ED61" s="55">
        <v>0</v>
      </c>
      <c r="EE61" s="55">
        <v>0</v>
      </c>
      <c r="EF61" s="55">
        <v>0</v>
      </c>
      <c r="EG61" s="55">
        <v>0</v>
      </c>
      <c r="EH61" s="78">
        <v>3</v>
      </c>
      <c r="EI61" s="78">
        <v>0</v>
      </c>
      <c r="EJ61" s="127" t="s">
        <v>268</v>
      </c>
      <c r="EK61" s="127" t="s">
        <v>290</v>
      </c>
      <c r="EL61" s="81">
        <v>28794</v>
      </c>
      <c r="EM61" s="78">
        <v>42</v>
      </c>
      <c r="EN61" s="78" t="s">
        <v>271</v>
      </c>
      <c r="EO61" s="84">
        <v>48175</v>
      </c>
      <c r="EP61" s="78">
        <v>5.28</v>
      </c>
      <c r="EQ61" s="263">
        <v>32646.442283358199</v>
      </c>
      <c r="ER61" s="263">
        <v>236737.53515265501</v>
      </c>
      <c r="ES61" s="84">
        <f t="shared" si="4"/>
        <v>204091.09286929682</v>
      </c>
      <c r="ET61" s="113">
        <f t="shared" si="5"/>
        <v>0.86209857992182415</v>
      </c>
      <c r="EU61" s="55">
        <v>3</v>
      </c>
      <c r="EV61" s="55">
        <v>6</v>
      </c>
      <c r="EW61" s="55" t="s">
        <v>1898</v>
      </c>
      <c r="EX61" s="78" t="s">
        <v>390</v>
      </c>
      <c r="EY61" s="158"/>
      <c r="EZ61" s="158"/>
      <c r="FA61" s="78" t="s">
        <v>267</v>
      </c>
      <c r="FB61" s="55" t="s">
        <v>51</v>
      </c>
      <c r="FC61" s="55" t="s">
        <v>1898</v>
      </c>
      <c r="FD61" s="122"/>
      <c r="FE61" s="55"/>
      <c r="FF61" s="127" t="s">
        <v>267</v>
      </c>
      <c r="FG61" s="55" t="s">
        <v>1904</v>
      </c>
      <c r="FH61" s="78" t="s">
        <v>1346</v>
      </c>
      <c r="FI61" s="78" t="s">
        <v>1347</v>
      </c>
      <c r="FJ61" s="55">
        <v>3703</v>
      </c>
      <c r="FK61" s="55">
        <v>8</v>
      </c>
      <c r="FL61" s="78" t="s">
        <v>967</v>
      </c>
      <c r="FM61" s="55"/>
      <c r="FN61" s="55" t="s">
        <v>1900</v>
      </c>
      <c r="FO61" s="55" t="s">
        <v>1900</v>
      </c>
      <c r="FP61" s="55">
        <v>0</v>
      </c>
      <c r="FQ61" s="125">
        <v>49680493.701919444</v>
      </c>
      <c r="FR61" s="125">
        <v>197144.8162774581</v>
      </c>
      <c r="FS61" s="55">
        <v>3</v>
      </c>
      <c r="FT61" s="55">
        <v>4</v>
      </c>
      <c r="FU61" s="55">
        <v>1</v>
      </c>
      <c r="FV61" s="125">
        <v>185000</v>
      </c>
      <c r="FW61" s="55">
        <v>0</v>
      </c>
      <c r="FX61" s="125">
        <v>0</v>
      </c>
      <c r="FY61" s="55">
        <v>1</v>
      </c>
      <c r="FZ61" s="125">
        <v>503036.7</v>
      </c>
      <c r="GA61" s="55" t="s">
        <v>1900</v>
      </c>
      <c r="GB61" s="55" t="s">
        <v>1900</v>
      </c>
      <c r="GC61" s="55" t="s">
        <v>1900</v>
      </c>
      <c r="GD61" s="124">
        <v>91.56</v>
      </c>
      <c r="GE61" s="124">
        <v>15.51</v>
      </c>
      <c r="GF61" s="125">
        <v>1020597.02</v>
      </c>
      <c r="GG61" s="125">
        <v>4165.7021224489799</v>
      </c>
      <c r="GH61" s="125">
        <v>3355034.8000000003</v>
      </c>
      <c r="GI61" s="125">
        <v>13694.019591836735</v>
      </c>
      <c r="GJ61" s="125">
        <v>203191.72</v>
      </c>
      <c r="GK61" s="125">
        <v>829.35395918367351</v>
      </c>
      <c r="GL61" s="125">
        <v>255758.13</v>
      </c>
      <c r="GM61" s="125">
        <v>1043.9107346938777</v>
      </c>
      <c r="GN61" s="125">
        <v>225236.89</v>
      </c>
      <c r="GO61" s="125">
        <v>919.33424489795925</v>
      </c>
      <c r="GP61" s="125">
        <v>11497.15</v>
      </c>
      <c r="GQ61" s="125">
        <v>46.927142857142854</v>
      </c>
      <c r="GR61" s="125">
        <v>45492.35</v>
      </c>
      <c r="GS61" s="125">
        <v>185.68306122448979</v>
      </c>
      <c r="GT61" s="125">
        <v>2613858.5600000005</v>
      </c>
      <c r="GU61" s="125">
        <v>10668.810448979593</v>
      </c>
      <c r="GV61" s="125">
        <v>-957577.28000000026</v>
      </c>
      <c r="GW61" s="125">
        <v>-3908.4786938775519</v>
      </c>
      <c r="GX61" s="55">
        <v>0</v>
      </c>
      <c r="GY61" s="55">
        <v>0</v>
      </c>
      <c r="GZ61" s="55">
        <v>0</v>
      </c>
      <c r="HA61" s="55" t="s">
        <v>1901</v>
      </c>
      <c r="HB61" s="172">
        <v>0.98535507193386374</v>
      </c>
      <c r="HC61" s="123">
        <v>76</v>
      </c>
      <c r="HD61" s="153">
        <v>0.10340136054421768</v>
      </c>
      <c r="HE61" s="123">
        <v>6</v>
      </c>
      <c r="HF61" s="153">
        <v>2.4489795918367346E-2</v>
      </c>
      <c r="HG61" s="123">
        <v>1692</v>
      </c>
      <c r="HH61" s="153">
        <v>2.3020408163265307</v>
      </c>
      <c r="HI61" s="123">
        <v>35</v>
      </c>
      <c r="HJ61" s="153">
        <v>0.14285714285714285</v>
      </c>
      <c r="HK61" s="123">
        <v>583</v>
      </c>
      <c r="HL61" s="153">
        <v>0.79319727891156466</v>
      </c>
      <c r="HM61" s="123">
        <v>5</v>
      </c>
      <c r="HN61" s="153">
        <v>2.0408163265306121E-2</v>
      </c>
      <c r="HO61" s="123">
        <v>903</v>
      </c>
      <c r="HP61" s="153">
        <v>1.2285714285714286</v>
      </c>
      <c r="HQ61" s="123">
        <v>465</v>
      </c>
      <c r="HR61" s="153">
        <v>0.63265306122448983</v>
      </c>
      <c r="HS61" s="123">
        <v>8</v>
      </c>
      <c r="HT61" s="153">
        <v>4</v>
      </c>
      <c r="HU61" s="123">
        <v>14</v>
      </c>
      <c r="HV61" s="153">
        <v>7</v>
      </c>
      <c r="HW61" s="123">
        <v>103</v>
      </c>
      <c r="HX61" s="123">
        <v>34.333333333333336</v>
      </c>
      <c r="HY61" s="153">
        <v>0.47685185185185186</v>
      </c>
      <c r="HZ61" s="123">
        <v>5950</v>
      </c>
      <c r="IA61" s="153">
        <v>8.0952380952380949</v>
      </c>
      <c r="IB61" s="123">
        <v>30</v>
      </c>
      <c r="IC61" s="153">
        <v>0.12244897959183673</v>
      </c>
      <c r="ID61" s="123">
        <v>4693</v>
      </c>
      <c r="IE61" s="153">
        <v>6.3850340136054422</v>
      </c>
      <c r="IF61" s="123">
        <v>372</v>
      </c>
      <c r="IG61" s="153">
        <v>1.5183673469387755</v>
      </c>
      <c r="IH61" s="123">
        <v>427</v>
      </c>
      <c r="II61" s="153">
        <v>0.580952380952381</v>
      </c>
      <c r="IJ61" s="123">
        <v>155</v>
      </c>
      <c r="IK61" s="153">
        <v>0.63265306122448983</v>
      </c>
      <c r="IL61" s="95">
        <v>0</v>
      </c>
      <c r="IM61" s="95">
        <v>0</v>
      </c>
      <c r="IN61" s="95">
        <v>0</v>
      </c>
      <c r="IO61" s="95">
        <v>0</v>
      </c>
      <c r="IP61" s="95">
        <v>0</v>
      </c>
      <c r="IQ61" s="113" t="s">
        <v>1900</v>
      </c>
      <c r="IR61" s="113" t="s">
        <v>1900</v>
      </c>
      <c r="IS61" s="113" t="s">
        <v>1900</v>
      </c>
      <c r="IT61" s="95">
        <v>15</v>
      </c>
      <c r="IU61" s="95">
        <v>11</v>
      </c>
      <c r="IV61" s="113">
        <v>4.4897959183673466E-2</v>
      </c>
      <c r="IW61" s="95" t="s">
        <v>1900</v>
      </c>
      <c r="IX61" s="95" t="s">
        <v>1900</v>
      </c>
      <c r="IY61" s="124" t="s">
        <v>1900</v>
      </c>
      <c r="IZ61" s="124" t="s">
        <v>1900</v>
      </c>
      <c r="JA61" s="182" t="s">
        <v>267</v>
      </c>
      <c r="JB61" s="182">
        <v>29</v>
      </c>
      <c r="JC61" s="230">
        <v>0.11507936507936507</v>
      </c>
      <c r="JD61" s="205"/>
    </row>
    <row r="62" spans="1:264" s="35" customFormat="1" ht="29.25" hidden="1" customHeight="1">
      <c r="A62" s="122" t="s">
        <v>256</v>
      </c>
      <c r="B62" s="158" t="s">
        <v>256</v>
      </c>
      <c r="C62" s="158" t="s">
        <v>1814</v>
      </c>
      <c r="D62" s="55">
        <v>280</v>
      </c>
      <c r="E62" s="158" t="s">
        <v>1423</v>
      </c>
      <c r="F62" s="145">
        <v>280</v>
      </c>
      <c r="G62" s="55" t="s">
        <v>1937</v>
      </c>
      <c r="H62" s="123">
        <v>409</v>
      </c>
      <c r="I62" s="123">
        <v>849</v>
      </c>
      <c r="J62" s="124">
        <v>2.0757946</v>
      </c>
      <c r="K62" s="124">
        <v>22.375794599999999</v>
      </c>
      <c r="L62" s="123">
        <v>331</v>
      </c>
      <c r="M62" s="123">
        <v>518</v>
      </c>
      <c r="N62" s="123">
        <v>27</v>
      </c>
      <c r="O62" s="123">
        <v>56</v>
      </c>
      <c r="P62" s="123">
        <v>85</v>
      </c>
      <c r="Q62" s="123">
        <v>83</v>
      </c>
      <c r="R62" s="123">
        <v>70</v>
      </c>
      <c r="S62" s="123">
        <v>99</v>
      </c>
      <c r="T62" s="123">
        <v>72</v>
      </c>
      <c r="U62" s="123">
        <v>109</v>
      </c>
      <c r="V62" s="123">
        <v>59</v>
      </c>
      <c r="W62" s="123">
        <v>42</v>
      </c>
      <c r="X62" s="123">
        <v>76</v>
      </c>
      <c r="Y62" s="123">
        <v>55</v>
      </c>
      <c r="Z62" s="123">
        <v>16</v>
      </c>
      <c r="AA62" s="123">
        <v>223</v>
      </c>
      <c r="AB62" s="123">
        <v>169</v>
      </c>
      <c r="AC62" s="123">
        <v>147</v>
      </c>
      <c r="AD62" s="123">
        <v>37</v>
      </c>
      <c r="AE62" s="123">
        <v>372</v>
      </c>
      <c r="AF62" s="123">
        <v>440</v>
      </c>
      <c r="AG62" s="123">
        <v>0</v>
      </c>
      <c r="AH62" s="123">
        <v>0</v>
      </c>
      <c r="AI62" s="123">
        <v>211</v>
      </c>
      <c r="AJ62" s="123">
        <v>36</v>
      </c>
      <c r="AK62" s="123">
        <v>11</v>
      </c>
      <c r="AL62" s="123">
        <v>7</v>
      </c>
      <c r="AM62" s="123">
        <v>32</v>
      </c>
      <c r="AN62" s="125">
        <v>577.99266503667479</v>
      </c>
      <c r="AO62" s="125">
        <v>429</v>
      </c>
      <c r="AP62" s="123">
        <v>1</v>
      </c>
      <c r="AQ62" s="123">
        <v>26</v>
      </c>
      <c r="AR62" s="123">
        <v>115</v>
      </c>
      <c r="AS62" s="123">
        <v>43</v>
      </c>
      <c r="AT62" s="123">
        <v>49</v>
      </c>
      <c r="AU62" s="123">
        <v>25</v>
      </c>
      <c r="AV62" s="123">
        <v>26</v>
      </c>
      <c r="AW62" s="123">
        <v>19</v>
      </c>
      <c r="AX62" s="123">
        <v>27</v>
      </c>
      <c r="AY62" s="123">
        <v>10</v>
      </c>
      <c r="AZ62" s="123">
        <v>68</v>
      </c>
      <c r="BA62" s="125">
        <v>26464.742014742016</v>
      </c>
      <c r="BB62" s="125">
        <v>19322</v>
      </c>
      <c r="BC62" s="123">
        <v>12</v>
      </c>
      <c r="BD62" s="123">
        <v>57</v>
      </c>
      <c r="BE62" s="123">
        <v>93</v>
      </c>
      <c r="BF62" s="123">
        <v>47</v>
      </c>
      <c r="BG62" s="123">
        <v>39</v>
      </c>
      <c r="BH62" s="123">
        <v>26</v>
      </c>
      <c r="BI62" s="123">
        <v>30</v>
      </c>
      <c r="BJ62" s="123">
        <v>20</v>
      </c>
      <c r="BK62" s="123">
        <v>20</v>
      </c>
      <c r="BL62" s="123">
        <v>12</v>
      </c>
      <c r="BM62" s="123">
        <v>8</v>
      </c>
      <c r="BN62" s="123">
        <v>13</v>
      </c>
      <c r="BO62" s="123">
        <v>9</v>
      </c>
      <c r="BP62" s="123">
        <v>4</v>
      </c>
      <c r="BQ62" s="123">
        <v>2</v>
      </c>
      <c r="BR62" s="123">
        <v>3</v>
      </c>
      <c r="BS62" s="123">
        <v>1</v>
      </c>
      <c r="BT62" s="123">
        <v>6</v>
      </c>
      <c r="BU62" s="123">
        <v>1</v>
      </c>
      <c r="BV62" s="123">
        <v>0</v>
      </c>
      <c r="BW62" s="123">
        <v>4</v>
      </c>
      <c r="BX62" s="123">
        <v>188</v>
      </c>
      <c r="BY62" s="125">
        <v>38513.393617021276</v>
      </c>
      <c r="BZ62" s="125">
        <v>33255.5</v>
      </c>
      <c r="CA62" s="123">
        <v>56</v>
      </c>
      <c r="CB62" s="125">
        <v>17619.785714285714</v>
      </c>
      <c r="CC62" s="125">
        <v>14197</v>
      </c>
      <c r="CD62" s="123">
        <v>172</v>
      </c>
      <c r="CE62" s="125">
        <v>16922.877906976744</v>
      </c>
      <c r="CF62" s="125">
        <v>12228</v>
      </c>
      <c r="CG62" s="123">
        <v>263</v>
      </c>
      <c r="CH62" s="123">
        <v>77</v>
      </c>
      <c r="CI62" s="123">
        <v>47</v>
      </c>
      <c r="CJ62" s="123">
        <v>18</v>
      </c>
      <c r="CK62" s="123">
        <v>1</v>
      </c>
      <c r="CL62" s="123">
        <v>2</v>
      </c>
      <c r="CM62" s="126">
        <v>4.8899755501222494E-3</v>
      </c>
      <c r="CN62" s="123">
        <v>27</v>
      </c>
      <c r="CO62" s="126">
        <v>6.6014669926650366E-2</v>
      </c>
      <c r="CP62" s="123">
        <v>174</v>
      </c>
      <c r="CQ62" s="123">
        <v>33</v>
      </c>
      <c r="CR62" s="126">
        <v>3.8869257950530034E-2</v>
      </c>
      <c r="CS62" s="123">
        <v>14</v>
      </c>
      <c r="CT62" s="126">
        <f t="shared" si="0"/>
        <v>3.4229828850855744E-2</v>
      </c>
      <c r="CU62" s="123">
        <v>248</v>
      </c>
      <c r="CV62" s="126">
        <f t="shared" si="1"/>
        <v>0.60635696821515894</v>
      </c>
      <c r="CW62" s="123">
        <v>3</v>
      </c>
      <c r="CX62" s="126">
        <f t="shared" si="2"/>
        <v>7.3349633251833741E-3</v>
      </c>
      <c r="CY62" s="123">
        <v>112</v>
      </c>
      <c r="CZ62" s="126">
        <f t="shared" si="3"/>
        <v>0.27383863080684595</v>
      </c>
      <c r="DA62" s="122" t="s">
        <v>1906</v>
      </c>
      <c r="DB62" s="55"/>
      <c r="DC62" s="55">
        <v>58</v>
      </c>
      <c r="DD62" s="55">
        <v>4</v>
      </c>
      <c r="DE62" s="78" t="s">
        <v>258</v>
      </c>
      <c r="DF62" s="127" t="s">
        <v>259</v>
      </c>
      <c r="DG62" s="78" t="s">
        <v>324</v>
      </c>
      <c r="DH62" s="127" t="s">
        <v>325</v>
      </c>
      <c r="DI62" s="78" t="s">
        <v>592</v>
      </c>
      <c r="DJ62" s="127" t="s">
        <v>609</v>
      </c>
      <c r="DK62" s="78" t="s">
        <v>354</v>
      </c>
      <c r="DL62" s="127" t="s">
        <v>633</v>
      </c>
      <c r="DM62" s="127" t="s">
        <v>327</v>
      </c>
      <c r="DN62" s="55" t="s">
        <v>1897</v>
      </c>
      <c r="DO62" s="68">
        <v>15.046296296296296</v>
      </c>
      <c r="DP62" s="55" t="s">
        <v>1898</v>
      </c>
      <c r="DQ62" s="55" t="s">
        <v>272</v>
      </c>
      <c r="DR62" s="127" t="s">
        <v>328</v>
      </c>
      <c r="DS62" s="169" t="s">
        <v>1983</v>
      </c>
      <c r="DT62" s="78">
        <v>2024</v>
      </c>
      <c r="DU62" s="78" t="s">
        <v>267</v>
      </c>
      <c r="DV62" s="123">
        <v>413</v>
      </c>
      <c r="DW62" s="123">
        <v>408</v>
      </c>
      <c r="DX62" s="55">
        <v>3</v>
      </c>
      <c r="DY62" s="55">
        <v>2</v>
      </c>
      <c r="DZ62" s="55">
        <v>42</v>
      </c>
      <c r="EA62" s="55">
        <v>42</v>
      </c>
      <c r="EB62" s="123">
        <v>160</v>
      </c>
      <c r="EC62" s="55">
        <v>169</v>
      </c>
      <c r="ED62" s="55">
        <v>0</v>
      </c>
      <c r="EE62" s="55">
        <v>0</v>
      </c>
      <c r="EF62" s="55">
        <v>0</v>
      </c>
      <c r="EG62" s="55">
        <v>0</v>
      </c>
      <c r="EH62" s="78">
        <v>7</v>
      </c>
      <c r="EI62" s="78">
        <v>1</v>
      </c>
      <c r="EJ62" s="127" t="s">
        <v>268</v>
      </c>
      <c r="EK62" s="127" t="s">
        <v>269</v>
      </c>
      <c r="EL62" s="81">
        <v>28257</v>
      </c>
      <c r="EM62" s="78">
        <v>43</v>
      </c>
      <c r="EN62" s="78" t="s">
        <v>271</v>
      </c>
      <c r="EO62" s="84">
        <v>63056</v>
      </c>
      <c r="EP62" s="78">
        <v>5.21</v>
      </c>
      <c r="EQ62" s="263">
        <v>60989.980770219001</v>
      </c>
      <c r="ER62" s="263">
        <v>216986.99168058601</v>
      </c>
      <c r="ES62" s="84">
        <f t="shared" si="4"/>
        <v>155997.01091036701</v>
      </c>
      <c r="ET62" s="113">
        <f t="shared" si="5"/>
        <v>0.71892333131195796</v>
      </c>
      <c r="EU62" s="55">
        <v>14</v>
      </c>
      <c r="EV62" s="55">
        <v>7</v>
      </c>
      <c r="EW62" s="55" t="s">
        <v>1898</v>
      </c>
      <c r="EX62" s="78" t="s">
        <v>390</v>
      </c>
      <c r="EY62" s="158"/>
      <c r="EZ62" s="158"/>
      <c r="FA62" s="78" t="s">
        <v>267</v>
      </c>
      <c r="FB62" s="55" t="s">
        <v>51</v>
      </c>
      <c r="FC62" s="55" t="s">
        <v>1898</v>
      </c>
      <c r="FD62" s="122"/>
      <c r="FE62" s="55"/>
      <c r="FF62" s="127" t="s">
        <v>267</v>
      </c>
      <c r="FG62" s="55" t="s">
        <v>1904</v>
      </c>
      <c r="FH62" s="78" t="s">
        <v>1424</v>
      </c>
      <c r="FI62" s="78" t="s">
        <v>719</v>
      </c>
      <c r="FJ62" s="55">
        <v>3709</v>
      </c>
      <c r="FK62" s="55">
        <v>8</v>
      </c>
      <c r="FL62" s="78" t="s">
        <v>331</v>
      </c>
      <c r="FM62" s="55"/>
      <c r="FN62" s="55" t="s">
        <v>1900</v>
      </c>
      <c r="FO62" s="55" t="s">
        <v>1901</v>
      </c>
      <c r="FP62" s="55">
        <v>4</v>
      </c>
      <c r="FQ62" s="125">
        <v>81054426.126074135</v>
      </c>
      <c r="FR62" s="125">
        <v>196257.69037790346</v>
      </c>
      <c r="FS62" s="55">
        <v>3</v>
      </c>
      <c r="FT62" s="55">
        <v>3.85</v>
      </c>
      <c r="FU62" s="55">
        <v>0</v>
      </c>
      <c r="FV62" s="125">
        <v>0</v>
      </c>
      <c r="FW62" s="55">
        <v>3</v>
      </c>
      <c r="FX62" s="125">
        <v>896365.41</v>
      </c>
      <c r="FY62" s="55">
        <v>0</v>
      </c>
      <c r="FZ62" s="125">
        <v>0</v>
      </c>
      <c r="GA62" s="55" t="s">
        <v>1900</v>
      </c>
      <c r="GB62" s="55" t="s">
        <v>1900</v>
      </c>
      <c r="GC62" s="55" t="s">
        <v>1900</v>
      </c>
      <c r="GD62" s="124">
        <v>91.78</v>
      </c>
      <c r="GE62" s="124">
        <v>39.46</v>
      </c>
      <c r="GF62" s="125">
        <v>2544348.39</v>
      </c>
      <c r="GG62" s="125">
        <v>6236.1480147058828</v>
      </c>
      <c r="GH62" s="125">
        <v>6180348.7400000021</v>
      </c>
      <c r="GI62" s="125">
        <v>15147.913578431378</v>
      </c>
      <c r="GJ62" s="125">
        <v>556558.65</v>
      </c>
      <c r="GK62" s="125">
        <v>1364.1143382352941</v>
      </c>
      <c r="GL62" s="125">
        <v>424017.78</v>
      </c>
      <c r="GM62" s="125">
        <v>1039.2592647058825</v>
      </c>
      <c r="GN62" s="125">
        <v>463182.52</v>
      </c>
      <c r="GO62" s="125">
        <v>1135.251274509804</v>
      </c>
      <c r="GP62" s="125">
        <v>203247.83</v>
      </c>
      <c r="GQ62" s="125">
        <v>498.15644607843132</v>
      </c>
      <c r="GR62" s="125">
        <v>100781.81</v>
      </c>
      <c r="GS62" s="125">
        <v>247.01424019607842</v>
      </c>
      <c r="GT62" s="125">
        <v>4432560.1500000022</v>
      </c>
      <c r="GU62" s="125">
        <v>10864.118014705888</v>
      </c>
      <c r="GV62" s="125">
        <v>-1052613.5500000026</v>
      </c>
      <c r="GW62" s="125">
        <v>-2579.9351715686339</v>
      </c>
      <c r="GX62" s="55">
        <v>0</v>
      </c>
      <c r="GY62" s="55">
        <v>0</v>
      </c>
      <c r="GZ62" s="55">
        <v>0</v>
      </c>
      <c r="HA62" s="55" t="s">
        <v>1898</v>
      </c>
      <c r="HB62" s="172">
        <v>0.53945985130718932</v>
      </c>
      <c r="HC62" s="123">
        <v>265</v>
      </c>
      <c r="HD62" s="153">
        <v>0.21650326797385619</v>
      </c>
      <c r="HE62" s="123">
        <v>27</v>
      </c>
      <c r="HF62" s="153">
        <v>6.6176470588235295E-2</v>
      </c>
      <c r="HG62" s="123">
        <v>3359</v>
      </c>
      <c r="HH62" s="153">
        <v>2.744281045751634</v>
      </c>
      <c r="HI62" s="123">
        <v>74</v>
      </c>
      <c r="HJ62" s="153">
        <v>0.18137254901960784</v>
      </c>
      <c r="HK62" s="123">
        <v>1045</v>
      </c>
      <c r="HL62" s="153">
        <v>0.85375816993464049</v>
      </c>
      <c r="HM62" s="123">
        <v>19</v>
      </c>
      <c r="HN62" s="153">
        <v>4.6568627450980393E-2</v>
      </c>
      <c r="HO62" s="123">
        <v>1158</v>
      </c>
      <c r="HP62" s="153">
        <v>0.94607843137254899</v>
      </c>
      <c r="HQ62" s="123">
        <v>1689</v>
      </c>
      <c r="HR62" s="153">
        <v>1.3799019607843137</v>
      </c>
      <c r="HS62" s="123">
        <v>17</v>
      </c>
      <c r="HT62" s="153">
        <v>8.5</v>
      </c>
      <c r="HU62" s="123">
        <v>20</v>
      </c>
      <c r="HV62" s="153">
        <v>10</v>
      </c>
      <c r="HW62" s="123">
        <v>202</v>
      </c>
      <c r="HX62" s="123">
        <v>67.333333333333329</v>
      </c>
      <c r="HY62" s="153">
        <v>0.80158730158730163</v>
      </c>
      <c r="HZ62" s="123">
        <v>12311</v>
      </c>
      <c r="IA62" s="153">
        <v>10.058006535947714</v>
      </c>
      <c r="IB62" s="123">
        <v>91</v>
      </c>
      <c r="IC62" s="153">
        <v>0.22303921568627452</v>
      </c>
      <c r="ID62" s="123">
        <v>8479</v>
      </c>
      <c r="IE62" s="153">
        <v>6.9272875816993471</v>
      </c>
      <c r="IF62" s="123">
        <v>918</v>
      </c>
      <c r="IG62" s="153">
        <v>2.25</v>
      </c>
      <c r="IH62" s="123">
        <v>706</v>
      </c>
      <c r="II62" s="153">
        <v>0.57679738562091509</v>
      </c>
      <c r="IJ62" s="123">
        <v>278</v>
      </c>
      <c r="IK62" s="153">
        <v>0.68137254901960786</v>
      </c>
      <c r="IL62" s="95">
        <v>0</v>
      </c>
      <c r="IM62" s="95">
        <v>0</v>
      </c>
      <c r="IN62" s="95">
        <v>0</v>
      </c>
      <c r="IO62" s="95">
        <v>0</v>
      </c>
      <c r="IP62" s="95">
        <v>0</v>
      </c>
      <c r="IQ62" s="113" t="s">
        <v>1900</v>
      </c>
      <c r="IR62" s="113" t="s">
        <v>1900</v>
      </c>
      <c r="IS62" s="113" t="s">
        <v>1900</v>
      </c>
      <c r="IT62" s="95">
        <v>28</v>
      </c>
      <c r="IU62" s="95">
        <v>22</v>
      </c>
      <c r="IV62" s="113">
        <v>5.3921568627450983E-2</v>
      </c>
      <c r="IW62" s="95">
        <v>4</v>
      </c>
      <c r="IX62" s="95">
        <v>14</v>
      </c>
      <c r="IY62" s="124">
        <f>(IW62/$DW62)*100</f>
        <v>0.98039215686274506</v>
      </c>
      <c r="IZ62" s="124">
        <f>(IX62/$DW62)*100</f>
        <v>3.4313725490196081</v>
      </c>
      <c r="JA62" s="182" t="s">
        <v>272</v>
      </c>
      <c r="JB62" s="182">
        <v>24</v>
      </c>
      <c r="JC62" s="230">
        <v>5.8111380145278453E-2</v>
      </c>
      <c r="JD62" s="205"/>
    </row>
    <row r="63" spans="1:264" s="35" customFormat="1" ht="29.25" hidden="1" customHeight="1">
      <c r="A63" s="122" t="s">
        <v>256</v>
      </c>
      <c r="B63" s="158" t="s">
        <v>1700</v>
      </c>
      <c r="C63" s="158" t="s">
        <v>1765</v>
      </c>
      <c r="D63" s="235">
        <v>93</v>
      </c>
      <c r="E63" s="158" t="s">
        <v>1426</v>
      </c>
      <c r="F63" s="145">
        <v>93</v>
      </c>
      <c r="G63" s="55" t="s">
        <v>1984</v>
      </c>
      <c r="H63" s="123">
        <v>992</v>
      </c>
      <c r="I63" s="123">
        <v>2261</v>
      </c>
      <c r="J63" s="124">
        <v>2.2792338999999999</v>
      </c>
      <c r="K63" s="124">
        <v>21.329032300000001</v>
      </c>
      <c r="L63" s="123">
        <v>807</v>
      </c>
      <c r="M63" s="123">
        <v>1454</v>
      </c>
      <c r="N63" s="123">
        <v>111</v>
      </c>
      <c r="O63" s="123">
        <v>181</v>
      </c>
      <c r="P63" s="123">
        <v>240</v>
      </c>
      <c r="Q63" s="123">
        <v>257</v>
      </c>
      <c r="R63" s="123">
        <v>197</v>
      </c>
      <c r="S63" s="123">
        <v>254</v>
      </c>
      <c r="T63" s="123">
        <v>265</v>
      </c>
      <c r="U63" s="123">
        <v>236</v>
      </c>
      <c r="V63" s="123">
        <v>106</v>
      </c>
      <c r="W63" s="123">
        <v>117</v>
      </c>
      <c r="X63" s="123">
        <v>145</v>
      </c>
      <c r="Y63" s="123">
        <v>109</v>
      </c>
      <c r="Z63" s="123">
        <v>43</v>
      </c>
      <c r="AA63" s="123">
        <v>678</v>
      </c>
      <c r="AB63" s="123">
        <v>363</v>
      </c>
      <c r="AC63" s="123">
        <v>297</v>
      </c>
      <c r="AD63" s="123">
        <v>60</v>
      </c>
      <c r="AE63" s="123">
        <v>926</v>
      </c>
      <c r="AF63" s="123">
        <v>1270</v>
      </c>
      <c r="AG63" s="123">
        <v>3</v>
      </c>
      <c r="AH63" s="123">
        <v>2</v>
      </c>
      <c r="AI63" s="123">
        <v>421</v>
      </c>
      <c r="AJ63" s="123">
        <v>86</v>
      </c>
      <c r="AK63" s="123">
        <v>10</v>
      </c>
      <c r="AL63" s="123">
        <v>9</v>
      </c>
      <c r="AM63" s="123">
        <v>82</v>
      </c>
      <c r="AN63" s="125">
        <v>529.38407258064512</v>
      </c>
      <c r="AO63" s="125">
        <v>424.5</v>
      </c>
      <c r="AP63" s="123">
        <v>16</v>
      </c>
      <c r="AQ63" s="123">
        <v>82</v>
      </c>
      <c r="AR63" s="123">
        <v>257</v>
      </c>
      <c r="AS63" s="123">
        <v>98</v>
      </c>
      <c r="AT63" s="123">
        <v>123</v>
      </c>
      <c r="AU63" s="123">
        <v>93</v>
      </c>
      <c r="AV63" s="123">
        <v>76</v>
      </c>
      <c r="AW63" s="123">
        <v>49</v>
      </c>
      <c r="AX63" s="123">
        <v>42</v>
      </c>
      <c r="AY63" s="123">
        <v>35</v>
      </c>
      <c r="AZ63" s="123">
        <v>121</v>
      </c>
      <c r="BA63" s="125">
        <v>24543.712025316454</v>
      </c>
      <c r="BB63" s="125">
        <v>18618</v>
      </c>
      <c r="BC63" s="123">
        <v>35</v>
      </c>
      <c r="BD63" s="123">
        <v>169</v>
      </c>
      <c r="BE63" s="123">
        <v>175</v>
      </c>
      <c r="BF63" s="123">
        <v>132</v>
      </c>
      <c r="BG63" s="123">
        <v>91</v>
      </c>
      <c r="BH63" s="123">
        <v>90</v>
      </c>
      <c r="BI63" s="123">
        <v>51</v>
      </c>
      <c r="BJ63" s="123">
        <v>58</v>
      </c>
      <c r="BK63" s="123">
        <v>43</v>
      </c>
      <c r="BL63" s="123">
        <v>20</v>
      </c>
      <c r="BM63" s="123">
        <v>23</v>
      </c>
      <c r="BN63" s="123">
        <v>10</v>
      </c>
      <c r="BO63" s="123">
        <v>5</v>
      </c>
      <c r="BP63" s="123">
        <v>11</v>
      </c>
      <c r="BQ63" s="123">
        <v>8</v>
      </c>
      <c r="BR63" s="123">
        <v>6</v>
      </c>
      <c r="BS63" s="123">
        <v>3</v>
      </c>
      <c r="BT63" s="123">
        <v>5</v>
      </c>
      <c r="BU63" s="123">
        <v>1</v>
      </c>
      <c r="BV63" s="123">
        <v>5</v>
      </c>
      <c r="BW63" s="123">
        <v>7</v>
      </c>
      <c r="BX63" s="123">
        <v>456</v>
      </c>
      <c r="BY63" s="125">
        <v>34015.072368421053</v>
      </c>
      <c r="BZ63" s="125">
        <v>28780</v>
      </c>
      <c r="CA63" s="123">
        <v>140</v>
      </c>
      <c r="CB63" s="125">
        <v>17363.42142857143</v>
      </c>
      <c r="CC63" s="125">
        <v>11844</v>
      </c>
      <c r="CD63" s="123">
        <v>362</v>
      </c>
      <c r="CE63" s="125">
        <v>17259.541436464089</v>
      </c>
      <c r="CF63" s="125">
        <v>11904</v>
      </c>
      <c r="CG63" s="123">
        <v>632</v>
      </c>
      <c r="CH63" s="123">
        <v>201</v>
      </c>
      <c r="CI63" s="123">
        <v>82</v>
      </c>
      <c r="CJ63" s="123">
        <v>27</v>
      </c>
      <c r="CK63" s="123">
        <v>5</v>
      </c>
      <c r="CL63" s="123">
        <v>6</v>
      </c>
      <c r="CM63" s="126">
        <v>6.0483870967741934E-3</v>
      </c>
      <c r="CN63" s="123">
        <v>45</v>
      </c>
      <c r="CO63" s="126">
        <v>4.5362903225806453E-2</v>
      </c>
      <c r="CP63" s="123">
        <v>462</v>
      </c>
      <c r="CQ63" s="123">
        <v>153</v>
      </c>
      <c r="CR63" s="126">
        <v>6.7669172932330823E-2</v>
      </c>
      <c r="CS63" s="123">
        <v>88</v>
      </c>
      <c r="CT63" s="126">
        <f t="shared" si="0"/>
        <v>8.8709677419354843E-2</v>
      </c>
      <c r="CU63" s="123">
        <v>384</v>
      </c>
      <c r="CV63" s="126">
        <f t="shared" si="1"/>
        <v>0.38709677419354838</v>
      </c>
      <c r="CW63" s="123">
        <v>16</v>
      </c>
      <c r="CX63" s="126">
        <f t="shared" si="2"/>
        <v>1.6129032258064516E-2</v>
      </c>
      <c r="CY63" s="123">
        <v>175</v>
      </c>
      <c r="CZ63" s="126">
        <f t="shared" si="3"/>
        <v>0.17641129032258066</v>
      </c>
      <c r="DA63" s="122" t="s">
        <v>1927</v>
      </c>
      <c r="DB63" s="55"/>
      <c r="DC63" s="55">
        <v>14</v>
      </c>
      <c r="DD63" s="55">
        <v>8</v>
      </c>
      <c r="DE63" s="78" t="s">
        <v>258</v>
      </c>
      <c r="DF63" s="127" t="s">
        <v>259</v>
      </c>
      <c r="DG63" s="78" t="s">
        <v>1212</v>
      </c>
      <c r="DH63" s="127" t="s">
        <v>1213</v>
      </c>
      <c r="DI63" s="78" t="s">
        <v>1427</v>
      </c>
      <c r="DJ63" s="127" t="s">
        <v>1428</v>
      </c>
      <c r="DK63" s="78" t="s">
        <v>318</v>
      </c>
      <c r="DL63" s="127" t="s">
        <v>326</v>
      </c>
      <c r="DM63" s="127" t="s">
        <v>417</v>
      </c>
      <c r="DN63" s="55" t="s">
        <v>1897</v>
      </c>
      <c r="DO63" s="68">
        <v>11.309264897781643</v>
      </c>
      <c r="DP63" s="55" t="s">
        <v>1898</v>
      </c>
      <c r="DQ63" s="55" t="s">
        <v>272</v>
      </c>
      <c r="DR63" s="127" t="s">
        <v>418</v>
      </c>
      <c r="DS63" s="169" t="s">
        <v>1985</v>
      </c>
      <c r="DT63" s="77"/>
      <c r="DU63" s="78" t="s">
        <v>267</v>
      </c>
      <c r="DV63" s="123">
        <v>1007</v>
      </c>
      <c r="DW63" s="123">
        <v>992</v>
      </c>
      <c r="DX63" s="55">
        <v>13</v>
      </c>
      <c r="DY63" s="55">
        <v>2</v>
      </c>
      <c r="DZ63" s="55">
        <v>0</v>
      </c>
      <c r="EA63" s="55">
        <v>125</v>
      </c>
      <c r="EB63" s="123">
        <v>755</v>
      </c>
      <c r="EC63" s="55">
        <v>127</v>
      </c>
      <c r="ED63" s="55">
        <v>0</v>
      </c>
      <c r="EE63" s="55">
        <v>0</v>
      </c>
      <c r="EF63" s="55">
        <v>0</v>
      </c>
      <c r="EG63" s="55">
        <v>0</v>
      </c>
      <c r="EH63" s="78">
        <v>6</v>
      </c>
      <c r="EI63" s="78">
        <v>0</v>
      </c>
      <c r="EJ63" s="127" t="s">
        <v>450</v>
      </c>
      <c r="EK63" s="127" t="s">
        <v>269</v>
      </c>
      <c r="EL63" s="81">
        <v>21670</v>
      </c>
      <c r="EM63" s="78">
        <v>61</v>
      </c>
      <c r="EN63" s="78" t="s">
        <v>270</v>
      </c>
      <c r="EO63" s="84">
        <v>57006</v>
      </c>
      <c r="EP63" s="78">
        <v>13.52</v>
      </c>
      <c r="EQ63" s="263">
        <v>60422.118026813201</v>
      </c>
      <c r="ER63" s="263">
        <v>552064.73568647704</v>
      </c>
      <c r="ES63" s="84">
        <f t="shared" si="4"/>
        <v>491642.61765966384</v>
      </c>
      <c r="ET63" s="113">
        <f t="shared" si="5"/>
        <v>0.89055247669156046</v>
      </c>
      <c r="EU63" s="55">
        <v>4</v>
      </c>
      <c r="EV63" s="55">
        <v>12</v>
      </c>
      <c r="EW63" s="55" t="s">
        <v>1898</v>
      </c>
      <c r="EX63" s="78" t="s">
        <v>267</v>
      </c>
      <c r="EY63" s="158"/>
      <c r="EZ63" s="158"/>
      <c r="FA63" s="78" t="s">
        <v>267</v>
      </c>
      <c r="FB63" s="55" t="s">
        <v>1929</v>
      </c>
      <c r="FC63" s="55" t="s">
        <v>1898</v>
      </c>
      <c r="FD63" s="122"/>
      <c r="FE63" s="55"/>
      <c r="FF63" s="127" t="s">
        <v>267</v>
      </c>
      <c r="FG63" s="55" t="s">
        <v>272</v>
      </c>
      <c r="FH63" s="78" t="s">
        <v>1429</v>
      </c>
      <c r="FI63" s="78" t="s">
        <v>421</v>
      </c>
      <c r="FJ63" s="55">
        <v>3710</v>
      </c>
      <c r="FK63" s="55">
        <v>7</v>
      </c>
      <c r="FL63" s="78" t="s">
        <v>423</v>
      </c>
      <c r="FM63" s="55"/>
      <c r="FN63" s="55" t="s">
        <v>1900</v>
      </c>
      <c r="FO63" s="55" t="s">
        <v>1900</v>
      </c>
      <c r="FP63" s="55">
        <v>3</v>
      </c>
      <c r="FQ63" s="125">
        <v>213578489.63183913</v>
      </c>
      <c r="FR63" s="125">
        <v>212093.83280222357</v>
      </c>
      <c r="FS63" s="55">
        <v>2</v>
      </c>
      <c r="FT63" s="55">
        <v>3</v>
      </c>
      <c r="FU63" s="55">
        <v>0</v>
      </c>
      <c r="FV63" s="125">
        <v>0</v>
      </c>
      <c r="FW63" s="55">
        <v>2</v>
      </c>
      <c r="FX63" s="125">
        <v>985608.69</v>
      </c>
      <c r="FY63" s="55">
        <v>1</v>
      </c>
      <c r="FZ63" s="125">
        <v>160961.20000000001</v>
      </c>
      <c r="GA63" s="55" t="s">
        <v>1900</v>
      </c>
      <c r="GB63" s="55" t="s">
        <v>1900</v>
      </c>
      <c r="GC63" s="55" t="s">
        <v>1900</v>
      </c>
      <c r="GD63" s="124">
        <v>82.51</v>
      </c>
      <c r="GE63" s="124">
        <v>47.68</v>
      </c>
      <c r="GF63" s="125">
        <v>0</v>
      </c>
      <c r="GG63" s="125">
        <v>0</v>
      </c>
      <c r="GH63" s="125">
        <v>17424744.84</v>
      </c>
      <c r="GI63" s="125">
        <v>17565.266975806451</v>
      </c>
      <c r="GJ63" s="125">
        <v>1402204.57</v>
      </c>
      <c r="GK63" s="125">
        <v>1413.5126713709678</v>
      </c>
      <c r="GL63" s="125">
        <v>0</v>
      </c>
      <c r="GM63" s="125">
        <v>0</v>
      </c>
      <c r="GN63" s="125">
        <v>1088141.3</v>
      </c>
      <c r="GO63" s="125">
        <v>1096.9166330645162</v>
      </c>
      <c r="GP63" s="125">
        <v>41509.279999999999</v>
      </c>
      <c r="GQ63" s="125">
        <v>41.844032258064516</v>
      </c>
      <c r="GR63" s="125">
        <v>268192.82</v>
      </c>
      <c r="GS63" s="125">
        <v>270.35566532258065</v>
      </c>
      <c r="GT63" s="125">
        <v>14624696.870000001</v>
      </c>
      <c r="GU63" s="125">
        <v>14742.637973790324</v>
      </c>
      <c r="GV63" s="125">
        <v>12007.640000000596</v>
      </c>
      <c r="GW63" s="125">
        <v>12.104475806452214</v>
      </c>
      <c r="GX63" s="55">
        <v>0</v>
      </c>
      <c r="GY63" s="55">
        <v>0</v>
      </c>
      <c r="GZ63" s="55">
        <v>0</v>
      </c>
      <c r="HA63" s="55" t="s">
        <v>1898</v>
      </c>
      <c r="HB63" s="172">
        <v>0.59402445335402854</v>
      </c>
      <c r="HC63" s="123">
        <v>884</v>
      </c>
      <c r="HD63" s="153">
        <v>0.29704301075268819</v>
      </c>
      <c r="HE63" s="123">
        <v>93</v>
      </c>
      <c r="HF63" s="153">
        <v>9.375E-2</v>
      </c>
      <c r="HG63" s="123">
        <v>5651</v>
      </c>
      <c r="HH63" s="153">
        <v>1.8988575268817205</v>
      </c>
      <c r="HI63" s="123">
        <v>120</v>
      </c>
      <c r="HJ63" s="153">
        <v>0.12096774193548387</v>
      </c>
      <c r="HK63" s="123">
        <v>2741</v>
      </c>
      <c r="HL63" s="153">
        <v>0.92103494623655913</v>
      </c>
      <c r="HM63" s="123">
        <v>25</v>
      </c>
      <c r="HN63" s="153">
        <v>2.5201612903225805E-2</v>
      </c>
      <c r="HO63" s="123">
        <v>2553</v>
      </c>
      <c r="HP63" s="153">
        <v>0.85786290322580649</v>
      </c>
      <c r="HQ63" s="123">
        <v>3513</v>
      </c>
      <c r="HR63" s="153">
        <v>1.1804435483870968</v>
      </c>
      <c r="HS63" s="123">
        <v>26</v>
      </c>
      <c r="HT63" s="153">
        <v>13</v>
      </c>
      <c r="HU63" s="123">
        <v>29</v>
      </c>
      <c r="HV63" s="153">
        <v>14.5</v>
      </c>
      <c r="HW63" s="123">
        <v>1231</v>
      </c>
      <c r="HX63" s="123">
        <v>410.33333333333331</v>
      </c>
      <c r="HY63" s="153">
        <v>2.8495370370370372</v>
      </c>
      <c r="HZ63" s="123">
        <v>28403</v>
      </c>
      <c r="IA63" s="153">
        <v>9.5440188172043001</v>
      </c>
      <c r="IB63" s="123">
        <v>183</v>
      </c>
      <c r="IC63" s="153">
        <v>0.18447580645161291</v>
      </c>
      <c r="ID63" s="123">
        <v>18390</v>
      </c>
      <c r="IE63" s="153">
        <v>6.179435483870968</v>
      </c>
      <c r="IF63" s="123">
        <v>1525</v>
      </c>
      <c r="IG63" s="153">
        <v>1.5372983870967742</v>
      </c>
      <c r="IH63" s="123">
        <v>1139</v>
      </c>
      <c r="II63" s="153">
        <v>0.38272849462365593</v>
      </c>
      <c r="IJ63" s="123">
        <v>645</v>
      </c>
      <c r="IK63" s="153">
        <v>0.65020161290322576</v>
      </c>
      <c r="IL63" s="95">
        <v>0</v>
      </c>
      <c r="IM63" s="95">
        <v>0</v>
      </c>
      <c r="IN63" s="95">
        <v>0</v>
      </c>
      <c r="IO63" s="95">
        <v>0</v>
      </c>
      <c r="IP63" s="95">
        <v>0</v>
      </c>
      <c r="IQ63" s="113" t="s">
        <v>1900</v>
      </c>
      <c r="IR63" s="113" t="s">
        <v>1900</v>
      </c>
      <c r="IS63" s="113" t="s">
        <v>1900</v>
      </c>
      <c r="IT63" s="95">
        <v>76</v>
      </c>
      <c r="IU63" s="95">
        <v>24</v>
      </c>
      <c r="IV63" s="113">
        <v>2.4193548387096774E-2</v>
      </c>
      <c r="IW63" s="95" t="s">
        <v>1900</v>
      </c>
      <c r="IX63" s="95" t="s">
        <v>1900</v>
      </c>
      <c r="IY63" s="124" t="s">
        <v>1900</v>
      </c>
      <c r="IZ63" s="124" t="s">
        <v>1900</v>
      </c>
      <c r="JA63" s="182" t="s">
        <v>272</v>
      </c>
      <c r="JB63" s="182">
        <v>34</v>
      </c>
      <c r="JC63" s="230">
        <v>3.3763654419066536E-2</v>
      </c>
      <c r="JD63" s="205"/>
    </row>
    <row r="64" spans="1:264" s="35" customFormat="1" ht="29.25" hidden="1" customHeight="1">
      <c r="A64" s="122" t="s">
        <v>256</v>
      </c>
      <c r="B64" s="158" t="s">
        <v>256</v>
      </c>
      <c r="C64" s="158" t="s">
        <v>1724</v>
      </c>
      <c r="D64" s="55">
        <v>45</v>
      </c>
      <c r="E64" s="158" t="s">
        <v>1452</v>
      </c>
      <c r="F64" s="145">
        <v>45</v>
      </c>
      <c r="G64" s="55" t="s">
        <v>1986</v>
      </c>
      <c r="H64" s="123">
        <v>779</v>
      </c>
      <c r="I64" s="123">
        <v>1455</v>
      </c>
      <c r="J64" s="124">
        <v>1.8677792</v>
      </c>
      <c r="K64" s="124">
        <v>23.189602099999998</v>
      </c>
      <c r="L64" s="123">
        <v>499</v>
      </c>
      <c r="M64" s="123">
        <v>956</v>
      </c>
      <c r="N64" s="123">
        <v>65</v>
      </c>
      <c r="O64" s="123">
        <v>94</v>
      </c>
      <c r="P64" s="123">
        <v>99</v>
      </c>
      <c r="Q64" s="123">
        <v>110</v>
      </c>
      <c r="R64" s="123">
        <v>98</v>
      </c>
      <c r="S64" s="123">
        <v>180</v>
      </c>
      <c r="T64" s="123">
        <v>136</v>
      </c>
      <c r="U64" s="123">
        <v>145</v>
      </c>
      <c r="V64" s="123">
        <v>98</v>
      </c>
      <c r="W64" s="123">
        <v>87</v>
      </c>
      <c r="X64" s="123">
        <v>200</v>
      </c>
      <c r="Y64" s="123">
        <v>112</v>
      </c>
      <c r="Z64" s="123">
        <v>31</v>
      </c>
      <c r="AA64" s="123">
        <v>325</v>
      </c>
      <c r="AB64" s="123">
        <v>396</v>
      </c>
      <c r="AC64" s="123">
        <v>343</v>
      </c>
      <c r="AD64" s="123">
        <v>46</v>
      </c>
      <c r="AE64" s="123">
        <v>544</v>
      </c>
      <c r="AF64" s="123">
        <v>830</v>
      </c>
      <c r="AG64" s="123">
        <v>32</v>
      </c>
      <c r="AH64" s="123">
        <v>3</v>
      </c>
      <c r="AI64" s="123">
        <v>347</v>
      </c>
      <c r="AJ64" s="123">
        <v>82</v>
      </c>
      <c r="AK64" s="123">
        <v>19</v>
      </c>
      <c r="AL64" s="123">
        <v>7</v>
      </c>
      <c r="AM64" s="123">
        <v>71</v>
      </c>
      <c r="AN64" s="125">
        <v>506.18228498074456</v>
      </c>
      <c r="AO64" s="125">
        <v>386</v>
      </c>
      <c r="AP64" s="123">
        <v>1</v>
      </c>
      <c r="AQ64" s="123">
        <v>38</v>
      </c>
      <c r="AR64" s="123">
        <v>268</v>
      </c>
      <c r="AS64" s="123">
        <v>97</v>
      </c>
      <c r="AT64" s="123">
        <v>87</v>
      </c>
      <c r="AU64" s="123">
        <v>67</v>
      </c>
      <c r="AV64" s="123">
        <v>36</v>
      </c>
      <c r="AW64" s="123">
        <v>43</v>
      </c>
      <c r="AX64" s="123">
        <v>28</v>
      </c>
      <c r="AY64" s="123">
        <v>23</v>
      </c>
      <c r="AZ64" s="123">
        <v>91</v>
      </c>
      <c r="BA64" s="125">
        <v>22148.361508452537</v>
      </c>
      <c r="BB64" s="125">
        <v>15840</v>
      </c>
      <c r="BC64" s="123">
        <v>13</v>
      </c>
      <c r="BD64" s="123">
        <v>188</v>
      </c>
      <c r="BE64" s="123">
        <v>162</v>
      </c>
      <c r="BF64" s="123">
        <v>99</v>
      </c>
      <c r="BG64" s="123">
        <v>81</v>
      </c>
      <c r="BH64" s="123">
        <v>43</v>
      </c>
      <c r="BI64" s="123">
        <v>53</v>
      </c>
      <c r="BJ64" s="123">
        <v>28</v>
      </c>
      <c r="BK64" s="123">
        <v>32</v>
      </c>
      <c r="BL64" s="123">
        <v>17</v>
      </c>
      <c r="BM64" s="123">
        <v>11</v>
      </c>
      <c r="BN64" s="123">
        <v>8</v>
      </c>
      <c r="BO64" s="123">
        <v>10</v>
      </c>
      <c r="BP64" s="123">
        <v>3</v>
      </c>
      <c r="BQ64" s="123">
        <v>3</v>
      </c>
      <c r="BR64" s="123">
        <v>5</v>
      </c>
      <c r="BS64" s="123">
        <v>1</v>
      </c>
      <c r="BT64" s="123">
        <v>1</v>
      </c>
      <c r="BU64" s="123">
        <v>3</v>
      </c>
      <c r="BV64" s="123">
        <v>2</v>
      </c>
      <c r="BW64" s="123">
        <v>6</v>
      </c>
      <c r="BX64" s="123">
        <v>329</v>
      </c>
      <c r="BY64" s="125">
        <v>32755.465045592704</v>
      </c>
      <c r="BZ64" s="125">
        <v>27040</v>
      </c>
      <c r="CA64" s="123">
        <v>93</v>
      </c>
      <c r="CB64" s="125">
        <v>11062.634408602151</v>
      </c>
      <c r="CC64" s="125">
        <v>8892</v>
      </c>
      <c r="CD64" s="123">
        <v>342</v>
      </c>
      <c r="CE64" s="125">
        <v>15296.125730994152</v>
      </c>
      <c r="CF64" s="125">
        <v>10482</v>
      </c>
      <c r="CG64" s="123">
        <v>545</v>
      </c>
      <c r="CH64" s="123">
        <v>141</v>
      </c>
      <c r="CI64" s="123">
        <v>61</v>
      </c>
      <c r="CJ64" s="123">
        <v>18</v>
      </c>
      <c r="CK64" s="123">
        <v>4</v>
      </c>
      <c r="CL64" s="123">
        <v>4</v>
      </c>
      <c r="CM64" s="126">
        <v>5.1347881899871627E-3</v>
      </c>
      <c r="CN64" s="123">
        <v>31</v>
      </c>
      <c r="CO64" s="126">
        <v>3.9794608472400517E-2</v>
      </c>
      <c r="CP64" s="123">
        <v>394</v>
      </c>
      <c r="CQ64" s="123">
        <v>80</v>
      </c>
      <c r="CR64" s="126">
        <v>5.4982817869415807E-2</v>
      </c>
      <c r="CS64" s="123">
        <v>82</v>
      </c>
      <c r="CT64" s="126">
        <f t="shared" si="0"/>
        <v>0.10526315789473684</v>
      </c>
      <c r="CU64" s="123">
        <v>314</v>
      </c>
      <c r="CV64" s="126">
        <f t="shared" si="1"/>
        <v>0.40308087291399231</v>
      </c>
      <c r="CW64" s="123">
        <v>33</v>
      </c>
      <c r="CX64" s="126">
        <f t="shared" si="2"/>
        <v>4.2362002567394093E-2</v>
      </c>
      <c r="CY64" s="123">
        <v>177</v>
      </c>
      <c r="CZ64" s="126">
        <f t="shared" si="3"/>
        <v>0.22721437740693196</v>
      </c>
      <c r="DA64" s="122" t="s">
        <v>1896</v>
      </c>
      <c r="DB64" s="55"/>
      <c r="DC64" s="55">
        <v>7</v>
      </c>
      <c r="DD64" s="55">
        <v>6</v>
      </c>
      <c r="DE64" s="78" t="s">
        <v>309</v>
      </c>
      <c r="DF64" s="127" t="s">
        <v>310</v>
      </c>
      <c r="DG64" s="78" t="s">
        <v>740</v>
      </c>
      <c r="DH64" s="127" t="s">
        <v>741</v>
      </c>
      <c r="DI64" s="78" t="s">
        <v>338</v>
      </c>
      <c r="DJ64" s="127" t="s">
        <v>339</v>
      </c>
      <c r="DK64" s="78" t="s">
        <v>299</v>
      </c>
      <c r="DL64" s="127" t="s">
        <v>300</v>
      </c>
      <c r="DM64" s="127" t="s">
        <v>1026</v>
      </c>
      <c r="DN64" s="55" t="s">
        <v>1897</v>
      </c>
      <c r="DO64" s="68">
        <v>4.9504950495049496</v>
      </c>
      <c r="DP64" s="55" t="s">
        <v>1898</v>
      </c>
      <c r="DQ64" s="55" t="s">
        <v>272</v>
      </c>
      <c r="DR64" s="127" t="s">
        <v>266</v>
      </c>
      <c r="DS64" s="169" t="s">
        <v>1987</v>
      </c>
      <c r="DT64" s="77"/>
      <c r="DU64" s="78" t="s">
        <v>267</v>
      </c>
      <c r="DV64" s="123">
        <v>786</v>
      </c>
      <c r="DW64" s="123">
        <v>781</v>
      </c>
      <c r="DX64" s="55">
        <v>1</v>
      </c>
      <c r="DY64" s="55">
        <v>4</v>
      </c>
      <c r="DZ64" s="55">
        <v>1</v>
      </c>
      <c r="EA64" s="55">
        <v>208</v>
      </c>
      <c r="EB64" s="123">
        <v>577</v>
      </c>
      <c r="EC64" s="55">
        <v>0</v>
      </c>
      <c r="ED64" s="55">
        <v>0</v>
      </c>
      <c r="EE64" s="55">
        <v>0</v>
      </c>
      <c r="EF64" s="55">
        <v>0</v>
      </c>
      <c r="EG64" s="55">
        <v>0</v>
      </c>
      <c r="EH64" s="78">
        <v>7</v>
      </c>
      <c r="EI64" s="78">
        <v>0</v>
      </c>
      <c r="EJ64" s="127" t="s">
        <v>268</v>
      </c>
      <c r="EK64" s="127" t="s">
        <v>269</v>
      </c>
      <c r="EL64" s="81">
        <v>18710</v>
      </c>
      <c r="EM64" s="78">
        <v>69</v>
      </c>
      <c r="EN64" s="78" t="s">
        <v>1015</v>
      </c>
      <c r="EO64" s="84">
        <v>59598</v>
      </c>
      <c r="EP64" s="78">
        <v>7.32</v>
      </c>
      <c r="EQ64" s="263">
        <v>58220.671908705401</v>
      </c>
      <c r="ER64" s="263">
        <v>316648.08343682601</v>
      </c>
      <c r="ES64" s="84">
        <f t="shared" si="4"/>
        <v>258427.4115281206</v>
      </c>
      <c r="ET64" s="113">
        <f t="shared" si="5"/>
        <v>0.81613445665992501</v>
      </c>
      <c r="EU64" s="55">
        <v>4</v>
      </c>
      <c r="EV64" s="55">
        <v>14</v>
      </c>
      <c r="EW64" s="55" t="s">
        <v>1898</v>
      </c>
      <c r="EX64" s="78" t="s">
        <v>267</v>
      </c>
      <c r="EY64" s="158"/>
      <c r="EZ64" s="158"/>
      <c r="FA64" s="78" t="s">
        <v>267</v>
      </c>
      <c r="FB64" s="55" t="s">
        <v>51</v>
      </c>
      <c r="FC64" s="55" t="s">
        <v>1898</v>
      </c>
      <c r="FD64" s="122"/>
      <c r="FE64" s="55"/>
      <c r="FF64" s="127" t="s">
        <v>267</v>
      </c>
      <c r="FG64" s="55" t="s">
        <v>272</v>
      </c>
      <c r="FH64" s="78" t="s">
        <v>1453</v>
      </c>
      <c r="FI64" s="78" t="s">
        <v>1028</v>
      </c>
      <c r="FJ64" s="55">
        <v>3707</v>
      </c>
      <c r="FK64" s="55">
        <v>9</v>
      </c>
      <c r="FL64" s="78" t="s">
        <v>1029</v>
      </c>
      <c r="FM64" s="55"/>
      <c r="FN64" s="55" t="s">
        <v>1954</v>
      </c>
      <c r="FO64" s="55" t="s">
        <v>1900</v>
      </c>
      <c r="FP64" s="55">
        <v>4</v>
      </c>
      <c r="FQ64" s="125">
        <v>126802353.40693752</v>
      </c>
      <c r="FR64" s="125">
        <v>161326.14937269405</v>
      </c>
      <c r="FS64" s="55">
        <v>2.21</v>
      </c>
      <c r="FT64" s="55">
        <v>3.5</v>
      </c>
      <c r="FU64" s="55">
        <v>2</v>
      </c>
      <c r="FV64" s="125">
        <v>3860000</v>
      </c>
      <c r="FW64" s="55">
        <v>2</v>
      </c>
      <c r="FX64" s="125">
        <v>10495606.92</v>
      </c>
      <c r="FY64" s="55">
        <v>0</v>
      </c>
      <c r="FZ64" s="125">
        <v>0</v>
      </c>
      <c r="GA64" s="55" t="s">
        <v>1900</v>
      </c>
      <c r="GB64" s="55" t="s">
        <v>1900</v>
      </c>
      <c r="GC64" s="55" t="s">
        <v>1900</v>
      </c>
      <c r="GD64" s="124">
        <v>90.79</v>
      </c>
      <c r="GE64" s="124">
        <v>39.950000000000003</v>
      </c>
      <c r="GF64" s="125">
        <v>4374741.95</v>
      </c>
      <c r="GG64" s="125">
        <v>5601.4621638924455</v>
      </c>
      <c r="GH64" s="125">
        <v>10580079.540000001</v>
      </c>
      <c r="GI64" s="125">
        <v>13546.836798975673</v>
      </c>
      <c r="GJ64" s="125">
        <v>1138299.6000000001</v>
      </c>
      <c r="GK64" s="125">
        <v>1457.4898847631243</v>
      </c>
      <c r="GL64" s="125">
        <v>802041.48</v>
      </c>
      <c r="GM64" s="125">
        <v>1026.9417157490398</v>
      </c>
      <c r="GN64" s="125">
        <v>693919.4</v>
      </c>
      <c r="GO64" s="125">
        <v>888.50115236875808</v>
      </c>
      <c r="GP64" s="125">
        <v>29944.82</v>
      </c>
      <c r="GQ64" s="125">
        <v>38.341638924455829</v>
      </c>
      <c r="GR64" s="125">
        <v>132777.25</v>
      </c>
      <c r="GS64" s="125">
        <v>170.00928297055057</v>
      </c>
      <c r="GT64" s="125">
        <v>7783096.9900000012</v>
      </c>
      <c r="GU64" s="125">
        <v>9965.5531241997451</v>
      </c>
      <c r="GV64" s="125">
        <v>-1308555.3000000007</v>
      </c>
      <c r="GW64" s="125">
        <v>-1675.4869398207436</v>
      </c>
      <c r="GX64" s="55">
        <v>0</v>
      </c>
      <c r="GY64" s="55">
        <v>0</v>
      </c>
      <c r="GZ64" s="55">
        <v>0</v>
      </c>
      <c r="HA64" s="55" t="s">
        <v>1901</v>
      </c>
      <c r="HB64" s="172">
        <v>0.70445242682215037</v>
      </c>
      <c r="HC64" s="123">
        <v>343</v>
      </c>
      <c r="HD64" s="153">
        <v>0.14639351259069569</v>
      </c>
      <c r="HE64" s="123">
        <v>46</v>
      </c>
      <c r="HF64" s="153">
        <v>5.8898847631242E-2</v>
      </c>
      <c r="HG64" s="123">
        <v>4057</v>
      </c>
      <c r="HH64" s="153">
        <v>1.7315407597097736</v>
      </c>
      <c r="HI64" s="123">
        <v>71</v>
      </c>
      <c r="HJ64" s="153">
        <v>9.0909090909090912E-2</v>
      </c>
      <c r="HK64" s="123">
        <v>1585</v>
      </c>
      <c r="HL64" s="153">
        <v>0.6764831412718737</v>
      </c>
      <c r="HM64" s="123">
        <v>10</v>
      </c>
      <c r="HN64" s="153">
        <v>1.2804097311139564E-2</v>
      </c>
      <c r="HO64" s="123">
        <v>4050</v>
      </c>
      <c r="HP64" s="153">
        <v>1.7285531370038412</v>
      </c>
      <c r="HQ64" s="123">
        <v>3804</v>
      </c>
      <c r="HR64" s="153">
        <v>1.6235595390524968</v>
      </c>
      <c r="HS64" s="123">
        <v>13</v>
      </c>
      <c r="HT64" s="153">
        <v>6.5</v>
      </c>
      <c r="HU64" s="123">
        <v>29</v>
      </c>
      <c r="HV64" s="153">
        <v>14.5</v>
      </c>
      <c r="HW64" s="123">
        <v>530</v>
      </c>
      <c r="HX64" s="123">
        <v>176.66666666666666</v>
      </c>
      <c r="HY64" s="153">
        <v>1.0515873015873016</v>
      </c>
      <c r="HZ64" s="123">
        <v>22429</v>
      </c>
      <c r="IA64" s="153">
        <v>9.5727699530516421</v>
      </c>
      <c r="IB64" s="123">
        <v>83</v>
      </c>
      <c r="IC64" s="153">
        <v>0.10627400768245839</v>
      </c>
      <c r="ID64" s="123">
        <v>16860</v>
      </c>
      <c r="IE64" s="153">
        <v>7.1959026888604356</v>
      </c>
      <c r="IF64" s="123">
        <v>1159</v>
      </c>
      <c r="IG64" s="153">
        <v>1.4839948783610755</v>
      </c>
      <c r="IH64" s="123">
        <v>1386</v>
      </c>
      <c r="II64" s="153">
        <v>0.59154929577464788</v>
      </c>
      <c r="IJ64" s="123">
        <v>897</v>
      </c>
      <c r="IK64" s="153">
        <v>1.1485275288092189</v>
      </c>
      <c r="IL64" s="95">
        <v>288</v>
      </c>
      <c r="IM64" s="95">
        <v>284</v>
      </c>
      <c r="IN64" s="95">
        <v>26</v>
      </c>
      <c r="IO64" s="95">
        <v>212</v>
      </c>
      <c r="IP64" s="95">
        <v>21</v>
      </c>
      <c r="IQ64" s="113">
        <v>74.650000000000006</v>
      </c>
      <c r="IR64" s="113">
        <v>80.77</v>
      </c>
      <c r="IS64" s="113">
        <v>2.4</v>
      </c>
      <c r="IT64" s="95">
        <v>74</v>
      </c>
      <c r="IU64" s="95">
        <v>25</v>
      </c>
      <c r="IV64" s="113">
        <v>3.2010243277848911E-2</v>
      </c>
      <c r="IW64" s="95">
        <v>5</v>
      </c>
      <c r="IX64" s="95">
        <v>16</v>
      </c>
      <c r="IY64" s="124">
        <f t="shared" ref="IY64:IZ66" si="8">(IW64/$DW64)*100</f>
        <v>0.6402048655569782</v>
      </c>
      <c r="IZ64" s="124">
        <f t="shared" si="8"/>
        <v>2.0486555697823303</v>
      </c>
      <c r="JA64" s="182" t="s">
        <v>272</v>
      </c>
      <c r="JB64" s="182">
        <v>52</v>
      </c>
      <c r="JC64" s="230">
        <v>6.6157760814249358E-2</v>
      </c>
      <c r="JD64" s="205"/>
    </row>
    <row r="65" spans="1:264" s="35" customFormat="1" ht="29.25" hidden="1" customHeight="1">
      <c r="A65" s="122" t="s">
        <v>256</v>
      </c>
      <c r="B65" s="158" t="s">
        <v>256</v>
      </c>
      <c r="C65" s="158" t="s">
        <v>1742</v>
      </c>
      <c r="D65" s="55">
        <v>67</v>
      </c>
      <c r="E65" s="158" t="s">
        <v>1467</v>
      </c>
      <c r="F65" s="145">
        <v>67</v>
      </c>
      <c r="G65" s="55" t="s">
        <v>1905</v>
      </c>
      <c r="H65" s="123">
        <v>1474</v>
      </c>
      <c r="I65" s="123">
        <v>3178</v>
      </c>
      <c r="J65" s="124">
        <v>2.1560380000000001</v>
      </c>
      <c r="K65" s="124">
        <v>24.673066500000001</v>
      </c>
      <c r="L65" s="123">
        <v>1074</v>
      </c>
      <c r="M65" s="123">
        <v>2104</v>
      </c>
      <c r="N65" s="123">
        <v>139</v>
      </c>
      <c r="O65" s="123">
        <v>251</v>
      </c>
      <c r="P65" s="123">
        <v>282</v>
      </c>
      <c r="Q65" s="123">
        <v>276</v>
      </c>
      <c r="R65" s="123">
        <v>294</v>
      </c>
      <c r="S65" s="123">
        <v>406</v>
      </c>
      <c r="T65" s="123">
        <v>308</v>
      </c>
      <c r="U65" s="123">
        <v>345</v>
      </c>
      <c r="V65" s="123">
        <v>189</v>
      </c>
      <c r="W65" s="123">
        <v>181</v>
      </c>
      <c r="X65" s="123">
        <v>282</v>
      </c>
      <c r="Y65" s="123">
        <v>172</v>
      </c>
      <c r="Z65" s="123">
        <v>53</v>
      </c>
      <c r="AA65" s="123">
        <v>824</v>
      </c>
      <c r="AB65" s="123">
        <v>621</v>
      </c>
      <c r="AC65" s="123">
        <v>507</v>
      </c>
      <c r="AD65" s="123">
        <v>56</v>
      </c>
      <c r="AE65" s="123">
        <v>1200</v>
      </c>
      <c r="AF65" s="123">
        <v>1885</v>
      </c>
      <c r="AG65" s="123">
        <v>27</v>
      </c>
      <c r="AH65" s="123">
        <v>10</v>
      </c>
      <c r="AI65" s="123">
        <v>711</v>
      </c>
      <c r="AJ65" s="123">
        <v>257</v>
      </c>
      <c r="AK65" s="123">
        <v>56</v>
      </c>
      <c r="AL65" s="123">
        <v>31</v>
      </c>
      <c r="AM65" s="123">
        <v>169</v>
      </c>
      <c r="AN65" s="125">
        <v>544.10854816824963</v>
      </c>
      <c r="AO65" s="125">
        <v>408.5</v>
      </c>
      <c r="AP65" s="123">
        <v>3</v>
      </c>
      <c r="AQ65" s="123">
        <v>76</v>
      </c>
      <c r="AR65" s="123">
        <v>462</v>
      </c>
      <c r="AS65" s="123">
        <v>171</v>
      </c>
      <c r="AT65" s="123">
        <v>175</v>
      </c>
      <c r="AU65" s="123">
        <v>117</v>
      </c>
      <c r="AV65" s="123">
        <v>88</v>
      </c>
      <c r="AW65" s="123">
        <v>72</v>
      </c>
      <c r="AX65" s="123">
        <v>60</v>
      </c>
      <c r="AY65" s="123">
        <v>38</v>
      </c>
      <c r="AZ65" s="123">
        <v>212</v>
      </c>
      <c r="BA65" s="125">
        <v>25480.763532763533</v>
      </c>
      <c r="BB65" s="125">
        <v>19290</v>
      </c>
      <c r="BC65" s="123">
        <v>30</v>
      </c>
      <c r="BD65" s="123">
        <v>203</v>
      </c>
      <c r="BE65" s="123">
        <v>313</v>
      </c>
      <c r="BF65" s="123">
        <v>185</v>
      </c>
      <c r="BG65" s="123">
        <v>125</v>
      </c>
      <c r="BH65" s="123">
        <v>127</v>
      </c>
      <c r="BI65" s="123">
        <v>99</v>
      </c>
      <c r="BJ65" s="123">
        <v>69</v>
      </c>
      <c r="BK65" s="123">
        <v>58</v>
      </c>
      <c r="BL65" s="123">
        <v>36</v>
      </c>
      <c r="BM65" s="123">
        <v>40</v>
      </c>
      <c r="BN65" s="123">
        <v>32</v>
      </c>
      <c r="BO65" s="123">
        <v>17</v>
      </c>
      <c r="BP65" s="123">
        <v>21</v>
      </c>
      <c r="BQ65" s="123">
        <v>13</v>
      </c>
      <c r="BR65" s="123">
        <v>7</v>
      </c>
      <c r="BS65" s="123">
        <v>8</v>
      </c>
      <c r="BT65" s="123">
        <v>3</v>
      </c>
      <c r="BU65" s="123">
        <v>4</v>
      </c>
      <c r="BV65" s="123">
        <v>4</v>
      </c>
      <c r="BW65" s="123">
        <v>10</v>
      </c>
      <c r="BX65" s="123">
        <v>687</v>
      </c>
      <c r="BY65" s="125">
        <v>36377.768558951968</v>
      </c>
      <c r="BZ65" s="125">
        <v>31388</v>
      </c>
      <c r="CA65" s="123">
        <v>166</v>
      </c>
      <c r="CB65" s="125">
        <v>16691.674698795181</v>
      </c>
      <c r="CC65" s="125">
        <v>12179.5</v>
      </c>
      <c r="CD65" s="123">
        <v>580</v>
      </c>
      <c r="CE65" s="125">
        <v>15668.781034482759</v>
      </c>
      <c r="CF65" s="125">
        <v>10842</v>
      </c>
      <c r="CG65" s="123">
        <v>906</v>
      </c>
      <c r="CH65" s="123">
        <v>295</v>
      </c>
      <c r="CI65" s="123">
        <v>160</v>
      </c>
      <c r="CJ65" s="123">
        <v>38</v>
      </c>
      <c r="CK65" s="123">
        <v>4</v>
      </c>
      <c r="CL65" s="123">
        <v>5</v>
      </c>
      <c r="CM65" s="126">
        <v>3.3921302578018998E-3</v>
      </c>
      <c r="CN65" s="123">
        <v>68</v>
      </c>
      <c r="CO65" s="126">
        <v>4.6132971506105833E-2</v>
      </c>
      <c r="CP65" s="123">
        <v>613</v>
      </c>
      <c r="CQ65" s="123">
        <v>200</v>
      </c>
      <c r="CR65" s="126">
        <v>6.2932662051604776E-2</v>
      </c>
      <c r="CS65" s="123">
        <v>66</v>
      </c>
      <c r="CT65" s="126">
        <f t="shared" si="0"/>
        <v>4.4776119402985072E-2</v>
      </c>
      <c r="CU65" s="123">
        <v>784</v>
      </c>
      <c r="CV65" s="126">
        <f t="shared" si="1"/>
        <v>0.53188602442333788</v>
      </c>
      <c r="CW65" s="123">
        <v>14</v>
      </c>
      <c r="CX65" s="126">
        <f t="shared" si="2"/>
        <v>9.497964721845319E-3</v>
      </c>
      <c r="CY65" s="123">
        <v>376</v>
      </c>
      <c r="CZ65" s="126">
        <f t="shared" si="3"/>
        <v>0.25508819538670285</v>
      </c>
      <c r="DA65" s="122" t="s">
        <v>1906</v>
      </c>
      <c r="DB65" s="55"/>
      <c r="DC65" s="55">
        <v>28</v>
      </c>
      <c r="DD65" s="55">
        <v>9</v>
      </c>
      <c r="DE65" s="78" t="s">
        <v>258</v>
      </c>
      <c r="DF65" s="127" t="s">
        <v>259</v>
      </c>
      <c r="DG65" s="78" t="s">
        <v>324</v>
      </c>
      <c r="DH65" s="127" t="s">
        <v>325</v>
      </c>
      <c r="DI65" s="78" t="s">
        <v>262</v>
      </c>
      <c r="DJ65" s="127" t="s">
        <v>263</v>
      </c>
      <c r="DK65" s="78" t="s">
        <v>354</v>
      </c>
      <c r="DL65" s="127" t="s">
        <v>633</v>
      </c>
      <c r="DM65" s="127" t="s">
        <v>327</v>
      </c>
      <c r="DN65" s="55" t="s">
        <v>1897</v>
      </c>
      <c r="DO65" s="68">
        <v>12.477175897748022</v>
      </c>
      <c r="DP65" s="55" t="s">
        <v>1898</v>
      </c>
      <c r="DQ65" s="55" t="s">
        <v>272</v>
      </c>
      <c r="DR65" s="127" t="s">
        <v>328</v>
      </c>
      <c r="DS65" s="169" t="s">
        <v>1988</v>
      </c>
      <c r="DT65" s="78">
        <v>2021</v>
      </c>
      <c r="DU65" s="78" t="s">
        <v>267</v>
      </c>
      <c r="DV65" s="123">
        <v>1497</v>
      </c>
      <c r="DW65" s="123">
        <v>1476</v>
      </c>
      <c r="DX65" s="55">
        <v>19</v>
      </c>
      <c r="DY65" s="55">
        <v>2</v>
      </c>
      <c r="DZ65" s="55">
        <v>0</v>
      </c>
      <c r="EA65" s="55">
        <v>203</v>
      </c>
      <c r="EB65" s="123">
        <v>882</v>
      </c>
      <c r="EC65" s="55">
        <v>386</v>
      </c>
      <c r="ED65" s="55">
        <v>26</v>
      </c>
      <c r="EE65" s="55">
        <v>0</v>
      </c>
      <c r="EF65" s="55">
        <v>0</v>
      </c>
      <c r="EG65" s="55">
        <v>0</v>
      </c>
      <c r="EH65" s="78">
        <v>28</v>
      </c>
      <c r="EI65" s="78">
        <v>3</v>
      </c>
      <c r="EJ65" s="127" t="s">
        <v>268</v>
      </c>
      <c r="EK65" s="127" t="s">
        <v>269</v>
      </c>
      <c r="EL65" s="81">
        <v>20148</v>
      </c>
      <c r="EM65" s="78">
        <v>65</v>
      </c>
      <c r="EN65" s="78" t="s">
        <v>344</v>
      </c>
      <c r="EO65" s="84">
        <v>190435</v>
      </c>
      <c r="EP65" s="78">
        <v>30.77</v>
      </c>
      <c r="EQ65" s="263">
        <v>203217.80419684999</v>
      </c>
      <c r="ER65" s="263">
        <v>1339503.7353989601</v>
      </c>
      <c r="ES65" s="84">
        <f t="shared" si="4"/>
        <v>1136285.9312021101</v>
      </c>
      <c r="ET65" s="113">
        <f t="shared" si="5"/>
        <v>0.84828873647274805</v>
      </c>
      <c r="EU65" s="55">
        <v>5</v>
      </c>
      <c r="EV65" s="55">
        <v>30</v>
      </c>
      <c r="EW65" s="55" t="s">
        <v>1898</v>
      </c>
      <c r="EX65" s="78" t="s">
        <v>291</v>
      </c>
      <c r="EY65" s="158"/>
      <c r="EZ65" s="158"/>
      <c r="FA65" s="78" t="s">
        <v>267</v>
      </c>
      <c r="FB65" s="55" t="s">
        <v>51</v>
      </c>
      <c r="FC65" s="55" t="s">
        <v>1898</v>
      </c>
      <c r="FD65" s="122"/>
      <c r="FE65" s="55"/>
      <c r="FF65" s="127" t="s">
        <v>267</v>
      </c>
      <c r="FG65" s="55" t="s">
        <v>1904</v>
      </c>
      <c r="FH65" s="78" t="s">
        <v>1468</v>
      </c>
      <c r="FI65" s="78" t="s">
        <v>330</v>
      </c>
      <c r="FJ65" s="55">
        <v>3709</v>
      </c>
      <c r="FK65" s="55" t="s">
        <v>942</v>
      </c>
      <c r="FL65" s="78" t="s">
        <v>331</v>
      </c>
      <c r="FM65" s="55"/>
      <c r="FN65" s="55" t="s">
        <v>1900</v>
      </c>
      <c r="FO65" s="55" t="s">
        <v>1901</v>
      </c>
      <c r="FP65" s="55">
        <v>7</v>
      </c>
      <c r="FQ65" s="125">
        <v>350868401.16622955</v>
      </c>
      <c r="FR65" s="125">
        <v>234381.02950315934</v>
      </c>
      <c r="FS65" s="55">
        <v>2.93</v>
      </c>
      <c r="FT65" s="55">
        <v>3.83</v>
      </c>
      <c r="FU65" s="55">
        <v>2</v>
      </c>
      <c r="FV65" s="125">
        <v>27357022.260000002</v>
      </c>
      <c r="FW65" s="55">
        <v>4</v>
      </c>
      <c r="FX65" s="125">
        <v>78734534.469999999</v>
      </c>
      <c r="FY65" s="55">
        <v>4</v>
      </c>
      <c r="FZ65" s="125">
        <v>91228329.829999998</v>
      </c>
      <c r="GA65" s="55" t="s">
        <v>1900</v>
      </c>
      <c r="GB65" s="55" t="s">
        <v>1900</v>
      </c>
      <c r="GC65" s="55" t="s">
        <v>1900</v>
      </c>
      <c r="GD65" s="124">
        <v>85.99</v>
      </c>
      <c r="GE65" s="124">
        <v>40.79</v>
      </c>
      <c r="GF65" s="125">
        <v>9107458.3499999996</v>
      </c>
      <c r="GG65" s="125">
        <v>6170.3647357723576</v>
      </c>
      <c r="GH65" s="125">
        <v>20275195.279999997</v>
      </c>
      <c r="GI65" s="125">
        <v>13736.582168021678</v>
      </c>
      <c r="GJ65" s="125">
        <v>3834645.01</v>
      </c>
      <c r="GK65" s="125">
        <v>2597.9979742547425</v>
      </c>
      <c r="GL65" s="125">
        <v>1525711.24</v>
      </c>
      <c r="GM65" s="125">
        <v>1033.679701897019</v>
      </c>
      <c r="GN65" s="125">
        <v>1665855.13</v>
      </c>
      <c r="GO65" s="125">
        <v>1128.6281368563684</v>
      </c>
      <c r="GP65" s="125">
        <v>58863.54</v>
      </c>
      <c r="GQ65" s="125">
        <v>39.880447154471547</v>
      </c>
      <c r="GR65" s="125">
        <v>304342.84000000003</v>
      </c>
      <c r="GS65" s="125">
        <v>206.19433604336044</v>
      </c>
      <c r="GT65" s="125">
        <v>12885777.519999998</v>
      </c>
      <c r="GU65" s="125">
        <v>8730.2015718157163</v>
      </c>
      <c r="GV65" s="125">
        <v>-1316888.7099999972</v>
      </c>
      <c r="GW65" s="125">
        <v>-892.20102303522845</v>
      </c>
      <c r="GX65" s="55">
        <v>0</v>
      </c>
      <c r="GY65" s="55">
        <v>0</v>
      </c>
      <c r="GZ65" s="55">
        <v>0</v>
      </c>
      <c r="HA65" s="55" t="s">
        <v>1901</v>
      </c>
      <c r="HB65" s="172">
        <v>0.9158538476011181</v>
      </c>
      <c r="HC65" s="123">
        <v>1706</v>
      </c>
      <c r="HD65" s="153">
        <v>0.38527551942186083</v>
      </c>
      <c r="HE65" s="123">
        <v>216</v>
      </c>
      <c r="HF65" s="153">
        <v>0.14634146341463414</v>
      </c>
      <c r="HG65" s="123">
        <v>9063</v>
      </c>
      <c r="HH65" s="153">
        <v>2.0467479674796749</v>
      </c>
      <c r="HI65" s="123">
        <v>308</v>
      </c>
      <c r="HJ65" s="153">
        <v>0.20867208672086721</v>
      </c>
      <c r="HK65" s="123">
        <v>4288</v>
      </c>
      <c r="HL65" s="153">
        <v>0.96838301716350494</v>
      </c>
      <c r="HM65" s="123">
        <v>29</v>
      </c>
      <c r="HN65" s="153">
        <v>1.9647696476964769E-2</v>
      </c>
      <c r="HO65" s="123">
        <v>9469</v>
      </c>
      <c r="HP65" s="153">
        <v>2.1384372177055107</v>
      </c>
      <c r="HQ65" s="123">
        <v>8624</v>
      </c>
      <c r="HR65" s="153">
        <v>1.9476061427280937</v>
      </c>
      <c r="HS65" s="123">
        <v>92</v>
      </c>
      <c r="HT65" s="153">
        <v>46</v>
      </c>
      <c r="HU65" s="123">
        <v>174</v>
      </c>
      <c r="HV65" s="153">
        <v>87</v>
      </c>
      <c r="HW65" s="123">
        <v>700</v>
      </c>
      <c r="HX65" s="123">
        <v>233.33333333333334</v>
      </c>
      <c r="HY65" s="153">
        <v>0.64814814814814814</v>
      </c>
      <c r="HZ65" s="123">
        <v>40656</v>
      </c>
      <c r="IA65" s="153">
        <v>9.1815718157181578</v>
      </c>
      <c r="IB65" s="123">
        <v>267</v>
      </c>
      <c r="IC65" s="153">
        <v>0.18089430894308944</v>
      </c>
      <c r="ID65" s="123">
        <v>38521</v>
      </c>
      <c r="IE65" s="153">
        <v>8.6994128274616092</v>
      </c>
      <c r="IF65" s="123">
        <v>3573</v>
      </c>
      <c r="IG65" s="153">
        <v>2.4207317073170733</v>
      </c>
      <c r="IH65" s="123">
        <v>2200</v>
      </c>
      <c r="II65" s="153">
        <v>0.49683830171635052</v>
      </c>
      <c r="IJ65" s="123">
        <v>931</v>
      </c>
      <c r="IK65" s="153">
        <v>0.6307588075880759</v>
      </c>
      <c r="IL65" s="95">
        <v>291</v>
      </c>
      <c r="IM65" s="95">
        <v>123</v>
      </c>
      <c r="IN65" s="95">
        <v>29</v>
      </c>
      <c r="IO65" s="95">
        <v>51</v>
      </c>
      <c r="IP65" s="95">
        <v>16</v>
      </c>
      <c r="IQ65" s="113">
        <v>41.46</v>
      </c>
      <c r="IR65" s="113">
        <v>55.17</v>
      </c>
      <c r="IS65" s="113">
        <v>0.32</v>
      </c>
      <c r="IT65" s="95">
        <v>47</v>
      </c>
      <c r="IU65" s="95">
        <v>25</v>
      </c>
      <c r="IV65" s="113">
        <v>1.6937669376693765E-2</v>
      </c>
      <c r="IW65" s="95">
        <v>7</v>
      </c>
      <c r="IX65" s="95">
        <v>23</v>
      </c>
      <c r="IY65" s="124">
        <f t="shared" si="8"/>
        <v>0.47425474254742545</v>
      </c>
      <c r="IZ65" s="124">
        <f t="shared" si="8"/>
        <v>1.5582655826558265</v>
      </c>
      <c r="JA65" s="182" t="s">
        <v>272</v>
      </c>
      <c r="JB65" s="182">
        <v>76</v>
      </c>
      <c r="JC65" s="230">
        <v>5.0768203072812289E-2</v>
      </c>
      <c r="JD65" s="205"/>
    </row>
    <row r="66" spans="1:264" s="35" customFormat="1" ht="29.25" hidden="1" customHeight="1">
      <c r="A66" s="122" t="s">
        <v>256</v>
      </c>
      <c r="B66" s="158" t="s">
        <v>256</v>
      </c>
      <c r="C66" s="158" t="s">
        <v>1745</v>
      </c>
      <c r="D66" s="55">
        <v>71</v>
      </c>
      <c r="E66" s="158" t="s">
        <v>1470</v>
      </c>
      <c r="F66" s="145">
        <v>71</v>
      </c>
      <c r="G66" s="55" t="s">
        <v>1989</v>
      </c>
      <c r="H66" s="123">
        <v>1250</v>
      </c>
      <c r="I66" s="123">
        <v>2882</v>
      </c>
      <c r="J66" s="124">
        <v>2.3056000000000001</v>
      </c>
      <c r="K66" s="124">
        <v>22.748000000000001</v>
      </c>
      <c r="L66" s="123">
        <v>1086</v>
      </c>
      <c r="M66" s="123">
        <v>1796</v>
      </c>
      <c r="N66" s="123">
        <v>129</v>
      </c>
      <c r="O66" s="123">
        <v>253</v>
      </c>
      <c r="P66" s="123">
        <v>262</v>
      </c>
      <c r="Q66" s="123">
        <v>261</v>
      </c>
      <c r="R66" s="123">
        <v>303</v>
      </c>
      <c r="S66" s="123">
        <v>358</v>
      </c>
      <c r="T66" s="123">
        <v>272</v>
      </c>
      <c r="U66" s="123">
        <v>323</v>
      </c>
      <c r="V66" s="123">
        <v>193</v>
      </c>
      <c r="W66" s="123">
        <v>123</v>
      </c>
      <c r="X66" s="123">
        <v>208</v>
      </c>
      <c r="Y66" s="123">
        <v>146</v>
      </c>
      <c r="Z66" s="123">
        <v>51</v>
      </c>
      <c r="AA66" s="123">
        <v>792</v>
      </c>
      <c r="AB66" s="123">
        <v>479</v>
      </c>
      <c r="AC66" s="123">
        <v>405</v>
      </c>
      <c r="AD66" s="123">
        <v>79</v>
      </c>
      <c r="AE66" s="123">
        <v>1035</v>
      </c>
      <c r="AF66" s="123">
        <v>1756</v>
      </c>
      <c r="AG66" s="123">
        <v>9</v>
      </c>
      <c r="AH66" s="123">
        <v>3</v>
      </c>
      <c r="AI66" s="123">
        <v>622</v>
      </c>
      <c r="AJ66" s="123">
        <v>179</v>
      </c>
      <c r="AK66" s="123">
        <v>46</v>
      </c>
      <c r="AL66" s="123">
        <v>13</v>
      </c>
      <c r="AM66" s="123">
        <v>158</v>
      </c>
      <c r="AN66" s="125">
        <v>517.00400000000002</v>
      </c>
      <c r="AO66" s="125">
        <v>396</v>
      </c>
      <c r="AP66" s="123">
        <v>20</v>
      </c>
      <c r="AQ66" s="123">
        <v>92</v>
      </c>
      <c r="AR66" s="123">
        <v>383</v>
      </c>
      <c r="AS66" s="123">
        <v>136</v>
      </c>
      <c r="AT66" s="123">
        <v>146</v>
      </c>
      <c r="AU66" s="123">
        <v>94</v>
      </c>
      <c r="AV66" s="123">
        <v>78</v>
      </c>
      <c r="AW66" s="123">
        <v>70</v>
      </c>
      <c r="AX66" s="123">
        <v>47</v>
      </c>
      <c r="AY66" s="123">
        <v>32</v>
      </c>
      <c r="AZ66" s="123">
        <v>152</v>
      </c>
      <c r="BA66" s="125">
        <v>24118.683739837397</v>
      </c>
      <c r="BB66" s="125">
        <v>17884</v>
      </c>
      <c r="BC66" s="123">
        <v>42</v>
      </c>
      <c r="BD66" s="123">
        <v>249</v>
      </c>
      <c r="BE66" s="123">
        <v>230</v>
      </c>
      <c r="BF66" s="123">
        <v>168</v>
      </c>
      <c r="BG66" s="123">
        <v>114</v>
      </c>
      <c r="BH66" s="123">
        <v>83</v>
      </c>
      <c r="BI66" s="123">
        <v>86</v>
      </c>
      <c r="BJ66" s="123">
        <v>50</v>
      </c>
      <c r="BK66" s="123">
        <v>54</v>
      </c>
      <c r="BL66" s="123">
        <v>30</v>
      </c>
      <c r="BM66" s="123">
        <v>42</v>
      </c>
      <c r="BN66" s="123">
        <v>13</v>
      </c>
      <c r="BO66" s="123">
        <v>13</v>
      </c>
      <c r="BP66" s="123">
        <v>10</v>
      </c>
      <c r="BQ66" s="123">
        <v>13</v>
      </c>
      <c r="BR66" s="123">
        <v>8</v>
      </c>
      <c r="BS66" s="123">
        <v>5</v>
      </c>
      <c r="BT66" s="123">
        <v>3</v>
      </c>
      <c r="BU66" s="123">
        <v>4</v>
      </c>
      <c r="BV66" s="123">
        <v>4</v>
      </c>
      <c r="BW66" s="123">
        <v>9</v>
      </c>
      <c r="BX66" s="123">
        <v>598</v>
      </c>
      <c r="BY66" s="125">
        <v>34488.551839464883</v>
      </c>
      <c r="BZ66" s="125">
        <v>30119</v>
      </c>
      <c r="CA66" s="123">
        <v>163</v>
      </c>
      <c r="CB66" s="125">
        <v>15250.067484662577</v>
      </c>
      <c r="CC66" s="125">
        <v>12422</v>
      </c>
      <c r="CD66" s="123">
        <v>490</v>
      </c>
      <c r="CE66" s="125">
        <v>14846.863265306123</v>
      </c>
      <c r="CF66" s="125">
        <v>10536</v>
      </c>
      <c r="CG66" s="123">
        <v>853</v>
      </c>
      <c r="CH66" s="123">
        <v>228</v>
      </c>
      <c r="CI66" s="123">
        <v>117</v>
      </c>
      <c r="CJ66" s="123">
        <v>27</v>
      </c>
      <c r="CK66" s="123">
        <v>5</v>
      </c>
      <c r="CL66" s="123">
        <v>5</v>
      </c>
      <c r="CM66" s="126">
        <v>4.0000000000000001E-3</v>
      </c>
      <c r="CN66" s="123">
        <v>37</v>
      </c>
      <c r="CO66" s="126">
        <v>2.9600000000000001E-2</v>
      </c>
      <c r="CP66" s="123">
        <v>623</v>
      </c>
      <c r="CQ66" s="123">
        <v>175</v>
      </c>
      <c r="CR66" s="126">
        <v>6.0721721027064537E-2</v>
      </c>
      <c r="CS66" s="123">
        <v>62</v>
      </c>
      <c r="CT66" s="126">
        <f t="shared" si="0"/>
        <v>4.9599999999999998E-2</v>
      </c>
      <c r="CU66" s="123">
        <v>672</v>
      </c>
      <c r="CV66" s="126">
        <f t="shared" si="1"/>
        <v>0.53759999999999997</v>
      </c>
      <c r="CW66" s="123">
        <v>8</v>
      </c>
      <c r="CX66" s="126">
        <f t="shared" si="2"/>
        <v>6.4000000000000003E-3</v>
      </c>
      <c r="CY66" s="123">
        <v>298</v>
      </c>
      <c r="CZ66" s="126">
        <f t="shared" si="3"/>
        <v>0.2384</v>
      </c>
      <c r="DA66" s="122" t="s">
        <v>1906</v>
      </c>
      <c r="DB66" s="55"/>
      <c r="DC66" s="55">
        <v>51</v>
      </c>
      <c r="DD66" s="55">
        <v>20</v>
      </c>
      <c r="DE66" s="78" t="s">
        <v>258</v>
      </c>
      <c r="DF66" s="127" t="s">
        <v>259</v>
      </c>
      <c r="DG66" s="78" t="s">
        <v>324</v>
      </c>
      <c r="DH66" s="127" t="s">
        <v>325</v>
      </c>
      <c r="DI66" s="78" t="s">
        <v>262</v>
      </c>
      <c r="DJ66" s="127" t="s">
        <v>263</v>
      </c>
      <c r="DK66" s="78" t="s">
        <v>354</v>
      </c>
      <c r="DL66" s="127" t="s">
        <v>633</v>
      </c>
      <c r="DM66" s="127" t="s">
        <v>327</v>
      </c>
      <c r="DN66" s="55" t="s">
        <v>1897</v>
      </c>
      <c r="DO66" s="68">
        <v>14.477766287487073</v>
      </c>
      <c r="DP66" s="55" t="s">
        <v>1898</v>
      </c>
      <c r="DQ66" s="55" t="s">
        <v>272</v>
      </c>
      <c r="DR66" s="127" t="s">
        <v>328</v>
      </c>
      <c r="DS66" s="169" t="s">
        <v>1990</v>
      </c>
      <c r="DT66" s="78">
        <v>2023</v>
      </c>
      <c r="DU66" s="78" t="s">
        <v>267</v>
      </c>
      <c r="DV66" s="123">
        <v>1259</v>
      </c>
      <c r="DW66" s="123">
        <v>1252</v>
      </c>
      <c r="DX66" s="55">
        <v>5</v>
      </c>
      <c r="DY66" s="55">
        <v>2</v>
      </c>
      <c r="DZ66" s="55">
        <v>91</v>
      </c>
      <c r="EA66" s="55">
        <v>44</v>
      </c>
      <c r="EB66" s="123">
        <v>736</v>
      </c>
      <c r="EC66" s="55">
        <v>352</v>
      </c>
      <c r="ED66" s="55">
        <v>35</v>
      </c>
      <c r="EE66" s="55">
        <v>0</v>
      </c>
      <c r="EF66" s="55">
        <v>0</v>
      </c>
      <c r="EG66" s="55">
        <v>1</v>
      </c>
      <c r="EH66" s="78">
        <v>13</v>
      </c>
      <c r="EI66" s="78">
        <v>2</v>
      </c>
      <c r="EJ66" s="127" t="s">
        <v>268</v>
      </c>
      <c r="EK66" s="127" t="s">
        <v>269</v>
      </c>
      <c r="EL66" s="81">
        <v>20026</v>
      </c>
      <c r="EM66" s="78">
        <v>66</v>
      </c>
      <c r="EN66" s="78" t="s">
        <v>344</v>
      </c>
      <c r="EO66" s="84">
        <v>164048</v>
      </c>
      <c r="EP66" s="78">
        <v>24.72</v>
      </c>
      <c r="EQ66" s="263">
        <v>155979.023902899</v>
      </c>
      <c r="ER66" s="263">
        <v>972689.48459305905</v>
      </c>
      <c r="ES66" s="84">
        <f t="shared" si="4"/>
        <v>816710.46069016005</v>
      </c>
      <c r="ET66" s="113">
        <f t="shared" si="5"/>
        <v>0.83964150289117656</v>
      </c>
      <c r="EU66" s="55">
        <v>6</v>
      </c>
      <c r="EV66" s="55">
        <v>26</v>
      </c>
      <c r="EW66" s="55" t="s">
        <v>1898</v>
      </c>
      <c r="EX66" s="78" t="s">
        <v>390</v>
      </c>
      <c r="EY66" s="158"/>
      <c r="EZ66" s="158"/>
      <c r="FA66" s="78" t="s">
        <v>267</v>
      </c>
      <c r="FB66" s="55" t="s">
        <v>51</v>
      </c>
      <c r="FC66" s="55" t="s">
        <v>1898</v>
      </c>
      <c r="FD66" s="122"/>
      <c r="FE66" s="55"/>
      <c r="FF66" s="127" t="s">
        <v>267</v>
      </c>
      <c r="FG66" s="55" t="s">
        <v>1904</v>
      </c>
      <c r="FH66" s="78" t="s">
        <v>1471</v>
      </c>
      <c r="FI66" s="78" t="s">
        <v>719</v>
      </c>
      <c r="FJ66" s="55">
        <v>3709</v>
      </c>
      <c r="FK66" s="55">
        <v>8</v>
      </c>
      <c r="FL66" s="78" t="s">
        <v>331</v>
      </c>
      <c r="FM66" s="55"/>
      <c r="FN66" s="55" t="s">
        <v>1900</v>
      </c>
      <c r="FO66" s="55" t="s">
        <v>1901</v>
      </c>
      <c r="FP66" s="55">
        <v>2</v>
      </c>
      <c r="FQ66" s="125">
        <v>252668831.9029274</v>
      </c>
      <c r="FR66" s="125">
        <v>200690.09682520048</v>
      </c>
      <c r="FS66" s="55">
        <v>3</v>
      </c>
      <c r="FT66" s="55">
        <v>5</v>
      </c>
      <c r="FU66" s="55">
        <v>0</v>
      </c>
      <c r="FV66" s="125">
        <v>0</v>
      </c>
      <c r="FW66" s="55">
        <v>2</v>
      </c>
      <c r="FX66" s="125">
        <v>1358411.06</v>
      </c>
      <c r="FY66" s="55">
        <v>1</v>
      </c>
      <c r="FZ66" s="125">
        <v>2728328.45</v>
      </c>
      <c r="GA66" s="55" t="s">
        <v>1900</v>
      </c>
      <c r="GB66" s="55" t="s">
        <v>1901</v>
      </c>
      <c r="GC66" s="55" t="s">
        <v>1900</v>
      </c>
      <c r="GD66" s="124">
        <v>90.4</v>
      </c>
      <c r="GE66" s="124">
        <v>37.94</v>
      </c>
      <c r="GF66" s="125">
        <v>7424060.2999999998</v>
      </c>
      <c r="GG66" s="125">
        <v>5929.7606230031952</v>
      </c>
      <c r="GH66" s="125">
        <v>15850709.130000001</v>
      </c>
      <c r="GI66" s="125">
        <v>12660.310806709265</v>
      </c>
      <c r="GJ66" s="125">
        <v>2051239.02</v>
      </c>
      <c r="GK66" s="125">
        <v>1638.3698242811502</v>
      </c>
      <c r="GL66" s="125">
        <v>1282838</v>
      </c>
      <c r="GM66" s="125">
        <v>1024.6309904153354</v>
      </c>
      <c r="GN66" s="125">
        <v>1357850.63</v>
      </c>
      <c r="GO66" s="125">
        <v>1084.5452316293929</v>
      </c>
      <c r="GP66" s="125">
        <v>23812.43</v>
      </c>
      <c r="GQ66" s="125">
        <v>19.019512779552716</v>
      </c>
      <c r="GR66" s="125">
        <v>231086.25999999998</v>
      </c>
      <c r="GS66" s="125">
        <v>184.57369009584664</v>
      </c>
      <c r="GT66" s="125">
        <v>10903882.790000001</v>
      </c>
      <c r="GU66" s="125">
        <v>8709.1715575079888</v>
      </c>
      <c r="GV66" s="125">
        <v>-393506.75000000186</v>
      </c>
      <c r="GW66" s="125">
        <v>-314.30251597444237</v>
      </c>
      <c r="GX66" s="55">
        <v>0</v>
      </c>
      <c r="GY66" s="55">
        <v>0</v>
      </c>
      <c r="GZ66" s="55">
        <v>0</v>
      </c>
      <c r="HA66" s="55" t="s">
        <v>1901</v>
      </c>
      <c r="HB66" s="172">
        <v>0.67438389661630649</v>
      </c>
      <c r="HC66" s="123">
        <v>1405</v>
      </c>
      <c r="HD66" s="153">
        <v>0.37406815761448348</v>
      </c>
      <c r="HE66" s="123">
        <v>70</v>
      </c>
      <c r="HF66" s="153">
        <v>5.5910543130990413E-2</v>
      </c>
      <c r="HG66" s="123">
        <v>5170</v>
      </c>
      <c r="HH66" s="153">
        <v>1.3764643237486687</v>
      </c>
      <c r="HI66" s="123">
        <v>76</v>
      </c>
      <c r="HJ66" s="153">
        <v>6.070287539936102E-2</v>
      </c>
      <c r="HK66" s="123">
        <v>3112</v>
      </c>
      <c r="HL66" s="153">
        <v>0.82854100106496265</v>
      </c>
      <c r="HM66" s="123">
        <v>35</v>
      </c>
      <c r="HN66" s="153">
        <v>2.7955271565495207E-2</v>
      </c>
      <c r="HO66" s="123">
        <v>5707</v>
      </c>
      <c r="HP66" s="153">
        <v>1.5194355697550586</v>
      </c>
      <c r="HQ66" s="123">
        <v>4381</v>
      </c>
      <c r="HR66" s="153">
        <v>1.1664004259850904</v>
      </c>
      <c r="HS66" s="123">
        <v>21</v>
      </c>
      <c r="HT66" s="153">
        <v>10.5</v>
      </c>
      <c r="HU66" s="123">
        <v>63</v>
      </c>
      <c r="HV66" s="153">
        <v>31.5</v>
      </c>
      <c r="HW66" s="123">
        <v>1330</v>
      </c>
      <c r="HX66" s="123">
        <v>443.33333333333331</v>
      </c>
      <c r="HY66" s="153">
        <v>1.420940170940171</v>
      </c>
      <c r="HZ66" s="123">
        <v>30038</v>
      </c>
      <c r="IA66" s="153">
        <v>7.9973375931842376</v>
      </c>
      <c r="IB66" s="123">
        <v>251</v>
      </c>
      <c r="IC66" s="153">
        <v>0.20047923322683706</v>
      </c>
      <c r="ID66" s="123">
        <v>25893</v>
      </c>
      <c r="IE66" s="153">
        <v>6.8937699680511182</v>
      </c>
      <c r="IF66" s="123">
        <v>2189</v>
      </c>
      <c r="IG66" s="153">
        <v>1.7484025559105432</v>
      </c>
      <c r="IH66" s="123">
        <v>1919</v>
      </c>
      <c r="II66" s="153">
        <v>0.51091586794462196</v>
      </c>
      <c r="IJ66" s="123">
        <v>1154</v>
      </c>
      <c r="IK66" s="153">
        <v>0.92172523961661346</v>
      </c>
      <c r="IL66" s="95">
        <v>609</v>
      </c>
      <c r="IM66" s="95">
        <v>607</v>
      </c>
      <c r="IN66" s="95">
        <v>95</v>
      </c>
      <c r="IO66" s="95">
        <v>90</v>
      </c>
      <c r="IP66" s="95">
        <v>18</v>
      </c>
      <c r="IQ66" s="113">
        <v>14.83</v>
      </c>
      <c r="IR66" s="113">
        <v>18.95</v>
      </c>
      <c r="IS66" s="113">
        <v>0.28000000000000003</v>
      </c>
      <c r="IT66" s="95">
        <v>56.68</v>
      </c>
      <c r="IU66" s="95">
        <v>18</v>
      </c>
      <c r="IV66" s="113">
        <v>1.437699680511182E-2</v>
      </c>
      <c r="IW66" s="95">
        <v>5</v>
      </c>
      <c r="IX66" s="95">
        <v>28</v>
      </c>
      <c r="IY66" s="124">
        <f t="shared" si="8"/>
        <v>0.39936102236421722</v>
      </c>
      <c r="IZ66" s="124">
        <f t="shared" si="8"/>
        <v>2.2364217252396164</v>
      </c>
      <c r="JA66" s="182" t="s">
        <v>272</v>
      </c>
      <c r="JB66" s="182">
        <v>69</v>
      </c>
      <c r="JC66" s="230">
        <v>5.4805401111993647E-2</v>
      </c>
      <c r="JD66" s="205"/>
    </row>
    <row r="67" spans="1:264" s="35" customFormat="1" ht="29.25" hidden="1" customHeight="1">
      <c r="A67" s="122" t="s">
        <v>256</v>
      </c>
      <c r="B67" s="158" t="s">
        <v>256</v>
      </c>
      <c r="C67" s="158" t="s">
        <v>1820</v>
      </c>
      <c r="D67" s="55">
        <v>342</v>
      </c>
      <c r="E67" s="158" t="s">
        <v>1477</v>
      </c>
      <c r="F67" s="145">
        <v>305</v>
      </c>
      <c r="G67" s="55" t="s">
        <v>1930</v>
      </c>
      <c r="H67" s="123">
        <v>110</v>
      </c>
      <c r="I67" s="123">
        <v>372</v>
      </c>
      <c r="J67" s="124">
        <v>3.3818182000000001</v>
      </c>
      <c r="K67" s="124">
        <v>19.996363599999999</v>
      </c>
      <c r="L67" s="123">
        <v>161</v>
      </c>
      <c r="M67" s="123">
        <v>211</v>
      </c>
      <c r="N67" s="123">
        <v>19</v>
      </c>
      <c r="O67" s="123">
        <v>38</v>
      </c>
      <c r="P67" s="123">
        <v>37</v>
      </c>
      <c r="Q67" s="123">
        <v>54</v>
      </c>
      <c r="R67" s="123">
        <v>44</v>
      </c>
      <c r="S67" s="123">
        <v>45</v>
      </c>
      <c r="T67" s="123">
        <v>38</v>
      </c>
      <c r="U67" s="123">
        <v>32</v>
      </c>
      <c r="V67" s="123">
        <v>22</v>
      </c>
      <c r="W67" s="123">
        <v>16</v>
      </c>
      <c r="X67" s="123">
        <v>23</v>
      </c>
      <c r="Y67" s="123">
        <v>3</v>
      </c>
      <c r="Z67" s="123">
        <v>1</v>
      </c>
      <c r="AA67" s="123">
        <v>127</v>
      </c>
      <c r="AB67" s="123">
        <v>33</v>
      </c>
      <c r="AC67" s="123">
        <v>27</v>
      </c>
      <c r="AD67" s="123">
        <v>2</v>
      </c>
      <c r="AE67" s="123">
        <v>104</v>
      </c>
      <c r="AF67" s="123">
        <v>266</v>
      </c>
      <c r="AG67" s="123">
        <v>0</v>
      </c>
      <c r="AH67" s="123">
        <v>0</v>
      </c>
      <c r="AI67" s="123">
        <v>37</v>
      </c>
      <c r="AJ67" s="123">
        <v>14</v>
      </c>
      <c r="AK67" s="123">
        <v>4</v>
      </c>
      <c r="AL67" s="123">
        <v>0</v>
      </c>
      <c r="AM67" s="123">
        <v>8</v>
      </c>
      <c r="AN67" s="125">
        <v>656.08181818181822</v>
      </c>
      <c r="AO67" s="125">
        <v>539.5</v>
      </c>
      <c r="AP67" s="123">
        <v>0</v>
      </c>
      <c r="AQ67" s="123">
        <v>9</v>
      </c>
      <c r="AR67" s="123">
        <v>22</v>
      </c>
      <c r="AS67" s="123">
        <v>10</v>
      </c>
      <c r="AT67" s="123">
        <v>7</v>
      </c>
      <c r="AU67" s="123">
        <v>13</v>
      </c>
      <c r="AV67" s="123">
        <v>10</v>
      </c>
      <c r="AW67" s="123">
        <v>6</v>
      </c>
      <c r="AX67" s="123">
        <v>3</v>
      </c>
      <c r="AY67" s="123">
        <v>5</v>
      </c>
      <c r="AZ67" s="123">
        <v>25</v>
      </c>
      <c r="BA67" s="125">
        <v>36822.954545454544</v>
      </c>
      <c r="BB67" s="125">
        <v>28512</v>
      </c>
      <c r="BC67" s="123">
        <v>1</v>
      </c>
      <c r="BD67" s="123">
        <v>17</v>
      </c>
      <c r="BE67" s="123">
        <v>5</v>
      </c>
      <c r="BF67" s="123">
        <v>12</v>
      </c>
      <c r="BG67" s="123">
        <v>13</v>
      </c>
      <c r="BH67" s="123">
        <v>12</v>
      </c>
      <c r="BI67" s="123">
        <v>5</v>
      </c>
      <c r="BJ67" s="123">
        <v>6</v>
      </c>
      <c r="BK67" s="123">
        <v>8</v>
      </c>
      <c r="BL67" s="123">
        <v>8</v>
      </c>
      <c r="BM67" s="123">
        <v>4</v>
      </c>
      <c r="BN67" s="123">
        <v>2</v>
      </c>
      <c r="BO67" s="123">
        <v>4</v>
      </c>
      <c r="BP67" s="123">
        <v>2</v>
      </c>
      <c r="BQ67" s="123">
        <v>1</v>
      </c>
      <c r="BR67" s="123">
        <v>1</v>
      </c>
      <c r="BS67" s="123">
        <v>2</v>
      </c>
      <c r="BT67" s="123">
        <v>2</v>
      </c>
      <c r="BU67" s="123">
        <v>1</v>
      </c>
      <c r="BV67" s="123">
        <v>0</v>
      </c>
      <c r="BW67" s="123">
        <v>4</v>
      </c>
      <c r="BX67" s="123">
        <v>81</v>
      </c>
      <c r="BY67" s="125">
        <v>43921.234567901236</v>
      </c>
      <c r="BZ67" s="125">
        <v>35773</v>
      </c>
      <c r="CA67" s="123">
        <v>15</v>
      </c>
      <c r="CB67" s="125">
        <v>16784</v>
      </c>
      <c r="CC67" s="125">
        <v>17796</v>
      </c>
      <c r="CD67" s="123">
        <v>14</v>
      </c>
      <c r="CE67" s="125">
        <v>18441.857142857141</v>
      </c>
      <c r="CF67" s="125">
        <v>12918</v>
      </c>
      <c r="CG67" s="123">
        <v>58</v>
      </c>
      <c r="CH67" s="123">
        <v>25</v>
      </c>
      <c r="CI67" s="123">
        <v>20</v>
      </c>
      <c r="CJ67" s="123">
        <v>5</v>
      </c>
      <c r="CK67" s="123">
        <v>1</v>
      </c>
      <c r="CL67" s="123">
        <v>2</v>
      </c>
      <c r="CM67" s="126">
        <v>1.8181818181818181E-2</v>
      </c>
      <c r="CN67" s="123">
        <v>5</v>
      </c>
      <c r="CO67" s="126">
        <v>4.5454545454545456E-2</v>
      </c>
      <c r="CP67" s="123">
        <v>40</v>
      </c>
      <c r="CQ67" s="123">
        <v>26</v>
      </c>
      <c r="CR67" s="126">
        <v>6.9892473118279563E-2</v>
      </c>
      <c r="CS67" s="123">
        <v>2</v>
      </c>
      <c r="CT67" s="126">
        <f t="shared" si="0"/>
        <v>1.8181818181818181E-2</v>
      </c>
      <c r="CU67" s="123">
        <v>47</v>
      </c>
      <c r="CV67" s="126">
        <f t="shared" si="1"/>
        <v>0.42727272727272725</v>
      </c>
      <c r="CW67" s="123">
        <v>0</v>
      </c>
      <c r="CX67" s="126">
        <f t="shared" si="2"/>
        <v>0</v>
      </c>
      <c r="CY67" s="123">
        <v>13</v>
      </c>
      <c r="CZ67" s="126">
        <f t="shared" si="3"/>
        <v>0.11818181818181818</v>
      </c>
      <c r="DA67" s="122" t="s">
        <v>1903</v>
      </c>
      <c r="DB67" s="55"/>
      <c r="DC67" s="55">
        <v>0</v>
      </c>
      <c r="DD67" s="55">
        <v>0</v>
      </c>
      <c r="DE67" s="78" t="s">
        <v>258</v>
      </c>
      <c r="DF67" s="127" t="s">
        <v>259</v>
      </c>
      <c r="DG67" s="78" t="s">
        <v>297</v>
      </c>
      <c r="DH67" s="127" t="s">
        <v>298</v>
      </c>
      <c r="DI67" s="78" t="s">
        <v>262</v>
      </c>
      <c r="DJ67" s="127" t="s">
        <v>263</v>
      </c>
      <c r="DK67" s="78" t="s">
        <v>318</v>
      </c>
      <c r="DL67" s="127" t="s">
        <v>326</v>
      </c>
      <c r="DM67" s="127" t="s">
        <v>417</v>
      </c>
      <c r="DN67" s="55" t="s">
        <v>1897</v>
      </c>
      <c r="DO67" s="68">
        <v>9.8752598752598804</v>
      </c>
      <c r="DP67" s="55" t="s">
        <v>1898</v>
      </c>
      <c r="DQ67" s="55" t="s">
        <v>272</v>
      </c>
      <c r="DR67" s="127" t="s">
        <v>418</v>
      </c>
      <c r="DS67" s="169" t="s">
        <v>1991</v>
      </c>
      <c r="DT67" s="78">
        <v>2026</v>
      </c>
      <c r="DU67" s="78" t="s">
        <v>267</v>
      </c>
      <c r="DV67" s="123">
        <v>114</v>
      </c>
      <c r="DW67" s="123">
        <v>110</v>
      </c>
      <c r="DX67" s="55">
        <v>2</v>
      </c>
      <c r="DY67" s="55">
        <v>2</v>
      </c>
      <c r="DZ67" s="55">
        <v>0</v>
      </c>
      <c r="EA67" s="55">
        <v>0</v>
      </c>
      <c r="EB67" s="123">
        <v>36</v>
      </c>
      <c r="EC67" s="55">
        <v>66</v>
      </c>
      <c r="ED67" s="55">
        <v>12</v>
      </c>
      <c r="EE67" s="55">
        <v>0</v>
      </c>
      <c r="EF67" s="55">
        <v>0</v>
      </c>
      <c r="EG67" s="55">
        <v>0</v>
      </c>
      <c r="EH67" s="78">
        <v>4</v>
      </c>
      <c r="EI67" s="78">
        <v>0</v>
      </c>
      <c r="EJ67" s="127" t="s">
        <v>268</v>
      </c>
      <c r="EK67" s="127" t="s">
        <v>290</v>
      </c>
      <c r="EL67" s="81">
        <v>32264</v>
      </c>
      <c r="EM67" s="78">
        <v>32</v>
      </c>
      <c r="EN67" s="78" t="s">
        <v>371</v>
      </c>
      <c r="EO67" s="84">
        <v>41764</v>
      </c>
      <c r="EP67" s="78">
        <v>3.43</v>
      </c>
      <c r="EQ67" s="263">
        <v>39845.057616284103</v>
      </c>
      <c r="ER67" s="263">
        <v>150897.59028675701</v>
      </c>
      <c r="ES67" s="84">
        <f t="shared" si="4"/>
        <v>111052.53267047291</v>
      </c>
      <c r="ET67" s="113">
        <f t="shared" si="5"/>
        <v>0.73594636242656442</v>
      </c>
      <c r="EU67" s="55">
        <v>18</v>
      </c>
      <c r="EV67" s="55">
        <v>0</v>
      </c>
      <c r="EW67" s="55" t="s">
        <v>1901</v>
      </c>
      <c r="EX67" s="78" t="s">
        <v>267</v>
      </c>
      <c r="EY67" s="158"/>
      <c r="EZ67" s="158"/>
      <c r="FA67" s="78" t="s">
        <v>267</v>
      </c>
      <c r="FB67" s="55" t="s">
        <v>51</v>
      </c>
      <c r="FC67" s="55" t="s">
        <v>1898</v>
      </c>
      <c r="FD67" s="122"/>
      <c r="FE67" s="55"/>
      <c r="FF67" s="127" t="s">
        <v>272</v>
      </c>
      <c r="FG67" s="55" t="s">
        <v>272</v>
      </c>
      <c r="FH67" s="78" t="s">
        <v>1478</v>
      </c>
      <c r="FI67" s="78" t="s">
        <v>421</v>
      </c>
      <c r="FJ67" s="55">
        <v>3710</v>
      </c>
      <c r="FK67" s="55">
        <v>7</v>
      </c>
      <c r="FL67" s="78" t="s">
        <v>423</v>
      </c>
      <c r="FM67" s="55"/>
      <c r="FN67" s="55" t="s">
        <v>1900</v>
      </c>
      <c r="FO67" s="55" t="s">
        <v>1900</v>
      </c>
      <c r="FP67" s="55">
        <v>1</v>
      </c>
      <c r="FQ67" s="125">
        <v>37714560.369576015</v>
      </c>
      <c r="FR67" s="125">
        <v>330829.47692610539</v>
      </c>
      <c r="FS67" s="55" t="s">
        <v>1920</v>
      </c>
      <c r="FT67" s="55">
        <v>2.5</v>
      </c>
      <c r="FU67" s="55">
        <v>0</v>
      </c>
      <c r="FV67" s="125">
        <v>0</v>
      </c>
      <c r="FW67" s="55">
        <v>0</v>
      </c>
      <c r="FX67" s="125">
        <v>0</v>
      </c>
      <c r="FY67" s="55">
        <v>0</v>
      </c>
      <c r="FZ67" s="125">
        <v>0</v>
      </c>
      <c r="GA67" s="55" t="s">
        <v>1900</v>
      </c>
      <c r="GB67" s="55" t="s">
        <v>1900</v>
      </c>
      <c r="GC67" s="55" t="s">
        <v>1900</v>
      </c>
      <c r="GD67" s="124">
        <v>93.51</v>
      </c>
      <c r="GE67" s="124">
        <v>34.549999999999997</v>
      </c>
      <c r="GF67" s="125">
        <v>711047.72</v>
      </c>
      <c r="GG67" s="125">
        <v>6464.0701818181815</v>
      </c>
      <c r="GH67" s="125">
        <v>1462201.6200000003</v>
      </c>
      <c r="GI67" s="125">
        <v>13292.742000000004</v>
      </c>
      <c r="GJ67" s="125">
        <v>110780.5</v>
      </c>
      <c r="GK67" s="125">
        <v>1007.0954545454546</v>
      </c>
      <c r="GL67" s="125">
        <v>115721.02</v>
      </c>
      <c r="GM67" s="125">
        <v>1052.0092727272727</v>
      </c>
      <c r="GN67" s="125">
        <v>46028.3</v>
      </c>
      <c r="GO67" s="125">
        <v>418.43909090909091</v>
      </c>
      <c r="GP67" s="125">
        <v>32698.36</v>
      </c>
      <c r="GQ67" s="125">
        <v>297.25781818181821</v>
      </c>
      <c r="GR67" s="125">
        <v>11324.38</v>
      </c>
      <c r="GS67" s="125">
        <v>102.94890909090908</v>
      </c>
      <c r="GT67" s="125">
        <v>1145649.0600000003</v>
      </c>
      <c r="GU67" s="125">
        <v>10414.991454545458</v>
      </c>
      <c r="GV67" s="125">
        <v>-95023.6800000004</v>
      </c>
      <c r="GW67" s="125">
        <v>-863.85163636363995</v>
      </c>
      <c r="GX67" s="55">
        <v>0</v>
      </c>
      <c r="GY67" s="55">
        <v>0</v>
      </c>
      <c r="GZ67" s="55">
        <v>0</v>
      </c>
      <c r="HA67" s="55" t="s">
        <v>1901</v>
      </c>
      <c r="HB67" s="172">
        <v>0.73453642469983937</v>
      </c>
      <c r="HC67" s="123">
        <v>304</v>
      </c>
      <c r="HD67" s="153">
        <v>0.92121212121212115</v>
      </c>
      <c r="HE67" s="123">
        <v>52</v>
      </c>
      <c r="HF67" s="153">
        <v>0.47272727272727272</v>
      </c>
      <c r="HG67" s="123">
        <v>955</v>
      </c>
      <c r="HH67" s="153">
        <v>2.8939393939393936</v>
      </c>
      <c r="HI67" s="123">
        <v>31</v>
      </c>
      <c r="HJ67" s="153">
        <v>0.2818181818181818</v>
      </c>
      <c r="HK67" s="123">
        <v>346</v>
      </c>
      <c r="HL67" s="153">
        <v>1.0484848484848484</v>
      </c>
      <c r="HM67" s="123">
        <v>3</v>
      </c>
      <c r="HN67" s="153">
        <v>2.7272727272727271E-2</v>
      </c>
      <c r="HO67" s="123">
        <v>678</v>
      </c>
      <c r="HP67" s="153">
        <v>2.0545454545454547</v>
      </c>
      <c r="HQ67" s="123">
        <v>786</v>
      </c>
      <c r="HR67" s="153">
        <v>2.3818181818181818</v>
      </c>
      <c r="HS67" s="123">
        <v>26</v>
      </c>
      <c r="HT67" s="153">
        <v>13</v>
      </c>
      <c r="HU67" s="123">
        <v>18</v>
      </c>
      <c r="HV67" s="153">
        <v>9</v>
      </c>
      <c r="HW67" s="123"/>
      <c r="HX67" s="123"/>
      <c r="HY67" s="153"/>
      <c r="HZ67" s="123">
        <v>4233</v>
      </c>
      <c r="IA67" s="153">
        <v>12.827272727272728</v>
      </c>
      <c r="IB67" s="123">
        <v>6</v>
      </c>
      <c r="IC67" s="153">
        <v>5.4545454545454543E-2</v>
      </c>
      <c r="ID67" s="123">
        <v>3771</v>
      </c>
      <c r="IE67" s="153">
        <v>11.427272727272728</v>
      </c>
      <c r="IF67" s="123">
        <v>452</v>
      </c>
      <c r="IG67" s="153">
        <v>4.1090909090909093</v>
      </c>
      <c r="IH67" s="123">
        <v>218</v>
      </c>
      <c r="II67" s="153">
        <v>0.66060606060606064</v>
      </c>
      <c r="IJ67" s="123">
        <v>142</v>
      </c>
      <c r="IK67" s="153">
        <v>1.290909090909091</v>
      </c>
      <c r="IL67" s="95">
        <v>0</v>
      </c>
      <c r="IM67" s="95">
        <v>0</v>
      </c>
      <c r="IN67" s="95">
        <v>0</v>
      </c>
      <c r="IO67" s="95">
        <v>0</v>
      </c>
      <c r="IP67" s="95">
        <v>0</v>
      </c>
      <c r="IQ67" s="113" t="s">
        <v>1900</v>
      </c>
      <c r="IR67" s="113" t="s">
        <v>1900</v>
      </c>
      <c r="IS67" s="113" t="s">
        <v>1900</v>
      </c>
      <c r="IT67" s="95">
        <v>63.55</v>
      </c>
      <c r="IU67" s="95">
        <v>9</v>
      </c>
      <c r="IV67" s="113">
        <v>8.1818181818181818E-2</v>
      </c>
      <c r="IW67" s="95" t="s">
        <v>1900</v>
      </c>
      <c r="IX67" s="95" t="s">
        <v>1900</v>
      </c>
      <c r="IY67" s="124" t="s">
        <v>1900</v>
      </c>
      <c r="IZ67" s="124" t="s">
        <v>1900</v>
      </c>
      <c r="JA67" s="182" t="s">
        <v>267</v>
      </c>
      <c r="JB67" s="182">
        <v>0</v>
      </c>
      <c r="JC67" s="230">
        <v>0</v>
      </c>
      <c r="JD67" s="205"/>
    </row>
    <row r="68" spans="1:264" s="35" customFormat="1" ht="29.25" hidden="1" customHeight="1">
      <c r="A68" s="122" t="s">
        <v>256</v>
      </c>
      <c r="B68" s="158" t="s">
        <v>256</v>
      </c>
      <c r="C68" s="158" t="s">
        <v>1820</v>
      </c>
      <c r="D68" s="55">
        <v>342</v>
      </c>
      <c r="E68" s="158" t="s">
        <v>1494</v>
      </c>
      <c r="F68" s="145">
        <v>353</v>
      </c>
      <c r="G68" s="55" t="s">
        <v>1930</v>
      </c>
      <c r="H68" s="123">
        <v>118</v>
      </c>
      <c r="I68" s="123">
        <v>265</v>
      </c>
      <c r="J68" s="124">
        <v>2.2457626999999998</v>
      </c>
      <c r="K68" s="124">
        <v>23.416101699999999</v>
      </c>
      <c r="L68" s="123">
        <v>95</v>
      </c>
      <c r="M68" s="123">
        <v>170</v>
      </c>
      <c r="N68" s="123">
        <v>16</v>
      </c>
      <c r="O68" s="123">
        <v>26</v>
      </c>
      <c r="P68" s="123">
        <v>22</v>
      </c>
      <c r="Q68" s="123">
        <v>18</v>
      </c>
      <c r="R68" s="123">
        <v>18</v>
      </c>
      <c r="S68" s="123">
        <v>41</v>
      </c>
      <c r="T68" s="123">
        <v>25</v>
      </c>
      <c r="U68" s="123">
        <v>24</v>
      </c>
      <c r="V68" s="123">
        <v>14</v>
      </c>
      <c r="W68" s="123">
        <v>22</v>
      </c>
      <c r="X68" s="123">
        <v>32</v>
      </c>
      <c r="Y68" s="123">
        <v>6</v>
      </c>
      <c r="Z68" s="123">
        <v>1</v>
      </c>
      <c r="AA68" s="123">
        <v>72</v>
      </c>
      <c r="AB68" s="123">
        <v>53</v>
      </c>
      <c r="AC68" s="123">
        <v>39</v>
      </c>
      <c r="AD68" s="123">
        <v>5</v>
      </c>
      <c r="AE68" s="123">
        <v>95</v>
      </c>
      <c r="AF68" s="123">
        <v>165</v>
      </c>
      <c r="AG68" s="123">
        <v>0</v>
      </c>
      <c r="AH68" s="123">
        <v>0</v>
      </c>
      <c r="AI68" s="123">
        <v>52</v>
      </c>
      <c r="AJ68" s="123">
        <v>12</v>
      </c>
      <c r="AK68" s="123">
        <v>1</v>
      </c>
      <c r="AL68" s="123">
        <v>0</v>
      </c>
      <c r="AM68" s="123">
        <v>10</v>
      </c>
      <c r="AN68" s="125">
        <v>630.33050847457628</v>
      </c>
      <c r="AO68" s="125">
        <v>545.5</v>
      </c>
      <c r="AP68" s="123">
        <v>0</v>
      </c>
      <c r="AQ68" s="123">
        <v>3</v>
      </c>
      <c r="AR68" s="123">
        <v>32</v>
      </c>
      <c r="AS68" s="123">
        <v>11</v>
      </c>
      <c r="AT68" s="123">
        <v>8</v>
      </c>
      <c r="AU68" s="123">
        <v>13</v>
      </c>
      <c r="AV68" s="123">
        <v>11</v>
      </c>
      <c r="AW68" s="123">
        <v>6</v>
      </c>
      <c r="AX68" s="123">
        <v>10</v>
      </c>
      <c r="AY68" s="123">
        <v>4</v>
      </c>
      <c r="AZ68" s="123">
        <v>20</v>
      </c>
      <c r="BA68" s="125">
        <v>30119.196581196582</v>
      </c>
      <c r="BB68" s="125">
        <v>23804</v>
      </c>
      <c r="BC68" s="123">
        <v>1</v>
      </c>
      <c r="BD68" s="123">
        <v>22</v>
      </c>
      <c r="BE68" s="123">
        <v>18</v>
      </c>
      <c r="BF68" s="123">
        <v>9</v>
      </c>
      <c r="BG68" s="123">
        <v>13</v>
      </c>
      <c r="BH68" s="123">
        <v>7</v>
      </c>
      <c r="BI68" s="123">
        <v>9</v>
      </c>
      <c r="BJ68" s="123">
        <v>8</v>
      </c>
      <c r="BK68" s="123">
        <v>9</v>
      </c>
      <c r="BL68" s="123">
        <v>3</v>
      </c>
      <c r="BM68" s="123">
        <v>7</v>
      </c>
      <c r="BN68" s="123">
        <v>1</v>
      </c>
      <c r="BO68" s="123">
        <v>1</v>
      </c>
      <c r="BP68" s="123">
        <v>2</v>
      </c>
      <c r="BQ68" s="123">
        <v>0</v>
      </c>
      <c r="BR68" s="123">
        <v>0</v>
      </c>
      <c r="BS68" s="123">
        <v>0</v>
      </c>
      <c r="BT68" s="123">
        <v>2</v>
      </c>
      <c r="BU68" s="123">
        <v>0</v>
      </c>
      <c r="BV68" s="123">
        <v>1</v>
      </c>
      <c r="BW68" s="123">
        <v>4</v>
      </c>
      <c r="BX68" s="123">
        <v>68</v>
      </c>
      <c r="BY68" s="125">
        <v>41210.191176470587</v>
      </c>
      <c r="BZ68" s="125">
        <v>35324</v>
      </c>
      <c r="CA68" s="123">
        <v>15</v>
      </c>
      <c r="CB68" s="125">
        <v>16611.866666666665</v>
      </c>
      <c r="CC68" s="125">
        <v>8376</v>
      </c>
      <c r="CD68" s="123">
        <v>39</v>
      </c>
      <c r="CE68" s="125">
        <v>16439.615384615383</v>
      </c>
      <c r="CF68" s="125">
        <v>10992</v>
      </c>
      <c r="CG68" s="123">
        <v>65</v>
      </c>
      <c r="CH68" s="123">
        <v>34</v>
      </c>
      <c r="CI68" s="123">
        <v>11</v>
      </c>
      <c r="CJ68" s="123">
        <v>4</v>
      </c>
      <c r="CK68" s="123">
        <v>3</v>
      </c>
      <c r="CL68" s="123">
        <v>3</v>
      </c>
      <c r="CM68" s="126">
        <v>2.5423728813559324E-2</v>
      </c>
      <c r="CN68" s="123">
        <v>10</v>
      </c>
      <c r="CO68" s="126">
        <v>8.4745762711864403E-2</v>
      </c>
      <c r="CP68" s="123">
        <v>45</v>
      </c>
      <c r="CQ68" s="123">
        <v>20</v>
      </c>
      <c r="CR68" s="126">
        <v>7.5471698113207544E-2</v>
      </c>
      <c r="CS68" s="123">
        <v>13</v>
      </c>
      <c r="CT68" s="126">
        <f t="shared" si="0"/>
        <v>0.11016949152542373</v>
      </c>
      <c r="CU68" s="123">
        <v>48</v>
      </c>
      <c r="CV68" s="126">
        <f t="shared" si="1"/>
        <v>0.40677966101694918</v>
      </c>
      <c r="CW68" s="123">
        <v>3</v>
      </c>
      <c r="CX68" s="126">
        <f t="shared" si="2"/>
        <v>2.5423728813559324E-2</v>
      </c>
      <c r="CY68" s="123">
        <v>22</v>
      </c>
      <c r="CZ68" s="126">
        <f t="shared" si="3"/>
        <v>0.1864406779661017</v>
      </c>
      <c r="DA68" s="122" t="s">
        <v>1903</v>
      </c>
      <c r="DB68" s="55"/>
      <c r="DC68" s="55">
        <v>0</v>
      </c>
      <c r="DD68" s="55">
        <v>0</v>
      </c>
      <c r="DE68" s="78" t="s">
        <v>258</v>
      </c>
      <c r="DF68" s="127" t="s">
        <v>259</v>
      </c>
      <c r="DG68" s="78" t="s">
        <v>324</v>
      </c>
      <c r="DH68" s="127" t="s">
        <v>325</v>
      </c>
      <c r="DI68" s="78" t="s">
        <v>262</v>
      </c>
      <c r="DJ68" s="127" t="s">
        <v>263</v>
      </c>
      <c r="DK68" s="78" t="s">
        <v>318</v>
      </c>
      <c r="DL68" s="127" t="s">
        <v>326</v>
      </c>
      <c r="DM68" s="127" t="s">
        <v>846</v>
      </c>
      <c r="DN68" s="55" t="s">
        <v>1897</v>
      </c>
      <c r="DO68" s="68">
        <v>9.8752598752598804</v>
      </c>
      <c r="DP68" s="55" t="s">
        <v>1898</v>
      </c>
      <c r="DQ68" s="55" t="s">
        <v>272</v>
      </c>
      <c r="DR68" s="127" t="s">
        <v>418</v>
      </c>
      <c r="DS68" s="169" t="s">
        <v>1992</v>
      </c>
      <c r="DT68" s="78">
        <v>2026</v>
      </c>
      <c r="DU68" s="78" t="s">
        <v>267</v>
      </c>
      <c r="DV68" s="123">
        <v>120</v>
      </c>
      <c r="DW68" s="123">
        <v>118</v>
      </c>
      <c r="DX68" s="55">
        <v>1</v>
      </c>
      <c r="DY68" s="55">
        <v>1</v>
      </c>
      <c r="DZ68" s="55">
        <v>0</v>
      </c>
      <c r="EA68" s="55">
        <v>30</v>
      </c>
      <c r="EB68" s="123">
        <v>60</v>
      </c>
      <c r="EC68" s="55">
        <v>30</v>
      </c>
      <c r="ED68" s="55">
        <v>0</v>
      </c>
      <c r="EE68" s="55">
        <v>0</v>
      </c>
      <c r="EF68" s="55">
        <v>0</v>
      </c>
      <c r="EG68" s="55">
        <v>0</v>
      </c>
      <c r="EH68" s="78">
        <v>2</v>
      </c>
      <c r="EI68" s="78">
        <v>0</v>
      </c>
      <c r="EJ68" s="127" t="s">
        <v>268</v>
      </c>
      <c r="EK68" s="127" t="s">
        <v>290</v>
      </c>
      <c r="EL68" s="81">
        <v>31884</v>
      </c>
      <c r="EM68" s="78">
        <v>33</v>
      </c>
      <c r="EN68" s="78" t="s">
        <v>371</v>
      </c>
      <c r="EO68" s="84">
        <v>42267</v>
      </c>
      <c r="EP68" s="78">
        <v>2.83</v>
      </c>
      <c r="EQ68" s="263">
        <v>41826.831314395196</v>
      </c>
      <c r="ER68" s="263">
        <v>123822.291559077</v>
      </c>
      <c r="ES68" s="84">
        <f t="shared" si="4"/>
        <v>81995.460244681803</v>
      </c>
      <c r="ET68" s="113">
        <f t="shared" si="5"/>
        <v>0.66220273597150192</v>
      </c>
      <c r="EU68" s="55">
        <v>32</v>
      </c>
      <c r="EV68" s="55">
        <v>0</v>
      </c>
      <c r="EW68" s="55" t="s">
        <v>1901</v>
      </c>
      <c r="EX68" s="78" t="s">
        <v>267</v>
      </c>
      <c r="EY68" s="158"/>
      <c r="EZ68" s="158"/>
      <c r="FA68" s="78" t="s">
        <v>267</v>
      </c>
      <c r="FB68" s="55" t="s">
        <v>51</v>
      </c>
      <c r="FC68" s="55" t="s">
        <v>1898</v>
      </c>
      <c r="FD68" s="122"/>
      <c r="FE68" s="55"/>
      <c r="FF68" s="127" t="s">
        <v>272</v>
      </c>
      <c r="FG68" s="55" t="s">
        <v>272</v>
      </c>
      <c r="FH68" s="78" t="s">
        <v>463</v>
      </c>
      <c r="FI68" s="78" t="s">
        <v>810</v>
      </c>
      <c r="FJ68" s="55">
        <v>3710</v>
      </c>
      <c r="FK68" s="55">
        <v>8</v>
      </c>
      <c r="FL68" s="78" t="s">
        <v>849</v>
      </c>
      <c r="FM68" s="55"/>
      <c r="FN68" s="55" t="s">
        <v>1900</v>
      </c>
      <c r="FO68" s="55" t="s">
        <v>1900</v>
      </c>
      <c r="FP68" s="55">
        <v>1</v>
      </c>
      <c r="FQ68" s="125">
        <v>21178980.446597818</v>
      </c>
      <c r="FR68" s="125">
        <v>176491.50372164848</v>
      </c>
      <c r="FS68" s="55" t="s">
        <v>1920</v>
      </c>
      <c r="FT68" s="55">
        <v>3</v>
      </c>
      <c r="FU68" s="55">
        <v>0</v>
      </c>
      <c r="FV68" s="125">
        <v>0</v>
      </c>
      <c r="FW68" s="55">
        <v>4</v>
      </c>
      <c r="FX68" s="125">
        <v>6066886.7999999998</v>
      </c>
      <c r="FY68" s="55">
        <v>0</v>
      </c>
      <c r="FZ68" s="125">
        <v>0</v>
      </c>
      <c r="GA68" s="55" t="s">
        <v>1900</v>
      </c>
      <c r="GB68" s="55" t="s">
        <v>1900</v>
      </c>
      <c r="GC68" s="55" t="s">
        <v>1900</v>
      </c>
      <c r="GD68" s="124">
        <v>88.9</v>
      </c>
      <c r="GE68" s="124">
        <v>37.29</v>
      </c>
      <c r="GF68" s="125">
        <v>791538.46</v>
      </c>
      <c r="GG68" s="125">
        <v>6707.9530508474572</v>
      </c>
      <c r="GH68" s="125">
        <v>1628140.5799999996</v>
      </c>
      <c r="GI68" s="125">
        <v>13797.801525423725</v>
      </c>
      <c r="GJ68" s="125">
        <v>141111.67000000001</v>
      </c>
      <c r="GK68" s="125">
        <v>1195.8616101694915</v>
      </c>
      <c r="GL68" s="125">
        <v>237658.46</v>
      </c>
      <c r="GM68" s="125">
        <v>2014.0547457627117</v>
      </c>
      <c r="GN68" s="125">
        <v>43951.96</v>
      </c>
      <c r="GO68" s="125">
        <v>372.47423728813561</v>
      </c>
      <c r="GP68" s="125">
        <v>8190.54</v>
      </c>
      <c r="GQ68" s="125">
        <v>69.411355932203392</v>
      </c>
      <c r="GR68" s="125">
        <v>6080.51</v>
      </c>
      <c r="GS68" s="125">
        <v>51.529745762711869</v>
      </c>
      <c r="GT68" s="125">
        <v>1191147.4399999995</v>
      </c>
      <c r="GU68" s="125">
        <v>10094.469830508469</v>
      </c>
      <c r="GV68" s="125">
        <v>-137339.83999999985</v>
      </c>
      <c r="GW68" s="125">
        <v>-1163.8969491525411</v>
      </c>
      <c r="GX68" s="55">
        <v>0</v>
      </c>
      <c r="GY68" s="55">
        <v>0</v>
      </c>
      <c r="GZ68" s="55">
        <v>0</v>
      </c>
      <c r="HA68" s="55" t="s">
        <v>1901</v>
      </c>
      <c r="HB68" s="172">
        <v>0.67460993954092896</v>
      </c>
      <c r="HC68" s="123">
        <v>102</v>
      </c>
      <c r="HD68" s="153">
        <v>0.28813559322033899</v>
      </c>
      <c r="HE68" s="123">
        <v>23</v>
      </c>
      <c r="HF68" s="153">
        <v>0.19491525423728814</v>
      </c>
      <c r="HG68" s="123">
        <v>863</v>
      </c>
      <c r="HH68" s="153">
        <v>2.4378531073446328</v>
      </c>
      <c r="HI68" s="123">
        <v>17</v>
      </c>
      <c r="HJ68" s="153">
        <v>0.1440677966101695</v>
      </c>
      <c r="HK68" s="123">
        <v>375</v>
      </c>
      <c r="HL68" s="153">
        <v>1.0593220338983051</v>
      </c>
      <c r="HM68" s="123">
        <v>3</v>
      </c>
      <c r="HN68" s="153">
        <v>2.5423728813559324E-2</v>
      </c>
      <c r="HO68" s="123">
        <v>481</v>
      </c>
      <c r="HP68" s="153">
        <v>1.3587570621468927</v>
      </c>
      <c r="HQ68" s="123">
        <v>588</v>
      </c>
      <c r="HR68" s="153">
        <v>1.6610169491525424</v>
      </c>
      <c r="HS68" s="123">
        <v>4</v>
      </c>
      <c r="HT68" s="153">
        <v>2</v>
      </c>
      <c r="HU68" s="123">
        <v>4</v>
      </c>
      <c r="HV68" s="153">
        <v>2</v>
      </c>
      <c r="HW68" s="123"/>
      <c r="HX68" s="123"/>
      <c r="HY68" s="153"/>
      <c r="HZ68" s="123">
        <v>4417</v>
      </c>
      <c r="IA68" s="153">
        <v>12.477401129943502</v>
      </c>
      <c r="IB68" s="123">
        <v>27</v>
      </c>
      <c r="IC68" s="153">
        <v>0.2288135593220339</v>
      </c>
      <c r="ID68" s="123">
        <v>3057</v>
      </c>
      <c r="IE68" s="153">
        <v>8.6355932203389827</v>
      </c>
      <c r="IF68" s="123">
        <v>341</v>
      </c>
      <c r="IG68" s="153">
        <v>2.8898305084745761</v>
      </c>
      <c r="IH68" s="123">
        <v>214</v>
      </c>
      <c r="II68" s="153">
        <v>0.60451977401129942</v>
      </c>
      <c r="IJ68" s="123">
        <v>167</v>
      </c>
      <c r="IK68" s="153">
        <v>1.4152542372881356</v>
      </c>
      <c r="IL68" s="95">
        <v>0</v>
      </c>
      <c r="IM68" s="95">
        <v>0</v>
      </c>
      <c r="IN68" s="95">
        <v>0</v>
      </c>
      <c r="IO68" s="95">
        <v>0</v>
      </c>
      <c r="IP68" s="95">
        <v>0</v>
      </c>
      <c r="IQ68" s="113" t="s">
        <v>1900</v>
      </c>
      <c r="IR68" s="113" t="s">
        <v>1900</v>
      </c>
      <c r="IS68" s="113" t="s">
        <v>1900</v>
      </c>
      <c r="IT68" s="95">
        <v>63.55</v>
      </c>
      <c r="IU68" s="95">
        <v>13</v>
      </c>
      <c r="IV68" s="113">
        <v>0.11016949152542373</v>
      </c>
      <c r="IW68" s="95" t="s">
        <v>1900</v>
      </c>
      <c r="IX68" s="95" t="s">
        <v>1900</v>
      </c>
      <c r="IY68" s="124" t="s">
        <v>1900</v>
      </c>
      <c r="IZ68" s="124" t="s">
        <v>1900</v>
      </c>
      <c r="JA68" s="182" t="s">
        <v>272</v>
      </c>
      <c r="JB68" s="182">
        <v>0</v>
      </c>
      <c r="JC68" s="230">
        <v>0</v>
      </c>
      <c r="JD68" s="205"/>
    </row>
    <row r="69" spans="1:264" s="35" customFormat="1" ht="29.25" hidden="1" customHeight="1">
      <c r="A69" s="122" t="s">
        <v>256</v>
      </c>
      <c r="B69" s="158" t="s">
        <v>256</v>
      </c>
      <c r="C69" s="158" t="s">
        <v>1815</v>
      </c>
      <c r="D69" s="55">
        <v>308</v>
      </c>
      <c r="E69" s="158" t="s">
        <v>1533</v>
      </c>
      <c r="F69" s="145">
        <v>223</v>
      </c>
      <c r="G69" s="55" t="s">
        <v>1902</v>
      </c>
      <c r="H69" s="123">
        <v>88</v>
      </c>
      <c r="I69" s="123">
        <v>183</v>
      </c>
      <c r="J69" s="124">
        <v>2.0795455</v>
      </c>
      <c r="K69" s="124">
        <v>20.015909099999998</v>
      </c>
      <c r="L69" s="123">
        <v>78</v>
      </c>
      <c r="M69" s="123">
        <v>105</v>
      </c>
      <c r="N69" s="123">
        <v>10</v>
      </c>
      <c r="O69" s="123">
        <v>22</v>
      </c>
      <c r="P69" s="123">
        <v>19</v>
      </c>
      <c r="Q69" s="123">
        <v>13</v>
      </c>
      <c r="R69" s="123">
        <v>13</v>
      </c>
      <c r="S69" s="123">
        <v>28</v>
      </c>
      <c r="T69" s="123">
        <v>11</v>
      </c>
      <c r="U69" s="123">
        <v>17</v>
      </c>
      <c r="V69" s="123">
        <v>9</v>
      </c>
      <c r="W69" s="123">
        <v>7</v>
      </c>
      <c r="X69" s="123">
        <v>19</v>
      </c>
      <c r="Y69" s="123">
        <v>9</v>
      </c>
      <c r="Z69" s="123">
        <v>6</v>
      </c>
      <c r="AA69" s="123">
        <v>60</v>
      </c>
      <c r="AB69" s="123">
        <v>38</v>
      </c>
      <c r="AC69" s="123">
        <v>34</v>
      </c>
      <c r="AD69" s="123">
        <v>0</v>
      </c>
      <c r="AE69" s="123">
        <v>53</v>
      </c>
      <c r="AF69" s="123">
        <v>130</v>
      </c>
      <c r="AG69" s="123">
        <v>0</v>
      </c>
      <c r="AH69" s="123">
        <v>0</v>
      </c>
      <c r="AI69" s="123">
        <v>38</v>
      </c>
      <c r="AJ69" s="123">
        <v>9</v>
      </c>
      <c r="AK69" s="123">
        <v>0</v>
      </c>
      <c r="AL69" s="123">
        <v>1</v>
      </c>
      <c r="AM69" s="123">
        <v>11</v>
      </c>
      <c r="AN69" s="125">
        <v>477.03409090909093</v>
      </c>
      <c r="AO69" s="125">
        <v>301.5</v>
      </c>
      <c r="AP69" s="123">
        <v>4</v>
      </c>
      <c r="AQ69" s="123">
        <v>10</v>
      </c>
      <c r="AR69" s="123">
        <v>29</v>
      </c>
      <c r="AS69" s="123">
        <v>11</v>
      </c>
      <c r="AT69" s="123">
        <v>7</v>
      </c>
      <c r="AU69" s="123">
        <v>4</v>
      </c>
      <c r="AV69" s="123">
        <v>3</v>
      </c>
      <c r="AW69" s="123">
        <v>2</v>
      </c>
      <c r="AX69" s="123">
        <v>2</v>
      </c>
      <c r="AY69" s="123">
        <v>4</v>
      </c>
      <c r="AZ69" s="123">
        <v>12</v>
      </c>
      <c r="BA69" s="125">
        <v>42979.744186046511</v>
      </c>
      <c r="BB69" s="125">
        <v>13369</v>
      </c>
      <c r="BC69" s="123">
        <v>6</v>
      </c>
      <c r="BD69" s="123">
        <v>18</v>
      </c>
      <c r="BE69" s="123">
        <v>22</v>
      </c>
      <c r="BF69" s="123">
        <v>8</v>
      </c>
      <c r="BG69" s="123">
        <v>7</v>
      </c>
      <c r="BH69" s="123">
        <v>3</v>
      </c>
      <c r="BI69" s="123">
        <v>3</v>
      </c>
      <c r="BJ69" s="123">
        <v>3</v>
      </c>
      <c r="BK69" s="123">
        <v>4</v>
      </c>
      <c r="BL69" s="123">
        <v>3</v>
      </c>
      <c r="BM69" s="123">
        <v>1</v>
      </c>
      <c r="BN69" s="123">
        <v>3</v>
      </c>
      <c r="BO69" s="123">
        <v>1</v>
      </c>
      <c r="BP69" s="123">
        <v>1</v>
      </c>
      <c r="BQ69" s="123">
        <v>0</v>
      </c>
      <c r="BR69" s="123">
        <v>0</v>
      </c>
      <c r="BS69" s="123">
        <v>0</v>
      </c>
      <c r="BT69" s="123">
        <v>0</v>
      </c>
      <c r="BU69" s="123">
        <v>1</v>
      </c>
      <c r="BV69" s="123">
        <v>0</v>
      </c>
      <c r="BW69" s="123">
        <v>2</v>
      </c>
      <c r="BX69" s="123">
        <v>36</v>
      </c>
      <c r="BY69" s="125">
        <v>85189.111111111109</v>
      </c>
      <c r="BZ69" s="125">
        <v>30822</v>
      </c>
      <c r="CA69" s="123">
        <v>7</v>
      </c>
      <c r="CB69" s="125">
        <v>15331.857142857143</v>
      </c>
      <c r="CC69" s="125">
        <v>11110</v>
      </c>
      <c r="CD69" s="123">
        <v>43</v>
      </c>
      <c r="CE69" s="125">
        <v>12757.39534883721</v>
      </c>
      <c r="CF69" s="125">
        <v>10296</v>
      </c>
      <c r="CG69" s="123">
        <v>62</v>
      </c>
      <c r="CH69" s="123">
        <v>14</v>
      </c>
      <c r="CI69" s="123">
        <v>8</v>
      </c>
      <c r="CJ69" s="123">
        <v>1</v>
      </c>
      <c r="CK69" s="123">
        <v>0</v>
      </c>
      <c r="CL69" s="123">
        <v>1</v>
      </c>
      <c r="CM69" s="126">
        <v>1.1363636363636364E-2</v>
      </c>
      <c r="CN69" s="123">
        <v>4</v>
      </c>
      <c r="CO69" s="126">
        <v>4.5454545454545456E-2</v>
      </c>
      <c r="CP69" s="123">
        <v>49</v>
      </c>
      <c r="CQ69" s="123">
        <v>13</v>
      </c>
      <c r="CR69" s="126">
        <v>7.1038251366120214E-2</v>
      </c>
      <c r="CS69" s="123">
        <v>17</v>
      </c>
      <c r="CT69" s="126">
        <f t="shared" ref="CT69:CT132" si="9">CS69/H69</f>
        <v>0.19318181818181818</v>
      </c>
      <c r="CU69" s="123">
        <v>34</v>
      </c>
      <c r="CV69" s="126">
        <f t="shared" ref="CV69:CV132" si="10">CU69/H69</f>
        <v>0.38636363636363635</v>
      </c>
      <c r="CW69" s="123">
        <v>1</v>
      </c>
      <c r="CX69" s="126">
        <f t="shared" ref="CX69:CX132" si="11">CW69/H69</f>
        <v>1.1363636363636364E-2</v>
      </c>
      <c r="CY69" s="123">
        <v>24</v>
      </c>
      <c r="CZ69" s="126">
        <f t="shared" ref="CZ69:CZ132" si="12">CY69/H69</f>
        <v>0.27272727272727271</v>
      </c>
      <c r="DA69" s="122" t="s">
        <v>1903</v>
      </c>
      <c r="DB69" s="55"/>
      <c r="DC69" s="55">
        <v>0</v>
      </c>
      <c r="DD69" s="55">
        <v>0</v>
      </c>
      <c r="DE69" s="78" t="s">
        <v>258</v>
      </c>
      <c r="DF69" s="127" t="s">
        <v>259</v>
      </c>
      <c r="DG69" s="78" t="s">
        <v>740</v>
      </c>
      <c r="DH69" s="127" t="s">
        <v>741</v>
      </c>
      <c r="DI69" s="78" t="s">
        <v>262</v>
      </c>
      <c r="DJ69" s="127" t="s">
        <v>263</v>
      </c>
      <c r="DK69" s="78" t="s">
        <v>299</v>
      </c>
      <c r="DL69" s="127" t="s">
        <v>300</v>
      </c>
      <c r="DM69" s="127" t="s">
        <v>742</v>
      </c>
      <c r="DN69" s="55" t="s">
        <v>1897</v>
      </c>
      <c r="DO69" s="68">
        <v>16.079158939999999</v>
      </c>
      <c r="DP69" s="55" t="s">
        <v>1898</v>
      </c>
      <c r="DQ69" s="55" t="s">
        <v>272</v>
      </c>
      <c r="DR69" s="127" t="s">
        <v>302</v>
      </c>
      <c r="DS69" s="169" t="s">
        <v>1993</v>
      </c>
      <c r="DT69" s="78">
        <v>2025</v>
      </c>
      <c r="DU69" s="78" t="s">
        <v>267</v>
      </c>
      <c r="DV69" s="123">
        <v>90</v>
      </c>
      <c r="DW69" s="123">
        <v>89</v>
      </c>
      <c r="DX69" s="55">
        <v>1</v>
      </c>
      <c r="DY69" s="55">
        <v>0</v>
      </c>
      <c r="DZ69" s="55">
        <v>18</v>
      </c>
      <c r="EA69" s="55">
        <v>33</v>
      </c>
      <c r="EB69" s="123">
        <v>23</v>
      </c>
      <c r="EC69" s="55">
        <v>16</v>
      </c>
      <c r="ED69" s="55">
        <v>0</v>
      </c>
      <c r="EE69" s="55">
        <v>0</v>
      </c>
      <c r="EF69" s="55">
        <v>0</v>
      </c>
      <c r="EG69" s="55">
        <v>0</v>
      </c>
      <c r="EH69" s="78">
        <v>1</v>
      </c>
      <c r="EI69" s="78">
        <v>0</v>
      </c>
      <c r="EJ69" s="127" t="s">
        <v>268</v>
      </c>
      <c r="EK69" s="127" t="s">
        <v>290</v>
      </c>
      <c r="EL69" s="81">
        <v>26206</v>
      </c>
      <c r="EM69" s="78">
        <v>49</v>
      </c>
      <c r="EN69" s="78" t="s">
        <v>271</v>
      </c>
      <c r="EO69" s="84">
        <v>12354</v>
      </c>
      <c r="EP69" s="78">
        <v>0.63</v>
      </c>
      <c r="EQ69" s="263">
        <v>11988.636178619499</v>
      </c>
      <c r="ER69" s="263">
        <v>27911.950437216299</v>
      </c>
      <c r="ES69" s="84">
        <f t="shared" ref="ES69:ES132" si="13">ER69-EQ69</f>
        <v>15923.3142585968</v>
      </c>
      <c r="ET69" s="113">
        <f t="shared" ref="ET69:ET132" si="14">ES69/ER69</f>
        <v>0.57048375370305571</v>
      </c>
      <c r="EU69" s="55">
        <v>2</v>
      </c>
      <c r="EV69" s="55">
        <v>2</v>
      </c>
      <c r="EW69" s="55" t="s">
        <v>1901</v>
      </c>
      <c r="EX69" s="78" t="s">
        <v>390</v>
      </c>
      <c r="EY69" s="158"/>
      <c r="EZ69" s="158"/>
      <c r="FA69" s="78" t="s">
        <v>272</v>
      </c>
      <c r="FB69" s="55" t="s">
        <v>51</v>
      </c>
      <c r="FC69" s="55" t="s">
        <v>1898</v>
      </c>
      <c r="FD69" s="122"/>
      <c r="FE69" s="55"/>
      <c r="FF69" s="127" t="s">
        <v>267</v>
      </c>
      <c r="FG69" s="55" t="s">
        <v>272</v>
      </c>
      <c r="FH69" s="78" t="s">
        <v>749</v>
      </c>
      <c r="FI69" s="78" t="s">
        <v>745</v>
      </c>
      <c r="FJ69" s="55">
        <v>3708</v>
      </c>
      <c r="FK69" s="55">
        <v>9</v>
      </c>
      <c r="FL69" s="78" t="s">
        <v>746</v>
      </c>
      <c r="FM69" s="55"/>
      <c r="FN69" s="55" t="s">
        <v>1900</v>
      </c>
      <c r="FO69" s="55" t="s">
        <v>1900</v>
      </c>
      <c r="FP69" s="55">
        <v>1</v>
      </c>
      <c r="FQ69" s="125">
        <v>17747768.762006521</v>
      </c>
      <c r="FR69" s="125">
        <v>197197.43068896135</v>
      </c>
      <c r="FS69" s="55">
        <v>3</v>
      </c>
      <c r="FT69" s="55">
        <v>3</v>
      </c>
      <c r="FU69" s="55">
        <v>1</v>
      </c>
      <c r="FV69" s="125">
        <v>1800000</v>
      </c>
      <c r="FW69" s="55">
        <v>1</v>
      </c>
      <c r="FX69" s="125">
        <v>77601.3</v>
      </c>
      <c r="FY69" s="55">
        <v>0</v>
      </c>
      <c r="FZ69" s="125">
        <v>0</v>
      </c>
      <c r="GA69" s="55" t="s">
        <v>1900</v>
      </c>
      <c r="GB69" s="55" t="s">
        <v>1900</v>
      </c>
      <c r="GC69" s="55" t="s">
        <v>1900</v>
      </c>
      <c r="GD69" s="124">
        <v>78.66</v>
      </c>
      <c r="GE69" s="124">
        <v>40.450000000000003</v>
      </c>
      <c r="GF69" s="125">
        <v>450724.3</v>
      </c>
      <c r="GG69" s="125">
        <v>5064.3179775280896</v>
      </c>
      <c r="GH69" s="125">
        <v>1383208.4000000004</v>
      </c>
      <c r="GI69" s="125">
        <v>15541.667415730341</v>
      </c>
      <c r="GJ69" s="125">
        <v>129280.61</v>
      </c>
      <c r="GK69" s="125">
        <v>1452.5911235955057</v>
      </c>
      <c r="GL69" s="125">
        <v>91500.57</v>
      </c>
      <c r="GM69" s="125">
        <v>1028.0962921348316</v>
      </c>
      <c r="GN69" s="125">
        <v>99104.8</v>
      </c>
      <c r="GO69" s="125">
        <v>1113.5370786516855</v>
      </c>
      <c r="GP69" s="125">
        <v>4752.5</v>
      </c>
      <c r="GQ69" s="125">
        <v>53.398876404494381</v>
      </c>
      <c r="GR69" s="125">
        <v>28689.1</v>
      </c>
      <c r="GS69" s="125">
        <v>322.3494382022472</v>
      </c>
      <c r="GT69" s="125">
        <v>1029880.8200000004</v>
      </c>
      <c r="GU69" s="125">
        <v>11571.694606741577</v>
      </c>
      <c r="GV69" s="125">
        <v>-400627.45000000042</v>
      </c>
      <c r="GW69" s="125">
        <v>-4501.4320224719149</v>
      </c>
      <c r="GX69" s="55">
        <v>0</v>
      </c>
      <c r="GY69" s="55">
        <v>0</v>
      </c>
      <c r="GZ69" s="55">
        <v>0</v>
      </c>
      <c r="HA69" s="55" t="s">
        <v>1901</v>
      </c>
      <c r="HB69" s="172">
        <v>0.62973431613708231</v>
      </c>
      <c r="HC69" s="123">
        <v>107</v>
      </c>
      <c r="HD69" s="153">
        <v>0.40074906367041196</v>
      </c>
      <c r="HE69" s="123">
        <v>23</v>
      </c>
      <c r="HF69" s="153">
        <v>0.25842696629213485</v>
      </c>
      <c r="HG69" s="123">
        <v>744</v>
      </c>
      <c r="HH69" s="153">
        <v>2.7865168539325844</v>
      </c>
      <c r="HI69" s="123">
        <v>16</v>
      </c>
      <c r="HJ69" s="153">
        <v>0.1797752808988764</v>
      </c>
      <c r="HK69" s="123">
        <v>299</v>
      </c>
      <c r="HL69" s="153">
        <v>1.1198501872659177</v>
      </c>
      <c r="HM69" s="123">
        <v>9</v>
      </c>
      <c r="HN69" s="153">
        <v>0.10112359550561797</v>
      </c>
      <c r="HO69" s="123">
        <v>226</v>
      </c>
      <c r="HP69" s="153">
        <v>0.84644194756554303</v>
      </c>
      <c r="HQ69" s="123">
        <v>397</v>
      </c>
      <c r="HR69" s="153">
        <v>1.4868913857677903</v>
      </c>
      <c r="HS69" s="123">
        <v>6</v>
      </c>
      <c r="HT69" s="153">
        <v>3</v>
      </c>
      <c r="HU69" s="123">
        <v>7</v>
      </c>
      <c r="HV69" s="153">
        <v>3.5</v>
      </c>
      <c r="HW69" s="123">
        <v>72</v>
      </c>
      <c r="HX69" s="123">
        <v>24</v>
      </c>
      <c r="HY69" s="153">
        <v>1</v>
      </c>
      <c r="HZ69" s="123">
        <v>3376</v>
      </c>
      <c r="IA69" s="153">
        <v>12.644194756554306</v>
      </c>
      <c r="IB69" s="123">
        <v>21</v>
      </c>
      <c r="IC69" s="153">
        <v>0.23595505617977527</v>
      </c>
      <c r="ID69" s="123">
        <v>2449</v>
      </c>
      <c r="IE69" s="153">
        <v>9.1722846441947574</v>
      </c>
      <c r="IF69" s="123">
        <v>226</v>
      </c>
      <c r="IG69" s="153">
        <v>2.5393258426966292</v>
      </c>
      <c r="IH69" s="123">
        <v>92</v>
      </c>
      <c r="II69" s="153">
        <v>0.34456928838951312</v>
      </c>
      <c r="IJ69" s="123">
        <v>41</v>
      </c>
      <c r="IK69" s="153">
        <v>0.4606741573033708</v>
      </c>
      <c r="IL69" s="95">
        <v>0</v>
      </c>
      <c r="IM69" s="95">
        <v>0</v>
      </c>
      <c r="IN69" s="95">
        <v>0</v>
      </c>
      <c r="IO69" s="95">
        <v>0</v>
      </c>
      <c r="IP69" s="95">
        <v>0</v>
      </c>
      <c r="IQ69" s="113" t="s">
        <v>1900</v>
      </c>
      <c r="IR69" s="113" t="s">
        <v>1900</v>
      </c>
      <c r="IS69" s="113" t="s">
        <v>1900</v>
      </c>
      <c r="IT69" s="95">
        <v>49</v>
      </c>
      <c r="IU69" s="95">
        <v>2</v>
      </c>
      <c r="IV69" s="113">
        <v>2.247191011235955E-2</v>
      </c>
      <c r="IW69" s="95" t="s">
        <v>1900</v>
      </c>
      <c r="IX69" s="95" t="s">
        <v>1900</v>
      </c>
      <c r="IY69" s="124" t="s">
        <v>1900</v>
      </c>
      <c r="IZ69" s="124" t="s">
        <v>1900</v>
      </c>
      <c r="JA69" s="182" t="s">
        <v>267</v>
      </c>
      <c r="JB69" s="182">
        <v>3</v>
      </c>
      <c r="JC69" s="230">
        <v>3.3333333333333333E-2</v>
      </c>
      <c r="JD69" s="205"/>
    </row>
    <row r="70" spans="1:264" s="35" customFormat="1" ht="29.25" hidden="1" customHeight="1">
      <c r="A70" s="122" t="s">
        <v>256</v>
      </c>
      <c r="B70" s="158" t="s">
        <v>256</v>
      </c>
      <c r="C70" s="158" t="s">
        <v>1739</v>
      </c>
      <c r="D70" s="55">
        <v>63</v>
      </c>
      <c r="E70" s="158" t="s">
        <v>1537</v>
      </c>
      <c r="F70" s="145">
        <v>63</v>
      </c>
      <c r="G70" s="55" t="s">
        <v>1981</v>
      </c>
      <c r="H70" s="123">
        <v>1165</v>
      </c>
      <c r="I70" s="123">
        <v>2603</v>
      </c>
      <c r="J70" s="124">
        <v>2.2343348000000001</v>
      </c>
      <c r="K70" s="124">
        <v>25.507210300000001</v>
      </c>
      <c r="L70" s="123">
        <v>954</v>
      </c>
      <c r="M70" s="123">
        <v>1649</v>
      </c>
      <c r="N70" s="123">
        <v>131</v>
      </c>
      <c r="O70" s="123">
        <v>240</v>
      </c>
      <c r="P70" s="123">
        <v>253</v>
      </c>
      <c r="Q70" s="123">
        <v>259</v>
      </c>
      <c r="R70" s="123">
        <v>219</v>
      </c>
      <c r="S70" s="123">
        <v>354</v>
      </c>
      <c r="T70" s="123">
        <v>286</v>
      </c>
      <c r="U70" s="123">
        <v>277</v>
      </c>
      <c r="V70" s="123">
        <v>123</v>
      </c>
      <c r="W70" s="123">
        <v>121</v>
      </c>
      <c r="X70" s="123">
        <v>198</v>
      </c>
      <c r="Y70" s="123">
        <v>107</v>
      </c>
      <c r="Z70" s="123">
        <v>35</v>
      </c>
      <c r="AA70" s="123">
        <v>769</v>
      </c>
      <c r="AB70" s="123">
        <v>410</v>
      </c>
      <c r="AC70" s="123">
        <v>340</v>
      </c>
      <c r="AD70" s="123">
        <v>94</v>
      </c>
      <c r="AE70" s="123">
        <v>949</v>
      </c>
      <c r="AF70" s="123">
        <v>1539</v>
      </c>
      <c r="AG70" s="123">
        <v>12</v>
      </c>
      <c r="AH70" s="123">
        <v>9</v>
      </c>
      <c r="AI70" s="123">
        <v>526</v>
      </c>
      <c r="AJ70" s="123">
        <v>112</v>
      </c>
      <c r="AK70" s="123">
        <v>28</v>
      </c>
      <c r="AL70" s="123">
        <v>16</v>
      </c>
      <c r="AM70" s="123">
        <v>143</v>
      </c>
      <c r="AN70" s="125">
        <v>544.37424892703859</v>
      </c>
      <c r="AO70" s="125">
        <v>400</v>
      </c>
      <c r="AP70" s="123">
        <v>17</v>
      </c>
      <c r="AQ70" s="123">
        <v>73</v>
      </c>
      <c r="AR70" s="123">
        <v>363</v>
      </c>
      <c r="AS70" s="123">
        <v>129</v>
      </c>
      <c r="AT70" s="123">
        <v>120</v>
      </c>
      <c r="AU70" s="123">
        <v>86</v>
      </c>
      <c r="AV70" s="123">
        <v>60</v>
      </c>
      <c r="AW70" s="123">
        <v>43</v>
      </c>
      <c r="AX70" s="123">
        <v>49</v>
      </c>
      <c r="AY70" s="123">
        <v>41</v>
      </c>
      <c r="AZ70" s="123">
        <v>184</v>
      </c>
      <c r="BA70" s="125">
        <v>26132.722666666668</v>
      </c>
      <c r="BB70" s="125">
        <v>18730</v>
      </c>
      <c r="BC70" s="123">
        <v>49</v>
      </c>
      <c r="BD70" s="123">
        <v>184</v>
      </c>
      <c r="BE70" s="123">
        <v>233</v>
      </c>
      <c r="BF70" s="123">
        <v>136</v>
      </c>
      <c r="BG70" s="123">
        <v>98</v>
      </c>
      <c r="BH70" s="123">
        <v>85</v>
      </c>
      <c r="BI70" s="123">
        <v>61</v>
      </c>
      <c r="BJ70" s="123">
        <v>55</v>
      </c>
      <c r="BK70" s="123">
        <v>56</v>
      </c>
      <c r="BL70" s="123">
        <v>36</v>
      </c>
      <c r="BM70" s="123">
        <v>40</v>
      </c>
      <c r="BN70" s="123">
        <v>18</v>
      </c>
      <c r="BO70" s="123">
        <v>8</v>
      </c>
      <c r="BP70" s="123">
        <v>14</v>
      </c>
      <c r="BQ70" s="123">
        <v>4</v>
      </c>
      <c r="BR70" s="123">
        <v>9</v>
      </c>
      <c r="BS70" s="123">
        <v>4</v>
      </c>
      <c r="BT70" s="123">
        <v>5</v>
      </c>
      <c r="BU70" s="123">
        <v>6</v>
      </c>
      <c r="BV70" s="123">
        <v>7</v>
      </c>
      <c r="BW70" s="123">
        <v>17</v>
      </c>
      <c r="BX70" s="123">
        <v>540</v>
      </c>
      <c r="BY70" s="125">
        <v>38502.894444444442</v>
      </c>
      <c r="BZ70" s="125">
        <v>32681</v>
      </c>
      <c r="CA70" s="123">
        <v>181</v>
      </c>
      <c r="CB70" s="125">
        <v>15412.629834254143</v>
      </c>
      <c r="CC70" s="125">
        <v>13265</v>
      </c>
      <c r="CD70" s="123">
        <v>415</v>
      </c>
      <c r="CE70" s="125">
        <v>15707.098795180724</v>
      </c>
      <c r="CF70" s="125">
        <v>10908</v>
      </c>
      <c r="CG70" s="123">
        <v>741</v>
      </c>
      <c r="CH70" s="123">
        <v>215</v>
      </c>
      <c r="CI70" s="123">
        <v>118</v>
      </c>
      <c r="CJ70" s="123">
        <v>40</v>
      </c>
      <c r="CK70" s="123">
        <v>6</v>
      </c>
      <c r="CL70" s="123">
        <v>11</v>
      </c>
      <c r="CM70" s="126">
        <v>9.4420600858369091E-3</v>
      </c>
      <c r="CN70" s="123">
        <v>67</v>
      </c>
      <c r="CO70" s="126">
        <v>5.7510729613733907E-2</v>
      </c>
      <c r="CP70" s="123">
        <v>543</v>
      </c>
      <c r="CQ70" s="123">
        <v>163</v>
      </c>
      <c r="CR70" s="126">
        <v>6.262005378409527E-2</v>
      </c>
      <c r="CS70" s="123">
        <v>65</v>
      </c>
      <c r="CT70" s="126">
        <f t="shared" si="9"/>
        <v>5.5793991416309016E-2</v>
      </c>
      <c r="CU70" s="123">
        <v>544</v>
      </c>
      <c r="CV70" s="126">
        <f t="shared" si="10"/>
        <v>0.46695278969957082</v>
      </c>
      <c r="CW70" s="123">
        <v>14</v>
      </c>
      <c r="CX70" s="126">
        <f t="shared" si="11"/>
        <v>1.201716738197425E-2</v>
      </c>
      <c r="CY70" s="123">
        <v>236</v>
      </c>
      <c r="CZ70" s="126">
        <f t="shared" si="12"/>
        <v>0.20257510729613734</v>
      </c>
      <c r="DA70" s="122" t="s">
        <v>1906</v>
      </c>
      <c r="DB70" s="55"/>
      <c r="DC70" s="55">
        <v>52</v>
      </c>
      <c r="DD70" s="55">
        <v>2</v>
      </c>
      <c r="DE70" s="78" t="s">
        <v>404</v>
      </c>
      <c r="DF70" s="127" t="s">
        <v>606</v>
      </c>
      <c r="DG70" s="78" t="s">
        <v>1223</v>
      </c>
      <c r="DH70" s="127" t="s">
        <v>1224</v>
      </c>
      <c r="DI70" s="78" t="s">
        <v>592</v>
      </c>
      <c r="DJ70" s="127" t="s">
        <v>609</v>
      </c>
      <c r="DK70" s="78" t="s">
        <v>309</v>
      </c>
      <c r="DL70" s="127" t="s">
        <v>610</v>
      </c>
      <c r="DM70" s="127" t="s">
        <v>964</v>
      </c>
      <c r="DN70" s="55" t="s">
        <v>1897</v>
      </c>
      <c r="DO70" s="68">
        <v>14.371257485029901</v>
      </c>
      <c r="DP70" s="55" t="s">
        <v>1898</v>
      </c>
      <c r="DQ70" s="55" t="s">
        <v>272</v>
      </c>
      <c r="DR70" s="127" t="s">
        <v>328</v>
      </c>
      <c r="DS70" s="169" t="s">
        <v>1994</v>
      </c>
      <c r="DT70" s="78">
        <v>2022</v>
      </c>
      <c r="DU70" s="78" t="s">
        <v>267</v>
      </c>
      <c r="DV70" s="123">
        <v>1185</v>
      </c>
      <c r="DW70" s="123">
        <v>1163</v>
      </c>
      <c r="DX70" s="55">
        <v>18</v>
      </c>
      <c r="DY70" s="55">
        <v>4</v>
      </c>
      <c r="DZ70" s="55">
        <v>0</v>
      </c>
      <c r="EA70" s="55">
        <v>137</v>
      </c>
      <c r="EB70" s="123">
        <v>826</v>
      </c>
      <c r="EC70" s="55">
        <v>204</v>
      </c>
      <c r="ED70" s="55">
        <v>18</v>
      </c>
      <c r="EE70" s="55">
        <v>0</v>
      </c>
      <c r="EF70" s="55">
        <v>0</v>
      </c>
      <c r="EG70" s="55">
        <v>0</v>
      </c>
      <c r="EH70" s="78">
        <v>29</v>
      </c>
      <c r="EI70" s="78">
        <v>2</v>
      </c>
      <c r="EJ70" s="127" t="s">
        <v>268</v>
      </c>
      <c r="EK70" s="127" t="s">
        <v>269</v>
      </c>
      <c r="EL70" s="81">
        <v>19690</v>
      </c>
      <c r="EM70" s="78">
        <v>67</v>
      </c>
      <c r="EN70" s="78" t="s">
        <v>643</v>
      </c>
      <c r="EO70" s="84">
        <v>228989</v>
      </c>
      <c r="EP70" s="78">
        <v>32.83</v>
      </c>
      <c r="EQ70" s="263">
        <v>217358.988907811</v>
      </c>
      <c r="ER70" s="263">
        <v>1404688.86549197</v>
      </c>
      <c r="ES70" s="84">
        <f t="shared" si="13"/>
        <v>1187329.876584159</v>
      </c>
      <c r="ET70" s="113">
        <f t="shared" si="14"/>
        <v>0.84526182683758622</v>
      </c>
      <c r="EU70" s="55">
        <v>4</v>
      </c>
      <c r="EV70" s="55">
        <v>24</v>
      </c>
      <c r="EW70" s="55" t="s">
        <v>1898</v>
      </c>
      <c r="EX70" s="78" t="s">
        <v>390</v>
      </c>
      <c r="EY70" s="158"/>
      <c r="EZ70" s="158"/>
      <c r="FA70" s="78" t="s">
        <v>267</v>
      </c>
      <c r="FB70" s="55" t="s">
        <v>51</v>
      </c>
      <c r="FC70" s="55" t="s">
        <v>1898</v>
      </c>
      <c r="FD70" s="122"/>
      <c r="FE70" s="55"/>
      <c r="FF70" s="127" t="s">
        <v>267</v>
      </c>
      <c r="FG70" s="55" t="s">
        <v>1904</v>
      </c>
      <c r="FH70" s="78" t="s">
        <v>1346</v>
      </c>
      <c r="FI70" s="78" t="s">
        <v>1347</v>
      </c>
      <c r="FJ70" s="55">
        <v>3703</v>
      </c>
      <c r="FK70" s="55">
        <v>8</v>
      </c>
      <c r="FL70" s="78" t="s">
        <v>967</v>
      </c>
      <c r="FM70" s="55"/>
      <c r="FN70" s="55" t="s">
        <v>1900</v>
      </c>
      <c r="FO70" s="55" t="s">
        <v>1901</v>
      </c>
      <c r="FP70" s="55">
        <v>6</v>
      </c>
      <c r="FQ70" s="125">
        <v>363064304.5954904</v>
      </c>
      <c r="FR70" s="125">
        <v>306383.37940547714</v>
      </c>
      <c r="FS70" s="55">
        <v>1.08</v>
      </c>
      <c r="FT70" s="55">
        <v>4</v>
      </c>
      <c r="FU70" s="55">
        <v>1</v>
      </c>
      <c r="FV70" s="125">
        <v>185000</v>
      </c>
      <c r="FW70" s="55">
        <v>10</v>
      </c>
      <c r="FX70" s="125">
        <v>10644042.720000001</v>
      </c>
      <c r="FY70" s="55">
        <v>3</v>
      </c>
      <c r="FZ70" s="125">
        <v>5477006.4199999999</v>
      </c>
      <c r="GA70" s="55" t="s">
        <v>1900</v>
      </c>
      <c r="GB70" s="55" t="s">
        <v>1900</v>
      </c>
      <c r="GC70" s="55" t="s">
        <v>1900</v>
      </c>
      <c r="GD70" s="124">
        <v>77.63</v>
      </c>
      <c r="GE70" s="124">
        <v>49.44</v>
      </c>
      <c r="GF70" s="125">
        <v>7084010.3900000006</v>
      </c>
      <c r="GG70" s="125">
        <v>6091.1525279449706</v>
      </c>
      <c r="GH70" s="125">
        <v>16742539.08</v>
      </c>
      <c r="GI70" s="125">
        <v>14395.992330180568</v>
      </c>
      <c r="GJ70" s="125">
        <v>453140.28</v>
      </c>
      <c r="GK70" s="125">
        <v>389.63050730868446</v>
      </c>
      <c r="GL70" s="125">
        <v>1207724.46</v>
      </c>
      <c r="GM70" s="125">
        <v>1038.4561134995699</v>
      </c>
      <c r="GN70" s="125">
        <v>1324197.67</v>
      </c>
      <c r="GO70" s="125">
        <v>1138.6050472914874</v>
      </c>
      <c r="GP70" s="125">
        <v>39716.46</v>
      </c>
      <c r="GQ70" s="125">
        <v>34.150008598452281</v>
      </c>
      <c r="GR70" s="125">
        <v>83577.23</v>
      </c>
      <c r="GS70" s="125">
        <v>71.863482373172829</v>
      </c>
      <c r="GT70" s="125">
        <v>13634182.98</v>
      </c>
      <c r="GU70" s="125">
        <v>11723.287171109201</v>
      </c>
      <c r="GV70" s="125">
        <v>-3034977.4499999993</v>
      </c>
      <c r="GW70" s="125">
        <v>-2609.610877042132</v>
      </c>
      <c r="GX70" s="55">
        <v>0</v>
      </c>
      <c r="GY70" s="55">
        <v>0</v>
      </c>
      <c r="GZ70" s="55">
        <v>0</v>
      </c>
      <c r="HA70" s="55" t="s">
        <v>1901</v>
      </c>
      <c r="HB70" s="172">
        <v>1.2939034536807352</v>
      </c>
      <c r="HC70" s="123">
        <v>1329</v>
      </c>
      <c r="HD70" s="153">
        <v>0.38091143594153054</v>
      </c>
      <c r="HE70" s="123">
        <v>215</v>
      </c>
      <c r="HF70" s="153">
        <v>0.18486672398968185</v>
      </c>
      <c r="HG70" s="123">
        <v>9808</v>
      </c>
      <c r="HH70" s="153">
        <v>2.8111206649469764</v>
      </c>
      <c r="HI70" s="123">
        <v>178</v>
      </c>
      <c r="HJ70" s="153">
        <v>0.15305245055889941</v>
      </c>
      <c r="HK70" s="123">
        <v>2478</v>
      </c>
      <c r="HL70" s="153">
        <v>0.71023215821152197</v>
      </c>
      <c r="HM70" s="123">
        <v>47</v>
      </c>
      <c r="HN70" s="153">
        <v>4.0412725709372314E-2</v>
      </c>
      <c r="HO70" s="123">
        <v>3494</v>
      </c>
      <c r="HP70" s="153">
        <v>1.0014330753797651</v>
      </c>
      <c r="HQ70" s="123">
        <v>2129</v>
      </c>
      <c r="HR70" s="153">
        <v>0.6102034967039266</v>
      </c>
      <c r="HS70" s="123">
        <v>14</v>
      </c>
      <c r="HT70" s="153">
        <v>7</v>
      </c>
      <c r="HU70" s="123">
        <v>25</v>
      </c>
      <c r="HV70" s="153">
        <v>12.5</v>
      </c>
      <c r="HW70" s="123">
        <v>727</v>
      </c>
      <c r="HX70" s="123">
        <v>242.33333333333334</v>
      </c>
      <c r="HY70" s="153">
        <v>0.84143518518518523</v>
      </c>
      <c r="HZ70" s="123">
        <v>40753</v>
      </c>
      <c r="IA70" s="153">
        <v>11.680424190312412</v>
      </c>
      <c r="IB70" s="123">
        <v>353</v>
      </c>
      <c r="IC70" s="153">
        <v>0.30352536543422182</v>
      </c>
      <c r="ID70" s="123">
        <v>25653</v>
      </c>
      <c r="IE70" s="153">
        <v>7.3525365434221843</v>
      </c>
      <c r="IF70" s="123">
        <v>2620</v>
      </c>
      <c r="IG70" s="153">
        <v>2.2527944969905418</v>
      </c>
      <c r="IH70" s="123">
        <v>2252</v>
      </c>
      <c r="II70" s="153">
        <v>0.64545715104614498</v>
      </c>
      <c r="IJ70" s="123">
        <v>1491</v>
      </c>
      <c r="IK70" s="153">
        <v>1.2820292347377471</v>
      </c>
      <c r="IL70" s="95">
        <v>588</v>
      </c>
      <c r="IM70" s="95">
        <v>561</v>
      </c>
      <c r="IN70" s="95">
        <v>91</v>
      </c>
      <c r="IO70" s="95">
        <v>441</v>
      </c>
      <c r="IP70" s="95">
        <v>79</v>
      </c>
      <c r="IQ70" s="113">
        <v>78.61</v>
      </c>
      <c r="IR70" s="113">
        <v>86.81</v>
      </c>
      <c r="IS70" s="113">
        <v>2.04</v>
      </c>
      <c r="IT70" s="95">
        <v>15</v>
      </c>
      <c r="IU70" s="95">
        <v>13</v>
      </c>
      <c r="IV70" s="113">
        <v>1.117798796216681E-2</v>
      </c>
      <c r="IW70" s="95">
        <v>8</v>
      </c>
      <c r="IX70" s="95">
        <v>34</v>
      </c>
      <c r="IY70" s="124">
        <f>(IW70/$DW70)*100</f>
        <v>0.68787618228718828</v>
      </c>
      <c r="IZ70" s="124">
        <f>(IX70/$DW70)*100</f>
        <v>2.9234737747205504</v>
      </c>
      <c r="JA70" s="182" t="s">
        <v>272</v>
      </c>
      <c r="JB70" s="182">
        <v>25</v>
      </c>
      <c r="JC70" s="230">
        <v>2.1097046413502109E-2</v>
      </c>
      <c r="JD70" s="205"/>
    </row>
    <row r="71" spans="1:264" s="35" customFormat="1" ht="29.25" hidden="1" customHeight="1">
      <c r="A71" s="122" t="s">
        <v>256</v>
      </c>
      <c r="B71" s="158" t="s">
        <v>256</v>
      </c>
      <c r="C71" s="158" t="s">
        <v>1739</v>
      </c>
      <c r="D71" s="55">
        <v>63</v>
      </c>
      <c r="E71" s="158" t="s">
        <v>1539</v>
      </c>
      <c r="F71" s="145">
        <v>193</v>
      </c>
      <c r="G71" s="55" t="s">
        <v>1981</v>
      </c>
      <c r="H71" s="123">
        <v>280</v>
      </c>
      <c r="I71" s="123">
        <v>669</v>
      </c>
      <c r="J71" s="124">
        <v>2.3892856999999998</v>
      </c>
      <c r="K71" s="124">
        <v>24.1982143</v>
      </c>
      <c r="L71" s="123">
        <v>280</v>
      </c>
      <c r="M71" s="123">
        <v>389</v>
      </c>
      <c r="N71" s="123">
        <v>22</v>
      </c>
      <c r="O71" s="123">
        <v>55</v>
      </c>
      <c r="P71" s="123">
        <v>76</v>
      </c>
      <c r="Q71" s="123">
        <v>65</v>
      </c>
      <c r="R71" s="123">
        <v>59</v>
      </c>
      <c r="S71" s="123">
        <v>85</v>
      </c>
      <c r="T71" s="123">
        <v>58</v>
      </c>
      <c r="U71" s="123">
        <v>73</v>
      </c>
      <c r="V71" s="123">
        <v>37</v>
      </c>
      <c r="W71" s="123">
        <v>37</v>
      </c>
      <c r="X71" s="123">
        <v>54</v>
      </c>
      <c r="Y71" s="123">
        <v>31</v>
      </c>
      <c r="Z71" s="123">
        <v>17</v>
      </c>
      <c r="AA71" s="123">
        <v>189</v>
      </c>
      <c r="AB71" s="123">
        <v>128</v>
      </c>
      <c r="AC71" s="123">
        <v>102</v>
      </c>
      <c r="AD71" s="123">
        <v>16</v>
      </c>
      <c r="AE71" s="123">
        <v>228</v>
      </c>
      <c r="AF71" s="123">
        <v>423</v>
      </c>
      <c r="AG71" s="123">
        <v>1</v>
      </c>
      <c r="AH71" s="123">
        <v>1</v>
      </c>
      <c r="AI71" s="123">
        <v>142</v>
      </c>
      <c r="AJ71" s="123">
        <v>31</v>
      </c>
      <c r="AK71" s="123">
        <v>8</v>
      </c>
      <c r="AL71" s="123">
        <v>11</v>
      </c>
      <c r="AM71" s="123">
        <v>37</v>
      </c>
      <c r="AN71" s="125">
        <v>556.73928571428576</v>
      </c>
      <c r="AO71" s="125">
        <v>399</v>
      </c>
      <c r="AP71" s="123">
        <v>3</v>
      </c>
      <c r="AQ71" s="123">
        <v>11</v>
      </c>
      <c r="AR71" s="123">
        <v>94</v>
      </c>
      <c r="AS71" s="123">
        <v>32</v>
      </c>
      <c r="AT71" s="123">
        <v>28</v>
      </c>
      <c r="AU71" s="123">
        <v>20</v>
      </c>
      <c r="AV71" s="123">
        <v>20</v>
      </c>
      <c r="AW71" s="123">
        <v>12</v>
      </c>
      <c r="AX71" s="123">
        <v>8</v>
      </c>
      <c r="AY71" s="123">
        <v>7</v>
      </c>
      <c r="AZ71" s="123">
        <v>45</v>
      </c>
      <c r="BA71" s="125">
        <v>28754.158273381294</v>
      </c>
      <c r="BB71" s="125">
        <v>20186</v>
      </c>
      <c r="BC71" s="123">
        <v>9</v>
      </c>
      <c r="BD71" s="123">
        <v>40</v>
      </c>
      <c r="BE71" s="123">
        <v>61</v>
      </c>
      <c r="BF71" s="123">
        <v>28</v>
      </c>
      <c r="BG71" s="123">
        <v>24</v>
      </c>
      <c r="BH71" s="123">
        <v>23</v>
      </c>
      <c r="BI71" s="123">
        <v>26</v>
      </c>
      <c r="BJ71" s="123">
        <v>13</v>
      </c>
      <c r="BK71" s="123">
        <v>4</v>
      </c>
      <c r="BL71" s="123">
        <v>10</v>
      </c>
      <c r="BM71" s="123">
        <v>3</v>
      </c>
      <c r="BN71" s="123">
        <v>8</v>
      </c>
      <c r="BO71" s="123">
        <v>3</v>
      </c>
      <c r="BP71" s="123">
        <v>2</v>
      </c>
      <c r="BQ71" s="123">
        <v>8</v>
      </c>
      <c r="BR71" s="123">
        <v>4</v>
      </c>
      <c r="BS71" s="123">
        <v>1</v>
      </c>
      <c r="BT71" s="123">
        <v>0</v>
      </c>
      <c r="BU71" s="123">
        <v>0</v>
      </c>
      <c r="BV71" s="123">
        <v>2</v>
      </c>
      <c r="BW71" s="123">
        <v>9</v>
      </c>
      <c r="BX71" s="123">
        <v>127</v>
      </c>
      <c r="BY71" s="125">
        <v>43464.055118110235</v>
      </c>
      <c r="BZ71" s="125">
        <v>33713</v>
      </c>
      <c r="CA71" s="123">
        <v>40</v>
      </c>
      <c r="CB71" s="125">
        <v>24292.025000000001</v>
      </c>
      <c r="CC71" s="125">
        <v>16405.5</v>
      </c>
      <c r="CD71" s="123">
        <v>118</v>
      </c>
      <c r="CE71" s="125">
        <v>16527.406779661018</v>
      </c>
      <c r="CF71" s="125">
        <v>12864</v>
      </c>
      <c r="CG71" s="123">
        <v>175</v>
      </c>
      <c r="CH71" s="123">
        <v>56</v>
      </c>
      <c r="CI71" s="123">
        <v>31</v>
      </c>
      <c r="CJ71" s="123">
        <v>12</v>
      </c>
      <c r="CK71" s="123">
        <v>3</v>
      </c>
      <c r="CL71" s="123">
        <v>4</v>
      </c>
      <c r="CM71" s="126">
        <v>1.4285714285714285E-2</v>
      </c>
      <c r="CN71" s="123">
        <v>14</v>
      </c>
      <c r="CO71" s="126">
        <v>0.05</v>
      </c>
      <c r="CP71" s="123">
        <v>125</v>
      </c>
      <c r="CQ71" s="123">
        <v>32</v>
      </c>
      <c r="CR71" s="126">
        <v>4.7832585949177879E-2</v>
      </c>
      <c r="CS71" s="123">
        <v>31</v>
      </c>
      <c r="CT71" s="126">
        <f t="shared" si="9"/>
        <v>0.11071428571428571</v>
      </c>
      <c r="CU71" s="123">
        <v>165</v>
      </c>
      <c r="CV71" s="126">
        <f t="shared" si="10"/>
        <v>0.5892857142857143</v>
      </c>
      <c r="CW71" s="123">
        <v>11</v>
      </c>
      <c r="CX71" s="126">
        <f t="shared" si="11"/>
        <v>3.9285714285714285E-2</v>
      </c>
      <c r="CY71" s="123">
        <v>76</v>
      </c>
      <c r="CZ71" s="126">
        <f t="shared" si="12"/>
        <v>0.27142857142857141</v>
      </c>
      <c r="DA71" s="122" t="s">
        <v>1906</v>
      </c>
      <c r="DB71" s="55"/>
      <c r="DC71" s="55">
        <v>0</v>
      </c>
      <c r="DD71" s="55">
        <v>2</v>
      </c>
      <c r="DE71" s="78" t="s">
        <v>404</v>
      </c>
      <c r="DF71" s="127" t="s">
        <v>606</v>
      </c>
      <c r="DG71" s="78" t="s">
        <v>1223</v>
      </c>
      <c r="DH71" s="127" t="s">
        <v>1224</v>
      </c>
      <c r="DI71" s="78" t="s">
        <v>592</v>
      </c>
      <c r="DJ71" s="127" t="s">
        <v>609</v>
      </c>
      <c r="DK71" s="78" t="s">
        <v>309</v>
      </c>
      <c r="DL71" s="127" t="s">
        <v>610</v>
      </c>
      <c r="DM71" s="127" t="s">
        <v>964</v>
      </c>
      <c r="DN71" s="55" t="s">
        <v>1897</v>
      </c>
      <c r="DO71" s="68">
        <v>14.371257485029901</v>
      </c>
      <c r="DP71" s="55" t="s">
        <v>1898</v>
      </c>
      <c r="DQ71" s="55" t="s">
        <v>272</v>
      </c>
      <c r="DR71" s="127" t="s">
        <v>328</v>
      </c>
      <c r="DS71" s="169" t="s">
        <v>1994</v>
      </c>
      <c r="DT71" s="78">
        <v>2022</v>
      </c>
      <c r="DU71" s="78" t="s">
        <v>267</v>
      </c>
      <c r="DV71" s="123">
        <v>287</v>
      </c>
      <c r="DW71" s="123">
        <v>282</v>
      </c>
      <c r="DX71" s="55">
        <v>3</v>
      </c>
      <c r="DY71" s="55">
        <v>2</v>
      </c>
      <c r="DZ71" s="55">
        <v>21</v>
      </c>
      <c r="EA71" s="55">
        <v>91</v>
      </c>
      <c r="EB71" s="123">
        <v>63</v>
      </c>
      <c r="EC71" s="55">
        <v>61</v>
      </c>
      <c r="ED71" s="55">
        <v>42</v>
      </c>
      <c r="EE71" s="55">
        <v>9</v>
      </c>
      <c r="EF71" s="55">
        <v>0</v>
      </c>
      <c r="EG71" s="55">
        <v>0</v>
      </c>
      <c r="EH71" s="78">
        <v>4</v>
      </c>
      <c r="EI71" s="78">
        <v>0</v>
      </c>
      <c r="EJ71" s="127" t="s">
        <v>268</v>
      </c>
      <c r="EK71" s="127" t="s">
        <v>269</v>
      </c>
      <c r="EL71" s="81">
        <v>26206</v>
      </c>
      <c r="EM71" s="78">
        <v>49</v>
      </c>
      <c r="EN71" s="78" t="s">
        <v>1540</v>
      </c>
      <c r="EO71" s="84">
        <v>39315</v>
      </c>
      <c r="EP71" s="78">
        <v>8.84</v>
      </c>
      <c r="EQ71" s="263">
        <v>48730.2061650002</v>
      </c>
      <c r="ER71" s="263">
        <v>387968.51939563098</v>
      </c>
      <c r="ES71" s="84">
        <f t="shared" si="13"/>
        <v>339238.31323063077</v>
      </c>
      <c r="ET71" s="113">
        <f t="shared" si="14"/>
        <v>0.87439649422867849</v>
      </c>
      <c r="EU71" s="55">
        <v>2</v>
      </c>
      <c r="EV71" s="55">
        <v>8</v>
      </c>
      <c r="EW71" s="55" t="s">
        <v>1898</v>
      </c>
      <c r="EX71" s="78" t="s">
        <v>390</v>
      </c>
      <c r="EY71" s="158"/>
      <c r="EZ71" s="158"/>
      <c r="FA71" s="78" t="s">
        <v>267</v>
      </c>
      <c r="FB71" s="55" t="s">
        <v>51</v>
      </c>
      <c r="FC71" s="55" t="s">
        <v>1898</v>
      </c>
      <c r="FD71" s="122"/>
      <c r="FE71" s="55"/>
      <c r="FF71" s="127" t="s">
        <v>267</v>
      </c>
      <c r="FG71" s="55" t="s">
        <v>1904</v>
      </c>
      <c r="FH71" s="78" t="s">
        <v>1346</v>
      </c>
      <c r="FI71" s="78" t="s">
        <v>1347</v>
      </c>
      <c r="FJ71" s="55">
        <v>3703</v>
      </c>
      <c r="FK71" s="55">
        <v>8</v>
      </c>
      <c r="FL71" s="78" t="s">
        <v>967</v>
      </c>
      <c r="FM71" s="55"/>
      <c r="FN71" s="55" t="s">
        <v>1995</v>
      </c>
      <c r="FO71" s="55" t="s">
        <v>1901</v>
      </c>
      <c r="FP71" s="55">
        <v>4</v>
      </c>
      <c r="FQ71" s="125">
        <v>53745917.800878368</v>
      </c>
      <c r="FR71" s="125">
        <v>187268.00627483751</v>
      </c>
      <c r="FS71" s="55">
        <v>3</v>
      </c>
      <c r="FT71" s="55">
        <v>1</v>
      </c>
      <c r="FU71" s="55">
        <v>3</v>
      </c>
      <c r="FV71" s="125">
        <v>1798503.13</v>
      </c>
      <c r="FW71" s="55">
        <v>2</v>
      </c>
      <c r="FX71" s="125">
        <v>3074139.01</v>
      </c>
      <c r="FY71" s="55">
        <v>0</v>
      </c>
      <c r="FZ71" s="125">
        <v>0</v>
      </c>
      <c r="GA71" s="55" t="s">
        <v>1900</v>
      </c>
      <c r="GB71" s="55" t="s">
        <v>1900</v>
      </c>
      <c r="GC71" s="55" t="s">
        <v>1900</v>
      </c>
      <c r="GD71" s="124">
        <v>85.81</v>
      </c>
      <c r="GE71" s="124">
        <v>40.07</v>
      </c>
      <c r="GF71" s="125">
        <v>1707416.06</v>
      </c>
      <c r="GG71" s="125">
        <v>6054.6668794326242</v>
      </c>
      <c r="GH71" s="125">
        <v>4231306.4499999983</v>
      </c>
      <c r="GI71" s="125">
        <v>15004.632801418435</v>
      </c>
      <c r="GJ71" s="125">
        <v>394157.18000000005</v>
      </c>
      <c r="GK71" s="125">
        <v>1397.720496453901</v>
      </c>
      <c r="GL71" s="125">
        <v>292882.74</v>
      </c>
      <c r="GM71" s="125">
        <v>1038.5912765957446</v>
      </c>
      <c r="GN71" s="125">
        <v>358449.83</v>
      </c>
      <c r="GO71" s="125">
        <v>1271.0986879432626</v>
      </c>
      <c r="GP71" s="125">
        <v>13169.91</v>
      </c>
      <c r="GQ71" s="125">
        <v>46.701808510638294</v>
      </c>
      <c r="GR71" s="125">
        <v>19700.52</v>
      </c>
      <c r="GS71" s="125">
        <v>69.86</v>
      </c>
      <c r="GT71" s="125">
        <v>3152946.2699999986</v>
      </c>
      <c r="GU71" s="125">
        <v>11180.660531914889</v>
      </c>
      <c r="GV71" s="125">
        <v>-917272.7799999984</v>
      </c>
      <c r="GW71" s="125">
        <v>-3252.7403546099235</v>
      </c>
      <c r="GX71" s="55">
        <v>0</v>
      </c>
      <c r="GY71" s="55">
        <v>0</v>
      </c>
      <c r="GZ71" s="55">
        <v>0</v>
      </c>
      <c r="HA71" s="55" t="s">
        <v>1898</v>
      </c>
      <c r="HB71" s="172">
        <v>0.54736524122068175</v>
      </c>
      <c r="HC71" s="123">
        <v>306</v>
      </c>
      <c r="HD71" s="153">
        <v>0.36170212765957449</v>
      </c>
      <c r="HE71" s="123">
        <v>59</v>
      </c>
      <c r="HF71" s="153">
        <v>0.20921985815602837</v>
      </c>
      <c r="HG71" s="123">
        <v>1353</v>
      </c>
      <c r="HH71" s="153">
        <v>1.5992907801418439</v>
      </c>
      <c r="HI71" s="123">
        <v>13</v>
      </c>
      <c r="HJ71" s="153">
        <v>4.6099290780141841E-2</v>
      </c>
      <c r="HK71" s="123">
        <v>948</v>
      </c>
      <c r="HL71" s="153">
        <v>1.1205673758865249</v>
      </c>
      <c r="HM71" s="123">
        <v>16</v>
      </c>
      <c r="HN71" s="153">
        <v>5.6737588652482268E-2</v>
      </c>
      <c r="HO71" s="123">
        <v>1432</v>
      </c>
      <c r="HP71" s="153">
        <v>1.6926713947990544</v>
      </c>
      <c r="HQ71" s="123">
        <v>2561</v>
      </c>
      <c r="HR71" s="153">
        <v>3.0271867612293142</v>
      </c>
      <c r="HS71" s="123">
        <v>14</v>
      </c>
      <c r="HT71" s="153">
        <v>7</v>
      </c>
      <c r="HU71" s="123">
        <v>18</v>
      </c>
      <c r="HV71" s="153">
        <v>9</v>
      </c>
      <c r="HW71" s="123">
        <v>229</v>
      </c>
      <c r="HX71" s="123">
        <v>76.333333333333329</v>
      </c>
      <c r="HY71" s="153">
        <v>0.79513888888888884</v>
      </c>
      <c r="HZ71" s="123">
        <v>7620</v>
      </c>
      <c r="IA71" s="153">
        <v>9.0070921985815602</v>
      </c>
      <c r="IB71" s="123">
        <v>47</v>
      </c>
      <c r="IC71" s="153">
        <v>0.16666666666666666</v>
      </c>
      <c r="ID71" s="123">
        <v>8616</v>
      </c>
      <c r="IE71" s="153">
        <v>10.184397163120567</v>
      </c>
      <c r="IF71" s="123">
        <v>524</v>
      </c>
      <c r="IG71" s="153">
        <v>1.8581560283687943</v>
      </c>
      <c r="IH71" s="123">
        <v>403</v>
      </c>
      <c r="II71" s="153">
        <v>0.47635933806146574</v>
      </c>
      <c r="IJ71" s="123">
        <v>265</v>
      </c>
      <c r="IK71" s="153">
        <v>0.93971631205673756</v>
      </c>
      <c r="IL71" s="95">
        <v>256</v>
      </c>
      <c r="IM71" s="95">
        <v>234</v>
      </c>
      <c r="IN71" s="95">
        <v>58</v>
      </c>
      <c r="IO71" s="95">
        <v>2</v>
      </c>
      <c r="IP71" s="95">
        <v>0</v>
      </c>
      <c r="IQ71" s="113">
        <v>0.85</v>
      </c>
      <c r="IR71" s="113">
        <v>0</v>
      </c>
      <c r="IS71" s="113">
        <v>0.02</v>
      </c>
      <c r="IT71" s="95">
        <v>15</v>
      </c>
      <c r="IU71" s="95">
        <v>6</v>
      </c>
      <c r="IV71" s="113">
        <v>2.1276595744680851E-2</v>
      </c>
      <c r="IW71" s="95" t="s">
        <v>1900</v>
      </c>
      <c r="IX71" s="95" t="s">
        <v>1900</v>
      </c>
      <c r="IY71" s="124" t="s">
        <v>1900</v>
      </c>
      <c r="IZ71" s="124" t="s">
        <v>1900</v>
      </c>
      <c r="JA71" s="182" t="s">
        <v>267</v>
      </c>
      <c r="JB71" s="182">
        <v>5</v>
      </c>
      <c r="JC71" s="230">
        <v>1.7421602787456445E-2</v>
      </c>
      <c r="JD71" s="205"/>
    </row>
    <row r="72" spans="1:264" s="35" customFormat="1" ht="29.25" hidden="1" customHeight="1">
      <c r="A72" s="122" t="s">
        <v>256</v>
      </c>
      <c r="B72" s="158" t="s">
        <v>256</v>
      </c>
      <c r="C72" s="158" t="s">
        <v>257</v>
      </c>
      <c r="D72" s="55">
        <v>180</v>
      </c>
      <c r="E72" s="158" t="s">
        <v>1551</v>
      </c>
      <c r="F72" s="145">
        <v>287</v>
      </c>
      <c r="G72" s="55" t="s">
        <v>1941</v>
      </c>
      <c r="H72" s="123">
        <v>216</v>
      </c>
      <c r="I72" s="123">
        <v>232</v>
      </c>
      <c r="J72" s="124">
        <v>1.0740741</v>
      </c>
      <c r="K72" s="124">
        <v>13.6324074</v>
      </c>
      <c r="L72" s="123">
        <v>88</v>
      </c>
      <c r="M72" s="123">
        <v>144</v>
      </c>
      <c r="N72" s="123">
        <v>0</v>
      </c>
      <c r="O72" s="123">
        <v>0</v>
      </c>
      <c r="P72" s="123">
        <v>0</v>
      </c>
      <c r="Q72" s="123">
        <v>0</v>
      </c>
      <c r="R72" s="123">
        <v>0</v>
      </c>
      <c r="S72" s="123">
        <v>1</v>
      </c>
      <c r="T72" s="123">
        <v>0</v>
      </c>
      <c r="U72" s="123">
        <v>0</v>
      </c>
      <c r="V72" s="123">
        <v>0</v>
      </c>
      <c r="W72" s="123">
        <v>3</v>
      </c>
      <c r="X72" s="123">
        <v>88</v>
      </c>
      <c r="Y72" s="123">
        <v>116</v>
      </c>
      <c r="Z72" s="123">
        <v>24</v>
      </c>
      <c r="AA72" s="123">
        <v>0</v>
      </c>
      <c r="AB72" s="123">
        <v>231</v>
      </c>
      <c r="AC72" s="123">
        <v>228</v>
      </c>
      <c r="AD72" s="123">
        <v>1</v>
      </c>
      <c r="AE72" s="123">
        <v>37</v>
      </c>
      <c r="AF72" s="123">
        <v>194</v>
      </c>
      <c r="AG72" s="123">
        <v>0</v>
      </c>
      <c r="AH72" s="123">
        <v>0</v>
      </c>
      <c r="AI72" s="123">
        <v>152</v>
      </c>
      <c r="AJ72" s="123">
        <v>54</v>
      </c>
      <c r="AK72" s="123">
        <v>14</v>
      </c>
      <c r="AL72" s="123">
        <v>2</v>
      </c>
      <c r="AM72" s="123">
        <v>13</v>
      </c>
      <c r="AN72" s="125">
        <v>303.42592592592592</v>
      </c>
      <c r="AO72" s="125">
        <v>248</v>
      </c>
      <c r="AP72" s="123">
        <v>3</v>
      </c>
      <c r="AQ72" s="123">
        <v>11</v>
      </c>
      <c r="AR72" s="123">
        <v>144</v>
      </c>
      <c r="AS72" s="123">
        <v>24</v>
      </c>
      <c r="AT72" s="123">
        <v>11</v>
      </c>
      <c r="AU72" s="123">
        <v>11</v>
      </c>
      <c r="AV72" s="123">
        <v>5</v>
      </c>
      <c r="AW72" s="123">
        <v>3</v>
      </c>
      <c r="AX72" s="123">
        <v>1</v>
      </c>
      <c r="AY72" s="123">
        <v>2</v>
      </c>
      <c r="AZ72" s="123">
        <v>1</v>
      </c>
      <c r="BA72" s="125">
        <v>12925.754716981131</v>
      </c>
      <c r="BB72" s="125">
        <v>10296</v>
      </c>
      <c r="BC72" s="123">
        <v>13</v>
      </c>
      <c r="BD72" s="123">
        <v>53</v>
      </c>
      <c r="BE72" s="123">
        <v>105</v>
      </c>
      <c r="BF72" s="123">
        <v>14</v>
      </c>
      <c r="BG72" s="123">
        <v>13</v>
      </c>
      <c r="BH72" s="123">
        <v>6</v>
      </c>
      <c r="BI72" s="123">
        <v>2</v>
      </c>
      <c r="BJ72" s="123">
        <v>2</v>
      </c>
      <c r="BK72" s="123">
        <v>2</v>
      </c>
      <c r="BL72" s="123">
        <v>1</v>
      </c>
      <c r="BM72" s="123">
        <v>0</v>
      </c>
      <c r="BN72" s="123">
        <v>0</v>
      </c>
      <c r="BO72" s="123">
        <v>0</v>
      </c>
      <c r="BP72" s="123">
        <v>0</v>
      </c>
      <c r="BQ72" s="123">
        <v>0</v>
      </c>
      <c r="BR72" s="123">
        <v>1</v>
      </c>
      <c r="BS72" s="123">
        <v>0</v>
      </c>
      <c r="BT72" s="123">
        <v>0</v>
      </c>
      <c r="BU72" s="123">
        <v>0</v>
      </c>
      <c r="BV72" s="123">
        <v>0</v>
      </c>
      <c r="BW72" s="123">
        <v>0</v>
      </c>
      <c r="BX72" s="123">
        <v>16</v>
      </c>
      <c r="BY72" s="125">
        <v>25981.5</v>
      </c>
      <c r="BZ72" s="125">
        <v>21581.5</v>
      </c>
      <c r="CA72" s="123">
        <v>13</v>
      </c>
      <c r="CB72" s="125">
        <v>6855.1538461538457</v>
      </c>
      <c r="CC72" s="125">
        <v>4284</v>
      </c>
      <c r="CD72" s="123">
        <v>182</v>
      </c>
      <c r="CE72" s="125">
        <v>12201.115384615385</v>
      </c>
      <c r="CF72" s="125">
        <v>10296</v>
      </c>
      <c r="CG72" s="123">
        <v>193</v>
      </c>
      <c r="CH72" s="123">
        <v>15</v>
      </c>
      <c r="CI72" s="123">
        <v>3</v>
      </c>
      <c r="CJ72" s="123">
        <v>1</v>
      </c>
      <c r="CK72" s="123">
        <v>0</v>
      </c>
      <c r="CL72" s="123">
        <v>0</v>
      </c>
      <c r="CM72" s="126">
        <v>0</v>
      </c>
      <c r="CN72" s="123">
        <v>0</v>
      </c>
      <c r="CO72" s="126">
        <v>0</v>
      </c>
      <c r="CP72" s="123">
        <v>158</v>
      </c>
      <c r="CQ72" s="123">
        <v>0</v>
      </c>
      <c r="CR72" s="126">
        <v>0</v>
      </c>
      <c r="CS72" s="123">
        <v>8</v>
      </c>
      <c r="CT72" s="126">
        <f t="shared" si="9"/>
        <v>3.7037037037037035E-2</v>
      </c>
      <c r="CU72" s="123">
        <v>125</v>
      </c>
      <c r="CV72" s="126">
        <f t="shared" si="10"/>
        <v>0.57870370370370372</v>
      </c>
      <c r="CW72" s="123">
        <v>8</v>
      </c>
      <c r="CX72" s="126">
        <f t="shared" si="11"/>
        <v>3.7037037037037035E-2</v>
      </c>
      <c r="CY72" s="123">
        <v>124</v>
      </c>
      <c r="CZ72" s="126">
        <f t="shared" si="12"/>
        <v>0.57407407407407407</v>
      </c>
      <c r="DA72" s="122" t="s">
        <v>1896</v>
      </c>
      <c r="DB72" s="55"/>
      <c r="DC72" s="55">
        <v>1</v>
      </c>
      <c r="DD72" s="55">
        <v>1</v>
      </c>
      <c r="DE72" s="78" t="s">
        <v>258</v>
      </c>
      <c r="DF72" s="127" t="s">
        <v>259</v>
      </c>
      <c r="DG72" s="78" t="s">
        <v>297</v>
      </c>
      <c r="DH72" s="127" t="s">
        <v>298</v>
      </c>
      <c r="DI72" s="78" t="s">
        <v>488</v>
      </c>
      <c r="DJ72" s="127" t="s">
        <v>489</v>
      </c>
      <c r="DK72" s="78" t="s">
        <v>258</v>
      </c>
      <c r="DL72" s="127" t="s">
        <v>264</v>
      </c>
      <c r="DM72" s="127" t="s">
        <v>265</v>
      </c>
      <c r="DN72" s="55" t="s">
        <v>1897</v>
      </c>
      <c r="DO72" s="68">
        <v>4.329004329004329</v>
      </c>
      <c r="DP72" s="55" t="s">
        <v>1898</v>
      </c>
      <c r="DQ72" s="55" t="s">
        <v>272</v>
      </c>
      <c r="DR72" s="127" t="s">
        <v>266</v>
      </c>
      <c r="DS72" s="169" t="s">
        <v>1996</v>
      </c>
      <c r="DT72" s="77"/>
      <c r="DU72" s="78" t="s">
        <v>519</v>
      </c>
      <c r="DV72" s="123">
        <v>219</v>
      </c>
      <c r="DW72" s="123">
        <v>217</v>
      </c>
      <c r="DX72" s="55">
        <v>2</v>
      </c>
      <c r="DY72" s="55">
        <v>0</v>
      </c>
      <c r="DZ72" s="55">
        <v>77</v>
      </c>
      <c r="EA72" s="55">
        <v>142</v>
      </c>
      <c r="EB72" s="123">
        <v>0</v>
      </c>
      <c r="EC72" s="55">
        <v>0</v>
      </c>
      <c r="ED72" s="55">
        <v>0</v>
      </c>
      <c r="EE72" s="55">
        <v>0</v>
      </c>
      <c r="EF72" s="55">
        <v>0</v>
      </c>
      <c r="EG72" s="55">
        <v>0</v>
      </c>
      <c r="EH72" s="78">
        <v>1</v>
      </c>
      <c r="EI72" s="78">
        <v>0</v>
      </c>
      <c r="EJ72" s="127" t="s">
        <v>268</v>
      </c>
      <c r="EK72" s="127" t="s">
        <v>269</v>
      </c>
      <c r="EL72" s="81">
        <v>30071</v>
      </c>
      <c r="EM72" s="78">
        <v>38</v>
      </c>
      <c r="EN72" s="78" t="s">
        <v>404</v>
      </c>
      <c r="EO72" s="84">
        <v>11388</v>
      </c>
      <c r="EP72" s="78">
        <v>1.6400000000000001</v>
      </c>
      <c r="EQ72" s="263">
        <v>13388.5340543274</v>
      </c>
      <c r="ER72" s="263">
        <v>74074.7176549219</v>
      </c>
      <c r="ES72" s="84">
        <f t="shared" si="13"/>
        <v>60686.183600594501</v>
      </c>
      <c r="ET72" s="113">
        <f t="shared" si="14"/>
        <v>0.81925636062903306</v>
      </c>
      <c r="EU72" s="55">
        <v>4</v>
      </c>
      <c r="EV72" s="55">
        <v>2</v>
      </c>
      <c r="EW72" s="55" t="s">
        <v>1901</v>
      </c>
      <c r="EX72" s="78" t="s">
        <v>267</v>
      </c>
      <c r="EY72" s="158"/>
      <c r="EZ72" s="158"/>
      <c r="FA72" s="78" t="s">
        <v>267</v>
      </c>
      <c r="FB72" s="55" t="s">
        <v>51</v>
      </c>
      <c r="FC72" s="55" t="s">
        <v>1898</v>
      </c>
      <c r="FD72" s="122"/>
      <c r="FE72" s="55"/>
      <c r="FF72" s="127" t="s">
        <v>272</v>
      </c>
      <c r="FG72" s="55" t="s">
        <v>1904</v>
      </c>
      <c r="FH72" s="78" t="s">
        <v>1552</v>
      </c>
      <c r="FI72" s="78" t="s">
        <v>275</v>
      </c>
      <c r="FJ72" s="55">
        <v>3705</v>
      </c>
      <c r="FK72" s="55">
        <v>12</v>
      </c>
      <c r="FL72" s="78" t="s">
        <v>276</v>
      </c>
      <c r="FM72" s="55"/>
      <c r="FN72" s="55" t="s">
        <v>1900</v>
      </c>
      <c r="FO72" s="55" t="s">
        <v>1900</v>
      </c>
      <c r="FP72" s="55">
        <v>0</v>
      </c>
      <c r="FQ72" s="125">
        <v>21924321.33481006</v>
      </c>
      <c r="FR72" s="125">
        <v>100111.0563233336</v>
      </c>
      <c r="FS72" s="55">
        <v>3</v>
      </c>
      <c r="FT72" s="55">
        <v>3</v>
      </c>
      <c r="FU72" s="55">
        <v>1</v>
      </c>
      <c r="FV72" s="125">
        <v>1322163.77</v>
      </c>
      <c r="FW72" s="55">
        <v>2</v>
      </c>
      <c r="FX72" s="125">
        <v>376556.4</v>
      </c>
      <c r="FY72" s="55">
        <v>1</v>
      </c>
      <c r="FZ72" s="125">
        <v>9241349.7899999991</v>
      </c>
      <c r="GA72" s="55" t="s">
        <v>1900</v>
      </c>
      <c r="GB72" s="55" t="s">
        <v>1900</v>
      </c>
      <c r="GC72" s="55" t="s">
        <v>1900</v>
      </c>
      <c r="GD72" s="124">
        <v>96.06</v>
      </c>
      <c r="GE72" s="124">
        <v>16.13</v>
      </c>
      <c r="GF72" s="125">
        <v>640335.34</v>
      </c>
      <c r="GG72" s="125">
        <v>2950.8541013824884</v>
      </c>
      <c r="GH72" s="125">
        <v>2381105.7400000002</v>
      </c>
      <c r="GI72" s="125">
        <v>10972.837511520738</v>
      </c>
      <c r="GJ72" s="125">
        <v>116275.56</v>
      </c>
      <c r="GK72" s="125">
        <v>535.83207373271887</v>
      </c>
      <c r="GL72" s="125">
        <v>224717.31</v>
      </c>
      <c r="GM72" s="125">
        <v>1035.5636405529954</v>
      </c>
      <c r="GN72" s="125">
        <v>54998.27</v>
      </c>
      <c r="GO72" s="125">
        <v>253.44824884792627</v>
      </c>
      <c r="GP72" s="125">
        <v>11666.96</v>
      </c>
      <c r="GQ72" s="125">
        <v>53.764792626728109</v>
      </c>
      <c r="GR72" s="125">
        <v>50191.08</v>
      </c>
      <c r="GS72" s="125">
        <v>231.29529953917051</v>
      </c>
      <c r="GT72" s="125">
        <v>1923256.56</v>
      </c>
      <c r="GU72" s="125">
        <v>8862.9334562211989</v>
      </c>
      <c r="GV72" s="125">
        <v>-525817.4300000004</v>
      </c>
      <c r="GW72" s="125">
        <v>-2423.121797235025</v>
      </c>
      <c r="GX72" s="55" t="s">
        <v>1997</v>
      </c>
      <c r="GY72" s="55">
        <v>0</v>
      </c>
      <c r="GZ72" s="55">
        <v>0</v>
      </c>
      <c r="HA72" s="55" t="s">
        <v>1898</v>
      </c>
      <c r="HB72" s="172">
        <v>0.5668518530068799</v>
      </c>
      <c r="HC72" s="123">
        <v>45</v>
      </c>
      <c r="HD72" s="153">
        <v>6.9124423963133647E-2</v>
      </c>
      <c r="HE72" s="123">
        <v>2</v>
      </c>
      <c r="HF72" s="153">
        <v>9.2165898617511521E-3</v>
      </c>
      <c r="HG72" s="123">
        <v>915</v>
      </c>
      <c r="HH72" s="153">
        <v>1.4055299539170507</v>
      </c>
      <c r="HI72" s="123">
        <v>30</v>
      </c>
      <c r="HJ72" s="153">
        <v>0.13824884792626729</v>
      </c>
      <c r="HK72" s="123">
        <v>580</v>
      </c>
      <c r="HL72" s="153">
        <v>0.8909370199692781</v>
      </c>
      <c r="HM72" s="123">
        <v>6</v>
      </c>
      <c r="HN72" s="153">
        <v>2.7649769585253458E-2</v>
      </c>
      <c r="HO72" s="123">
        <v>525</v>
      </c>
      <c r="HP72" s="153">
        <v>0.80645161290322576</v>
      </c>
      <c r="HQ72" s="123">
        <v>130</v>
      </c>
      <c r="HR72" s="153">
        <v>0.19969278033794163</v>
      </c>
      <c r="HS72" s="123">
        <v>18</v>
      </c>
      <c r="HT72" s="153">
        <v>9</v>
      </c>
      <c r="HU72" s="123">
        <v>4</v>
      </c>
      <c r="HV72" s="153">
        <v>2</v>
      </c>
      <c r="HW72" s="123">
        <v>134</v>
      </c>
      <c r="HX72" s="123">
        <v>44.666666666666664</v>
      </c>
      <c r="HY72" s="153">
        <v>1.8611111111111112</v>
      </c>
      <c r="HZ72" s="123">
        <v>4145</v>
      </c>
      <c r="IA72" s="153">
        <v>6.3671274961597542</v>
      </c>
      <c r="IB72" s="123">
        <v>3</v>
      </c>
      <c r="IC72" s="153">
        <v>1.3824884792626729E-2</v>
      </c>
      <c r="ID72" s="123">
        <v>2746</v>
      </c>
      <c r="IE72" s="153">
        <v>4.2181259600614442</v>
      </c>
      <c r="IF72" s="123">
        <v>155</v>
      </c>
      <c r="IG72" s="153">
        <v>0.7142857142857143</v>
      </c>
      <c r="IH72" s="123">
        <v>269</v>
      </c>
      <c r="II72" s="153">
        <v>0.41321044546850999</v>
      </c>
      <c r="IJ72" s="123">
        <v>54</v>
      </c>
      <c r="IK72" s="153">
        <v>0.24884792626728111</v>
      </c>
      <c r="IL72" s="95">
        <v>0</v>
      </c>
      <c r="IM72" s="95">
        <v>0</v>
      </c>
      <c r="IN72" s="95">
        <v>0</v>
      </c>
      <c r="IO72" s="95">
        <v>0</v>
      </c>
      <c r="IP72" s="95">
        <v>0</v>
      </c>
      <c r="IQ72" s="113" t="s">
        <v>1900</v>
      </c>
      <c r="IR72" s="113" t="s">
        <v>1900</v>
      </c>
      <c r="IS72" s="113" t="s">
        <v>1900</v>
      </c>
      <c r="IT72" s="95">
        <v>33</v>
      </c>
      <c r="IU72" s="95">
        <v>7</v>
      </c>
      <c r="IV72" s="113">
        <v>3.2258064516129031E-2</v>
      </c>
      <c r="IW72" s="95" t="s">
        <v>1900</v>
      </c>
      <c r="IX72" s="95" t="s">
        <v>1900</v>
      </c>
      <c r="IY72" s="124" t="s">
        <v>1900</v>
      </c>
      <c r="IZ72" s="124" t="s">
        <v>1900</v>
      </c>
      <c r="JA72" s="182" t="s">
        <v>267</v>
      </c>
      <c r="JB72" s="182">
        <v>0</v>
      </c>
      <c r="JC72" s="230">
        <v>0</v>
      </c>
      <c r="JD72" s="205"/>
    </row>
    <row r="73" spans="1:264" s="35" customFormat="1" ht="29.25" hidden="1" customHeight="1">
      <c r="A73" s="122" t="s">
        <v>256</v>
      </c>
      <c r="B73" s="158" t="s">
        <v>256</v>
      </c>
      <c r="C73" s="158" t="s">
        <v>1820</v>
      </c>
      <c r="D73" s="55">
        <v>342</v>
      </c>
      <c r="E73" s="158" t="s">
        <v>1557</v>
      </c>
      <c r="F73" s="145">
        <v>342</v>
      </c>
      <c r="G73" s="55" t="s">
        <v>1930</v>
      </c>
      <c r="H73" s="123">
        <v>195</v>
      </c>
      <c r="I73" s="123">
        <v>230</v>
      </c>
      <c r="J73" s="124">
        <v>1.1794872000000001</v>
      </c>
      <c r="K73" s="124">
        <v>13.5948718</v>
      </c>
      <c r="L73" s="123">
        <v>79</v>
      </c>
      <c r="M73" s="123">
        <v>151</v>
      </c>
      <c r="N73" s="123">
        <v>0</v>
      </c>
      <c r="O73" s="123">
        <v>0</v>
      </c>
      <c r="P73" s="123">
        <v>0</v>
      </c>
      <c r="Q73" s="123">
        <v>0</v>
      </c>
      <c r="R73" s="123">
        <v>0</v>
      </c>
      <c r="S73" s="123">
        <v>0</v>
      </c>
      <c r="T73" s="123">
        <v>0</v>
      </c>
      <c r="U73" s="123">
        <v>5</v>
      </c>
      <c r="V73" s="123">
        <v>5</v>
      </c>
      <c r="W73" s="123">
        <v>8</v>
      </c>
      <c r="X73" s="123">
        <v>76</v>
      </c>
      <c r="Y73" s="123">
        <v>100</v>
      </c>
      <c r="Z73" s="123">
        <v>36</v>
      </c>
      <c r="AA73" s="123">
        <v>0</v>
      </c>
      <c r="AB73" s="123">
        <v>220</v>
      </c>
      <c r="AC73" s="123">
        <v>212</v>
      </c>
      <c r="AD73" s="123">
        <v>14</v>
      </c>
      <c r="AE73" s="123">
        <v>35</v>
      </c>
      <c r="AF73" s="123">
        <v>179</v>
      </c>
      <c r="AG73" s="123">
        <v>1</v>
      </c>
      <c r="AH73" s="123">
        <v>1</v>
      </c>
      <c r="AI73" s="123">
        <v>136</v>
      </c>
      <c r="AJ73" s="123">
        <v>60</v>
      </c>
      <c r="AK73" s="123">
        <v>5</v>
      </c>
      <c r="AL73" s="123">
        <v>3</v>
      </c>
      <c r="AM73" s="123">
        <v>9</v>
      </c>
      <c r="AN73" s="125">
        <v>335.3897435897436</v>
      </c>
      <c r="AO73" s="125">
        <v>248</v>
      </c>
      <c r="AP73" s="123">
        <v>0</v>
      </c>
      <c r="AQ73" s="123">
        <v>11</v>
      </c>
      <c r="AR73" s="123">
        <v>122</v>
      </c>
      <c r="AS73" s="123">
        <v>22</v>
      </c>
      <c r="AT73" s="123">
        <v>14</v>
      </c>
      <c r="AU73" s="123">
        <v>9</v>
      </c>
      <c r="AV73" s="123">
        <v>4</v>
      </c>
      <c r="AW73" s="123">
        <v>2</v>
      </c>
      <c r="AX73" s="123">
        <v>4</v>
      </c>
      <c r="AY73" s="123">
        <v>2</v>
      </c>
      <c r="AZ73" s="123">
        <v>5</v>
      </c>
      <c r="BA73" s="125">
        <v>14148.765625</v>
      </c>
      <c r="BB73" s="125">
        <v>10446</v>
      </c>
      <c r="BC73" s="123">
        <v>6</v>
      </c>
      <c r="BD73" s="123">
        <v>35</v>
      </c>
      <c r="BE73" s="123">
        <v>105</v>
      </c>
      <c r="BF73" s="123">
        <v>18</v>
      </c>
      <c r="BG73" s="123">
        <v>11</v>
      </c>
      <c r="BH73" s="123">
        <v>5</v>
      </c>
      <c r="BI73" s="123">
        <v>3</v>
      </c>
      <c r="BJ73" s="123">
        <v>3</v>
      </c>
      <c r="BK73" s="123">
        <v>2</v>
      </c>
      <c r="BL73" s="123">
        <v>1</v>
      </c>
      <c r="BM73" s="123">
        <v>2</v>
      </c>
      <c r="BN73" s="123">
        <v>0</v>
      </c>
      <c r="BO73" s="123">
        <v>0</v>
      </c>
      <c r="BP73" s="123">
        <v>0</v>
      </c>
      <c r="BQ73" s="123">
        <v>1</v>
      </c>
      <c r="BR73" s="123">
        <v>0</v>
      </c>
      <c r="BS73" s="123">
        <v>0</v>
      </c>
      <c r="BT73" s="123">
        <v>0</v>
      </c>
      <c r="BU73" s="123">
        <v>0</v>
      </c>
      <c r="BV73" s="123">
        <v>0</v>
      </c>
      <c r="BW73" s="123">
        <v>0</v>
      </c>
      <c r="BX73" s="123">
        <v>22</v>
      </c>
      <c r="BY73" s="125">
        <v>29940.5</v>
      </c>
      <c r="BZ73" s="125">
        <v>25448</v>
      </c>
      <c r="CA73" s="123">
        <v>5</v>
      </c>
      <c r="CB73" s="125">
        <v>4728</v>
      </c>
      <c r="CC73" s="125">
        <v>4140</v>
      </c>
      <c r="CD73" s="123">
        <v>164</v>
      </c>
      <c r="CE73" s="125">
        <v>12374.585365853658</v>
      </c>
      <c r="CF73" s="125">
        <v>10296</v>
      </c>
      <c r="CG73" s="123">
        <v>170</v>
      </c>
      <c r="CH73" s="123">
        <v>16</v>
      </c>
      <c r="CI73" s="123">
        <v>5</v>
      </c>
      <c r="CJ73" s="123">
        <v>1</v>
      </c>
      <c r="CK73" s="123">
        <v>0</v>
      </c>
      <c r="CL73" s="123">
        <v>0</v>
      </c>
      <c r="CM73" s="126">
        <v>0</v>
      </c>
      <c r="CN73" s="123">
        <v>3</v>
      </c>
      <c r="CO73" s="126">
        <v>1.5384615384615385E-2</v>
      </c>
      <c r="CP73" s="123">
        <v>137</v>
      </c>
      <c r="CQ73" s="123">
        <v>0</v>
      </c>
      <c r="CR73" s="126">
        <v>0</v>
      </c>
      <c r="CS73" s="123">
        <v>23</v>
      </c>
      <c r="CT73" s="126">
        <f t="shared" si="9"/>
        <v>0.11794871794871795</v>
      </c>
      <c r="CU73" s="123">
        <v>0</v>
      </c>
      <c r="CV73" s="126">
        <f t="shared" si="10"/>
        <v>0</v>
      </c>
      <c r="CW73" s="123">
        <v>23</v>
      </c>
      <c r="CX73" s="126">
        <f t="shared" si="11"/>
        <v>0.11794871794871795</v>
      </c>
      <c r="CY73" s="123">
        <v>0</v>
      </c>
      <c r="CZ73" s="126">
        <f t="shared" si="12"/>
        <v>0</v>
      </c>
      <c r="DA73" s="122" t="s">
        <v>1903</v>
      </c>
      <c r="DB73" s="55"/>
      <c r="DC73" s="55">
        <v>2</v>
      </c>
      <c r="DD73" s="55">
        <v>1</v>
      </c>
      <c r="DE73" s="78" t="s">
        <v>258</v>
      </c>
      <c r="DF73" s="127" t="s">
        <v>259</v>
      </c>
      <c r="DG73" s="78" t="s">
        <v>297</v>
      </c>
      <c r="DH73" s="127" t="s">
        <v>298</v>
      </c>
      <c r="DI73" s="78" t="s">
        <v>262</v>
      </c>
      <c r="DJ73" s="127" t="s">
        <v>263</v>
      </c>
      <c r="DK73" s="78" t="s">
        <v>318</v>
      </c>
      <c r="DL73" s="127" t="s">
        <v>326</v>
      </c>
      <c r="DM73" s="127" t="s">
        <v>301</v>
      </c>
      <c r="DN73" s="55" t="s">
        <v>1897</v>
      </c>
      <c r="DO73" s="68">
        <v>9.8752598752598804</v>
      </c>
      <c r="DP73" s="55" t="s">
        <v>1898</v>
      </c>
      <c r="DQ73" s="55" t="s">
        <v>272</v>
      </c>
      <c r="DR73" s="127" t="s">
        <v>302</v>
      </c>
      <c r="DS73" s="169" t="s">
        <v>1998</v>
      </c>
      <c r="DT73" s="78">
        <v>2026</v>
      </c>
      <c r="DU73" s="78" t="s">
        <v>519</v>
      </c>
      <c r="DV73" s="123">
        <v>200</v>
      </c>
      <c r="DW73" s="123">
        <v>195</v>
      </c>
      <c r="DX73" s="55">
        <v>4</v>
      </c>
      <c r="DY73" s="55">
        <v>1</v>
      </c>
      <c r="DZ73" s="55">
        <v>0</v>
      </c>
      <c r="EA73" s="55">
        <v>200</v>
      </c>
      <c r="EB73" s="123">
        <v>0</v>
      </c>
      <c r="EC73" s="55">
        <v>0</v>
      </c>
      <c r="ED73" s="55">
        <v>0</v>
      </c>
      <c r="EE73" s="55">
        <v>0</v>
      </c>
      <c r="EF73" s="55">
        <v>0</v>
      </c>
      <c r="EG73" s="55">
        <v>0</v>
      </c>
      <c r="EH73" s="78">
        <v>1</v>
      </c>
      <c r="EI73" s="78">
        <v>0</v>
      </c>
      <c r="EJ73" s="127" t="s">
        <v>268</v>
      </c>
      <c r="EK73" s="127" t="s">
        <v>290</v>
      </c>
      <c r="EL73" s="81">
        <v>31117</v>
      </c>
      <c r="EM73" s="78">
        <v>35</v>
      </c>
      <c r="EN73" s="78" t="s">
        <v>1253</v>
      </c>
      <c r="EO73" s="84">
        <v>18632</v>
      </c>
      <c r="EP73" s="78">
        <v>2.65</v>
      </c>
      <c r="EQ73" s="263">
        <v>18957.1348740473</v>
      </c>
      <c r="ER73" s="263">
        <v>86335.424703091499</v>
      </c>
      <c r="ES73" s="84">
        <f t="shared" si="13"/>
        <v>67378.289829044195</v>
      </c>
      <c r="ET73" s="113">
        <f t="shared" si="14"/>
        <v>0.78042460624661192</v>
      </c>
      <c r="EU73" s="55">
        <v>2</v>
      </c>
      <c r="EV73" s="55">
        <v>2</v>
      </c>
      <c r="EW73" s="55" t="s">
        <v>1901</v>
      </c>
      <c r="EX73" s="78" t="s">
        <v>267</v>
      </c>
      <c r="EY73" s="158"/>
      <c r="EZ73" s="158"/>
      <c r="FA73" s="78" t="s">
        <v>267</v>
      </c>
      <c r="FB73" s="55" t="s">
        <v>51</v>
      </c>
      <c r="FC73" s="55" t="s">
        <v>1898</v>
      </c>
      <c r="FD73" s="122"/>
      <c r="FE73" s="55"/>
      <c r="FF73" s="127" t="s">
        <v>272</v>
      </c>
      <c r="FG73" s="55" t="s">
        <v>272</v>
      </c>
      <c r="FH73" s="78" t="s">
        <v>1558</v>
      </c>
      <c r="FI73" s="78" t="s">
        <v>810</v>
      </c>
      <c r="FJ73" s="55">
        <v>3710</v>
      </c>
      <c r="FK73" s="55">
        <v>12</v>
      </c>
      <c r="FL73" s="78" t="s">
        <v>305</v>
      </c>
      <c r="FM73" s="55"/>
      <c r="FN73" s="55" t="s">
        <v>1900</v>
      </c>
      <c r="FO73" s="55" t="s">
        <v>1900</v>
      </c>
      <c r="FP73" s="55">
        <v>0</v>
      </c>
      <c r="FQ73" s="125">
        <v>22607581.235054255</v>
      </c>
      <c r="FR73" s="125">
        <v>113037.90617527127</v>
      </c>
      <c r="FS73" s="55">
        <v>2</v>
      </c>
      <c r="FT73" s="55">
        <v>3.5</v>
      </c>
      <c r="FU73" s="55">
        <v>0</v>
      </c>
      <c r="FV73" s="125">
        <v>0</v>
      </c>
      <c r="FW73" s="55">
        <v>2</v>
      </c>
      <c r="FX73" s="125">
        <v>1610412</v>
      </c>
      <c r="FY73" s="55">
        <v>0</v>
      </c>
      <c r="FZ73" s="125">
        <v>0</v>
      </c>
      <c r="GA73" s="55" t="s">
        <v>1900</v>
      </c>
      <c r="GB73" s="55" t="s">
        <v>1900</v>
      </c>
      <c r="GC73" s="55" t="s">
        <v>1900</v>
      </c>
      <c r="GD73" s="124">
        <v>91.63</v>
      </c>
      <c r="GE73" s="124">
        <v>16.41</v>
      </c>
      <c r="GF73" s="125">
        <v>601518.78</v>
      </c>
      <c r="GG73" s="125">
        <v>3084.7116923076924</v>
      </c>
      <c r="GH73" s="125">
        <v>2720948.6700000004</v>
      </c>
      <c r="GI73" s="125">
        <v>13953.582923076925</v>
      </c>
      <c r="GJ73" s="125">
        <v>227972.96</v>
      </c>
      <c r="GK73" s="125">
        <v>1169.0921025641026</v>
      </c>
      <c r="GL73" s="125">
        <v>205400.56</v>
      </c>
      <c r="GM73" s="125">
        <v>1053.3362051282052</v>
      </c>
      <c r="GN73" s="125">
        <v>61828.85</v>
      </c>
      <c r="GO73" s="125">
        <v>317.07102564102564</v>
      </c>
      <c r="GP73" s="125">
        <v>10005.89</v>
      </c>
      <c r="GQ73" s="125">
        <v>51.31225641025641</v>
      </c>
      <c r="GR73" s="125">
        <v>23575.43</v>
      </c>
      <c r="GS73" s="125">
        <v>120.89964102564103</v>
      </c>
      <c r="GT73" s="125">
        <v>2192164.9800000004</v>
      </c>
      <c r="GU73" s="125">
        <v>11241.871692307695</v>
      </c>
      <c r="GV73" s="125">
        <v>-925893.05000000028</v>
      </c>
      <c r="GW73" s="125">
        <v>-4748.1694871794889</v>
      </c>
      <c r="GX73" s="55">
        <v>0</v>
      </c>
      <c r="GY73" s="55">
        <v>0</v>
      </c>
      <c r="GZ73" s="55">
        <v>0</v>
      </c>
      <c r="HA73" s="55" t="s">
        <v>1898</v>
      </c>
      <c r="HB73" s="172">
        <v>0.55395700763965616</v>
      </c>
      <c r="HC73" s="123">
        <v>27</v>
      </c>
      <c r="HD73" s="153">
        <v>4.6153846153846156E-2</v>
      </c>
      <c r="HE73" s="123">
        <v>2</v>
      </c>
      <c r="HF73" s="153">
        <v>1.0256410256410256E-2</v>
      </c>
      <c r="HG73" s="123">
        <v>705</v>
      </c>
      <c r="HH73" s="153">
        <v>1.2051282051282051</v>
      </c>
      <c r="HI73" s="123">
        <v>26</v>
      </c>
      <c r="HJ73" s="153">
        <v>0.13333333333333333</v>
      </c>
      <c r="HK73" s="123">
        <v>872</v>
      </c>
      <c r="HL73" s="153">
        <v>1.4905982905982906</v>
      </c>
      <c r="HM73" s="123">
        <v>4</v>
      </c>
      <c r="HN73" s="153">
        <v>2.0512820512820513E-2</v>
      </c>
      <c r="HO73" s="123">
        <v>472</v>
      </c>
      <c r="HP73" s="153">
        <v>0.80683760683760686</v>
      </c>
      <c r="HQ73" s="123">
        <v>927</v>
      </c>
      <c r="HR73" s="153">
        <v>1.5846153846153845</v>
      </c>
      <c r="HS73" s="123">
        <v>8</v>
      </c>
      <c r="HT73" s="153">
        <v>4</v>
      </c>
      <c r="HU73" s="123">
        <v>11</v>
      </c>
      <c r="HV73" s="153">
        <v>5.5</v>
      </c>
      <c r="HW73" s="123">
        <v>119</v>
      </c>
      <c r="HX73" s="123">
        <v>39.666666666666664</v>
      </c>
      <c r="HY73" s="153">
        <v>1.6527777777777777</v>
      </c>
      <c r="HZ73" s="123">
        <v>4852</v>
      </c>
      <c r="IA73" s="153">
        <v>8.294017094017093</v>
      </c>
      <c r="IB73" s="123">
        <v>12</v>
      </c>
      <c r="IC73" s="153">
        <v>6.1538461538461542E-2</v>
      </c>
      <c r="ID73" s="123">
        <v>4107</v>
      </c>
      <c r="IE73" s="153">
        <v>7.0205128205128204</v>
      </c>
      <c r="IF73" s="123">
        <v>283</v>
      </c>
      <c r="IG73" s="153">
        <v>1.4512820512820512</v>
      </c>
      <c r="IH73" s="123">
        <v>264</v>
      </c>
      <c r="II73" s="153">
        <v>0.45128205128205129</v>
      </c>
      <c r="IJ73" s="123">
        <v>69</v>
      </c>
      <c r="IK73" s="153">
        <v>0.35384615384615387</v>
      </c>
      <c r="IL73" s="95">
        <v>0</v>
      </c>
      <c r="IM73" s="95">
        <v>0</v>
      </c>
      <c r="IN73" s="95">
        <v>0</v>
      </c>
      <c r="IO73" s="95">
        <v>0</v>
      </c>
      <c r="IP73" s="95">
        <v>0</v>
      </c>
      <c r="IQ73" s="113" t="s">
        <v>1900</v>
      </c>
      <c r="IR73" s="113" t="s">
        <v>1900</v>
      </c>
      <c r="IS73" s="113" t="s">
        <v>1900</v>
      </c>
      <c r="IT73" s="95">
        <v>63.55</v>
      </c>
      <c r="IU73" s="95">
        <v>17</v>
      </c>
      <c r="IV73" s="113">
        <v>8.7179487179487175E-2</v>
      </c>
      <c r="IW73" s="95">
        <v>4</v>
      </c>
      <c r="IX73" s="95">
        <v>17</v>
      </c>
      <c r="IY73" s="124">
        <f>(IW73/$DW73)*100</f>
        <v>2.0512820512820511</v>
      </c>
      <c r="IZ73" s="124">
        <f>(IX73/$DW73)*100</f>
        <v>8.7179487179487172</v>
      </c>
      <c r="JA73" s="182" t="s">
        <v>267</v>
      </c>
      <c r="JB73" s="182">
        <v>3</v>
      </c>
      <c r="JC73" s="230">
        <v>1.4999999999999999E-2</v>
      </c>
      <c r="JD73" s="205"/>
    </row>
    <row r="74" spans="1:264" s="35" customFormat="1" ht="29.25" hidden="1" customHeight="1">
      <c r="A74" s="122" t="s">
        <v>256</v>
      </c>
      <c r="B74" s="158" t="s">
        <v>256</v>
      </c>
      <c r="C74" s="158" t="s">
        <v>1820</v>
      </c>
      <c r="D74" s="55">
        <v>342</v>
      </c>
      <c r="E74" s="158" t="s">
        <v>1560</v>
      </c>
      <c r="F74" s="145">
        <v>356</v>
      </c>
      <c r="G74" s="55" t="s">
        <v>1930</v>
      </c>
      <c r="H74" s="123">
        <v>118</v>
      </c>
      <c r="I74" s="123">
        <v>277</v>
      </c>
      <c r="J74" s="124">
        <v>2.3474575999999998</v>
      </c>
      <c r="K74" s="124">
        <v>19.634745800000001</v>
      </c>
      <c r="L74" s="123">
        <v>97</v>
      </c>
      <c r="M74" s="123">
        <v>180</v>
      </c>
      <c r="N74" s="123">
        <v>13</v>
      </c>
      <c r="O74" s="123">
        <v>24</v>
      </c>
      <c r="P74" s="123">
        <v>25</v>
      </c>
      <c r="Q74" s="123">
        <v>31</v>
      </c>
      <c r="R74" s="123">
        <v>25</v>
      </c>
      <c r="S74" s="123">
        <v>31</v>
      </c>
      <c r="T74" s="123">
        <v>28</v>
      </c>
      <c r="U74" s="123">
        <v>33</v>
      </c>
      <c r="V74" s="123">
        <v>17</v>
      </c>
      <c r="W74" s="123">
        <v>13</v>
      </c>
      <c r="X74" s="123">
        <v>25</v>
      </c>
      <c r="Y74" s="123">
        <v>8</v>
      </c>
      <c r="Z74" s="123">
        <v>4</v>
      </c>
      <c r="AA74" s="123">
        <v>79</v>
      </c>
      <c r="AB74" s="123">
        <v>43</v>
      </c>
      <c r="AC74" s="123">
        <v>37</v>
      </c>
      <c r="AD74" s="123">
        <v>5</v>
      </c>
      <c r="AE74" s="123">
        <v>73</v>
      </c>
      <c r="AF74" s="123">
        <v>199</v>
      </c>
      <c r="AG74" s="123">
        <v>0</v>
      </c>
      <c r="AH74" s="123">
        <v>0</v>
      </c>
      <c r="AI74" s="123">
        <v>50</v>
      </c>
      <c r="AJ74" s="123">
        <v>15</v>
      </c>
      <c r="AK74" s="123">
        <v>1</v>
      </c>
      <c r="AL74" s="123">
        <v>2</v>
      </c>
      <c r="AM74" s="123">
        <v>9</v>
      </c>
      <c r="AN74" s="125">
        <v>554.57627118644064</v>
      </c>
      <c r="AO74" s="125">
        <v>400</v>
      </c>
      <c r="AP74" s="123">
        <v>0</v>
      </c>
      <c r="AQ74" s="123">
        <v>6</v>
      </c>
      <c r="AR74" s="123">
        <v>33</v>
      </c>
      <c r="AS74" s="123">
        <v>18</v>
      </c>
      <c r="AT74" s="123">
        <v>16</v>
      </c>
      <c r="AU74" s="123">
        <v>8</v>
      </c>
      <c r="AV74" s="123">
        <v>5</v>
      </c>
      <c r="AW74" s="123">
        <v>6</v>
      </c>
      <c r="AX74" s="123">
        <v>4</v>
      </c>
      <c r="AY74" s="123">
        <v>2</v>
      </c>
      <c r="AZ74" s="123">
        <v>20</v>
      </c>
      <c r="BA74" s="125">
        <v>25682.052173913042</v>
      </c>
      <c r="BB74" s="125">
        <v>18723</v>
      </c>
      <c r="BC74" s="123">
        <v>3</v>
      </c>
      <c r="BD74" s="123">
        <v>16</v>
      </c>
      <c r="BE74" s="123">
        <v>27</v>
      </c>
      <c r="BF74" s="123">
        <v>15</v>
      </c>
      <c r="BG74" s="123">
        <v>14</v>
      </c>
      <c r="BH74" s="123">
        <v>7</v>
      </c>
      <c r="BI74" s="123">
        <v>6</v>
      </c>
      <c r="BJ74" s="123">
        <v>4</v>
      </c>
      <c r="BK74" s="123">
        <v>9</v>
      </c>
      <c r="BL74" s="123">
        <v>2</v>
      </c>
      <c r="BM74" s="123">
        <v>3</v>
      </c>
      <c r="BN74" s="123">
        <v>1</v>
      </c>
      <c r="BO74" s="123">
        <v>0</v>
      </c>
      <c r="BP74" s="123">
        <v>1</v>
      </c>
      <c r="BQ74" s="123">
        <v>2</v>
      </c>
      <c r="BR74" s="123">
        <v>0</v>
      </c>
      <c r="BS74" s="123">
        <v>2</v>
      </c>
      <c r="BT74" s="123">
        <v>1</v>
      </c>
      <c r="BU74" s="123">
        <v>1</v>
      </c>
      <c r="BV74" s="123">
        <v>0</v>
      </c>
      <c r="BW74" s="123">
        <v>1</v>
      </c>
      <c r="BX74" s="123">
        <v>62</v>
      </c>
      <c r="BY74" s="125">
        <v>36315.290322580644</v>
      </c>
      <c r="BZ74" s="125">
        <v>30486.5</v>
      </c>
      <c r="CA74" s="123">
        <v>18</v>
      </c>
      <c r="CB74" s="125">
        <v>14037.277777777777</v>
      </c>
      <c r="CC74" s="125">
        <v>9674</v>
      </c>
      <c r="CD74" s="123">
        <v>37</v>
      </c>
      <c r="CE74" s="125">
        <v>14453.72972972973</v>
      </c>
      <c r="CF74" s="125">
        <v>12660</v>
      </c>
      <c r="CG74" s="123">
        <v>77</v>
      </c>
      <c r="CH74" s="123">
        <v>23</v>
      </c>
      <c r="CI74" s="123">
        <v>9</v>
      </c>
      <c r="CJ74" s="123">
        <v>6</v>
      </c>
      <c r="CK74" s="123">
        <v>0</v>
      </c>
      <c r="CL74" s="123">
        <v>0</v>
      </c>
      <c r="CM74" s="126">
        <v>0</v>
      </c>
      <c r="CN74" s="123">
        <v>6</v>
      </c>
      <c r="CO74" s="126">
        <v>5.0847457627118647E-2</v>
      </c>
      <c r="CP74" s="123">
        <v>53</v>
      </c>
      <c r="CQ74" s="123">
        <v>20</v>
      </c>
      <c r="CR74" s="126">
        <v>7.2202166064981949E-2</v>
      </c>
      <c r="CS74" s="123">
        <v>11</v>
      </c>
      <c r="CT74" s="126">
        <f t="shared" si="9"/>
        <v>9.3220338983050849E-2</v>
      </c>
      <c r="CU74" s="123">
        <v>44</v>
      </c>
      <c r="CV74" s="126">
        <f t="shared" si="10"/>
        <v>0.3728813559322034</v>
      </c>
      <c r="CW74" s="123">
        <v>3</v>
      </c>
      <c r="CX74" s="126">
        <f t="shared" si="11"/>
        <v>2.5423728813559324E-2</v>
      </c>
      <c r="CY74" s="123">
        <v>14</v>
      </c>
      <c r="CZ74" s="126">
        <f t="shared" si="12"/>
        <v>0.11864406779661017</v>
      </c>
      <c r="DA74" s="122" t="s">
        <v>1903</v>
      </c>
      <c r="DB74" s="55"/>
      <c r="DC74" s="55">
        <v>0</v>
      </c>
      <c r="DD74" s="55">
        <v>0</v>
      </c>
      <c r="DE74" s="78" t="s">
        <v>258</v>
      </c>
      <c r="DF74" s="127" t="s">
        <v>259</v>
      </c>
      <c r="DG74" s="78" t="s">
        <v>297</v>
      </c>
      <c r="DH74" s="127" t="s">
        <v>298</v>
      </c>
      <c r="DI74" s="78" t="s">
        <v>262</v>
      </c>
      <c r="DJ74" s="127" t="s">
        <v>263</v>
      </c>
      <c r="DK74" s="78" t="s">
        <v>318</v>
      </c>
      <c r="DL74" s="127" t="s">
        <v>326</v>
      </c>
      <c r="DM74" s="127" t="s">
        <v>301</v>
      </c>
      <c r="DN74" s="55" t="s">
        <v>1897</v>
      </c>
      <c r="DO74" s="68">
        <v>9.8752598752598804</v>
      </c>
      <c r="DP74" s="55" t="s">
        <v>1898</v>
      </c>
      <c r="DQ74" s="55" t="s">
        <v>1904</v>
      </c>
      <c r="DR74" s="127" t="s">
        <v>302</v>
      </c>
      <c r="DS74" s="169"/>
      <c r="DT74" s="78">
        <v>2026</v>
      </c>
      <c r="DU74" s="78" t="s">
        <v>267</v>
      </c>
      <c r="DV74" s="123">
        <v>120</v>
      </c>
      <c r="DW74" s="123">
        <v>119</v>
      </c>
      <c r="DX74" s="55">
        <v>1</v>
      </c>
      <c r="DY74" s="55">
        <v>0</v>
      </c>
      <c r="DZ74" s="55">
        <v>0</v>
      </c>
      <c r="EA74" s="55">
        <v>27</v>
      </c>
      <c r="EB74" s="123">
        <v>67</v>
      </c>
      <c r="EC74" s="55">
        <v>26</v>
      </c>
      <c r="ED74" s="55">
        <v>0</v>
      </c>
      <c r="EE74" s="55">
        <v>0</v>
      </c>
      <c r="EF74" s="55">
        <v>0</v>
      </c>
      <c r="EG74" s="55">
        <v>0</v>
      </c>
      <c r="EH74" s="78">
        <v>6</v>
      </c>
      <c r="EI74" s="78">
        <v>0</v>
      </c>
      <c r="EJ74" s="127" t="s">
        <v>268</v>
      </c>
      <c r="EK74" s="127" t="s">
        <v>290</v>
      </c>
      <c r="EL74" s="81">
        <v>32387</v>
      </c>
      <c r="EM74" s="78">
        <v>32</v>
      </c>
      <c r="EN74" s="78" t="s">
        <v>371</v>
      </c>
      <c r="EO74" s="84">
        <v>38943</v>
      </c>
      <c r="EP74" s="78">
        <v>2.27</v>
      </c>
      <c r="EQ74" s="263">
        <v>37385.933885608698</v>
      </c>
      <c r="ER74" s="263">
        <v>100370.249158562</v>
      </c>
      <c r="ES74" s="84">
        <f t="shared" si="13"/>
        <v>62984.315272953303</v>
      </c>
      <c r="ET74" s="113">
        <f t="shared" si="14"/>
        <v>0.62751976607582705</v>
      </c>
      <c r="EU74" s="55">
        <v>37</v>
      </c>
      <c r="EV74" s="55">
        <v>0</v>
      </c>
      <c r="EW74" s="55" t="s">
        <v>1901</v>
      </c>
      <c r="EX74" s="78" t="s">
        <v>267</v>
      </c>
      <c r="EY74" s="158"/>
      <c r="EZ74" s="158"/>
      <c r="FA74" s="78" t="s">
        <v>267</v>
      </c>
      <c r="FB74" s="55" t="s">
        <v>51</v>
      </c>
      <c r="FC74" s="55" t="s">
        <v>1898</v>
      </c>
      <c r="FD74" s="122"/>
      <c r="FE74" s="55"/>
      <c r="FF74" s="127" t="s">
        <v>272</v>
      </c>
      <c r="FG74" s="55" t="s">
        <v>272</v>
      </c>
      <c r="FH74" s="78" t="s">
        <v>809</v>
      </c>
      <c r="FI74" s="78" t="s">
        <v>810</v>
      </c>
      <c r="FJ74" s="55">
        <v>3710</v>
      </c>
      <c r="FK74" s="55">
        <v>12</v>
      </c>
      <c r="FL74" s="78" t="s">
        <v>305</v>
      </c>
      <c r="FM74" s="55"/>
      <c r="FN74" s="55" t="s">
        <v>1900</v>
      </c>
      <c r="FO74" s="55" t="s">
        <v>1900</v>
      </c>
      <c r="FP74" s="55">
        <v>2</v>
      </c>
      <c r="FQ74" s="125">
        <v>24962378.834507268</v>
      </c>
      <c r="FR74" s="125">
        <v>208019.82362089391</v>
      </c>
      <c r="FS74" s="55" t="s">
        <v>1920</v>
      </c>
      <c r="FT74" s="55">
        <v>2.8</v>
      </c>
      <c r="FU74" s="55">
        <v>0</v>
      </c>
      <c r="FV74" s="125">
        <v>0</v>
      </c>
      <c r="FW74" s="55">
        <v>0</v>
      </c>
      <c r="FX74" s="125">
        <v>0</v>
      </c>
      <c r="FY74" s="55">
        <v>0</v>
      </c>
      <c r="FZ74" s="125">
        <v>0</v>
      </c>
      <c r="GA74" s="55" t="s">
        <v>1900</v>
      </c>
      <c r="GB74" s="55" t="s">
        <v>1900</v>
      </c>
      <c r="GC74" s="55" t="s">
        <v>1900</v>
      </c>
      <c r="GD74" s="124">
        <v>91.18</v>
      </c>
      <c r="GE74" s="124">
        <v>33.61</v>
      </c>
      <c r="GF74" s="125">
        <v>709076.80999999994</v>
      </c>
      <c r="GG74" s="125">
        <v>5958.6286554621847</v>
      </c>
      <c r="GH74" s="125">
        <v>1676322.1199999999</v>
      </c>
      <c r="GI74" s="125">
        <v>14086.74050420168</v>
      </c>
      <c r="GJ74" s="125">
        <v>141058.03</v>
      </c>
      <c r="GK74" s="125">
        <v>1185.3615966386556</v>
      </c>
      <c r="GL74" s="125">
        <v>189787.21</v>
      </c>
      <c r="GM74" s="125">
        <v>1594.8505042016807</v>
      </c>
      <c r="GN74" s="125">
        <v>61374.99</v>
      </c>
      <c r="GO74" s="125">
        <v>515.7562184873949</v>
      </c>
      <c r="GP74" s="125">
        <v>9375.19</v>
      </c>
      <c r="GQ74" s="125">
        <v>78.783109243697481</v>
      </c>
      <c r="GR74" s="125">
        <v>79047.75</v>
      </c>
      <c r="GS74" s="125">
        <v>664.26680672268913</v>
      </c>
      <c r="GT74" s="125">
        <v>1195678.95</v>
      </c>
      <c r="GU74" s="125">
        <v>10047.722268907562</v>
      </c>
      <c r="GV74" s="125">
        <v>-266295.21999999997</v>
      </c>
      <c r="GW74" s="125">
        <v>-2237.774957983193</v>
      </c>
      <c r="GX74" s="55">
        <v>0</v>
      </c>
      <c r="GY74" s="55">
        <v>0</v>
      </c>
      <c r="GZ74" s="55">
        <v>0</v>
      </c>
      <c r="HA74" s="55" t="s">
        <v>1901</v>
      </c>
      <c r="HB74" s="172">
        <v>0.77208356260357325</v>
      </c>
      <c r="HC74" s="123">
        <v>107</v>
      </c>
      <c r="HD74" s="153">
        <v>0.29971988795518206</v>
      </c>
      <c r="HE74" s="123">
        <v>8</v>
      </c>
      <c r="HF74" s="153">
        <v>6.7226890756302518E-2</v>
      </c>
      <c r="HG74" s="123">
        <v>759</v>
      </c>
      <c r="HH74" s="153">
        <v>2.1260504201680672</v>
      </c>
      <c r="HI74" s="123">
        <v>12</v>
      </c>
      <c r="HJ74" s="153">
        <v>0.10084033613445378</v>
      </c>
      <c r="HK74" s="123">
        <v>447</v>
      </c>
      <c r="HL74" s="153">
        <v>1.2521008403361344</v>
      </c>
      <c r="HM74" s="123">
        <v>2</v>
      </c>
      <c r="HN74" s="153">
        <v>1.680672268907563E-2</v>
      </c>
      <c r="HO74" s="123">
        <v>382</v>
      </c>
      <c r="HP74" s="153">
        <v>1.0700280112044818</v>
      </c>
      <c r="HQ74" s="123">
        <v>702</v>
      </c>
      <c r="HR74" s="153">
        <v>1.9663865546218486</v>
      </c>
      <c r="HS74" s="123">
        <v>12</v>
      </c>
      <c r="HT74" s="153">
        <v>6</v>
      </c>
      <c r="HU74" s="123">
        <v>8</v>
      </c>
      <c r="HV74" s="153">
        <v>4</v>
      </c>
      <c r="HW74" s="123"/>
      <c r="HX74" s="123"/>
      <c r="HY74" s="153"/>
      <c r="HZ74" s="123">
        <v>4135</v>
      </c>
      <c r="IA74" s="153">
        <v>11.582633053221288</v>
      </c>
      <c r="IB74" s="123">
        <v>15</v>
      </c>
      <c r="IC74" s="153">
        <v>0.12605042016806722</v>
      </c>
      <c r="ID74" s="123">
        <v>2919</v>
      </c>
      <c r="IE74" s="153">
        <v>8.1764705882352935</v>
      </c>
      <c r="IF74" s="123">
        <v>293</v>
      </c>
      <c r="IG74" s="153">
        <v>2.46218487394958</v>
      </c>
      <c r="IH74" s="123">
        <v>204</v>
      </c>
      <c r="II74" s="153">
        <v>0.5714285714285714</v>
      </c>
      <c r="IJ74" s="123">
        <v>99</v>
      </c>
      <c r="IK74" s="153">
        <v>0.83193277310924374</v>
      </c>
      <c r="IL74" s="95">
        <v>0</v>
      </c>
      <c r="IM74" s="95">
        <v>0</v>
      </c>
      <c r="IN74" s="95">
        <v>0</v>
      </c>
      <c r="IO74" s="95">
        <v>0</v>
      </c>
      <c r="IP74" s="95">
        <v>0</v>
      </c>
      <c r="IQ74" s="113" t="s">
        <v>1900</v>
      </c>
      <c r="IR74" s="113" t="s">
        <v>1900</v>
      </c>
      <c r="IS74" s="113" t="s">
        <v>1900</v>
      </c>
      <c r="IT74" s="95">
        <v>63.55</v>
      </c>
      <c r="IU74" s="95">
        <v>10</v>
      </c>
      <c r="IV74" s="113">
        <v>8.4033613445378158E-2</v>
      </c>
      <c r="IW74" s="95" t="s">
        <v>1900</v>
      </c>
      <c r="IX74" s="95" t="s">
        <v>1900</v>
      </c>
      <c r="IY74" s="124" t="s">
        <v>1900</v>
      </c>
      <c r="IZ74" s="124" t="s">
        <v>1900</v>
      </c>
      <c r="JA74" s="182" t="s">
        <v>267</v>
      </c>
      <c r="JB74" s="182">
        <v>0</v>
      </c>
      <c r="JC74" s="230">
        <v>0</v>
      </c>
      <c r="JD74" s="205"/>
    </row>
    <row r="75" spans="1:264" s="35" customFormat="1" ht="29.25" hidden="1" customHeight="1">
      <c r="A75" s="122" t="s">
        <v>256</v>
      </c>
      <c r="B75" s="158" t="s">
        <v>1818</v>
      </c>
      <c r="C75" s="158" t="s">
        <v>1819</v>
      </c>
      <c r="D75" s="55">
        <v>341</v>
      </c>
      <c r="E75" s="158" t="s">
        <v>1567</v>
      </c>
      <c r="F75" s="145">
        <v>341</v>
      </c>
      <c r="G75" s="55" t="s">
        <v>1951</v>
      </c>
      <c r="H75" s="123">
        <v>230</v>
      </c>
      <c r="I75" s="123">
        <v>511</v>
      </c>
      <c r="J75" s="124">
        <v>2.2217391000000002</v>
      </c>
      <c r="K75" s="124">
        <v>22.536521700000002</v>
      </c>
      <c r="L75" s="123">
        <v>191</v>
      </c>
      <c r="M75" s="123">
        <v>320</v>
      </c>
      <c r="N75" s="123">
        <v>20</v>
      </c>
      <c r="O75" s="123">
        <v>32</v>
      </c>
      <c r="P75" s="123">
        <v>47</v>
      </c>
      <c r="Q75" s="123">
        <v>33</v>
      </c>
      <c r="R75" s="123">
        <v>36</v>
      </c>
      <c r="S75" s="123">
        <v>61</v>
      </c>
      <c r="T75" s="123">
        <v>48</v>
      </c>
      <c r="U75" s="123">
        <v>57</v>
      </c>
      <c r="V75" s="123">
        <v>33</v>
      </c>
      <c r="W75" s="123">
        <v>33</v>
      </c>
      <c r="X75" s="123">
        <v>71</v>
      </c>
      <c r="Y75" s="123">
        <v>33</v>
      </c>
      <c r="Z75" s="123">
        <v>7</v>
      </c>
      <c r="AA75" s="123">
        <v>117</v>
      </c>
      <c r="AB75" s="123">
        <v>134</v>
      </c>
      <c r="AC75" s="123">
        <v>111</v>
      </c>
      <c r="AD75" s="123">
        <v>57</v>
      </c>
      <c r="AE75" s="123">
        <v>84</v>
      </c>
      <c r="AF75" s="123">
        <v>367</v>
      </c>
      <c r="AG75" s="123">
        <v>0</v>
      </c>
      <c r="AH75" s="123">
        <v>3</v>
      </c>
      <c r="AI75" s="123">
        <v>107</v>
      </c>
      <c r="AJ75" s="123">
        <v>36</v>
      </c>
      <c r="AK75" s="123">
        <v>8</v>
      </c>
      <c r="AL75" s="123">
        <v>6</v>
      </c>
      <c r="AM75" s="123">
        <v>23</v>
      </c>
      <c r="AN75" s="125">
        <v>522.2347826086957</v>
      </c>
      <c r="AO75" s="125">
        <v>386.5</v>
      </c>
      <c r="AP75" s="123">
        <v>4</v>
      </c>
      <c r="AQ75" s="123">
        <v>15</v>
      </c>
      <c r="AR75" s="123">
        <v>70</v>
      </c>
      <c r="AS75" s="123">
        <v>31</v>
      </c>
      <c r="AT75" s="123">
        <v>17</v>
      </c>
      <c r="AU75" s="123">
        <v>18</v>
      </c>
      <c r="AV75" s="123">
        <v>23</v>
      </c>
      <c r="AW75" s="123">
        <v>9</v>
      </c>
      <c r="AX75" s="123">
        <v>8</v>
      </c>
      <c r="AY75" s="123">
        <v>6</v>
      </c>
      <c r="AZ75" s="123">
        <v>29</v>
      </c>
      <c r="BA75" s="125">
        <v>26742.457777777778</v>
      </c>
      <c r="BB75" s="125">
        <v>16887</v>
      </c>
      <c r="BC75" s="123">
        <v>7</v>
      </c>
      <c r="BD75" s="123">
        <v>38</v>
      </c>
      <c r="BE75" s="123">
        <v>50</v>
      </c>
      <c r="BF75" s="123">
        <v>28</v>
      </c>
      <c r="BG75" s="123">
        <v>21</v>
      </c>
      <c r="BH75" s="123">
        <v>20</v>
      </c>
      <c r="BI75" s="123">
        <v>10</v>
      </c>
      <c r="BJ75" s="123">
        <v>10</v>
      </c>
      <c r="BK75" s="123">
        <v>7</v>
      </c>
      <c r="BL75" s="123">
        <v>8</v>
      </c>
      <c r="BM75" s="123">
        <v>8</v>
      </c>
      <c r="BN75" s="123">
        <v>3</v>
      </c>
      <c r="BO75" s="123">
        <v>2</v>
      </c>
      <c r="BP75" s="123">
        <v>0</v>
      </c>
      <c r="BQ75" s="123">
        <v>3</v>
      </c>
      <c r="BR75" s="123">
        <v>0</v>
      </c>
      <c r="BS75" s="123">
        <v>1</v>
      </c>
      <c r="BT75" s="123">
        <v>1</v>
      </c>
      <c r="BU75" s="123">
        <v>1</v>
      </c>
      <c r="BV75" s="123">
        <v>1</v>
      </c>
      <c r="BW75" s="123">
        <v>6</v>
      </c>
      <c r="BX75" s="123">
        <v>106</v>
      </c>
      <c r="BY75" s="125">
        <v>40040.75471698113</v>
      </c>
      <c r="BZ75" s="125">
        <v>29750</v>
      </c>
      <c r="CA75" s="123">
        <v>21</v>
      </c>
      <c r="CB75" s="125">
        <v>14766.380952380952</v>
      </c>
      <c r="CC75" s="125">
        <v>10452</v>
      </c>
      <c r="CD75" s="123">
        <v>99</v>
      </c>
      <c r="CE75" s="125">
        <v>15317.101010101011</v>
      </c>
      <c r="CF75" s="125">
        <v>10536</v>
      </c>
      <c r="CG75" s="123">
        <v>150</v>
      </c>
      <c r="CH75" s="123">
        <v>41</v>
      </c>
      <c r="CI75" s="123">
        <v>22</v>
      </c>
      <c r="CJ75" s="123">
        <v>7</v>
      </c>
      <c r="CK75" s="123">
        <v>3</v>
      </c>
      <c r="CL75" s="123">
        <v>5</v>
      </c>
      <c r="CM75" s="126">
        <v>2.1739130434782608E-2</v>
      </c>
      <c r="CN75" s="123">
        <v>11</v>
      </c>
      <c r="CO75" s="126">
        <v>4.7826086956521741E-2</v>
      </c>
      <c r="CP75" s="123">
        <v>112</v>
      </c>
      <c r="CQ75" s="123">
        <v>24</v>
      </c>
      <c r="CR75" s="126">
        <v>4.6966731898238745E-2</v>
      </c>
      <c r="CS75" s="123">
        <v>30</v>
      </c>
      <c r="CT75" s="126">
        <f t="shared" si="9"/>
        <v>0.13043478260869565</v>
      </c>
      <c r="CU75" s="123">
        <v>105</v>
      </c>
      <c r="CV75" s="126">
        <f t="shared" si="10"/>
        <v>0.45652173913043476</v>
      </c>
      <c r="CW75" s="123">
        <v>10</v>
      </c>
      <c r="CX75" s="126">
        <f t="shared" si="11"/>
        <v>4.3478260869565216E-2</v>
      </c>
      <c r="CY75" s="123">
        <v>51</v>
      </c>
      <c r="CZ75" s="126">
        <f t="shared" si="12"/>
        <v>0.22173913043478261</v>
      </c>
      <c r="DA75" s="122" t="s">
        <v>1922</v>
      </c>
      <c r="DB75" s="55" t="s">
        <v>272</v>
      </c>
      <c r="DC75" s="55">
        <v>24</v>
      </c>
      <c r="DD75" s="55">
        <v>1</v>
      </c>
      <c r="DE75" s="78" t="s">
        <v>258</v>
      </c>
      <c r="DF75" s="127" t="s">
        <v>259</v>
      </c>
      <c r="DG75" s="78" t="s">
        <v>486</v>
      </c>
      <c r="DH75" s="127" t="s">
        <v>487</v>
      </c>
      <c r="DI75" s="78" t="s">
        <v>338</v>
      </c>
      <c r="DJ75" s="127" t="s">
        <v>339</v>
      </c>
      <c r="DK75" s="78" t="s">
        <v>404</v>
      </c>
      <c r="DL75" s="127" t="s">
        <v>490</v>
      </c>
      <c r="DM75" s="127" t="s">
        <v>1026</v>
      </c>
      <c r="DN75" s="55" t="s">
        <v>1897</v>
      </c>
      <c r="DO75" s="68">
        <v>13.0434782608696</v>
      </c>
      <c r="DP75" s="55" t="s">
        <v>1898</v>
      </c>
      <c r="DQ75" s="55" t="s">
        <v>1904</v>
      </c>
      <c r="DR75" s="127" t="s">
        <v>266</v>
      </c>
      <c r="DS75" s="169"/>
      <c r="DT75" s="77"/>
      <c r="DU75" s="78" t="s">
        <v>267</v>
      </c>
      <c r="DV75" s="123">
        <v>230</v>
      </c>
      <c r="DW75" s="123">
        <v>230</v>
      </c>
      <c r="DX75" s="55">
        <v>0</v>
      </c>
      <c r="DY75" s="55">
        <v>0</v>
      </c>
      <c r="DZ75" s="55">
        <v>0</v>
      </c>
      <c r="EA75" s="55">
        <v>66</v>
      </c>
      <c r="EB75" s="123">
        <v>108</v>
      </c>
      <c r="EC75" s="55">
        <v>47</v>
      </c>
      <c r="ED75" s="55">
        <v>9</v>
      </c>
      <c r="EE75" s="55">
        <v>0</v>
      </c>
      <c r="EF75" s="55">
        <v>0</v>
      </c>
      <c r="EG75" s="55">
        <v>0</v>
      </c>
      <c r="EH75" s="78">
        <v>4</v>
      </c>
      <c r="EI75" s="78">
        <v>0</v>
      </c>
      <c r="EJ75" s="127" t="s">
        <v>268</v>
      </c>
      <c r="EK75" s="127" t="s">
        <v>290</v>
      </c>
      <c r="EL75" s="81">
        <v>31078</v>
      </c>
      <c r="EM75" s="78">
        <v>35</v>
      </c>
      <c r="EN75" s="78" t="s">
        <v>271</v>
      </c>
      <c r="EO75" s="84">
        <v>43696</v>
      </c>
      <c r="EP75" s="78">
        <v>1.79</v>
      </c>
      <c r="EQ75" s="263">
        <v>43051.146222182702</v>
      </c>
      <c r="ER75" s="263">
        <v>80357.636993207096</v>
      </c>
      <c r="ES75" s="84">
        <f t="shared" si="13"/>
        <v>37306.490771024393</v>
      </c>
      <c r="ET75" s="113">
        <f t="shared" si="14"/>
        <v>0.46425569699340508</v>
      </c>
      <c r="EU75" s="55">
        <v>0</v>
      </c>
      <c r="EV75" s="55">
        <v>5</v>
      </c>
      <c r="EW75" s="55" t="s">
        <v>1898</v>
      </c>
      <c r="EX75" s="78" t="s">
        <v>267</v>
      </c>
      <c r="EY75" s="158"/>
      <c r="EZ75" s="158"/>
      <c r="FA75" s="78" t="s">
        <v>272</v>
      </c>
      <c r="FB75" s="55" t="s">
        <v>51</v>
      </c>
      <c r="FC75" s="55" t="s">
        <v>1898</v>
      </c>
      <c r="FD75" s="122"/>
      <c r="FE75" s="55"/>
      <c r="FF75" s="127" t="s">
        <v>272</v>
      </c>
      <c r="FG75" s="55" t="s">
        <v>272</v>
      </c>
      <c r="FH75" s="78" t="s">
        <v>1568</v>
      </c>
      <c r="FI75" s="78" t="s">
        <v>1028</v>
      </c>
      <c r="FJ75" s="55">
        <v>3707</v>
      </c>
      <c r="FK75" s="55">
        <v>10</v>
      </c>
      <c r="FL75" s="78" t="s">
        <v>1029</v>
      </c>
      <c r="FM75" s="55"/>
      <c r="FN75" s="55" t="s">
        <v>1900</v>
      </c>
      <c r="FO75" s="55" t="s">
        <v>1900</v>
      </c>
      <c r="FP75" s="55">
        <v>1</v>
      </c>
      <c r="FQ75" s="125">
        <v>54994827.930006824</v>
      </c>
      <c r="FR75" s="125">
        <v>239107.9475217688</v>
      </c>
      <c r="FS75" s="55">
        <v>2</v>
      </c>
      <c r="FT75" s="55">
        <v>4</v>
      </c>
      <c r="FU75" s="55">
        <v>1</v>
      </c>
      <c r="FV75" s="125">
        <v>121000</v>
      </c>
      <c r="FW75" s="55">
        <v>2</v>
      </c>
      <c r="FX75" s="125">
        <v>265563.82999999996</v>
      </c>
      <c r="FY75" s="55">
        <v>1</v>
      </c>
      <c r="FZ75" s="125">
        <v>4528703.4400000004</v>
      </c>
      <c r="GA75" s="55" t="s">
        <v>1900</v>
      </c>
      <c r="GB75" s="55" t="s">
        <v>1900</v>
      </c>
      <c r="GC75" s="55" t="s">
        <v>1900</v>
      </c>
      <c r="GD75" s="124">
        <v>92.78</v>
      </c>
      <c r="GE75" s="124">
        <v>30.87</v>
      </c>
      <c r="GF75" s="125">
        <v>1217392.0399999998</v>
      </c>
      <c r="GG75" s="125">
        <v>5293.0088695652166</v>
      </c>
      <c r="GH75" s="125">
        <v>2597709.81</v>
      </c>
      <c r="GI75" s="125">
        <v>11294.39047826087</v>
      </c>
      <c r="GJ75" s="125">
        <v>311801.11</v>
      </c>
      <c r="GK75" s="125">
        <v>1355.6569999999999</v>
      </c>
      <c r="GL75" s="125">
        <v>237182.81</v>
      </c>
      <c r="GM75" s="125">
        <v>1031.2296086956521</v>
      </c>
      <c r="GN75" s="125">
        <v>52915.519999999997</v>
      </c>
      <c r="GO75" s="125">
        <v>230.06747826086956</v>
      </c>
      <c r="GP75" s="125">
        <v>16742.16</v>
      </c>
      <c r="GQ75" s="125">
        <v>72.792000000000002</v>
      </c>
      <c r="GR75" s="125">
        <v>42363.7</v>
      </c>
      <c r="GS75" s="125">
        <v>184.19</v>
      </c>
      <c r="GT75" s="125">
        <v>1936704.5100000002</v>
      </c>
      <c r="GU75" s="125">
        <v>8420.454391304349</v>
      </c>
      <c r="GV75" s="125">
        <v>37680.729999999981</v>
      </c>
      <c r="GW75" s="125">
        <v>163.82926086956513</v>
      </c>
      <c r="GX75" s="55" t="s">
        <v>1999</v>
      </c>
      <c r="GY75" s="55">
        <v>0</v>
      </c>
      <c r="GZ75" s="55">
        <v>0</v>
      </c>
      <c r="HA75" s="55" t="s">
        <v>1901</v>
      </c>
      <c r="HB75" s="172">
        <v>0.88937665147825828</v>
      </c>
      <c r="HC75" s="123">
        <v>8</v>
      </c>
      <c r="HD75" s="153">
        <v>1.1594202898550725E-2</v>
      </c>
      <c r="HE75" s="123">
        <v>1</v>
      </c>
      <c r="HF75" s="153">
        <v>4.3478260869565218E-3</v>
      </c>
      <c r="HG75" s="123">
        <v>1204</v>
      </c>
      <c r="HH75" s="153">
        <v>1.7449275362318839</v>
      </c>
      <c r="HI75" s="123">
        <v>15</v>
      </c>
      <c r="HJ75" s="153">
        <v>6.5217391304347824E-2</v>
      </c>
      <c r="HK75" s="123">
        <v>206</v>
      </c>
      <c r="HL75" s="153">
        <v>0.29855072463768118</v>
      </c>
      <c r="HM75" s="123">
        <v>1</v>
      </c>
      <c r="HN75" s="153">
        <v>4.3478260869565218E-3</v>
      </c>
      <c r="HO75" s="123">
        <v>123</v>
      </c>
      <c r="HP75" s="153">
        <v>0.17826086956521739</v>
      </c>
      <c r="HQ75" s="123">
        <v>119</v>
      </c>
      <c r="HR75" s="153">
        <v>0.17246376811594202</v>
      </c>
      <c r="HS75" s="123">
        <v>0</v>
      </c>
      <c r="HT75" s="153">
        <v>0</v>
      </c>
      <c r="HU75" s="123">
        <v>0</v>
      </c>
      <c r="HV75" s="153">
        <v>0</v>
      </c>
      <c r="HW75" s="123">
        <v>12</v>
      </c>
      <c r="HX75" s="123">
        <v>4</v>
      </c>
      <c r="HY75" s="153">
        <v>6.6666666666666666E-2</v>
      </c>
      <c r="HZ75" s="123">
        <v>6966</v>
      </c>
      <c r="IA75" s="153">
        <v>10.095652173913043</v>
      </c>
      <c r="IB75" s="123">
        <v>82</v>
      </c>
      <c r="IC75" s="153">
        <v>0.35652173913043478</v>
      </c>
      <c r="ID75" s="123">
        <v>693</v>
      </c>
      <c r="IE75" s="153">
        <v>1.0043478260869565</v>
      </c>
      <c r="IF75" s="123">
        <v>12</v>
      </c>
      <c r="IG75" s="153">
        <v>5.2173913043478258E-2</v>
      </c>
      <c r="IH75" s="123">
        <v>10</v>
      </c>
      <c r="II75" s="153">
        <v>1.4492753623188406E-2</v>
      </c>
      <c r="IJ75" s="123">
        <v>0</v>
      </c>
      <c r="IK75" s="153">
        <v>0</v>
      </c>
      <c r="IL75" s="95">
        <v>0</v>
      </c>
      <c r="IM75" s="95">
        <v>0</v>
      </c>
      <c r="IN75" s="95">
        <v>0</v>
      </c>
      <c r="IO75" s="95">
        <v>0</v>
      </c>
      <c r="IP75" s="95">
        <v>0</v>
      </c>
      <c r="IQ75" s="113" t="s">
        <v>1900</v>
      </c>
      <c r="IR75" s="113" t="s">
        <v>1900</v>
      </c>
      <c r="IS75" s="113" t="s">
        <v>1900</v>
      </c>
      <c r="IT75" s="95">
        <v>33</v>
      </c>
      <c r="IU75" s="95">
        <v>4</v>
      </c>
      <c r="IV75" s="113">
        <v>1.7391304347826087E-2</v>
      </c>
      <c r="IW75" s="95" t="s">
        <v>1900</v>
      </c>
      <c r="IX75" s="95" t="s">
        <v>1900</v>
      </c>
      <c r="IY75" s="124" t="s">
        <v>1900</v>
      </c>
      <c r="IZ75" s="124" t="s">
        <v>1900</v>
      </c>
      <c r="JA75" s="182" t="s">
        <v>267</v>
      </c>
      <c r="JB75" s="182">
        <v>0</v>
      </c>
      <c r="JC75" s="230">
        <v>0</v>
      </c>
      <c r="JD75" s="205"/>
    </row>
    <row r="76" spans="1:264" s="35" customFormat="1" ht="29.25" hidden="1" customHeight="1">
      <c r="A76" s="122" t="s">
        <v>256</v>
      </c>
      <c r="B76" s="158" t="s">
        <v>256</v>
      </c>
      <c r="C76" s="158" t="s">
        <v>1790</v>
      </c>
      <c r="D76" s="55">
        <v>141</v>
      </c>
      <c r="E76" s="158" t="s">
        <v>1616</v>
      </c>
      <c r="F76" s="145">
        <v>141</v>
      </c>
      <c r="G76" s="55" t="s">
        <v>1972</v>
      </c>
      <c r="H76" s="123">
        <v>599</v>
      </c>
      <c r="I76" s="123">
        <v>1555</v>
      </c>
      <c r="J76" s="124">
        <v>2.5959932999999999</v>
      </c>
      <c r="K76" s="124">
        <v>21.155258799999999</v>
      </c>
      <c r="L76" s="123">
        <v>584</v>
      </c>
      <c r="M76" s="123">
        <v>971</v>
      </c>
      <c r="N76" s="123">
        <v>108</v>
      </c>
      <c r="O76" s="123">
        <v>147</v>
      </c>
      <c r="P76" s="123">
        <v>149</v>
      </c>
      <c r="Q76" s="123">
        <v>174</v>
      </c>
      <c r="R76" s="123">
        <v>129</v>
      </c>
      <c r="S76" s="123">
        <v>216</v>
      </c>
      <c r="T76" s="123">
        <v>146</v>
      </c>
      <c r="U76" s="123">
        <v>144</v>
      </c>
      <c r="V76" s="123">
        <v>82</v>
      </c>
      <c r="W76" s="123">
        <v>72</v>
      </c>
      <c r="X76" s="123">
        <v>109</v>
      </c>
      <c r="Y76" s="123">
        <v>63</v>
      </c>
      <c r="Z76" s="123">
        <v>16</v>
      </c>
      <c r="AA76" s="123">
        <v>515</v>
      </c>
      <c r="AB76" s="123">
        <v>227</v>
      </c>
      <c r="AC76" s="123">
        <v>188</v>
      </c>
      <c r="AD76" s="123">
        <v>41</v>
      </c>
      <c r="AE76" s="123">
        <v>721</v>
      </c>
      <c r="AF76" s="123">
        <v>787</v>
      </c>
      <c r="AG76" s="123">
        <v>5</v>
      </c>
      <c r="AH76" s="123">
        <v>1</v>
      </c>
      <c r="AI76" s="123">
        <v>285</v>
      </c>
      <c r="AJ76" s="123">
        <v>83</v>
      </c>
      <c r="AK76" s="123">
        <v>16</v>
      </c>
      <c r="AL76" s="123">
        <v>13</v>
      </c>
      <c r="AM76" s="123">
        <v>54</v>
      </c>
      <c r="AN76" s="125">
        <v>516.41402337228715</v>
      </c>
      <c r="AO76" s="125">
        <v>386</v>
      </c>
      <c r="AP76" s="123">
        <v>13</v>
      </c>
      <c r="AQ76" s="123">
        <v>37</v>
      </c>
      <c r="AR76" s="123">
        <v>187</v>
      </c>
      <c r="AS76" s="123">
        <v>69</v>
      </c>
      <c r="AT76" s="123">
        <v>57</v>
      </c>
      <c r="AU76" s="123">
        <v>36</v>
      </c>
      <c r="AV76" s="123">
        <v>44</v>
      </c>
      <c r="AW76" s="123">
        <v>29</v>
      </c>
      <c r="AX76" s="123">
        <v>31</v>
      </c>
      <c r="AY76" s="123">
        <v>29</v>
      </c>
      <c r="AZ76" s="123">
        <v>67</v>
      </c>
      <c r="BA76" s="125">
        <v>22817.852348993289</v>
      </c>
      <c r="BB76" s="125">
        <v>17135.5</v>
      </c>
      <c r="BC76" s="123">
        <v>26</v>
      </c>
      <c r="BD76" s="123">
        <v>118</v>
      </c>
      <c r="BE76" s="123">
        <v>119</v>
      </c>
      <c r="BF76" s="123">
        <v>81</v>
      </c>
      <c r="BG76" s="123">
        <v>45</v>
      </c>
      <c r="BH76" s="123">
        <v>48</v>
      </c>
      <c r="BI76" s="123">
        <v>33</v>
      </c>
      <c r="BJ76" s="123">
        <v>33</v>
      </c>
      <c r="BK76" s="123">
        <v>20</v>
      </c>
      <c r="BL76" s="123">
        <v>22</v>
      </c>
      <c r="BM76" s="123">
        <v>14</v>
      </c>
      <c r="BN76" s="123">
        <v>14</v>
      </c>
      <c r="BO76" s="123">
        <v>9</v>
      </c>
      <c r="BP76" s="123">
        <v>5</v>
      </c>
      <c r="BQ76" s="123">
        <v>3</v>
      </c>
      <c r="BR76" s="123">
        <v>1</v>
      </c>
      <c r="BS76" s="123">
        <v>0</v>
      </c>
      <c r="BT76" s="123">
        <v>3</v>
      </c>
      <c r="BU76" s="123">
        <v>0</v>
      </c>
      <c r="BV76" s="123">
        <v>1</v>
      </c>
      <c r="BW76" s="123">
        <v>1</v>
      </c>
      <c r="BX76" s="123">
        <v>297</v>
      </c>
      <c r="BY76" s="125">
        <v>32849.023569023571</v>
      </c>
      <c r="BZ76" s="125">
        <v>29640</v>
      </c>
      <c r="CA76" s="123">
        <v>85</v>
      </c>
      <c r="CB76" s="125">
        <v>12977.2</v>
      </c>
      <c r="CC76" s="125">
        <v>10056</v>
      </c>
      <c r="CD76" s="123">
        <v>221</v>
      </c>
      <c r="CE76" s="125">
        <v>13679.561085972851</v>
      </c>
      <c r="CF76" s="125">
        <v>10296</v>
      </c>
      <c r="CG76" s="123">
        <v>422</v>
      </c>
      <c r="CH76" s="123">
        <v>119</v>
      </c>
      <c r="CI76" s="123">
        <v>44</v>
      </c>
      <c r="CJ76" s="123">
        <v>11</v>
      </c>
      <c r="CK76" s="123">
        <v>0</v>
      </c>
      <c r="CL76" s="123">
        <v>0</v>
      </c>
      <c r="CM76" s="126">
        <v>0</v>
      </c>
      <c r="CN76" s="123">
        <v>19</v>
      </c>
      <c r="CO76" s="126">
        <v>3.1719532554257093E-2</v>
      </c>
      <c r="CP76" s="123">
        <v>332</v>
      </c>
      <c r="CQ76" s="123">
        <v>147</v>
      </c>
      <c r="CR76" s="126">
        <v>9.4533762057877807E-2</v>
      </c>
      <c r="CS76" s="123">
        <v>83</v>
      </c>
      <c r="CT76" s="126">
        <f t="shared" si="9"/>
        <v>0.13856427378964942</v>
      </c>
      <c r="CU76" s="123">
        <v>239</v>
      </c>
      <c r="CV76" s="126">
        <f t="shared" si="10"/>
        <v>0.39899833055091821</v>
      </c>
      <c r="CW76" s="123">
        <v>16</v>
      </c>
      <c r="CX76" s="126">
        <f t="shared" si="11"/>
        <v>2.6711185308848081E-2</v>
      </c>
      <c r="CY76" s="123">
        <v>100</v>
      </c>
      <c r="CZ76" s="126">
        <f t="shared" si="12"/>
        <v>0.1669449081803005</v>
      </c>
      <c r="DA76" s="122" t="s">
        <v>1906</v>
      </c>
      <c r="DB76" s="55"/>
      <c r="DC76" s="55">
        <v>34</v>
      </c>
      <c r="DD76" s="55">
        <v>12</v>
      </c>
      <c r="DE76" s="78" t="s">
        <v>258</v>
      </c>
      <c r="DF76" s="127" t="s">
        <v>259</v>
      </c>
      <c r="DG76" s="78" t="s">
        <v>297</v>
      </c>
      <c r="DH76" s="127" t="s">
        <v>298</v>
      </c>
      <c r="DI76" s="78" t="s">
        <v>262</v>
      </c>
      <c r="DJ76" s="127" t="s">
        <v>263</v>
      </c>
      <c r="DK76" s="78" t="s">
        <v>299</v>
      </c>
      <c r="DL76" s="127" t="s">
        <v>300</v>
      </c>
      <c r="DM76" s="127" t="s">
        <v>301</v>
      </c>
      <c r="DN76" s="55" t="s">
        <v>1897</v>
      </c>
      <c r="DO76" s="68">
        <v>24.967989756722151</v>
      </c>
      <c r="DP76" s="55" t="s">
        <v>1898</v>
      </c>
      <c r="DQ76" s="55" t="s">
        <v>272</v>
      </c>
      <c r="DR76" s="127" t="s">
        <v>302</v>
      </c>
      <c r="DS76" s="169" t="s">
        <v>1973</v>
      </c>
      <c r="DT76" s="77"/>
      <c r="DU76" s="78" t="s">
        <v>267</v>
      </c>
      <c r="DV76" s="123">
        <v>606</v>
      </c>
      <c r="DW76" s="123">
        <v>601</v>
      </c>
      <c r="DX76" s="55">
        <v>5</v>
      </c>
      <c r="DY76" s="55">
        <v>0</v>
      </c>
      <c r="DZ76" s="55">
        <v>0</v>
      </c>
      <c r="EA76" s="55">
        <v>186</v>
      </c>
      <c r="EB76" s="123">
        <v>190</v>
      </c>
      <c r="EC76" s="55">
        <v>176</v>
      </c>
      <c r="ED76" s="55">
        <v>48</v>
      </c>
      <c r="EE76" s="55">
        <v>6</v>
      </c>
      <c r="EF76" s="55">
        <v>0</v>
      </c>
      <c r="EG76" s="55">
        <v>0</v>
      </c>
      <c r="EH76" s="78">
        <v>5</v>
      </c>
      <c r="EI76" s="78">
        <v>1</v>
      </c>
      <c r="EJ76" s="127" t="s">
        <v>268</v>
      </c>
      <c r="EK76" s="127" t="s">
        <v>269</v>
      </c>
      <c r="EL76" s="81">
        <v>24015</v>
      </c>
      <c r="EM76" s="78">
        <v>55</v>
      </c>
      <c r="EN76" s="78" t="s">
        <v>270</v>
      </c>
      <c r="EO76" s="84">
        <v>31247</v>
      </c>
      <c r="EP76" s="78">
        <v>4.53</v>
      </c>
      <c r="EQ76" s="263">
        <v>32252.5439149679</v>
      </c>
      <c r="ER76" s="263">
        <v>192810.94324973499</v>
      </c>
      <c r="ES76" s="84">
        <f t="shared" si="13"/>
        <v>160558.39933476708</v>
      </c>
      <c r="ET76" s="113">
        <f t="shared" si="14"/>
        <v>0.83272451567651229</v>
      </c>
      <c r="EU76" s="55">
        <v>3</v>
      </c>
      <c r="EV76" s="55">
        <v>10</v>
      </c>
      <c r="EW76" s="55" t="s">
        <v>1898</v>
      </c>
      <c r="EX76" s="78" t="s">
        <v>271</v>
      </c>
      <c r="EY76" s="158"/>
      <c r="EZ76" s="158"/>
      <c r="FA76" s="78" t="s">
        <v>267</v>
      </c>
      <c r="FB76" s="55" t="s">
        <v>51</v>
      </c>
      <c r="FC76" s="55" t="s">
        <v>1898</v>
      </c>
      <c r="FD76" s="122"/>
      <c r="FE76" s="55"/>
      <c r="FF76" s="127" t="s">
        <v>267</v>
      </c>
      <c r="FG76" s="55" t="s">
        <v>272</v>
      </c>
      <c r="FH76" s="78" t="s">
        <v>303</v>
      </c>
      <c r="FI76" s="78" t="s">
        <v>304</v>
      </c>
      <c r="FJ76" s="55">
        <v>3705</v>
      </c>
      <c r="FK76" s="55">
        <v>9</v>
      </c>
      <c r="FL76" s="78" t="s">
        <v>305</v>
      </c>
      <c r="FM76" s="55"/>
      <c r="FN76" s="55" t="s">
        <v>1900</v>
      </c>
      <c r="FO76" s="55" t="s">
        <v>1900</v>
      </c>
      <c r="FP76" s="55">
        <v>2</v>
      </c>
      <c r="FQ76" s="125">
        <v>98306152.893731415</v>
      </c>
      <c r="FR76" s="125">
        <v>162221.37441209806</v>
      </c>
      <c r="FS76" s="55">
        <v>3</v>
      </c>
      <c r="FT76" s="55">
        <v>3</v>
      </c>
      <c r="FU76" s="55">
        <v>2</v>
      </c>
      <c r="FV76" s="125">
        <v>7967650.0199999996</v>
      </c>
      <c r="FW76" s="55">
        <v>5</v>
      </c>
      <c r="FX76" s="125">
        <v>2625299.5300000003</v>
      </c>
      <c r="FY76" s="55">
        <v>2</v>
      </c>
      <c r="FZ76" s="125">
        <v>7939069.4800000004</v>
      </c>
      <c r="GA76" s="55" t="s">
        <v>1900</v>
      </c>
      <c r="GB76" s="55" t="s">
        <v>1900</v>
      </c>
      <c r="GC76" s="55" t="s">
        <v>1900</v>
      </c>
      <c r="GD76" s="124">
        <v>92.7</v>
      </c>
      <c r="GE76" s="124">
        <v>36.770000000000003</v>
      </c>
      <c r="GF76" s="125">
        <v>3441962.28</v>
      </c>
      <c r="GG76" s="125">
        <v>5727.0587021630608</v>
      </c>
      <c r="GH76" s="125">
        <v>8313163.3800000008</v>
      </c>
      <c r="GI76" s="125">
        <v>13832.218602329453</v>
      </c>
      <c r="GJ76" s="125">
        <v>553953.75</v>
      </c>
      <c r="GK76" s="125">
        <v>921.72004991680535</v>
      </c>
      <c r="GL76" s="125">
        <v>622301.65</v>
      </c>
      <c r="GM76" s="125">
        <v>1035.443677204659</v>
      </c>
      <c r="GN76" s="125">
        <v>654750.12</v>
      </c>
      <c r="GO76" s="125">
        <v>1089.434475873544</v>
      </c>
      <c r="GP76" s="125">
        <v>37329.379999999997</v>
      </c>
      <c r="GQ76" s="125">
        <v>62.11211314475873</v>
      </c>
      <c r="GR76" s="125">
        <v>101617.95000000001</v>
      </c>
      <c r="GS76" s="125">
        <v>169.08144758735443</v>
      </c>
      <c r="GT76" s="125">
        <v>6343210.5300000012</v>
      </c>
      <c r="GU76" s="125">
        <v>10554.426838602332</v>
      </c>
      <c r="GV76" s="125">
        <v>-961202.78000000119</v>
      </c>
      <c r="GW76" s="125">
        <v>-1599.3390682196359</v>
      </c>
      <c r="GX76" s="55">
        <v>0</v>
      </c>
      <c r="GY76" s="55">
        <v>0</v>
      </c>
      <c r="GZ76" s="55">
        <v>0</v>
      </c>
      <c r="HA76" s="55" t="s">
        <v>1898</v>
      </c>
      <c r="HB76" s="172">
        <v>0.54509090938877303</v>
      </c>
      <c r="HC76" s="123">
        <v>356</v>
      </c>
      <c r="HD76" s="153">
        <v>0.19744869661674988</v>
      </c>
      <c r="HE76" s="123">
        <v>42</v>
      </c>
      <c r="HF76" s="153">
        <v>6.9883527454242922E-2</v>
      </c>
      <c r="HG76" s="123">
        <v>3548</v>
      </c>
      <c r="HH76" s="153">
        <v>1.9678313921242374</v>
      </c>
      <c r="HI76" s="123">
        <v>58</v>
      </c>
      <c r="HJ76" s="153">
        <v>9.6505823627287851E-2</v>
      </c>
      <c r="HK76" s="123">
        <v>1499</v>
      </c>
      <c r="HL76" s="153">
        <v>0.83139212423738218</v>
      </c>
      <c r="HM76" s="123">
        <v>18</v>
      </c>
      <c r="HN76" s="153">
        <v>2.9950083194675542E-2</v>
      </c>
      <c r="HO76" s="123">
        <v>904</v>
      </c>
      <c r="HP76" s="153">
        <v>0.50138657792567942</v>
      </c>
      <c r="HQ76" s="123">
        <v>2224</v>
      </c>
      <c r="HR76" s="153">
        <v>1.2334997226844149</v>
      </c>
      <c r="HS76" s="123">
        <v>3</v>
      </c>
      <c r="HT76" s="153">
        <v>1.5</v>
      </c>
      <c r="HU76" s="123">
        <v>20</v>
      </c>
      <c r="HV76" s="153">
        <v>10</v>
      </c>
      <c r="HW76" s="123">
        <v>800</v>
      </c>
      <c r="HX76" s="123">
        <v>266.66666666666669</v>
      </c>
      <c r="HY76" s="153">
        <v>2.2222222222222223</v>
      </c>
      <c r="HZ76" s="123">
        <v>18760</v>
      </c>
      <c r="IA76" s="153">
        <v>10.404880754298391</v>
      </c>
      <c r="IB76" s="123">
        <v>118</v>
      </c>
      <c r="IC76" s="153">
        <v>0.19633943427620631</v>
      </c>
      <c r="ID76" s="123">
        <v>12059</v>
      </c>
      <c r="IE76" s="153">
        <v>6.6882972823072651</v>
      </c>
      <c r="IF76" s="123">
        <v>952</v>
      </c>
      <c r="IG76" s="153">
        <v>1.584026622296173</v>
      </c>
      <c r="IH76" s="123">
        <v>1007</v>
      </c>
      <c r="II76" s="153">
        <v>0.55851358846367172</v>
      </c>
      <c r="IJ76" s="123">
        <v>829</v>
      </c>
      <c r="IK76" s="153">
        <v>1.3793677204658903</v>
      </c>
      <c r="IL76" s="95">
        <v>254</v>
      </c>
      <c r="IM76" s="95">
        <v>251</v>
      </c>
      <c r="IN76" s="95">
        <v>81</v>
      </c>
      <c r="IO76" s="95">
        <v>244</v>
      </c>
      <c r="IP76" s="95">
        <v>75</v>
      </c>
      <c r="IQ76" s="113">
        <v>97.21</v>
      </c>
      <c r="IR76" s="113">
        <v>92.59</v>
      </c>
      <c r="IS76" s="113">
        <v>4.04</v>
      </c>
      <c r="IT76" s="95">
        <v>79.5</v>
      </c>
      <c r="IU76" s="95">
        <v>19</v>
      </c>
      <c r="IV76" s="113">
        <v>3.1613976705490848E-2</v>
      </c>
      <c r="IW76" s="95">
        <v>4</v>
      </c>
      <c r="IX76" s="95">
        <v>17</v>
      </c>
      <c r="IY76" s="124">
        <f>(IW76/$DW76)*100</f>
        <v>0.66555740432612309</v>
      </c>
      <c r="IZ76" s="124">
        <f>(IX76/$DW76)*100</f>
        <v>2.828618968386023</v>
      </c>
      <c r="JA76" s="182" t="s">
        <v>272</v>
      </c>
      <c r="JB76" s="182">
        <v>21</v>
      </c>
      <c r="JC76" s="230">
        <v>3.4653465346534656E-2</v>
      </c>
      <c r="JD76" s="205"/>
    </row>
    <row r="77" spans="1:264" s="35" customFormat="1" ht="29.25" hidden="1" customHeight="1">
      <c r="A77" s="122" t="s">
        <v>256</v>
      </c>
      <c r="B77" s="158" t="s">
        <v>1818</v>
      </c>
      <c r="C77" s="158" t="s">
        <v>1826</v>
      </c>
      <c r="D77" s="55">
        <v>530</v>
      </c>
      <c r="E77" s="158" t="s">
        <v>1623</v>
      </c>
      <c r="F77" s="145">
        <v>360</v>
      </c>
      <c r="G77" s="55" t="s">
        <v>1921</v>
      </c>
      <c r="H77" s="123">
        <v>208</v>
      </c>
      <c r="I77" s="123">
        <v>442</v>
      </c>
      <c r="J77" s="124">
        <v>2.125</v>
      </c>
      <c r="K77" s="124">
        <v>20.4086538</v>
      </c>
      <c r="L77" s="123">
        <v>140</v>
      </c>
      <c r="M77" s="123">
        <v>302</v>
      </c>
      <c r="N77" s="123">
        <v>22</v>
      </c>
      <c r="O77" s="123">
        <v>36</v>
      </c>
      <c r="P77" s="123">
        <v>32</v>
      </c>
      <c r="Q77" s="123">
        <v>28</v>
      </c>
      <c r="R77" s="123">
        <v>42</v>
      </c>
      <c r="S77" s="123">
        <v>74</v>
      </c>
      <c r="T77" s="123">
        <v>38</v>
      </c>
      <c r="U77" s="123">
        <v>51</v>
      </c>
      <c r="V77" s="123">
        <v>26</v>
      </c>
      <c r="W77" s="123">
        <v>27</v>
      </c>
      <c r="X77" s="123">
        <v>42</v>
      </c>
      <c r="Y77" s="123">
        <v>18</v>
      </c>
      <c r="Z77" s="123">
        <v>6</v>
      </c>
      <c r="AA77" s="123">
        <v>100</v>
      </c>
      <c r="AB77" s="123">
        <v>78</v>
      </c>
      <c r="AC77" s="123">
        <v>66</v>
      </c>
      <c r="AD77" s="123">
        <v>16</v>
      </c>
      <c r="AE77" s="123">
        <v>109</v>
      </c>
      <c r="AF77" s="123">
        <v>317</v>
      </c>
      <c r="AG77" s="123">
        <v>0</v>
      </c>
      <c r="AH77" s="123">
        <v>0</v>
      </c>
      <c r="AI77" s="123">
        <v>104</v>
      </c>
      <c r="AJ77" s="123">
        <v>24</v>
      </c>
      <c r="AK77" s="123">
        <v>5</v>
      </c>
      <c r="AL77" s="123">
        <v>1</v>
      </c>
      <c r="AM77" s="123">
        <v>14</v>
      </c>
      <c r="AN77" s="125">
        <v>576.39903846153845</v>
      </c>
      <c r="AO77" s="125">
        <v>406.5</v>
      </c>
      <c r="AP77" s="123">
        <v>3</v>
      </c>
      <c r="AQ77" s="123">
        <v>7</v>
      </c>
      <c r="AR77" s="123">
        <v>61</v>
      </c>
      <c r="AS77" s="123">
        <v>29</v>
      </c>
      <c r="AT77" s="123">
        <v>24</v>
      </c>
      <c r="AU77" s="123">
        <v>15</v>
      </c>
      <c r="AV77" s="123">
        <v>7</v>
      </c>
      <c r="AW77" s="123">
        <v>9</v>
      </c>
      <c r="AX77" s="123">
        <v>11</v>
      </c>
      <c r="AY77" s="123">
        <v>7</v>
      </c>
      <c r="AZ77" s="123">
        <v>35</v>
      </c>
      <c r="BA77" s="125">
        <v>28309.069651741294</v>
      </c>
      <c r="BB77" s="125">
        <v>19344</v>
      </c>
      <c r="BC77" s="123">
        <v>9</v>
      </c>
      <c r="BD77" s="123">
        <v>21</v>
      </c>
      <c r="BE77" s="123">
        <v>47</v>
      </c>
      <c r="BF77" s="123">
        <v>25</v>
      </c>
      <c r="BG77" s="123">
        <v>20</v>
      </c>
      <c r="BH77" s="123">
        <v>11</v>
      </c>
      <c r="BI77" s="123">
        <v>14</v>
      </c>
      <c r="BJ77" s="123">
        <v>14</v>
      </c>
      <c r="BK77" s="123">
        <v>9</v>
      </c>
      <c r="BL77" s="123">
        <v>4</v>
      </c>
      <c r="BM77" s="123">
        <v>7</v>
      </c>
      <c r="BN77" s="123">
        <v>1</v>
      </c>
      <c r="BO77" s="123">
        <v>3</v>
      </c>
      <c r="BP77" s="123">
        <v>4</v>
      </c>
      <c r="BQ77" s="123">
        <v>2</v>
      </c>
      <c r="BR77" s="123">
        <v>1</v>
      </c>
      <c r="BS77" s="123">
        <v>1</v>
      </c>
      <c r="BT77" s="123">
        <v>0</v>
      </c>
      <c r="BU77" s="123">
        <v>0</v>
      </c>
      <c r="BV77" s="123">
        <v>1</v>
      </c>
      <c r="BW77" s="123">
        <v>7</v>
      </c>
      <c r="BX77" s="123">
        <v>104</v>
      </c>
      <c r="BY77" s="125">
        <v>42771.423076923078</v>
      </c>
      <c r="BZ77" s="125">
        <v>35193.5</v>
      </c>
      <c r="CA77" s="123">
        <v>30</v>
      </c>
      <c r="CB77" s="125">
        <v>16176.7</v>
      </c>
      <c r="CC77" s="125">
        <v>14268</v>
      </c>
      <c r="CD77" s="123">
        <v>71</v>
      </c>
      <c r="CE77" s="125">
        <v>13083.30985915493</v>
      </c>
      <c r="CF77" s="125">
        <v>10536</v>
      </c>
      <c r="CG77" s="123">
        <v>124</v>
      </c>
      <c r="CH77" s="123">
        <v>45</v>
      </c>
      <c r="CI77" s="123">
        <v>24</v>
      </c>
      <c r="CJ77" s="123">
        <v>3</v>
      </c>
      <c r="CK77" s="123">
        <v>4</v>
      </c>
      <c r="CL77" s="123">
        <v>5</v>
      </c>
      <c r="CM77" s="126">
        <v>2.403846153846154E-2</v>
      </c>
      <c r="CN77" s="123">
        <v>17</v>
      </c>
      <c r="CO77" s="126">
        <v>8.1730769230769232E-2</v>
      </c>
      <c r="CP77" s="123">
        <v>89</v>
      </c>
      <c r="CQ77" s="123">
        <v>37</v>
      </c>
      <c r="CR77" s="126">
        <v>8.3710407239818999E-2</v>
      </c>
      <c r="CS77" s="123">
        <v>24</v>
      </c>
      <c r="CT77" s="126">
        <f t="shared" si="9"/>
        <v>0.11538461538461539</v>
      </c>
      <c r="CU77" s="123">
        <v>59</v>
      </c>
      <c r="CV77" s="126">
        <f t="shared" si="10"/>
        <v>0.28365384615384615</v>
      </c>
      <c r="CW77" s="123">
        <v>5</v>
      </c>
      <c r="CX77" s="126">
        <f t="shared" si="11"/>
        <v>2.403846153846154E-2</v>
      </c>
      <c r="CY77" s="123">
        <v>25</v>
      </c>
      <c r="CZ77" s="126">
        <f t="shared" si="12"/>
        <v>0.1201923076923077</v>
      </c>
      <c r="DA77" s="122" t="s">
        <v>1922</v>
      </c>
      <c r="DB77" s="55" t="s">
        <v>272</v>
      </c>
      <c r="DC77" s="55">
        <v>0</v>
      </c>
      <c r="DD77" s="55">
        <v>1</v>
      </c>
      <c r="DE77" s="78" t="s">
        <v>258</v>
      </c>
      <c r="DF77" s="127" t="s">
        <v>259</v>
      </c>
      <c r="DG77" s="78" t="s">
        <v>324</v>
      </c>
      <c r="DH77" s="127" t="s">
        <v>325</v>
      </c>
      <c r="DI77" s="78" t="s">
        <v>262</v>
      </c>
      <c r="DJ77" s="127" t="s">
        <v>263</v>
      </c>
      <c r="DK77" s="78" t="s">
        <v>318</v>
      </c>
      <c r="DL77" s="127" t="s">
        <v>326</v>
      </c>
      <c r="DM77" s="127" t="s">
        <v>1624</v>
      </c>
      <c r="DN77" s="55" t="s">
        <v>1897</v>
      </c>
      <c r="DO77" s="68">
        <v>6.7534973468403301</v>
      </c>
      <c r="DP77" s="55" t="s">
        <v>1898</v>
      </c>
      <c r="DQ77" s="55" t="s">
        <v>1904</v>
      </c>
      <c r="DR77" s="127" t="s">
        <v>302</v>
      </c>
      <c r="DS77" s="169"/>
      <c r="DT77" s="77"/>
      <c r="DU77" s="78" t="s">
        <v>267</v>
      </c>
      <c r="DV77" s="123">
        <v>208</v>
      </c>
      <c r="DW77" s="123">
        <v>208</v>
      </c>
      <c r="DX77" s="55">
        <v>0</v>
      </c>
      <c r="DY77" s="55">
        <v>0</v>
      </c>
      <c r="DZ77" s="55">
        <v>0</v>
      </c>
      <c r="EA77" s="55">
        <v>92</v>
      </c>
      <c r="EB77" s="123">
        <v>81</v>
      </c>
      <c r="EC77" s="55">
        <v>31</v>
      </c>
      <c r="ED77" s="55">
        <v>4</v>
      </c>
      <c r="EE77" s="55">
        <v>0</v>
      </c>
      <c r="EF77" s="55">
        <v>0</v>
      </c>
      <c r="EG77" s="55">
        <v>0</v>
      </c>
      <c r="EH77" s="78">
        <v>4</v>
      </c>
      <c r="EI77" s="78">
        <v>0</v>
      </c>
      <c r="EJ77" s="127" t="s">
        <v>268</v>
      </c>
      <c r="EK77" s="127" t="s">
        <v>290</v>
      </c>
      <c r="EL77" s="81">
        <v>31637</v>
      </c>
      <c r="EM77" s="78">
        <v>34</v>
      </c>
      <c r="EN77" s="78" t="s">
        <v>271</v>
      </c>
      <c r="EO77" s="84">
        <v>34935</v>
      </c>
      <c r="EP77" s="78">
        <v>1.19</v>
      </c>
      <c r="EQ77" s="263">
        <v>33736.867517593397</v>
      </c>
      <c r="ER77" s="263">
        <v>53482.0048317318</v>
      </c>
      <c r="ES77" s="84">
        <f t="shared" si="13"/>
        <v>19745.137314138403</v>
      </c>
      <c r="ET77" s="113">
        <f t="shared" si="14"/>
        <v>0.36919216802477217</v>
      </c>
      <c r="EU77" s="55">
        <v>0</v>
      </c>
      <c r="EV77" s="55">
        <v>7</v>
      </c>
      <c r="EW77" s="55" t="s">
        <v>1898</v>
      </c>
      <c r="EX77" s="78" t="s">
        <v>267</v>
      </c>
      <c r="EY77" s="158"/>
      <c r="EZ77" s="158"/>
      <c r="FA77" s="78" t="s">
        <v>272</v>
      </c>
      <c r="FB77" s="55" t="s">
        <v>51</v>
      </c>
      <c r="FC77" s="55" t="s">
        <v>1898</v>
      </c>
      <c r="FD77" s="122"/>
      <c r="FE77" s="55"/>
      <c r="FF77" s="127" t="s">
        <v>272</v>
      </c>
      <c r="FG77" s="55" t="s">
        <v>272</v>
      </c>
      <c r="FH77" s="78" t="s">
        <v>1625</v>
      </c>
      <c r="FI77" s="78" t="s">
        <v>1626</v>
      </c>
      <c r="FJ77" s="55" t="s">
        <v>1627</v>
      </c>
      <c r="FK77" s="55">
        <v>12</v>
      </c>
      <c r="FL77" s="78" t="s">
        <v>1628</v>
      </c>
      <c r="FM77" s="55"/>
      <c r="FN77" s="55" t="s">
        <v>1900</v>
      </c>
      <c r="FO77" s="55" t="s">
        <v>1900</v>
      </c>
      <c r="FP77" s="55">
        <v>0</v>
      </c>
      <c r="FQ77" s="125">
        <v>31969418.603456944</v>
      </c>
      <c r="FR77" s="125">
        <v>153699.1279012353</v>
      </c>
      <c r="FS77" s="55">
        <v>3</v>
      </c>
      <c r="FT77" s="55">
        <v>2</v>
      </c>
      <c r="FU77" s="55">
        <v>1</v>
      </c>
      <c r="FV77" s="125">
        <v>2013439</v>
      </c>
      <c r="FW77" s="55">
        <v>0</v>
      </c>
      <c r="FX77" s="125">
        <v>0</v>
      </c>
      <c r="FY77" s="55">
        <v>0</v>
      </c>
      <c r="FZ77" s="125">
        <v>0</v>
      </c>
      <c r="GA77" s="55" t="s">
        <v>1900</v>
      </c>
      <c r="GB77" s="55" t="s">
        <v>1900</v>
      </c>
      <c r="GC77" s="55" t="s">
        <v>1900</v>
      </c>
      <c r="GD77" s="124">
        <v>89.15</v>
      </c>
      <c r="GE77" s="124">
        <v>33.17</v>
      </c>
      <c r="GF77" s="125">
        <v>1151653.4099999999</v>
      </c>
      <c r="GG77" s="125">
        <v>5536.7952403846148</v>
      </c>
      <c r="GH77" s="125">
        <v>2350625.7900000005</v>
      </c>
      <c r="GI77" s="125">
        <v>11301.085528846157</v>
      </c>
      <c r="GJ77" s="125">
        <v>199925.37</v>
      </c>
      <c r="GK77" s="125">
        <v>961.17966346153844</v>
      </c>
      <c r="GL77" s="125">
        <v>385702.96</v>
      </c>
      <c r="GM77" s="125">
        <v>1854.3411538461539</v>
      </c>
      <c r="GN77" s="125">
        <v>58402.37</v>
      </c>
      <c r="GO77" s="125">
        <v>280.78062499999999</v>
      </c>
      <c r="GP77" s="125">
        <v>9778.65</v>
      </c>
      <c r="GQ77" s="125">
        <v>47.012740384615384</v>
      </c>
      <c r="GR77" s="125">
        <v>35195.15</v>
      </c>
      <c r="GS77" s="125">
        <v>169.20745192307692</v>
      </c>
      <c r="GT77" s="125">
        <v>1661621.2900000005</v>
      </c>
      <c r="GU77" s="125">
        <v>7988.5638942307714</v>
      </c>
      <c r="GV77" s="125">
        <v>15391.649999999441</v>
      </c>
      <c r="GW77" s="125">
        <v>73.998317307689618</v>
      </c>
      <c r="GX77" s="55">
        <v>0</v>
      </c>
      <c r="GY77" s="55">
        <v>0</v>
      </c>
      <c r="GZ77" s="55">
        <v>0</v>
      </c>
      <c r="HA77" s="55" t="s">
        <v>1898</v>
      </c>
      <c r="HB77" s="172">
        <v>0.50793384090249838</v>
      </c>
      <c r="HC77" s="123">
        <v>2</v>
      </c>
      <c r="HD77" s="153">
        <v>3.205128205128205E-3</v>
      </c>
      <c r="HE77" s="123">
        <v>0</v>
      </c>
      <c r="HF77" s="153">
        <v>0</v>
      </c>
      <c r="HG77" s="123">
        <v>450</v>
      </c>
      <c r="HH77" s="153">
        <v>0.72115384615384615</v>
      </c>
      <c r="HI77" s="123">
        <v>0</v>
      </c>
      <c r="HJ77" s="153">
        <v>0</v>
      </c>
      <c r="HK77" s="123">
        <v>41</v>
      </c>
      <c r="HL77" s="153">
        <v>6.5705128205128208E-2</v>
      </c>
      <c r="HM77" s="123">
        <v>0</v>
      </c>
      <c r="HN77" s="153">
        <v>0</v>
      </c>
      <c r="HO77" s="123">
        <v>1</v>
      </c>
      <c r="HP77" s="153">
        <v>1.6025641025641025E-3</v>
      </c>
      <c r="HQ77" s="123">
        <v>5</v>
      </c>
      <c r="HR77" s="153">
        <v>8.0128205128205138E-3</v>
      </c>
      <c r="HS77" s="123">
        <v>0</v>
      </c>
      <c r="HT77" s="153">
        <v>0</v>
      </c>
      <c r="HU77" s="123">
        <v>0</v>
      </c>
      <c r="HV77" s="153">
        <v>0</v>
      </c>
      <c r="HW77" s="123">
        <v>14</v>
      </c>
      <c r="HX77" s="123">
        <v>4.666666666666667</v>
      </c>
      <c r="HY77" s="153">
        <v>5.5555555555555552E-2</v>
      </c>
      <c r="HZ77" s="123">
        <v>3342</v>
      </c>
      <c r="IA77" s="153">
        <v>5.3557692307692308</v>
      </c>
      <c r="IB77" s="123">
        <v>0</v>
      </c>
      <c r="IC77" s="153">
        <v>0</v>
      </c>
      <c r="ID77" s="123">
        <v>273</v>
      </c>
      <c r="IE77" s="153">
        <v>0.4375</v>
      </c>
      <c r="IF77" s="123">
        <v>35</v>
      </c>
      <c r="IG77" s="153">
        <v>0.16826923076923078</v>
      </c>
      <c r="IH77" s="123">
        <v>710</v>
      </c>
      <c r="II77" s="153">
        <v>1.1378205128205128</v>
      </c>
      <c r="IJ77" s="123">
        <v>1</v>
      </c>
      <c r="IK77" s="153">
        <v>4.807692307692308E-3</v>
      </c>
      <c r="IL77" s="95">
        <v>0</v>
      </c>
      <c r="IM77" s="95">
        <v>0</v>
      </c>
      <c r="IN77" s="95">
        <v>0</v>
      </c>
      <c r="IO77" s="95">
        <v>0</v>
      </c>
      <c r="IP77" s="95">
        <v>0</v>
      </c>
      <c r="IQ77" s="113" t="s">
        <v>1900</v>
      </c>
      <c r="IR77" s="113" t="s">
        <v>1900</v>
      </c>
      <c r="IS77" s="113" t="s">
        <v>1900</v>
      </c>
      <c r="IT77" s="95">
        <v>34</v>
      </c>
      <c r="IU77" s="95">
        <v>11</v>
      </c>
      <c r="IV77" s="113">
        <v>5.2884615384615384E-2</v>
      </c>
      <c r="IW77" s="95" t="s">
        <v>1900</v>
      </c>
      <c r="IX77" s="95" t="s">
        <v>1900</v>
      </c>
      <c r="IY77" s="124" t="s">
        <v>1900</v>
      </c>
      <c r="IZ77" s="124" t="s">
        <v>1900</v>
      </c>
      <c r="JA77" s="182" t="s">
        <v>272</v>
      </c>
      <c r="JB77" s="182">
        <v>1</v>
      </c>
      <c r="JC77" s="230">
        <v>4.807692307692308E-3</v>
      </c>
      <c r="JD77" s="205"/>
    </row>
    <row r="78" spans="1:264" s="35" customFormat="1" ht="29.25" hidden="1" customHeight="1">
      <c r="A78" s="122" t="s">
        <v>256</v>
      </c>
      <c r="B78" s="158" t="s">
        <v>1818</v>
      </c>
      <c r="C78" s="158" t="s">
        <v>1826</v>
      </c>
      <c r="D78" s="55">
        <v>530</v>
      </c>
      <c r="E78" s="158" t="s">
        <v>1630</v>
      </c>
      <c r="F78" s="145">
        <v>526</v>
      </c>
      <c r="G78" s="55" t="s">
        <v>2000</v>
      </c>
      <c r="H78" s="123">
        <v>20</v>
      </c>
      <c r="I78" s="123">
        <v>47</v>
      </c>
      <c r="J78" s="124">
        <v>2.35</v>
      </c>
      <c r="K78" s="124">
        <v>15.51</v>
      </c>
      <c r="L78" s="123">
        <v>13</v>
      </c>
      <c r="M78" s="123">
        <v>34</v>
      </c>
      <c r="N78" s="123">
        <v>1</v>
      </c>
      <c r="O78" s="123">
        <v>4</v>
      </c>
      <c r="P78" s="123">
        <v>4</v>
      </c>
      <c r="Q78" s="123">
        <v>6</v>
      </c>
      <c r="R78" s="123">
        <v>7</v>
      </c>
      <c r="S78" s="123">
        <v>10</v>
      </c>
      <c r="T78" s="123">
        <v>4</v>
      </c>
      <c r="U78" s="123">
        <v>7</v>
      </c>
      <c r="V78" s="123">
        <v>0</v>
      </c>
      <c r="W78" s="123">
        <v>2</v>
      </c>
      <c r="X78" s="123">
        <v>2</v>
      </c>
      <c r="Y78" s="123">
        <v>0</v>
      </c>
      <c r="Z78" s="123">
        <v>0</v>
      </c>
      <c r="AA78" s="123">
        <v>15</v>
      </c>
      <c r="AB78" s="123">
        <v>3</v>
      </c>
      <c r="AC78" s="123">
        <v>2</v>
      </c>
      <c r="AD78" s="123">
        <v>2</v>
      </c>
      <c r="AE78" s="123">
        <v>20</v>
      </c>
      <c r="AF78" s="123">
        <v>25</v>
      </c>
      <c r="AG78" s="123">
        <v>0</v>
      </c>
      <c r="AH78" s="123">
        <v>0</v>
      </c>
      <c r="AI78" s="123">
        <v>5</v>
      </c>
      <c r="AJ78" s="123">
        <v>1</v>
      </c>
      <c r="AK78" s="123">
        <v>0</v>
      </c>
      <c r="AL78" s="123">
        <v>0</v>
      </c>
      <c r="AM78" s="123">
        <v>2</v>
      </c>
      <c r="AN78" s="125">
        <v>592.95000000000005</v>
      </c>
      <c r="AO78" s="125">
        <v>386.5</v>
      </c>
      <c r="AP78" s="123">
        <v>0</v>
      </c>
      <c r="AQ78" s="123">
        <v>4</v>
      </c>
      <c r="AR78" s="123">
        <v>3</v>
      </c>
      <c r="AS78" s="123">
        <v>3</v>
      </c>
      <c r="AT78" s="123">
        <v>3</v>
      </c>
      <c r="AU78" s="123">
        <v>0</v>
      </c>
      <c r="AV78" s="123">
        <v>1</v>
      </c>
      <c r="AW78" s="123">
        <v>1</v>
      </c>
      <c r="AX78" s="123">
        <v>0</v>
      </c>
      <c r="AY78" s="123">
        <v>1</v>
      </c>
      <c r="AZ78" s="123">
        <v>4</v>
      </c>
      <c r="BA78" s="125">
        <v>31481.222222222223</v>
      </c>
      <c r="BB78" s="125">
        <v>17302.5</v>
      </c>
      <c r="BC78" s="123">
        <v>0</v>
      </c>
      <c r="BD78" s="123">
        <v>4</v>
      </c>
      <c r="BE78" s="123">
        <v>4</v>
      </c>
      <c r="BF78" s="123">
        <v>2</v>
      </c>
      <c r="BG78" s="123">
        <v>0</v>
      </c>
      <c r="BH78" s="123">
        <v>3</v>
      </c>
      <c r="BI78" s="123">
        <v>0</v>
      </c>
      <c r="BJ78" s="123">
        <v>0</v>
      </c>
      <c r="BK78" s="123">
        <v>0</v>
      </c>
      <c r="BL78" s="123">
        <v>1</v>
      </c>
      <c r="BM78" s="123">
        <v>0</v>
      </c>
      <c r="BN78" s="123">
        <v>2</v>
      </c>
      <c r="BO78" s="123">
        <v>0</v>
      </c>
      <c r="BP78" s="123">
        <v>0</v>
      </c>
      <c r="BQ78" s="123">
        <v>0</v>
      </c>
      <c r="BR78" s="123">
        <v>0</v>
      </c>
      <c r="BS78" s="123">
        <v>0</v>
      </c>
      <c r="BT78" s="123">
        <v>1</v>
      </c>
      <c r="BU78" s="123">
        <v>0</v>
      </c>
      <c r="BV78" s="123">
        <v>0</v>
      </c>
      <c r="BW78" s="123">
        <v>1</v>
      </c>
      <c r="BX78" s="123">
        <v>12</v>
      </c>
      <c r="BY78" s="125">
        <v>40652.083333333336</v>
      </c>
      <c r="BZ78" s="125">
        <v>28020</v>
      </c>
      <c r="CA78" s="123">
        <v>4</v>
      </c>
      <c r="CB78" s="125">
        <v>42236.25</v>
      </c>
      <c r="CC78" s="125">
        <v>19908</v>
      </c>
      <c r="CD78" s="123">
        <v>3</v>
      </c>
      <c r="CE78" s="125">
        <v>10083</v>
      </c>
      <c r="CF78" s="125">
        <v>8592</v>
      </c>
      <c r="CG78" s="123">
        <v>11</v>
      </c>
      <c r="CH78" s="123">
        <v>2</v>
      </c>
      <c r="CI78" s="123">
        <v>3</v>
      </c>
      <c r="CJ78" s="123">
        <v>2</v>
      </c>
      <c r="CK78" s="123">
        <v>0</v>
      </c>
      <c r="CL78" s="123">
        <v>0</v>
      </c>
      <c r="CM78" s="126">
        <v>0</v>
      </c>
      <c r="CN78" s="123">
        <v>3</v>
      </c>
      <c r="CO78" s="126">
        <v>0.15</v>
      </c>
      <c r="CP78" s="123">
        <v>8</v>
      </c>
      <c r="CQ78" s="123">
        <v>2</v>
      </c>
      <c r="CR78" s="126">
        <v>4.2553191489361701E-2</v>
      </c>
      <c r="CS78" s="123">
        <v>4</v>
      </c>
      <c r="CT78" s="126">
        <f t="shared" si="9"/>
        <v>0.2</v>
      </c>
      <c r="CU78" s="123">
        <v>8</v>
      </c>
      <c r="CV78" s="126">
        <f t="shared" si="10"/>
        <v>0.4</v>
      </c>
      <c r="CW78" s="123">
        <v>0</v>
      </c>
      <c r="CX78" s="126">
        <f t="shared" si="11"/>
        <v>0</v>
      </c>
      <c r="CY78" s="123">
        <v>2</v>
      </c>
      <c r="CZ78" s="126">
        <f t="shared" si="12"/>
        <v>0.1</v>
      </c>
      <c r="DA78" s="122" t="s">
        <v>1922</v>
      </c>
      <c r="DB78" s="55" t="s">
        <v>272</v>
      </c>
      <c r="DC78" s="55">
        <v>0</v>
      </c>
      <c r="DD78" s="55">
        <v>0</v>
      </c>
      <c r="DE78" s="78" t="s">
        <v>258</v>
      </c>
      <c r="DF78" s="127" t="s">
        <v>259</v>
      </c>
      <c r="DG78" s="78" t="s">
        <v>324</v>
      </c>
      <c r="DH78" s="127" t="s">
        <v>325</v>
      </c>
      <c r="DI78" s="78" t="s">
        <v>262</v>
      </c>
      <c r="DJ78" s="127" t="s">
        <v>263</v>
      </c>
      <c r="DK78" s="78" t="s">
        <v>318</v>
      </c>
      <c r="DL78" s="127" t="s">
        <v>326</v>
      </c>
      <c r="DM78" s="127" t="s">
        <v>301</v>
      </c>
      <c r="DN78" s="55" t="s">
        <v>1897</v>
      </c>
      <c r="DO78" s="69" t="s">
        <v>897</v>
      </c>
      <c r="DP78" s="55" t="s">
        <v>1898</v>
      </c>
      <c r="DQ78" s="55" t="s">
        <v>1904</v>
      </c>
      <c r="DR78" s="127" t="s">
        <v>302</v>
      </c>
      <c r="DS78" s="169"/>
      <c r="DT78" s="77"/>
      <c r="DU78" s="78" t="s">
        <v>267</v>
      </c>
      <c r="DV78" s="123">
        <v>20</v>
      </c>
      <c r="DW78" s="123">
        <v>20</v>
      </c>
      <c r="DX78" s="55">
        <v>0</v>
      </c>
      <c r="DY78" s="55">
        <v>0</v>
      </c>
      <c r="DZ78" s="55">
        <v>0</v>
      </c>
      <c r="EA78" s="55">
        <v>6</v>
      </c>
      <c r="EB78" s="123">
        <v>13</v>
      </c>
      <c r="EC78" s="55">
        <v>1</v>
      </c>
      <c r="ED78" s="55">
        <v>0</v>
      </c>
      <c r="EE78" s="55">
        <v>0</v>
      </c>
      <c r="EF78" s="55">
        <v>0</v>
      </c>
      <c r="EG78" s="55">
        <v>0</v>
      </c>
      <c r="EH78" s="78">
        <v>1</v>
      </c>
      <c r="EI78" s="78">
        <v>0</v>
      </c>
      <c r="EJ78" s="127" t="s">
        <v>268</v>
      </c>
      <c r="EK78" s="127" t="s">
        <v>269</v>
      </c>
      <c r="EL78" s="81">
        <v>34515</v>
      </c>
      <c r="EM78" s="78">
        <v>26</v>
      </c>
      <c r="EN78" s="78" t="s">
        <v>390</v>
      </c>
      <c r="EO78" s="84">
        <v>3363</v>
      </c>
      <c r="EP78" s="78">
        <v>0.11</v>
      </c>
      <c r="EQ78" s="263">
        <v>3365.4113444445102</v>
      </c>
      <c r="ER78" s="263">
        <v>5231.2390177043499</v>
      </c>
      <c r="ES78" s="84">
        <f t="shared" si="13"/>
        <v>1865.8276732598397</v>
      </c>
      <c r="ET78" s="113">
        <f t="shared" si="14"/>
        <v>0.35667031595100579</v>
      </c>
      <c r="EU78" s="55">
        <v>0</v>
      </c>
      <c r="EV78" s="55">
        <v>0</v>
      </c>
      <c r="EW78" s="55" t="s">
        <v>1898</v>
      </c>
      <c r="EX78" s="78" t="s">
        <v>267</v>
      </c>
      <c r="EY78" s="158"/>
      <c r="EZ78" s="158"/>
      <c r="FA78" s="78" t="s">
        <v>272</v>
      </c>
      <c r="FB78" s="55" t="s">
        <v>51</v>
      </c>
      <c r="FC78" s="55" t="s">
        <v>1898</v>
      </c>
      <c r="FD78" s="122"/>
      <c r="FE78" s="55"/>
      <c r="FF78" s="127" t="s">
        <v>272</v>
      </c>
      <c r="FG78" s="55" t="s">
        <v>272</v>
      </c>
      <c r="FH78" s="78" t="s">
        <v>1631</v>
      </c>
      <c r="FI78" s="78" t="s">
        <v>839</v>
      </c>
      <c r="FJ78" s="55">
        <v>3705</v>
      </c>
      <c r="FK78" s="55">
        <v>12</v>
      </c>
      <c r="FL78" s="78" t="s">
        <v>305</v>
      </c>
      <c r="FM78" s="55"/>
      <c r="FN78" s="55" t="s">
        <v>1900</v>
      </c>
      <c r="FO78" s="55" t="s">
        <v>1900</v>
      </c>
      <c r="FP78" s="55">
        <v>0</v>
      </c>
      <c r="FQ78" s="125">
        <v>3455784.2953370432</v>
      </c>
      <c r="FR78" s="125">
        <v>172789.21476685215</v>
      </c>
      <c r="FS78" s="55" t="s">
        <v>1920</v>
      </c>
      <c r="FT78" s="55">
        <v>2</v>
      </c>
      <c r="FU78" s="55">
        <v>0</v>
      </c>
      <c r="FV78" s="125">
        <v>0</v>
      </c>
      <c r="FW78" s="55">
        <v>0</v>
      </c>
      <c r="FX78" s="125">
        <v>0</v>
      </c>
      <c r="FY78" s="55">
        <v>0</v>
      </c>
      <c r="FZ78" s="125">
        <v>0</v>
      </c>
      <c r="GA78" s="55" t="s">
        <v>1900</v>
      </c>
      <c r="GB78" s="55" t="s">
        <v>1900</v>
      </c>
      <c r="GC78" s="55" t="s">
        <v>1900</v>
      </c>
      <c r="GD78" s="124">
        <v>89.51</v>
      </c>
      <c r="GE78" s="124">
        <v>50</v>
      </c>
      <c r="GF78" s="125">
        <v>118168.15</v>
      </c>
      <c r="GG78" s="125">
        <v>5908.4074999999993</v>
      </c>
      <c r="GH78" s="125">
        <v>273592.42</v>
      </c>
      <c r="GI78" s="125">
        <v>13679.620999999999</v>
      </c>
      <c r="GJ78" s="125">
        <v>23904.51</v>
      </c>
      <c r="GK78" s="125">
        <v>1195.2255</v>
      </c>
      <c r="GL78" s="125">
        <v>10048.19</v>
      </c>
      <c r="GM78" s="125">
        <v>502.40950000000004</v>
      </c>
      <c r="GN78" s="125">
        <v>11664.23</v>
      </c>
      <c r="GO78" s="125">
        <v>583.2115</v>
      </c>
      <c r="GP78" s="125">
        <v>1538.73</v>
      </c>
      <c r="GQ78" s="125">
        <v>76.936499999999995</v>
      </c>
      <c r="GR78" s="125">
        <v>289.81</v>
      </c>
      <c r="GS78" s="125">
        <v>14.490500000000001</v>
      </c>
      <c r="GT78" s="125">
        <v>226146.94999999998</v>
      </c>
      <c r="GU78" s="125">
        <v>11307.3475</v>
      </c>
      <c r="GV78" s="125">
        <v>-28829.709999999992</v>
      </c>
      <c r="GW78" s="125">
        <v>-1441.4854999999995</v>
      </c>
      <c r="GX78" s="55">
        <v>0</v>
      </c>
      <c r="GY78" s="55">
        <v>0</v>
      </c>
      <c r="GZ78" s="55">
        <v>0</v>
      </c>
      <c r="HA78" s="55" t="s">
        <v>1901</v>
      </c>
      <c r="HB78" s="172">
        <v>0.60948866364521881</v>
      </c>
      <c r="HC78" s="123">
        <v>0</v>
      </c>
      <c r="HD78" s="153">
        <v>0</v>
      </c>
      <c r="HE78" s="123">
        <v>0</v>
      </c>
      <c r="HF78" s="153">
        <v>0</v>
      </c>
      <c r="HG78" s="123">
        <v>74</v>
      </c>
      <c r="HH78" s="153">
        <v>1.2333333333333334</v>
      </c>
      <c r="HI78" s="123">
        <v>0</v>
      </c>
      <c r="HJ78" s="153">
        <v>0</v>
      </c>
      <c r="HK78" s="123">
        <v>2</v>
      </c>
      <c r="HL78" s="153">
        <v>3.3333333333333333E-2</v>
      </c>
      <c r="HM78" s="123">
        <v>0</v>
      </c>
      <c r="HN78" s="153">
        <v>0</v>
      </c>
      <c r="HO78" s="123">
        <v>0</v>
      </c>
      <c r="HP78" s="153">
        <v>0</v>
      </c>
      <c r="HQ78" s="123">
        <v>0</v>
      </c>
      <c r="HR78" s="153">
        <v>0</v>
      </c>
      <c r="HS78" s="123">
        <v>0</v>
      </c>
      <c r="HT78" s="153">
        <v>0</v>
      </c>
      <c r="HU78" s="123">
        <v>0</v>
      </c>
      <c r="HV78" s="153">
        <v>0</v>
      </c>
      <c r="HW78" s="123"/>
      <c r="HX78" s="123"/>
      <c r="HY78" s="153"/>
      <c r="HZ78" s="123">
        <v>484</v>
      </c>
      <c r="IA78" s="153">
        <v>8.0666666666666664</v>
      </c>
      <c r="IB78" s="123">
        <v>0</v>
      </c>
      <c r="IC78" s="153">
        <v>0</v>
      </c>
      <c r="ID78" s="123">
        <v>56</v>
      </c>
      <c r="IE78" s="153">
        <v>0.93333333333333335</v>
      </c>
      <c r="IF78" s="123">
        <v>0</v>
      </c>
      <c r="IG78" s="153">
        <v>0</v>
      </c>
      <c r="IH78" s="123">
        <v>69</v>
      </c>
      <c r="II78" s="153">
        <v>1.1499999999999999</v>
      </c>
      <c r="IJ78" s="123">
        <v>0</v>
      </c>
      <c r="IK78" s="153">
        <v>0</v>
      </c>
      <c r="IL78" s="95">
        <v>0</v>
      </c>
      <c r="IM78" s="95">
        <v>0</v>
      </c>
      <c r="IN78" s="95">
        <v>0</v>
      </c>
      <c r="IO78" s="95">
        <v>0</v>
      </c>
      <c r="IP78" s="95">
        <v>0</v>
      </c>
      <c r="IQ78" s="113" t="s">
        <v>1900</v>
      </c>
      <c r="IR78" s="113" t="s">
        <v>1900</v>
      </c>
      <c r="IS78" s="113" t="s">
        <v>1900</v>
      </c>
      <c r="IT78" s="95">
        <v>48.98</v>
      </c>
      <c r="IU78" s="95">
        <v>1</v>
      </c>
      <c r="IV78" s="113">
        <v>0.05</v>
      </c>
      <c r="IW78" s="95" t="s">
        <v>1900</v>
      </c>
      <c r="IX78" s="95" t="s">
        <v>1900</v>
      </c>
      <c r="IY78" s="124" t="s">
        <v>1900</v>
      </c>
      <c r="IZ78" s="124" t="s">
        <v>1900</v>
      </c>
      <c r="JA78" s="182" t="s">
        <v>267</v>
      </c>
      <c r="JB78" s="182">
        <v>0</v>
      </c>
      <c r="JC78" s="230">
        <v>0</v>
      </c>
      <c r="JD78" s="205"/>
    </row>
    <row r="79" spans="1:264" s="35" customFormat="1" ht="29.25" hidden="1" customHeight="1">
      <c r="A79" s="122" t="s">
        <v>256</v>
      </c>
      <c r="B79" s="158" t="s">
        <v>256</v>
      </c>
      <c r="C79" s="158" t="s">
        <v>1724</v>
      </c>
      <c r="D79" s="55">
        <v>45</v>
      </c>
      <c r="E79" s="158" t="s">
        <v>1633</v>
      </c>
      <c r="F79" s="145">
        <v>246</v>
      </c>
      <c r="G79" s="55" t="s">
        <v>1986</v>
      </c>
      <c r="H79" s="123">
        <v>148</v>
      </c>
      <c r="I79" s="123">
        <v>165</v>
      </c>
      <c r="J79" s="124">
        <v>1.1148648999999999</v>
      </c>
      <c r="K79" s="124">
        <v>12.139864899999999</v>
      </c>
      <c r="L79" s="123">
        <v>72</v>
      </c>
      <c r="M79" s="123">
        <v>93</v>
      </c>
      <c r="N79" s="123">
        <v>0</v>
      </c>
      <c r="O79" s="123">
        <v>0</v>
      </c>
      <c r="P79" s="123">
        <v>0</v>
      </c>
      <c r="Q79" s="123">
        <v>0</v>
      </c>
      <c r="R79" s="123">
        <v>0</v>
      </c>
      <c r="S79" s="123">
        <v>1</v>
      </c>
      <c r="T79" s="123">
        <v>0</v>
      </c>
      <c r="U79" s="123">
        <v>0</v>
      </c>
      <c r="V79" s="123">
        <v>3</v>
      </c>
      <c r="W79" s="123">
        <v>7</v>
      </c>
      <c r="X79" s="123">
        <v>55</v>
      </c>
      <c r="Y79" s="123">
        <v>72</v>
      </c>
      <c r="Z79" s="123">
        <v>27</v>
      </c>
      <c r="AA79" s="123">
        <v>0</v>
      </c>
      <c r="AB79" s="123">
        <v>159</v>
      </c>
      <c r="AC79" s="123">
        <v>154</v>
      </c>
      <c r="AD79" s="123">
        <v>2</v>
      </c>
      <c r="AE79" s="123">
        <v>18</v>
      </c>
      <c r="AF79" s="123">
        <v>144</v>
      </c>
      <c r="AG79" s="123">
        <v>1</v>
      </c>
      <c r="AH79" s="123">
        <v>0</v>
      </c>
      <c r="AI79" s="123">
        <v>108</v>
      </c>
      <c r="AJ79" s="123">
        <v>32</v>
      </c>
      <c r="AK79" s="123">
        <v>14</v>
      </c>
      <c r="AL79" s="123">
        <v>11</v>
      </c>
      <c r="AM79" s="123">
        <v>19</v>
      </c>
      <c r="AN79" s="125">
        <v>292.74324324324323</v>
      </c>
      <c r="AO79" s="125">
        <v>227</v>
      </c>
      <c r="AP79" s="123">
        <v>1</v>
      </c>
      <c r="AQ79" s="123">
        <v>9</v>
      </c>
      <c r="AR79" s="123">
        <v>106</v>
      </c>
      <c r="AS79" s="123">
        <v>14</v>
      </c>
      <c r="AT79" s="123">
        <v>5</v>
      </c>
      <c r="AU79" s="123">
        <v>2</v>
      </c>
      <c r="AV79" s="123">
        <v>2</v>
      </c>
      <c r="AW79" s="123">
        <v>2</v>
      </c>
      <c r="AX79" s="123">
        <v>2</v>
      </c>
      <c r="AY79" s="123">
        <v>3</v>
      </c>
      <c r="AZ79" s="123">
        <v>2</v>
      </c>
      <c r="BA79" s="125">
        <v>12281.715277777777</v>
      </c>
      <c r="BB79" s="125">
        <v>9501.5</v>
      </c>
      <c r="BC79" s="123">
        <v>4</v>
      </c>
      <c r="BD79" s="123">
        <v>79</v>
      </c>
      <c r="BE79" s="123">
        <v>38</v>
      </c>
      <c r="BF79" s="123">
        <v>9</v>
      </c>
      <c r="BG79" s="123">
        <v>3</v>
      </c>
      <c r="BH79" s="123">
        <v>3</v>
      </c>
      <c r="BI79" s="123">
        <v>3</v>
      </c>
      <c r="BJ79" s="123">
        <v>3</v>
      </c>
      <c r="BK79" s="123">
        <v>1</v>
      </c>
      <c r="BL79" s="123">
        <v>1</v>
      </c>
      <c r="BM79" s="123">
        <v>0</v>
      </c>
      <c r="BN79" s="123">
        <v>0</v>
      </c>
      <c r="BO79" s="123">
        <v>0</v>
      </c>
      <c r="BP79" s="123">
        <v>0</v>
      </c>
      <c r="BQ79" s="123">
        <v>0</v>
      </c>
      <c r="BR79" s="123">
        <v>0</v>
      </c>
      <c r="BS79" s="123">
        <v>0</v>
      </c>
      <c r="BT79" s="123">
        <v>0</v>
      </c>
      <c r="BU79" s="123">
        <v>0</v>
      </c>
      <c r="BV79" s="123">
        <v>0</v>
      </c>
      <c r="BW79" s="123">
        <v>0</v>
      </c>
      <c r="BX79" s="123">
        <v>13</v>
      </c>
      <c r="BY79" s="125">
        <v>25756</v>
      </c>
      <c r="BZ79" s="125">
        <v>25151</v>
      </c>
      <c r="CA79" s="123">
        <v>4</v>
      </c>
      <c r="CB79" s="125">
        <v>4383.75</v>
      </c>
      <c r="CC79" s="125">
        <v>4783</v>
      </c>
      <c r="CD79" s="123">
        <v>126</v>
      </c>
      <c r="CE79" s="125">
        <v>11001.571428571429</v>
      </c>
      <c r="CF79" s="125">
        <v>9492</v>
      </c>
      <c r="CG79" s="123">
        <v>133</v>
      </c>
      <c r="CH79" s="123">
        <v>9</v>
      </c>
      <c r="CI79" s="123">
        <v>2</v>
      </c>
      <c r="CJ79" s="123">
        <v>0</v>
      </c>
      <c r="CK79" s="123">
        <v>0</v>
      </c>
      <c r="CL79" s="123">
        <v>0</v>
      </c>
      <c r="CM79" s="126">
        <v>0</v>
      </c>
      <c r="CN79" s="123">
        <v>0</v>
      </c>
      <c r="CO79" s="126">
        <v>0</v>
      </c>
      <c r="CP79" s="123">
        <v>112</v>
      </c>
      <c r="CQ79" s="123">
        <v>0</v>
      </c>
      <c r="CR79" s="126">
        <v>0</v>
      </c>
      <c r="CS79" s="123">
        <v>13</v>
      </c>
      <c r="CT79" s="126">
        <f t="shared" si="9"/>
        <v>8.7837837837837843E-2</v>
      </c>
      <c r="CU79" s="123">
        <v>99</v>
      </c>
      <c r="CV79" s="126">
        <f t="shared" si="10"/>
        <v>0.66891891891891897</v>
      </c>
      <c r="CW79" s="123">
        <v>13</v>
      </c>
      <c r="CX79" s="126">
        <f t="shared" si="11"/>
        <v>8.7837837837837843E-2</v>
      </c>
      <c r="CY79" s="123">
        <v>98</v>
      </c>
      <c r="CZ79" s="126">
        <f t="shared" si="12"/>
        <v>0.66216216216216217</v>
      </c>
      <c r="DA79" s="122" t="s">
        <v>1896</v>
      </c>
      <c r="DB79" s="55"/>
      <c r="DC79" s="55">
        <v>4</v>
      </c>
      <c r="DD79" s="55">
        <v>0</v>
      </c>
      <c r="DE79" s="78" t="s">
        <v>258</v>
      </c>
      <c r="DF79" s="127" t="s">
        <v>259</v>
      </c>
      <c r="DG79" s="78" t="s">
        <v>740</v>
      </c>
      <c r="DH79" s="127" t="s">
        <v>741</v>
      </c>
      <c r="DI79" s="78" t="s">
        <v>338</v>
      </c>
      <c r="DJ79" s="127" t="s">
        <v>339</v>
      </c>
      <c r="DK79" s="78" t="s">
        <v>404</v>
      </c>
      <c r="DL79" s="127" t="s">
        <v>490</v>
      </c>
      <c r="DM79" s="127" t="s">
        <v>1026</v>
      </c>
      <c r="DN79" s="55" t="s">
        <v>1897</v>
      </c>
      <c r="DO79" s="68">
        <v>4.9504950495049496</v>
      </c>
      <c r="DP79" s="55" t="s">
        <v>1898</v>
      </c>
      <c r="DQ79" s="55" t="s">
        <v>1904</v>
      </c>
      <c r="DR79" s="127" t="s">
        <v>266</v>
      </c>
      <c r="DS79" s="169"/>
      <c r="DT79" s="77"/>
      <c r="DU79" s="78" t="s">
        <v>519</v>
      </c>
      <c r="DV79" s="123">
        <v>148</v>
      </c>
      <c r="DW79" s="123">
        <v>148</v>
      </c>
      <c r="DX79" s="55">
        <v>0</v>
      </c>
      <c r="DY79" s="55">
        <v>0</v>
      </c>
      <c r="DZ79" s="55">
        <v>33</v>
      </c>
      <c r="EA79" s="55">
        <v>115</v>
      </c>
      <c r="EB79" s="123">
        <v>0</v>
      </c>
      <c r="EC79" s="55">
        <v>0</v>
      </c>
      <c r="ED79" s="55">
        <v>0</v>
      </c>
      <c r="EE79" s="55">
        <v>0</v>
      </c>
      <c r="EF79" s="55">
        <v>0</v>
      </c>
      <c r="EG79" s="55">
        <v>0</v>
      </c>
      <c r="EH79" s="78">
        <v>1</v>
      </c>
      <c r="EI79" s="78">
        <v>0</v>
      </c>
      <c r="EJ79" s="127" t="s">
        <v>268</v>
      </c>
      <c r="EK79" s="127" t="s">
        <v>290</v>
      </c>
      <c r="EL79" s="81">
        <v>26876</v>
      </c>
      <c r="EM79" s="78">
        <v>47</v>
      </c>
      <c r="EN79" s="78" t="s">
        <v>378</v>
      </c>
      <c r="EO79" s="84">
        <v>9609</v>
      </c>
      <c r="EP79" s="78">
        <v>0.84</v>
      </c>
      <c r="EQ79" s="263">
        <v>9170.4467952219002</v>
      </c>
      <c r="ER79" s="263">
        <v>38336.886455204403</v>
      </c>
      <c r="ES79" s="84">
        <f t="shared" si="13"/>
        <v>29166.439659982505</v>
      </c>
      <c r="ET79" s="113">
        <f t="shared" si="14"/>
        <v>0.76079312528581811</v>
      </c>
      <c r="EU79" s="55">
        <v>3</v>
      </c>
      <c r="EV79" s="55">
        <v>2</v>
      </c>
      <c r="EW79" s="55" t="s">
        <v>1898</v>
      </c>
      <c r="EX79" s="78" t="s">
        <v>267</v>
      </c>
      <c r="EY79" s="158"/>
      <c r="EZ79" s="158"/>
      <c r="FA79" s="78" t="s">
        <v>267</v>
      </c>
      <c r="FB79" s="55" t="s">
        <v>51</v>
      </c>
      <c r="FC79" s="55" t="s">
        <v>1898</v>
      </c>
      <c r="FD79" s="122"/>
      <c r="FE79" s="55"/>
      <c r="FF79" s="127" t="s">
        <v>267</v>
      </c>
      <c r="FG79" s="55" t="s">
        <v>272</v>
      </c>
      <c r="FH79" s="78" t="s">
        <v>1634</v>
      </c>
      <c r="FI79" s="78" t="s">
        <v>1028</v>
      </c>
      <c r="FJ79" s="55">
        <v>3707</v>
      </c>
      <c r="FK79" s="55">
        <v>9</v>
      </c>
      <c r="FL79" s="78" t="s">
        <v>1029</v>
      </c>
      <c r="FM79" s="55"/>
      <c r="FN79" s="55" t="s">
        <v>1900</v>
      </c>
      <c r="FO79" s="55" t="s">
        <v>1900</v>
      </c>
      <c r="FP79" s="55">
        <v>0</v>
      </c>
      <c r="FQ79" s="125">
        <v>17893678.072250154</v>
      </c>
      <c r="FR79" s="125">
        <v>120903.23021790644</v>
      </c>
      <c r="FS79" s="55">
        <v>3</v>
      </c>
      <c r="FT79" s="55">
        <v>3</v>
      </c>
      <c r="FU79" s="55">
        <v>0</v>
      </c>
      <c r="FV79" s="125">
        <v>0</v>
      </c>
      <c r="FW79" s="55">
        <v>0</v>
      </c>
      <c r="FX79" s="125">
        <v>0</v>
      </c>
      <c r="FY79" s="55">
        <v>0</v>
      </c>
      <c r="FZ79" s="125">
        <v>0</v>
      </c>
      <c r="GA79" s="55" t="s">
        <v>1900</v>
      </c>
      <c r="GB79" s="55" t="s">
        <v>1900</v>
      </c>
      <c r="GC79" s="55" t="s">
        <v>1900</v>
      </c>
      <c r="GD79" s="124">
        <v>90.64</v>
      </c>
      <c r="GE79" s="124">
        <v>19.59</v>
      </c>
      <c r="GF79" s="125">
        <v>469464.61</v>
      </c>
      <c r="GG79" s="125">
        <v>3172.0581756756756</v>
      </c>
      <c r="GH79" s="125">
        <v>1937280.2000000002</v>
      </c>
      <c r="GI79" s="125">
        <v>13089.731081081083</v>
      </c>
      <c r="GJ79" s="125">
        <v>110968.53</v>
      </c>
      <c r="GK79" s="125">
        <v>749.78736486486491</v>
      </c>
      <c r="GL79" s="125">
        <v>154599.47</v>
      </c>
      <c r="GM79" s="125">
        <v>1044.5910135135134</v>
      </c>
      <c r="GN79" s="125">
        <v>124517.69</v>
      </c>
      <c r="GO79" s="125">
        <v>841.33574324324331</v>
      </c>
      <c r="GP79" s="125">
        <v>9545.69</v>
      </c>
      <c r="GQ79" s="125">
        <v>64.497905405405405</v>
      </c>
      <c r="GR79" s="125">
        <v>17153.269999999997</v>
      </c>
      <c r="GS79" s="125">
        <v>115.90047297297295</v>
      </c>
      <c r="GT79" s="125">
        <v>1520495.5500000003</v>
      </c>
      <c r="GU79" s="125">
        <v>10273.618581081082</v>
      </c>
      <c r="GV79" s="125">
        <v>-538086.69000000018</v>
      </c>
      <c r="GW79" s="125">
        <v>-3635.7208783783794</v>
      </c>
      <c r="GX79" s="55">
        <v>0</v>
      </c>
      <c r="GY79" s="55">
        <v>0</v>
      </c>
      <c r="GZ79" s="55">
        <v>0</v>
      </c>
      <c r="HA79" s="55" t="s">
        <v>1901</v>
      </c>
      <c r="HB79" s="172">
        <v>0.63712770083477199</v>
      </c>
      <c r="HC79" s="123">
        <v>34</v>
      </c>
      <c r="HD79" s="153">
        <v>7.6576576576576585E-2</v>
      </c>
      <c r="HE79" s="123">
        <v>4</v>
      </c>
      <c r="HF79" s="153">
        <v>2.7027027027027029E-2</v>
      </c>
      <c r="HG79" s="123">
        <v>976</v>
      </c>
      <c r="HH79" s="153">
        <v>2.198198198198198</v>
      </c>
      <c r="HI79" s="123">
        <v>20</v>
      </c>
      <c r="HJ79" s="153">
        <v>0.13513513513513514</v>
      </c>
      <c r="HK79" s="123">
        <v>308</v>
      </c>
      <c r="HL79" s="153">
        <v>0.69369369369369371</v>
      </c>
      <c r="HM79" s="123">
        <v>2</v>
      </c>
      <c r="HN79" s="153">
        <v>1.3513513513513514E-2</v>
      </c>
      <c r="HO79" s="123">
        <v>707</v>
      </c>
      <c r="HP79" s="153">
        <v>1.5923423423423422</v>
      </c>
      <c r="HQ79" s="123">
        <v>586</v>
      </c>
      <c r="HR79" s="153">
        <v>1.3198198198198199</v>
      </c>
      <c r="HS79" s="123">
        <v>25</v>
      </c>
      <c r="HT79" s="153">
        <v>12.5</v>
      </c>
      <c r="HU79" s="123">
        <v>31</v>
      </c>
      <c r="HV79" s="153">
        <v>15.5</v>
      </c>
      <c r="HW79" s="123">
        <v>64</v>
      </c>
      <c r="HX79" s="123">
        <v>21.333333333333332</v>
      </c>
      <c r="HY79" s="153">
        <v>0.88888888888888884</v>
      </c>
      <c r="HZ79" s="123">
        <v>4277</v>
      </c>
      <c r="IA79" s="153">
        <v>9.6328828828828836</v>
      </c>
      <c r="IB79" s="123">
        <v>11</v>
      </c>
      <c r="IC79" s="153">
        <v>7.4324324324324328E-2</v>
      </c>
      <c r="ID79" s="123">
        <v>3165</v>
      </c>
      <c r="IE79" s="153">
        <v>7.1283783783783781</v>
      </c>
      <c r="IF79" s="123">
        <v>186</v>
      </c>
      <c r="IG79" s="153">
        <v>1.2567567567567568</v>
      </c>
      <c r="IH79" s="123">
        <v>269</v>
      </c>
      <c r="II79" s="153">
        <v>0.60585585585585588</v>
      </c>
      <c r="IJ79" s="123">
        <v>57</v>
      </c>
      <c r="IK79" s="153">
        <v>0.38513513513513514</v>
      </c>
      <c r="IL79" s="95">
        <v>0</v>
      </c>
      <c r="IM79" s="95">
        <v>0</v>
      </c>
      <c r="IN79" s="95">
        <v>0</v>
      </c>
      <c r="IO79" s="95">
        <v>0</v>
      </c>
      <c r="IP79" s="95">
        <v>0</v>
      </c>
      <c r="IQ79" s="113" t="s">
        <v>1900</v>
      </c>
      <c r="IR79" s="113" t="s">
        <v>1900</v>
      </c>
      <c r="IS79" s="113" t="s">
        <v>1900</v>
      </c>
      <c r="IT79" s="95">
        <v>74</v>
      </c>
      <c r="IU79" s="95">
        <v>5</v>
      </c>
      <c r="IV79" s="113">
        <v>3.3783783783783786E-2</v>
      </c>
      <c r="IW79" s="95" t="s">
        <v>1900</v>
      </c>
      <c r="IX79" s="95" t="s">
        <v>1900</v>
      </c>
      <c r="IY79" s="124" t="s">
        <v>1900</v>
      </c>
      <c r="IZ79" s="124" t="s">
        <v>1900</v>
      </c>
      <c r="JA79" s="182" t="s">
        <v>267</v>
      </c>
      <c r="JB79" s="182">
        <v>4</v>
      </c>
      <c r="JC79" s="230">
        <v>2.7027027027027029E-2</v>
      </c>
      <c r="JD79" s="205"/>
    </row>
    <row r="80" spans="1:264" s="35" customFormat="1" ht="29.25" hidden="1" customHeight="1">
      <c r="A80" s="122" t="s">
        <v>278</v>
      </c>
      <c r="B80" s="158" t="s">
        <v>278</v>
      </c>
      <c r="C80" s="158" t="s">
        <v>1798</v>
      </c>
      <c r="D80" s="55">
        <v>167</v>
      </c>
      <c r="E80" s="158" t="s">
        <v>279</v>
      </c>
      <c r="F80" s="145">
        <v>242</v>
      </c>
      <c r="G80" s="55" t="s">
        <v>2001</v>
      </c>
      <c r="H80" s="123">
        <v>30</v>
      </c>
      <c r="I80" s="123">
        <v>68</v>
      </c>
      <c r="J80" s="124">
        <v>2.2666667</v>
      </c>
      <c r="K80" s="124">
        <v>20.246666699999999</v>
      </c>
      <c r="L80" s="123">
        <v>24</v>
      </c>
      <c r="M80" s="123">
        <v>44</v>
      </c>
      <c r="N80" s="123">
        <v>4</v>
      </c>
      <c r="O80" s="123">
        <v>7</v>
      </c>
      <c r="P80" s="123">
        <v>6</v>
      </c>
      <c r="Q80" s="123">
        <v>7</v>
      </c>
      <c r="R80" s="123">
        <v>5</v>
      </c>
      <c r="S80" s="123">
        <v>6</v>
      </c>
      <c r="T80" s="123">
        <v>8</v>
      </c>
      <c r="U80" s="123">
        <v>8</v>
      </c>
      <c r="V80" s="123">
        <v>5</v>
      </c>
      <c r="W80" s="123">
        <v>6</v>
      </c>
      <c r="X80" s="123">
        <v>3</v>
      </c>
      <c r="Y80" s="123">
        <v>3</v>
      </c>
      <c r="Z80" s="123">
        <v>0</v>
      </c>
      <c r="AA80" s="123">
        <v>20</v>
      </c>
      <c r="AB80" s="123">
        <v>8</v>
      </c>
      <c r="AC80" s="123">
        <v>6</v>
      </c>
      <c r="AD80" s="123">
        <v>2</v>
      </c>
      <c r="AE80" s="123">
        <v>53</v>
      </c>
      <c r="AF80" s="123">
        <v>12</v>
      </c>
      <c r="AG80" s="123">
        <v>0</v>
      </c>
      <c r="AH80" s="123">
        <v>1</v>
      </c>
      <c r="AI80" s="123">
        <v>13</v>
      </c>
      <c r="AJ80" s="123">
        <v>2</v>
      </c>
      <c r="AK80" s="123">
        <v>0</v>
      </c>
      <c r="AL80" s="123">
        <v>0</v>
      </c>
      <c r="AM80" s="123">
        <v>1</v>
      </c>
      <c r="AN80" s="125">
        <v>566.76666666666665</v>
      </c>
      <c r="AO80" s="125">
        <v>596.5</v>
      </c>
      <c r="AP80" s="123">
        <v>2</v>
      </c>
      <c r="AQ80" s="123">
        <v>0</v>
      </c>
      <c r="AR80" s="123">
        <v>4</v>
      </c>
      <c r="AS80" s="123">
        <v>5</v>
      </c>
      <c r="AT80" s="123">
        <v>2</v>
      </c>
      <c r="AU80" s="123">
        <v>3</v>
      </c>
      <c r="AV80" s="123">
        <v>5</v>
      </c>
      <c r="AW80" s="123">
        <v>4</v>
      </c>
      <c r="AX80" s="123">
        <v>1</v>
      </c>
      <c r="AY80" s="123">
        <v>0</v>
      </c>
      <c r="AZ80" s="123">
        <v>4</v>
      </c>
      <c r="BA80" s="125">
        <v>23524.366666666665</v>
      </c>
      <c r="BB80" s="125">
        <v>23928</v>
      </c>
      <c r="BC80" s="123">
        <v>3</v>
      </c>
      <c r="BD80" s="123">
        <v>4</v>
      </c>
      <c r="BE80" s="123">
        <v>5</v>
      </c>
      <c r="BF80" s="123">
        <v>1</v>
      </c>
      <c r="BG80" s="123">
        <v>4</v>
      </c>
      <c r="BH80" s="123">
        <v>5</v>
      </c>
      <c r="BI80" s="123">
        <v>3</v>
      </c>
      <c r="BJ80" s="123">
        <v>1</v>
      </c>
      <c r="BK80" s="123">
        <v>1</v>
      </c>
      <c r="BL80" s="123">
        <v>0</v>
      </c>
      <c r="BM80" s="123">
        <v>2</v>
      </c>
      <c r="BN80" s="123">
        <v>0</v>
      </c>
      <c r="BO80" s="123">
        <v>1</v>
      </c>
      <c r="BP80" s="123">
        <v>0</v>
      </c>
      <c r="BQ80" s="123">
        <v>0</v>
      </c>
      <c r="BR80" s="123">
        <v>0</v>
      </c>
      <c r="BS80" s="123">
        <v>0</v>
      </c>
      <c r="BT80" s="123">
        <v>0</v>
      </c>
      <c r="BU80" s="123">
        <v>0</v>
      </c>
      <c r="BV80" s="123">
        <v>0</v>
      </c>
      <c r="BW80" s="123">
        <v>0</v>
      </c>
      <c r="BX80" s="123">
        <v>19</v>
      </c>
      <c r="BY80" s="125">
        <v>30697.684210526317</v>
      </c>
      <c r="BZ80" s="125">
        <v>28569</v>
      </c>
      <c r="CA80" s="123">
        <v>4</v>
      </c>
      <c r="CB80" s="125">
        <v>11927</v>
      </c>
      <c r="CC80" s="125">
        <v>7181.5</v>
      </c>
      <c r="CD80" s="123">
        <v>8</v>
      </c>
      <c r="CE80" s="125">
        <v>12917</v>
      </c>
      <c r="CF80" s="125">
        <v>11400</v>
      </c>
      <c r="CG80" s="123">
        <v>21</v>
      </c>
      <c r="CH80" s="123">
        <v>6</v>
      </c>
      <c r="CI80" s="123">
        <v>3</v>
      </c>
      <c r="CJ80" s="123">
        <v>0</v>
      </c>
      <c r="CK80" s="123">
        <v>0</v>
      </c>
      <c r="CL80" s="123">
        <v>0</v>
      </c>
      <c r="CM80" s="126">
        <v>0</v>
      </c>
      <c r="CN80" s="123">
        <v>0</v>
      </c>
      <c r="CO80" s="126">
        <v>0</v>
      </c>
      <c r="CP80" s="123">
        <v>10</v>
      </c>
      <c r="CQ80" s="123">
        <v>5</v>
      </c>
      <c r="CR80" s="126">
        <v>7.3529411764705885E-2</v>
      </c>
      <c r="CS80" s="123">
        <v>5</v>
      </c>
      <c r="CT80" s="126">
        <f t="shared" si="9"/>
        <v>0.16666666666666666</v>
      </c>
      <c r="CU80" s="123">
        <v>11</v>
      </c>
      <c r="CV80" s="126">
        <f t="shared" si="10"/>
        <v>0.36666666666666664</v>
      </c>
      <c r="CW80" s="123">
        <v>0</v>
      </c>
      <c r="CX80" s="126">
        <f t="shared" si="11"/>
        <v>0</v>
      </c>
      <c r="CY80" s="123">
        <v>5</v>
      </c>
      <c r="CZ80" s="126">
        <f t="shared" si="12"/>
        <v>0.16666666666666666</v>
      </c>
      <c r="DA80" s="122" t="s">
        <v>2002</v>
      </c>
      <c r="DB80" s="55"/>
      <c r="DC80" s="55">
        <v>20</v>
      </c>
      <c r="DD80" s="55">
        <v>0</v>
      </c>
      <c r="DE80" s="78" t="s">
        <v>280</v>
      </c>
      <c r="DF80" s="127" t="s">
        <v>281</v>
      </c>
      <c r="DG80" s="78" t="s">
        <v>282</v>
      </c>
      <c r="DH80" s="127" t="s">
        <v>283</v>
      </c>
      <c r="DI80" s="78" t="s">
        <v>284</v>
      </c>
      <c r="DJ80" s="127" t="s">
        <v>285</v>
      </c>
      <c r="DK80" s="78" t="s">
        <v>286</v>
      </c>
      <c r="DL80" s="127" t="s">
        <v>287</v>
      </c>
      <c r="DM80" s="127" t="s">
        <v>288</v>
      </c>
      <c r="DN80" s="55" t="s">
        <v>1897</v>
      </c>
      <c r="DO80" s="68">
        <v>0</v>
      </c>
      <c r="DP80" s="55" t="s">
        <v>1898</v>
      </c>
      <c r="DQ80" s="55" t="s">
        <v>1904</v>
      </c>
      <c r="DR80" s="127" t="s">
        <v>289</v>
      </c>
      <c r="DS80" s="169"/>
      <c r="DT80" s="78">
        <v>2021</v>
      </c>
      <c r="DU80" s="78" t="s">
        <v>267</v>
      </c>
      <c r="DV80" s="123">
        <v>30</v>
      </c>
      <c r="DW80" s="123">
        <v>30</v>
      </c>
      <c r="DX80" s="55">
        <v>0</v>
      </c>
      <c r="DY80" s="55">
        <v>0</v>
      </c>
      <c r="DZ80" s="55">
        <v>0</v>
      </c>
      <c r="EA80" s="55">
        <v>8</v>
      </c>
      <c r="EB80" s="123">
        <v>20</v>
      </c>
      <c r="EC80" s="55">
        <v>0</v>
      </c>
      <c r="ED80" s="55">
        <v>2</v>
      </c>
      <c r="EE80" s="55">
        <v>0</v>
      </c>
      <c r="EF80" s="55">
        <v>0</v>
      </c>
      <c r="EG80" s="55">
        <v>0</v>
      </c>
      <c r="EH80" s="78">
        <v>1</v>
      </c>
      <c r="EI80" s="78">
        <v>0</v>
      </c>
      <c r="EJ80" s="127" t="s">
        <v>268</v>
      </c>
      <c r="EK80" s="127" t="s">
        <v>290</v>
      </c>
      <c r="EL80" s="81">
        <v>26603</v>
      </c>
      <c r="EM80" s="78">
        <v>48</v>
      </c>
      <c r="EN80" s="78" t="s">
        <v>291</v>
      </c>
      <c r="EO80" s="84">
        <v>6983</v>
      </c>
      <c r="EP80" s="78">
        <v>0.23</v>
      </c>
      <c r="EQ80" s="263">
        <v>6715.4806490686597</v>
      </c>
      <c r="ER80" s="263">
        <v>10171.7443735574</v>
      </c>
      <c r="ES80" s="84">
        <f t="shared" si="13"/>
        <v>3456.2637244887401</v>
      </c>
      <c r="ET80" s="113">
        <f t="shared" si="14"/>
        <v>0.33979065906076922</v>
      </c>
      <c r="EU80" s="55">
        <v>5</v>
      </c>
      <c r="EV80" s="55">
        <v>0</v>
      </c>
      <c r="EW80" s="55" t="s">
        <v>1901</v>
      </c>
      <c r="EX80" s="78" t="s">
        <v>267</v>
      </c>
      <c r="EY80" s="158"/>
      <c r="EZ80" s="158"/>
      <c r="FA80" s="78" t="s">
        <v>272</v>
      </c>
      <c r="FB80" s="55" t="s">
        <v>51</v>
      </c>
      <c r="FC80" s="55" t="s">
        <v>1898</v>
      </c>
      <c r="FD80" s="122"/>
      <c r="FE80" s="55"/>
      <c r="FF80" s="127" t="s">
        <v>267</v>
      </c>
      <c r="FG80" s="55" t="s">
        <v>272</v>
      </c>
      <c r="FH80" s="78" t="s">
        <v>292</v>
      </c>
      <c r="FI80" s="78" t="s">
        <v>293</v>
      </c>
      <c r="FJ80" s="55">
        <v>4007</v>
      </c>
      <c r="FK80" s="55">
        <v>17</v>
      </c>
      <c r="FL80" s="78" t="s">
        <v>294</v>
      </c>
      <c r="FM80" s="55"/>
      <c r="FN80" s="55" t="s">
        <v>1900</v>
      </c>
      <c r="FO80" s="55" t="s">
        <v>1900</v>
      </c>
      <c r="FP80" s="55">
        <v>0</v>
      </c>
      <c r="FQ80" s="125">
        <v>7719926.5349374218</v>
      </c>
      <c r="FR80" s="125">
        <v>257330.88449791406</v>
      </c>
      <c r="FS80" s="55" t="s">
        <v>1920</v>
      </c>
      <c r="FT80" s="55">
        <v>3</v>
      </c>
      <c r="FU80" s="55">
        <v>0</v>
      </c>
      <c r="FV80" s="125">
        <v>0</v>
      </c>
      <c r="FW80" s="55">
        <v>0</v>
      </c>
      <c r="FX80" s="125">
        <v>0</v>
      </c>
      <c r="FY80" s="55">
        <v>0</v>
      </c>
      <c r="FZ80" s="125">
        <v>0</v>
      </c>
      <c r="GA80" s="55" t="s">
        <v>1900</v>
      </c>
      <c r="GB80" s="55" t="s">
        <v>1900</v>
      </c>
      <c r="GC80" s="55" t="s">
        <v>1900</v>
      </c>
      <c r="GD80" s="124">
        <v>88.03</v>
      </c>
      <c r="GE80" s="124">
        <v>50</v>
      </c>
      <c r="GF80" s="125">
        <v>185884.22</v>
      </c>
      <c r="GG80" s="125">
        <v>6196.1406666666671</v>
      </c>
      <c r="GH80" s="125">
        <v>536470.49999999988</v>
      </c>
      <c r="GI80" s="125">
        <v>17882.349999999995</v>
      </c>
      <c r="GJ80" s="125">
        <v>23009.41</v>
      </c>
      <c r="GK80" s="125">
        <v>766.98033333333331</v>
      </c>
      <c r="GL80" s="125">
        <v>30500.17</v>
      </c>
      <c r="GM80" s="125">
        <v>1016.6723333333333</v>
      </c>
      <c r="GN80" s="125">
        <v>38731.81</v>
      </c>
      <c r="GO80" s="125">
        <v>1291.0603333333333</v>
      </c>
      <c r="GP80" s="125">
        <v>3463.87</v>
      </c>
      <c r="GQ80" s="125">
        <v>115.46233333333333</v>
      </c>
      <c r="GR80" s="125">
        <v>57677.770000000004</v>
      </c>
      <c r="GS80" s="125">
        <v>1922.5923333333335</v>
      </c>
      <c r="GT80" s="125">
        <v>383087.46999999986</v>
      </c>
      <c r="GU80" s="125">
        <v>12769.582333333328</v>
      </c>
      <c r="GV80" s="125">
        <v>-182432.04999999987</v>
      </c>
      <c r="GW80" s="125">
        <v>-6081.0683333333291</v>
      </c>
      <c r="GX80" s="55">
        <v>0</v>
      </c>
      <c r="GY80" s="55">
        <v>0</v>
      </c>
      <c r="GZ80" s="55">
        <v>0</v>
      </c>
      <c r="HA80" s="55" t="s">
        <v>1901</v>
      </c>
      <c r="HB80" s="172">
        <v>0.9832939935814673</v>
      </c>
      <c r="HC80" s="123">
        <v>18</v>
      </c>
      <c r="HD80" s="153">
        <v>0.2</v>
      </c>
      <c r="HE80" s="123">
        <v>1</v>
      </c>
      <c r="HF80" s="153">
        <v>3.3333333333333333E-2</v>
      </c>
      <c r="HG80" s="123">
        <v>304</v>
      </c>
      <c r="HH80" s="153">
        <v>3.3777777777777778</v>
      </c>
      <c r="HI80" s="123">
        <v>9</v>
      </c>
      <c r="HJ80" s="153">
        <v>0.3</v>
      </c>
      <c r="HK80" s="123">
        <v>103</v>
      </c>
      <c r="HL80" s="153">
        <v>1.1444444444444446</v>
      </c>
      <c r="HM80" s="123">
        <v>0</v>
      </c>
      <c r="HN80" s="153">
        <v>0</v>
      </c>
      <c r="HO80" s="123">
        <v>171</v>
      </c>
      <c r="HP80" s="153">
        <v>1.9</v>
      </c>
      <c r="HQ80" s="123">
        <v>77</v>
      </c>
      <c r="HR80" s="153">
        <v>0.85555555555555562</v>
      </c>
      <c r="HS80" s="123">
        <v>1</v>
      </c>
      <c r="HT80" s="153">
        <v>0.5</v>
      </c>
      <c r="HU80" s="123">
        <v>0</v>
      </c>
      <c r="HV80" s="153">
        <v>0</v>
      </c>
      <c r="HW80" s="123"/>
      <c r="HX80" s="123"/>
      <c r="HY80" s="153"/>
      <c r="HZ80" s="123">
        <v>1018</v>
      </c>
      <c r="IA80" s="153">
        <v>11.31111111111111</v>
      </c>
      <c r="IB80" s="123">
        <v>2</v>
      </c>
      <c r="IC80" s="153">
        <v>6.6666666666666666E-2</v>
      </c>
      <c r="ID80" s="123">
        <v>815</v>
      </c>
      <c r="IE80" s="153">
        <v>9.0555555555555554</v>
      </c>
      <c r="IF80" s="123">
        <v>92</v>
      </c>
      <c r="IG80" s="153">
        <v>3.0666666666666669</v>
      </c>
      <c r="IH80" s="123">
        <v>38</v>
      </c>
      <c r="II80" s="153">
        <v>0.42222222222222222</v>
      </c>
      <c r="IJ80" s="123">
        <v>38</v>
      </c>
      <c r="IK80" s="153">
        <v>1.2666666666666666</v>
      </c>
      <c r="IL80" s="95">
        <v>0</v>
      </c>
      <c r="IM80" s="95">
        <v>0</v>
      </c>
      <c r="IN80" s="95">
        <v>0</v>
      </c>
      <c r="IO80" s="95">
        <v>0</v>
      </c>
      <c r="IP80" s="95">
        <v>0</v>
      </c>
      <c r="IQ80" s="113" t="s">
        <v>1900</v>
      </c>
      <c r="IR80" s="113" t="s">
        <v>1900</v>
      </c>
      <c r="IS80" s="113" t="s">
        <v>1900</v>
      </c>
      <c r="IT80" s="95">
        <v>3</v>
      </c>
      <c r="IU80" s="95">
        <v>3</v>
      </c>
      <c r="IV80" s="113">
        <v>0.1</v>
      </c>
      <c r="IW80" s="95" t="s">
        <v>1900</v>
      </c>
      <c r="IX80" s="95" t="s">
        <v>1900</v>
      </c>
      <c r="IY80" s="124" t="s">
        <v>1900</v>
      </c>
      <c r="IZ80" s="124" t="s">
        <v>1900</v>
      </c>
      <c r="JA80" s="182" t="s">
        <v>267</v>
      </c>
      <c r="JB80" s="182">
        <v>0</v>
      </c>
      <c r="JC80" s="230">
        <v>0</v>
      </c>
      <c r="JD80" s="205"/>
    </row>
    <row r="81" spans="1:264" s="35" customFormat="1" ht="29.25" hidden="1" customHeight="1">
      <c r="A81" s="122" t="s">
        <v>278</v>
      </c>
      <c r="B81" s="158" t="s">
        <v>278</v>
      </c>
      <c r="C81" s="158" t="s">
        <v>1747</v>
      </c>
      <c r="D81" s="55">
        <v>73</v>
      </c>
      <c r="E81" s="158" t="s">
        <v>349</v>
      </c>
      <c r="F81" s="145">
        <v>156</v>
      </c>
      <c r="G81" s="55" t="s">
        <v>2003</v>
      </c>
      <c r="H81" s="123">
        <v>233</v>
      </c>
      <c r="I81" s="123">
        <v>538</v>
      </c>
      <c r="J81" s="124">
        <v>2.3090128999999999</v>
      </c>
      <c r="K81" s="124">
        <v>25.0472103</v>
      </c>
      <c r="L81" s="123">
        <v>192</v>
      </c>
      <c r="M81" s="123">
        <v>346</v>
      </c>
      <c r="N81" s="123">
        <v>29</v>
      </c>
      <c r="O81" s="123">
        <v>32</v>
      </c>
      <c r="P81" s="123">
        <v>55</v>
      </c>
      <c r="Q81" s="123">
        <v>57</v>
      </c>
      <c r="R81" s="123">
        <v>48</v>
      </c>
      <c r="S81" s="123">
        <v>65</v>
      </c>
      <c r="T81" s="123">
        <v>48</v>
      </c>
      <c r="U81" s="123">
        <v>54</v>
      </c>
      <c r="V81" s="123">
        <v>33</v>
      </c>
      <c r="W81" s="123">
        <v>28</v>
      </c>
      <c r="X81" s="123">
        <v>51</v>
      </c>
      <c r="Y81" s="123">
        <v>30</v>
      </c>
      <c r="Z81" s="123">
        <v>8</v>
      </c>
      <c r="AA81" s="123">
        <v>148</v>
      </c>
      <c r="AB81" s="123">
        <v>107</v>
      </c>
      <c r="AC81" s="123">
        <v>89</v>
      </c>
      <c r="AD81" s="123">
        <v>23</v>
      </c>
      <c r="AE81" s="123">
        <v>272</v>
      </c>
      <c r="AF81" s="123">
        <v>219</v>
      </c>
      <c r="AG81" s="123">
        <v>24</v>
      </c>
      <c r="AH81" s="123">
        <v>0</v>
      </c>
      <c r="AI81" s="123">
        <v>98</v>
      </c>
      <c r="AJ81" s="123">
        <v>32</v>
      </c>
      <c r="AK81" s="123">
        <v>8</v>
      </c>
      <c r="AL81" s="123">
        <v>3</v>
      </c>
      <c r="AM81" s="123">
        <v>20</v>
      </c>
      <c r="AN81" s="125">
        <v>521.7038626609442</v>
      </c>
      <c r="AO81" s="125">
        <v>390</v>
      </c>
      <c r="AP81" s="123">
        <v>8</v>
      </c>
      <c r="AQ81" s="123">
        <v>13</v>
      </c>
      <c r="AR81" s="123">
        <v>74</v>
      </c>
      <c r="AS81" s="123">
        <v>24</v>
      </c>
      <c r="AT81" s="123">
        <v>23</v>
      </c>
      <c r="AU81" s="123">
        <v>18</v>
      </c>
      <c r="AV81" s="123">
        <v>12</v>
      </c>
      <c r="AW81" s="123">
        <v>14</v>
      </c>
      <c r="AX81" s="123">
        <v>9</v>
      </c>
      <c r="AY81" s="123">
        <v>6</v>
      </c>
      <c r="AZ81" s="123">
        <v>32</v>
      </c>
      <c r="BA81" s="125">
        <v>25094.575757575756</v>
      </c>
      <c r="BB81" s="125">
        <v>18000</v>
      </c>
      <c r="BC81" s="123">
        <v>11</v>
      </c>
      <c r="BD81" s="123">
        <v>36</v>
      </c>
      <c r="BE81" s="123">
        <v>56</v>
      </c>
      <c r="BF81" s="123">
        <v>25</v>
      </c>
      <c r="BG81" s="123">
        <v>20</v>
      </c>
      <c r="BH81" s="123">
        <v>17</v>
      </c>
      <c r="BI81" s="123">
        <v>9</v>
      </c>
      <c r="BJ81" s="123">
        <v>12</v>
      </c>
      <c r="BK81" s="123">
        <v>11</v>
      </c>
      <c r="BL81" s="123">
        <v>10</v>
      </c>
      <c r="BM81" s="123">
        <v>7</v>
      </c>
      <c r="BN81" s="123">
        <v>3</v>
      </c>
      <c r="BO81" s="123">
        <v>2</v>
      </c>
      <c r="BP81" s="123">
        <v>1</v>
      </c>
      <c r="BQ81" s="123">
        <v>2</v>
      </c>
      <c r="BR81" s="123">
        <v>3</v>
      </c>
      <c r="BS81" s="123">
        <v>2</v>
      </c>
      <c r="BT81" s="123">
        <v>0</v>
      </c>
      <c r="BU81" s="123">
        <v>0</v>
      </c>
      <c r="BV81" s="123">
        <v>1</v>
      </c>
      <c r="BW81" s="123">
        <v>3</v>
      </c>
      <c r="BX81" s="123">
        <v>112</v>
      </c>
      <c r="BY81" s="125">
        <v>36818.375</v>
      </c>
      <c r="BZ81" s="125">
        <v>30193.5</v>
      </c>
      <c r="CA81" s="123">
        <v>39</v>
      </c>
      <c r="CB81" s="125">
        <v>18132.435897435898</v>
      </c>
      <c r="CC81" s="125">
        <v>12780</v>
      </c>
      <c r="CD81" s="123">
        <v>89</v>
      </c>
      <c r="CE81" s="125">
        <v>14813.921348314607</v>
      </c>
      <c r="CF81" s="125">
        <v>10536</v>
      </c>
      <c r="CG81" s="123">
        <v>160</v>
      </c>
      <c r="CH81" s="123">
        <v>40</v>
      </c>
      <c r="CI81" s="123">
        <v>21</v>
      </c>
      <c r="CJ81" s="123">
        <v>9</v>
      </c>
      <c r="CK81" s="123">
        <v>1</v>
      </c>
      <c r="CL81" s="123">
        <v>1</v>
      </c>
      <c r="CM81" s="126">
        <v>4.2918454935622317E-3</v>
      </c>
      <c r="CN81" s="123">
        <v>8</v>
      </c>
      <c r="CO81" s="126">
        <v>3.4334763948497854E-2</v>
      </c>
      <c r="CP81" s="123">
        <v>112</v>
      </c>
      <c r="CQ81" s="123">
        <v>36</v>
      </c>
      <c r="CR81" s="126">
        <v>6.6914498141263934E-2</v>
      </c>
      <c r="CS81" s="123">
        <v>28</v>
      </c>
      <c r="CT81" s="126">
        <f t="shared" si="9"/>
        <v>0.12017167381974249</v>
      </c>
      <c r="CU81" s="123">
        <v>112</v>
      </c>
      <c r="CV81" s="126">
        <f t="shared" si="10"/>
        <v>0.48068669527896996</v>
      </c>
      <c r="CW81" s="123">
        <v>12</v>
      </c>
      <c r="CX81" s="126">
        <f t="shared" si="11"/>
        <v>5.1502145922746781E-2</v>
      </c>
      <c r="CY81" s="123">
        <v>50</v>
      </c>
      <c r="CZ81" s="126">
        <f t="shared" si="12"/>
        <v>0.21459227467811159</v>
      </c>
      <c r="DA81" s="122" t="s">
        <v>2004</v>
      </c>
      <c r="DB81" s="55"/>
      <c r="DC81" s="55">
        <v>0</v>
      </c>
      <c r="DD81" s="55">
        <v>2</v>
      </c>
      <c r="DE81" s="78" t="s">
        <v>350</v>
      </c>
      <c r="DF81" s="127" t="s">
        <v>351</v>
      </c>
      <c r="DG81" s="78" t="s">
        <v>352</v>
      </c>
      <c r="DH81" s="127" t="s">
        <v>353</v>
      </c>
      <c r="DI81" s="78" t="s">
        <v>354</v>
      </c>
      <c r="DJ81" s="127" t="s">
        <v>355</v>
      </c>
      <c r="DK81" s="78" t="s">
        <v>356</v>
      </c>
      <c r="DL81" s="127" t="s">
        <v>357</v>
      </c>
      <c r="DM81" s="127" t="s">
        <v>358</v>
      </c>
      <c r="DN81" s="55" t="s">
        <v>1897</v>
      </c>
      <c r="DO81" s="68">
        <v>5.5452865064695009</v>
      </c>
      <c r="DP81" s="55" t="s">
        <v>1898</v>
      </c>
      <c r="DQ81" s="55" t="s">
        <v>272</v>
      </c>
      <c r="DR81" s="127" t="s">
        <v>359</v>
      </c>
      <c r="DS81" s="169" t="s">
        <v>2005</v>
      </c>
      <c r="DT81" s="77"/>
      <c r="DU81" s="78" t="s">
        <v>267</v>
      </c>
      <c r="DV81" s="123">
        <v>234</v>
      </c>
      <c r="DW81" s="123">
        <v>233</v>
      </c>
      <c r="DX81" s="55">
        <v>1</v>
      </c>
      <c r="DY81" s="55">
        <v>0</v>
      </c>
      <c r="DZ81" s="55">
        <v>0</v>
      </c>
      <c r="EA81" s="55">
        <v>69</v>
      </c>
      <c r="EB81" s="123">
        <v>71</v>
      </c>
      <c r="EC81" s="55">
        <v>71</v>
      </c>
      <c r="ED81" s="55">
        <v>23</v>
      </c>
      <c r="EE81" s="55">
        <v>0</v>
      </c>
      <c r="EF81" s="55">
        <v>0</v>
      </c>
      <c r="EG81" s="55">
        <v>0</v>
      </c>
      <c r="EH81" s="78">
        <v>1</v>
      </c>
      <c r="EI81" s="78">
        <v>0</v>
      </c>
      <c r="EJ81" s="127" t="s">
        <v>268</v>
      </c>
      <c r="EK81" s="127" t="s">
        <v>269</v>
      </c>
      <c r="EL81" s="81">
        <v>24623</v>
      </c>
      <c r="EM81" s="78">
        <v>53</v>
      </c>
      <c r="EN81" s="78" t="s">
        <v>360</v>
      </c>
      <c r="EO81" s="84">
        <v>11311</v>
      </c>
      <c r="EP81" s="78">
        <v>2.5300000000000002</v>
      </c>
      <c r="EQ81" s="263">
        <v>9425.3360292842008</v>
      </c>
      <c r="ER81" s="263">
        <v>113014.033445272</v>
      </c>
      <c r="ES81" s="84">
        <f t="shared" si="13"/>
        <v>103588.6974159878</v>
      </c>
      <c r="ET81" s="113">
        <f t="shared" si="14"/>
        <v>0.91660030403349424</v>
      </c>
      <c r="EU81" s="55">
        <v>2</v>
      </c>
      <c r="EV81" s="55">
        <v>2</v>
      </c>
      <c r="EW81" s="55" t="s">
        <v>1898</v>
      </c>
      <c r="EX81" s="78" t="s">
        <v>267</v>
      </c>
      <c r="EY81" s="158"/>
      <c r="EZ81" s="158"/>
      <c r="FA81" s="78" t="s">
        <v>267</v>
      </c>
      <c r="FB81" s="55" t="s">
        <v>51</v>
      </c>
      <c r="FC81" s="55" t="s">
        <v>1898</v>
      </c>
      <c r="FD81" s="122"/>
      <c r="FE81" s="55" t="s">
        <v>2006</v>
      </c>
      <c r="FF81" s="127" t="s">
        <v>267</v>
      </c>
      <c r="FG81" s="55" t="s">
        <v>272</v>
      </c>
      <c r="FH81" s="78" t="s">
        <v>361</v>
      </c>
      <c r="FI81" s="78" t="s">
        <v>362</v>
      </c>
      <c r="FJ81" s="55">
        <v>4003</v>
      </c>
      <c r="FK81" s="55">
        <v>16</v>
      </c>
      <c r="FL81" s="78" t="s">
        <v>363</v>
      </c>
      <c r="FM81" s="55"/>
      <c r="FN81" s="55" t="s">
        <v>1900</v>
      </c>
      <c r="FO81" s="55" t="s">
        <v>1900</v>
      </c>
      <c r="FP81" s="55">
        <v>2</v>
      </c>
      <c r="FQ81" s="125">
        <v>43684008.153314263</v>
      </c>
      <c r="FR81" s="125">
        <v>186683.79552698403</v>
      </c>
      <c r="FS81" s="55">
        <v>3</v>
      </c>
      <c r="FT81" s="55">
        <v>3</v>
      </c>
      <c r="FU81" s="55">
        <v>2</v>
      </c>
      <c r="FV81" s="125">
        <v>2484792.7800000003</v>
      </c>
      <c r="FW81" s="55">
        <v>3</v>
      </c>
      <c r="FX81" s="125">
        <v>1876144.65</v>
      </c>
      <c r="FY81" s="55">
        <v>1</v>
      </c>
      <c r="FZ81" s="125">
        <v>360865.81</v>
      </c>
      <c r="GA81" s="55" t="s">
        <v>1900</v>
      </c>
      <c r="GB81" s="55" t="s">
        <v>1901</v>
      </c>
      <c r="GC81" s="55" t="s">
        <v>1900</v>
      </c>
      <c r="GD81" s="124">
        <v>89.99</v>
      </c>
      <c r="GE81" s="124">
        <v>38.200000000000003</v>
      </c>
      <c r="GF81" s="125">
        <v>1354139.5300000003</v>
      </c>
      <c r="GG81" s="125">
        <v>5811.7576394849793</v>
      </c>
      <c r="GH81" s="125">
        <v>2748961.1700000004</v>
      </c>
      <c r="GI81" s="125">
        <v>11798.116609442062</v>
      </c>
      <c r="GJ81" s="125">
        <v>238081</v>
      </c>
      <c r="GK81" s="125">
        <v>1021.8068669527897</v>
      </c>
      <c r="GL81" s="125">
        <v>237901.47</v>
      </c>
      <c r="GM81" s="125">
        <v>1021.0363519313305</v>
      </c>
      <c r="GN81" s="125">
        <v>250162.88</v>
      </c>
      <c r="GO81" s="125">
        <v>1073.6604291845495</v>
      </c>
      <c r="GP81" s="125">
        <v>13103.9</v>
      </c>
      <c r="GQ81" s="125">
        <v>56.239914163090127</v>
      </c>
      <c r="GR81" s="125">
        <v>17235.560000000001</v>
      </c>
      <c r="GS81" s="125">
        <v>73.972360515021464</v>
      </c>
      <c r="GT81" s="125">
        <v>1992476.3600000003</v>
      </c>
      <c r="GU81" s="125">
        <v>8551.4006866952805</v>
      </c>
      <c r="GV81" s="125">
        <v>-70516.850000000093</v>
      </c>
      <c r="GW81" s="125">
        <v>-302.64742489270424</v>
      </c>
      <c r="GX81" s="55">
        <v>0</v>
      </c>
      <c r="GY81" s="55">
        <v>0</v>
      </c>
      <c r="GZ81" s="55">
        <v>0</v>
      </c>
      <c r="HA81" s="55" t="s">
        <v>1898</v>
      </c>
      <c r="HB81" s="172">
        <v>0.47144935125190152</v>
      </c>
      <c r="HC81" s="123">
        <v>130</v>
      </c>
      <c r="HD81" s="153">
        <v>0.18597997138769673</v>
      </c>
      <c r="HE81" s="123">
        <v>11</v>
      </c>
      <c r="HF81" s="153">
        <v>4.7210300429184553E-2</v>
      </c>
      <c r="HG81" s="123">
        <v>1087</v>
      </c>
      <c r="HH81" s="153">
        <v>1.5550786838340485</v>
      </c>
      <c r="HI81" s="123">
        <v>21</v>
      </c>
      <c r="HJ81" s="153">
        <v>9.012875536480687E-2</v>
      </c>
      <c r="HK81" s="123">
        <v>479</v>
      </c>
      <c r="HL81" s="153">
        <v>0.68526466380543627</v>
      </c>
      <c r="HM81" s="123">
        <v>5</v>
      </c>
      <c r="HN81" s="153">
        <v>2.1459227467811159E-2</v>
      </c>
      <c r="HO81" s="123">
        <v>443</v>
      </c>
      <c r="HP81" s="153">
        <v>0.63376251788268956</v>
      </c>
      <c r="HQ81" s="123">
        <v>1614</v>
      </c>
      <c r="HR81" s="153">
        <v>2.3090128755364807</v>
      </c>
      <c r="HS81" s="123">
        <v>3</v>
      </c>
      <c r="HT81" s="153">
        <v>1.5</v>
      </c>
      <c r="HU81" s="123">
        <v>3</v>
      </c>
      <c r="HV81" s="153">
        <v>1.5</v>
      </c>
      <c r="HW81" s="123">
        <v>195</v>
      </c>
      <c r="HX81" s="123">
        <v>65</v>
      </c>
      <c r="HY81" s="153">
        <v>2.7083333333333335</v>
      </c>
      <c r="HZ81" s="123">
        <v>6711</v>
      </c>
      <c r="IA81" s="153">
        <v>9.600858369098713</v>
      </c>
      <c r="IB81" s="123">
        <v>39</v>
      </c>
      <c r="IC81" s="153">
        <v>0.16738197424892703</v>
      </c>
      <c r="ID81" s="123">
        <v>3551</v>
      </c>
      <c r="IE81" s="153">
        <v>5.0801144492131618</v>
      </c>
      <c r="IF81" s="123">
        <v>412</v>
      </c>
      <c r="IG81" s="153">
        <v>1.7682403433476395</v>
      </c>
      <c r="IH81" s="123">
        <v>273</v>
      </c>
      <c r="II81" s="153">
        <v>0.3905579399141631</v>
      </c>
      <c r="IJ81" s="123">
        <v>124</v>
      </c>
      <c r="IK81" s="153">
        <v>0.53218884120171672</v>
      </c>
      <c r="IL81" s="95">
        <v>0</v>
      </c>
      <c r="IM81" s="95">
        <v>0</v>
      </c>
      <c r="IN81" s="95">
        <v>0</v>
      </c>
      <c r="IO81" s="95">
        <v>0</v>
      </c>
      <c r="IP81" s="95">
        <v>0</v>
      </c>
      <c r="IQ81" s="113" t="s">
        <v>1900</v>
      </c>
      <c r="IR81" s="113" t="s">
        <v>1900</v>
      </c>
      <c r="IS81" s="113" t="s">
        <v>1900</v>
      </c>
      <c r="IT81" s="95">
        <v>72.78</v>
      </c>
      <c r="IU81" s="95">
        <v>15</v>
      </c>
      <c r="IV81" s="113">
        <v>6.4377682403433473E-2</v>
      </c>
      <c r="IW81" s="95" t="s">
        <v>1900</v>
      </c>
      <c r="IX81" s="95" t="s">
        <v>1900</v>
      </c>
      <c r="IY81" s="124" t="s">
        <v>1900</v>
      </c>
      <c r="IZ81" s="124" t="s">
        <v>1900</v>
      </c>
      <c r="JA81" s="182" t="s">
        <v>267</v>
      </c>
      <c r="JB81" s="182">
        <v>10</v>
      </c>
      <c r="JC81" s="230">
        <v>4.2735042735042736E-2</v>
      </c>
      <c r="JD81" s="205"/>
    </row>
    <row r="82" spans="1:264" s="35" customFormat="1" ht="29.25" hidden="1" customHeight="1">
      <c r="A82" s="122" t="s">
        <v>278</v>
      </c>
      <c r="B82" s="158" t="s">
        <v>278</v>
      </c>
      <c r="C82" s="158" t="s">
        <v>1711</v>
      </c>
      <c r="D82" s="55">
        <v>31</v>
      </c>
      <c r="E82" s="158" t="s">
        <v>425</v>
      </c>
      <c r="F82" s="145">
        <v>31</v>
      </c>
      <c r="G82" s="55" t="s">
        <v>2007</v>
      </c>
      <c r="H82" s="123">
        <v>805</v>
      </c>
      <c r="I82" s="123">
        <v>1830</v>
      </c>
      <c r="J82" s="124">
        <v>2.2732918999999998</v>
      </c>
      <c r="K82" s="124">
        <v>23.1113043</v>
      </c>
      <c r="L82" s="123">
        <v>680</v>
      </c>
      <c r="M82" s="123">
        <v>1150</v>
      </c>
      <c r="N82" s="123">
        <v>71</v>
      </c>
      <c r="O82" s="123">
        <v>129</v>
      </c>
      <c r="P82" s="123">
        <v>192</v>
      </c>
      <c r="Q82" s="123">
        <v>201</v>
      </c>
      <c r="R82" s="123">
        <v>158</v>
      </c>
      <c r="S82" s="123">
        <v>219</v>
      </c>
      <c r="T82" s="123">
        <v>178</v>
      </c>
      <c r="U82" s="123">
        <v>207</v>
      </c>
      <c r="V82" s="123">
        <v>124</v>
      </c>
      <c r="W82" s="123">
        <v>106</v>
      </c>
      <c r="X82" s="123">
        <v>128</v>
      </c>
      <c r="Y82" s="123">
        <v>84</v>
      </c>
      <c r="Z82" s="123">
        <v>33</v>
      </c>
      <c r="AA82" s="123">
        <v>504</v>
      </c>
      <c r="AB82" s="123">
        <v>306</v>
      </c>
      <c r="AC82" s="123">
        <v>245</v>
      </c>
      <c r="AD82" s="123">
        <v>57</v>
      </c>
      <c r="AE82" s="123">
        <v>1329</v>
      </c>
      <c r="AF82" s="123">
        <v>390</v>
      </c>
      <c r="AG82" s="123">
        <v>45</v>
      </c>
      <c r="AH82" s="123">
        <v>9</v>
      </c>
      <c r="AI82" s="123">
        <v>355</v>
      </c>
      <c r="AJ82" s="123">
        <v>97</v>
      </c>
      <c r="AK82" s="123">
        <v>19</v>
      </c>
      <c r="AL82" s="123">
        <v>10</v>
      </c>
      <c r="AM82" s="123">
        <v>72</v>
      </c>
      <c r="AN82" s="125">
        <v>565.87329192546588</v>
      </c>
      <c r="AO82" s="125">
        <v>417</v>
      </c>
      <c r="AP82" s="123">
        <v>10</v>
      </c>
      <c r="AQ82" s="123">
        <v>48</v>
      </c>
      <c r="AR82" s="123">
        <v>225</v>
      </c>
      <c r="AS82" s="123">
        <v>97</v>
      </c>
      <c r="AT82" s="123">
        <v>87</v>
      </c>
      <c r="AU82" s="123">
        <v>53</v>
      </c>
      <c r="AV82" s="123">
        <v>44</v>
      </c>
      <c r="AW82" s="123">
        <v>45</v>
      </c>
      <c r="AX82" s="123">
        <v>37</v>
      </c>
      <c r="AY82" s="123">
        <v>30</v>
      </c>
      <c r="AZ82" s="123">
        <v>129</v>
      </c>
      <c r="BA82" s="125">
        <v>27994.725888324872</v>
      </c>
      <c r="BB82" s="125">
        <v>19390.5</v>
      </c>
      <c r="BC82" s="123">
        <v>30</v>
      </c>
      <c r="BD82" s="123">
        <v>121</v>
      </c>
      <c r="BE82" s="123">
        <v>132</v>
      </c>
      <c r="BF82" s="123">
        <v>122</v>
      </c>
      <c r="BG82" s="123">
        <v>71</v>
      </c>
      <c r="BH82" s="123">
        <v>57</v>
      </c>
      <c r="BI82" s="123">
        <v>42</v>
      </c>
      <c r="BJ82" s="123">
        <v>50</v>
      </c>
      <c r="BK82" s="123">
        <v>38</v>
      </c>
      <c r="BL82" s="123">
        <v>26</v>
      </c>
      <c r="BM82" s="123">
        <v>21</v>
      </c>
      <c r="BN82" s="123">
        <v>15</v>
      </c>
      <c r="BO82" s="123">
        <v>11</v>
      </c>
      <c r="BP82" s="123">
        <v>10</v>
      </c>
      <c r="BQ82" s="123">
        <v>11</v>
      </c>
      <c r="BR82" s="123">
        <v>7</v>
      </c>
      <c r="BS82" s="123">
        <v>3</v>
      </c>
      <c r="BT82" s="123">
        <v>5</v>
      </c>
      <c r="BU82" s="123">
        <v>2</v>
      </c>
      <c r="BV82" s="123">
        <v>3</v>
      </c>
      <c r="BW82" s="123">
        <v>11</v>
      </c>
      <c r="BX82" s="123">
        <v>427</v>
      </c>
      <c r="BY82" s="125">
        <v>39591.608899297426</v>
      </c>
      <c r="BZ82" s="125">
        <v>32336</v>
      </c>
      <c r="CA82" s="123">
        <v>105</v>
      </c>
      <c r="CB82" s="125">
        <v>11575.457142857143</v>
      </c>
      <c r="CC82" s="125">
        <v>9468</v>
      </c>
      <c r="CD82" s="123">
        <v>269</v>
      </c>
      <c r="CE82" s="125">
        <v>15807.226765799256</v>
      </c>
      <c r="CF82" s="125">
        <v>11436</v>
      </c>
      <c r="CG82" s="123">
        <v>498</v>
      </c>
      <c r="CH82" s="123">
        <v>168</v>
      </c>
      <c r="CI82" s="123">
        <v>84</v>
      </c>
      <c r="CJ82" s="123">
        <v>31</v>
      </c>
      <c r="CK82" s="123">
        <v>6</v>
      </c>
      <c r="CL82" s="123">
        <v>7</v>
      </c>
      <c r="CM82" s="126">
        <v>8.6956521739130436E-3</v>
      </c>
      <c r="CN82" s="123">
        <v>44</v>
      </c>
      <c r="CO82" s="126">
        <v>5.46583850931677E-2</v>
      </c>
      <c r="CP82" s="123">
        <v>365</v>
      </c>
      <c r="CQ82" s="123">
        <v>97</v>
      </c>
      <c r="CR82" s="126">
        <v>5.3005464480874315E-2</v>
      </c>
      <c r="CS82" s="123">
        <v>44</v>
      </c>
      <c r="CT82" s="126">
        <f t="shared" si="9"/>
        <v>5.46583850931677E-2</v>
      </c>
      <c r="CU82" s="123">
        <v>430</v>
      </c>
      <c r="CV82" s="126">
        <f t="shared" si="10"/>
        <v>0.53416149068322982</v>
      </c>
      <c r="CW82" s="123">
        <v>7</v>
      </c>
      <c r="CX82" s="126">
        <f t="shared" si="11"/>
        <v>8.6956521739130436E-3</v>
      </c>
      <c r="CY82" s="123">
        <v>195</v>
      </c>
      <c r="CZ82" s="126">
        <f t="shared" si="12"/>
        <v>0.24223602484472051</v>
      </c>
      <c r="DA82" s="122" t="s">
        <v>2002</v>
      </c>
      <c r="DB82" s="55"/>
      <c r="DC82" s="55">
        <v>26</v>
      </c>
      <c r="DD82" s="55">
        <v>5</v>
      </c>
      <c r="DE82" s="78" t="s">
        <v>280</v>
      </c>
      <c r="DF82" s="127" t="s">
        <v>281</v>
      </c>
      <c r="DG82" s="78" t="s">
        <v>426</v>
      </c>
      <c r="DH82" s="127" t="s">
        <v>427</v>
      </c>
      <c r="DI82" s="78" t="s">
        <v>428</v>
      </c>
      <c r="DJ82" s="127" t="s">
        <v>429</v>
      </c>
      <c r="DK82" s="78" t="s">
        <v>356</v>
      </c>
      <c r="DL82" s="127" t="s">
        <v>357</v>
      </c>
      <c r="DM82" s="127" t="s">
        <v>430</v>
      </c>
      <c r="DN82" s="55" t="s">
        <v>1897</v>
      </c>
      <c r="DO82" s="68">
        <v>11.1459421804249</v>
      </c>
      <c r="DP82" s="55" t="s">
        <v>1898</v>
      </c>
      <c r="DQ82" s="55" t="s">
        <v>272</v>
      </c>
      <c r="DR82" s="127" t="s">
        <v>431</v>
      </c>
      <c r="DS82" s="169" t="s">
        <v>2008</v>
      </c>
      <c r="DT82" s="78">
        <v>2025</v>
      </c>
      <c r="DU82" s="78" t="s">
        <v>267</v>
      </c>
      <c r="DV82" s="123">
        <v>829</v>
      </c>
      <c r="DW82" s="123">
        <v>806</v>
      </c>
      <c r="DX82" s="55">
        <v>14</v>
      </c>
      <c r="DY82" s="55">
        <v>9</v>
      </c>
      <c r="DZ82" s="55">
        <v>29</v>
      </c>
      <c r="EA82" s="55">
        <v>59</v>
      </c>
      <c r="EB82" s="123">
        <v>551</v>
      </c>
      <c r="EC82" s="55">
        <v>190</v>
      </c>
      <c r="ED82" s="55">
        <v>0</v>
      </c>
      <c r="EE82" s="55">
        <v>0</v>
      </c>
      <c r="EF82" s="55">
        <v>0</v>
      </c>
      <c r="EG82" s="55">
        <v>0</v>
      </c>
      <c r="EH82" s="78">
        <v>6</v>
      </c>
      <c r="EI82" s="78">
        <v>0</v>
      </c>
      <c r="EJ82" s="127" t="s">
        <v>268</v>
      </c>
      <c r="EK82" s="127" t="s">
        <v>269</v>
      </c>
      <c r="EL82" s="81">
        <v>18550</v>
      </c>
      <c r="EM82" s="78">
        <v>70</v>
      </c>
      <c r="EN82" s="78" t="s">
        <v>404</v>
      </c>
      <c r="EO82" s="84">
        <v>58455</v>
      </c>
      <c r="EP82" s="78">
        <v>8.92</v>
      </c>
      <c r="EQ82" s="263">
        <v>56072.774109260303</v>
      </c>
      <c r="ER82" s="263">
        <v>388541.85382858303</v>
      </c>
      <c r="ES82" s="84">
        <f t="shared" si="13"/>
        <v>332469.07971932273</v>
      </c>
      <c r="ET82" s="113">
        <f t="shared" si="14"/>
        <v>0.85568408253387684</v>
      </c>
      <c r="EU82" s="55">
        <v>4</v>
      </c>
      <c r="EV82" s="55">
        <v>12</v>
      </c>
      <c r="EW82" s="55" t="s">
        <v>1898</v>
      </c>
      <c r="EX82" s="78" t="s">
        <v>267</v>
      </c>
      <c r="EY82" s="158"/>
      <c r="EZ82" s="158"/>
      <c r="FA82" s="78" t="s">
        <v>267</v>
      </c>
      <c r="FB82" s="55" t="s">
        <v>51</v>
      </c>
      <c r="FC82" s="55" t="s">
        <v>1898</v>
      </c>
      <c r="FD82" s="122"/>
      <c r="FE82" s="55" t="s">
        <v>1919</v>
      </c>
      <c r="FF82" s="127" t="s">
        <v>267</v>
      </c>
      <c r="FG82" s="55" t="s">
        <v>1904</v>
      </c>
      <c r="FH82" s="78" t="s">
        <v>432</v>
      </c>
      <c r="FI82" s="78" t="s">
        <v>433</v>
      </c>
      <c r="FJ82" s="55">
        <v>4006</v>
      </c>
      <c r="FK82" s="55" t="s">
        <v>434</v>
      </c>
      <c r="FL82" s="78" t="s">
        <v>435</v>
      </c>
      <c r="FM82" s="55"/>
      <c r="FN82" s="55" t="s">
        <v>1900</v>
      </c>
      <c r="FO82" s="55" t="s">
        <v>1901</v>
      </c>
      <c r="FP82" s="55">
        <v>2</v>
      </c>
      <c r="FQ82" s="125">
        <v>159082703.66460493</v>
      </c>
      <c r="FR82" s="125">
        <v>191897.10936623032</v>
      </c>
      <c r="FS82" s="55">
        <v>3.5</v>
      </c>
      <c r="FT82" s="55">
        <v>1</v>
      </c>
      <c r="FU82" s="55">
        <v>0</v>
      </c>
      <c r="FV82" s="125">
        <v>1000000</v>
      </c>
      <c r="FW82" s="55">
        <v>0</v>
      </c>
      <c r="FX82" s="125">
        <v>2369872.67</v>
      </c>
      <c r="FY82" s="55">
        <v>0</v>
      </c>
      <c r="FZ82" s="125">
        <v>1850000</v>
      </c>
      <c r="GA82" s="55" t="s">
        <v>1900</v>
      </c>
      <c r="GB82" s="55" t="s">
        <v>1900</v>
      </c>
      <c r="GC82" s="55" t="s">
        <v>1900</v>
      </c>
      <c r="GD82" s="124">
        <v>84.48</v>
      </c>
      <c r="GE82" s="124">
        <v>43.42</v>
      </c>
      <c r="GF82" s="125">
        <v>5062000.28</v>
      </c>
      <c r="GG82" s="125">
        <v>6280.3973697270476</v>
      </c>
      <c r="GH82" s="125">
        <v>10333403.249999998</v>
      </c>
      <c r="GI82" s="125">
        <v>12820.599565756822</v>
      </c>
      <c r="GJ82" s="125">
        <v>808888.15</v>
      </c>
      <c r="GK82" s="125">
        <v>1003.5833126550868</v>
      </c>
      <c r="GL82" s="125">
        <v>852706.53</v>
      </c>
      <c r="GM82" s="125">
        <v>1057.9485483870967</v>
      </c>
      <c r="GN82" s="125">
        <v>730037.04</v>
      </c>
      <c r="GO82" s="125">
        <v>905.75315136476434</v>
      </c>
      <c r="GP82" s="125">
        <v>46171.23</v>
      </c>
      <c r="GQ82" s="125">
        <v>57.284404466501243</v>
      </c>
      <c r="GR82" s="125">
        <v>164896.44999999998</v>
      </c>
      <c r="GS82" s="125">
        <v>204.58616625310171</v>
      </c>
      <c r="GT82" s="125">
        <v>7730703.8499999978</v>
      </c>
      <c r="GU82" s="125">
        <v>9591.4439826302696</v>
      </c>
      <c r="GV82" s="125">
        <v>-594761.02999999933</v>
      </c>
      <c r="GW82" s="125">
        <v>-737.9169106699743</v>
      </c>
      <c r="GX82" s="55">
        <v>0</v>
      </c>
      <c r="GY82" s="55">
        <v>0</v>
      </c>
      <c r="GZ82" s="55">
        <v>0</v>
      </c>
      <c r="HA82" s="55" t="s">
        <v>1901</v>
      </c>
      <c r="HB82" s="172">
        <v>0.86546434484688539</v>
      </c>
      <c r="HC82" s="123">
        <v>689</v>
      </c>
      <c r="HD82" s="153">
        <v>0.28494623655913975</v>
      </c>
      <c r="HE82" s="123">
        <v>102</v>
      </c>
      <c r="HF82" s="153">
        <v>0.12655086848635236</v>
      </c>
      <c r="HG82" s="123">
        <v>5018</v>
      </c>
      <c r="HH82" s="153">
        <v>2.075268817204301</v>
      </c>
      <c r="HI82" s="123">
        <v>169</v>
      </c>
      <c r="HJ82" s="153">
        <v>0.20967741935483872</v>
      </c>
      <c r="HK82" s="123">
        <v>1781</v>
      </c>
      <c r="HL82" s="153">
        <v>0.73655913978494614</v>
      </c>
      <c r="HM82" s="123">
        <v>13</v>
      </c>
      <c r="HN82" s="153">
        <v>1.6129032258064516E-2</v>
      </c>
      <c r="HO82" s="123">
        <v>2651</v>
      </c>
      <c r="HP82" s="153">
        <v>1.0963606286186931</v>
      </c>
      <c r="HQ82" s="123">
        <v>1519</v>
      </c>
      <c r="HR82" s="153">
        <v>0.62820512820512819</v>
      </c>
      <c r="HS82" s="123">
        <v>10</v>
      </c>
      <c r="HT82" s="153">
        <v>5</v>
      </c>
      <c r="HU82" s="123">
        <v>7</v>
      </c>
      <c r="HV82" s="153">
        <v>3.5</v>
      </c>
      <c r="HW82" s="123">
        <v>275</v>
      </c>
      <c r="HX82" s="123">
        <v>91.666666666666671</v>
      </c>
      <c r="HY82" s="153">
        <v>0.63657407407407407</v>
      </c>
      <c r="HZ82" s="123">
        <v>24179</v>
      </c>
      <c r="IA82" s="153">
        <v>9.9995864350703059</v>
      </c>
      <c r="IB82" s="123">
        <v>51</v>
      </c>
      <c r="IC82" s="153">
        <v>6.3275434243176179E-2</v>
      </c>
      <c r="ID82" s="123">
        <v>12810</v>
      </c>
      <c r="IE82" s="153">
        <v>5.2977667493796528</v>
      </c>
      <c r="IF82" s="123">
        <v>1146</v>
      </c>
      <c r="IG82" s="153">
        <v>1.4218362282878412</v>
      </c>
      <c r="IH82" s="123">
        <v>1350</v>
      </c>
      <c r="II82" s="153">
        <v>0.55831265508684869</v>
      </c>
      <c r="IJ82" s="123">
        <v>1118</v>
      </c>
      <c r="IK82" s="153">
        <v>1.3870967741935485</v>
      </c>
      <c r="IL82" s="95">
        <v>319</v>
      </c>
      <c r="IM82" s="95">
        <v>288</v>
      </c>
      <c r="IN82" s="95">
        <v>37</v>
      </c>
      <c r="IO82" s="95">
        <v>226</v>
      </c>
      <c r="IP82" s="95">
        <v>30</v>
      </c>
      <c r="IQ82" s="113">
        <v>78.47</v>
      </c>
      <c r="IR82" s="113">
        <v>81.08</v>
      </c>
      <c r="IS82" s="113">
        <v>2.12</v>
      </c>
      <c r="IT82" s="95">
        <v>31</v>
      </c>
      <c r="IU82" s="95">
        <v>10</v>
      </c>
      <c r="IV82" s="113">
        <v>1.2406947890818859E-2</v>
      </c>
      <c r="IW82" s="95">
        <v>6</v>
      </c>
      <c r="IX82" s="95">
        <v>28</v>
      </c>
      <c r="IY82" s="124">
        <f>(IW82/$DW82)*100</f>
        <v>0.74441687344913154</v>
      </c>
      <c r="IZ82" s="124">
        <f>(IX82/$DW82)*100</f>
        <v>3.4739454094292808</v>
      </c>
      <c r="JA82" s="182" t="s">
        <v>272</v>
      </c>
      <c r="JB82" s="182">
        <v>54</v>
      </c>
      <c r="JC82" s="230">
        <v>6.513872135102533E-2</v>
      </c>
      <c r="JD82" s="205"/>
    </row>
    <row r="83" spans="1:264" s="35" customFormat="1" ht="29.25" hidden="1" customHeight="1">
      <c r="A83" s="122" t="s">
        <v>278</v>
      </c>
      <c r="B83" s="158" t="s">
        <v>278</v>
      </c>
      <c r="C83" s="158" t="s">
        <v>1711</v>
      </c>
      <c r="D83" s="55">
        <v>31</v>
      </c>
      <c r="E83" s="158" t="s">
        <v>437</v>
      </c>
      <c r="F83" s="145">
        <v>85</v>
      </c>
      <c r="G83" s="55" t="s">
        <v>2007</v>
      </c>
      <c r="H83" s="123">
        <v>392</v>
      </c>
      <c r="I83" s="123">
        <v>969</v>
      </c>
      <c r="J83" s="124">
        <v>2.4719388000000002</v>
      </c>
      <c r="K83" s="124">
        <v>20.9954082</v>
      </c>
      <c r="L83" s="123">
        <v>360</v>
      </c>
      <c r="M83" s="123">
        <v>609</v>
      </c>
      <c r="N83" s="123">
        <v>41</v>
      </c>
      <c r="O83" s="123">
        <v>81</v>
      </c>
      <c r="P83" s="123">
        <v>103</v>
      </c>
      <c r="Q83" s="123">
        <v>100</v>
      </c>
      <c r="R83" s="123">
        <v>98</v>
      </c>
      <c r="S83" s="123">
        <v>131</v>
      </c>
      <c r="T83" s="123">
        <v>91</v>
      </c>
      <c r="U83" s="123">
        <v>108</v>
      </c>
      <c r="V83" s="123">
        <v>63</v>
      </c>
      <c r="W83" s="123">
        <v>47</v>
      </c>
      <c r="X83" s="123">
        <v>57</v>
      </c>
      <c r="Y83" s="123">
        <v>29</v>
      </c>
      <c r="Z83" s="123">
        <v>20</v>
      </c>
      <c r="AA83" s="123">
        <v>285</v>
      </c>
      <c r="AB83" s="123">
        <v>134</v>
      </c>
      <c r="AC83" s="123">
        <v>106</v>
      </c>
      <c r="AD83" s="123">
        <v>29</v>
      </c>
      <c r="AE83" s="123">
        <v>660</v>
      </c>
      <c r="AF83" s="123">
        <v>236</v>
      </c>
      <c r="AG83" s="123">
        <v>34</v>
      </c>
      <c r="AH83" s="123">
        <v>10</v>
      </c>
      <c r="AI83" s="123">
        <v>165</v>
      </c>
      <c r="AJ83" s="123">
        <v>45</v>
      </c>
      <c r="AK83" s="123">
        <v>13</v>
      </c>
      <c r="AL83" s="123">
        <v>6</v>
      </c>
      <c r="AM83" s="123">
        <v>50</v>
      </c>
      <c r="AN83" s="125">
        <v>547.07397959183675</v>
      </c>
      <c r="AO83" s="125">
        <v>407.5</v>
      </c>
      <c r="AP83" s="123">
        <v>7</v>
      </c>
      <c r="AQ83" s="123">
        <v>21</v>
      </c>
      <c r="AR83" s="123">
        <v>118</v>
      </c>
      <c r="AS83" s="123">
        <v>37</v>
      </c>
      <c r="AT83" s="123">
        <v>51</v>
      </c>
      <c r="AU83" s="123">
        <v>33</v>
      </c>
      <c r="AV83" s="123">
        <v>21</v>
      </c>
      <c r="AW83" s="123">
        <v>30</v>
      </c>
      <c r="AX83" s="123">
        <v>10</v>
      </c>
      <c r="AY83" s="123">
        <v>9</v>
      </c>
      <c r="AZ83" s="123">
        <v>55</v>
      </c>
      <c r="BA83" s="125">
        <v>25579.627659574468</v>
      </c>
      <c r="BB83" s="125">
        <v>18445</v>
      </c>
      <c r="BC83" s="123">
        <v>19</v>
      </c>
      <c r="BD83" s="123">
        <v>66</v>
      </c>
      <c r="BE83" s="123">
        <v>74</v>
      </c>
      <c r="BF83" s="123">
        <v>47</v>
      </c>
      <c r="BG83" s="123">
        <v>30</v>
      </c>
      <c r="BH83" s="123">
        <v>29</v>
      </c>
      <c r="BI83" s="123">
        <v>27</v>
      </c>
      <c r="BJ83" s="123">
        <v>12</v>
      </c>
      <c r="BK83" s="123">
        <v>15</v>
      </c>
      <c r="BL83" s="123">
        <v>11</v>
      </c>
      <c r="BM83" s="123">
        <v>9</v>
      </c>
      <c r="BN83" s="123">
        <v>8</v>
      </c>
      <c r="BO83" s="123">
        <v>8</v>
      </c>
      <c r="BP83" s="123">
        <v>2</v>
      </c>
      <c r="BQ83" s="123">
        <v>3</v>
      </c>
      <c r="BR83" s="123">
        <v>1</v>
      </c>
      <c r="BS83" s="123">
        <v>4</v>
      </c>
      <c r="BT83" s="123">
        <v>4</v>
      </c>
      <c r="BU83" s="123">
        <v>2</v>
      </c>
      <c r="BV83" s="123">
        <v>1</v>
      </c>
      <c r="BW83" s="123">
        <v>4</v>
      </c>
      <c r="BX83" s="123">
        <v>195</v>
      </c>
      <c r="BY83" s="125">
        <v>36354.712820512817</v>
      </c>
      <c r="BZ83" s="125">
        <v>31200</v>
      </c>
      <c r="CA83" s="123">
        <v>57</v>
      </c>
      <c r="CB83" s="125">
        <v>14683.280701754386</v>
      </c>
      <c r="CC83" s="125">
        <v>10308</v>
      </c>
      <c r="CD83" s="123">
        <v>137</v>
      </c>
      <c r="CE83" s="125">
        <v>15214.649635036496</v>
      </c>
      <c r="CF83" s="125">
        <v>11852</v>
      </c>
      <c r="CG83" s="123">
        <v>250</v>
      </c>
      <c r="CH83" s="123">
        <v>79</v>
      </c>
      <c r="CI83" s="123">
        <v>31</v>
      </c>
      <c r="CJ83" s="123">
        <v>14</v>
      </c>
      <c r="CK83" s="123">
        <v>1</v>
      </c>
      <c r="CL83" s="123">
        <v>2</v>
      </c>
      <c r="CM83" s="126">
        <v>5.1020408163265302E-3</v>
      </c>
      <c r="CN83" s="123">
        <v>25</v>
      </c>
      <c r="CO83" s="126">
        <v>6.3775510204081634E-2</v>
      </c>
      <c r="CP83" s="123">
        <v>184</v>
      </c>
      <c r="CQ83" s="123">
        <v>56</v>
      </c>
      <c r="CR83" s="126">
        <v>5.7791537667698657E-2</v>
      </c>
      <c r="CS83" s="123">
        <v>19</v>
      </c>
      <c r="CT83" s="126">
        <f t="shared" si="9"/>
        <v>4.8469387755102039E-2</v>
      </c>
      <c r="CU83" s="123">
        <v>181</v>
      </c>
      <c r="CV83" s="126">
        <f t="shared" si="10"/>
        <v>0.46173469387755101</v>
      </c>
      <c r="CW83" s="123">
        <v>3</v>
      </c>
      <c r="CX83" s="126">
        <f t="shared" si="11"/>
        <v>7.6530612244897957E-3</v>
      </c>
      <c r="CY83" s="123">
        <v>83</v>
      </c>
      <c r="CZ83" s="126">
        <f t="shared" si="12"/>
        <v>0.21173469387755103</v>
      </c>
      <c r="DA83" s="122" t="s">
        <v>2002</v>
      </c>
      <c r="DB83" s="55"/>
      <c r="DC83" s="55">
        <v>0</v>
      </c>
      <c r="DD83" s="55">
        <v>2</v>
      </c>
      <c r="DE83" s="78" t="s">
        <v>280</v>
      </c>
      <c r="DF83" s="127" t="s">
        <v>281</v>
      </c>
      <c r="DG83" s="78" t="s">
        <v>426</v>
      </c>
      <c r="DH83" s="127" t="s">
        <v>427</v>
      </c>
      <c r="DI83" s="78" t="s">
        <v>428</v>
      </c>
      <c r="DJ83" s="127" t="s">
        <v>429</v>
      </c>
      <c r="DK83" s="78" t="s">
        <v>356</v>
      </c>
      <c r="DL83" s="127" t="s">
        <v>357</v>
      </c>
      <c r="DM83" s="127" t="s">
        <v>430</v>
      </c>
      <c r="DN83" s="55" t="s">
        <v>1897</v>
      </c>
      <c r="DO83" s="68">
        <v>11.1459421804249</v>
      </c>
      <c r="DP83" s="55" t="s">
        <v>1898</v>
      </c>
      <c r="DQ83" s="55" t="s">
        <v>272</v>
      </c>
      <c r="DR83" s="127" t="s">
        <v>431</v>
      </c>
      <c r="DS83" s="169" t="s">
        <v>2008</v>
      </c>
      <c r="DT83" s="78">
        <v>2025</v>
      </c>
      <c r="DU83" s="78" t="s">
        <v>267</v>
      </c>
      <c r="DV83" s="123">
        <v>400</v>
      </c>
      <c r="DW83" s="123">
        <v>393</v>
      </c>
      <c r="DX83" s="55">
        <v>5</v>
      </c>
      <c r="DY83" s="55">
        <v>2</v>
      </c>
      <c r="DZ83" s="55">
        <v>36</v>
      </c>
      <c r="EA83" s="55">
        <v>11</v>
      </c>
      <c r="EB83" s="123">
        <v>236</v>
      </c>
      <c r="EC83" s="55">
        <v>103</v>
      </c>
      <c r="ED83" s="55">
        <v>14</v>
      </c>
      <c r="EE83" s="55">
        <v>0</v>
      </c>
      <c r="EF83" s="55">
        <v>0</v>
      </c>
      <c r="EG83" s="55">
        <v>0</v>
      </c>
      <c r="EH83" s="78">
        <v>3</v>
      </c>
      <c r="EI83" s="78">
        <v>0</v>
      </c>
      <c r="EJ83" s="127" t="s">
        <v>268</v>
      </c>
      <c r="EK83" s="127" t="s">
        <v>269</v>
      </c>
      <c r="EL83" s="81">
        <v>20858</v>
      </c>
      <c r="EM83" s="78">
        <v>63</v>
      </c>
      <c r="EN83" s="78" t="s">
        <v>438</v>
      </c>
      <c r="EO83" s="84">
        <v>26053</v>
      </c>
      <c r="EP83" s="78">
        <v>4.93</v>
      </c>
      <c r="EQ83" s="263">
        <v>27617.350623541901</v>
      </c>
      <c r="ER83" s="263">
        <v>215274.79362474501</v>
      </c>
      <c r="ES83" s="84">
        <f t="shared" si="13"/>
        <v>187657.44300120312</v>
      </c>
      <c r="ET83" s="113">
        <f t="shared" si="14"/>
        <v>0.87171117361894723</v>
      </c>
      <c r="EU83" s="55">
        <v>0</v>
      </c>
      <c r="EV83" s="55">
        <v>6</v>
      </c>
      <c r="EW83" s="55" t="s">
        <v>1898</v>
      </c>
      <c r="EX83" s="78" t="s">
        <v>267</v>
      </c>
      <c r="EY83" s="158"/>
      <c r="EZ83" s="158"/>
      <c r="FA83" s="78" t="s">
        <v>267</v>
      </c>
      <c r="FB83" s="55" t="s">
        <v>51</v>
      </c>
      <c r="FC83" s="55" t="s">
        <v>1898</v>
      </c>
      <c r="FD83" s="122"/>
      <c r="FE83" s="55" t="s">
        <v>1919</v>
      </c>
      <c r="FF83" s="127" t="s">
        <v>267</v>
      </c>
      <c r="FG83" s="55" t="s">
        <v>1904</v>
      </c>
      <c r="FH83" s="78" t="s">
        <v>432</v>
      </c>
      <c r="FI83" s="78" t="s">
        <v>433</v>
      </c>
      <c r="FJ83" s="55">
        <v>4006</v>
      </c>
      <c r="FK83" s="55">
        <v>16</v>
      </c>
      <c r="FL83" s="78" t="s">
        <v>435</v>
      </c>
      <c r="FM83" s="55"/>
      <c r="FN83" s="55" t="s">
        <v>1900</v>
      </c>
      <c r="FO83" s="55" t="s">
        <v>1900</v>
      </c>
      <c r="FP83" s="55">
        <v>2</v>
      </c>
      <c r="FQ83" s="125">
        <v>76273560.349492162</v>
      </c>
      <c r="FR83" s="125">
        <v>190683.9008737304</v>
      </c>
      <c r="FS83" s="55">
        <v>3</v>
      </c>
      <c r="FT83" s="55" t="s">
        <v>1920</v>
      </c>
      <c r="FU83" s="55">
        <v>0</v>
      </c>
      <c r="FV83" s="125">
        <v>0</v>
      </c>
      <c r="FW83" s="55">
        <v>0</v>
      </c>
      <c r="FX83" s="125">
        <v>0</v>
      </c>
      <c r="FY83" s="55">
        <v>0</v>
      </c>
      <c r="FZ83" s="125">
        <v>0</v>
      </c>
      <c r="GA83" s="55" t="s">
        <v>1900</v>
      </c>
      <c r="GB83" s="55" t="s">
        <v>1900</v>
      </c>
      <c r="GC83" s="55" t="s">
        <v>1900</v>
      </c>
      <c r="GD83" s="124">
        <v>81.88</v>
      </c>
      <c r="GE83" s="124">
        <v>39.69</v>
      </c>
      <c r="GF83" s="125">
        <v>2299854.21</v>
      </c>
      <c r="GG83" s="125">
        <v>5852.0463358778625</v>
      </c>
      <c r="GH83" s="125">
        <v>4756314.4799999986</v>
      </c>
      <c r="GI83" s="125">
        <v>12102.581374045798</v>
      </c>
      <c r="GJ83" s="125">
        <v>404525.41</v>
      </c>
      <c r="GK83" s="125">
        <v>1029.3267430025444</v>
      </c>
      <c r="GL83" s="125">
        <v>406669.1</v>
      </c>
      <c r="GM83" s="125">
        <v>1034.7814249363867</v>
      </c>
      <c r="GN83" s="125">
        <v>338894.87</v>
      </c>
      <c r="GO83" s="125">
        <v>862.32791348600506</v>
      </c>
      <c r="GP83" s="125">
        <v>9014.2199999999993</v>
      </c>
      <c r="GQ83" s="125">
        <v>22.936946564885496</v>
      </c>
      <c r="GR83" s="125">
        <v>90619.520000000004</v>
      </c>
      <c r="GS83" s="125">
        <v>230.58402035623411</v>
      </c>
      <c r="GT83" s="125">
        <v>3506591.3599999985</v>
      </c>
      <c r="GU83" s="125">
        <v>8922.6243256997423</v>
      </c>
      <c r="GV83" s="125">
        <v>-183495.24999999814</v>
      </c>
      <c r="GW83" s="125">
        <v>-466.90903307887567</v>
      </c>
      <c r="GX83" s="55">
        <v>0</v>
      </c>
      <c r="GY83" s="55">
        <v>0</v>
      </c>
      <c r="GZ83" s="55">
        <v>0</v>
      </c>
      <c r="HA83" s="55" t="s">
        <v>1898</v>
      </c>
      <c r="HB83" s="172">
        <v>0.47560780983628137</v>
      </c>
      <c r="HC83" s="123">
        <v>301</v>
      </c>
      <c r="HD83" s="153">
        <v>0.25530110262934691</v>
      </c>
      <c r="HE83" s="123">
        <v>65</v>
      </c>
      <c r="HF83" s="153">
        <v>0.16539440203562342</v>
      </c>
      <c r="HG83" s="123">
        <v>2645</v>
      </c>
      <c r="HH83" s="153">
        <v>2.24342663273961</v>
      </c>
      <c r="HI83" s="123">
        <v>95</v>
      </c>
      <c r="HJ83" s="153">
        <v>0.24173027989821882</v>
      </c>
      <c r="HK83" s="123">
        <v>847</v>
      </c>
      <c r="HL83" s="153">
        <v>0.71840542832909238</v>
      </c>
      <c r="HM83" s="123">
        <v>6</v>
      </c>
      <c r="HN83" s="153">
        <v>1.5267175572519083E-2</v>
      </c>
      <c r="HO83" s="123">
        <v>1392</v>
      </c>
      <c r="HP83" s="153">
        <v>1.1806615776081424</v>
      </c>
      <c r="HQ83" s="123">
        <v>1660</v>
      </c>
      <c r="HR83" s="153">
        <v>1.4079728583545379</v>
      </c>
      <c r="HS83" s="123">
        <v>10</v>
      </c>
      <c r="HT83" s="153">
        <v>5</v>
      </c>
      <c r="HU83" s="123">
        <v>3</v>
      </c>
      <c r="HV83" s="153">
        <v>1.5</v>
      </c>
      <c r="HW83" s="123">
        <v>178</v>
      </c>
      <c r="HX83" s="123">
        <v>59.333333333333336</v>
      </c>
      <c r="HY83" s="153">
        <v>0.82407407407407407</v>
      </c>
      <c r="HZ83" s="123">
        <v>12922</v>
      </c>
      <c r="IA83" s="153">
        <v>10.960135708227311</v>
      </c>
      <c r="IB83" s="123">
        <v>18</v>
      </c>
      <c r="IC83" s="153">
        <v>4.5801526717557252E-2</v>
      </c>
      <c r="ID83" s="123">
        <v>7332</v>
      </c>
      <c r="IE83" s="153">
        <v>6.21882951653944</v>
      </c>
      <c r="IF83" s="123">
        <v>687</v>
      </c>
      <c r="IG83" s="153">
        <v>1.748091603053435</v>
      </c>
      <c r="IH83" s="123">
        <v>648</v>
      </c>
      <c r="II83" s="153">
        <v>0.54961832061068705</v>
      </c>
      <c r="IJ83" s="123">
        <v>563</v>
      </c>
      <c r="IK83" s="153">
        <v>1.4325699745547074</v>
      </c>
      <c r="IL83" s="95">
        <v>164</v>
      </c>
      <c r="IM83" s="95">
        <v>158</v>
      </c>
      <c r="IN83" s="95">
        <v>30</v>
      </c>
      <c r="IO83" s="95">
        <v>118</v>
      </c>
      <c r="IP83" s="95">
        <v>26</v>
      </c>
      <c r="IQ83" s="113">
        <v>74.680000000000007</v>
      </c>
      <c r="IR83" s="113">
        <v>86.67</v>
      </c>
      <c r="IS83" s="113">
        <v>1.05</v>
      </c>
      <c r="IT83" s="95">
        <v>31</v>
      </c>
      <c r="IU83" s="95">
        <v>4</v>
      </c>
      <c r="IV83" s="113">
        <v>1.0178117048346057E-2</v>
      </c>
      <c r="IW83" s="95" t="s">
        <v>1900</v>
      </c>
      <c r="IX83" s="95" t="s">
        <v>1900</v>
      </c>
      <c r="IY83" s="124" t="s">
        <v>1900</v>
      </c>
      <c r="IZ83" s="124" t="s">
        <v>1900</v>
      </c>
      <c r="JA83" s="182" t="s">
        <v>267</v>
      </c>
      <c r="JB83" s="182">
        <v>7</v>
      </c>
      <c r="JC83" s="230">
        <v>1.7500000000000002E-2</v>
      </c>
      <c r="JD83" s="205"/>
    </row>
    <row r="84" spans="1:264" s="35" customFormat="1" ht="29.25" hidden="1" customHeight="1">
      <c r="A84" s="122" t="s">
        <v>278</v>
      </c>
      <c r="B84" s="158" t="s">
        <v>278</v>
      </c>
      <c r="C84" s="158" t="s">
        <v>1795</v>
      </c>
      <c r="D84" s="55">
        <v>163</v>
      </c>
      <c r="E84" s="158" t="s">
        <v>467</v>
      </c>
      <c r="F84" s="145">
        <v>256</v>
      </c>
      <c r="G84" s="55" t="s">
        <v>2009</v>
      </c>
      <c r="H84" s="123">
        <v>290</v>
      </c>
      <c r="I84" s="123">
        <v>568</v>
      </c>
      <c r="J84" s="124">
        <v>1.9586207</v>
      </c>
      <c r="K84" s="124">
        <v>21.6962069</v>
      </c>
      <c r="L84" s="123">
        <v>237</v>
      </c>
      <c r="M84" s="123">
        <v>331</v>
      </c>
      <c r="N84" s="123">
        <v>20</v>
      </c>
      <c r="O84" s="123">
        <v>33</v>
      </c>
      <c r="P84" s="123">
        <v>31</v>
      </c>
      <c r="Q84" s="123">
        <v>39</v>
      </c>
      <c r="R84" s="123">
        <v>60</v>
      </c>
      <c r="S84" s="123">
        <v>70</v>
      </c>
      <c r="T84" s="123">
        <v>38</v>
      </c>
      <c r="U84" s="123">
        <v>73</v>
      </c>
      <c r="V84" s="123">
        <v>39</v>
      </c>
      <c r="W84" s="123">
        <v>35</v>
      </c>
      <c r="X84" s="123">
        <v>75</v>
      </c>
      <c r="Y84" s="123">
        <v>40</v>
      </c>
      <c r="Z84" s="123">
        <v>15</v>
      </c>
      <c r="AA84" s="123">
        <v>108</v>
      </c>
      <c r="AB84" s="123">
        <v>156</v>
      </c>
      <c r="AC84" s="123">
        <v>130</v>
      </c>
      <c r="AD84" s="123">
        <v>17</v>
      </c>
      <c r="AE84" s="123">
        <v>353</v>
      </c>
      <c r="AF84" s="123">
        <v>167</v>
      </c>
      <c r="AG84" s="123">
        <v>31</v>
      </c>
      <c r="AH84" s="123">
        <v>0</v>
      </c>
      <c r="AI84" s="123">
        <v>146</v>
      </c>
      <c r="AJ84" s="123">
        <v>63</v>
      </c>
      <c r="AK84" s="123">
        <v>9</v>
      </c>
      <c r="AL84" s="123">
        <v>6</v>
      </c>
      <c r="AM84" s="123">
        <v>35</v>
      </c>
      <c r="AN84" s="125">
        <v>579.19310344827591</v>
      </c>
      <c r="AO84" s="125">
        <v>415.5</v>
      </c>
      <c r="AP84" s="123">
        <v>3</v>
      </c>
      <c r="AQ84" s="123">
        <v>13</v>
      </c>
      <c r="AR84" s="123">
        <v>93</v>
      </c>
      <c r="AS84" s="123">
        <v>31</v>
      </c>
      <c r="AT84" s="123">
        <v>22</v>
      </c>
      <c r="AU84" s="123">
        <v>24</v>
      </c>
      <c r="AV84" s="123">
        <v>16</v>
      </c>
      <c r="AW84" s="123">
        <v>17</v>
      </c>
      <c r="AX84" s="123">
        <v>9</v>
      </c>
      <c r="AY84" s="123">
        <v>5</v>
      </c>
      <c r="AZ84" s="123">
        <v>57</v>
      </c>
      <c r="BA84" s="125">
        <v>27543.408304498269</v>
      </c>
      <c r="BB84" s="125">
        <v>19050</v>
      </c>
      <c r="BC84" s="123">
        <v>11</v>
      </c>
      <c r="BD84" s="123">
        <v>40</v>
      </c>
      <c r="BE84" s="123">
        <v>73</v>
      </c>
      <c r="BF84" s="123">
        <v>26</v>
      </c>
      <c r="BG84" s="123">
        <v>23</v>
      </c>
      <c r="BH84" s="123">
        <v>22</v>
      </c>
      <c r="BI84" s="123">
        <v>20</v>
      </c>
      <c r="BJ84" s="123">
        <v>7</v>
      </c>
      <c r="BK84" s="123">
        <v>16</v>
      </c>
      <c r="BL84" s="123">
        <v>11</v>
      </c>
      <c r="BM84" s="123">
        <v>9</v>
      </c>
      <c r="BN84" s="123">
        <v>5</v>
      </c>
      <c r="BO84" s="123">
        <v>7</v>
      </c>
      <c r="BP84" s="123">
        <v>1</v>
      </c>
      <c r="BQ84" s="123">
        <v>2</v>
      </c>
      <c r="BR84" s="123">
        <v>3</v>
      </c>
      <c r="BS84" s="123">
        <v>1</v>
      </c>
      <c r="BT84" s="123">
        <v>3</v>
      </c>
      <c r="BU84" s="123">
        <v>1</v>
      </c>
      <c r="BV84" s="123">
        <v>2</v>
      </c>
      <c r="BW84" s="123">
        <v>6</v>
      </c>
      <c r="BX84" s="123">
        <v>133</v>
      </c>
      <c r="BY84" s="125">
        <v>42462.353383458649</v>
      </c>
      <c r="BZ84" s="125">
        <v>35382</v>
      </c>
      <c r="CA84" s="123">
        <v>35</v>
      </c>
      <c r="CB84" s="125">
        <v>12465.485714285714</v>
      </c>
      <c r="CC84" s="125">
        <v>8292</v>
      </c>
      <c r="CD84" s="123">
        <v>121</v>
      </c>
      <c r="CE84" s="125">
        <v>15998.528925619834</v>
      </c>
      <c r="CF84" s="125">
        <v>11064</v>
      </c>
      <c r="CG84" s="123">
        <v>182</v>
      </c>
      <c r="CH84" s="123">
        <v>56</v>
      </c>
      <c r="CI84" s="123">
        <v>34</v>
      </c>
      <c r="CJ84" s="123">
        <v>13</v>
      </c>
      <c r="CK84" s="123">
        <v>3</v>
      </c>
      <c r="CL84" s="123">
        <v>4</v>
      </c>
      <c r="CM84" s="126">
        <v>1.3793103448275862E-2</v>
      </c>
      <c r="CN84" s="123">
        <v>24</v>
      </c>
      <c r="CO84" s="126">
        <v>8.2758620689655171E-2</v>
      </c>
      <c r="CP84" s="123">
        <v>123</v>
      </c>
      <c r="CQ84" s="123">
        <v>28</v>
      </c>
      <c r="CR84" s="126">
        <v>4.9295774647887321E-2</v>
      </c>
      <c r="CS84" s="123">
        <v>31</v>
      </c>
      <c r="CT84" s="126">
        <f t="shared" si="9"/>
        <v>0.10689655172413794</v>
      </c>
      <c r="CU84" s="123">
        <v>151</v>
      </c>
      <c r="CV84" s="126">
        <f t="shared" si="10"/>
        <v>0.52068965517241383</v>
      </c>
      <c r="CW84" s="123">
        <v>14</v>
      </c>
      <c r="CX84" s="126">
        <f t="shared" si="11"/>
        <v>4.8275862068965517E-2</v>
      </c>
      <c r="CY84" s="123">
        <v>79</v>
      </c>
      <c r="CZ84" s="126">
        <f t="shared" si="12"/>
        <v>0.27241379310344827</v>
      </c>
      <c r="DA84" s="122" t="s">
        <v>2010</v>
      </c>
      <c r="DB84" s="55"/>
      <c r="DC84" s="55">
        <v>0</v>
      </c>
      <c r="DD84" s="55">
        <v>2</v>
      </c>
      <c r="DE84" s="78" t="s">
        <v>350</v>
      </c>
      <c r="DF84" s="127" t="s">
        <v>351</v>
      </c>
      <c r="DG84" s="78" t="s">
        <v>468</v>
      </c>
      <c r="DH84" s="127" t="s">
        <v>469</v>
      </c>
      <c r="DI84" s="78" t="s">
        <v>428</v>
      </c>
      <c r="DJ84" s="127" t="s">
        <v>429</v>
      </c>
      <c r="DK84" s="78" t="s">
        <v>470</v>
      </c>
      <c r="DL84" s="127" t="s">
        <v>471</v>
      </c>
      <c r="DM84" s="127" t="s">
        <v>472</v>
      </c>
      <c r="DN84" s="55" t="s">
        <v>1897</v>
      </c>
      <c r="DO84" s="68">
        <v>18.900343642611684</v>
      </c>
      <c r="DP84" s="55" t="s">
        <v>1898</v>
      </c>
      <c r="DQ84" s="55" t="s">
        <v>1904</v>
      </c>
      <c r="DR84" s="127" t="s">
        <v>431</v>
      </c>
      <c r="DS84" s="169"/>
      <c r="DT84" s="77"/>
      <c r="DU84" s="78" t="s">
        <v>267</v>
      </c>
      <c r="DV84" s="123">
        <v>300</v>
      </c>
      <c r="DW84" s="123">
        <v>292</v>
      </c>
      <c r="DX84" s="55">
        <v>7</v>
      </c>
      <c r="DY84" s="55">
        <v>1</v>
      </c>
      <c r="DZ84" s="55">
        <v>60</v>
      </c>
      <c r="EA84" s="55">
        <v>91</v>
      </c>
      <c r="EB84" s="123">
        <v>80</v>
      </c>
      <c r="EC84" s="55">
        <v>45</v>
      </c>
      <c r="ED84" s="55">
        <v>15</v>
      </c>
      <c r="EE84" s="55">
        <v>9</v>
      </c>
      <c r="EF84" s="55">
        <v>0</v>
      </c>
      <c r="EG84" s="55">
        <v>0</v>
      </c>
      <c r="EH84" s="78">
        <v>1</v>
      </c>
      <c r="EI84" s="78">
        <v>0</v>
      </c>
      <c r="EJ84" s="127" t="s">
        <v>268</v>
      </c>
      <c r="EK84" s="127" t="s">
        <v>290</v>
      </c>
      <c r="EL84" s="81">
        <v>27880</v>
      </c>
      <c r="EM84" s="78">
        <v>44</v>
      </c>
      <c r="EN84" s="78" t="s">
        <v>443</v>
      </c>
      <c r="EO84" s="84">
        <v>15382</v>
      </c>
      <c r="EP84" s="78">
        <v>2.02</v>
      </c>
      <c r="EQ84" s="263">
        <v>15770.644097840401</v>
      </c>
      <c r="ER84" s="263">
        <v>87977.1033815103</v>
      </c>
      <c r="ES84" s="84">
        <f t="shared" si="13"/>
        <v>72206.459283669901</v>
      </c>
      <c r="ET84" s="113">
        <f t="shared" si="14"/>
        <v>0.82074149418796583</v>
      </c>
      <c r="EU84" s="55">
        <v>2</v>
      </c>
      <c r="EV84" s="55">
        <v>3</v>
      </c>
      <c r="EW84" s="55" t="s">
        <v>1901</v>
      </c>
      <c r="EX84" s="78" t="s">
        <v>267</v>
      </c>
      <c r="EY84" s="158"/>
      <c r="EZ84" s="158"/>
      <c r="FA84" s="78" t="s">
        <v>267</v>
      </c>
      <c r="FB84" s="55" t="s">
        <v>51</v>
      </c>
      <c r="FC84" s="55" t="s">
        <v>1898</v>
      </c>
      <c r="FD84" s="122"/>
      <c r="FE84" s="55"/>
      <c r="FF84" s="127" t="s">
        <v>267</v>
      </c>
      <c r="FG84" s="55" t="s">
        <v>1904</v>
      </c>
      <c r="FH84" s="78" t="s">
        <v>473</v>
      </c>
      <c r="FI84" s="78" t="s">
        <v>474</v>
      </c>
      <c r="FJ84" s="55">
        <v>4004</v>
      </c>
      <c r="FK84" s="55">
        <v>13</v>
      </c>
      <c r="FL84" s="78" t="s">
        <v>475</v>
      </c>
      <c r="FM84" s="55"/>
      <c r="FN84" s="55" t="s">
        <v>1900</v>
      </c>
      <c r="FO84" s="55" t="s">
        <v>1900</v>
      </c>
      <c r="FP84" s="55">
        <v>2</v>
      </c>
      <c r="FQ84" s="125">
        <v>35398775.264802441</v>
      </c>
      <c r="FR84" s="125">
        <v>117995.91754934147</v>
      </c>
      <c r="FS84" s="55">
        <v>3</v>
      </c>
      <c r="FT84" s="55">
        <v>3</v>
      </c>
      <c r="FU84" s="55">
        <v>0</v>
      </c>
      <c r="FV84" s="125">
        <v>0</v>
      </c>
      <c r="FW84" s="55">
        <v>3</v>
      </c>
      <c r="FX84" s="125">
        <v>471784.27999999997</v>
      </c>
      <c r="FY84" s="55">
        <v>4</v>
      </c>
      <c r="FZ84" s="125">
        <v>20441657.190000001</v>
      </c>
      <c r="GA84" s="55" t="s">
        <v>1900</v>
      </c>
      <c r="GB84" s="55" t="s">
        <v>1900</v>
      </c>
      <c r="GC84" s="55" t="s">
        <v>1900</v>
      </c>
      <c r="GD84" s="124">
        <v>89.53</v>
      </c>
      <c r="GE84" s="124">
        <v>36.64</v>
      </c>
      <c r="GF84" s="125">
        <v>1974716.48</v>
      </c>
      <c r="GG84" s="125">
        <v>6762.7276712328767</v>
      </c>
      <c r="GH84" s="125">
        <v>4031732.64</v>
      </c>
      <c r="GI84" s="125">
        <v>13807.303561643836</v>
      </c>
      <c r="GJ84" s="125">
        <v>283593.42000000004</v>
      </c>
      <c r="GK84" s="125">
        <v>971.21034246575357</v>
      </c>
      <c r="GL84" s="125">
        <v>308318.46000000002</v>
      </c>
      <c r="GM84" s="125">
        <v>1055.8851369863014</v>
      </c>
      <c r="GN84" s="125">
        <v>316992.46000000002</v>
      </c>
      <c r="GO84" s="125">
        <v>1085.5906164383562</v>
      </c>
      <c r="GP84" s="125">
        <v>17801.849999999999</v>
      </c>
      <c r="GQ84" s="125">
        <v>60.965239726027391</v>
      </c>
      <c r="GR84" s="125">
        <v>90919.16</v>
      </c>
      <c r="GS84" s="125">
        <v>311.36698630136988</v>
      </c>
      <c r="GT84" s="125">
        <v>3014107.29</v>
      </c>
      <c r="GU84" s="125">
        <v>10322.285239726027</v>
      </c>
      <c r="GV84" s="125">
        <v>-499265.02</v>
      </c>
      <c r="GW84" s="125">
        <v>-1709.8117123287673</v>
      </c>
      <c r="GX84" s="55">
        <v>0</v>
      </c>
      <c r="GY84" s="55">
        <v>0</v>
      </c>
      <c r="GZ84" s="55">
        <v>0</v>
      </c>
      <c r="HA84" s="55" t="s">
        <v>1898</v>
      </c>
      <c r="HB84" s="172">
        <v>0.43192684216157251</v>
      </c>
      <c r="HC84" s="123">
        <v>220</v>
      </c>
      <c r="HD84" s="153">
        <v>0.25114155251141551</v>
      </c>
      <c r="HE84" s="123">
        <v>21</v>
      </c>
      <c r="HF84" s="153">
        <v>7.1917808219178078E-2</v>
      </c>
      <c r="HG84" s="123">
        <v>1293</v>
      </c>
      <c r="HH84" s="153">
        <v>1.476027397260274</v>
      </c>
      <c r="HI84" s="123">
        <v>27</v>
      </c>
      <c r="HJ84" s="153">
        <v>9.2465753424657529E-2</v>
      </c>
      <c r="HK84" s="123">
        <v>938</v>
      </c>
      <c r="HL84" s="153">
        <v>1.0707762557077627</v>
      </c>
      <c r="HM84" s="123">
        <v>52</v>
      </c>
      <c r="HN84" s="153">
        <v>0.17808219178082191</v>
      </c>
      <c r="HO84" s="123">
        <v>634</v>
      </c>
      <c r="HP84" s="153">
        <v>0.72374429223744297</v>
      </c>
      <c r="HQ84" s="123">
        <v>1140</v>
      </c>
      <c r="HR84" s="153">
        <v>1.3013698630136987</v>
      </c>
      <c r="HS84" s="123">
        <v>3</v>
      </c>
      <c r="HT84" s="153">
        <v>1.5</v>
      </c>
      <c r="HU84" s="123">
        <v>3</v>
      </c>
      <c r="HV84" s="153">
        <v>1.5</v>
      </c>
      <c r="HW84" s="123">
        <v>231</v>
      </c>
      <c r="HX84" s="123">
        <v>77</v>
      </c>
      <c r="HY84" s="153">
        <v>2.1388888888888888</v>
      </c>
      <c r="HZ84" s="123">
        <v>6664</v>
      </c>
      <c r="IA84" s="153">
        <v>7.6073059360730602</v>
      </c>
      <c r="IB84" s="123">
        <v>62</v>
      </c>
      <c r="IC84" s="153">
        <v>0.21232876712328766</v>
      </c>
      <c r="ID84" s="123">
        <v>6055</v>
      </c>
      <c r="IE84" s="153">
        <v>6.9121004566210047</v>
      </c>
      <c r="IF84" s="123">
        <v>394</v>
      </c>
      <c r="IG84" s="153">
        <v>1.3493150684931507</v>
      </c>
      <c r="IH84" s="123">
        <v>250</v>
      </c>
      <c r="II84" s="153">
        <v>0.28538812785388123</v>
      </c>
      <c r="IJ84" s="123">
        <v>95</v>
      </c>
      <c r="IK84" s="153">
        <v>0.32534246575342468</v>
      </c>
      <c r="IL84" s="95">
        <v>0</v>
      </c>
      <c r="IM84" s="95">
        <v>0</v>
      </c>
      <c r="IN84" s="95">
        <v>0</v>
      </c>
      <c r="IO84" s="95">
        <v>0</v>
      </c>
      <c r="IP84" s="95">
        <v>0</v>
      </c>
      <c r="IQ84" s="113" t="s">
        <v>1900</v>
      </c>
      <c r="IR84" s="113" t="s">
        <v>1900</v>
      </c>
      <c r="IS84" s="113" t="s">
        <v>1900</v>
      </c>
      <c r="IT84" s="95">
        <v>65.52</v>
      </c>
      <c r="IU84" s="95">
        <v>13</v>
      </c>
      <c r="IV84" s="113">
        <v>4.4520547945205477E-2</v>
      </c>
      <c r="IW84" s="95" t="s">
        <v>1900</v>
      </c>
      <c r="IX84" s="95" t="s">
        <v>1900</v>
      </c>
      <c r="IY84" s="124" t="s">
        <v>1900</v>
      </c>
      <c r="IZ84" s="124" t="s">
        <v>1900</v>
      </c>
      <c r="JA84" s="182" t="s">
        <v>267</v>
      </c>
      <c r="JB84" s="182">
        <v>19</v>
      </c>
      <c r="JC84" s="230">
        <v>6.3333333333333339E-2</v>
      </c>
      <c r="JD84" s="205"/>
    </row>
    <row r="85" spans="1:264" s="35" customFormat="1" ht="29.25" hidden="1" customHeight="1">
      <c r="A85" s="122" t="s">
        <v>278</v>
      </c>
      <c r="B85" s="158" t="s">
        <v>1700</v>
      </c>
      <c r="C85" s="158" t="s">
        <v>1764</v>
      </c>
      <c r="D85" s="55">
        <v>92</v>
      </c>
      <c r="E85" s="158" t="s">
        <v>522</v>
      </c>
      <c r="F85" s="145">
        <v>92</v>
      </c>
      <c r="G85" s="55" t="s">
        <v>2011</v>
      </c>
      <c r="H85" s="123">
        <v>1591</v>
      </c>
      <c r="I85" s="123">
        <v>3459</v>
      </c>
      <c r="J85" s="124">
        <v>2.1741043000000002</v>
      </c>
      <c r="K85" s="124">
        <v>20.480012599999998</v>
      </c>
      <c r="L85" s="123">
        <v>1245</v>
      </c>
      <c r="M85" s="123">
        <v>2214</v>
      </c>
      <c r="N85" s="123">
        <v>186</v>
      </c>
      <c r="O85" s="123">
        <v>279</v>
      </c>
      <c r="P85" s="123">
        <v>347</v>
      </c>
      <c r="Q85" s="123">
        <v>327</v>
      </c>
      <c r="R85" s="123">
        <v>291</v>
      </c>
      <c r="S85" s="123">
        <v>456</v>
      </c>
      <c r="T85" s="123">
        <v>395</v>
      </c>
      <c r="U85" s="123">
        <v>351</v>
      </c>
      <c r="V85" s="123">
        <v>205</v>
      </c>
      <c r="W85" s="123">
        <v>175</v>
      </c>
      <c r="X85" s="123">
        <v>264</v>
      </c>
      <c r="Y85" s="123">
        <v>147</v>
      </c>
      <c r="Z85" s="123">
        <v>36</v>
      </c>
      <c r="AA85" s="123">
        <v>1004</v>
      </c>
      <c r="AB85" s="123">
        <v>551</v>
      </c>
      <c r="AC85" s="123">
        <v>447</v>
      </c>
      <c r="AD85" s="123">
        <v>196</v>
      </c>
      <c r="AE85" s="123">
        <v>2551</v>
      </c>
      <c r="AF85" s="123">
        <v>683</v>
      </c>
      <c r="AG85" s="123">
        <v>15</v>
      </c>
      <c r="AH85" s="123">
        <v>14</v>
      </c>
      <c r="AI85" s="123">
        <v>773</v>
      </c>
      <c r="AJ85" s="123">
        <v>219</v>
      </c>
      <c r="AK85" s="123">
        <v>30</v>
      </c>
      <c r="AL85" s="123">
        <v>18</v>
      </c>
      <c r="AM85" s="123">
        <v>104</v>
      </c>
      <c r="AN85" s="125">
        <v>567.41546197360151</v>
      </c>
      <c r="AO85" s="125">
        <v>417</v>
      </c>
      <c r="AP85" s="123">
        <v>44</v>
      </c>
      <c r="AQ85" s="123">
        <v>133</v>
      </c>
      <c r="AR85" s="123">
        <v>425</v>
      </c>
      <c r="AS85" s="123">
        <v>151</v>
      </c>
      <c r="AT85" s="123">
        <v>150</v>
      </c>
      <c r="AU85" s="123">
        <v>123</v>
      </c>
      <c r="AV85" s="123">
        <v>82</v>
      </c>
      <c r="AW85" s="123">
        <v>90</v>
      </c>
      <c r="AX85" s="123">
        <v>62</v>
      </c>
      <c r="AY85" s="123">
        <v>58</v>
      </c>
      <c r="AZ85" s="123">
        <v>273</v>
      </c>
      <c r="BA85" s="125">
        <v>26546.19238095238</v>
      </c>
      <c r="BB85" s="125">
        <v>19056</v>
      </c>
      <c r="BC85" s="123">
        <v>84</v>
      </c>
      <c r="BD85" s="123">
        <v>328</v>
      </c>
      <c r="BE85" s="123">
        <v>242</v>
      </c>
      <c r="BF85" s="123">
        <v>159</v>
      </c>
      <c r="BG85" s="123">
        <v>148</v>
      </c>
      <c r="BH85" s="123">
        <v>113</v>
      </c>
      <c r="BI85" s="123">
        <v>96</v>
      </c>
      <c r="BJ85" s="123">
        <v>76</v>
      </c>
      <c r="BK85" s="123">
        <v>64</v>
      </c>
      <c r="BL85" s="123">
        <v>62</v>
      </c>
      <c r="BM85" s="123">
        <v>35</v>
      </c>
      <c r="BN85" s="123">
        <v>42</v>
      </c>
      <c r="BO85" s="123">
        <v>22</v>
      </c>
      <c r="BP85" s="123">
        <v>26</v>
      </c>
      <c r="BQ85" s="123">
        <v>15</v>
      </c>
      <c r="BR85" s="123">
        <v>15</v>
      </c>
      <c r="BS85" s="123">
        <v>12</v>
      </c>
      <c r="BT85" s="123">
        <v>1</v>
      </c>
      <c r="BU85" s="123">
        <v>4</v>
      </c>
      <c r="BV85" s="123">
        <v>8</v>
      </c>
      <c r="BW85" s="123">
        <v>23</v>
      </c>
      <c r="BX85" s="123">
        <v>746</v>
      </c>
      <c r="BY85" s="125">
        <v>39147.569705093832</v>
      </c>
      <c r="BZ85" s="125">
        <v>33266</v>
      </c>
      <c r="CA85" s="123">
        <v>213</v>
      </c>
      <c r="CB85" s="125">
        <v>13577.887323943662</v>
      </c>
      <c r="CC85" s="125">
        <v>9908</v>
      </c>
      <c r="CD85" s="123">
        <v>631</v>
      </c>
      <c r="CE85" s="125">
        <v>16628.879556259904</v>
      </c>
      <c r="CF85" s="125">
        <v>10836</v>
      </c>
      <c r="CG85" s="123">
        <v>994</v>
      </c>
      <c r="CH85" s="123">
        <v>313</v>
      </c>
      <c r="CI85" s="123">
        <v>186</v>
      </c>
      <c r="CJ85" s="123">
        <v>63</v>
      </c>
      <c r="CK85" s="123">
        <v>13</v>
      </c>
      <c r="CL85" s="123">
        <v>19</v>
      </c>
      <c r="CM85" s="126">
        <v>1.1942174732872407E-2</v>
      </c>
      <c r="CN85" s="123">
        <v>86</v>
      </c>
      <c r="CO85" s="126">
        <v>5.4054054054054057E-2</v>
      </c>
      <c r="CP85" s="123">
        <v>752</v>
      </c>
      <c r="CQ85" s="123">
        <v>240</v>
      </c>
      <c r="CR85" s="126">
        <v>6.9384215091066778E-2</v>
      </c>
      <c r="CS85" s="123">
        <v>99</v>
      </c>
      <c r="CT85" s="126">
        <f t="shared" si="9"/>
        <v>6.2225015713387809E-2</v>
      </c>
      <c r="CU85" s="123">
        <v>721</v>
      </c>
      <c r="CV85" s="126">
        <f t="shared" si="10"/>
        <v>0.45317410433689503</v>
      </c>
      <c r="CW85" s="123">
        <v>11</v>
      </c>
      <c r="CX85" s="126">
        <f t="shared" si="11"/>
        <v>6.9138906348208675E-3</v>
      </c>
      <c r="CY85" s="123">
        <v>298</v>
      </c>
      <c r="CZ85" s="126">
        <f t="shared" si="12"/>
        <v>0.18730358265241986</v>
      </c>
      <c r="DA85" s="122" t="s">
        <v>2012</v>
      </c>
      <c r="DB85" s="55"/>
      <c r="DC85" s="55">
        <v>16</v>
      </c>
      <c r="DD85" s="55">
        <v>13</v>
      </c>
      <c r="DE85" s="78" t="s">
        <v>350</v>
      </c>
      <c r="DF85" s="127" t="s">
        <v>351</v>
      </c>
      <c r="DG85" s="78" t="s">
        <v>523</v>
      </c>
      <c r="DH85" s="127" t="s">
        <v>524</v>
      </c>
      <c r="DI85" s="78" t="s">
        <v>525</v>
      </c>
      <c r="DJ85" s="127" t="s">
        <v>526</v>
      </c>
      <c r="DK85" s="78" t="s">
        <v>527</v>
      </c>
      <c r="DL85" s="127" t="s">
        <v>528</v>
      </c>
      <c r="DM85" s="127" t="s">
        <v>529</v>
      </c>
      <c r="DN85" s="55" t="s">
        <v>1897</v>
      </c>
      <c r="DO85" s="68">
        <v>5.4192812321734172</v>
      </c>
      <c r="DP85" s="55" t="s">
        <v>1898</v>
      </c>
      <c r="DQ85" s="55" t="s">
        <v>272</v>
      </c>
      <c r="DR85" s="127" t="s">
        <v>530</v>
      </c>
      <c r="DS85" s="169" t="s">
        <v>2013</v>
      </c>
      <c r="DT85" s="77"/>
      <c r="DU85" s="78" t="s">
        <v>267</v>
      </c>
      <c r="DV85" s="123">
        <v>1610</v>
      </c>
      <c r="DW85" s="123">
        <v>1592</v>
      </c>
      <c r="DX85" s="55">
        <v>17</v>
      </c>
      <c r="DY85" s="55">
        <v>1</v>
      </c>
      <c r="DZ85" s="55">
        <v>0</v>
      </c>
      <c r="EA85" s="55">
        <v>161</v>
      </c>
      <c r="EB85" s="123">
        <v>1219</v>
      </c>
      <c r="EC85" s="55">
        <v>230</v>
      </c>
      <c r="ED85" s="55">
        <v>0</v>
      </c>
      <c r="EE85" s="55">
        <v>0</v>
      </c>
      <c r="EF85" s="55">
        <v>0</v>
      </c>
      <c r="EG85" s="55">
        <v>0</v>
      </c>
      <c r="EH85" s="78">
        <v>23</v>
      </c>
      <c r="EI85" s="78">
        <v>2</v>
      </c>
      <c r="EJ85" s="127" t="s">
        <v>450</v>
      </c>
      <c r="EK85" s="127" t="s">
        <v>269</v>
      </c>
      <c r="EL85" s="81">
        <v>20613</v>
      </c>
      <c r="EM85" s="78">
        <v>64</v>
      </c>
      <c r="EN85" s="78" t="s">
        <v>506</v>
      </c>
      <c r="EO85" s="84">
        <v>228305</v>
      </c>
      <c r="EP85" s="78">
        <v>34.020000000000003</v>
      </c>
      <c r="EQ85" s="263">
        <v>216247.04975450199</v>
      </c>
      <c r="ER85" s="263">
        <v>1406080.6635199401</v>
      </c>
      <c r="ES85" s="84">
        <f t="shared" si="13"/>
        <v>1189833.6137654381</v>
      </c>
      <c r="ET85" s="113">
        <f t="shared" si="14"/>
        <v>0.84620580073041074</v>
      </c>
      <c r="EU85" s="55">
        <v>8</v>
      </c>
      <c r="EV85" s="55">
        <v>24</v>
      </c>
      <c r="EW85" s="55" t="s">
        <v>1898</v>
      </c>
      <c r="EX85" s="78" t="s">
        <v>371</v>
      </c>
      <c r="EY85" s="158"/>
      <c r="EZ85" s="158"/>
      <c r="FA85" s="78" t="s">
        <v>267</v>
      </c>
      <c r="FB85" s="55" t="s">
        <v>1929</v>
      </c>
      <c r="FC85" s="55" t="s">
        <v>1898</v>
      </c>
      <c r="FD85" s="122"/>
      <c r="FE85" s="55"/>
      <c r="FF85" s="127" t="s">
        <v>267</v>
      </c>
      <c r="FG85" s="55" t="s">
        <v>1904</v>
      </c>
      <c r="FH85" s="78" t="s">
        <v>531</v>
      </c>
      <c r="FI85" s="78" t="s">
        <v>532</v>
      </c>
      <c r="FJ85" s="55">
        <v>4009</v>
      </c>
      <c r="FK85" s="55">
        <v>18</v>
      </c>
      <c r="FL85" s="78" t="s">
        <v>533</v>
      </c>
      <c r="FM85" s="55" t="s">
        <v>1901</v>
      </c>
      <c r="FN85" s="55" t="s">
        <v>1900</v>
      </c>
      <c r="FO85" s="55" t="s">
        <v>1900</v>
      </c>
      <c r="FP85" s="55">
        <v>4</v>
      </c>
      <c r="FQ85" s="125">
        <v>360557838.98359501</v>
      </c>
      <c r="FR85" s="125">
        <v>223948.96831279193</v>
      </c>
      <c r="FS85" s="55">
        <v>2.96</v>
      </c>
      <c r="FT85" s="55">
        <v>3.75</v>
      </c>
      <c r="FU85" s="55">
        <v>0</v>
      </c>
      <c r="FV85" s="125">
        <v>0</v>
      </c>
      <c r="FW85" s="55">
        <v>0</v>
      </c>
      <c r="FX85" s="125">
        <v>1336877.8999999999</v>
      </c>
      <c r="FY85" s="55">
        <v>0</v>
      </c>
      <c r="FZ85" s="125">
        <v>69638993.030000001</v>
      </c>
      <c r="GA85" s="55" t="s">
        <v>1900</v>
      </c>
      <c r="GB85" s="55" t="s">
        <v>1900</v>
      </c>
      <c r="GC85" s="55" t="s">
        <v>1900</v>
      </c>
      <c r="GD85" s="124">
        <v>85.25</v>
      </c>
      <c r="GE85" s="124">
        <v>49.25</v>
      </c>
      <c r="GF85" s="125">
        <v>0</v>
      </c>
      <c r="GG85" s="125">
        <v>0</v>
      </c>
      <c r="GH85" s="125">
        <v>23793624.649999999</v>
      </c>
      <c r="GI85" s="125">
        <v>14945.744126884421</v>
      </c>
      <c r="GJ85" s="125">
        <v>1448034.59</v>
      </c>
      <c r="GK85" s="125">
        <v>909.56946608040209</v>
      </c>
      <c r="GL85" s="125">
        <v>0</v>
      </c>
      <c r="GM85" s="125">
        <v>0</v>
      </c>
      <c r="GN85" s="125">
        <v>1513374.79</v>
      </c>
      <c r="GO85" s="125">
        <v>950.6123052763819</v>
      </c>
      <c r="GP85" s="125">
        <v>72947.81</v>
      </c>
      <c r="GQ85" s="125">
        <v>45.821488693467337</v>
      </c>
      <c r="GR85" s="125">
        <v>235633.4</v>
      </c>
      <c r="GS85" s="125">
        <v>148.01092964824122</v>
      </c>
      <c r="GT85" s="125">
        <v>20523634.059999999</v>
      </c>
      <c r="GU85" s="125">
        <v>12891.729937185928</v>
      </c>
      <c r="GV85" s="125">
        <v>689918.26000000164</v>
      </c>
      <c r="GW85" s="125">
        <v>433.3657412060312</v>
      </c>
      <c r="GX85" s="55">
        <v>0</v>
      </c>
      <c r="GY85" s="55">
        <v>0</v>
      </c>
      <c r="GZ85" s="55">
        <v>0</v>
      </c>
      <c r="HA85" s="55" t="s">
        <v>1901</v>
      </c>
      <c r="HB85" s="172">
        <v>0.62805102747495234</v>
      </c>
      <c r="HC85" s="123">
        <v>2441</v>
      </c>
      <c r="HD85" s="153">
        <v>0.51109715242881071</v>
      </c>
      <c r="HE85" s="123">
        <v>89</v>
      </c>
      <c r="HF85" s="153">
        <v>5.5904522613065326E-2</v>
      </c>
      <c r="HG85" s="123">
        <v>6626</v>
      </c>
      <c r="HH85" s="153">
        <v>1.3873534338358458</v>
      </c>
      <c r="HI85" s="123">
        <v>150</v>
      </c>
      <c r="HJ85" s="153">
        <v>9.4221105527638196E-2</v>
      </c>
      <c r="HK85" s="123">
        <v>3208</v>
      </c>
      <c r="HL85" s="153">
        <v>0.67169179229480735</v>
      </c>
      <c r="HM85" s="123">
        <v>12</v>
      </c>
      <c r="HN85" s="153">
        <v>7.537688442211055E-3</v>
      </c>
      <c r="HO85" s="123">
        <v>4282</v>
      </c>
      <c r="HP85" s="153">
        <v>0.89656616415410384</v>
      </c>
      <c r="HQ85" s="123">
        <v>3699</v>
      </c>
      <c r="HR85" s="153">
        <v>0.77449748743718594</v>
      </c>
      <c r="HS85" s="123">
        <v>7</v>
      </c>
      <c r="HT85" s="153">
        <v>3.5</v>
      </c>
      <c r="HU85" s="123">
        <v>13</v>
      </c>
      <c r="HV85" s="153">
        <v>6.5</v>
      </c>
      <c r="HW85" s="123">
        <v>956</v>
      </c>
      <c r="HX85" s="123">
        <v>318.66666666666669</v>
      </c>
      <c r="HY85" s="153">
        <v>1.1064814814814814</v>
      </c>
      <c r="HZ85" s="123">
        <v>39006</v>
      </c>
      <c r="IA85" s="153">
        <v>8.1670854271356781</v>
      </c>
      <c r="IB85" s="123">
        <v>224</v>
      </c>
      <c r="IC85" s="153">
        <v>0.1407035175879397</v>
      </c>
      <c r="ID85" s="123">
        <v>26070</v>
      </c>
      <c r="IE85" s="153">
        <v>5.458542713567839</v>
      </c>
      <c r="IF85" s="123">
        <v>1498</v>
      </c>
      <c r="IG85" s="153">
        <v>0.94095477386934678</v>
      </c>
      <c r="IH85" s="123">
        <v>1765</v>
      </c>
      <c r="II85" s="153">
        <v>0.36955611390284759</v>
      </c>
      <c r="IJ85" s="123">
        <v>734</v>
      </c>
      <c r="IK85" s="153">
        <v>0.46105527638190957</v>
      </c>
      <c r="IL85" s="95">
        <v>1</v>
      </c>
      <c r="IM85" s="95">
        <v>0</v>
      </c>
      <c r="IN85" s="95">
        <v>0</v>
      </c>
      <c r="IO85" s="95">
        <v>0</v>
      </c>
      <c r="IP85" s="95">
        <v>0</v>
      </c>
      <c r="IQ85" s="113" t="s">
        <v>1900</v>
      </c>
      <c r="IR85" s="113" t="s">
        <v>1900</v>
      </c>
      <c r="IS85" s="113">
        <v>0</v>
      </c>
      <c r="IT85" s="95">
        <v>73.61</v>
      </c>
      <c r="IU85" s="95">
        <v>14</v>
      </c>
      <c r="IV85" s="113">
        <v>8.7939698492462311E-3</v>
      </c>
      <c r="IW85" s="95">
        <v>6</v>
      </c>
      <c r="IX85" s="95">
        <v>34</v>
      </c>
      <c r="IY85" s="124">
        <f>(IW85/$DW85)*100</f>
        <v>0.37688442211055273</v>
      </c>
      <c r="IZ85" s="124">
        <f>(IX85/$DW85)*100</f>
        <v>2.1356783919597988</v>
      </c>
      <c r="JA85" s="182" t="s">
        <v>272</v>
      </c>
      <c r="JB85" s="182">
        <v>161</v>
      </c>
      <c r="JC85" s="230">
        <v>0.1</v>
      </c>
      <c r="JD85" s="205"/>
    </row>
    <row r="86" spans="1:264" s="35" customFormat="1" ht="29.25" hidden="1" customHeight="1">
      <c r="A86" s="122" t="s">
        <v>278</v>
      </c>
      <c r="B86" s="158" t="s">
        <v>278</v>
      </c>
      <c r="C86" s="158" t="s">
        <v>1747</v>
      </c>
      <c r="D86" s="55">
        <v>73</v>
      </c>
      <c r="E86" s="158" t="s">
        <v>544</v>
      </c>
      <c r="F86" s="145">
        <v>311</v>
      </c>
      <c r="G86" s="55" t="s">
        <v>2003</v>
      </c>
      <c r="H86" s="123">
        <v>82</v>
      </c>
      <c r="I86" s="123">
        <v>193</v>
      </c>
      <c r="J86" s="124">
        <v>2.3536584999999999</v>
      </c>
      <c r="K86" s="124">
        <v>18.193902399999999</v>
      </c>
      <c r="L86" s="123">
        <v>78</v>
      </c>
      <c r="M86" s="123">
        <v>115</v>
      </c>
      <c r="N86" s="123">
        <v>13</v>
      </c>
      <c r="O86" s="123">
        <v>17</v>
      </c>
      <c r="P86" s="123">
        <v>14</v>
      </c>
      <c r="Q86" s="123">
        <v>17</v>
      </c>
      <c r="R86" s="123">
        <v>12</v>
      </c>
      <c r="S86" s="123">
        <v>31</v>
      </c>
      <c r="T86" s="123">
        <v>16</v>
      </c>
      <c r="U86" s="123">
        <v>16</v>
      </c>
      <c r="V86" s="123">
        <v>17</v>
      </c>
      <c r="W86" s="123">
        <v>14</v>
      </c>
      <c r="X86" s="123">
        <v>20</v>
      </c>
      <c r="Y86" s="123">
        <v>5</v>
      </c>
      <c r="Z86" s="123">
        <v>1</v>
      </c>
      <c r="AA86" s="123">
        <v>53</v>
      </c>
      <c r="AB86" s="123">
        <v>33</v>
      </c>
      <c r="AC86" s="123">
        <v>26</v>
      </c>
      <c r="AD86" s="123">
        <v>11</v>
      </c>
      <c r="AE86" s="123">
        <v>98</v>
      </c>
      <c r="AF86" s="123">
        <v>70</v>
      </c>
      <c r="AG86" s="123">
        <v>12</v>
      </c>
      <c r="AH86" s="123">
        <v>2</v>
      </c>
      <c r="AI86" s="123">
        <v>37</v>
      </c>
      <c r="AJ86" s="123">
        <v>6</v>
      </c>
      <c r="AK86" s="123">
        <v>2</v>
      </c>
      <c r="AL86" s="123">
        <v>0</v>
      </c>
      <c r="AM86" s="123">
        <v>9</v>
      </c>
      <c r="AN86" s="125">
        <v>583.01219512195121</v>
      </c>
      <c r="AO86" s="125">
        <v>418</v>
      </c>
      <c r="AP86" s="123">
        <v>2</v>
      </c>
      <c r="AQ86" s="123">
        <v>3</v>
      </c>
      <c r="AR86" s="123">
        <v>25</v>
      </c>
      <c r="AS86" s="123">
        <v>10</v>
      </c>
      <c r="AT86" s="123">
        <v>3</v>
      </c>
      <c r="AU86" s="123">
        <v>3</v>
      </c>
      <c r="AV86" s="123">
        <v>12</v>
      </c>
      <c r="AW86" s="123">
        <v>4</v>
      </c>
      <c r="AX86" s="123">
        <v>3</v>
      </c>
      <c r="AY86" s="123">
        <v>4</v>
      </c>
      <c r="AZ86" s="123">
        <v>13</v>
      </c>
      <c r="BA86" s="125">
        <v>26511.493827160495</v>
      </c>
      <c r="BB86" s="125">
        <v>24024</v>
      </c>
      <c r="BC86" s="123">
        <v>4</v>
      </c>
      <c r="BD86" s="123">
        <v>9</v>
      </c>
      <c r="BE86" s="123">
        <v>19</v>
      </c>
      <c r="BF86" s="123">
        <v>5</v>
      </c>
      <c r="BG86" s="123">
        <v>6</v>
      </c>
      <c r="BH86" s="123">
        <v>12</v>
      </c>
      <c r="BI86" s="123">
        <v>6</v>
      </c>
      <c r="BJ86" s="123">
        <v>6</v>
      </c>
      <c r="BK86" s="123">
        <v>3</v>
      </c>
      <c r="BL86" s="123">
        <v>1</v>
      </c>
      <c r="BM86" s="123">
        <v>3</v>
      </c>
      <c r="BN86" s="123">
        <v>2</v>
      </c>
      <c r="BO86" s="123">
        <v>0</v>
      </c>
      <c r="BP86" s="123">
        <v>2</v>
      </c>
      <c r="BQ86" s="123">
        <v>0</v>
      </c>
      <c r="BR86" s="123">
        <v>1</v>
      </c>
      <c r="BS86" s="123">
        <v>1</v>
      </c>
      <c r="BT86" s="123">
        <v>0</v>
      </c>
      <c r="BU86" s="123">
        <v>0</v>
      </c>
      <c r="BV86" s="123">
        <v>0</v>
      </c>
      <c r="BW86" s="123">
        <v>1</v>
      </c>
      <c r="BX86" s="123">
        <v>44</v>
      </c>
      <c r="BY86" s="125">
        <v>38042.63636363636</v>
      </c>
      <c r="BZ86" s="125">
        <v>33595.5</v>
      </c>
      <c r="CA86" s="123">
        <v>8</v>
      </c>
      <c r="CB86" s="125">
        <v>12848.125</v>
      </c>
      <c r="CC86" s="125">
        <v>10032</v>
      </c>
      <c r="CD86" s="123">
        <v>30</v>
      </c>
      <c r="CE86" s="125">
        <v>13247.366666666667</v>
      </c>
      <c r="CF86" s="125">
        <v>11073</v>
      </c>
      <c r="CG86" s="123">
        <v>47</v>
      </c>
      <c r="CH86" s="123">
        <v>23</v>
      </c>
      <c r="CI86" s="123">
        <v>7</v>
      </c>
      <c r="CJ86" s="123">
        <v>3</v>
      </c>
      <c r="CK86" s="123">
        <v>1</v>
      </c>
      <c r="CL86" s="123">
        <v>1</v>
      </c>
      <c r="CM86" s="126">
        <v>1.2195121951219513E-2</v>
      </c>
      <c r="CN86" s="123">
        <v>7</v>
      </c>
      <c r="CO86" s="126">
        <v>8.5365853658536592E-2</v>
      </c>
      <c r="CP86" s="123">
        <v>36</v>
      </c>
      <c r="CQ86" s="123">
        <v>16</v>
      </c>
      <c r="CR86" s="126">
        <v>8.2901554404145081E-2</v>
      </c>
      <c r="CS86" s="123">
        <v>11</v>
      </c>
      <c r="CT86" s="126">
        <f t="shared" si="9"/>
        <v>0.13414634146341464</v>
      </c>
      <c r="CU86" s="123">
        <v>32</v>
      </c>
      <c r="CV86" s="126">
        <f t="shared" si="10"/>
        <v>0.3902439024390244</v>
      </c>
      <c r="CW86" s="123">
        <v>2</v>
      </c>
      <c r="CX86" s="126">
        <f t="shared" si="11"/>
        <v>2.4390243902439025E-2</v>
      </c>
      <c r="CY86" s="123">
        <v>16</v>
      </c>
      <c r="CZ86" s="126">
        <f t="shared" si="12"/>
        <v>0.1951219512195122</v>
      </c>
      <c r="DA86" s="122" t="s">
        <v>2004</v>
      </c>
      <c r="DB86" s="55"/>
      <c r="DC86" s="55">
        <v>0</v>
      </c>
      <c r="DD86" s="55">
        <v>2</v>
      </c>
      <c r="DE86" s="78" t="s">
        <v>350</v>
      </c>
      <c r="DF86" s="127" t="s">
        <v>351</v>
      </c>
      <c r="DG86" s="78" t="s">
        <v>352</v>
      </c>
      <c r="DH86" s="127" t="s">
        <v>353</v>
      </c>
      <c r="DI86" s="78" t="s">
        <v>354</v>
      </c>
      <c r="DJ86" s="127" t="s">
        <v>355</v>
      </c>
      <c r="DK86" s="78" t="s">
        <v>356</v>
      </c>
      <c r="DL86" s="127" t="s">
        <v>357</v>
      </c>
      <c r="DM86" s="127" t="s">
        <v>358</v>
      </c>
      <c r="DN86" s="55" t="s">
        <v>1897</v>
      </c>
      <c r="DO86" s="68">
        <v>16.666666666666668</v>
      </c>
      <c r="DP86" s="55" t="s">
        <v>1898</v>
      </c>
      <c r="DQ86" s="55" t="s">
        <v>272</v>
      </c>
      <c r="DR86" s="127" t="s">
        <v>359</v>
      </c>
      <c r="DS86" s="169" t="s">
        <v>2014</v>
      </c>
      <c r="DT86" s="77"/>
      <c r="DU86" s="78" t="s">
        <v>267</v>
      </c>
      <c r="DV86" s="123">
        <v>85</v>
      </c>
      <c r="DW86" s="123">
        <v>83</v>
      </c>
      <c r="DX86" s="55">
        <v>1</v>
      </c>
      <c r="DY86" s="55">
        <v>1</v>
      </c>
      <c r="DZ86" s="55">
        <v>0</v>
      </c>
      <c r="EA86" s="55">
        <v>30</v>
      </c>
      <c r="EB86" s="123">
        <v>32</v>
      </c>
      <c r="EC86" s="55">
        <v>14</v>
      </c>
      <c r="ED86" s="55">
        <v>9</v>
      </c>
      <c r="EE86" s="55">
        <v>0</v>
      </c>
      <c r="EF86" s="55">
        <v>0</v>
      </c>
      <c r="EG86" s="55">
        <v>0</v>
      </c>
      <c r="EH86" s="78">
        <v>3</v>
      </c>
      <c r="EI86" s="78">
        <v>0</v>
      </c>
      <c r="EJ86" s="127" t="s">
        <v>268</v>
      </c>
      <c r="EK86" s="127" t="s">
        <v>290</v>
      </c>
      <c r="EL86" s="81">
        <v>30467</v>
      </c>
      <c r="EM86" s="78">
        <v>37</v>
      </c>
      <c r="EN86" s="78" t="s">
        <v>545</v>
      </c>
      <c r="EO86" s="84">
        <v>18283</v>
      </c>
      <c r="EP86" s="78">
        <v>0.6</v>
      </c>
      <c r="EQ86" s="263">
        <v>17248.928467712602</v>
      </c>
      <c r="ER86" s="263">
        <v>27163.2119472087</v>
      </c>
      <c r="ES86" s="84">
        <f t="shared" si="13"/>
        <v>9914.2834794960982</v>
      </c>
      <c r="ET86" s="113">
        <f t="shared" si="14"/>
        <v>0.36498936498247564</v>
      </c>
      <c r="EU86" s="55">
        <v>14</v>
      </c>
      <c r="EV86" s="55">
        <v>1</v>
      </c>
      <c r="EW86" s="55" t="s">
        <v>1901</v>
      </c>
      <c r="EX86" s="78" t="s">
        <v>267</v>
      </c>
      <c r="EY86" s="158"/>
      <c r="EZ86" s="158"/>
      <c r="FA86" s="78" t="s">
        <v>267</v>
      </c>
      <c r="FB86" s="55" t="s">
        <v>51</v>
      </c>
      <c r="FC86" s="55" t="s">
        <v>1898</v>
      </c>
      <c r="FD86" s="122"/>
      <c r="FE86" s="55"/>
      <c r="FF86" s="127" t="s">
        <v>272</v>
      </c>
      <c r="FG86" s="55" t="s">
        <v>272</v>
      </c>
      <c r="FH86" s="78" t="s">
        <v>361</v>
      </c>
      <c r="FI86" s="78" t="s">
        <v>362</v>
      </c>
      <c r="FJ86" s="55">
        <v>4003</v>
      </c>
      <c r="FK86" s="55">
        <v>16</v>
      </c>
      <c r="FL86" s="78" t="s">
        <v>363</v>
      </c>
      <c r="FM86" s="55"/>
      <c r="FN86" s="55" t="s">
        <v>1900</v>
      </c>
      <c r="FO86" s="55" t="s">
        <v>1900</v>
      </c>
      <c r="FP86" s="55">
        <v>0</v>
      </c>
      <c r="FQ86" s="125">
        <v>16434755.428623943</v>
      </c>
      <c r="FR86" s="125">
        <v>193350.06386616404</v>
      </c>
      <c r="FS86" s="55">
        <v>2</v>
      </c>
      <c r="FT86" s="55">
        <v>3</v>
      </c>
      <c r="FU86" s="55">
        <v>2</v>
      </c>
      <c r="FV86" s="125">
        <v>1466571.02</v>
      </c>
      <c r="FW86" s="55">
        <v>2</v>
      </c>
      <c r="FX86" s="125">
        <v>2000000</v>
      </c>
      <c r="FY86" s="55">
        <v>1</v>
      </c>
      <c r="FZ86" s="125">
        <v>247784.52</v>
      </c>
      <c r="GA86" s="55" t="s">
        <v>1900</v>
      </c>
      <c r="GB86" s="55" t="s">
        <v>1900</v>
      </c>
      <c r="GC86" s="55" t="s">
        <v>1900</v>
      </c>
      <c r="GD86" s="124">
        <v>83.48</v>
      </c>
      <c r="GE86" s="124">
        <v>40.96</v>
      </c>
      <c r="GF86" s="125">
        <v>472801.01</v>
      </c>
      <c r="GG86" s="125">
        <v>5696.3977108433737</v>
      </c>
      <c r="GH86" s="125">
        <v>745913.56999999983</v>
      </c>
      <c r="GI86" s="125">
        <v>8986.910481927709</v>
      </c>
      <c r="GJ86" s="125">
        <v>78981.58</v>
      </c>
      <c r="GK86" s="125">
        <v>951.5853012048193</v>
      </c>
      <c r="GL86" s="125">
        <v>58740.79</v>
      </c>
      <c r="GM86" s="125">
        <v>707.72036144578317</v>
      </c>
      <c r="GN86" s="125">
        <v>21382.04</v>
      </c>
      <c r="GO86" s="125">
        <v>257.61493975903613</v>
      </c>
      <c r="GP86" s="125">
        <v>6427.47</v>
      </c>
      <c r="GQ86" s="125">
        <v>77.439397590361452</v>
      </c>
      <c r="GR86" s="125">
        <v>22943.439999999999</v>
      </c>
      <c r="GS86" s="125">
        <v>276.42698795180723</v>
      </c>
      <c r="GT86" s="125">
        <v>557438.24999999977</v>
      </c>
      <c r="GU86" s="125">
        <v>6716.1234939759006</v>
      </c>
      <c r="GV86" s="125">
        <v>88275.610000000102</v>
      </c>
      <c r="GW86" s="125">
        <v>1063.5615662650614</v>
      </c>
      <c r="GX86" s="55">
        <v>0</v>
      </c>
      <c r="GY86" s="55">
        <v>0</v>
      </c>
      <c r="GZ86" s="55">
        <v>0</v>
      </c>
      <c r="HA86" s="55" t="s">
        <v>1898</v>
      </c>
      <c r="HB86" s="172">
        <v>0.58427476321561733</v>
      </c>
      <c r="HC86" s="123">
        <v>44</v>
      </c>
      <c r="HD86" s="153">
        <v>0.17670682730923695</v>
      </c>
      <c r="HE86" s="123">
        <v>4</v>
      </c>
      <c r="HF86" s="153">
        <v>4.8192771084337352E-2</v>
      </c>
      <c r="HG86" s="123">
        <v>572</v>
      </c>
      <c r="HH86" s="153">
        <v>2.29718875502008</v>
      </c>
      <c r="HI86" s="123">
        <v>17</v>
      </c>
      <c r="HJ86" s="153">
        <v>0.20481927710843373</v>
      </c>
      <c r="HK86" s="123">
        <v>226</v>
      </c>
      <c r="HL86" s="153">
        <v>0.90763052208835338</v>
      </c>
      <c r="HM86" s="123">
        <v>1</v>
      </c>
      <c r="HN86" s="153">
        <v>1.2048192771084338E-2</v>
      </c>
      <c r="HO86" s="123">
        <v>222</v>
      </c>
      <c r="HP86" s="153">
        <v>0.89156626506024095</v>
      </c>
      <c r="HQ86" s="123">
        <v>169</v>
      </c>
      <c r="HR86" s="153">
        <v>0.67871485943775101</v>
      </c>
      <c r="HS86" s="123">
        <v>4</v>
      </c>
      <c r="HT86" s="153">
        <v>2</v>
      </c>
      <c r="HU86" s="123">
        <v>3</v>
      </c>
      <c r="HV86" s="153">
        <v>1.5</v>
      </c>
      <c r="HW86" s="123">
        <v>77</v>
      </c>
      <c r="HX86" s="123">
        <v>25.666666666666668</v>
      </c>
      <c r="HY86" s="153">
        <v>2.1388888888888888</v>
      </c>
      <c r="HZ86" s="123">
        <v>2380</v>
      </c>
      <c r="IA86" s="153">
        <v>9.5582329317269075</v>
      </c>
      <c r="IB86" s="123">
        <v>21</v>
      </c>
      <c r="IC86" s="153">
        <v>0.25301204819277107</v>
      </c>
      <c r="ID86" s="123">
        <v>1460</v>
      </c>
      <c r="IE86" s="153">
        <v>5.8634538152610443</v>
      </c>
      <c r="IF86" s="123">
        <v>143</v>
      </c>
      <c r="IG86" s="153">
        <v>1.7228915662650603</v>
      </c>
      <c r="IH86" s="123">
        <v>96</v>
      </c>
      <c r="II86" s="153">
        <v>0.38554216867469882</v>
      </c>
      <c r="IJ86" s="123">
        <v>38</v>
      </c>
      <c r="IK86" s="153">
        <v>0.45783132530120479</v>
      </c>
      <c r="IL86" s="95">
        <v>0</v>
      </c>
      <c r="IM86" s="95">
        <v>0</v>
      </c>
      <c r="IN86" s="95">
        <v>0</v>
      </c>
      <c r="IO86" s="95">
        <v>0</v>
      </c>
      <c r="IP86" s="95">
        <v>0</v>
      </c>
      <c r="IQ86" s="113" t="s">
        <v>1900</v>
      </c>
      <c r="IR86" s="113" t="s">
        <v>1900</v>
      </c>
      <c r="IS86" s="113" t="s">
        <v>1900</v>
      </c>
      <c r="IT86" s="95">
        <v>72.78</v>
      </c>
      <c r="IU86" s="95">
        <v>13</v>
      </c>
      <c r="IV86" s="113">
        <v>0.15662650602409639</v>
      </c>
      <c r="IW86" s="95" t="s">
        <v>1900</v>
      </c>
      <c r="IX86" s="95" t="s">
        <v>1900</v>
      </c>
      <c r="IY86" s="124" t="s">
        <v>1900</v>
      </c>
      <c r="IZ86" s="124" t="s">
        <v>1900</v>
      </c>
      <c r="JA86" s="182" t="s">
        <v>267</v>
      </c>
      <c r="JB86" s="182">
        <v>0</v>
      </c>
      <c r="JC86" s="230">
        <v>0</v>
      </c>
      <c r="JD86" s="205"/>
    </row>
    <row r="87" spans="1:264" s="35" customFormat="1" ht="29.25" hidden="1" customHeight="1">
      <c r="A87" s="122" t="s">
        <v>278</v>
      </c>
      <c r="B87" s="158" t="s">
        <v>1700</v>
      </c>
      <c r="C87" s="158" t="s">
        <v>1725</v>
      </c>
      <c r="D87" s="235">
        <v>46</v>
      </c>
      <c r="E87" s="158" t="s">
        <v>547</v>
      </c>
      <c r="F87" s="234">
        <v>345</v>
      </c>
      <c r="G87" s="55" t="s">
        <v>2015</v>
      </c>
      <c r="H87" s="123">
        <v>72</v>
      </c>
      <c r="I87" s="123">
        <v>184</v>
      </c>
      <c r="J87" s="124">
        <v>2.5555555999999999</v>
      </c>
      <c r="K87" s="124">
        <v>19.597222200000001</v>
      </c>
      <c r="L87" s="123">
        <v>56</v>
      </c>
      <c r="M87" s="123">
        <v>128</v>
      </c>
      <c r="N87" s="123">
        <v>10</v>
      </c>
      <c r="O87" s="123">
        <v>15</v>
      </c>
      <c r="P87" s="123">
        <v>25</v>
      </c>
      <c r="Q87" s="123">
        <v>23</v>
      </c>
      <c r="R87" s="123">
        <v>11</v>
      </c>
      <c r="S87" s="123">
        <v>27</v>
      </c>
      <c r="T87" s="123">
        <v>18</v>
      </c>
      <c r="U87" s="123">
        <v>24</v>
      </c>
      <c r="V87" s="123">
        <v>10</v>
      </c>
      <c r="W87" s="123">
        <v>11</v>
      </c>
      <c r="X87" s="123">
        <v>5</v>
      </c>
      <c r="Y87" s="123">
        <v>3</v>
      </c>
      <c r="Z87" s="123">
        <v>2</v>
      </c>
      <c r="AA87" s="123">
        <v>62</v>
      </c>
      <c r="AB87" s="123">
        <v>17</v>
      </c>
      <c r="AC87" s="123">
        <v>10</v>
      </c>
      <c r="AD87" s="123">
        <v>2</v>
      </c>
      <c r="AE87" s="123">
        <v>121</v>
      </c>
      <c r="AF87" s="123">
        <v>59</v>
      </c>
      <c r="AG87" s="123">
        <v>0</v>
      </c>
      <c r="AH87" s="123">
        <v>2</v>
      </c>
      <c r="AI87" s="123">
        <v>24</v>
      </c>
      <c r="AJ87" s="123">
        <v>7</v>
      </c>
      <c r="AK87" s="123">
        <v>1</v>
      </c>
      <c r="AL87" s="123">
        <v>1</v>
      </c>
      <c r="AM87" s="123">
        <v>4</v>
      </c>
      <c r="AN87" s="125">
        <v>618.20833333333337</v>
      </c>
      <c r="AO87" s="125">
        <v>434</v>
      </c>
      <c r="AP87" s="123">
        <v>0</v>
      </c>
      <c r="AQ87" s="123">
        <v>6</v>
      </c>
      <c r="AR87" s="123">
        <v>20</v>
      </c>
      <c r="AS87" s="123">
        <v>8</v>
      </c>
      <c r="AT87" s="123">
        <v>6</v>
      </c>
      <c r="AU87" s="123">
        <v>7</v>
      </c>
      <c r="AV87" s="123">
        <v>3</v>
      </c>
      <c r="AW87" s="123">
        <v>1</v>
      </c>
      <c r="AX87" s="123">
        <v>3</v>
      </c>
      <c r="AY87" s="123">
        <v>3</v>
      </c>
      <c r="AZ87" s="123">
        <v>15</v>
      </c>
      <c r="BA87" s="125">
        <v>31949.1</v>
      </c>
      <c r="BB87" s="125">
        <v>21261.5</v>
      </c>
      <c r="BC87" s="123">
        <v>0</v>
      </c>
      <c r="BD87" s="123">
        <v>16</v>
      </c>
      <c r="BE87" s="123">
        <v>11</v>
      </c>
      <c r="BF87" s="123">
        <v>6</v>
      </c>
      <c r="BG87" s="123">
        <v>12</v>
      </c>
      <c r="BH87" s="123">
        <v>1</v>
      </c>
      <c r="BI87" s="123">
        <v>2</v>
      </c>
      <c r="BJ87" s="123">
        <v>4</v>
      </c>
      <c r="BK87" s="123">
        <v>1</v>
      </c>
      <c r="BL87" s="123">
        <v>3</v>
      </c>
      <c r="BM87" s="123">
        <v>1</v>
      </c>
      <c r="BN87" s="123">
        <v>3</v>
      </c>
      <c r="BO87" s="123">
        <v>3</v>
      </c>
      <c r="BP87" s="123">
        <v>2</v>
      </c>
      <c r="BQ87" s="123">
        <v>0</v>
      </c>
      <c r="BR87" s="123">
        <v>0</v>
      </c>
      <c r="BS87" s="123">
        <v>0</v>
      </c>
      <c r="BT87" s="123">
        <v>1</v>
      </c>
      <c r="BU87" s="123">
        <v>0</v>
      </c>
      <c r="BV87" s="123">
        <v>0</v>
      </c>
      <c r="BW87" s="123">
        <v>4</v>
      </c>
      <c r="BX87" s="123">
        <v>45</v>
      </c>
      <c r="BY87" s="125">
        <v>42403.866666666669</v>
      </c>
      <c r="BZ87" s="125">
        <v>34436</v>
      </c>
      <c r="CA87" s="123">
        <v>11</v>
      </c>
      <c r="CB87" s="125">
        <v>24262</v>
      </c>
      <c r="CC87" s="125">
        <v>13836</v>
      </c>
      <c r="CD87" s="123">
        <v>18</v>
      </c>
      <c r="CE87" s="125">
        <v>14165.777777777777</v>
      </c>
      <c r="CF87" s="125">
        <v>9756</v>
      </c>
      <c r="CG87" s="123">
        <v>44</v>
      </c>
      <c r="CH87" s="123">
        <v>11</v>
      </c>
      <c r="CI87" s="123">
        <v>10</v>
      </c>
      <c r="CJ87" s="123">
        <v>4</v>
      </c>
      <c r="CK87" s="123">
        <v>1</v>
      </c>
      <c r="CL87" s="123">
        <v>1</v>
      </c>
      <c r="CM87" s="126">
        <v>1.3888888888888888E-2</v>
      </c>
      <c r="CN87" s="123">
        <v>9</v>
      </c>
      <c r="CO87" s="126">
        <v>0.125</v>
      </c>
      <c r="CP87" s="123">
        <v>32</v>
      </c>
      <c r="CQ87" s="123">
        <v>14</v>
      </c>
      <c r="CR87" s="126">
        <v>7.6086956521739135E-2</v>
      </c>
      <c r="CS87" s="123">
        <v>10</v>
      </c>
      <c r="CT87" s="126">
        <f t="shared" si="9"/>
        <v>0.1388888888888889</v>
      </c>
      <c r="CU87" s="123">
        <v>37</v>
      </c>
      <c r="CV87" s="126">
        <f t="shared" si="10"/>
        <v>0.51388888888888884</v>
      </c>
      <c r="CW87" s="123">
        <v>2</v>
      </c>
      <c r="CX87" s="126">
        <f t="shared" si="11"/>
        <v>2.7777777777777776E-2</v>
      </c>
      <c r="CY87" s="123">
        <v>10</v>
      </c>
      <c r="CZ87" s="126">
        <f t="shared" si="12"/>
        <v>0.1388888888888889</v>
      </c>
      <c r="DA87" s="122" t="s">
        <v>2012</v>
      </c>
      <c r="DB87" s="55"/>
      <c r="DC87" s="55">
        <v>27</v>
      </c>
      <c r="DD87" s="55">
        <v>0</v>
      </c>
      <c r="DE87" s="78" t="s">
        <v>350</v>
      </c>
      <c r="DF87" s="127" t="s">
        <v>351</v>
      </c>
      <c r="DG87" s="78" t="s">
        <v>548</v>
      </c>
      <c r="DH87" s="127" t="s">
        <v>549</v>
      </c>
      <c r="DI87" s="78" t="s">
        <v>525</v>
      </c>
      <c r="DJ87" s="127" t="s">
        <v>526</v>
      </c>
      <c r="DK87" s="78" t="s">
        <v>550</v>
      </c>
      <c r="DL87" s="127" t="s">
        <v>551</v>
      </c>
      <c r="DM87" s="127" t="s">
        <v>552</v>
      </c>
      <c r="DN87" s="55" t="s">
        <v>1897</v>
      </c>
      <c r="DO87" s="68">
        <v>26.455026455026452</v>
      </c>
      <c r="DP87" s="55" t="s">
        <v>1898</v>
      </c>
      <c r="DQ87" s="55" t="s">
        <v>1904</v>
      </c>
      <c r="DR87" s="127" t="s">
        <v>289</v>
      </c>
      <c r="DS87" s="169"/>
      <c r="DT87" s="77"/>
      <c r="DU87" s="78" t="s">
        <v>267</v>
      </c>
      <c r="DV87" s="123">
        <v>72</v>
      </c>
      <c r="DW87" s="123">
        <v>72</v>
      </c>
      <c r="DX87" s="55">
        <v>0</v>
      </c>
      <c r="DY87" s="55">
        <v>0</v>
      </c>
      <c r="DZ87" s="55">
        <v>0</v>
      </c>
      <c r="EA87" s="55">
        <v>14</v>
      </c>
      <c r="EB87" s="123">
        <v>36</v>
      </c>
      <c r="EC87" s="55">
        <v>18</v>
      </c>
      <c r="ED87" s="55">
        <v>4</v>
      </c>
      <c r="EE87" s="55">
        <v>0</v>
      </c>
      <c r="EF87" s="55">
        <v>0</v>
      </c>
      <c r="EG87" s="55">
        <v>0</v>
      </c>
      <c r="EH87" s="78">
        <v>3</v>
      </c>
      <c r="EI87" s="78">
        <v>0</v>
      </c>
      <c r="EJ87" s="127" t="s">
        <v>268</v>
      </c>
      <c r="EK87" s="127" t="s">
        <v>290</v>
      </c>
      <c r="EL87" s="81">
        <v>31471</v>
      </c>
      <c r="EM87" s="78">
        <v>34</v>
      </c>
      <c r="EN87" s="78" t="s">
        <v>371</v>
      </c>
      <c r="EO87" s="84">
        <v>24395</v>
      </c>
      <c r="EP87" s="78">
        <v>1.84</v>
      </c>
      <c r="EQ87" s="263">
        <v>26980.717364782198</v>
      </c>
      <c r="ER87" s="263">
        <v>77493.600829907999</v>
      </c>
      <c r="ES87" s="84">
        <f t="shared" si="13"/>
        <v>50512.8834651258</v>
      </c>
      <c r="ET87" s="113">
        <f t="shared" si="14"/>
        <v>0.65183296329199325</v>
      </c>
      <c r="EU87" s="55">
        <v>9</v>
      </c>
      <c r="EV87" s="55">
        <v>0</v>
      </c>
      <c r="EW87" s="55" t="s">
        <v>1898</v>
      </c>
      <c r="EX87" s="78" t="s">
        <v>390</v>
      </c>
      <c r="EY87" s="158"/>
      <c r="EZ87" s="158"/>
      <c r="FA87" s="78" t="s">
        <v>267</v>
      </c>
      <c r="FB87" s="55" t="s">
        <v>51</v>
      </c>
      <c r="FC87" s="55" t="s">
        <v>1898</v>
      </c>
      <c r="FD87" s="122"/>
      <c r="FE87" s="55"/>
      <c r="FF87" s="127" t="s">
        <v>272</v>
      </c>
      <c r="FG87" s="55" t="s">
        <v>272</v>
      </c>
      <c r="FH87" s="78" t="s">
        <v>553</v>
      </c>
      <c r="FI87" s="78" t="s">
        <v>554</v>
      </c>
      <c r="FJ87" s="55">
        <v>4008</v>
      </c>
      <c r="FK87" s="55">
        <v>19</v>
      </c>
      <c r="FL87" s="78" t="s">
        <v>555</v>
      </c>
      <c r="FM87" s="55"/>
      <c r="FN87" s="55" t="s">
        <v>1900</v>
      </c>
      <c r="FO87" s="55" t="s">
        <v>1900</v>
      </c>
      <c r="FP87" s="55">
        <v>1</v>
      </c>
      <c r="FQ87" s="125">
        <v>11794306.730410773</v>
      </c>
      <c r="FR87" s="125">
        <v>163809.81570014963</v>
      </c>
      <c r="FS87" s="55" t="s">
        <v>1920</v>
      </c>
      <c r="FT87" s="55">
        <v>3</v>
      </c>
      <c r="FU87" s="55">
        <v>1</v>
      </c>
      <c r="FV87" s="125">
        <v>3574200</v>
      </c>
      <c r="FW87" s="55">
        <v>0</v>
      </c>
      <c r="FX87" s="125">
        <v>0</v>
      </c>
      <c r="FY87" s="55">
        <v>0</v>
      </c>
      <c r="FZ87" s="125">
        <v>0</v>
      </c>
      <c r="GA87" s="55" t="s">
        <v>1900</v>
      </c>
      <c r="GB87" s="55" t="s">
        <v>1900</v>
      </c>
      <c r="GC87" s="55" t="s">
        <v>1900</v>
      </c>
      <c r="GD87" s="124">
        <v>82.4</v>
      </c>
      <c r="GE87" s="124">
        <v>44.44</v>
      </c>
      <c r="GF87" s="125">
        <v>436565.26</v>
      </c>
      <c r="GG87" s="125">
        <v>6063.4063888888886</v>
      </c>
      <c r="GH87" s="125">
        <v>-236244.07999999973</v>
      </c>
      <c r="GI87" s="125">
        <v>-3281.1677777777741</v>
      </c>
      <c r="GJ87" s="125">
        <v>43006.78</v>
      </c>
      <c r="GK87" s="125">
        <v>597.31638888888892</v>
      </c>
      <c r="GL87" s="125">
        <v>73200.460000000006</v>
      </c>
      <c r="GM87" s="125">
        <v>1016.6730555555556</v>
      </c>
      <c r="GN87" s="125">
        <v>22177.09</v>
      </c>
      <c r="GO87" s="125">
        <v>308.01513888888888</v>
      </c>
      <c r="GP87" s="125">
        <v>5860.47</v>
      </c>
      <c r="GQ87" s="125">
        <v>81.395416666666677</v>
      </c>
      <c r="GR87" s="125">
        <v>5590.51</v>
      </c>
      <c r="GS87" s="125">
        <v>77.645972222222227</v>
      </c>
      <c r="GT87" s="125">
        <v>-386079.38999999978</v>
      </c>
      <c r="GU87" s="125">
        <v>-5362.2137499999972</v>
      </c>
      <c r="GV87" s="125">
        <v>1061778.4399999997</v>
      </c>
      <c r="GW87" s="125">
        <v>14746.922777777774</v>
      </c>
      <c r="GX87" s="55">
        <v>0</v>
      </c>
      <c r="GY87" s="55">
        <v>0</v>
      </c>
      <c r="GZ87" s="55">
        <v>0</v>
      </c>
      <c r="HA87" s="55" t="s">
        <v>1901</v>
      </c>
      <c r="HB87" s="172">
        <v>0.58654342548436422</v>
      </c>
      <c r="HC87" s="123">
        <v>152</v>
      </c>
      <c r="HD87" s="153">
        <v>0.70370370370370372</v>
      </c>
      <c r="HE87" s="123">
        <v>17</v>
      </c>
      <c r="HF87" s="153">
        <v>0.2361111111111111</v>
      </c>
      <c r="HG87" s="123">
        <v>404</v>
      </c>
      <c r="HH87" s="153">
        <v>1.8703703703703702</v>
      </c>
      <c r="HI87" s="123">
        <v>22</v>
      </c>
      <c r="HJ87" s="153">
        <v>0.30555555555555558</v>
      </c>
      <c r="HK87" s="123">
        <v>350</v>
      </c>
      <c r="HL87" s="153">
        <v>1.6203703703703705</v>
      </c>
      <c r="HM87" s="123">
        <v>41</v>
      </c>
      <c r="HN87" s="153">
        <v>0.56944444444444442</v>
      </c>
      <c r="HO87" s="123">
        <v>458</v>
      </c>
      <c r="HP87" s="153">
        <v>2.1203703703703702</v>
      </c>
      <c r="HQ87" s="123">
        <v>211</v>
      </c>
      <c r="HR87" s="153">
        <v>0.97685185185185175</v>
      </c>
      <c r="HS87" s="123">
        <v>6</v>
      </c>
      <c r="HT87" s="153">
        <v>3</v>
      </c>
      <c r="HU87" s="123">
        <v>8</v>
      </c>
      <c r="HV87" s="153">
        <v>4</v>
      </c>
      <c r="HW87" s="123"/>
      <c r="HX87" s="123"/>
      <c r="HY87" s="153"/>
      <c r="HZ87" s="123">
        <v>2797</v>
      </c>
      <c r="IA87" s="153">
        <v>12.949074074074074</v>
      </c>
      <c r="IB87" s="123">
        <v>19</v>
      </c>
      <c r="IC87" s="153">
        <v>0.2638888888888889</v>
      </c>
      <c r="ID87" s="123">
        <v>1698</v>
      </c>
      <c r="IE87" s="153">
        <v>7.8611111111111107</v>
      </c>
      <c r="IF87" s="123">
        <v>238</v>
      </c>
      <c r="IG87" s="153">
        <v>3.3055555555555554</v>
      </c>
      <c r="IH87" s="123">
        <v>196</v>
      </c>
      <c r="II87" s="153">
        <v>0.90740740740740733</v>
      </c>
      <c r="IJ87" s="123">
        <v>96</v>
      </c>
      <c r="IK87" s="153">
        <v>1.3333333333333333</v>
      </c>
      <c r="IL87" s="95">
        <v>0</v>
      </c>
      <c r="IM87" s="95">
        <v>0</v>
      </c>
      <c r="IN87" s="95">
        <v>0</v>
      </c>
      <c r="IO87" s="95">
        <v>0</v>
      </c>
      <c r="IP87" s="95">
        <v>0</v>
      </c>
      <c r="IQ87" s="113" t="s">
        <v>1900</v>
      </c>
      <c r="IR87" s="113" t="s">
        <v>1900</v>
      </c>
      <c r="IS87" s="113" t="s">
        <v>1900</v>
      </c>
      <c r="IT87" s="95">
        <v>66.680000000000007</v>
      </c>
      <c r="IU87" s="95">
        <v>1</v>
      </c>
      <c r="IV87" s="113">
        <v>1.3888888888888888E-2</v>
      </c>
      <c r="IW87" s="95">
        <v>8</v>
      </c>
      <c r="IX87" s="95">
        <v>28</v>
      </c>
      <c r="IY87" s="124">
        <v>11.111111111111111</v>
      </c>
      <c r="IZ87" s="124">
        <v>38.888888888888893</v>
      </c>
      <c r="JA87" s="182" t="s">
        <v>267</v>
      </c>
      <c r="JB87" s="182">
        <v>0</v>
      </c>
      <c r="JC87" s="230">
        <v>0</v>
      </c>
      <c r="JD87" s="205"/>
    </row>
    <row r="88" spans="1:264" s="35" customFormat="1" ht="29.25" hidden="1" customHeight="1">
      <c r="A88" s="122" t="s">
        <v>278</v>
      </c>
      <c r="B88" s="158" t="s">
        <v>278</v>
      </c>
      <c r="C88" s="158" t="s">
        <v>1810</v>
      </c>
      <c r="D88" s="55">
        <v>243</v>
      </c>
      <c r="E88" s="158" t="s">
        <v>589</v>
      </c>
      <c r="F88" s="145">
        <v>243</v>
      </c>
      <c r="G88" s="55" t="s">
        <v>2016</v>
      </c>
      <c r="H88" s="123">
        <v>502</v>
      </c>
      <c r="I88" s="123">
        <v>1104</v>
      </c>
      <c r="J88" s="124">
        <v>2.1992031999999999</v>
      </c>
      <c r="K88" s="124">
        <v>25.337250999999998</v>
      </c>
      <c r="L88" s="123">
        <v>438</v>
      </c>
      <c r="M88" s="123">
        <v>666</v>
      </c>
      <c r="N88" s="123">
        <v>29</v>
      </c>
      <c r="O88" s="123">
        <v>55</v>
      </c>
      <c r="P88" s="123">
        <v>83</v>
      </c>
      <c r="Q88" s="123">
        <v>102</v>
      </c>
      <c r="R88" s="123">
        <v>108</v>
      </c>
      <c r="S88" s="123">
        <v>103</v>
      </c>
      <c r="T88" s="123">
        <v>90</v>
      </c>
      <c r="U88" s="123">
        <v>117</v>
      </c>
      <c r="V88" s="123">
        <v>47</v>
      </c>
      <c r="W88" s="123">
        <v>56</v>
      </c>
      <c r="X88" s="123">
        <v>128</v>
      </c>
      <c r="Y88" s="123">
        <v>140</v>
      </c>
      <c r="Z88" s="123">
        <v>46</v>
      </c>
      <c r="AA88" s="123">
        <v>227</v>
      </c>
      <c r="AB88" s="123">
        <v>350</v>
      </c>
      <c r="AC88" s="123">
        <v>314</v>
      </c>
      <c r="AD88" s="123">
        <v>30</v>
      </c>
      <c r="AE88" s="123">
        <v>270</v>
      </c>
      <c r="AF88" s="123">
        <v>777</v>
      </c>
      <c r="AG88" s="123">
        <v>19</v>
      </c>
      <c r="AH88" s="123">
        <v>8</v>
      </c>
      <c r="AI88" s="123">
        <v>278</v>
      </c>
      <c r="AJ88" s="123">
        <v>90</v>
      </c>
      <c r="AK88" s="123">
        <v>18</v>
      </c>
      <c r="AL88" s="123">
        <v>10</v>
      </c>
      <c r="AM88" s="123">
        <v>58</v>
      </c>
      <c r="AN88" s="125">
        <v>556.89641434262944</v>
      </c>
      <c r="AO88" s="125">
        <v>380</v>
      </c>
      <c r="AP88" s="123">
        <v>5</v>
      </c>
      <c r="AQ88" s="123">
        <v>19</v>
      </c>
      <c r="AR88" s="123">
        <v>172</v>
      </c>
      <c r="AS88" s="123">
        <v>65</v>
      </c>
      <c r="AT88" s="123">
        <v>46</v>
      </c>
      <c r="AU88" s="123">
        <v>30</v>
      </c>
      <c r="AV88" s="123">
        <v>23</v>
      </c>
      <c r="AW88" s="123">
        <v>25</v>
      </c>
      <c r="AX88" s="123">
        <v>23</v>
      </c>
      <c r="AY88" s="123">
        <v>18</v>
      </c>
      <c r="AZ88" s="123">
        <v>76</v>
      </c>
      <c r="BA88" s="125">
        <v>26716.080851063831</v>
      </c>
      <c r="BB88" s="125">
        <v>16620</v>
      </c>
      <c r="BC88" s="123">
        <v>10</v>
      </c>
      <c r="BD88" s="123">
        <v>65</v>
      </c>
      <c r="BE88" s="123">
        <v>132</v>
      </c>
      <c r="BF88" s="123">
        <v>61</v>
      </c>
      <c r="BG88" s="123">
        <v>33</v>
      </c>
      <c r="BH88" s="123">
        <v>31</v>
      </c>
      <c r="BI88" s="123">
        <v>26</v>
      </c>
      <c r="BJ88" s="123">
        <v>19</v>
      </c>
      <c r="BK88" s="123">
        <v>18</v>
      </c>
      <c r="BL88" s="123">
        <v>13</v>
      </c>
      <c r="BM88" s="123">
        <v>10</v>
      </c>
      <c r="BN88" s="123">
        <v>5</v>
      </c>
      <c r="BO88" s="123">
        <v>7</v>
      </c>
      <c r="BP88" s="123">
        <v>13</v>
      </c>
      <c r="BQ88" s="123">
        <v>2</v>
      </c>
      <c r="BR88" s="123">
        <v>4</v>
      </c>
      <c r="BS88" s="123">
        <v>5</v>
      </c>
      <c r="BT88" s="123">
        <v>0</v>
      </c>
      <c r="BU88" s="123">
        <v>2</v>
      </c>
      <c r="BV88" s="123">
        <v>1</v>
      </c>
      <c r="BW88" s="123">
        <v>13</v>
      </c>
      <c r="BX88" s="123">
        <v>163</v>
      </c>
      <c r="BY88" s="125">
        <v>48194.766871165644</v>
      </c>
      <c r="BZ88" s="125">
        <v>41063</v>
      </c>
      <c r="CA88" s="123">
        <v>45</v>
      </c>
      <c r="CB88" s="125">
        <v>21127.888888888891</v>
      </c>
      <c r="CC88" s="125">
        <v>14052</v>
      </c>
      <c r="CD88" s="123">
        <v>267</v>
      </c>
      <c r="CE88" s="125">
        <v>15525.168539325843</v>
      </c>
      <c r="CF88" s="125">
        <v>11232</v>
      </c>
      <c r="CG88" s="123">
        <v>312</v>
      </c>
      <c r="CH88" s="123">
        <v>89</v>
      </c>
      <c r="CI88" s="123">
        <v>44</v>
      </c>
      <c r="CJ88" s="123">
        <v>20</v>
      </c>
      <c r="CK88" s="123">
        <v>5</v>
      </c>
      <c r="CL88" s="123">
        <v>5</v>
      </c>
      <c r="CM88" s="126">
        <v>9.9601593625498006E-3</v>
      </c>
      <c r="CN88" s="123">
        <v>30</v>
      </c>
      <c r="CO88" s="126">
        <v>5.9760956175298807E-2</v>
      </c>
      <c r="CP88" s="123">
        <v>224</v>
      </c>
      <c r="CQ88" s="123">
        <v>38</v>
      </c>
      <c r="CR88" s="126">
        <v>3.4420289855072464E-2</v>
      </c>
      <c r="CS88" s="123">
        <v>22</v>
      </c>
      <c r="CT88" s="126">
        <f t="shared" si="9"/>
        <v>4.3824701195219126E-2</v>
      </c>
      <c r="CU88" s="123">
        <v>349</v>
      </c>
      <c r="CV88" s="126">
        <f t="shared" si="10"/>
        <v>0.69521912350597614</v>
      </c>
      <c r="CW88" s="123">
        <v>17</v>
      </c>
      <c r="CX88" s="126">
        <f t="shared" si="11"/>
        <v>3.386454183266932E-2</v>
      </c>
      <c r="CY88" s="123">
        <v>228</v>
      </c>
      <c r="CZ88" s="126">
        <f t="shared" si="12"/>
        <v>0.4541832669322709</v>
      </c>
      <c r="DA88" s="122" t="s">
        <v>2004</v>
      </c>
      <c r="DB88" s="55"/>
      <c r="DC88" s="55">
        <v>73</v>
      </c>
      <c r="DD88" s="55">
        <v>4</v>
      </c>
      <c r="DE88" s="78" t="s">
        <v>396</v>
      </c>
      <c r="DF88" s="127" t="s">
        <v>397</v>
      </c>
      <c r="DG88" s="78" t="s">
        <v>590</v>
      </c>
      <c r="DH88" s="127" t="s">
        <v>591</v>
      </c>
      <c r="DI88" s="78" t="s">
        <v>354</v>
      </c>
      <c r="DJ88" s="127" t="s">
        <v>355</v>
      </c>
      <c r="DK88" s="78" t="s">
        <v>592</v>
      </c>
      <c r="DL88" s="127" t="s">
        <v>593</v>
      </c>
      <c r="DM88" s="127" t="s">
        <v>594</v>
      </c>
      <c r="DN88" s="55" t="s">
        <v>1897</v>
      </c>
      <c r="DO88" s="68">
        <v>11.576135351736401</v>
      </c>
      <c r="DP88" s="55" t="s">
        <v>1898</v>
      </c>
      <c r="DQ88" s="55" t="s">
        <v>272</v>
      </c>
      <c r="DR88" s="127" t="s">
        <v>359</v>
      </c>
      <c r="DS88" s="169" t="s">
        <v>2017</v>
      </c>
      <c r="DT88" s="77"/>
      <c r="DU88" s="78" t="s">
        <v>595</v>
      </c>
      <c r="DV88" s="123">
        <v>509</v>
      </c>
      <c r="DW88" s="123">
        <v>502</v>
      </c>
      <c r="DX88" s="55">
        <v>5</v>
      </c>
      <c r="DY88" s="55">
        <v>2</v>
      </c>
      <c r="DZ88" s="55">
        <v>48</v>
      </c>
      <c r="EA88" s="55">
        <v>132</v>
      </c>
      <c r="EB88" s="123">
        <v>140</v>
      </c>
      <c r="EC88" s="55">
        <v>114</v>
      </c>
      <c r="ED88" s="55">
        <v>42</v>
      </c>
      <c r="EE88" s="55">
        <v>33</v>
      </c>
      <c r="EF88" s="55">
        <v>0</v>
      </c>
      <c r="EG88" s="55">
        <v>0</v>
      </c>
      <c r="EH88" s="78">
        <v>8</v>
      </c>
      <c r="EI88" s="78">
        <v>2</v>
      </c>
      <c r="EJ88" s="127" t="s">
        <v>268</v>
      </c>
      <c r="EK88" s="127" t="s">
        <v>290</v>
      </c>
      <c r="EL88" s="81">
        <v>27453</v>
      </c>
      <c r="EM88" s="78">
        <v>45</v>
      </c>
      <c r="EN88" s="78" t="s">
        <v>344</v>
      </c>
      <c r="EO88" s="84">
        <v>96902</v>
      </c>
      <c r="EP88" s="78">
        <v>5.76</v>
      </c>
      <c r="EQ88" s="263">
        <v>89244.745415904996</v>
      </c>
      <c r="ER88" s="263">
        <v>261259.89220778499</v>
      </c>
      <c r="ES88" s="84">
        <f t="shared" si="13"/>
        <v>172015.14679187999</v>
      </c>
      <c r="ET88" s="113">
        <f t="shared" si="14"/>
        <v>0.6584062533987155</v>
      </c>
      <c r="EU88" s="55">
        <v>16</v>
      </c>
      <c r="EV88" s="55">
        <v>10</v>
      </c>
      <c r="EW88" s="55" t="s">
        <v>1901</v>
      </c>
      <c r="EX88" s="78" t="s">
        <v>390</v>
      </c>
      <c r="EY88" s="158"/>
      <c r="EZ88" s="158"/>
      <c r="FA88" s="78" t="s">
        <v>267</v>
      </c>
      <c r="FB88" s="55" t="s">
        <v>51</v>
      </c>
      <c r="FC88" s="55" t="s">
        <v>1898</v>
      </c>
      <c r="FD88" s="122"/>
      <c r="FE88" s="55"/>
      <c r="FF88" s="127" t="s">
        <v>267</v>
      </c>
      <c r="FG88" s="55" t="s">
        <v>1904</v>
      </c>
      <c r="FH88" s="78" t="s">
        <v>596</v>
      </c>
      <c r="FI88" s="78" t="s">
        <v>597</v>
      </c>
      <c r="FJ88" s="55" t="s">
        <v>598</v>
      </c>
      <c r="FK88" s="55">
        <v>14</v>
      </c>
      <c r="FL88" s="78" t="s">
        <v>599</v>
      </c>
      <c r="FM88" s="55"/>
      <c r="FN88" s="55" t="s">
        <v>1900</v>
      </c>
      <c r="FO88" s="55" t="s">
        <v>1900</v>
      </c>
      <c r="FP88" s="55">
        <v>2</v>
      </c>
      <c r="FQ88" s="125">
        <v>116235674.36792707</v>
      </c>
      <c r="FR88" s="125">
        <v>228360.85337510231</v>
      </c>
      <c r="FS88" s="55">
        <v>3</v>
      </c>
      <c r="FT88" s="55">
        <v>3.25</v>
      </c>
      <c r="FU88" s="55">
        <v>2</v>
      </c>
      <c r="FV88" s="125">
        <v>2315803.77</v>
      </c>
      <c r="FW88" s="55">
        <v>7</v>
      </c>
      <c r="FX88" s="125">
        <v>1470731.1300000001</v>
      </c>
      <c r="FY88" s="55">
        <v>2</v>
      </c>
      <c r="FZ88" s="125">
        <v>15622230.5</v>
      </c>
      <c r="GA88" s="55" t="s">
        <v>1900</v>
      </c>
      <c r="GB88" s="55" t="s">
        <v>1900</v>
      </c>
      <c r="GC88" s="55" t="s">
        <v>1900</v>
      </c>
      <c r="GD88" s="124">
        <v>88.07</v>
      </c>
      <c r="GE88" s="124">
        <v>29.68</v>
      </c>
      <c r="GF88" s="125">
        <v>3118838.0100000002</v>
      </c>
      <c r="GG88" s="125">
        <v>6212.8247211155385</v>
      </c>
      <c r="GH88" s="125">
        <v>6672237.8399999999</v>
      </c>
      <c r="GI88" s="125">
        <v>13291.310438247012</v>
      </c>
      <c r="GJ88" s="125">
        <v>168663</v>
      </c>
      <c r="GK88" s="125">
        <v>335.98207171314743</v>
      </c>
      <c r="GL88" s="125">
        <v>523791.02</v>
      </c>
      <c r="GM88" s="125">
        <v>1043.408406374502</v>
      </c>
      <c r="GN88" s="125">
        <v>963217.72</v>
      </c>
      <c r="GO88" s="125">
        <v>1918.7603984063744</v>
      </c>
      <c r="GP88" s="125">
        <v>33817.81</v>
      </c>
      <c r="GQ88" s="125">
        <v>67.366155378486056</v>
      </c>
      <c r="GR88" s="125">
        <v>61216.66</v>
      </c>
      <c r="GS88" s="125">
        <v>121.94553784860558</v>
      </c>
      <c r="GT88" s="125">
        <v>4921531.63</v>
      </c>
      <c r="GU88" s="125">
        <v>9803.847868525896</v>
      </c>
      <c r="GV88" s="125">
        <v>-606872.79</v>
      </c>
      <c r="GW88" s="125">
        <v>-1208.9099402390439</v>
      </c>
      <c r="GX88" s="55">
        <v>0</v>
      </c>
      <c r="GY88" s="55">
        <v>0</v>
      </c>
      <c r="GZ88" s="55">
        <v>0</v>
      </c>
      <c r="HA88" s="55" t="s">
        <v>1901</v>
      </c>
      <c r="HB88" s="172">
        <v>0.70416461578971479</v>
      </c>
      <c r="HC88" s="123">
        <v>456</v>
      </c>
      <c r="HD88" s="153">
        <v>0.30278884462151395</v>
      </c>
      <c r="HE88" s="123">
        <v>62</v>
      </c>
      <c r="HF88" s="153">
        <v>0.12350597609561753</v>
      </c>
      <c r="HG88" s="123">
        <v>2221</v>
      </c>
      <c r="HH88" s="153">
        <v>1.4747675962815405</v>
      </c>
      <c r="HI88" s="123">
        <v>85</v>
      </c>
      <c r="HJ88" s="153">
        <v>0.1693227091633466</v>
      </c>
      <c r="HK88" s="123">
        <v>962</v>
      </c>
      <c r="HL88" s="153">
        <v>0.63877822045152721</v>
      </c>
      <c r="HM88" s="123">
        <v>28</v>
      </c>
      <c r="HN88" s="153">
        <v>5.5776892430278883E-2</v>
      </c>
      <c r="HO88" s="123">
        <v>469</v>
      </c>
      <c r="HP88" s="153">
        <v>0.31142098273572377</v>
      </c>
      <c r="HQ88" s="123">
        <v>484</v>
      </c>
      <c r="HR88" s="153">
        <v>0.32138114209827356</v>
      </c>
      <c r="HS88" s="123">
        <v>0</v>
      </c>
      <c r="HT88" s="153">
        <v>0</v>
      </c>
      <c r="HU88" s="123">
        <v>17</v>
      </c>
      <c r="HV88" s="153">
        <v>8.5</v>
      </c>
      <c r="HW88" s="123">
        <v>291</v>
      </c>
      <c r="HX88" s="123">
        <v>97</v>
      </c>
      <c r="HY88" s="153">
        <v>0.80833333333333335</v>
      </c>
      <c r="HZ88" s="123">
        <v>11041</v>
      </c>
      <c r="IA88" s="153">
        <v>7.3313413014608235</v>
      </c>
      <c r="IB88" s="123">
        <v>81</v>
      </c>
      <c r="IC88" s="153">
        <v>0.16135458167330677</v>
      </c>
      <c r="ID88" s="123">
        <v>6159</v>
      </c>
      <c r="IE88" s="153">
        <v>4.0896414342629486</v>
      </c>
      <c r="IF88" s="123">
        <v>735</v>
      </c>
      <c r="IG88" s="153">
        <v>1.4641434262948207</v>
      </c>
      <c r="IH88" s="123">
        <v>555</v>
      </c>
      <c r="II88" s="153">
        <v>0.36852589641434264</v>
      </c>
      <c r="IJ88" s="123">
        <v>201</v>
      </c>
      <c r="IK88" s="153">
        <v>0.40039840637450197</v>
      </c>
      <c r="IL88" s="95">
        <v>0</v>
      </c>
      <c r="IM88" s="95">
        <v>0</v>
      </c>
      <c r="IN88" s="95">
        <v>0</v>
      </c>
      <c r="IO88" s="95">
        <v>0</v>
      </c>
      <c r="IP88" s="95">
        <v>0</v>
      </c>
      <c r="IQ88" s="113" t="s">
        <v>1900</v>
      </c>
      <c r="IR88" s="113" t="s">
        <v>1900</v>
      </c>
      <c r="IS88" s="113" t="s">
        <v>1900</v>
      </c>
      <c r="IT88" s="95">
        <v>74.319999999999993</v>
      </c>
      <c r="IU88" s="95">
        <v>66</v>
      </c>
      <c r="IV88" s="113">
        <v>0.13147410358565736</v>
      </c>
      <c r="IW88" s="95">
        <v>4</v>
      </c>
      <c r="IX88" s="95">
        <v>24</v>
      </c>
      <c r="IY88" s="124">
        <f>(IW88/$DW88)*100</f>
        <v>0.79681274900398402</v>
      </c>
      <c r="IZ88" s="124">
        <f>(IX88/$DW88)*100</f>
        <v>4.7808764940239046</v>
      </c>
      <c r="JA88" s="182" t="s">
        <v>267</v>
      </c>
      <c r="JB88" s="182">
        <v>50</v>
      </c>
      <c r="JC88" s="230">
        <v>9.8231827111984277E-2</v>
      </c>
      <c r="JD88" s="205"/>
    </row>
    <row r="89" spans="1:264" s="35" customFormat="1" ht="29.25" hidden="1" customHeight="1">
      <c r="A89" s="122" t="s">
        <v>278</v>
      </c>
      <c r="B89" s="158" t="s">
        <v>278</v>
      </c>
      <c r="C89" s="158" t="s">
        <v>1810</v>
      </c>
      <c r="D89" s="55">
        <v>243</v>
      </c>
      <c r="E89" s="158" t="s">
        <v>601</v>
      </c>
      <c r="F89" s="145">
        <v>271</v>
      </c>
      <c r="G89" s="55" t="s">
        <v>2016</v>
      </c>
      <c r="H89" s="123">
        <v>418</v>
      </c>
      <c r="I89" s="123">
        <v>1088</v>
      </c>
      <c r="J89" s="124">
        <v>2.6028707999999998</v>
      </c>
      <c r="K89" s="124">
        <v>27.485406699999999</v>
      </c>
      <c r="L89" s="123">
        <v>417</v>
      </c>
      <c r="M89" s="123">
        <v>671</v>
      </c>
      <c r="N89" s="123">
        <v>24</v>
      </c>
      <c r="O89" s="123">
        <v>64</v>
      </c>
      <c r="P89" s="123">
        <v>96</v>
      </c>
      <c r="Q89" s="123">
        <v>98</v>
      </c>
      <c r="R89" s="123">
        <v>109</v>
      </c>
      <c r="S89" s="123">
        <v>165</v>
      </c>
      <c r="T89" s="123">
        <v>103</v>
      </c>
      <c r="U89" s="123">
        <v>98</v>
      </c>
      <c r="V89" s="123">
        <v>81</v>
      </c>
      <c r="W89" s="123">
        <v>64</v>
      </c>
      <c r="X89" s="123">
        <v>101</v>
      </c>
      <c r="Y89" s="123">
        <v>62</v>
      </c>
      <c r="Z89" s="123">
        <v>23</v>
      </c>
      <c r="AA89" s="123">
        <v>237</v>
      </c>
      <c r="AB89" s="123">
        <v>231</v>
      </c>
      <c r="AC89" s="123">
        <v>186</v>
      </c>
      <c r="AD89" s="123">
        <v>17</v>
      </c>
      <c r="AE89" s="123">
        <v>259</v>
      </c>
      <c r="AF89" s="123">
        <v>798</v>
      </c>
      <c r="AG89" s="123">
        <v>9</v>
      </c>
      <c r="AH89" s="123">
        <v>5</v>
      </c>
      <c r="AI89" s="123">
        <v>212</v>
      </c>
      <c r="AJ89" s="123">
        <v>45</v>
      </c>
      <c r="AK89" s="123">
        <v>14</v>
      </c>
      <c r="AL89" s="123">
        <v>9</v>
      </c>
      <c r="AM89" s="123">
        <v>58</v>
      </c>
      <c r="AN89" s="125">
        <v>666.99043062200963</v>
      </c>
      <c r="AO89" s="125">
        <v>535</v>
      </c>
      <c r="AP89" s="123">
        <v>0</v>
      </c>
      <c r="AQ89" s="123">
        <v>18</v>
      </c>
      <c r="AR89" s="123">
        <v>94</v>
      </c>
      <c r="AS89" s="123">
        <v>31</v>
      </c>
      <c r="AT89" s="123">
        <v>46</v>
      </c>
      <c r="AU89" s="123">
        <v>41</v>
      </c>
      <c r="AV89" s="123">
        <v>34</v>
      </c>
      <c r="AW89" s="123">
        <v>24</v>
      </c>
      <c r="AX89" s="123">
        <v>27</v>
      </c>
      <c r="AY89" s="123">
        <v>16</v>
      </c>
      <c r="AZ89" s="123">
        <v>87</v>
      </c>
      <c r="BA89" s="125">
        <v>30643.091584158417</v>
      </c>
      <c r="BB89" s="125">
        <v>24053.5</v>
      </c>
      <c r="BC89" s="123">
        <v>9</v>
      </c>
      <c r="BD89" s="123">
        <v>42</v>
      </c>
      <c r="BE89" s="123">
        <v>69</v>
      </c>
      <c r="BF89" s="123">
        <v>45</v>
      </c>
      <c r="BG89" s="123">
        <v>44</v>
      </c>
      <c r="BH89" s="123">
        <v>32</v>
      </c>
      <c r="BI89" s="123">
        <v>30</v>
      </c>
      <c r="BJ89" s="123">
        <v>32</v>
      </c>
      <c r="BK89" s="123">
        <v>24</v>
      </c>
      <c r="BL89" s="123">
        <v>13</v>
      </c>
      <c r="BM89" s="123">
        <v>13</v>
      </c>
      <c r="BN89" s="123">
        <v>10</v>
      </c>
      <c r="BO89" s="123">
        <v>11</v>
      </c>
      <c r="BP89" s="123">
        <v>1</v>
      </c>
      <c r="BQ89" s="123">
        <v>6</v>
      </c>
      <c r="BR89" s="123">
        <v>4</v>
      </c>
      <c r="BS89" s="123">
        <v>5</v>
      </c>
      <c r="BT89" s="123">
        <v>3</v>
      </c>
      <c r="BU89" s="123">
        <v>2</v>
      </c>
      <c r="BV89" s="123">
        <v>1</v>
      </c>
      <c r="BW89" s="123">
        <v>8</v>
      </c>
      <c r="BX89" s="123">
        <v>224</v>
      </c>
      <c r="BY89" s="125">
        <v>42522.049107142855</v>
      </c>
      <c r="BZ89" s="125">
        <v>36614.5</v>
      </c>
      <c r="CA89" s="123">
        <v>48</v>
      </c>
      <c r="CB89" s="125">
        <v>20213.770833333332</v>
      </c>
      <c r="CC89" s="125">
        <v>18456</v>
      </c>
      <c r="CD89" s="123">
        <v>143</v>
      </c>
      <c r="CE89" s="125">
        <v>16309.482517482518</v>
      </c>
      <c r="CF89" s="125">
        <v>12960</v>
      </c>
      <c r="CG89" s="123">
        <v>234</v>
      </c>
      <c r="CH89" s="123">
        <v>100</v>
      </c>
      <c r="CI89" s="123">
        <v>49</v>
      </c>
      <c r="CJ89" s="123">
        <v>18</v>
      </c>
      <c r="CK89" s="123">
        <v>2</v>
      </c>
      <c r="CL89" s="123">
        <v>3</v>
      </c>
      <c r="CM89" s="126">
        <v>7.1770334928229667E-3</v>
      </c>
      <c r="CN89" s="123">
        <v>19</v>
      </c>
      <c r="CO89" s="126">
        <v>4.5454545454545456E-2</v>
      </c>
      <c r="CP89" s="123">
        <v>143</v>
      </c>
      <c r="CQ89" s="123">
        <v>38</v>
      </c>
      <c r="CR89" s="126">
        <v>3.4926470588235295E-2</v>
      </c>
      <c r="CS89" s="123">
        <v>8</v>
      </c>
      <c r="CT89" s="126">
        <f t="shared" si="9"/>
        <v>1.9138755980861243E-2</v>
      </c>
      <c r="CU89" s="123">
        <v>214</v>
      </c>
      <c r="CV89" s="126">
        <f t="shared" si="10"/>
        <v>0.51196172248803828</v>
      </c>
      <c r="CW89" s="123">
        <v>3</v>
      </c>
      <c r="CX89" s="126">
        <f t="shared" si="11"/>
        <v>7.1770334928229667E-3</v>
      </c>
      <c r="CY89" s="123">
        <v>102</v>
      </c>
      <c r="CZ89" s="126">
        <f t="shared" si="12"/>
        <v>0.24401913875598086</v>
      </c>
      <c r="DA89" s="122" t="s">
        <v>2004</v>
      </c>
      <c r="DB89" s="55"/>
      <c r="DC89" s="55">
        <v>0</v>
      </c>
      <c r="DD89" s="55">
        <v>1</v>
      </c>
      <c r="DE89" s="78" t="s">
        <v>396</v>
      </c>
      <c r="DF89" s="127" t="s">
        <v>397</v>
      </c>
      <c r="DG89" s="78" t="s">
        <v>590</v>
      </c>
      <c r="DH89" s="127" t="s">
        <v>591</v>
      </c>
      <c r="DI89" s="78" t="s">
        <v>354</v>
      </c>
      <c r="DJ89" s="127" t="s">
        <v>355</v>
      </c>
      <c r="DK89" s="78" t="s">
        <v>592</v>
      </c>
      <c r="DL89" s="127" t="s">
        <v>593</v>
      </c>
      <c r="DM89" s="127" t="s">
        <v>594</v>
      </c>
      <c r="DN89" s="55" t="s">
        <v>1897</v>
      </c>
      <c r="DO89" s="68">
        <v>11.576135351736401</v>
      </c>
      <c r="DP89" s="55" t="s">
        <v>1898</v>
      </c>
      <c r="DQ89" s="55" t="s">
        <v>272</v>
      </c>
      <c r="DR89" s="127" t="s">
        <v>359</v>
      </c>
      <c r="DS89" s="169" t="s">
        <v>2017</v>
      </c>
      <c r="DT89" s="77"/>
      <c r="DU89" s="78" t="s">
        <v>267</v>
      </c>
      <c r="DV89" s="123">
        <v>425</v>
      </c>
      <c r="DW89" s="123">
        <v>420</v>
      </c>
      <c r="DX89" s="55">
        <v>4</v>
      </c>
      <c r="DY89" s="55">
        <v>1</v>
      </c>
      <c r="DZ89" s="55">
        <v>0</v>
      </c>
      <c r="EA89" s="55">
        <v>0</v>
      </c>
      <c r="EB89" s="123">
        <v>168</v>
      </c>
      <c r="EC89" s="55">
        <v>182</v>
      </c>
      <c r="ED89" s="55">
        <v>54</v>
      </c>
      <c r="EE89" s="55">
        <v>21</v>
      </c>
      <c r="EF89" s="55">
        <v>0</v>
      </c>
      <c r="EG89" s="55">
        <v>0</v>
      </c>
      <c r="EH89" s="78">
        <v>7</v>
      </c>
      <c r="EI89" s="78">
        <v>0</v>
      </c>
      <c r="EJ89" s="127" t="s">
        <v>268</v>
      </c>
      <c r="EK89" s="127" t="s">
        <v>290</v>
      </c>
      <c r="EL89" s="81">
        <v>27759</v>
      </c>
      <c r="EM89" s="78">
        <v>45</v>
      </c>
      <c r="EN89" s="78" t="s">
        <v>344</v>
      </c>
      <c r="EO89" s="84">
        <v>61115</v>
      </c>
      <c r="EP89" s="78">
        <v>4.22</v>
      </c>
      <c r="EQ89" s="263">
        <v>65155.131956655401</v>
      </c>
      <c r="ER89" s="263">
        <v>186649.596749488</v>
      </c>
      <c r="ES89" s="84">
        <f t="shared" si="13"/>
        <v>121494.4647928326</v>
      </c>
      <c r="ET89" s="113">
        <f t="shared" si="14"/>
        <v>0.65092272851731126</v>
      </c>
      <c r="EU89" s="55">
        <v>16</v>
      </c>
      <c r="EV89" s="55">
        <v>14</v>
      </c>
      <c r="EW89" s="55" t="s">
        <v>1901</v>
      </c>
      <c r="EX89" s="78" t="s">
        <v>390</v>
      </c>
      <c r="EY89" s="158"/>
      <c r="EZ89" s="158"/>
      <c r="FA89" s="78" t="s">
        <v>267</v>
      </c>
      <c r="FB89" s="55" t="s">
        <v>51</v>
      </c>
      <c r="FC89" s="55" t="s">
        <v>1898</v>
      </c>
      <c r="FD89" s="122"/>
      <c r="FE89" s="55"/>
      <c r="FF89" s="127" t="s">
        <v>267</v>
      </c>
      <c r="FG89" s="55" t="s">
        <v>1904</v>
      </c>
      <c r="FH89" s="78" t="s">
        <v>602</v>
      </c>
      <c r="FI89" s="78" t="s">
        <v>603</v>
      </c>
      <c r="FJ89" s="55">
        <v>4002</v>
      </c>
      <c r="FK89" s="55">
        <v>14</v>
      </c>
      <c r="FL89" s="78" t="s">
        <v>599</v>
      </c>
      <c r="FM89" s="55"/>
      <c r="FN89" s="55" t="s">
        <v>1900</v>
      </c>
      <c r="FO89" s="55" t="s">
        <v>1900</v>
      </c>
      <c r="FP89" s="55">
        <v>1</v>
      </c>
      <c r="FQ89" s="125">
        <v>111091654.22891392</v>
      </c>
      <c r="FR89" s="125">
        <v>261392.12759744452</v>
      </c>
      <c r="FS89" s="55">
        <v>3</v>
      </c>
      <c r="FT89" s="55">
        <v>3</v>
      </c>
      <c r="FU89" s="55">
        <v>2</v>
      </c>
      <c r="FV89" s="125">
        <v>1785009.27</v>
      </c>
      <c r="FW89" s="55">
        <v>4</v>
      </c>
      <c r="FX89" s="125">
        <v>10652562.970000001</v>
      </c>
      <c r="FY89" s="55">
        <v>0</v>
      </c>
      <c r="FZ89" s="125">
        <v>0</v>
      </c>
      <c r="GA89" s="55" t="s">
        <v>1900</v>
      </c>
      <c r="GB89" s="55" t="s">
        <v>1900</v>
      </c>
      <c r="GC89" s="55" t="s">
        <v>1900</v>
      </c>
      <c r="GD89" s="124">
        <v>88.04</v>
      </c>
      <c r="GE89" s="124">
        <v>41.19</v>
      </c>
      <c r="GF89" s="125">
        <v>2993635.6700000004</v>
      </c>
      <c r="GG89" s="125">
        <v>7127.7039761904771</v>
      </c>
      <c r="GH89" s="125">
        <v>5269506.8399999989</v>
      </c>
      <c r="GI89" s="125">
        <v>12546.444857142855</v>
      </c>
      <c r="GJ89" s="125">
        <v>333356.89</v>
      </c>
      <c r="GK89" s="125">
        <v>793.70688095238097</v>
      </c>
      <c r="GL89" s="125">
        <v>435380.9</v>
      </c>
      <c r="GM89" s="125">
        <v>1036.6211904761906</v>
      </c>
      <c r="GN89" s="125">
        <v>552741.9</v>
      </c>
      <c r="GO89" s="125">
        <v>1316.0521428571428</v>
      </c>
      <c r="GP89" s="125">
        <v>26303.3</v>
      </c>
      <c r="GQ89" s="125">
        <v>62.626904761904761</v>
      </c>
      <c r="GR89" s="125">
        <v>73045.600000000006</v>
      </c>
      <c r="GS89" s="125">
        <v>173.91809523809525</v>
      </c>
      <c r="GT89" s="125">
        <v>3848678.2499999991</v>
      </c>
      <c r="GU89" s="125">
        <v>9163.5196428571398</v>
      </c>
      <c r="GV89" s="125">
        <v>177107.8600000022</v>
      </c>
      <c r="GW89" s="125">
        <v>421.6853809523862</v>
      </c>
      <c r="GX89" s="55">
        <v>0</v>
      </c>
      <c r="GY89" s="55">
        <v>0</v>
      </c>
      <c r="GZ89" s="55">
        <v>0</v>
      </c>
      <c r="HA89" s="55" t="s">
        <v>1901</v>
      </c>
      <c r="HB89" s="172">
        <v>0.6359026377785284</v>
      </c>
      <c r="HC89" s="123">
        <v>388</v>
      </c>
      <c r="HD89" s="153">
        <v>0.30793650793650795</v>
      </c>
      <c r="HE89" s="123">
        <v>40</v>
      </c>
      <c r="HF89" s="153">
        <v>9.5238095238095233E-2</v>
      </c>
      <c r="HG89" s="123">
        <v>2173</v>
      </c>
      <c r="HH89" s="153">
        <v>1.7246031746031747</v>
      </c>
      <c r="HI89" s="123">
        <v>50</v>
      </c>
      <c r="HJ89" s="153">
        <v>0.11904761904761904</v>
      </c>
      <c r="HK89" s="123">
        <v>1253</v>
      </c>
      <c r="HL89" s="153">
        <v>0.99444444444444446</v>
      </c>
      <c r="HM89" s="123">
        <v>71</v>
      </c>
      <c r="HN89" s="153">
        <v>0.16904761904761906</v>
      </c>
      <c r="HO89" s="123">
        <v>529</v>
      </c>
      <c r="HP89" s="153">
        <v>0.41984126984126985</v>
      </c>
      <c r="HQ89" s="123">
        <v>1470</v>
      </c>
      <c r="HR89" s="153">
        <v>1.1666666666666667</v>
      </c>
      <c r="HS89" s="123">
        <v>4</v>
      </c>
      <c r="HT89" s="153">
        <v>2</v>
      </c>
      <c r="HU89" s="123">
        <v>19</v>
      </c>
      <c r="HV89" s="153">
        <v>9.5</v>
      </c>
      <c r="HW89" s="123">
        <v>282</v>
      </c>
      <c r="HX89" s="123">
        <v>94</v>
      </c>
      <c r="HY89" s="153">
        <v>0.55952380952380953</v>
      </c>
      <c r="HZ89" s="123">
        <v>9973</v>
      </c>
      <c r="IA89" s="153">
        <v>7.9150793650793654</v>
      </c>
      <c r="IB89" s="123">
        <v>41</v>
      </c>
      <c r="IC89" s="153">
        <v>9.7619047619047619E-2</v>
      </c>
      <c r="ID89" s="123">
        <v>7305</v>
      </c>
      <c r="IE89" s="153">
        <v>5.7976190476190474</v>
      </c>
      <c r="IF89" s="123">
        <v>597</v>
      </c>
      <c r="IG89" s="153">
        <v>1.4214285714285715</v>
      </c>
      <c r="IH89" s="123">
        <v>484</v>
      </c>
      <c r="II89" s="153">
        <v>0.38412698412698415</v>
      </c>
      <c r="IJ89" s="123">
        <v>98</v>
      </c>
      <c r="IK89" s="153">
        <v>0.23333333333333334</v>
      </c>
      <c r="IL89" s="95">
        <v>0</v>
      </c>
      <c r="IM89" s="95">
        <v>0</v>
      </c>
      <c r="IN89" s="95">
        <v>0</v>
      </c>
      <c r="IO89" s="95">
        <v>0</v>
      </c>
      <c r="IP89" s="95">
        <v>0</v>
      </c>
      <c r="IQ89" s="113" t="s">
        <v>1900</v>
      </c>
      <c r="IR89" s="113" t="s">
        <v>1900</v>
      </c>
      <c r="IS89" s="113" t="s">
        <v>1900</v>
      </c>
      <c r="IT89" s="95">
        <v>74.319999999999993</v>
      </c>
      <c r="IU89" s="95">
        <v>34</v>
      </c>
      <c r="IV89" s="113">
        <v>8.0952380952380956E-2</v>
      </c>
      <c r="IW89" s="95" t="s">
        <v>1900</v>
      </c>
      <c r="IX89" s="95" t="s">
        <v>1900</v>
      </c>
      <c r="IY89" s="124" t="s">
        <v>1900</v>
      </c>
      <c r="IZ89" s="124" t="s">
        <v>1900</v>
      </c>
      <c r="JA89" s="182" t="s">
        <v>272</v>
      </c>
      <c r="JB89" s="182">
        <v>21</v>
      </c>
      <c r="JC89" s="230">
        <v>4.9411764705882349E-2</v>
      </c>
      <c r="JD89" s="205"/>
    </row>
    <row r="90" spans="1:264" s="35" customFormat="1" ht="29.25" hidden="1" customHeight="1">
      <c r="A90" s="122" t="s">
        <v>278</v>
      </c>
      <c r="B90" s="158" t="s">
        <v>1700</v>
      </c>
      <c r="C90" s="158" t="s">
        <v>1725</v>
      </c>
      <c r="D90" s="235">
        <v>46</v>
      </c>
      <c r="E90" s="158" t="s">
        <v>628</v>
      </c>
      <c r="F90" s="145">
        <v>46</v>
      </c>
      <c r="G90" s="55" t="s">
        <v>2018</v>
      </c>
      <c r="H90" s="123">
        <v>1380</v>
      </c>
      <c r="I90" s="123">
        <v>2611</v>
      </c>
      <c r="J90" s="124">
        <v>1.892029</v>
      </c>
      <c r="K90" s="124">
        <v>21.885579700000001</v>
      </c>
      <c r="L90" s="123">
        <v>977</v>
      </c>
      <c r="M90" s="123">
        <v>1634</v>
      </c>
      <c r="N90" s="123">
        <v>90</v>
      </c>
      <c r="O90" s="123">
        <v>177</v>
      </c>
      <c r="P90" s="123">
        <v>230</v>
      </c>
      <c r="Q90" s="123">
        <v>187</v>
      </c>
      <c r="R90" s="123">
        <v>216</v>
      </c>
      <c r="S90" s="123">
        <v>313</v>
      </c>
      <c r="T90" s="123">
        <v>301</v>
      </c>
      <c r="U90" s="123">
        <v>304</v>
      </c>
      <c r="V90" s="123">
        <v>157</v>
      </c>
      <c r="W90" s="123">
        <v>198</v>
      </c>
      <c r="X90" s="123">
        <v>258</v>
      </c>
      <c r="Y90" s="123">
        <v>132</v>
      </c>
      <c r="Z90" s="123">
        <v>48</v>
      </c>
      <c r="AA90" s="123">
        <v>619</v>
      </c>
      <c r="AB90" s="123">
        <v>554</v>
      </c>
      <c r="AC90" s="123">
        <v>438</v>
      </c>
      <c r="AD90" s="123">
        <v>50</v>
      </c>
      <c r="AE90" s="123">
        <v>2033</v>
      </c>
      <c r="AF90" s="123">
        <v>518</v>
      </c>
      <c r="AG90" s="123">
        <v>5</v>
      </c>
      <c r="AH90" s="123">
        <v>5</v>
      </c>
      <c r="AI90" s="123">
        <v>650</v>
      </c>
      <c r="AJ90" s="123">
        <v>150</v>
      </c>
      <c r="AK90" s="123">
        <v>17</v>
      </c>
      <c r="AL90" s="123">
        <v>10</v>
      </c>
      <c r="AM90" s="123">
        <v>98</v>
      </c>
      <c r="AN90" s="125">
        <v>541.21304347826083</v>
      </c>
      <c r="AO90" s="125">
        <v>385.5</v>
      </c>
      <c r="AP90" s="123">
        <v>51</v>
      </c>
      <c r="AQ90" s="123">
        <v>152</v>
      </c>
      <c r="AR90" s="123">
        <v>341</v>
      </c>
      <c r="AS90" s="123">
        <v>159</v>
      </c>
      <c r="AT90" s="123">
        <v>130</v>
      </c>
      <c r="AU90" s="123">
        <v>84</v>
      </c>
      <c r="AV90" s="123">
        <v>63</v>
      </c>
      <c r="AW90" s="123">
        <v>60</v>
      </c>
      <c r="AX90" s="123">
        <v>60</v>
      </c>
      <c r="AY90" s="123">
        <v>49</v>
      </c>
      <c r="AZ90" s="123">
        <v>231</v>
      </c>
      <c r="BA90" s="125">
        <v>25370.149553571428</v>
      </c>
      <c r="BB90" s="125">
        <v>17729.5</v>
      </c>
      <c r="BC90" s="123">
        <v>101</v>
      </c>
      <c r="BD90" s="123">
        <v>262</v>
      </c>
      <c r="BE90" s="123">
        <v>231</v>
      </c>
      <c r="BF90" s="123">
        <v>142</v>
      </c>
      <c r="BG90" s="123">
        <v>109</v>
      </c>
      <c r="BH90" s="123">
        <v>83</v>
      </c>
      <c r="BI90" s="123">
        <v>70</v>
      </c>
      <c r="BJ90" s="123">
        <v>75</v>
      </c>
      <c r="BK90" s="123">
        <v>73</v>
      </c>
      <c r="BL90" s="123">
        <v>40</v>
      </c>
      <c r="BM90" s="123">
        <v>43</v>
      </c>
      <c r="BN90" s="123">
        <v>18</v>
      </c>
      <c r="BO90" s="123">
        <v>19</v>
      </c>
      <c r="BP90" s="123">
        <v>22</v>
      </c>
      <c r="BQ90" s="123">
        <v>10</v>
      </c>
      <c r="BR90" s="123">
        <v>10</v>
      </c>
      <c r="BS90" s="123">
        <v>4</v>
      </c>
      <c r="BT90" s="123">
        <v>4</v>
      </c>
      <c r="BU90" s="123">
        <v>2</v>
      </c>
      <c r="BV90" s="123">
        <v>5</v>
      </c>
      <c r="BW90" s="123">
        <v>21</v>
      </c>
      <c r="BX90" s="123">
        <v>558</v>
      </c>
      <c r="BY90" s="125">
        <v>39826.978494623654</v>
      </c>
      <c r="BZ90" s="125">
        <v>35579</v>
      </c>
      <c r="CA90" s="123">
        <v>169</v>
      </c>
      <c r="CB90" s="125">
        <v>11956.887573964497</v>
      </c>
      <c r="CC90" s="125">
        <v>6888</v>
      </c>
      <c r="CD90" s="123">
        <v>610</v>
      </c>
      <c r="CE90" s="125">
        <v>16641.062295081967</v>
      </c>
      <c r="CF90" s="125">
        <v>12186</v>
      </c>
      <c r="CG90" s="123">
        <v>857</v>
      </c>
      <c r="CH90" s="123">
        <v>262</v>
      </c>
      <c r="CI90" s="123">
        <v>164</v>
      </c>
      <c r="CJ90" s="123">
        <v>46</v>
      </c>
      <c r="CK90" s="123">
        <v>9</v>
      </c>
      <c r="CL90" s="123">
        <v>15</v>
      </c>
      <c r="CM90" s="126">
        <v>1.0869565217391304E-2</v>
      </c>
      <c r="CN90" s="123">
        <v>77</v>
      </c>
      <c r="CO90" s="126">
        <v>5.5797101449275362E-2</v>
      </c>
      <c r="CP90" s="123">
        <v>608</v>
      </c>
      <c r="CQ90" s="123">
        <v>113</v>
      </c>
      <c r="CR90" s="126">
        <v>4.3278437380314054E-2</v>
      </c>
      <c r="CS90" s="123">
        <v>150</v>
      </c>
      <c r="CT90" s="126">
        <f t="shared" si="9"/>
        <v>0.10869565217391304</v>
      </c>
      <c r="CU90" s="123">
        <v>442</v>
      </c>
      <c r="CV90" s="126">
        <f t="shared" si="10"/>
        <v>0.32028985507246377</v>
      </c>
      <c r="CW90" s="123">
        <v>32</v>
      </c>
      <c r="CX90" s="126">
        <f t="shared" si="11"/>
        <v>2.318840579710145E-2</v>
      </c>
      <c r="CY90" s="123">
        <v>213</v>
      </c>
      <c r="CZ90" s="126">
        <f t="shared" si="12"/>
        <v>0.15434782608695652</v>
      </c>
      <c r="DA90" s="122" t="s">
        <v>2012</v>
      </c>
      <c r="DB90" s="55"/>
      <c r="DC90" s="55">
        <v>0</v>
      </c>
      <c r="DD90" s="55">
        <v>10</v>
      </c>
      <c r="DE90" s="78" t="s">
        <v>350</v>
      </c>
      <c r="DF90" s="127" t="s">
        <v>351</v>
      </c>
      <c r="DG90" s="78" t="s">
        <v>548</v>
      </c>
      <c r="DH90" s="127" t="s">
        <v>549</v>
      </c>
      <c r="DI90" s="78" t="s">
        <v>525</v>
      </c>
      <c r="DJ90" s="127" t="s">
        <v>526</v>
      </c>
      <c r="DK90" s="78" t="s">
        <v>550</v>
      </c>
      <c r="DL90" s="127" t="s">
        <v>551</v>
      </c>
      <c r="DM90" s="127" t="s">
        <v>552</v>
      </c>
      <c r="DN90" s="55" t="s">
        <v>1897</v>
      </c>
      <c r="DO90" s="68">
        <v>15.578635014836795</v>
      </c>
      <c r="DP90" s="55" t="s">
        <v>1901</v>
      </c>
      <c r="DQ90" s="55" t="s">
        <v>272</v>
      </c>
      <c r="DR90" s="127" t="s">
        <v>289</v>
      </c>
      <c r="DS90" s="169" t="s">
        <v>2019</v>
      </c>
      <c r="DT90" s="78">
        <v>2020</v>
      </c>
      <c r="DU90" s="78" t="s">
        <v>267</v>
      </c>
      <c r="DV90" s="123">
        <v>1441</v>
      </c>
      <c r="DW90" s="123">
        <v>1382</v>
      </c>
      <c r="DX90" s="55">
        <v>42</v>
      </c>
      <c r="DY90" s="55">
        <v>17</v>
      </c>
      <c r="DZ90" s="55">
        <v>0</v>
      </c>
      <c r="EA90" s="55">
        <v>578</v>
      </c>
      <c r="EB90" s="123">
        <v>701</v>
      </c>
      <c r="EC90" s="55">
        <v>162</v>
      </c>
      <c r="ED90" s="55">
        <v>0</v>
      </c>
      <c r="EE90" s="55">
        <v>0</v>
      </c>
      <c r="EF90" s="55">
        <v>0</v>
      </c>
      <c r="EG90" s="55">
        <v>0</v>
      </c>
      <c r="EH90" s="78">
        <v>18</v>
      </c>
      <c r="EI90" s="78">
        <v>0</v>
      </c>
      <c r="EJ90" s="127" t="s">
        <v>388</v>
      </c>
      <c r="EK90" s="127" t="s">
        <v>269</v>
      </c>
      <c r="EL90" s="81">
        <v>18709</v>
      </c>
      <c r="EM90" s="78">
        <v>69</v>
      </c>
      <c r="EN90" s="78" t="s">
        <v>629</v>
      </c>
      <c r="EO90" s="84">
        <v>170051</v>
      </c>
      <c r="EP90" s="78">
        <v>25.89</v>
      </c>
      <c r="EQ90" s="263">
        <v>157184.01721734699</v>
      </c>
      <c r="ER90" s="263">
        <v>1026328.17730994</v>
      </c>
      <c r="ES90" s="84">
        <f t="shared" si="13"/>
        <v>869144.16009259294</v>
      </c>
      <c r="ET90" s="113">
        <f t="shared" si="14"/>
        <v>0.84684819077136264</v>
      </c>
      <c r="EU90" s="55">
        <v>6</v>
      </c>
      <c r="EV90" s="55">
        <v>36</v>
      </c>
      <c r="EW90" s="55" t="s">
        <v>1898</v>
      </c>
      <c r="EX90" s="78" t="s">
        <v>371</v>
      </c>
      <c r="EY90" s="158"/>
      <c r="EZ90" s="158"/>
      <c r="FA90" s="78" t="s">
        <v>267</v>
      </c>
      <c r="FB90" s="55" t="s">
        <v>2020</v>
      </c>
      <c r="FC90" s="55" t="s">
        <v>1898</v>
      </c>
      <c r="FD90" s="122"/>
      <c r="FE90" s="55" t="s">
        <v>1919</v>
      </c>
      <c r="FF90" s="127" t="s">
        <v>267</v>
      </c>
      <c r="FG90" s="55" t="s">
        <v>1904</v>
      </c>
      <c r="FH90" s="78" t="s">
        <v>630</v>
      </c>
      <c r="FI90" s="78" t="s">
        <v>554</v>
      </c>
      <c r="FJ90" s="55">
        <v>4008</v>
      </c>
      <c r="FK90" s="55">
        <v>19</v>
      </c>
      <c r="FL90" s="78" t="s">
        <v>555</v>
      </c>
      <c r="FM90" s="55"/>
      <c r="FN90" s="55" t="s">
        <v>1900</v>
      </c>
      <c r="FO90" s="55" t="s">
        <v>1901</v>
      </c>
      <c r="FP90" s="55">
        <v>5</v>
      </c>
      <c r="FQ90" s="125">
        <v>261342135.91035512</v>
      </c>
      <c r="FR90" s="125">
        <v>181361.64879275166</v>
      </c>
      <c r="FS90" s="55">
        <v>3.22</v>
      </c>
      <c r="FT90" s="55" t="s">
        <v>1920</v>
      </c>
      <c r="FU90" s="55">
        <v>0</v>
      </c>
      <c r="FV90" s="125">
        <v>0</v>
      </c>
      <c r="FW90" s="55">
        <v>0</v>
      </c>
      <c r="FX90" s="125">
        <v>3806581.01</v>
      </c>
      <c r="FY90" s="55">
        <v>0</v>
      </c>
      <c r="FZ90" s="125">
        <v>0</v>
      </c>
      <c r="GA90" s="55" t="s">
        <v>1900</v>
      </c>
      <c r="GB90" s="55" t="s">
        <v>1900</v>
      </c>
      <c r="GC90" s="55" t="s">
        <v>1900</v>
      </c>
      <c r="GD90" s="124">
        <v>80.819999999999993</v>
      </c>
      <c r="GE90" s="124">
        <v>48.48</v>
      </c>
      <c r="GF90" s="125">
        <v>0</v>
      </c>
      <c r="GG90" s="125">
        <v>0</v>
      </c>
      <c r="GH90" s="125">
        <v>20449991.019999996</v>
      </c>
      <c r="GI90" s="125">
        <v>14797.388581765554</v>
      </c>
      <c r="GJ90" s="125">
        <v>1190158.21</v>
      </c>
      <c r="GK90" s="125">
        <v>861.18539073806073</v>
      </c>
      <c r="GL90" s="125">
        <v>0</v>
      </c>
      <c r="GM90" s="125">
        <v>0</v>
      </c>
      <c r="GN90" s="125">
        <v>1250543.78</v>
      </c>
      <c r="GO90" s="125">
        <v>904.87972503617948</v>
      </c>
      <c r="GP90" s="125">
        <v>52210.84</v>
      </c>
      <c r="GQ90" s="125">
        <v>37.779189580318373</v>
      </c>
      <c r="GR90" s="125">
        <v>236671.95</v>
      </c>
      <c r="GS90" s="125">
        <v>171.25321997105644</v>
      </c>
      <c r="GT90" s="125">
        <v>17720406.239999995</v>
      </c>
      <c r="GU90" s="125">
        <v>12822.291056439939</v>
      </c>
      <c r="GV90" s="125">
        <v>-5886882.1899999958</v>
      </c>
      <c r="GW90" s="125">
        <v>-4259.6832054992738</v>
      </c>
      <c r="GX90" s="55">
        <v>0</v>
      </c>
      <c r="GY90" s="55">
        <v>0</v>
      </c>
      <c r="GZ90" s="55">
        <v>0</v>
      </c>
      <c r="HA90" s="55" t="s">
        <v>1901</v>
      </c>
      <c r="HB90" s="172">
        <v>0.72439580763735778</v>
      </c>
      <c r="HC90" s="123">
        <v>1158</v>
      </c>
      <c r="HD90" s="153">
        <v>0.27930535455861072</v>
      </c>
      <c r="HE90" s="123">
        <v>70</v>
      </c>
      <c r="HF90" s="153">
        <v>5.0651230101302458E-2</v>
      </c>
      <c r="HG90" s="123">
        <v>5459</v>
      </c>
      <c r="HH90" s="153">
        <v>1.3166907863000483</v>
      </c>
      <c r="HI90" s="123">
        <v>108</v>
      </c>
      <c r="HJ90" s="153">
        <v>7.8147612156295218E-2</v>
      </c>
      <c r="HK90" s="123">
        <v>3721</v>
      </c>
      <c r="HL90" s="153">
        <v>0.89749155812831638</v>
      </c>
      <c r="HM90" s="123">
        <v>21</v>
      </c>
      <c r="HN90" s="153">
        <v>1.5195369030390739E-2</v>
      </c>
      <c r="HO90" s="123">
        <v>1832</v>
      </c>
      <c r="HP90" s="153">
        <v>0.44187168355041001</v>
      </c>
      <c r="HQ90" s="123">
        <v>880</v>
      </c>
      <c r="HR90" s="153">
        <v>0.21225277375783888</v>
      </c>
      <c r="HS90" s="123">
        <v>12</v>
      </c>
      <c r="HT90" s="153">
        <v>6</v>
      </c>
      <c r="HU90" s="123">
        <v>3</v>
      </c>
      <c r="HV90" s="153">
        <v>1.5</v>
      </c>
      <c r="HW90" s="123">
        <v>854</v>
      </c>
      <c r="HX90" s="123">
        <v>284.66666666666669</v>
      </c>
      <c r="HY90" s="153">
        <v>0.65895061728395066</v>
      </c>
      <c r="HZ90" s="123">
        <v>34516</v>
      </c>
      <c r="IA90" s="153">
        <v>8.3251326579835982</v>
      </c>
      <c r="IB90" s="123">
        <v>180</v>
      </c>
      <c r="IC90" s="153">
        <v>0.13024602026049203</v>
      </c>
      <c r="ID90" s="123">
        <v>15908</v>
      </c>
      <c r="IE90" s="153">
        <v>3.8369512783405693</v>
      </c>
      <c r="IF90" s="123">
        <v>1695</v>
      </c>
      <c r="IG90" s="153">
        <v>1.2264833574529668</v>
      </c>
      <c r="IH90" s="123">
        <v>1748</v>
      </c>
      <c r="II90" s="153">
        <v>0.42161119150988902</v>
      </c>
      <c r="IJ90" s="123">
        <v>839</v>
      </c>
      <c r="IK90" s="153">
        <v>0.6070911722141823</v>
      </c>
      <c r="IL90" s="95">
        <v>0</v>
      </c>
      <c r="IM90" s="95">
        <v>0</v>
      </c>
      <c r="IN90" s="95">
        <v>0</v>
      </c>
      <c r="IO90" s="95">
        <v>0</v>
      </c>
      <c r="IP90" s="95">
        <v>0</v>
      </c>
      <c r="IQ90" s="113" t="s">
        <v>1900</v>
      </c>
      <c r="IR90" s="113" t="s">
        <v>1900</v>
      </c>
      <c r="IS90" s="113" t="s">
        <v>1900</v>
      </c>
      <c r="IT90" s="95">
        <v>15</v>
      </c>
      <c r="IU90" s="95">
        <v>32</v>
      </c>
      <c r="IV90" s="113">
        <v>2.3154848046309694E-2</v>
      </c>
      <c r="IW90" s="124" t="s">
        <v>1900</v>
      </c>
      <c r="IX90" s="124" t="s">
        <v>1900</v>
      </c>
      <c r="IY90" s="124" t="s">
        <v>1900</v>
      </c>
      <c r="IZ90" s="124" t="s">
        <v>1900</v>
      </c>
      <c r="JA90" s="182" t="s">
        <v>272</v>
      </c>
      <c r="JB90" s="182">
        <v>35</v>
      </c>
      <c r="JC90" s="230">
        <v>2.4288688410825817E-2</v>
      </c>
      <c r="JD90" s="205"/>
    </row>
    <row r="91" spans="1:264" s="35" customFormat="1" ht="29.25" hidden="1" customHeight="1">
      <c r="A91" s="122" t="s">
        <v>278</v>
      </c>
      <c r="B91" s="158" t="s">
        <v>278</v>
      </c>
      <c r="C91" s="158" t="s">
        <v>1732</v>
      </c>
      <c r="D91" s="55">
        <v>56</v>
      </c>
      <c r="E91" s="158" t="s">
        <v>640</v>
      </c>
      <c r="F91" s="145">
        <v>56</v>
      </c>
      <c r="G91" s="55" t="s">
        <v>2021</v>
      </c>
      <c r="H91" s="123">
        <v>1565</v>
      </c>
      <c r="I91" s="123">
        <v>3406</v>
      </c>
      <c r="J91" s="124">
        <v>2.1763577999999999</v>
      </c>
      <c r="K91" s="124">
        <v>26.096613399999999</v>
      </c>
      <c r="L91" s="123">
        <v>1175</v>
      </c>
      <c r="M91" s="123">
        <v>2231</v>
      </c>
      <c r="N91" s="123">
        <v>134</v>
      </c>
      <c r="O91" s="123">
        <v>253</v>
      </c>
      <c r="P91" s="123">
        <v>303</v>
      </c>
      <c r="Q91" s="123">
        <v>334</v>
      </c>
      <c r="R91" s="123">
        <v>326</v>
      </c>
      <c r="S91" s="123">
        <v>457</v>
      </c>
      <c r="T91" s="123">
        <v>372</v>
      </c>
      <c r="U91" s="123">
        <v>343</v>
      </c>
      <c r="V91" s="123">
        <v>192</v>
      </c>
      <c r="W91" s="123">
        <v>201</v>
      </c>
      <c r="X91" s="123">
        <v>270</v>
      </c>
      <c r="Y91" s="123">
        <v>158</v>
      </c>
      <c r="Z91" s="123">
        <v>63</v>
      </c>
      <c r="AA91" s="123">
        <v>867</v>
      </c>
      <c r="AB91" s="123">
        <v>600</v>
      </c>
      <c r="AC91" s="123">
        <v>491</v>
      </c>
      <c r="AD91" s="123">
        <v>62</v>
      </c>
      <c r="AE91" s="123">
        <v>2615</v>
      </c>
      <c r="AF91" s="123">
        <v>717</v>
      </c>
      <c r="AG91" s="123">
        <v>5</v>
      </c>
      <c r="AH91" s="123">
        <v>7</v>
      </c>
      <c r="AI91" s="123">
        <v>647</v>
      </c>
      <c r="AJ91" s="123">
        <v>153</v>
      </c>
      <c r="AK91" s="123">
        <v>25</v>
      </c>
      <c r="AL91" s="123">
        <v>13</v>
      </c>
      <c r="AM91" s="123">
        <v>147</v>
      </c>
      <c r="AN91" s="125">
        <v>560.5789137380192</v>
      </c>
      <c r="AO91" s="125">
        <v>408</v>
      </c>
      <c r="AP91" s="123">
        <v>62</v>
      </c>
      <c r="AQ91" s="123">
        <v>107</v>
      </c>
      <c r="AR91" s="123">
        <v>431</v>
      </c>
      <c r="AS91" s="123">
        <v>158</v>
      </c>
      <c r="AT91" s="123">
        <v>143</v>
      </c>
      <c r="AU91" s="123">
        <v>115</v>
      </c>
      <c r="AV91" s="123">
        <v>93</v>
      </c>
      <c r="AW91" s="123">
        <v>70</v>
      </c>
      <c r="AX91" s="123">
        <v>62</v>
      </c>
      <c r="AY91" s="123">
        <v>66</v>
      </c>
      <c r="AZ91" s="123">
        <v>258</v>
      </c>
      <c r="BA91" s="125">
        <v>27010.07535641548</v>
      </c>
      <c r="BB91" s="125">
        <v>20064</v>
      </c>
      <c r="BC91" s="123">
        <v>79</v>
      </c>
      <c r="BD91" s="123">
        <v>269</v>
      </c>
      <c r="BE91" s="123">
        <v>230</v>
      </c>
      <c r="BF91" s="123">
        <v>157</v>
      </c>
      <c r="BG91" s="123">
        <v>140</v>
      </c>
      <c r="BH91" s="123">
        <v>106</v>
      </c>
      <c r="BI91" s="123">
        <v>78</v>
      </c>
      <c r="BJ91" s="123">
        <v>85</v>
      </c>
      <c r="BK91" s="123">
        <v>68</v>
      </c>
      <c r="BL91" s="123">
        <v>57</v>
      </c>
      <c r="BM91" s="123">
        <v>39</v>
      </c>
      <c r="BN91" s="123">
        <v>31</v>
      </c>
      <c r="BO91" s="123">
        <v>33</v>
      </c>
      <c r="BP91" s="123">
        <v>22</v>
      </c>
      <c r="BQ91" s="123">
        <v>22</v>
      </c>
      <c r="BR91" s="123">
        <v>13</v>
      </c>
      <c r="BS91" s="123">
        <v>7</v>
      </c>
      <c r="BT91" s="123">
        <v>8</v>
      </c>
      <c r="BU91" s="123">
        <v>9</v>
      </c>
      <c r="BV91" s="123">
        <v>4</v>
      </c>
      <c r="BW91" s="123">
        <v>16</v>
      </c>
      <c r="BX91" s="123">
        <v>744</v>
      </c>
      <c r="BY91" s="125">
        <v>38933.346774193546</v>
      </c>
      <c r="BZ91" s="125">
        <v>34773.5</v>
      </c>
      <c r="CA91" s="123">
        <v>193</v>
      </c>
      <c r="CB91" s="125">
        <v>13923.383419689118</v>
      </c>
      <c r="CC91" s="125">
        <v>10939</v>
      </c>
      <c r="CD91" s="123">
        <v>559</v>
      </c>
      <c r="CE91" s="125">
        <v>15894.463327370304</v>
      </c>
      <c r="CF91" s="125">
        <v>10646</v>
      </c>
      <c r="CG91" s="123">
        <v>912</v>
      </c>
      <c r="CH91" s="123">
        <v>287</v>
      </c>
      <c r="CI91" s="123">
        <v>193</v>
      </c>
      <c r="CJ91" s="123">
        <v>70</v>
      </c>
      <c r="CK91" s="123">
        <v>9</v>
      </c>
      <c r="CL91" s="123">
        <v>11</v>
      </c>
      <c r="CM91" s="126">
        <v>7.028753993610224E-3</v>
      </c>
      <c r="CN91" s="123">
        <v>101</v>
      </c>
      <c r="CO91" s="126">
        <v>6.4536741214057503E-2</v>
      </c>
      <c r="CP91" s="123">
        <v>649</v>
      </c>
      <c r="CQ91" s="123">
        <v>183</v>
      </c>
      <c r="CR91" s="126">
        <v>5.3728714034057545E-2</v>
      </c>
      <c r="CS91" s="123">
        <v>92</v>
      </c>
      <c r="CT91" s="126">
        <f t="shared" si="9"/>
        <v>5.8785942492012778E-2</v>
      </c>
      <c r="CU91" s="123">
        <v>836</v>
      </c>
      <c r="CV91" s="126">
        <f t="shared" si="10"/>
        <v>0.53418530351437699</v>
      </c>
      <c r="CW91" s="123">
        <v>17</v>
      </c>
      <c r="CX91" s="126">
        <f t="shared" si="11"/>
        <v>1.0862619808306708E-2</v>
      </c>
      <c r="CY91" s="123">
        <v>378</v>
      </c>
      <c r="CZ91" s="126">
        <f t="shared" si="12"/>
        <v>0.24153354632587859</v>
      </c>
      <c r="DA91" s="122" t="s">
        <v>2002</v>
      </c>
      <c r="DB91" s="55"/>
      <c r="DC91" s="55">
        <v>21</v>
      </c>
      <c r="DD91" s="55">
        <v>10</v>
      </c>
      <c r="DE91" s="78" t="s">
        <v>350</v>
      </c>
      <c r="DF91" s="127" t="s">
        <v>351</v>
      </c>
      <c r="DG91" s="78" t="s">
        <v>641</v>
      </c>
      <c r="DH91" s="127" t="s">
        <v>642</v>
      </c>
      <c r="DI91" s="78" t="s">
        <v>525</v>
      </c>
      <c r="DJ91" s="127" t="s">
        <v>526</v>
      </c>
      <c r="DK91" s="78" t="s">
        <v>550</v>
      </c>
      <c r="DL91" s="127" t="s">
        <v>551</v>
      </c>
      <c r="DM91" s="127" t="s">
        <v>529</v>
      </c>
      <c r="DN91" s="55" t="s">
        <v>1897</v>
      </c>
      <c r="DO91" s="68">
        <v>11.507479861910243</v>
      </c>
      <c r="DP91" s="55" t="s">
        <v>1898</v>
      </c>
      <c r="DQ91" s="55" t="s">
        <v>272</v>
      </c>
      <c r="DR91" s="127" t="s">
        <v>530</v>
      </c>
      <c r="DS91" s="169" t="s">
        <v>2022</v>
      </c>
      <c r="DT91" s="78">
        <v>2021</v>
      </c>
      <c r="DU91" s="78" t="s">
        <v>267</v>
      </c>
      <c r="DV91" s="123">
        <v>1595</v>
      </c>
      <c r="DW91" s="123">
        <v>1567</v>
      </c>
      <c r="DX91" s="55">
        <v>20</v>
      </c>
      <c r="DY91" s="55">
        <v>8</v>
      </c>
      <c r="DZ91" s="55">
        <v>0</v>
      </c>
      <c r="EA91" s="55">
        <v>197</v>
      </c>
      <c r="EB91" s="123">
        <v>943</v>
      </c>
      <c r="EC91" s="55">
        <v>418</v>
      </c>
      <c r="ED91" s="55">
        <v>37</v>
      </c>
      <c r="EE91" s="55">
        <v>0</v>
      </c>
      <c r="EF91" s="55">
        <v>0</v>
      </c>
      <c r="EG91" s="55">
        <v>0</v>
      </c>
      <c r="EH91" s="78">
        <v>30</v>
      </c>
      <c r="EI91" s="78">
        <v>2</v>
      </c>
      <c r="EJ91" s="127" t="s">
        <v>268</v>
      </c>
      <c r="EK91" s="127" t="s">
        <v>269</v>
      </c>
      <c r="EL91" s="81">
        <v>19304</v>
      </c>
      <c r="EM91" s="78">
        <v>68</v>
      </c>
      <c r="EN91" s="78" t="s">
        <v>643</v>
      </c>
      <c r="EO91" s="84">
        <v>360423</v>
      </c>
      <c r="EP91" s="78">
        <v>64.98</v>
      </c>
      <c r="EQ91" s="263">
        <v>361302.50406113599</v>
      </c>
      <c r="ER91" s="263">
        <v>2880657.2259454802</v>
      </c>
      <c r="ES91" s="84">
        <f t="shared" si="13"/>
        <v>2519354.7218843442</v>
      </c>
      <c r="ET91" s="113">
        <f t="shared" si="14"/>
        <v>0.87457636375235503</v>
      </c>
      <c r="EU91" s="55">
        <v>7</v>
      </c>
      <c r="EV91" s="55">
        <v>24</v>
      </c>
      <c r="EW91" s="55" t="s">
        <v>1898</v>
      </c>
      <c r="EX91" s="78" t="s">
        <v>371</v>
      </c>
      <c r="EY91" s="158"/>
      <c r="EZ91" s="158"/>
      <c r="FA91" s="78" t="s">
        <v>267</v>
      </c>
      <c r="FB91" s="55" t="s">
        <v>51</v>
      </c>
      <c r="FC91" s="55" t="s">
        <v>1898</v>
      </c>
      <c r="FD91" s="122"/>
      <c r="FE91" s="55"/>
      <c r="FF91" s="127" t="s">
        <v>267</v>
      </c>
      <c r="FG91" s="55" t="s">
        <v>1904</v>
      </c>
      <c r="FH91" s="78" t="s">
        <v>644</v>
      </c>
      <c r="FI91" s="78" t="s">
        <v>532</v>
      </c>
      <c r="FJ91" s="55">
        <v>4009</v>
      </c>
      <c r="FK91" s="55" t="s">
        <v>645</v>
      </c>
      <c r="FL91" s="78" t="s">
        <v>646</v>
      </c>
      <c r="FM91" s="55"/>
      <c r="FN91" s="55" t="s">
        <v>1900</v>
      </c>
      <c r="FO91" s="55" t="s">
        <v>1901</v>
      </c>
      <c r="FP91" s="55">
        <v>13</v>
      </c>
      <c r="FQ91" s="125">
        <v>441071014.78984529</v>
      </c>
      <c r="FR91" s="125">
        <v>276533.55159237952</v>
      </c>
      <c r="FS91" s="55">
        <v>1.41</v>
      </c>
      <c r="FT91" s="55">
        <v>4.3</v>
      </c>
      <c r="FU91" s="55">
        <v>0</v>
      </c>
      <c r="FV91" s="125">
        <v>0</v>
      </c>
      <c r="FW91" s="55">
        <v>0</v>
      </c>
      <c r="FX91" s="125">
        <v>3371726.46</v>
      </c>
      <c r="FY91" s="55">
        <v>0</v>
      </c>
      <c r="FZ91" s="125">
        <v>78672993.069999993</v>
      </c>
      <c r="GA91" s="55" t="s">
        <v>1900</v>
      </c>
      <c r="GB91" s="55" t="s">
        <v>1901</v>
      </c>
      <c r="GC91" s="55" t="s">
        <v>1900</v>
      </c>
      <c r="GD91" s="124">
        <v>80.430000000000007</v>
      </c>
      <c r="GE91" s="124">
        <v>48.31</v>
      </c>
      <c r="GF91" s="125">
        <v>9763167.5599999987</v>
      </c>
      <c r="GG91" s="125">
        <v>6230.4834460753027</v>
      </c>
      <c r="GH91" s="125">
        <v>19455950.509999998</v>
      </c>
      <c r="GI91" s="125">
        <v>12416.050102105934</v>
      </c>
      <c r="GJ91" s="125">
        <v>1598597.97</v>
      </c>
      <c r="GK91" s="125">
        <v>1020.1646266751754</v>
      </c>
      <c r="GL91" s="125">
        <v>1626393.55</v>
      </c>
      <c r="GM91" s="125">
        <v>1037.902712188896</v>
      </c>
      <c r="GN91" s="125">
        <v>1659398.69</v>
      </c>
      <c r="GO91" s="125">
        <v>1058.9653414167199</v>
      </c>
      <c r="GP91" s="125">
        <v>66487</v>
      </c>
      <c r="GQ91" s="125">
        <v>42.429483088704529</v>
      </c>
      <c r="GR91" s="125">
        <v>153402.52000000002</v>
      </c>
      <c r="GS91" s="125">
        <v>97.895673261008312</v>
      </c>
      <c r="GT91" s="125">
        <v>14351670.779999997</v>
      </c>
      <c r="GU91" s="125">
        <v>9158.6922654754289</v>
      </c>
      <c r="GV91" s="125">
        <v>788241.59000000358</v>
      </c>
      <c r="GW91" s="125">
        <v>503.02590299936412</v>
      </c>
      <c r="GX91" s="55">
        <v>0</v>
      </c>
      <c r="GY91" s="55">
        <v>0</v>
      </c>
      <c r="GZ91" s="55">
        <v>0</v>
      </c>
      <c r="HA91" s="55" t="s">
        <v>1901</v>
      </c>
      <c r="HB91" s="172">
        <v>0.93561393348277477</v>
      </c>
      <c r="HC91" s="123">
        <v>1656</v>
      </c>
      <c r="HD91" s="153">
        <v>0.35226547543075942</v>
      </c>
      <c r="HE91" s="123">
        <v>338</v>
      </c>
      <c r="HF91" s="153">
        <v>0.21569878749202298</v>
      </c>
      <c r="HG91" s="123">
        <v>9484</v>
      </c>
      <c r="HH91" s="153">
        <v>2.0174430972133588</v>
      </c>
      <c r="HI91" s="123">
        <v>276</v>
      </c>
      <c r="HJ91" s="153">
        <v>0.17613273771537971</v>
      </c>
      <c r="HK91" s="123">
        <v>2882</v>
      </c>
      <c r="HL91" s="153">
        <v>0.61306105084024676</v>
      </c>
      <c r="HM91" s="123">
        <v>32</v>
      </c>
      <c r="HN91" s="153">
        <v>2.0421186981493301E-2</v>
      </c>
      <c r="HO91" s="123">
        <v>7825</v>
      </c>
      <c r="HP91" s="153">
        <v>1.6645394596894278</v>
      </c>
      <c r="HQ91" s="123">
        <v>5369</v>
      </c>
      <c r="HR91" s="153">
        <v>1.1420974260795576</v>
      </c>
      <c r="HS91" s="123">
        <v>48</v>
      </c>
      <c r="HT91" s="153">
        <v>24</v>
      </c>
      <c r="HU91" s="123">
        <v>166</v>
      </c>
      <c r="HV91" s="153">
        <v>83</v>
      </c>
      <c r="HW91" s="123">
        <v>796</v>
      </c>
      <c r="HX91" s="123">
        <v>265.33333333333331</v>
      </c>
      <c r="HY91" s="153">
        <v>0.92129629629629628</v>
      </c>
      <c r="HZ91" s="123">
        <v>43797</v>
      </c>
      <c r="IA91" s="153">
        <v>9.3165283982131459</v>
      </c>
      <c r="IB91" s="123">
        <v>104</v>
      </c>
      <c r="IC91" s="153">
        <v>6.636885768985322E-2</v>
      </c>
      <c r="ID91" s="123">
        <v>34580</v>
      </c>
      <c r="IE91" s="153">
        <v>7.3558817272920649</v>
      </c>
      <c r="IF91" s="123">
        <v>2423</v>
      </c>
      <c r="IG91" s="153">
        <v>1.5462667517549458</v>
      </c>
      <c r="IH91" s="123">
        <v>2287</v>
      </c>
      <c r="II91" s="153">
        <v>0.48649223569453309</v>
      </c>
      <c r="IJ91" s="123">
        <v>2024</v>
      </c>
      <c r="IK91" s="153">
        <v>1.2916400765794511</v>
      </c>
      <c r="IL91" s="95">
        <v>595</v>
      </c>
      <c r="IM91" s="95">
        <v>540</v>
      </c>
      <c r="IN91" s="95">
        <v>82</v>
      </c>
      <c r="IO91" s="95">
        <v>403</v>
      </c>
      <c r="IP91" s="95">
        <v>59</v>
      </c>
      <c r="IQ91" s="113">
        <v>74.63</v>
      </c>
      <c r="IR91" s="113">
        <v>71.95</v>
      </c>
      <c r="IS91" s="113">
        <v>1.46</v>
      </c>
      <c r="IT91" s="95">
        <v>34</v>
      </c>
      <c r="IU91" s="95">
        <v>13</v>
      </c>
      <c r="IV91" s="113">
        <v>8.2961072112316524E-3</v>
      </c>
      <c r="IW91" s="95">
        <v>7</v>
      </c>
      <c r="IX91" s="95">
        <v>33</v>
      </c>
      <c r="IY91" s="124">
        <f>(IW91/$DW91)*100</f>
        <v>0.44671346522016592</v>
      </c>
      <c r="IZ91" s="124">
        <f>(IX91/$DW91)*100</f>
        <v>2.1059349074664961</v>
      </c>
      <c r="JA91" s="182" t="s">
        <v>272</v>
      </c>
      <c r="JB91" s="182">
        <v>35</v>
      </c>
      <c r="JC91" s="230">
        <v>2.1943573667711599E-2</v>
      </c>
      <c r="JD91" s="205"/>
    </row>
    <row r="92" spans="1:264" s="35" customFormat="1" ht="29.25" hidden="1" customHeight="1">
      <c r="A92" s="122" t="s">
        <v>278</v>
      </c>
      <c r="B92" s="158" t="s">
        <v>278</v>
      </c>
      <c r="C92" s="158" t="s">
        <v>1741</v>
      </c>
      <c r="D92" s="55">
        <v>65</v>
      </c>
      <c r="E92" s="158" t="s">
        <v>648</v>
      </c>
      <c r="F92" s="145">
        <v>65</v>
      </c>
      <c r="G92" s="55" t="s">
        <v>2023</v>
      </c>
      <c r="H92" s="123">
        <v>883</v>
      </c>
      <c r="I92" s="123">
        <v>1879</v>
      </c>
      <c r="J92" s="124">
        <v>2.1279728000000002</v>
      </c>
      <c r="K92" s="124">
        <v>29.134201600000001</v>
      </c>
      <c r="L92" s="123">
        <v>669</v>
      </c>
      <c r="M92" s="123">
        <v>1210</v>
      </c>
      <c r="N92" s="123">
        <v>74</v>
      </c>
      <c r="O92" s="123">
        <v>140</v>
      </c>
      <c r="P92" s="123">
        <v>165</v>
      </c>
      <c r="Q92" s="123">
        <v>165</v>
      </c>
      <c r="R92" s="123">
        <v>170</v>
      </c>
      <c r="S92" s="123">
        <v>264</v>
      </c>
      <c r="T92" s="123">
        <v>182</v>
      </c>
      <c r="U92" s="123">
        <v>226</v>
      </c>
      <c r="V92" s="123">
        <v>99</v>
      </c>
      <c r="W92" s="123">
        <v>105</v>
      </c>
      <c r="X92" s="123">
        <v>153</v>
      </c>
      <c r="Y92" s="123">
        <v>85</v>
      </c>
      <c r="Z92" s="123">
        <v>51</v>
      </c>
      <c r="AA92" s="123">
        <v>472</v>
      </c>
      <c r="AB92" s="123">
        <v>354</v>
      </c>
      <c r="AC92" s="123">
        <v>289</v>
      </c>
      <c r="AD92" s="123">
        <v>34</v>
      </c>
      <c r="AE92" s="123">
        <v>1497</v>
      </c>
      <c r="AF92" s="123">
        <v>332</v>
      </c>
      <c r="AG92" s="123">
        <v>6</v>
      </c>
      <c r="AH92" s="123">
        <v>10</v>
      </c>
      <c r="AI92" s="123">
        <v>341</v>
      </c>
      <c r="AJ92" s="123">
        <v>88</v>
      </c>
      <c r="AK92" s="123">
        <v>19</v>
      </c>
      <c r="AL92" s="123">
        <v>14</v>
      </c>
      <c r="AM92" s="123">
        <v>82</v>
      </c>
      <c r="AN92" s="125">
        <v>572.18573046432618</v>
      </c>
      <c r="AO92" s="125">
        <v>429</v>
      </c>
      <c r="AP92" s="123">
        <v>22</v>
      </c>
      <c r="AQ92" s="123">
        <v>57</v>
      </c>
      <c r="AR92" s="123">
        <v>233</v>
      </c>
      <c r="AS92" s="123">
        <v>95</v>
      </c>
      <c r="AT92" s="123">
        <v>93</v>
      </c>
      <c r="AU92" s="123">
        <v>62</v>
      </c>
      <c r="AV92" s="123">
        <v>52</v>
      </c>
      <c r="AW92" s="123">
        <v>44</v>
      </c>
      <c r="AX92" s="123">
        <v>38</v>
      </c>
      <c r="AY92" s="123">
        <v>31</v>
      </c>
      <c r="AZ92" s="123">
        <v>156</v>
      </c>
      <c r="BA92" s="125">
        <v>26887.122911694511</v>
      </c>
      <c r="BB92" s="125">
        <v>19603</v>
      </c>
      <c r="BC92" s="123">
        <v>35</v>
      </c>
      <c r="BD92" s="123">
        <v>157</v>
      </c>
      <c r="BE92" s="123">
        <v>134</v>
      </c>
      <c r="BF92" s="123">
        <v>98</v>
      </c>
      <c r="BG92" s="123">
        <v>65</v>
      </c>
      <c r="BH92" s="123">
        <v>68</v>
      </c>
      <c r="BI92" s="123">
        <v>47</v>
      </c>
      <c r="BJ92" s="123">
        <v>45</v>
      </c>
      <c r="BK92" s="123">
        <v>44</v>
      </c>
      <c r="BL92" s="123">
        <v>38</v>
      </c>
      <c r="BM92" s="123">
        <v>25</v>
      </c>
      <c r="BN92" s="123">
        <v>20</v>
      </c>
      <c r="BO92" s="123">
        <v>16</v>
      </c>
      <c r="BP92" s="123">
        <v>6</v>
      </c>
      <c r="BQ92" s="123">
        <v>9</v>
      </c>
      <c r="BR92" s="123">
        <v>5</v>
      </c>
      <c r="BS92" s="123">
        <v>6</v>
      </c>
      <c r="BT92" s="123">
        <v>5</v>
      </c>
      <c r="BU92" s="123">
        <v>1</v>
      </c>
      <c r="BV92" s="123">
        <v>3</v>
      </c>
      <c r="BW92" s="123">
        <v>11</v>
      </c>
      <c r="BX92" s="123">
        <v>407</v>
      </c>
      <c r="BY92" s="125">
        <v>38842.090909090912</v>
      </c>
      <c r="BZ92" s="125">
        <v>34626</v>
      </c>
      <c r="CA92" s="123">
        <v>112</v>
      </c>
      <c r="CB92" s="125">
        <v>16736.125</v>
      </c>
      <c r="CC92" s="125">
        <v>12825.5</v>
      </c>
      <c r="CD92" s="123">
        <v>336</v>
      </c>
      <c r="CE92" s="125">
        <v>16660.913690476191</v>
      </c>
      <c r="CF92" s="125">
        <v>12012</v>
      </c>
      <c r="CG92" s="123">
        <v>509</v>
      </c>
      <c r="CH92" s="123">
        <v>185</v>
      </c>
      <c r="CI92" s="123">
        <v>102</v>
      </c>
      <c r="CJ92" s="123">
        <v>35</v>
      </c>
      <c r="CK92" s="123">
        <v>5</v>
      </c>
      <c r="CL92" s="123">
        <v>7</v>
      </c>
      <c r="CM92" s="126">
        <v>7.9275198187995465E-3</v>
      </c>
      <c r="CN92" s="123">
        <v>48</v>
      </c>
      <c r="CO92" s="126">
        <v>5.4360135900339751E-2</v>
      </c>
      <c r="CP92" s="123">
        <v>373</v>
      </c>
      <c r="CQ92" s="123">
        <v>102</v>
      </c>
      <c r="CR92" s="126">
        <v>5.4284193720063864E-2</v>
      </c>
      <c r="CS92" s="123">
        <v>40</v>
      </c>
      <c r="CT92" s="126">
        <f t="shared" si="9"/>
        <v>4.5300113250283124E-2</v>
      </c>
      <c r="CU92" s="123">
        <v>472</v>
      </c>
      <c r="CV92" s="126">
        <f t="shared" si="10"/>
        <v>0.53454133635334089</v>
      </c>
      <c r="CW92" s="123">
        <v>5</v>
      </c>
      <c r="CX92" s="126">
        <f t="shared" si="11"/>
        <v>5.6625141562853904E-3</v>
      </c>
      <c r="CY92" s="123">
        <v>218</v>
      </c>
      <c r="CZ92" s="126">
        <f t="shared" si="12"/>
        <v>0.24688561721404303</v>
      </c>
      <c r="DA92" s="122" t="s">
        <v>2010</v>
      </c>
      <c r="DB92" s="55"/>
      <c r="DC92" s="55">
        <v>12</v>
      </c>
      <c r="DD92" s="55">
        <v>3</v>
      </c>
      <c r="DE92" s="78" t="s">
        <v>350</v>
      </c>
      <c r="DF92" s="127" t="s">
        <v>351</v>
      </c>
      <c r="DG92" s="78" t="s">
        <v>282</v>
      </c>
      <c r="DH92" s="127" t="s">
        <v>283</v>
      </c>
      <c r="DI92" s="78" t="s">
        <v>428</v>
      </c>
      <c r="DJ92" s="127" t="s">
        <v>429</v>
      </c>
      <c r="DK92" s="78" t="s">
        <v>286</v>
      </c>
      <c r="DL92" s="127" t="s">
        <v>287</v>
      </c>
      <c r="DM92" s="127" t="s">
        <v>358</v>
      </c>
      <c r="DN92" s="55" t="s">
        <v>1897</v>
      </c>
      <c r="DO92" s="68">
        <v>21.376433785192912</v>
      </c>
      <c r="DP92" s="55" t="s">
        <v>1898</v>
      </c>
      <c r="DQ92" s="55" t="s">
        <v>272</v>
      </c>
      <c r="DR92" s="127" t="s">
        <v>359</v>
      </c>
      <c r="DS92" s="169" t="s">
        <v>2024</v>
      </c>
      <c r="DT92" s="77"/>
      <c r="DU92" s="78" t="s">
        <v>267</v>
      </c>
      <c r="DV92" s="123">
        <v>896</v>
      </c>
      <c r="DW92" s="123">
        <v>887</v>
      </c>
      <c r="DX92" s="55">
        <v>6</v>
      </c>
      <c r="DY92" s="55">
        <v>3</v>
      </c>
      <c r="DZ92" s="55">
        <v>0</v>
      </c>
      <c r="EA92" s="55">
        <v>109</v>
      </c>
      <c r="EB92" s="123">
        <v>534</v>
      </c>
      <c r="EC92" s="55">
        <v>234</v>
      </c>
      <c r="ED92" s="55">
        <v>19</v>
      </c>
      <c r="EE92" s="55">
        <v>0</v>
      </c>
      <c r="EF92" s="55">
        <v>0</v>
      </c>
      <c r="EG92" s="55">
        <v>0</v>
      </c>
      <c r="EH92" s="78">
        <v>13</v>
      </c>
      <c r="EI92" s="78">
        <v>1</v>
      </c>
      <c r="EJ92" s="127" t="s">
        <v>268</v>
      </c>
      <c r="EK92" s="127" t="s">
        <v>269</v>
      </c>
      <c r="EL92" s="81">
        <v>20311</v>
      </c>
      <c r="EM92" s="78">
        <v>65</v>
      </c>
      <c r="EN92" s="78" t="s">
        <v>344</v>
      </c>
      <c r="EO92" s="84">
        <v>121363</v>
      </c>
      <c r="EP92" s="78">
        <v>17.260000000000002</v>
      </c>
      <c r="EQ92" s="263">
        <v>119485.98357396699</v>
      </c>
      <c r="ER92" s="263">
        <v>737986.780216677</v>
      </c>
      <c r="ES92" s="84">
        <f t="shared" si="13"/>
        <v>618500.79664270999</v>
      </c>
      <c r="ET92" s="113">
        <f t="shared" si="14"/>
        <v>0.8380919729498606</v>
      </c>
      <c r="EU92" s="55">
        <v>4</v>
      </c>
      <c r="EV92" s="55">
        <v>27</v>
      </c>
      <c r="EW92" s="55" t="s">
        <v>1898</v>
      </c>
      <c r="EX92" s="78" t="s">
        <v>267</v>
      </c>
      <c r="EY92" s="158"/>
      <c r="EZ92" s="158"/>
      <c r="FA92" s="78" t="s">
        <v>267</v>
      </c>
      <c r="FB92" s="55" t="s">
        <v>51</v>
      </c>
      <c r="FC92" s="55" t="s">
        <v>1898</v>
      </c>
      <c r="FD92" s="122"/>
      <c r="FE92" s="55"/>
      <c r="FF92" s="127" t="s">
        <v>267</v>
      </c>
      <c r="FG92" s="55" t="s">
        <v>1904</v>
      </c>
      <c r="FH92" s="78" t="s">
        <v>649</v>
      </c>
      <c r="FI92" s="78" t="s">
        <v>433</v>
      </c>
      <c r="FJ92" s="55">
        <v>4006</v>
      </c>
      <c r="FK92" s="55">
        <v>16</v>
      </c>
      <c r="FL92" s="78" t="s">
        <v>650</v>
      </c>
      <c r="FM92" s="55"/>
      <c r="FN92" s="55" t="s">
        <v>1900</v>
      </c>
      <c r="FO92" s="55" t="s">
        <v>1901</v>
      </c>
      <c r="FP92" s="55">
        <v>3</v>
      </c>
      <c r="FQ92" s="125">
        <v>180945457.53498873</v>
      </c>
      <c r="FR92" s="125">
        <v>201948.05528458563</v>
      </c>
      <c r="FS92" s="55">
        <v>2</v>
      </c>
      <c r="FT92" s="55">
        <v>3</v>
      </c>
      <c r="FU92" s="55">
        <v>0</v>
      </c>
      <c r="FV92" s="125">
        <v>20168710.27</v>
      </c>
      <c r="FW92" s="55">
        <v>0</v>
      </c>
      <c r="FX92" s="125">
        <v>590389.23</v>
      </c>
      <c r="FY92" s="55">
        <v>0</v>
      </c>
      <c r="FZ92" s="125">
        <v>29497682</v>
      </c>
      <c r="GA92" s="55" t="s">
        <v>1900</v>
      </c>
      <c r="GB92" s="55" t="s">
        <v>1900</v>
      </c>
      <c r="GC92" s="55" t="s">
        <v>1900</v>
      </c>
      <c r="GD92" s="124">
        <v>81.36</v>
      </c>
      <c r="GE92" s="124">
        <v>46.11</v>
      </c>
      <c r="GF92" s="125">
        <v>5647348.6799999997</v>
      </c>
      <c r="GG92" s="125">
        <v>6366.7967080045091</v>
      </c>
      <c r="GH92" s="125">
        <v>11090732.43</v>
      </c>
      <c r="GI92" s="125">
        <v>12503.644227733934</v>
      </c>
      <c r="GJ92" s="125">
        <v>900080.85</v>
      </c>
      <c r="GK92" s="125">
        <v>1014.7472942502818</v>
      </c>
      <c r="GL92" s="125">
        <v>924118.45</v>
      </c>
      <c r="GM92" s="125">
        <v>1041.8471815107102</v>
      </c>
      <c r="GN92" s="125">
        <v>971363.65</v>
      </c>
      <c r="GO92" s="125">
        <v>1095.1112175873732</v>
      </c>
      <c r="GP92" s="125">
        <v>39203</v>
      </c>
      <c r="GQ92" s="125">
        <v>44.19729425028185</v>
      </c>
      <c r="GR92" s="125">
        <v>58539.83</v>
      </c>
      <c r="GS92" s="125">
        <v>65.997553551296505</v>
      </c>
      <c r="GT92" s="125">
        <v>8197426.6500000004</v>
      </c>
      <c r="GU92" s="125">
        <v>9241.7436865839918</v>
      </c>
      <c r="GV92" s="125">
        <v>-279144.20999999903</v>
      </c>
      <c r="GW92" s="125">
        <v>-314.7059864712503</v>
      </c>
      <c r="GX92" s="55">
        <v>0</v>
      </c>
      <c r="GY92" s="55">
        <v>0</v>
      </c>
      <c r="GZ92" s="55">
        <v>0</v>
      </c>
      <c r="HA92" s="55" t="s">
        <v>1901</v>
      </c>
      <c r="HB92" s="172">
        <v>0.73716764792988987</v>
      </c>
      <c r="HC92" s="123">
        <v>462</v>
      </c>
      <c r="HD92" s="153">
        <v>0.17361894024802707</v>
      </c>
      <c r="HE92" s="123">
        <v>75</v>
      </c>
      <c r="HF92" s="153">
        <v>8.4554678692220969E-2</v>
      </c>
      <c r="HG92" s="123">
        <v>3343</v>
      </c>
      <c r="HH92" s="153">
        <v>1.2562946260804209</v>
      </c>
      <c r="HI92" s="123">
        <v>143</v>
      </c>
      <c r="HJ92" s="153">
        <v>0.16121758737316799</v>
      </c>
      <c r="HK92" s="123">
        <v>1872</v>
      </c>
      <c r="HL92" s="153">
        <v>0.70349492671927849</v>
      </c>
      <c r="HM92" s="123">
        <v>24</v>
      </c>
      <c r="HN92" s="153">
        <v>2.7057497181510709E-2</v>
      </c>
      <c r="HO92" s="123">
        <v>1833</v>
      </c>
      <c r="HP92" s="153">
        <v>0.68883878241262686</v>
      </c>
      <c r="HQ92" s="123">
        <v>1420</v>
      </c>
      <c r="HR92" s="153">
        <v>0.53363397219090569</v>
      </c>
      <c r="HS92" s="123">
        <v>8</v>
      </c>
      <c r="HT92" s="153">
        <v>4</v>
      </c>
      <c r="HU92" s="123">
        <v>34</v>
      </c>
      <c r="HV92" s="153">
        <v>17</v>
      </c>
      <c r="HW92" s="123">
        <v>930</v>
      </c>
      <c r="HX92" s="123">
        <v>310</v>
      </c>
      <c r="HY92" s="153">
        <v>0.95679012345679015</v>
      </c>
      <c r="HZ92" s="123">
        <v>23384</v>
      </c>
      <c r="IA92" s="153">
        <v>8.7876738068395337</v>
      </c>
      <c r="IB92" s="123">
        <v>54</v>
      </c>
      <c r="IC92" s="153">
        <v>6.0879368658399095E-2</v>
      </c>
      <c r="ID92" s="123">
        <v>12578</v>
      </c>
      <c r="IE92" s="153">
        <v>4.7267944381811349</v>
      </c>
      <c r="IF92" s="123">
        <v>1143</v>
      </c>
      <c r="IG92" s="153">
        <v>1.2886133032694476</v>
      </c>
      <c r="IH92" s="123">
        <v>1271</v>
      </c>
      <c r="II92" s="153">
        <v>0.47763998496805715</v>
      </c>
      <c r="IJ92" s="123">
        <v>1060</v>
      </c>
      <c r="IK92" s="153">
        <v>1.1950394588500564</v>
      </c>
      <c r="IL92" s="95">
        <v>424</v>
      </c>
      <c r="IM92" s="95">
        <v>404</v>
      </c>
      <c r="IN92" s="95">
        <v>47</v>
      </c>
      <c r="IO92" s="95">
        <v>256</v>
      </c>
      <c r="IP92" s="95">
        <v>31</v>
      </c>
      <c r="IQ92" s="113">
        <v>63.37</v>
      </c>
      <c r="IR92" s="113">
        <v>65.959999999999994</v>
      </c>
      <c r="IS92" s="113">
        <v>0.97</v>
      </c>
      <c r="IT92" s="95">
        <v>64.959999999999994</v>
      </c>
      <c r="IU92" s="95">
        <v>23</v>
      </c>
      <c r="IV92" s="113">
        <v>2.5930101465614429E-2</v>
      </c>
      <c r="IW92" s="95">
        <v>2</v>
      </c>
      <c r="IX92" s="95">
        <v>18</v>
      </c>
      <c r="IY92" s="124">
        <f>(IW92/$DW92)*100</f>
        <v>0.22547914317925591</v>
      </c>
      <c r="IZ92" s="124">
        <f>(IX92/$DW92)*100</f>
        <v>2.029312288613303</v>
      </c>
      <c r="JA92" s="182" t="s">
        <v>272</v>
      </c>
      <c r="JB92" s="182">
        <v>45</v>
      </c>
      <c r="JC92" s="230">
        <v>5.0223214285714288E-2</v>
      </c>
      <c r="JD92" s="205"/>
    </row>
    <row r="93" spans="1:264" s="35" customFormat="1" ht="29.25" hidden="1" customHeight="1">
      <c r="A93" s="122" t="s">
        <v>278</v>
      </c>
      <c r="B93" s="158" t="s">
        <v>278</v>
      </c>
      <c r="C93" s="158" t="s">
        <v>1811</v>
      </c>
      <c r="D93" s="55">
        <v>252</v>
      </c>
      <c r="E93" s="158" t="s">
        <v>660</v>
      </c>
      <c r="F93" s="145">
        <v>325</v>
      </c>
      <c r="G93" s="55" t="s">
        <v>2025</v>
      </c>
      <c r="H93" s="123">
        <v>196</v>
      </c>
      <c r="I93" s="123">
        <v>218</v>
      </c>
      <c r="J93" s="124">
        <v>1.1122449000000001</v>
      </c>
      <c r="K93" s="124">
        <v>14.8158163</v>
      </c>
      <c r="L93" s="123">
        <v>75</v>
      </c>
      <c r="M93" s="123">
        <v>143</v>
      </c>
      <c r="N93" s="123">
        <v>0</v>
      </c>
      <c r="O93" s="123">
        <v>0</v>
      </c>
      <c r="P93" s="123">
        <v>0</v>
      </c>
      <c r="Q93" s="123">
        <v>2</v>
      </c>
      <c r="R93" s="123">
        <v>0</v>
      </c>
      <c r="S93" s="123">
        <v>0</v>
      </c>
      <c r="T93" s="123">
        <v>1</v>
      </c>
      <c r="U93" s="123">
        <v>1</v>
      </c>
      <c r="V93" s="123">
        <v>1</v>
      </c>
      <c r="W93" s="123">
        <v>10</v>
      </c>
      <c r="X93" s="123">
        <v>87</v>
      </c>
      <c r="Y93" s="123">
        <v>83</v>
      </c>
      <c r="Z93" s="123">
        <v>33</v>
      </c>
      <c r="AA93" s="123">
        <v>2</v>
      </c>
      <c r="AB93" s="123">
        <v>211</v>
      </c>
      <c r="AC93" s="123">
        <v>203</v>
      </c>
      <c r="AD93" s="123">
        <v>10</v>
      </c>
      <c r="AE93" s="123">
        <v>149</v>
      </c>
      <c r="AF93" s="123">
        <v>47</v>
      </c>
      <c r="AG93" s="123">
        <v>11</v>
      </c>
      <c r="AH93" s="123">
        <v>1</v>
      </c>
      <c r="AI93" s="123">
        <v>108</v>
      </c>
      <c r="AJ93" s="123">
        <v>35</v>
      </c>
      <c r="AK93" s="123">
        <v>10</v>
      </c>
      <c r="AL93" s="123">
        <v>1</v>
      </c>
      <c r="AM93" s="123">
        <v>4</v>
      </c>
      <c r="AN93" s="125">
        <v>366.63775510204084</v>
      </c>
      <c r="AO93" s="125">
        <v>254.5</v>
      </c>
      <c r="AP93" s="123">
        <v>5</v>
      </c>
      <c r="AQ93" s="123">
        <v>19</v>
      </c>
      <c r="AR93" s="123">
        <v>92</v>
      </c>
      <c r="AS93" s="123">
        <v>30</v>
      </c>
      <c r="AT93" s="123">
        <v>17</v>
      </c>
      <c r="AU93" s="123">
        <v>6</v>
      </c>
      <c r="AV93" s="123">
        <v>5</v>
      </c>
      <c r="AW93" s="123">
        <v>6</v>
      </c>
      <c r="AX93" s="123">
        <v>5</v>
      </c>
      <c r="AY93" s="123">
        <v>3</v>
      </c>
      <c r="AZ93" s="123">
        <v>8</v>
      </c>
      <c r="BA93" s="125">
        <v>15694</v>
      </c>
      <c r="BB93" s="125">
        <v>11178</v>
      </c>
      <c r="BC93" s="123">
        <v>4</v>
      </c>
      <c r="BD93" s="123">
        <v>51</v>
      </c>
      <c r="BE93" s="123">
        <v>75</v>
      </c>
      <c r="BF93" s="123">
        <v>26</v>
      </c>
      <c r="BG93" s="123">
        <v>12</v>
      </c>
      <c r="BH93" s="123">
        <v>8</v>
      </c>
      <c r="BI93" s="123">
        <v>5</v>
      </c>
      <c r="BJ93" s="123">
        <v>5</v>
      </c>
      <c r="BK93" s="123">
        <v>2</v>
      </c>
      <c r="BL93" s="123">
        <v>2</v>
      </c>
      <c r="BM93" s="123">
        <v>1</v>
      </c>
      <c r="BN93" s="123">
        <v>4</v>
      </c>
      <c r="BO93" s="123">
        <v>0</v>
      </c>
      <c r="BP93" s="123">
        <v>0</v>
      </c>
      <c r="BQ93" s="123">
        <v>0</v>
      </c>
      <c r="BR93" s="123">
        <v>0</v>
      </c>
      <c r="BS93" s="123">
        <v>0</v>
      </c>
      <c r="BT93" s="123">
        <v>0</v>
      </c>
      <c r="BU93" s="123">
        <v>0</v>
      </c>
      <c r="BV93" s="123">
        <v>0</v>
      </c>
      <c r="BW93" s="123">
        <v>0</v>
      </c>
      <c r="BX93" s="123">
        <v>20</v>
      </c>
      <c r="BY93" s="125">
        <v>28010.5</v>
      </c>
      <c r="BZ93" s="125">
        <v>26040.5</v>
      </c>
      <c r="CA93" s="123">
        <v>4</v>
      </c>
      <c r="CB93" s="125">
        <v>9623.25</v>
      </c>
      <c r="CC93" s="125">
        <v>6570</v>
      </c>
      <c r="CD93" s="123">
        <v>172</v>
      </c>
      <c r="CE93" s="125">
        <v>14430.511627906977</v>
      </c>
      <c r="CF93" s="125">
        <v>10758</v>
      </c>
      <c r="CG93" s="123">
        <v>165</v>
      </c>
      <c r="CH93" s="123">
        <v>20</v>
      </c>
      <c r="CI93" s="123">
        <v>10</v>
      </c>
      <c r="CJ93" s="123">
        <v>0</v>
      </c>
      <c r="CK93" s="123">
        <v>0</v>
      </c>
      <c r="CL93" s="123">
        <v>0</v>
      </c>
      <c r="CM93" s="126">
        <v>0</v>
      </c>
      <c r="CN93" s="123">
        <v>5</v>
      </c>
      <c r="CO93" s="126">
        <v>2.5510204081632654E-2</v>
      </c>
      <c r="CP93" s="123">
        <v>120</v>
      </c>
      <c r="CQ93" s="123">
        <v>0</v>
      </c>
      <c r="CR93" s="126">
        <v>0</v>
      </c>
      <c r="CS93" s="123">
        <v>12</v>
      </c>
      <c r="CT93" s="126">
        <f t="shared" si="9"/>
        <v>6.1224489795918366E-2</v>
      </c>
      <c r="CU93" s="123">
        <v>0</v>
      </c>
      <c r="CV93" s="126">
        <f t="shared" si="10"/>
        <v>0</v>
      </c>
      <c r="CW93" s="123">
        <v>12</v>
      </c>
      <c r="CX93" s="126">
        <f t="shared" si="11"/>
        <v>6.1224489795918366E-2</v>
      </c>
      <c r="CY93" s="123">
        <v>0</v>
      </c>
      <c r="CZ93" s="126">
        <f t="shared" si="12"/>
        <v>0</v>
      </c>
      <c r="DA93" s="122" t="s">
        <v>2026</v>
      </c>
      <c r="DB93" s="55"/>
      <c r="DC93" s="55">
        <v>0</v>
      </c>
      <c r="DD93" s="55">
        <v>3</v>
      </c>
      <c r="DE93" s="78" t="s">
        <v>350</v>
      </c>
      <c r="DF93" s="127" t="s">
        <v>351</v>
      </c>
      <c r="DG93" s="78" t="s">
        <v>282</v>
      </c>
      <c r="DH93" s="127" t="s">
        <v>283</v>
      </c>
      <c r="DI93" s="78" t="s">
        <v>284</v>
      </c>
      <c r="DJ93" s="127" t="s">
        <v>285</v>
      </c>
      <c r="DK93" s="78" t="s">
        <v>286</v>
      </c>
      <c r="DL93" s="127" t="s">
        <v>287</v>
      </c>
      <c r="DM93" s="127" t="s">
        <v>288</v>
      </c>
      <c r="DN93" s="55" t="s">
        <v>1897</v>
      </c>
      <c r="DO93" s="68">
        <v>4.545454545454545</v>
      </c>
      <c r="DP93" s="55" t="s">
        <v>1898</v>
      </c>
      <c r="DQ93" s="55" t="s">
        <v>272</v>
      </c>
      <c r="DR93" s="127" t="s">
        <v>289</v>
      </c>
      <c r="DS93" s="169" t="s">
        <v>2027</v>
      </c>
      <c r="DT93" s="77"/>
      <c r="DU93" s="78" t="s">
        <v>519</v>
      </c>
      <c r="DV93" s="123">
        <v>200</v>
      </c>
      <c r="DW93" s="123">
        <v>197</v>
      </c>
      <c r="DX93" s="55">
        <v>3</v>
      </c>
      <c r="DY93" s="55">
        <v>0</v>
      </c>
      <c r="DZ93" s="55">
        <v>0</v>
      </c>
      <c r="EA93" s="55">
        <v>200</v>
      </c>
      <c r="EB93" s="123">
        <v>0</v>
      </c>
      <c r="EC93" s="55">
        <v>0</v>
      </c>
      <c r="ED93" s="55">
        <v>0</v>
      </c>
      <c r="EE93" s="55">
        <v>0</v>
      </c>
      <c r="EF93" s="55">
        <v>0</v>
      </c>
      <c r="EG93" s="55">
        <v>0</v>
      </c>
      <c r="EH93" s="78">
        <v>2</v>
      </c>
      <c r="EI93" s="78">
        <v>0</v>
      </c>
      <c r="EJ93" s="127" t="s">
        <v>268</v>
      </c>
      <c r="EK93" s="127" t="s">
        <v>290</v>
      </c>
      <c r="EL93" s="81">
        <v>31251</v>
      </c>
      <c r="EM93" s="78">
        <v>35</v>
      </c>
      <c r="EN93" s="78" t="s">
        <v>271</v>
      </c>
      <c r="EO93" s="84">
        <v>29354</v>
      </c>
      <c r="EP93" s="78">
        <v>2.2800000000000002</v>
      </c>
      <c r="EQ93" s="263">
        <v>27698.8672792498</v>
      </c>
      <c r="ER93" s="263">
        <v>98072.053169061997</v>
      </c>
      <c r="ES93" s="84">
        <f t="shared" si="13"/>
        <v>70373.185889812201</v>
      </c>
      <c r="ET93" s="113">
        <f t="shared" si="14"/>
        <v>0.71756615280093128</v>
      </c>
      <c r="EU93" s="55">
        <v>4</v>
      </c>
      <c r="EV93" s="55">
        <v>4</v>
      </c>
      <c r="EW93" s="55" t="s">
        <v>1898</v>
      </c>
      <c r="EX93" s="78" t="s">
        <v>267</v>
      </c>
      <c r="EY93" s="158"/>
      <c r="EZ93" s="158"/>
      <c r="FA93" s="78" t="s">
        <v>267</v>
      </c>
      <c r="FB93" s="55" t="s">
        <v>51</v>
      </c>
      <c r="FC93" s="55" t="s">
        <v>1898</v>
      </c>
      <c r="FD93" s="122"/>
      <c r="FE93" s="55"/>
      <c r="FF93" s="127" t="s">
        <v>272</v>
      </c>
      <c r="FG93" s="55" t="s">
        <v>272</v>
      </c>
      <c r="FH93" s="78" t="s">
        <v>661</v>
      </c>
      <c r="FI93" s="78" t="s">
        <v>662</v>
      </c>
      <c r="FJ93" s="55">
        <v>4007</v>
      </c>
      <c r="FK93" s="55">
        <v>23</v>
      </c>
      <c r="FL93" s="78" t="s">
        <v>294</v>
      </c>
      <c r="FM93" s="55"/>
      <c r="FN93" s="55" t="s">
        <v>1900</v>
      </c>
      <c r="FO93" s="55" t="s">
        <v>1900</v>
      </c>
      <c r="FP93" s="55">
        <v>0</v>
      </c>
      <c r="FQ93" s="125">
        <v>20098135.415089127</v>
      </c>
      <c r="FR93" s="125">
        <v>100490.67707544564</v>
      </c>
      <c r="FS93" s="55">
        <v>3</v>
      </c>
      <c r="FT93" s="55">
        <v>3</v>
      </c>
      <c r="FU93" s="55">
        <v>1</v>
      </c>
      <c r="FV93" s="125">
        <v>75073.31</v>
      </c>
      <c r="FW93" s="55">
        <v>0</v>
      </c>
      <c r="FX93" s="125">
        <v>0</v>
      </c>
      <c r="FY93" s="55">
        <v>0</v>
      </c>
      <c r="FZ93" s="125">
        <v>0</v>
      </c>
      <c r="GA93" s="55" t="s">
        <v>1900</v>
      </c>
      <c r="GB93" s="55" t="s">
        <v>1900</v>
      </c>
      <c r="GC93" s="55" t="s">
        <v>1900</v>
      </c>
      <c r="GD93" s="124">
        <v>96.24</v>
      </c>
      <c r="GE93" s="124">
        <v>10.66</v>
      </c>
      <c r="GF93" s="125">
        <v>753047.83</v>
      </c>
      <c r="GG93" s="125">
        <v>3822.577817258883</v>
      </c>
      <c r="GH93" s="125">
        <v>2658007.4300000002</v>
      </c>
      <c r="GI93" s="125">
        <v>13492.423502538071</v>
      </c>
      <c r="GJ93" s="125">
        <v>76413.55</v>
      </c>
      <c r="GK93" s="125">
        <v>387.88604060913707</v>
      </c>
      <c r="GL93" s="125">
        <v>205802.22</v>
      </c>
      <c r="GM93" s="125">
        <v>1044.6813197969543</v>
      </c>
      <c r="GN93" s="125">
        <v>47464.39</v>
      </c>
      <c r="GO93" s="125">
        <v>240.93598984771575</v>
      </c>
      <c r="GP93" s="125">
        <v>10685.01</v>
      </c>
      <c r="GQ93" s="125">
        <v>54.238629441624369</v>
      </c>
      <c r="GR93" s="125">
        <v>38126.94</v>
      </c>
      <c r="GS93" s="125">
        <v>193.53776649746194</v>
      </c>
      <c r="GT93" s="125">
        <v>2279515.3200000003</v>
      </c>
      <c r="GU93" s="125">
        <v>11571.14375634518</v>
      </c>
      <c r="GV93" s="125">
        <v>-792086.87000000011</v>
      </c>
      <c r="GW93" s="125">
        <v>-4020.7455329949244</v>
      </c>
      <c r="GX93" s="55">
        <v>0</v>
      </c>
      <c r="GY93" s="55">
        <v>0</v>
      </c>
      <c r="GZ93" s="55">
        <v>0</v>
      </c>
      <c r="HA93" s="55" t="s">
        <v>1898</v>
      </c>
      <c r="HB93" s="172">
        <v>0.52198630706754601</v>
      </c>
      <c r="HC93" s="123">
        <v>39</v>
      </c>
      <c r="HD93" s="153">
        <v>6.5989847715736044E-2</v>
      </c>
      <c r="HE93" s="123">
        <v>7</v>
      </c>
      <c r="HF93" s="153">
        <v>3.553299492385787E-2</v>
      </c>
      <c r="HG93" s="123">
        <v>1013</v>
      </c>
      <c r="HH93" s="153">
        <v>1.7140439932318106</v>
      </c>
      <c r="HI93" s="123">
        <v>27</v>
      </c>
      <c r="HJ93" s="153">
        <v>0.13705583756345177</v>
      </c>
      <c r="HK93" s="123">
        <v>597</v>
      </c>
      <c r="HL93" s="153">
        <v>1.0101522842639594</v>
      </c>
      <c r="HM93" s="123">
        <v>66</v>
      </c>
      <c r="HN93" s="153">
        <v>0.3350253807106599</v>
      </c>
      <c r="HO93" s="123">
        <v>257</v>
      </c>
      <c r="HP93" s="153">
        <v>0.43485617597292725</v>
      </c>
      <c r="HQ93" s="123">
        <v>82</v>
      </c>
      <c r="HR93" s="153">
        <v>0.13874788494077833</v>
      </c>
      <c r="HS93" s="123">
        <v>3</v>
      </c>
      <c r="HT93" s="153">
        <v>1.5</v>
      </c>
      <c r="HU93" s="123">
        <v>2</v>
      </c>
      <c r="HV93" s="153">
        <v>1</v>
      </c>
      <c r="HW93" s="123">
        <v>93</v>
      </c>
      <c r="HX93" s="123">
        <v>31</v>
      </c>
      <c r="HY93" s="153">
        <v>0.64583333333333337</v>
      </c>
      <c r="HZ93" s="123">
        <v>4886</v>
      </c>
      <c r="IA93" s="153">
        <v>8.267343485617598</v>
      </c>
      <c r="IB93" s="123">
        <v>12</v>
      </c>
      <c r="IC93" s="153">
        <v>6.0913705583756347E-2</v>
      </c>
      <c r="ID93" s="123">
        <v>2739</v>
      </c>
      <c r="IE93" s="153">
        <v>4.6345177664974617</v>
      </c>
      <c r="IF93" s="123">
        <v>314</v>
      </c>
      <c r="IG93" s="153">
        <v>1.5939086294416243</v>
      </c>
      <c r="IH93" s="123">
        <v>377</v>
      </c>
      <c r="II93" s="153">
        <v>0.63790186125211512</v>
      </c>
      <c r="IJ93" s="123">
        <v>52</v>
      </c>
      <c r="IK93" s="153">
        <v>0.26395939086294418</v>
      </c>
      <c r="IL93" s="95">
        <v>0</v>
      </c>
      <c r="IM93" s="95">
        <v>0</v>
      </c>
      <c r="IN93" s="95">
        <v>0</v>
      </c>
      <c r="IO93" s="95">
        <v>0</v>
      </c>
      <c r="IP93" s="95">
        <v>0</v>
      </c>
      <c r="IQ93" s="113" t="s">
        <v>1900</v>
      </c>
      <c r="IR93" s="113" t="s">
        <v>1900</v>
      </c>
      <c r="IS93" s="113" t="s">
        <v>1900</v>
      </c>
      <c r="IT93" s="95">
        <v>60</v>
      </c>
      <c r="IU93" s="95">
        <v>11</v>
      </c>
      <c r="IV93" s="113">
        <v>5.5837563451776651E-2</v>
      </c>
      <c r="IW93" s="95" t="s">
        <v>1900</v>
      </c>
      <c r="IX93" s="95" t="s">
        <v>1900</v>
      </c>
      <c r="IY93" s="124" t="s">
        <v>1900</v>
      </c>
      <c r="IZ93" s="124" t="s">
        <v>1900</v>
      </c>
      <c r="JA93" s="182" t="s">
        <v>267</v>
      </c>
      <c r="JB93" s="182">
        <v>4</v>
      </c>
      <c r="JC93" s="230">
        <v>0.02</v>
      </c>
      <c r="JD93" s="205"/>
    </row>
    <row r="94" spans="1:264" s="35" customFormat="1" ht="29.25" hidden="1" customHeight="1">
      <c r="A94" s="122" t="s">
        <v>278</v>
      </c>
      <c r="B94" s="158" t="s">
        <v>1688</v>
      </c>
      <c r="C94" s="158" t="s">
        <v>1694</v>
      </c>
      <c r="D94" s="55">
        <v>16</v>
      </c>
      <c r="E94" s="158" t="s">
        <v>664</v>
      </c>
      <c r="F94" s="145">
        <v>16</v>
      </c>
      <c r="G94" s="55" t="s">
        <v>2028</v>
      </c>
      <c r="H94" s="123">
        <v>1306</v>
      </c>
      <c r="I94" s="123">
        <v>3109</v>
      </c>
      <c r="J94" s="124">
        <v>2.3805513</v>
      </c>
      <c r="K94" s="124">
        <v>22.907427299999998</v>
      </c>
      <c r="L94" s="123">
        <v>1148</v>
      </c>
      <c r="M94" s="123">
        <v>1961</v>
      </c>
      <c r="N94" s="123">
        <v>143</v>
      </c>
      <c r="O94" s="123">
        <v>266</v>
      </c>
      <c r="P94" s="123">
        <v>319</v>
      </c>
      <c r="Q94" s="123">
        <v>310</v>
      </c>
      <c r="R94" s="123">
        <v>296</v>
      </c>
      <c r="S94" s="123">
        <v>434</v>
      </c>
      <c r="T94" s="123">
        <v>293</v>
      </c>
      <c r="U94" s="123">
        <v>379</v>
      </c>
      <c r="V94" s="123">
        <v>180</v>
      </c>
      <c r="W94" s="123">
        <v>150</v>
      </c>
      <c r="X94" s="123">
        <v>197</v>
      </c>
      <c r="Y94" s="123">
        <v>114</v>
      </c>
      <c r="Z94" s="123">
        <v>28</v>
      </c>
      <c r="AA94" s="123">
        <v>921</v>
      </c>
      <c r="AB94" s="123">
        <v>428</v>
      </c>
      <c r="AC94" s="123">
        <v>339</v>
      </c>
      <c r="AD94" s="123">
        <v>60</v>
      </c>
      <c r="AE94" s="123">
        <v>1978</v>
      </c>
      <c r="AF94" s="123">
        <v>1040</v>
      </c>
      <c r="AG94" s="123">
        <v>26</v>
      </c>
      <c r="AH94" s="123">
        <v>5</v>
      </c>
      <c r="AI94" s="123">
        <v>580</v>
      </c>
      <c r="AJ94" s="123">
        <v>154</v>
      </c>
      <c r="AK94" s="123">
        <v>28</v>
      </c>
      <c r="AL94" s="123">
        <v>6</v>
      </c>
      <c r="AM94" s="123">
        <v>119</v>
      </c>
      <c r="AN94" s="125">
        <v>557.15926493108725</v>
      </c>
      <c r="AO94" s="125">
        <v>437.5</v>
      </c>
      <c r="AP94" s="123">
        <v>23</v>
      </c>
      <c r="AQ94" s="123">
        <v>78</v>
      </c>
      <c r="AR94" s="123">
        <v>357</v>
      </c>
      <c r="AS94" s="123">
        <v>121</v>
      </c>
      <c r="AT94" s="123">
        <v>178</v>
      </c>
      <c r="AU94" s="123">
        <v>92</v>
      </c>
      <c r="AV94" s="123">
        <v>96</v>
      </c>
      <c r="AW94" s="123">
        <v>81</v>
      </c>
      <c r="AX94" s="123">
        <v>52</v>
      </c>
      <c r="AY94" s="123">
        <v>51</v>
      </c>
      <c r="AZ94" s="123">
        <v>177</v>
      </c>
      <c r="BA94" s="125">
        <v>25786.676814988292</v>
      </c>
      <c r="BB94" s="125">
        <v>19922</v>
      </c>
      <c r="BC94" s="123">
        <v>61</v>
      </c>
      <c r="BD94" s="123">
        <v>218</v>
      </c>
      <c r="BE94" s="123">
        <v>194</v>
      </c>
      <c r="BF94" s="123">
        <v>168</v>
      </c>
      <c r="BG94" s="123">
        <v>130</v>
      </c>
      <c r="BH94" s="123">
        <v>116</v>
      </c>
      <c r="BI94" s="123">
        <v>89</v>
      </c>
      <c r="BJ94" s="123">
        <v>60</v>
      </c>
      <c r="BK94" s="123">
        <v>61</v>
      </c>
      <c r="BL94" s="123">
        <v>39</v>
      </c>
      <c r="BM94" s="123">
        <v>30</v>
      </c>
      <c r="BN94" s="123">
        <v>26</v>
      </c>
      <c r="BO94" s="123">
        <v>18</v>
      </c>
      <c r="BP94" s="123">
        <v>14</v>
      </c>
      <c r="BQ94" s="123">
        <v>15</v>
      </c>
      <c r="BR94" s="123">
        <v>10</v>
      </c>
      <c r="BS94" s="123">
        <v>6</v>
      </c>
      <c r="BT94" s="123">
        <v>10</v>
      </c>
      <c r="BU94" s="123">
        <v>3</v>
      </c>
      <c r="BV94" s="123">
        <v>3</v>
      </c>
      <c r="BW94" s="123">
        <v>10</v>
      </c>
      <c r="BX94" s="123">
        <v>718</v>
      </c>
      <c r="BY94" s="125">
        <v>35177.136490250698</v>
      </c>
      <c r="BZ94" s="125">
        <v>30551.5</v>
      </c>
      <c r="CA94" s="123">
        <v>212</v>
      </c>
      <c r="CB94" s="125">
        <v>15328.622641509433</v>
      </c>
      <c r="CC94" s="125">
        <v>12234</v>
      </c>
      <c r="CD94" s="123">
        <v>400</v>
      </c>
      <c r="CE94" s="125">
        <v>14770.2</v>
      </c>
      <c r="CF94" s="125">
        <v>10536</v>
      </c>
      <c r="CG94" s="123">
        <v>835</v>
      </c>
      <c r="CH94" s="123">
        <v>265</v>
      </c>
      <c r="CI94" s="123">
        <v>133</v>
      </c>
      <c r="CJ94" s="123">
        <v>46</v>
      </c>
      <c r="CK94" s="123">
        <v>2</v>
      </c>
      <c r="CL94" s="123">
        <v>2</v>
      </c>
      <c r="CM94" s="126">
        <v>1.5313935681470138E-3</v>
      </c>
      <c r="CN94" s="123">
        <v>65</v>
      </c>
      <c r="CO94" s="126">
        <v>4.9770290964777947E-2</v>
      </c>
      <c r="CP94" s="123">
        <v>594</v>
      </c>
      <c r="CQ94" s="123">
        <v>197</v>
      </c>
      <c r="CR94" s="126">
        <v>6.3364425860405277E-2</v>
      </c>
      <c r="CS94" s="123">
        <v>67</v>
      </c>
      <c r="CT94" s="126">
        <f t="shared" si="9"/>
        <v>5.1301684532924961E-2</v>
      </c>
      <c r="CU94" s="123">
        <v>672</v>
      </c>
      <c r="CV94" s="126">
        <f t="shared" si="10"/>
        <v>0.51454823889739665</v>
      </c>
      <c r="CW94" s="123">
        <v>11</v>
      </c>
      <c r="CX94" s="126">
        <f t="shared" si="11"/>
        <v>8.4226646248085763E-3</v>
      </c>
      <c r="CY94" s="123">
        <v>271</v>
      </c>
      <c r="CZ94" s="126">
        <f t="shared" si="12"/>
        <v>0.20750382848392038</v>
      </c>
      <c r="DA94" s="122" t="s">
        <v>2029</v>
      </c>
      <c r="DB94" s="55"/>
      <c r="DC94" s="55">
        <v>24</v>
      </c>
      <c r="DD94" s="55">
        <v>26</v>
      </c>
      <c r="DE94" s="78" t="s">
        <v>280</v>
      </c>
      <c r="DF94" s="127" t="s">
        <v>281</v>
      </c>
      <c r="DG94" s="78" t="s">
        <v>282</v>
      </c>
      <c r="DH94" s="127" t="s">
        <v>283</v>
      </c>
      <c r="DI94" s="78" t="s">
        <v>284</v>
      </c>
      <c r="DJ94" s="127" t="s">
        <v>285</v>
      </c>
      <c r="DK94" s="78" t="s">
        <v>286</v>
      </c>
      <c r="DL94" s="127" t="s">
        <v>287</v>
      </c>
      <c r="DM94" s="127" t="s">
        <v>288</v>
      </c>
      <c r="DN94" s="55" t="s">
        <v>1897</v>
      </c>
      <c r="DO94" s="68">
        <v>15.161086544535692</v>
      </c>
      <c r="DP94" s="55" t="s">
        <v>1901</v>
      </c>
      <c r="DQ94" s="55" t="s">
        <v>272</v>
      </c>
      <c r="DR94" s="127" t="s">
        <v>289</v>
      </c>
      <c r="DS94" s="169" t="s">
        <v>2030</v>
      </c>
      <c r="DT94" s="77"/>
      <c r="DU94" s="78" t="s">
        <v>267</v>
      </c>
      <c r="DV94" s="123">
        <v>1338</v>
      </c>
      <c r="DW94" s="123">
        <v>1310</v>
      </c>
      <c r="DX94" s="55">
        <v>13</v>
      </c>
      <c r="DY94" s="55">
        <v>15</v>
      </c>
      <c r="DZ94" s="55">
        <v>76</v>
      </c>
      <c r="EA94" s="55">
        <v>31</v>
      </c>
      <c r="EB94" s="123">
        <v>791</v>
      </c>
      <c r="EC94" s="55">
        <v>432</v>
      </c>
      <c r="ED94" s="55">
        <v>8</v>
      </c>
      <c r="EE94" s="55">
        <v>0</v>
      </c>
      <c r="EF94" s="55">
        <v>0</v>
      </c>
      <c r="EG94" s="55">
        <v>0</v>
      </c>
      <c r="EH94" s="78">
        <v>27</v>
      </c>
      <c r="EI94" s="78">
        <v>0</v>
      </c>
      <c r="EJ94" s="127" t="s">
        <v>268</v>
      </c>
      <c r="EK94" s="127" t="s">
        <v>269</v>
      </c>
      <c r="EL94" s="81">
        <v>17639</v>
      </c>
      <c r="EM94" s="78">
        <v>72</v>
      </c>
      <c r="EN94" s="78" t="s">
        <v>665</v>
      </c>
      <c r="EO94" s="84">
        <v>188564</v>
      </c>
      <c r="EP94" s="78">
        <v>18.82</v>
      </c>
      <c r="EQ94" s="263">
        <v>178809.12279618299</v>
      </c>
      <c r="ER94" s="263">
        <v>736860.53469139803</v>
      </c>
      <c r="ES94" s="84">
        <f t="shared" si="13"/>
        <v>558051.41189521505</v>
      </c>
      <c r="ET94" s="113">
        <f t="shared" si="14"/>
        <v>0.75733654554987206</v>
      </c>
      <c r="EU94" s="55">
        <v>4</v>
      </c>
      <c r="EV94" s="55">
        <v>27</v>
      </c>
      <c r="EW94" s="55" t="s">
        <v>1898</v>
      </c>
      <c r="EX94" s="78" t="s">
        <v>271</v>
      </c>
      <c r="EY94" s="158"/>
      <c r="EZ94" s="158"/>
      <c r="FA94" s="78" t="s">
        <v>267</v>
      </c>
      <c r="FB94" s="55" t="s">
        <v>51</v>
      </c>
      <c r="FC94" s="55" t="s">
        <v>1898</v>
      </c>
      <c r="FD94" s="122"/>
      <c r="FE94" s="55" t="s">
        <v>1919</v>
      </c>
      <c r="FF94" s="127" t="s">
        <v>267</v>
      </c>
      <c r="FG94" s="55" t="s">
        <v>1904</v>
      </c>
      <c r="FH94" s="78" t="s">
        <v>666</v>
      </c>
      <c r="FI94" s="78" t="s">
        <v>293</v>
      </c>
      <c r="FJ94" s="55">
        <v>4007</v>
      </c>
      <c r="FK94" s="55">
        <v>23</v>
      </c>
      <c r="FL94" s="78" t="s">
        <v>294</v>
      </c>
      <c r="FM94" s="55"/>
      <c r="FN94" s="55" t="s">
        <v>1900</v>
      </c>
      <c r="FO94" s="55" t="s">
        <v>1901</v>
      </c>
      <c r="FP94" s="55">
        <v>4</v>
      </c>
      <c r="FQ94" s="125">
        <v>262527626.09171695</v>
      </c>
      <c r="FR94" s="125">
        <v>196208.98811040132</v>
      </c>
      <c r="FS94" s="55">
        <v>3</v>
      </c>
      <c r="FT94" s="55">
        <v>3</v>
      </c>
      <c r="FU94" s="55">
        <v>0</v>
      </c>
      <c r="FV94" s="125">
        <v>14206600</v>
      </c>
      <c r="FW94" s="55">
        <v>0</v>
      </c>
      <c r="FX94" s="125">
        <v>11693889.040000001</v>
      </c>
      <c r="FY94" s="55">
        <v>0</v>
      </c>
      <c r="FZ94" s="125">
        <v>5202286.3100000005</v>
      </c>
      <c r="GA94" s="55" t="s">
        <v>1900</v>
      </c>
      <c r="GB94" s="55" t="s">
        <v>1901</v>
      </c>
      <c r="GC94" s="55" t="s">
        <v>1900</v>
      </c>
      <c r="GD94" s="124">
        <v>86.89</v>
      </c>
      <c r="GE94" s="124">
        <v>42.67</v>
      </c>
      <c r="GF94" s="125">
        <v>7675560.1799999988</v>
      </c>
      <c r="GG94" s="125">
        <v>5859.2062442748083</v>
      </c>
      <c r="GH94" s="125">
        <v>15755352.450000001</v>
      </c>
      <c r="GI94" s="125">
        <v>12026.986603053436</v>
      </c>
      <c r="GJ94" s="125">
        <v>1158547.1099999999</v>
      </c>
      <c r="GK94" s="125">
        <v>884.38710687022888</v>
      </c>
      <c r="GL94" s="125">
        <v>1367735.11</v>
      </c>
      <c r="GM94" s="125">
        <v>1044.0726030534352</v>
      </c>
      <c r="GN94" s="125">
        <v>1176124.6000000001</v>
      </c>
      <c r="GO94" s="125">
        <v>897.80503816793896</v>
      </c>
      <c r="GP94" s="125">
        <v>57985.47</v>
      </c>
      <c r="GQ94" s="125">
        <v>44.263717557251908</v>
      </c>
      <c r="GR94" s="125">
        <v>243163.16</v>
      </c>
      <c r="GS94" s="125">
        <v>185.62073282442748</v>
      </c>
      <c r="GT94" s="125">
        <v>11751797</v>
      </c>
      <c r="GU94" s="125">
        <v>8970.837404580152</v>
      </c>
      <c r="GV94" s="125">
        <v>-16304.320000002161</v>
      </c>
      <c r="GW94" s="125">
        <v>-12.446045801528367</v>
      </c>
      <c r="GX94" s="55">
        <v>0</v>
      </c>
      <c r="GY94" s="55">
        <v>0</v>
      </c>
      <c r="GZ94" s="55">
        <v>0</v>
      </c>
      <c r="HA94" s="55" t="s">
        <v>1901</v>
      </c>
      <c r="HB94" s="172">
        <v>0.69572419745554326</v>
      </c>
      <c r="HC94" s="123">
        <v>1180</v>
      </c>
      <c r="HD94" s="153">
        <v>0.30025445292620861</v>
      </c>
      <c r="HE94" s="123">
        <v>170</v>
      </c>
      <c r="HF94" s="153">
        <v>0.12977099236641221</v>
      </c>
      <c r="HG94" s="123">
        <v>6288</v>
      </c>
      <c r="HH94" s="153">
        <v>1.6</v>
      </c>
      <c r="HI94" s="123">
        <v>137</v>
      </c>
      <c r="HJ94" s="153">
        <v>0.10458015267175573</v>
      </c>
      <c r="HK94" s="123">
        <v>3087</v>
      </c>
      <c r="HL94" s="153">
        <v>0.78549618320610692</v>
      </c>
      <c r="HM94" s="123">
        <v>145</v>
      </c>
      <c r="HN94" s="153">
        <v>0.11068702290076336</v>
      </c>
      <c r="HO94" s="123">
        <v>3945</v>
      </c>
      <c r="HP94" s="153">
        <v>1.0038167938931297</v>
      </c>
      <c r="HQ94" s="123">
        <v>4682</v>
      </c>
      <c r="HR94" s="153">
        <v>1.191348600508906</v>
      </c>
      <c r="HS94" s="123">
        <v>15</v>
      </c>
      <c r="HT94" s="153">
        <v>7.5</v>
      </c>
      <c r="HU94" s="123">
        <v>19</v>
      </c>
      <c r="HV94" s="153">
        <v>9.5</v>
      </c>
      <c r="HW94" s="123">
        <v>659</v>
      </c>
      <c r="HX94" s="123">
        <v>219.66666666666666</v>
      </c>
      <c r="HY94" s="153">
        <v>0.67798353909465026</v>
      </c>
      <c r="HZ94" s="123">
        <v>40186</v>
      </c>
      <c r="IA94" s="153">
        <v>10.225445292620865</v>
      </c>
      <c r="IB94" s="123">
        <v>295</v>
      </c>
      <c r="IC94" s="153">
        <v>0.22519083969465647</v>
      </c>
      <c r="ID94" s="123">
        <v>20249</v>
      </c>
      <c r="IE94" s="153">
        <v>5.1524173027989821</v>
      </c>
      <c r="IF94" s="123">
        <v>1835</v>
      </c>
      <c r="IG94" s="153">
        <v>1.4007633587786259</v>
      </c>
      <c r="IH94" s="123">
        <v>1571</v>
      </c>
      <c r="II94" s="153">
        <v>0.39974554707379134</v>
      </c>
      <c r="IJ94" s="123">
        <v>496</v>
      </c>
      <c r="IK94" s="153">
        <v>0.37862595419847328</v>
      </c>
      <c r="IL94" s="95">
        <v>0</v>
      </c>
      <c r="IM94" s="95">
        <v>0</v>
      </c>
      <c r="IN94" s="95">
        <v>0</v>
      </c>
      <c r="IO94" s="95">
        <v>0</v>
      </c>
      <c r="IP94" s="95">
        <v>0</v>
      </c>
      <c r="IQ94" s="113" t="s">
        <v>1900</v>
      </c>
      <c r="IR94" s="113" t="s">
        <v>1900</v>
      </c>
      <c r="IS94" s="113" t="s">
        <v>1900</v>
      </c>
      <c r="IT94" s="95">
        <v>47</v>
      </c>
      <c r="IU94" s="95">
        <v>30</v>
      </c>
      <c r="IV94" s="113">
        <v>2.2900763358778626E-2</v>
      </c>
      <c r="IW94" s="95">
        <v>6</v>
      </c>
      <c r="IX94" s="95">
        <v>28</v>
      </c>
      <c r="IY94" s="124">
        <f>(IW94/$DW94)*100</f>
        <v>0.45801526717557256</v>
      </c>
      <c r="IZ94" s="124">
        <f>(IX94/$DW94)*100</f>
        <v>2.1374045801526718</v>
      </c>
      <c r="JA94" s="182" t="s">
        <v>272</v>
      </c>
      <c r="JB94" s="182">
        <v>55</v>
      </c>
      <c r="JC94" s="230">
        <v>4.1106128550074741E-2</v>
      </c>
      <c r="JD94" s="205"/>
    </row>
    <row r="95" spans="1:264" s="35" customFormat="1" ht="29.25" hidden="1" customHeight="1">
      <c r="A95" s="122" t="s">
        <v>278</v>
      </c>
      <c r="B95" s="158" t="s">
        <v>1700</v>
      </c>
      <c r="C95" s="158" t="s">
        <v>1759</v>
      </c>
      <c r="D95" s="235">
        <v>86</v>
      </c>
      <c r="E95" s="158" t="s">
        <v>672</v>
      </c>
      <c r="F95" s="145">
        <v>86</v>
      </c>
      <c r="G95" s="55" t="s">
        <v>2031</v>
      </c>
      <c r="H95" s="123">
        <v>1205</v>
      </c>
      <c r="I95" s="123">
        <v>2780</v>
      </c>
      <c r="J95" s="124">
        <v>2.3070539000000001</v>
      </c>
      <c r="K95" s="124">
        <v>23.365477200000001</v>
      </c>
      <c r="L95" s="123">
        <v>1020</v>
      </c>
      <c r="M95" s="123">
        <v>1760</v>
      </c>
      <c r="N95" s="123">
        <v>110</v>
      </c>
      <c r="O95" s="123">
        <v>204</v>
      </c>
      <c r="P95" s="123">
        <v>276</v>
      </c>
      <c r="Q95" s="123">
        <v>266</v>
      </c>
      <c r="R95" s="123">
        <v>223</v>
      </c>
      <c r="S95" s="123">
        <v>357</v>
      </c>
      <c r="T95" s="123">
        <v>283</v>
      </c>
      <c r="U95" s="123">
        <v>281</v>
      </c>
      <c r="V95" s="123">
        <v>169</v>
      </c>
      <c r="W95" s="123">
        <v>156</v>
      </c>
      <c r="X95" s="123">
        <v>250</v>
      </c>
      <c r="Y95" s="123">
        <v>150</v>
      </c>
      <c r="Z95" s="123">
        <v>55</v>
      </c>
      <c r="AA95" s="123">
        <v>760</v>
      </c>
      <c r="AB95" s="123">
        <v>544</v>
      </c>
      <c r="AC95" s="123">
        <v>455</v>
      </c>
      <c r="AD95" s="123">
        <v>64</v>
      </c>
      <c r="AE95" s="123">
        <v>1155</v>
      </c>
      <c r="AF95" s="123">
        <v>1527</v>
      </c>
      <c r="AG95" s="123">
        <v>21</v>
      </c>
      <c r="AH95" s="123">
        <v>13</v>
      </c>
      <c r="AI95" s="123">
        <v>678</v>
      </c>
      <c r="AJ95" s="123">
        <v>180</v>
      </c>
      <c r="AK95" s="123">
        <v>37</v>
      </c>
      <c r="AL95" s="123">
        <v>24</v>
      </c>
      <c r="AM95" s="123">
        <v>149</v>
      </c>
      <c r="AN95" s="125">
        <v>535.16431535269714</v>
      </c>
      <c r="AO95" s="125">
        <v>391</v>
      </c>
      <c r="AP95" s="123">
        <v>20</v>
      </c>
      <c r="AQ95" s="123">
        <v>88</v>
      </c>
      <c r="AR95" s="123">
        <v>378</v>
      </c>
      <c r="AS95" s="123">
        <v>126</v>
      </c>
      <c r="AT95" s="123">
        <v>114</v>
      </c>
      <c r="AU95" s="123">
        <v>84</v>
      </c>
      <c r="AV95" s="123">
        <v>68</v>
      </c>
      <c r="AW95" s="123">
        <v>60</v>
      </c>
      <c r="AX95" s="123">
        <v>57</v>
      </c>
      <c r="AY95" s="123">
        <v>51</v>
      </c>
      <c r="AZ95" s="123">
        <v>159</v>
      </c>
      <c r="BA95" s="125">
        <v>24941.234096692111</v>
      </c>
      <c r="BB95" s="125">
        <v>18174</v>
      </c>
      <c r="BC95" s="123">
        <v>38</v>
      </c>
      <c r="BD95" s="123">
        <v>226</v>
      </c>
      <c r="BE95" s="123">
        <v>250</v>
      </c>
      <c r="BF95" s="123">
        <v>129</v>
      </c>
      <c r="BG95" s="123">
        <v>99</v>
      </c>
      <c r="BH95" s="123">
        <v>90</v>
      </c>
      <c r="BI95" s="123">
        <v>71</v>
      </c>
      <c r="BJ95" s="123">
        <v>69</v>
      </c>
      <c r="BK95" s="123">
        <v>44</v>
      </c>
      <c r="BL95" s="123">
        <v>36</v>
      </c>
      <c r="BM95" s="123">
        <v>31</v>
      </c>
      <c r="BN95" s="123">
        <v>26</v>
      </c>
      <c r="BO95" s="123">
        <v>19</v>
      </c>
      <c r="BP95" s="123">
        <v>15</v>
      </c>
      <c r="BQ95" s="123">
        <v>5</v>
      </c>
      <c r="BR95" s="123">
        <v>6</v>
      </c>
      <c r="BS95" s="123">
        <v>2</v>
      </c>
      <c r="BT95" s="123">
        <v>2</v>
      </c>
      <c r="BU95" s="123">
        <v>2</v>
      </c>
      <c r="BV95" s="123">
        <v>4</v>
      </c>
      <c r="BW95" s="123">
        <v>15</v>
      </c>
      <c r="BX95" s="123">
        <v>529</v>
      </c>
      <c r="BY95" s="125">
        <v>37930.062381852549</v>
      </c>
      <c r="BZ95" s="125">
        <v>33488</v>
      </c>
      <c r="CA95" s="123">
        <v>156</v>
      </c>
      <c r="CB95" s="125">
        <v>15532.717948717949</v>
      </c>
      <c r="CC95" s="125">
        <v>11724</v>
      </c>
      <c r="CD95" s="123">
        <v>510</v>
      </c>
      <c r="CE95" s="125">
        <v>15063.894117647058</v>
      </c>
      <c r="CF95" s="125">
        <v>10715.5</v>
      </c>
      <c r="CG95" s="123">
        <v>787</v>
      </c>
      <c r="CH95" s="123">
        <v>224</v>
      </c>
      <c r="CI95" s="123">
        <v>135</v>
      </c>
      <c r="CJ95" s="123">
        <v>25</v>
      </c>
      <c r="CK95" s="123">
        <v>7</v>
      </c>
      <c r="CL95" s="123">
        <v>8</v>
      </c>
      <c r="CM95" s="126">
        <v>6.6390041493775932E-3</v>
      </c>
      <c r="CN95" s="123">
        <v>40</v>
      </c>
      <c r="CO95" s="126">
        <v>3.3195020746887967E-2</v>
      </c>
      <c r="CP95" s="123">
        <v>587</v>
      </c>
      <c r="CQ95" s="123">
        <v>151</v>
      </c>
      <c r="CR95" s="126">
        <v>5.4316546762589929E-2</v>
      </c>
      <c r="CS95" s="123">
        <v>72</v>
      </c>
      <c r="CT95" s="126">
        <f t="shared" si="9"/>
        <v>5.9751037344398343E-2</v>
      </c>
      <c r="CU95" s="123">
        <v>694</v>
      </c>
      <c r="CV95" s="126">
        <f t="shared" si="10"/>
        <v>0.57593360995850618</v>
      </c>
      <c r="CW95" s="123">
        <v>12</v>
      </c>
      <c r="CX95" s="126">
        <f t="shared" si="11"/>
        <v>9.9585062240663894E-3</v>
      </c>
      <c r="CY95" s="123">
        <v>358</v>
      </c>
      <c r="CZ95" s="126">
        <f t="shared" si="12"/>
        <v>0.2970954356846473</v>
      </c>
      <c r="DA95" s="122" t="s">
        <v>2032</v>
      </c>
      <c r="DB95" s="55"/>
      <c r="DC95" s="55">
        <v>25</v>
      </c>
      <c r="DD95" s="55">
        <v>6</v>
      </c>
      <c r="DE95" s="78" t="s">
        <v>396</v>
      </c>
      <c r="DF95" s="127" t="s">
        <v>397</v>
      </c>
      <c r="DG95" s="78" t="s">
        <v>590</v>
      </c>
      <c r="DH95" s="127" t="s">
        <v>591</v>
      </c>
      <c r="DI95" s="78" t="s">
        <v>354</v>
      </c>
      <c r="DJ95" s="127" t="s">
        <v>355</v>
      </c>
      <c r="DK95" s="78" t="s">
        <v>592</v>
      </c>
      <c r="DL95" s="127" t="s">
        <v>593</v>
      </c>
      <c r="DM95" s="127" t="s">
        <v>594</v>
      </c>
      <c r="DN95" s="55" t="s">
        <v>1897</v>
      </c>
      <c r="DO95" s="68">
        <v>21.104467112205416</v>
      </c>
      <c r="DP95" s="55" t="s">
        <v>1901</v>
      </c>
      <c r="DQ95" s="55" t="s">
        <v>272</v>
      </c>
      <c r="DR95" s="127" t="s">
        <v>359</v>
      </c>
      <c r="DS95" s="169" t="s">
        <v>2033</v>
      </c>
      <c r="DT95" s="77"/>
      <c r="DU95" s="78" t="s">
        <v>267</v>
      </c>
      <c r="DV95" s="123">
        <v>1220</v>
      </c>
      <c r="DW95" s="123">
        <v>1208</v>
      </c>
      <c r="DX95" s="55">
        <v>12</v>
      </c>
      <c r="DY95" s="55">
        <v>0</v>
      </c>
      <c r="DZ95" s="55">
        <v>54</v>
      </c>
      <c r="EA95" s="55">
        <v>212</v>
      </c>
      <c r="EB95" s="123">
        <v>547</v>
      </c>
      <c r="EC95" s="55">
        <v>323</v>
      </c>
      <c r="ED95" s="55">
        <v>72</v>
      </c>
      <c r="EE95" s="55">
        <v>12</v>
      </c>
      <c r="EF95" s="55">
        <v>0</v>
      </c>
      <c r="EG95" s="55">
        <v>0</v>
      </c>
      <c r="EH95" s="78">
        <v>8</v>
      </c>
      <c r="EI95" s="78">
        <v>0</v>
      </c>
      <c r="EJ95" s="127" t="s">
        <v>450</v>
      </c>
      <c r="EK95" s="127" t="s">
        <v>269</v>
      </c>
      <c r="EL95" s="81">
        <v>22007</v>
      </c>
      <c r="EM95" s="78">
        <v>60</v>
      </c>
      <c r="EN95" s="78" t="s">
        <v>673</v>
      </c>
      <c r="EO95" s="84">
        <v>78768</v>
      </c>
      <c r="EP95" s="78">
        <v>16.02</v>
      </c>
      <c r="EQ95" s="263">
        <v>79454.203121985905</v>
      </c>
      <c r="ER95" s="263">
        <v>638087.22173585196</v>
      </c>
      <c r="ES95" s="84">
        <f t="shared" si="13"/>
        <v>558633.01861386606</v>
      </c>
      <c r="ET95" s="113">
        <f t="shared" si="14"/>
        <v>0.87548065465746405</v>
      </c>
      <c r="EU95" s="55">
        <v>5</v>
      </c>
      <c r="EV95" s="55">
        <v>16</v>
      </c>
      <c r="EW95" s="55" t="s">
        <v>1898</v>
      </c>
      <c r="EX95" s="78" t="s">
        <v>390</v>
      </c>
      <c r="EY95" s="158"/>
      <c r="EZ95" s="158"/>
      <c r="FA95" s="78" t="s">
        <v>267</v>
      </c>
      <c r="FB95" s="55" t="s">
        <v>1929</v>
      </c>
      <c r="FC95" s="55" t="s">
        <v>1898</v>
      </c>
      <c r="FD95" s="122"/>
      <c r="FE95" s="55"/>
      <c r="FF95" s="127" t="s">
        <v>267</v>
      </c>
      <c r="FG95" s="55" t="s">
        <v>1904</v>
      </c>
      <c r="FH95" s="78" t="s">
        <v>674</v>
      </c>
      <c r="FI95" s="78" t="s">
        <v>603</v>
      </c>
      <c r="FJ95" s="55">
        <v>4002</v>
      </c>
      <c r="FK95" s="55" t="s">
        <v>675</v>
      </c>
      <c r="FL95" s="78" t="s">
        <v>599</v>
      </c>
      <c r="FM95" s="55"/>
      <c r="FN95" s="55" t="s">
        <v>1900</v>
      </c>
      <c r="FO95" s="55" t="s">
        <v>1900</v>
      </c>
      <c r="FP95" s="55">
        <v>5</v>
      </c>
      <c r="FQ95" s="125">
        <v>255375925.74902987</v>
      </c>
      <c r="FR95" s="125">
        <v>209324.52930248351</v>
      </c>
      <c r="FS95" s="55">
        <v>3</v>
      </c>
      <c r="FT95" s="55">
        <v>3.8</v>
      </c>
      <c r="FU95" s="55">
        <v>0</v>
      </c>
      <c r="FV95" s="125">
        <v>165000</v>
      </c>
      <c r="FW95" s="55">
        <v>0</v>
      </c>
      <c r="FX95" s="125">
        <v>14179176.1</v>
      </c>
      <c r="FY95" s="55">
        <v>0</v>
      </c>
      <c r="FZ95" s="125">
        <v>2464590</v>
      </c>
      <c r="GA95" s="55" t="s">
        <v>1900</v>
      </c>
      <c r="GB95" s="55" t="s">
        <v>1900</v>
      </c>
      <c r="GC95" s="55" t="s">
        <v>1900</v>
      </c>
      <c r="GD95" s="124">
        <v>82.74</v>
      </c>
      <c r="GE95" s="124">
        <v>40.4</v>
      </c>
      <c r="GF95" s="125">
        <v>0</v>
      </c>
      <c r="GG95" s="125">
        <v>0</v>
      </c>
      <c r="GH95" s="125">
        <v>19111785.289999999</v>
      </c>
      <c r="GI95" s="125">
        <v>15821.014312913907</v>
      </c>
      <c r="GJ95" s="125">
        <v>1139058.6800000002</v>
      </c>
      <c r="GK95" s="125">
        <v>942.92937086092729</v>
      </c>
      <c r="GL95" s="125">
        <v>0</v>
      </c>
      <c r="GM95" s="125">
        <v>0</v>
      </c>
      <c r="GN95" s="125">
        <v>1253347.29</v>
      </c>
      <c r="GO95" s="125">
        <v>1037.5391473509935</v>
      </c>
      <c r="GP95" s="125">
        <v>58894.96</v>
      </c>
      <c r="GQ95" s="125">
        <v>48.754105960264901</v>
      </c>
      <c r="GR95" s="125">
        <v>160358.43</v>
      </c>
      <c r="GS95" s="125">
        <v>132.74704470198674</v>
      </c>
      <c r="GT95" s="125">
        <v>16500125.93</v>
      </c>
      <c r="GU95" s="125">
        <v>13659.044644039735</v>
      </c>
      <c r="GV95" s="125">
        <v>128686.53000000119</v>
      </c>
      <c r="GW95" s="125">
        <v>106.52858443708708</v>
      </c>
      <c r="GX95" s="55">
        <v>0</v>
      </c>
      <c r="GY95" s="55">
        <v>0</v>
      </c>
      <c r="GZ95" s="55">
        <v>0</v>
      </c>
      <c r="HA95" s="55" t="s">
        <v>1898</v>
      </c>
      <c r="HB95" s="172">
        <v>0.48624027161571609</v>
      </c>
      <c r="HC95" s="123">
        <v>815</v>
      </c>
      <c r="HD95" s="153">
        <v>0.22488962472406182</v>
      </c>
      <c r="HE95" s="123">
        <v>78</v>
      </c>
      <c r="HF95" s="153">
        <v>6.4569536423841056E-2</v>
      </c>
      <c r="HG95" s="123">
        <v>6432</v>
      </c>
      <c r="HH95" s="153">
        <v>1.7748344370860927</v>
      </c>
      <c r="HI95" s="123">
        <v>141</v>
      </c>
      <c r="HJ95" s="153">
        <v>0.11672185430463576</v>
      </c>
      <c r="HK95" s="123">
        <v>3126</v>
      </c>
      <c r="HL95" s="153">
        <v>0.86258278145695366</v>
      </c>
      <c r="HM95" s="123">
        <v>19</v>
      </c>
      <c r="HN95" s="153">
        <v>1.5728476821192054E-2</v>
      </c>
      <c r="HO95" s="123">
        <v>2438</v>
      </c>
      <c r="HP95" s="153">
        <v>0.67273730684326705</v>
      </c>
      <c r="HQ95" s="123">
        <v>4034</v>
      </c>
      <c r="HR95" s="153">
        <v>1.1131346578366446</v>
      </c>
      <c r="HS95" s="123">
        <v>6</v>
      </c>
      <c r="HT95" s="153">
        <v>3</v>
      </c>
      <c r="HU95" s="123">
        <v>20</v>
      </c>
      <c r="HV95" s="153">
        <v>10</v>
      </c>
      <c r="HW95" s="123">
        <v>1707</v>
      </c>
      <c r="HX95" s="123">
        <v>569</v>
      </c>
      <c r="HY95" s="153">
        <v>2.9635416666666665</v>
      </c>
      <c r="HZ95" s="123">
        <v>30334</v>
      </c>
      <c r="IA95" s="153">
        <v>8.3703090507726277</v>
      </c>
      <c r="IB95" s="123">
        <v>159</v>
      </c>
      <c r="IC95" s="153">
        <v>0.1316225165562914</v>
      </c>
      <c r="ID95" s="123">
        <v>21264</v>
      </c>
      <c r="IE95" s="153">
        <v>5.8675496688741724</v>
      </c>
      <c r="IF95" s="123">
        <v>1580</v>
      </c>
      <c r="IG95" s="153">
        <v>1.3079470198675496</v>
      </c>
      <c r="IH95" s="123">
        <v>1299</v>
      </c>
      <c r="II95" s="153">
        <v>0.35844370860927155</v>
      </c>
      <c r="IJ95" s="123">
        <v>562</v>
      </c>
      <c r="IK95" s="153">
        <v>0.46523178807947019</v>
      </c>
      <c r="IL95" s="95">
        <v>0</v>
      </c>
      <c r="IM95" s="95">
        <v>0</v>
      </c>
      <c r="IN95" s="95">
        <v>0</v>
      </c>
      <c r="IO95" s="95">
        <v>0</v>
      </c>
      <c r="IP95" s="95">
        <v>0</v>
      </c>
      <c r="IQ95" s="113" t="s">
        <v>1900</v>
      </c>
      <c r="IR95" s="113" t="s">
        <v>1900</v>
      </c>
      <c r="IS95" s="113" t="s">
        <v>1900</v>
      </c>
      <c r="IT95" s="95">
        <v>69.400000000000006</v>
      </c>
      <c r="IU95" s="95">
        <v>9</v>
      </c>
      <c r="IV95" s="113">
        <v>7.4503311258278145E-3</v>
      </c>
      <c r="IW95" s="95" t="s">
        <v>1900</v>
      </c>
      <c r="IX95" s="95" t="s">
        <v>1900</v>
      </c>
      <c r="IY95" s="95" t="s">
        <v>1900</v>
      </c>
      <c r="IZ95" s="95" t="s">
        <v>1900</v>
      </c>
      <c r="JA95" s="182" t="s">
        <v>272</v>
      </c>
      <c r="JB95" s="182">
        <v>86</v>
      </c>
      <c r="JC95" s="230">
        <v>7.0491803278688522E-2</v>
      </c>
      <c r="JD95" s="205"/>
    </row>
    <row r="96" spans="1:264" s="35" customFormat="1" ht="29.25" hidden="1" customHeight="1">
      <c r="A96" s="122" t="s">
        <v>278</v>
      </c>
      <c r="B96" s="158" t="s">
        <v>278</v>
      </c>
      <c r="C96" s="158" t="s">
        <v>1797</v>
      </c>
      <c r="D96" s="55">
        <v>166</v>
      </c>
      <c r="E96" s="158" t="s">
        <v>684</v>
      </c>
      <c r="F96" s="145">
        <v>166</v>
      </c>
      <c r="G96" s="55" t="s">
        <v>2034</v>
      </c>
      <c r="H96" s="123">
        <v>666</v>
      </c>
      <c r="I96" s="123">
        <v>1585</v>
      </c>
      <c r="J96" s="124">
        <v>2.3798799000000002</v>
      </c>
      <c r="K96" s="124">
        <v>20.563513499999999</v>
      </c>
      <c r="L96" s="123">
        <v>650</v>
      </c>
      <c r="M96" s="123">
        <v>935</v>
      </c>
      <c r="N96" s="123">
        <v>91</v>
      </c>
      <c r="O96" s="123">
        <v>127</v>
      </c>
      <c r="P96" s="123">
        <v>154</v>
      </c>
      <c r="Q96" s="123">
        <v>141</v>
      </c>
      <c r="R96" s="123">
        <v>123</v>
      </c>
      <c r="S96" s="123">
        <v>221</v>
      </c>
      <c r="T96" s="123">
        <v>132</v>
      </c>
      <c r="U96" s="123">
        <v>121</v>
      </c>
      <c r="V96" s="123">
        <v>96</v>
      </c>
      <c r="W96" s="123">
        <v>88</v>
      </c>
      <c r="X96" s="123">
        <v>153</v>
      </c>
      <c r="Y96" s="123">
        <v>100</v>
      </c>
      <c r="Z96" s="123">
        <v>38</v>
      </c>
      <c r="AA96" s="123">
        <v>455</v>
      </c>
      <c r="AB96" s="123">
        <v>344</v>
      </c>
      <c r="AC96" s="123">
        <v>291</v>
      </c>
      <c r="AD96" s="123">
        <v>215</v>
      </c>
      <c r="AE96" s="123">
        <v>840</v>
      </c>
      <c r="AF96" s="123">
        <v>403</v>
      </c>
      <c r="AG96" s="123">
        <v>122</v>
      </c>
      <c r="AH96" s="123">
        <v>5</v>
      </c>
      <c r="AI96" s="123">
        <v>356</v>
      </c>
      <c r="AJ96" s="123">
        <v>137</v>
      </c>
      <c r="AK96" s="123">
        <v>26</v>
      </c>
      <c r="AL96" s="123">
        <v>14</v>
      </c>
      <c r="AM96" s="123">
        <v>87</v>
      </c>
      <c r="AN96" s="125">
        <v>496.21321321321324</v>
      </c>
      <c r="AO96" s="125">
        <v>363</v>
      </c>
      <c r="AP96" s="123">
        <v>14</v>
      </c>
      <c r="AQ96" s="123">
        <v>34</v>
      </c>
      <c r="AR96" s="123">
        <v>232</v>
      </c>
      <c r="AS96" s="123">
        <v>94</v>
      </c>
      <c r="AT96" s="123">
        <v>63</v>
      </c>
      <c r="AU96" s="123">
        <v>45</v>
      </c>
      <c r="AV96" s="123">
        <v>41</v>
      </c>
      <c r="AW96" s="123">
        <v>26</v>
      </c>
      <c r="AX96" s="123">
        <v>27</v>
      </c>
      <c r="AY96" s="123">
        <v>17</v>
      </c>
      <c r="AZ96" s="123">
        <v>73</v>
      </c>
      <c r="BA96" s="125">
        <v>23492.923076923078</v>
      </c>
      <c r="BB96" s="125">
        <v>15360</v>
      </c>
      <c r="BC96" s="123">
        <v>34</v>
      </c>
      <c r="BD96" s="123">
        <v>99</v>
      </c>
      <c r="BE96" s="123">
        <v>176</v>
      </c>
      <c r="BF96" s="123">
        <v>81</v>
      </c>
      <c r="BG96" s="123">
        <v>58</v>
      </c>
      <c r="BH96" s="123">
        <v>49</v>
      </c>
      <c r="BI96" s="123">
        <v>35</v>
      </c>
      <c r="BJ96" s="123">
        <v>37</v>
      </c>
      <c r="BK96" s="123">
        <v>20</v>
      </c>
      <c r="BL96" s="123">
        <v>13</v>
      </c>
      <c r="BM96" s="123">
        <v>13</v>
      </c>
      <c r="BN96" s="123">
        <v>15</v>
      </c>
      <c r="BO96" s="123">
        <v>4</v>
      </c>
      <c r="BP96" s="123">
        <v>6</v>
      </c>
      <c r="BQ96" s="123">
        <v>4</v>
      </c>
      <c r="BR96" s="123">
        <v>1</v>
      </c>
      <c r="BS96" s="123">
        <v>6</v>
      </c>
      <c r="BT96" s="123">
        <v>2</v>
      </c>
      <c r="BU96" s="123">
        <v>1</v>
      </c>
      <c r="BV96" s="123">
        <v>0</v>
      </c>
      <c r="BW96" s="123">
        <v>9</v>
      </c>
      <c r="BX96" s="123">
        <v>280</v>
      </c>
      <c r="BY96" s="125">
        <v>37263.835714285713</v>
      </c>
      <c r="BZ96" s="125">
        <v>31219</v>
      </c>
      <c r="CA96" s="123">
        <v>115</v>
      </c>
      <c r="CB96" s="125">
        <v>16308.652173913044</v>
      </c>
      <c r="CC96" s="125">
        <v>9468</v>
      </c>
      <c r="CD96" s="123">
        <v>290</v>
      </c>
      <c r="CE96" s="125">
        <v>13916.23448275862</v>
      </c>
      <c r="CF96" s="125">
        <v>10536</v>
      </c>
      <c r="CG96" s="123">
        <v>477</v>
      </c>
      <c r="CH96" s="123">
        <v>117</v>
      </c>
      <c r="CI96" s="123">
        <v>49</v>
      </c>
      <c r="CJ96" s="123">
        <v>16</v>
      </c>
      <c r="CK96" s="123">
        <v>3</v>
      </c>
      <c r="CL96" s="123">
        <v>4</v>
      </c>
      <c r="CM96" s="126">
        <v>6.006006006006006E-3</v>
      </c>
      <c r="CN96" s="123">
        <v>23</v>
      </c>
      <c r="CO96" s="126">
        <v>3.4534534534534533E-2</v>
      </c>
      <c r="CP96" s="123">
        <v>380</v>
      </c>
      <c r="CQ96" s="123">
        <v>127</v>
      </c>
      <c r="CR96" s="126">
        <v>8.0126182965299678E-2</v>
      </c>
      <c r="CS96" s="123">
        <v>99</v>
      </c>
      <c r="CT96" s="126">
        <f t="shared" si="9"/>
        <v>0.14864864864864866</v>
      </c>
      <c r="CU96" s="123">
        <v>388</v>
      </c>
      <c r="CV96" s="126">
        <f t="shared" si="10"/>
        <v>0.58258258258258255</v>
      </c>
      <c r="CW96" s="123">
        <v>48</v>
      </c>
      <c r="CX96" s="126">
        <f t="shared" si="11"/>
        <v>7.2072072072072071E-2</v>
      </c>
      <c r="CY96" s="123">
        <v>183</v>
      </c>
      <c r="CZ96" s="126">
        <f t="shared" si="12"/>
        <v>0.2747747747747748</v>
      </c>
      <c r="DA96" s="122" t="s">
        <v>2026</v>
      </c>
      <c r="DB96" s="55"/>
      <c r="DC96" s="55">
        <v>23</v>
      </c>
      <c r="DD96" s="55">
        <v>6</v>
      </c>
      <c r="DE96" s="78" t="s">
        <v>350</v>
      </c>
      <c r="DF96" s="127" t="s">
        <v>351</v>
      </c>
      <c r="DG96" s="78" t="s">
        <v>527</v>
      </c>
      <c r="DH96" s="127" t="s">
        <v>685</v>
      </c>
      <c r="DI96" s="78" t="s">
        <v>520</v>
      </c>
      <c r="DJ96" s="127" t="s">
        <v>686</v>
      </c>
      <c r="DK96" s="78" t="s">
        <v>687</v>
      </c>
      <c r="DL96" s="127" t="s">
        <v>688</v>
      </c>
      <c r="DM96" s="127" t="s">
        <v>689</v>
      </c>
      <c r="DN96" s="55" t="s">
        <v>1897</v>
      </c>
      <c r="DO96" s="68">
        <v>8.5784313725490211</v>
      </c>
      <c r="DP96" s="55" t="s">
        <v>1898</v>
      </c>
      <c r="DQ96" s="55" t="s">
        <v>272</v>
      </c>
      <c r="DR96" s="127" t="s">
        <v>530</v>
      </c>
      <c r="DS96" s="169" t="s">
        <v>2035</v>
      </c>
      <c r="DT96" s="77"/>
      <c r="DU96" s="78" t="s">
        <v>267</v>
      </c>
      <c r="DV96" s="123">
        <v>683</v>
      </c>
      <c r="DW96" s="123">
        <v>669</v>
      </c>
      <c r="DX96" s="55">
        <v>13</v>
      </c>
      <c r="DY96" s="55">
        <v>1</v>
      </c>
      <c r="DZ96" s="55">
        <v>16</v>
      </c>
      <c r="EA96" s="55">
        <v>292</v>
      </c>
      <c r="EB96" s="123">
        <v>185</v>
      </c>
      <c r="EC96" s="55">
        <v>66</v>
      </c>
      <c r="ED96" s="55">
        <v>86</v>
      </c>
      <c r="EE96" s="55">
        <v>38</v>
      </c>
      <c r="EF96" s="55">
        <v>0</v>
      </c>
      <c r="EG96" s="55">
        <v>0</v>
      </c>
      <c r="EH96" s="78">
        <v>3</v>
      </c>
      <c r="EI96" s="78">
        <v>2</v>
      </c>
      <c r="EJ96" s="127" t="s">
        <v>268</v>
      </c>
      <c r="EK96" s="127" t="s">
        <v>269</v>
      </c>
      <c r="EL96" s="81">
        <v>25902</v>
      </c>
      <c r="EM96" s="78">
        <v>50</v>
      </c>
      <c r="EN96" s="78" t="s">
        <v>690</v>
      </c>
      <c r="EO96" s="84">
        <v>58078</v>
      </c>
      <c r="EP96" s="78">
        <v>8.370000000000001</v>
      </c>
      <c r="EQ96" s="263">
        <v>53540.826517327798</v>
      </c>
      <c r="ER96" s="263">
        <v>374529.85981232801</v>
      </c>
      <c r="ES96" s="84">
        <f t="shared" si="13"/>
        <v>320989.0332950002</v>
      </c>
      <c r="ET96" s="113">
        <f t="shared" si="14"/>
        <v>0.85704523921228493</v>
      </c>
      <c r="EU96" s="55">
        <v>0</v>
      </c>
      <c r="EV96" s="55">
        <v>10</v>
      </c>
      <c r="EW96" s="55" t="s">
        <v>1898</v>
      </c>
      <c r="EX96" s="78" t="s">
        <v>513</v>
      </c>
      <c r="EY96" s="158" t="s">
        <v>691</v>
      </c>
      <c r="EZ96" s="158" t="s">
        <v>691</v>
      </c>
      <c r="FA96" s="78" t="s">
        <v>267</v>
      </c>
      <c r="FB96" s="55" t="s">
        <v>51</v>
      </c>
      <c r="FC96" s="55" t="s">
        <v>1901</v>
      </c>
      <c r="FD96" s="122"/>
      <c r="FE96" s="55"/>
      <c r="FF96" s="127" t="s">
        <v>267</v>
      </c>
      <c r="FG96" s="55" t="s">
        <v>272</v>
      </c>
      <c r="FH96" s="78" t="s">
        <v>692</v>
      </c>
      <c r="FI96" s="78" t="s">
        <v>693</v>
      </c>
      <c r="FJ96" s="55">
        <v>4018</v>
      </c>
      <c r="FK96" s="55">
        <v>21</v>
      </c>
      <c r="FL96" s="78" t="s">
        <v>694</v>
      </c>
      <c r="FM96" s="55"/>
      <c r="FN96" s="55" t="s">
        <v>1900</v>
      </c>
      <c r="FO96" s="55" t="s">
        <v>1900</v>
      </c>
      <c r="FP96" s="55">
        <v>3</v>
      </c>
      <c r="FQ96" s="125">
        <v>102931234.82771564</v>
      </c>
      <c r="FR96" s="125">
        <v>150704.58979167737</v>
      </c>
      <c r="FS96" s="55">
        <v>3.9</v>
      </c>
      <c r="FT96" s="55" t="s">
        <v>1920</v>
      </c>
      <c r="FU96" s="55">
        <v>0</v>
      </c>
      <c r="FV96" s="125">
        <v>0</v>
      </c>
      <c r="FW96" s="55">
        <v>3</v>
      </c>
      <c r="FX96" s="125">
        <v>1711616.17</v>
      </c>
      <c r="FY96" s="55">
        <v>3</v>
      </c>
      <c r="FZ96" s="125">
        <v>129209598.73999999</v>
      </c>
      <c r="GA96" s="55" t="s">
        <v>1900</v>
      </c>
      <c r="GB96" s="55" t="s">
        <v>1901</v>
      </c>
      <c r="GC96" s="55" t="s">
        <v>1900</v>
      </c>
      <c r="GD96" s="124">
        <v>95.64</v>
      </c>
      <c r="GE96" s="124">
        <v>30.64</v>
      </c>
      <c r="GF96" s="125">
        <v>3820124.76</v>
      </c>
      <c r="GG96" s="125">
        <v>5710.2014349775782</v>
      </c>
      <c r="GH96" s="125">
        <v>9296783.7799999993</v>
      </c>
      <c r="GI96" s="125">
        <v>13896.537787742898</v>
      </c>
      <c r="GJ96" s="125">
        <v>751798.61</v>
      </c>
      <c r="GK96" s="125">
        <v>1123.7647384155455</v>
      </c>
      <c r="GL96" s="125">
        <v>696830.16</v>
      </c>
      <c r="GM96" s="125">
        <v>1041.5996412556053</v>
      </c>
      <c r="GN96" s="125">
        <v>725167.18</v>
      </c>
      <c r="GO96" s="125">
        <v>1083.9569207772795</v>
      </c>
      <c r="GP96" s="125">
        <v>36354.39</v>
      </c>
      <c r="GQ96" s="125">
        <v>54.341390134529149</v>
      </c>
      <c r="GR96" s="125">
        <v>142748.90000000002</v>
      </c>
      <c r="GS96" s="125">
        <v>213.37653213751872</v>
      </c>
      <c r="GT96" s="125">
        <v>6943884.5399999991</v>
      </c>
      <c r="GU96" s="125">
        <v>10379.498565022421</v>
      </c>
      <c r="GV96" s="125">
        <v>-860037.69999999925</v>
      </c>
      <c r="GW96" s="125">
        <v>-1285.5571001494757</v>
      </c>
      <c r="GX96" s="55">
        <v>0</v>
      </c>
      <c r="GY96" s="55">
        <v>0</v>
      </c>
      <c r="GZ96" s="55">
        <v>0</v>
      </c>
      <c r="HA96" s="55" t="s">
        <v>1898</v>
      </c>
      <c r="HB96" s="172">
        <v>0.54067491898979558</v>
      </c>
      <c r="HC96" s="123">
        <v>518</v>
      </c>
      <c r="HD96" s="153">
        <v>0.25809666168410561</v>
      </c>
      <c r="HE96" s="123">
        <v>27</v>
      </c>
      <c r="HF96" s="153">
        <v>4.0358744394618833E-2</v>
      </c>
      <c r="HG96" s="123">
        <v>3034</v>
      </c>
      <c r="HH96" s="153">
        <v>1.5117090184354758</v>
      </c>
      <c r="HI96" s="123">
        <v>29</v>
      </c>
      <c r="HJ96" s="153">
        <v>4.3348281016442454E-2</v>
      </c>
      <c r="HK96" s="123">
        <v>1556</v>
      </c>
      <c r="HL96" s="153">
        <v>0.77528649725959142</v>
      </c>
      <c r="HM96" s="123">
        <v>9</v>
      </c>
      <c r="HN96" s="153">
        <v>1.3452914798206279E-2</v>
      </c>
      <c r="HO96" s="123">
        <v>1151</v>
      </c>
      <c r="HP96" s="153">
        <v>0.57349277528649734</v>
      </c>
      <c r="HQ96" s="123">
        <v>738</v>
      </c>
      <c r="HR96" s="153">
        <v>0.36771300448430494</v>
      </c>
      <c r="HS96" s="123">
        <v>5</v>
      </c>
      <c r="HT96" s="153">
        <v>2.5</v>
      </c>
      <c r="HU96" s="123">
        <v>3</v>
      </c>
      <c r="HV96" s="153">
        <v>1.5</v>
      </c>
      <c r="HW96" s="123">
        <v>503</v>
      </c>
      <c r="HX96" s="123">
        <v>167.66666666666666</v>
      </c>
      <c r="HY96" s="153">
        <v>1.3972222222222221</v>
      </c>
      <c r="HZ96" s="123">
        <v>19168</v>
      </c>
      <c r="IA96" s="153">
        <v>9.5505729945191824</v>
      </c>
      <c r="IB96" s="123">
        <v>84</v>
      </c>
      <c r="IC96" s="153">
        <v>0.12556053811659193</v>
      </c>
      <c r="ID96" s="123">
        <v>11171</v>
      </c>
      <c r="IE96" s="153">
        <v>5.5660189337319377</v>
      </c>
      <c r="IF96" s="123">
        <v>671</v>
      </c>
      <c r="IG96" s="153">
        <v>1.0029895366218236</v>
      </c>
      <c r="IH96" s="123">
        <v>1012</v>
      </c>
      <c r="II96" s="153">
        <v>0.50423517688091679</v>
      </c>
      <c r="IJ96" s="123">
        <v>218</v>
      </c>
      <c r="IK96" s="153">
        <v>0.32585949177877427</v>
      </c>
      <c r="IL96" s="95">
        <v>58</v>
      </c>
      <c r="IM96" s="95">
        <v>49</v>
      </c>
      <c r="IN96" s="95">
        <v>15</v>
      </c>
      <c r="IO96" s="95">
        <v>2</v>
      </c>
      <c r="IP96" s="95">
        <v>1</v>
      </c>
      <c r="IQ96" s="113">
        <v>4.08</v>
      </c>
      <c r="IR96" s="113">
        <v>6.67</v>
      </c>
      <c r="IS96" s="113">
        <v>0.03</v>
      </c>
      <c r="IT96" s="95">
        <v>78.040000000000006</v>
      </c>
      <c r="IU96" s="95">
        <v>12</v>
      </c>
      <c r="IV96" s="113">
        <v>1.7937219730941704E-2</v>
      </c>
      <c r="IW96" s="95">
        <v>5</v>
      </c>
      <c r="IX96" s="95">
        <v>24</v>
      </c>
      <c r="IY96" s="124">
        <f>(IW96/$DW96)*100</f>
        <v>0.74738415545590431</v>
      </c>
      <c r="IZ96" s="124">
        <f>(IX96/$DW96)*100</f>
        <v>3.5874439461883409</v>
      </c>
      <c r="JA96" s="182" t="s">
        <v>272</v>
      </c>
      <c r="JB96" s="182">
        <v>57</v>
      </c>
      <c r="JC96" s="230">
        <v>8.3455344070278187E-2</v>
      </c>
      <c r="JD96" s="205"/>
    </row>
    <row r="97" spans="1:264" s="35" customFormat="1" ht="29.25" hidden="1" customHeight="1">
      <c r="A97" s="122" t="s">
        <v>278</v>
      </c>
      <c r="B97" s="158" t="s">
        <v>278</v>
      </c>
      <c r="C97" s="158" t="s">
        <v>1801</v>
      </c>
      <c r="D97" s="55">
        <v>170</v>
      </c>
      <c r="E97" s="158" t="s">
        <v>766</v>
      </c>
      <c r="F97" s="145">
        <v>94</v>
      </c>
      <c r="G97" s="55" t="s">
        <v>2036</v>
      </c>
      <c r="H97" s="123">
        <v>525</v>
      </c>
      <c r="I97" s="123">
        <v>1099</v>
      </c>
      <c r="J97" s="124">
        <v>2.0933332999999998</v>
      </c>
      <c r="K97" s="124">
        <v>24.318285700000001</v>
      </c>
      <c r="L97" s="123">
        <v>420</v>
      </c>
      <c r="M97" s="123">
        <v>679</v>
      </c>
      <c r="N97" s="123">
        <v>57</v>
      </c>
      <c r="O97" s="123">
        <v>81</v>
      </c>
      <c r="P97" s="123">
        <v>82</v>
      </c>
      <c r="Q97" s="123">
        <v>79</v>
      </c>
      <c r="R97" s="123">
        <v>78</v>
      </c>
      <c r="S97" s="123">
        <v>123</v>
      </c>
      <c r="T97" s="123">
        <v>121</v>
      </c>
      <c r="U97" s="123">
        <v>124</v>
      </c>
      <c r="V97" s="123">
        <v>63</v>
      </c>
      <c r="W97" s="123">
        <v>69</v>
      </c>
      <c r="X97" s="123">
        <v>134</v>
      </c>
      <c r="Y97" s="123">
        <v>71</v>
      </c>
      <c r="Z97" s="123">
        <v>17</v>
      </c>
      <c r="AA97" s="123">
        <v>267</v>
      </c>
      <c r="AB97" s="123">
        <v>262</v>
      </c>
      <c r="AC97" s="123">
        <v>222</v>
      </c>
      <c r="AD97" s="123">
        <v>150</v>
      </c>
      <c r="AE97" s="123">
        <v>550</v>
      </c>
      <c r="AF97" s="123">
        <v>319</v>
      </c>
      <c r="AG97" s="123">
        <v>61</v>
      </c>
      <c r="AH97" s="123">
        <v>19</v>
      </c>
      <c r="AI97" s="123">
        <v>229</v>
      </c>
      <c r="AJ97" s="123">
        <v>91</v>
      </c>
      <c r="AK97" s="123">
        <v>20</v>
      </c>
      <c r="AL97" s="123">
        <v>18</v>
      </c>
      <c r="AM97" s="123">
        <v>58</v>
      </c>
      <c r="AN97" s="125">
        <v>614.67047619047617</v>
      </c>
      <c r="AO97" s="125">
        <v>473</v>
      </c>
      <c r="AP97" s="123">
        <v>8</v>
      </c>
      <c r="AQ97" s="123">
        <v>25</v>
      </c>
      <c r="AR97" s="123">
        <v>137</v>
      </c>
      <c r="AS97" s="123">
        <v>52</v>
      </c>
      <c r="AT97" s="123">
        <v>58</v>
      </c>
      <c r="AU97" s="123">
        <v>40</v>
      </c>
      <c r="AV97" s="123">
        <v>31</v>
      </c>
      <c r="AW97" s="123">
        <v>35</v>
      </c>
      <c r="AX97" s="123">
        <v>12</v>
      </c>
      <c r="AY97" s="123">
        <v>14</v>
      </c>
      <c r="AZ97" s="123">
        <v>113</v>
      </c>
      <c r="BA97" s="125">
        <v>28486.509578544061</v>
      </c>
      <c r="BB97" s="125">
        <v>20725</v>
      </c>
      <c r="BC97" s="123">
        <v>13</v>
      </c>
      <c r="BD97" s="123">
        <v>79</v>
      </c>
      <c r="BE97" s="123">
        <v>96</v>
      </c>
      <c r="BF97" s="123">
        <v>54</v>
      </c>
      <c r="BG97" s="123">
        <v>52</v>
      </c>
      <c r="BH97" s="123">
        <v>42</v>
      </c>
      <c r="BI97" s="123">
        <v>35</v>
      </c>
      <c r="BJ97" s="123">
        <v>26</v>
      </c>
      <c r="BK97" s="123">
        <v>27</v>
      </c>
      <c r="BL97" s="123">
        <v>21</v>
      </c>
      <c r="BM97" s="123">
        <v>15</v>
      </c>
      <c r="BN97" s="123">
        <v>16</v>
      </c>
      <c r="BO97" s="123">
        <v>9</v>
      </c>
      <c r="BP97" s="123">
        <v>4</v>
      </c>
      <c r="BQ97" s="123">
        <v>5</v>
      </c>
      <c r="BR97" s="123">
        <v>5</v>
      </c>
      <c r="BS97" s="123">
        <v>7</v>
      </c>
      <c r="BT97" s="123">
        <v>4</v>
      </c>
      <c r="BU97" s="123">
        <v>3</v>
      </c>
      <c r="BV97" s="123">
        <v>1</v>
      </c>
      <c r="BW97" s="123">
        <v>8</v>
      </c>
      <c r="BX97" s="123">
        <v>244</v>
      </c>
      <c r="BY97" s="125">
        <v>42481.87295081967</v>
      </c>
      <c r="BZ97" s="125">
        <v>37596</v>
      </c>
      <c r="CA97" s="123">
        <v>76</v>
      </c>
      <c r="CB97" s="125">
        <v>19604.355263157893</v>
      </c>
      <c r="CC97" s="125">
        <v>14550</v>
      </c>
      <c r="CD97" s="123">
        <v>224</v>
      </c>
      <c r="CE97" s="125">
        <v>17196.004464285714</v>
      </c>
      <c r="CF97" s="125">
        <v>12468</v>
      </c>
      <c r="CG97" s="123">
        <v>319</v>
      </c>
      <c r="CH97" s="123">
        <v>97</v>
      </c>
      <c r="CI97" s="123">
        <v>75</v>
      </c>
      <c r="CJ97" s="123">
        <v>27</v>
      </c>
      <c r="CK97" s="123">
        <v>3</v>
      </c>
      <c r="CL97" s="123">
        <v>4</v>
      </c>
      <c r="CM97" s="126">
        <v>7.619047619047619E-3</v>
      </c>
      <c r="CN97" s="123">
        <v>42</v>
      </c>
      <c r="CO97" s="126">
        <v>0.08</v>
      </c>
      <c r="CP97" s="123">
        <v>223</v>
      </c>
      <c r="CQ97" s="123">
        <v>68</v>
      </c>
      <c r="CR97" s="126">
        <v>6.1874431301182892E-2</v>
      </c>
      <c r="CS97" s="123">
        <v>25</v>
      </c>
      <c r="CT97" s="126">
        <f t="shared" si="9"/>
        <v>4.7619047619047616E-2</v>
      </c>
      <c r="CU97" s="123">
        <v>254</v>
      </c>
      <c r="CV97" s="126">
        <f t="shared" si="10"/>
        <v>0.4838095238095238</v>
      </c>
      <c r="CW97" s="123">
        <v>11</v>
      </c>
      <c r="CX97" s="126">
        <f t="shared" si="11"/>
        <v>2.0952380952380951E-2</v>
      </c>
      <c r="CY97" s="123">
        <v>127</v>
      </c>
      <c r="CZ97" s="126">
        <f t="shared" si="12"/>
        <v>0.2419047619047619</v>
      </c>
      <c r="DA97" s="122" t="s">
        <v>2026</v>
      </c>
      <c r="DB97" s="55"/>
      <c r="DC97" s="55">
        <v>8</v>
      </c>
      <c r="DD97" s="55">
        <v>5</v>
      </c>
      <c r="DE97" s="78" t="s">
        <v>350</v>
      </c>
      <c r="DF97" s="127" t="s">
        <v>351</v>
      </c>
      <c r="DG97" s="78" t="s">
        <v>527</v>
      </c>
      <c r="DH97" s="127" t="s">
        <v>685</v>
      </c>
      <c r="DI97" s="78" t="s">
        <v>520</v>
      </c>
      <c r="DJ97" s="127" t="s">
        <v>686</v>
      </c>
      <c r="DK97" s="78" t="s">
        <v>687</v>
      </c>
      <c r="DL97" s="127" t="s">
        <v>688</v>
      </c>
      <c r="DM97" s="127" t="s">
        <v>689</v>
      </c>
      <c r="DN97" s="55" t="s">
        <v>1897</v>
      </c>
      <c r="DO97" s="68">
        <v>8.0285459411239959</v>
      </c>
      <c r="DP97" s="55" t="s">
        <v>1898</v>
      </c>
      <c r="DQ97" s="55" t="s">
        <v>272</v>
      </c>
      <c r="DR97" s="127" t="s">
        <v>530</v>
      </c>
      <c r="DS97" s="169" t="s">
        <v>2037</v>
      </c>
      <c r="DT97" s="77"/>
      <c r="DU97" s="78" t="s">
        <v>267</v>
      </c>
      <c r="DV97" s="123">
        <v>534</v>
      </c>
      <c r="DW97" s="123">
        <v>526</v>
      </c>
      <c r="DX97" s="55">
        <v>4</v>
      </c>
      <c r="DY97" s="55">
        <v>4</v>
      </c>
      <c r="DZ97" s="55">
        <v>0</v>
      </c>
      <c r="EA97" s="55">
        <v>44</v>
      </c>
      <c r="EB97" s="123">
        <v>407</v>
      </c>
      <c r="EC97" s="55">
        <v>83</v>
      </c>
      <c r="ED97" s="55">
        <v>0</v>
      </c>
      <c r="EE97" s="55">
        <v>0</v>
      </c>
      <c r="EF97" s="55">
        <v>0</v>
      </c>
      <c r="EG97" s="55">
        <v>0</v>
      </c>
      <c r="EH97" s="78">
        <v>5</v>
      </c>
      <c r="EI97" s="78">
        <v>0</v>
      </c>
      <c r="EJ97" s="127" t="s">
        <v>268</v>
      </c>
      <c r="EK97" s="127" t="s">
        <v>269</v>
      </c>
      <c r="EL97" s="81">
        <v>20876</v>
      </c>
      <c r="EM97" s="78">
        <v>63</v>
      </c>
      <c r="EN97" s="78" t="s">
        <v>404</v>
      </c>
      <c r="EO97" s="84">
        <v>38119</v>
      </c>
      <c r="EP97" s="78">
        <v>6.86</v>
      </c>
      <c r="EQ97" s="263">
        <v>35255.918135902597</v>
      </c>
      <c r="ER97" s="263">
        <v>240354.37743485399</v>
      </c>
      <c r="ES97" s="84">
        <f t="shared" si="13"/>
        <v>205098.45929895138</v>
      </c>
      <c r="ET97" s="113">
        <f t="shared" si="14"/>
        <v>0.85331692931010406</v>
      </c>
      <c r="EU97" s="55">
        <v>0</v>
      </c>
      <c r="EV97" s="55">
        <v>10</v>
      </c>
      <c r="EW97" s="55" t="s">
        <v>1898</v>
      </c>
      <c r="EX97" s="78" t="s">
        <v>513</v>
      </c>
      <c r="EY97" s="158" t="s">
        <v>691</v>
      </c>
      <c r="EZ97" s="158" t="s">
        <v>691</v>
      </c>
      <c r="FA97" s="78" t="s">
        <v>267</v>
      </c>
      <c r="FB97" s="55" t="s">
        <v>51</v>
      </c>
      <c r="FC97" s="55" t="s">
        <v>1901</v>
      </c>
      <c r="FD97" s="122"/>
      <c r="FE97" s="55" t="s">
        <v>1919</v>
      </c>
      <c r="FF97" s="127" t="s">
        <v>267</v>
      </c>
      <c r="FG97" s="55" t="s">
        <v>1904</v>
      </c>
      <c r="FH97" s="78" t="s">
        <v>767</v>
      </c>
      <c r="FI97" s="78" t="s">
        <v>693</v>
      </c>
      <c r="FJ97" s="55">
        <v>4018</v>
      </c>
      <c r="FK97" s="55">
        <v>21</v>
      </c>
      <c r="FL97" s="78" t="s">
        <v>694</v>
      </c>
      <c r="FM97" s="55"/>
      <c r="FN97" s="55" t="s">
        <v>1900</v>
      </c>
      <c r="FO97" s="55" t="s">
        <v>1900</v>
      </c>
      <c r="FP97" s="55">
        <v>0</v>
      </c>
      <c r="FQ97" s="125">
        <v>95096504.098957404</v>
      </c>
      <c r="FR97" s="125">
        <v>178083.34100928353</v>
      </c>
      <c r="FS97" s="55">
        <v>3</v>
      </c>
      <c r="FT97" s="55" t="s">
        <v>1920</v>
      </c>
      <c r="FU97" s="55">
        <v>0</v>
      </c>
      <c r="FV97" s="125">
        <v>1322163.77</v>
      </c>
      <c r="FW97" s="55">
        <v>0</v>
      </c>
      <c r="FX97" s="125">
        <v>8281734.1399999997</v>
      </c>
      <c r="FY97" s="55">
        <v>0</v>
      </c>
      <c r="FZ97" s="125">
        <v>88205707.989999995</v>
      </c>
      <c r="GA97" s="55" t="s">
        <v>1900</v>
      </c>
      <c r="GB97" s="55" t="s">
        <v>1901</v>
      </c>
      <c r="GC97" s="55" t="s">
        <v>1900</v>
      </c>
      <c r="GD97" s="124">
        <v>93.35</v>
      </c>
      <c r="GE97" s="124">
        <v>31.56</v>
      </c>
      <c r="GF97" s="125">
        <v>3660961.6599999997</v>
      </c>
      <c r="GG97" s="125">
        <v>6960.0031558935352</v>
      </c>
      <c r="GH97" s="125">
        <v>6596276.959999999</v>
      </c>
      <c r="GI97" s="125">
        <v>12540.450494296576</v>
      </c>
      <c r="GJ97" s="125">
        <v>532535.64</v>
      </c>
      <c r="GK97" s="125">
        <v>1012.4251711026616</v>
      </c>
      <c r="GL97" s="125">
        <v>543768.84</v>
      </c>
      <c r="GM97" s="125">
        <v>1033.7810646387832</v>
      </c>
      <c r="GN97" s="125">
        <v>414729.08</v>
      </c>
      <c r="GO97" s="125">
        <v>788.4583269961978</v>
      </c>
      <c r="GP97" s="125">
        <v>25900.080000000002</v>
      </c>
      <c r="GQ97" s="125">
        <v>49.2396958174905</v>
      </c>
      <c r="GR97" s="125">
        <v>90252.560000000012</v>
      </c>
      <c r="GS97" s="125">
        <v>171.58281368821295</v>
      </c>
      <c r="GT97" s="125">
        <v>4989090.7599999988</v>
      </c>
      <c r="GU97" s="125">
        <v>9484.9634220532298</v>
      </c>
      <c r="GV97" s="125">
        <v>187077.8200000003</v>
      </c>
      <c r="GW97" s="125">
        <v>355.6612547528523</v>
      </c>
      <c r="GX97" s="55">
        <v>0</v>
      </c>
      <c r="GY97" s="55">
        <v>0</v>
      </c>
      <c r="GZ97" s="55">
        <v>0</v>
      </c>
      <c r="HA97" s="55" t="s">
        <v>1901</v>
      </c>
      <c r="HB97" s="172">
        <v>0.67755788532793126</v>
      </c>
      <c r="HC97" s="123">
        <v>455</v>
      </c>
      <c r="HD97" s="153">
        <v>0.28833967046894804</v>
      </c>
      <c r="HE97" s="123">
        <v>61</v>
      </c>
      <c r="HF97" s="153">
        <v>0.11596958174904944</v>
      </c>
      <c r="HG97" s="123">
        <v>2767</v>
      </c>
      <c r="HH97" s="153">
        <v>1.7534854245880862</v>
      </c>
      <c r="HI97" s="123">
        <v>65</v>
      </c>
      <c r="HJ97" s="153">
        <v>0.12357414448669202</v>
      </c>
      <c r="HK97" s="123">
        <v>1034</v>
      </c>
      <c r="HL97" s="153">
        <v>0.65525982256020288</v>
      </c>
      <c r="HM97" s="123">
        <v>7</v>
      </c>
      <c r="HN97" s="153">
        <v>1.3307984790874524E-2</v>
      </c>
      <c r="HO97" s="123">
        <v>852</v>
      </c>
      <c r="HP97" s="153">
        <v>0.53992395437262353</v>
      </c>
      <c r="HQ97" s="123">
        <v>382</v>
      </c>
      <c r="HR97" s="153">
        <v>0.24207858048162229</v>
      </c>
      <c r="HS97" s="123">
        <v>10</v>
      </c>
      <c r="HT97" s="153">
        <v>5</v>
      </c>
      <c r="HU97" s="123">
        <v>21</v>
      </c>
      <c r="HV97" s="153">
        <v>10.5</v>
      </c>
      <c r="HW97" s="123">
        <v>382</v>
      </c>
      <c r="HX97" s="123">
        <v>127.33333333333333</v>
      </c>
      <c r="HY97" s="153">
        <v>1.0611111111111111</v>
      </c>
      <c r="HZ97" s="123">
        <v>15766</v>
      </c>
      <c r="IA97" s="153">
        <v>9.9911280101394162</v>
      </c>
      <c r="IB97" s="123">
        <v>68</v>
      </c>
      <c r="IC97" s="153">
        <v>0.12927756653992395</v>
      </c>
      <c r="ID97" s="123">
        <v>6180</v>
      </c>
      <c r="IE97" s="153">
        <v>3.9163498098859315</v>
      </c>
      <c r="IF97" s="123">
        <v>764</v>
      </c>
      <c r="IG97" s="153">
        <v>1.4524714828897338</v>
      </c>
      <c r="IH97" s="123">
        <v>670</v>
      </c>
      <c r="II97" s="153">
        <v>0.4245880861850444</v>
      </c>
      <c r="IJ97" s="123">
        <v>193</v>
      </c>
      <c r="IK97" s="153">
        <v>0.36692015209125473</v>
      </c>
      <c r="IL97" s="95">
        <v>0</v>
      </c>
      <c r="IM97" s="95">
        <v>0</v>
      </c>
      <c r="IN97" s="95">
        <v>0</v>
      </c>
      <c r="IO97" s="95">
        <v>0</v>
      </c>
      <c r="IP97" s="95">
        <v>0</v>
      </c>
      <c r="IQ97" s="113" t="s">
        <v>1900</v>
      </c>
      <c r="IR97" s="113" t="s">
        <v>1900</v>
      </c>
      <c r="IS97" s="113" t="s">
        <v>1900</v>
      </c>
      <c r="IT97" s="95">
        <v>67.83</v>
      </c>
      <c r="IU97" s="95">
        <v>21</v>
      </c>
      <c r="IV97" s="113">
        <v>3.9923954372623575E-2</v>
      </c>
      <c r="IW97" s="95" t="s">
        <v>1900</v>
      </c>
      <c r="IX97" s="95" t="s">
        <v>1900</v>
      </c>
      <c r="IY97" s="124" t="s">
        <v>1900</v>
      </c>
      <c r="IZ97" s="124" t="s">
        <v>1900</v>
      </c>
      <c r="JA97" s="182" t="s">
        <v>267</v>
      </c>
      <c r="JB97" s="182">
        <v>33</v>
      </c>
      <c r="JC97" s="230">
        <v>6.1797752808988762E-2</v>
      </c>
      <c r="JD97" s="205"/>
    </row>
    <row r="98" spans="1:264" s="35" customFormat="1" ht="29.25" hidden="1" customHeight="1">
      <c r="A98" s="122" t="s">
        <v>278</v>
      </c>
      <c r="B98" s="158" t="s">
        <v>278</v>
      </c>
      <c r="C98" s="158" t="s">
        <v>1797</v>
      </c>
      <c r="D98" s="55">
        <v>166</v>
      </c>
      <c r="E98" s="158" t="s">
        <v>769</v>
      </c>
      <c r="F98" s="145">
        <v>239</v>
      </c>
      <c r="G98" s="55" t="s">
        <v>2034</v>
      </c>
      <c r="H98" s="123">
        <v>189</v>
      </c>
      <c r="I98" s="123">
        <v>488</v>
      </c>
      <c r="J98" s="124">
        <v>2.5820105999999998</v>
      </c>
      <c r="K98" s="124">
        <v>24.500529100000001</v>
      </c>
      <c r="L98" s="123">
        <v>182</v>
      </c>
      <c r="M98" s="123">
        <v>306</v>
      </c>
      <c r="N98" s="123">
        <v>21</v>
      </c>
      <c r="O98" s="123">
        <v>38</v>
      </c>
      <c r="P98" s="123">
        <v>57</v>
      </c>
      <c r="Q98" s="123">
        <v>35</v>
      </c>
      <c r="R98" s="123">
        <v>36</v>
      </c>
      <c r="S98" s="123">
        <v>58</v>
      </c>
      <c r="T98" s="123">
        <v>42</v>
      </c>
      <c r="U98" s="123">
        <v>51</v>
      </c>
      <c r="V98" s="123">
        <v>36</v>
      </c>
      <c r="W98" s="123">
        <v>32</v>
      </c>
      <c r="X98" s="123">
        <v>43</v>
      </c>
      <c r="Y98" s="123">
        <v>33</v>
      </c>
      <c r="Z98" s="123">
        <v>6</v>
      </c>
      <c r="AA98" s="123">
        <v>136</v>
      </c>
      <c r="AB98" s="123">
        <v>104</v>
      </c>
      <c r="AC98" s="123">
        <v>82</v>
      </c>
      <c r="AD98" s="123">
        <v>60</v>
      </c>
      <c r="AE98" s="123">
        <v>224</v>
      </c>
      <c r="AF98" s="123">
        <v>170</v>
      </c>
      <c r="AG98" s="123">
        <v>29</v>
      </c>
      <c r="AH98" s="123">
        <v>5</v>
      </c>
      <c r="AI98" s="123">
        <v>102</v>
      </c>
      <c r="AJ98" s="123">
        <v>33</v>
      </c>
      <c r="AK98" s="123">
        <v>6</v>
      </c>
      <c r="AL98" s="123">
        <v>2</v>
      </c>
      <c r="AM98" s="123">
        <v>28</v>
      </c>
      <c r="AN98" s="125">
        <v>555.56613756613751</v>
      </c>
      <c r="AO98" s="125">
        <v>452</v>
      </c>
      <c r="AP98" s="123">
        <v>3</v>
      </c>
      <c r="AQ98" s="123">
        <v>6</v>
      </c>
      <c r="AR98" s="123">
        <v>48</v>
      </c>
      <c r="AS98" s="123">
        <v>24</v>
      </c>
      <c r="AT98" s="123">
        <v>22</v>
      </c>
      <c r="AU98" s="123">
        <v>26</v>
      </c>
      <c r="AV98" s="123">
        <v>12</v>
      </c>
      <c r="AW98" s="123">
        <v>13</v>
      </c>
      <c r="AX98" s="123">
        <v>7</v>
      </c>
      <c r="AY98" s="123">
        <v>6</v>
      </c>
      <c r="AZ98" s="123">
        <v>22</v>
      </c>
      <c r="BA98" s="125">
        <v>25441.91489361702</v>
      </c>
      <c r="BB98" s="125">
        <v>20172</v>
      </c>
      <c r="BC98" s="123">
        <v>7</v>
      </c>
      <c r="BD98" s="123">
        <v>23</v>
      </c>
      <c r="BE98" s="123">
        <v>35</v>
      </c>
      <c r="BF98" s="123">
        <v>28</v>
      </c>
      <c r="BG98" s="123">
        <v>22</v>
      </c>
      <c r="BH98" s="123">
        <v>17</v>
      </c>
      <c r="BI98" s="123">
        <v>15</v>
      </c>
      <c r="BJ98" s="123">
        <v>11</v>
      </c>
      <c r="BK98" s="123">
        <v>7</v>
      </c>
      <c r="BL98" s="123">
        <v>4</v>
      </c>
      <c r="BM98" s="123">
        <v>7</v>
      </c>
      <c r="BN98" s="123">
        <v>3</v>
      </c>
      <c r="BO98" s="123">
        <v>1</v>
      </c>
      <c r="BP98" s="123">
        <v>1</v>
      </c>
      <c r="BQ98" s="123">
        <v>0</v>
      </c>
      <c r="BR98" s="123">
        <v>1</v>
      </c>
      <c r="BS98" s="123">
        <v>1</v>
      </c>
      <c r="BT98" s="123">
        <v>1</v>
      </c>
      <c r="BU98" s="123">
        <v>0</v>
      </c>
      <c r="BV98" s="123">
        <v>1</v>
      </c>
      <c r="BW98" s="123">
        <v>3</v>
      </c>
      <c r="BX98" s="123">
        <v>98</v>
      </c>
      <c r="BY98" s="125">
        <v>35047.836734693876</v>
      </c>
      <c r="BZ98" s="125">
        <v>30058.5</v>
      </c>
      <c r="CA98" s="123">
        <v>26</v>
      </c>
      <c r="CB98" s="125">
        <v>17018.76923076923</v>
      </c>
      <c r="CC98" s="125">
        <v>12834</v>
      </c>
      <c r="CD98" s="123">
        <v>66</v>
      </c>
      <c r="CE98" s="125">
        <v>15539.424242424242</v>
      </c>
      <c r="CF98" s="125">
        <v>12342</v>
      </c>
      <c r="CG98" s="123">
        <v>122</v>
      </c>
      <c r="CH98" s="123">
        <v>47</v>
      </c>
      <c r="CI98" s="123">
        <v>12</v>
      </c>
      <c r="CJ98" s="123">
        <v>7</v>
      </c>
      <c r="CK98" s="123">
        <v>0</v>
      </c>
      <c r="CL98" s="123">
        <v>0</v>
      </c>
      <c r="CM98" s="126">
        <v>0</v>
      </c>
      <c r="CN98" s="123">
        <v>6</v>
      </c>
      <c r="CO98" s="126">
        <v>3.1746031746031744E-2</v>
      </c>
      <c r="CP98" s="123">
        <v>90</v>
      </c>
      <c r="CQ98" s="123">
        <v>27</v>
      </c>
      <c r="CR98" s="126">
        <v>5.5327868852459015E-2</v>
      </c>
      <c r="CS98" s="123">
        <v>11</v>
      </c>
      <c r="CT98" s="126">
        <f t="shared" si="9"/>
        <v>5.8201058201058198E-2</v>
      </c>
      <c r="CU98" s="123">
        <v>121</v>
      </c>
      <c r="CV98" s="126">
        <f t="shared" si="10"/>
        <v>0.64021164021164023</v>
      </c>
      <c r="CW98" s="123">
        <v>6</v>
      </c>
      <c r="CX98" s="126">
        <f t="shared" si="11"/>
        <v>3.1746031746031744E-2</v>
      </c>
      <c r="CY98" s="123">
        <v>56</v>
      </c>
      <c r="CZ98" s="126">
        <f t="shared" si="12"/>
        <v>0.29629629629629628</v>
      </c>
      <c r="DA98" s="122" t="s">
        <v>2026</v>
      </c>
      <c r="DB98" s="55"/>
      <c r="DC98" s="55">
        <v>0</v>
      </c>
      <c r="DD98" s="55">
        <v>1</v>
      </c>
      <c r="DE98" s="78" t="s">
        <v>350</v>
      </c>
      <c r="DF98" s="127" t="s">
        <v>351</v>
      </c>
      <c r="DG98" s="78" t="s">
        <v>527</v>
      </c>
      <c r="DH98" s="127" t="s">
        <v>685</v>
      </c>
      <c r="DI98" s="78" t="s">
        <v>520</v>
      </c>
      <c r="DJ98" s="127" t="s">
        <v>686</v>
      </c>
      <c r="DK98" s="78" t="s">
        <v>687</v>
      </c>
      <c r="DL98" s="127" t="s">
        <v>688</v>
      </c>
      <c r="DM98" s="127" t="s">
        <v>689</v>
      </c>
      <c r="DN98" s="55" t="s">
        <v>1897</v>
      </c>
      <c r="DO98" s="68">
        <v>11.71875</v>
      </c>
      <c r="DP98" s="55" t="s">
        <v>1898</v>
      </c>
      <c r="DQ98" s="55" t="s">
        <v>272</v>
      </c>
      <c r="DR98" s="127" t="s">
        <v>530</v>
      </c>
      <c r="DS98" s="169" t="s">
        <v>2038</v>
      </c>
      <c r="DT98" s="77"/>
      <c r="DU98" s="78" t="s">
        <v>267</v>
      </c>
      <c r="DV98" s="123">
        <v>193</v>
      </c>
      <c r="DW98" s="123">
        <v>189</v>
      </c>
      <c r="DX98" s="55">
        <v>3</v>
      </c>
      <c r="DY98" s="55">
        <v>1</v>
      </c>
      <c r="DZ98" s="55">
        <v>7</v>
      </c>
      <c r="EA98" s="55">
        <v>28</v>
      </c>
      <c r="EB98" s="123">
        <v>70</v>
      </c>
      <c r="EC98" s="55">
        <v>58</v>
      </c>
      <c r="ED98" s="55">
        <v>20</v>
      </c>
      <c r="EE98" s="55">
        <v>10</v>
      </c>
      <c r="EF98" s="55">
        <v>0</v>
      </c>
      <c r="EG98" s="55">
        <v>0</v>
      </c>
      <c r="EH98" s="78">
        <v>1</v>
      </c>
      <c r="EI98" s="78">
        <v>0</v>
      </c>
      <c r="EJ98" s="127" t="s">
        <v>268</v>
      </c>
      <c r="EK98" s="127" t="s">
        <v>290</v>
      </c>
      <c r="EL98" s="81">
        <v>26815</v>
      </c>
      <c r="EM98" s="78">
        <v>47</v>
      </c>
      <c r="EN98" s="78" t="s">
        <v>354</v>
      </c>
      <c r="EO98" s="84">
        <v>14078</v>
      </c>
      <c r="EP98" s="78">
        <v>2.14</v>
      </c>
      <c r="EQ98" s="263">
        <v>13432.3372213817</v>
      </c>
      <c r="ER98" s="263">
        <v>95454.503173244404</v>
      </c>
      <c r="ES98" s="84">
        <f t="shared" si="13"/>
        <v>82022.165951862698</v>
      </c>
      <c r="ET98" s="113">
        <f t="shared" si="14"/>
        <v>0.85928021439698044</v>
      </c>
      <c r="EU98" s="55">
        <v>0</v>
      </c>
      <c r="EV98" s="55">
        <v>3</v>
      </c>
      <c r="EW98" s="55" t="s">
        <v>1898</v>
      </c>
      <c r="EX98" s="78" t="s">
        <v>513</v>
      </c>
      <c r="EY98" s="158" t="s">
        <v>691</v>
      </c>
      <c r="EZ98" s="158" t="s">
        <v>691</v>
      </c>
      <c r="FA98" s="78" t="s">
        <v>267</v>
      </c>
      <c r="FB98" s="55" t="s">
        <v>51</v>
      </c>
      <c r="FC98" s="55" t="s">
        <v>1901</v>
      </c>
      <c r="FD98" s="122"/>
      <c r="FE98" s="55"/>
      <c r="FF98" s="127" t="s">
        <v>267</v>
      </c>
      <c r="FG98" s="55" t="s">
        <v>272</v>
      </c>
      <c r="FH98" s="78" t="s">
        <v>692</v>
      </c>
      <c r="FI98" s="78" t="s">
        <v>693</v>
      </c>
      <c r="FJ98" s="55">
        <v>4018</v>
      </c>
      <c r="FK98" s="55">
        <v>21</v>
      </c>
      <c r="FL98" s="78" t="s">
        <v>694</v>
      </c>
      <c r="FM98" s="55"/>
      <c r="FN98" s="55" t="s">
        <v>1954</v>
      </c>
      <c r="FO98" s="55" t="s">
        <v>1900</v>
      </c>
      <c r="FP98" s="55">
        <v>1</v>
      </c>
      <c r="FQ98" s="125">
        <v>32490267.367563382</v>
      </c>
      <c r="FR98" s="125">
        <v>168343.3542360797</v>
      </c>
      <c r="FS98" s="55">
        <v>3</v>
      </c>
      <c r="FT98" s="55" t="s">
        <v>1920</v>
      </c>
      <c r="FU98" s="55">
        <v>1</v>
      </c>
      <c r="FV98" s="125">
        <v>1000000</v>
      </c>
      <c r="FW98" s="55">
        <v>1</v>
      </c>
      <c r="FX98" s="125">
        <v>209386.67</v>
      </c>
      <c r="FY98" s="55">
        <v>3</v>
      </c>
      <c r="FZ98" s="125">
        <v>30570298.98</v>
      </c>
      <c r="GA98" s="55" t="s">
        <v>1900</v>
      </c>
      <c r="GB98" s="55" t="s">
        <v>1901</v>
      </c>
      <c r="GC98" s="55" t="s">
        <v>1900</v>
      </c>
      <c r="GD98" s="124">
        <v>94.61</v>
      </c>
      <c r="GE98" s="124">
        <v>27.51</v>
      </c>
      <c r="GF98" s="125">
        <v>1300338.8600000001</v>
      </c>
      <c r="GG98" s="125">
        <v>6880.0997883597893</v>
      </c>
      <c r="GH98" s="125">
        <v>2561501.4600000004</v>
      </c>
      <c r="GI98" s="125">
        <v>13552.91777777778</v>
      </c>
      <c r="GJ98" s="125">
        <v>180754.88999999998</v>
      </c>
      <c r="GK98" s="125">
        <v>956.37507936507927</v>
      </c>
      <c r="GL98" s="125">
        <v>196217.83</v>
      </c>
      <c r="GM98" s="125">
        <v>1038.1895767195767</v>
      </c>
      <c r="GN98" s="125">
        <v>238405.39</v>
      </c>
      <c r="GO98" s="125">
        <v>1261.4041798941801</v>
      </c>
      <c r="GP98" s="125">
        <v>9709.32</v>
      </c>
      <c r="GQ98" s="125">
        <v>51.372063492063489</v>
      </c>
      <c r="GR98" s="125">
        <v>48968.869999999995</v>
      </c>
      <c r="GS98" s="125">
        <v>259.09455026455026</v>
      </c>
      <c r="GT98" s="125">
        <v>1887445.1600000006</v>
      </c>
      <c r="GU98" s="125">
        <v>9986.4823280423316</v>
      </c>
      <c r="GV98" s="125">
        <v>-39451.160000000615</v>
      </c>
      <c r="GW98" s="125">
        <v>-208.73629629629954</v>
      </c>
      <c r="GX98" s="55">
        <v>0</v>
      </c>
      <c r="GY98" s="55">
        <v>0</v>
      </c>
      <c r="GZ98" s="55">
        <v>0</v>
      </c>
      <c r="HA98" s="55" t="s">
        <v>1898</v>
      </c>
      <c r="HB98" s="172">
        <v>0.52710456271744743</v>
      </c>
      <c r="HC98" s="123">
        <v>148</v>
      </c>
      <c r="HD98" s="153">
        <v>0.26102292768959434</v>
      </c>
      <c r="HE98" s="123">
        <v>13</v>
      </c>
      <c r="HF98" s="153">
        <v>6.8783068783068779E-2</v>
      </c>
      <c r="HG98" s="123">
        <v>964</v>
      </c>
      <c r="HH98" s="153">
        <v>1.7001763668430334</v>
      </c>
      <c r="HI98" s="123">
        <v>16</v>
      </c>
      <c r="HJ98" s="153">
        <v>8.4656084656084651E-2</v>
      </c>
      <c r="HK98" s="123">
        <v>420</v>
      </c>
      <c r="HL98" s="153">
        <v>0.7407407407407407</v>
      </c>
      <c r="HM98" s="123">
        <v>0</v>
      </c>
      <c r="HN98" s="153">
        <v>0</v>
      </c>
      <c r="HO98" s="123">
        <v>194</v>
      </c>
      <c r="HP98" s="153">
        <v>0.34215167548500885</v>
      </c>
      <c r="HQ98" s="123">
        <v>445</v>
      </c>
      <c r="HR98" s="153">
        <v>0.78483245149911818</v>
      </c>
      <c r="HS98" s="123">
        <v>2</v>
      </c>
      <c r="HT98" s="153">
        <v>1</v>
      </c>
      <c r="HU98" s="123">
        <v>5</v>
      </c>
      <c r="HV98" s="153">
        <v>2.5</v>
      </c>
      <c r="HW98" s="123">
        <v>204</v>
      </c>
      <c r="HX98" s="123">
        <v>68</v>
      </c>
      <c r="HY98" s="153">
        <v>1.8888888888888888</v>
      </c>
      <c r="HZ98" s="123">
        <v>5357</v>
      </c>
      <c r="IA98" s="153">
        <v>9.4479717813051156</v>
      </c>
      <c r="IB98" s="123">
        <v>13</v>
      </c>
      <c r="IC98" s="153">
        <v>6.8783068783068779E-2</v>
      </c>
      <c r="ID98" s="123">
        <v>3274</v>
      </c>
      <c r="IE98" s="153">
        <v>5.7742504409171076</v>
      </c>
      <c r="IF98" s="123">
        <v>203</v>
      </c>
      <c r="IG98" s="153">
        <v>1.0740740740740742</v>
      </c>
      <c r="IH98" s="123">
        <v>251</v>
      </c>
      <c r="II98" s="153">
        <v>0.44268077601410938</v>
      </c>
      <c r="IJ98" s="123">
        <v>51</v>
      </c>
      <c r="IK98" s="153">
        <v>0.26984126984126983</v>
      </c>
      <c r="IL98" s="95">
        <v>0</v>
      </c>
      <c r="IM98" s="95">
        <v>0</v>
      </c>
      <c r="IN98" s="95">
        <v>0</v>
      </c>
      <c r="IO98" s="95">
        <v>0</v>
      </c>
      <c r="IP98" s="95">
        <v>0</v>
      </c>
      <c r="IQ98" s="113" t="s">
        <v>1900</v>
      </c>
      <c r="IR98" s="113" t="s">
        <v>1900</v>
      </c>
      <c r="IS98" s="113" t="s">
        <v>1900</v>
      </c>
      <c r="IT98" s="95">
        <v>78.040000000000006</v>
      </c>
      <c r="IU98" s="95">
        <v>4</v>
      </c>
      <c r="IV98" s="113">
        <v>2.1164021164021163E-2</v>
      </c>
      <c r="IW98" s="95" t="s">
        <v>1900</v>
      </c>
      <c r="IX98" s="95" t="s">
        <v>1900</v>
      </c>
      <c r="IY98" s="124" t="s">
        <v>1900</v>
      </c>
      <c r="IZ98" s="124" t="s">
        <v>1900</v>
      </c>
      <c r="JA98" s="182" t="s">
        <v>267</v>
      </c>
      <c r="JB98" s="182">
        <v>10</v>
      </c>
      <c r="JC98" s="230">
        <v>5.181347150259067E-2</v>
      </c>
      <c r="JD98" s="205"/>
    </row>
    <row r="99" spans="1:264" s="35" customFormat="1" ht="29.25" hidden="1" customHeight="1">
      <c r="A99" s="122" t="s">
        <v>278</v>
      </c>
      <c r="B99" s="158" t="s">
        <v>278</v>
      </c>
      <c r="C99" s="158" t="s">
        <v>1802</v>
      </c>
      <c r="D99" s="55">
        <v>172</v>
      </c>
      <c r="E99" s="158" t="s">
        <v>771</v>
      </c>
      <c r="F99" s="145">
        <v>238</v>
      </c>
      <c r="G99" s="55" t="s">
        <v>2039</v>
      </c>
      <c r="H99" s="123">
        <v>117</v>
      </c>
      <c r="I99" s="123">
        <v>343</v>
      </c>
      <c r="J99" s="124">
        <v>2.9316238999999999</v>
      </c>
      <c r="K99" s="124">
        <v>20.5470085</v>
      </c>
      <c r="L99" s="123">
        <v>151</v>
      </c>
      <c r="M99" s="123">
        <v>192</v>
      </c>
      <c r="N99" s="123">
        <v>17</v>
      </c>
      <c r="O99" s="123">
        <v>42</v>
      </c>
      <c r="P99" s="123">
        <v>45</v>
      </c>
      <c r="Q99" s="123">
        <v>37</v>
      </c>
      <c r="R99" s="123">
        <v>33</v>
      </c>
      <c r="S99" s="123">
        <v>45</v>
      </c>
      <c r="T99" s="123">
        <v>30</v>
      </c>
      <c r="U99" s="123">
        <v>34</v>
      </c>
      <c r="V99" s="123">
        <v>19</v>
      </c>
      <c r="W99" s="123">
        <v>10</v>
      </c>
      <c r="X99" s="123">
        <v>19</v>
      </c>
      <c r="Y99" s="123">
        <v>9</v>
      </c>
      <c r="Z99" s="123">
        <v>3</v>
      </c>
      <c r="AA99" s="123">
        <v>125</v>
      </c>
      <c r="AB99" s="123">
        <v>36</v>
      </c>
      <c r="AC99" s="123">
        <v>31</v>
      </c>
      <c r="AD99" s="123">
        <v>45</v>
      </c>
      <c r="AE99" s="123">
        <v>195</v>
      </c>
      <c r="AF99" s="123">
        <v>91</v>
      </c>
      <c r="AG99" s="123">
        <v>11</v>
      </c>
      <c r="AH99" s="123">
        <v>1</v>
      </c>
      <c r="AI99" s="123">
        <v>44</v>
      </c>
      <c r="AJ99" s="123">
        <v>6</v>
      </c>
      <c r="AK99" s="123">
        <v>3</v>
      </c>
      <c r="AL99" s="123">
        <v>1</v>
      </c>
      <c r="AM99" s="123">
        <v>8</v>
      </c>
      <c r="AN99" s="125">
        <v>561.9316239316239</v>
      </c>
      <c r="AO99" s="125">
        <v>429</v>
      </c>
      <c r="AP99" s="123">
        <v>2</v>
      </c>
      <c r="AQ99" s="123">
        <v>6</v>
      </c>
      <c r="AR99" s="123">
        <v>32</v>
      </c>
      <c r="AS99" s="123">
        <v>13</v>
      </c>
      <c r="AT99" s="123">
        <v>12</v>
      </c>
      <c r="AU99" s="123">
        <v>10</v>
      </c>
      <c r="AV99" s="123">
        <v>12</v>
      </c>
      <c r="AW99" s="123">
        <v>6</v>
      </c>
      <c r="AX99" s="123">
        <v>3</v>
      </c>
      <c r="AY99" s="123">
        <v>2</v>
      </c>
      <c r="AZ99" s="123">
        <v>19</v>
      </c>
      <c r="BA99" s="125">
        <v>24463.310344827587</v>
      </c>
      <c r="BB99" s="125">
        <v>17608</v>
      </c>
      <c r="BC99" s="123">
        <v>7</v>
      </c>
      <c r="BD99" s="123">
        <v>23</v>
      </c>
      <c r="BE99" s="123">
        <v>18</v>
      </c>
      <c r="BF99" s="123">
        <v>15</v>
      </c>
      <c r="BG99" s="123">
        <v>11</v>
      </c>
      <c r="BH99" s="123">
        <v>11</v>
      </c>
      <c r="BI99" s="123">
        <v>5</v>
      </c>
      <c r="BJ99" s="123">
        <v>3</v>
      </c>
      <c r="BK99" s="123">
        <v>5</v>
      </c>
      <c r="BL99" s="123">
        <v>7</v>
      </c>
      <c r="BM99" s="123">
        <v>3</v>
      </c>
      <c r="BN99" s="123">
        <v>1</v>
      </c>
      <c r="BO99" s="123">
        <v>3</v>
      </c>
      <c r="BP99" s="123">
        <v>1</v>
      </c>
      <c r="BQ99" s="123">
        <v>1</v>
      </c>
      <c r="BR99" s="123">
        <v>1</v>
      </c>
      <c r="BS99" s="123">
        <v>0</v>
      </c>
      <c r="BT99" s="123">
        <v>0</v>
      </c>
      <c r="BU99" s="123">
        <v>0</v>
      </c>
      <c r="BV99" s="123">
        <v>0</v>
      </c>
      <c r="BW99" s="123">
        <v>1</v>
      </c>
      <c r="BX99" s="123">
        <v>53</v>
      </c>
      <c r="BY99" s="125">
        <v>36185.735849056604</v>
      </c>
      <c r="BZ99" s="125">
        <v>29952</v>
      </c>
      <c r="CA99" s="123">
        <v>22</v>
      </c>
      <c r="CB99" s="125">
        <v>16656.727272727272</v>
      </c>
      <c r="CC99" s="125">
        <v>13820</v>
      </c>
      <c r="CD99" s="123">
        <v>44</v>
      </c>
      <c r="CE99" s="125">
        <v>16397.25</v>
      </c>
      <c r="CF99" s="125">
        <v>11274</v>
      </c>
      <c r="CG99" s="123">
        <v>83</v>
      </c>
      <c r="CH99" s="123">
        <v>17</v>
      </c>
      <c r="CI99" s="123">
        <v>14</v>
      </c>
      <c r="CJ99" s="123">
        <v>2</v>
      </c>
      <c r="CK99" s="123">
        <v>0</v>
      </c>
      <c r="CL99" s="123">
        <v>0</v>
      </c>
      <c r="CM99" s="126">
        <v>0</v>
      </c>
      <c r="CN99" s="123">
        <v>2</v>
      </c>
      <c r="CO99" s="126">
        <v>1.7094017094017096E-2</v>
      </c>
      <c r="CP99" s="123">
        <v>65</v>
      </c>
      <c r="CQ99" s="123">
        <v>27</v>
      </c>
      <c r="CR99" s="126">
        <v>7.8717201166180764E-2</v>
      </c>
      <c r="CS99" s="123">
        <v>2</v>
      </c>
      <c r="CT99" s="126">
        <f t="shared" si="9"/>
        <v>1.7094017094017096E-2</v>
      </c>
      <c r="CU99" s="123">
        <v>59</v>
      </c>
      <c r="CV99" s="126">
        <f t="shared" si="10"/>
        <v>0.50427350427350426</v>
      </c>
      <c r="CW99" s="123">
        <v>0</v>
      </c>
      <c r="CX99" s="126">
        <f t="shared" si="11"/>
        <v>0</v>
      </c>
      <c r="CY99" s="123">
        <v>18</v>
      </c>
      <c r="CZ99" s="126">
        <f t="shared" si="12"/>
        <v>0.15384615384615385</v>
      </c>
      <c r="DA99" s="122" t="s">
        <v>2026</v>
      </c>
      <c r="DB99" s="55"/>
      <c r="DC99" s="55">
        <v>0</v>
      </c>
      <c r="DD99" s="55">
        <v>2</v>
      </c>
      <c r="DE99" s="78" t="s">
        <v>350</v>
      </c>
      <c r="DF99" s="127" t="s">
        <v>351</v>
      </c>
      <c r="DG99" s="78" t="s">
        <v>527</v>
      </c>
      <c r="DH99" s="127" t="s">
        <v>685</v>
      </c>
      <c r="DI99" s="78" t="s">
        <v>520</v>
      </c>
      <c r="DJ99" s="127" t="s">
        <v>686</v>
      </c>
      <c r="DK99" s="78" t="s">
        <v>687</v>
      </c>
      <c r="DL99" s="127" t="s">
        <v>688</v>
      </c>
      <c r="DM99" s="127" t="s">
        <v>689</v>
      </c>
      <c r="DN99" s="55" t="s">
        <v>1897</v>
      </c>
      <c r="DO99" s="68">
        <v>5.54016620498615</v>
      </c>
      <c r="DP99" s="55" t="s">
        <v>1898</v>
      </c>
      <c r="DQ99" s="55" t="s">
        <v>1904</v>
      </c>
      <c r="DR99" s="127" t="s">
        <v>530</v>
      </c>
      <c r="DS99" s="169"/>
      <c r="DT99" s="77"/>
      <c r="DU99" s="78" t="s">
        <v>267</v>
      </c>
      <c r="DV99" s="123">
        <v>125</v>
      </c>
      <c r="DW99" s="123">
        <v>117</v>
      </c>
      <c r="DX99" s="55">
        <v>5</v>
      </c>
      <c r="DY99" s="55">
        <v>3</v>
      </c>
      <c r="DZ99" s="55">
        <v>6</v>
      </c>
      <c r="EA99" s="55">
        <v>12</v>
      </c>
      <c r="EB99" s="123">
        <v>44</v>
      </c>
      <c r="EC99" s="55">
        <v>44</v>
      </c>
      <c r="ED99" s="55">
        <v>10</v>
      </c>
      <c r="EE99" s="55">
        <v>9</v>
      </c>
      <c r="EF99" s="55">
        <v>0</v>
      </c>
      <c r="EG99" s="55">
        <v>0</v>
      </c>
      <c r="EH99" s="78">
        <v>1</v>
      </c>
      <c r="EI99" s="78">
        <v>0</v>
      </c>
      <c r="EJ99" s="127" t="s">
        <v>268</v>
      </c>
      <c r="EK99" s="127" t="s">
        <v>290</v>
      </c>
      <c r="EL99" s="81">
        <v>27029</v>
      </c>
      <c r="EM99" s="78">
        <v>47</v>
      </c>
      <c r="EN99" s="78" t="s">
        <v>404</v>
      </c>
      <c r="EO99" s="84">
        <v>11970</v>
      </c>
      <c r="EP99" s="78">
        <v>1.41</v>
      </c>
      <c r="EQ99" s="263">
        <v>11381.867442499901</v>
      </c>
      <c r="ER99" s="263">
        <v>67728.150293102197</v>
      </c>
      <c r="ES99" s="84">
        <f t="shared" si="13"/>
        <v>56346.282850602292</v>
      </c>
      <c r="ET99" s="113">
        <f t="shared" si="14"/>
        <v>0.83194775889724693</v>
      </c>
      <c r="EU99" s="55">
        <v>0</v>
      </c>
      <c r="EV99" s="55">
        <v>2</v>
      </c>
      <c r="EW99" s="55" t="s">
        <v>1901</v>
      </c>
      <c r="EX99" s="78" t="s">
        <v>513</v>
      </c>
      <c r="EY99" s="158" t="s">
        <v>372</v>
      </c>
      <c r="EZ99" s="158" t="s">
        <v>691</v>
      </c>
      <c r="FA99" s="78" t="s">
        <v>267</v>
      </c>
      <c r="FB99" s="55" t="s">
        <v>51</v>
      </c>
      <c r="FC99" s="55" t="s">
        <v>1901</v>
      </c>
      <c r="FD99" s="122"/>
      <c r="FE99" s="55"/>
      <c r="FF99" s="127" t="s">
        <v>267</v>
      </c>
      <c r="FG99" s="55" t="s">
        <v>272</v>
      </c>
      <c r="FH99" s="78" t="s">
        <v>772</v>
      </c>
      <c r="FI99" s="78" t="s">
        <v>693</v>
      </c>
      <c r="FJ99" s="55">
        <v>4018</v>
      </c>
      <c r="FK99" s="55">
        <v>21</v>
      </c>
      <c r="FL99" s="78" t="s">
        <v>694</v>
      </c>
      <c r="FM99" s="55"/>
      <c r="FN99" s="55" t="s">
        <v>1900</v>
      </c>
      <c r="FO99" s="55" t="s">
        <v>1900</v>
      </c>
      <c r="FP99" s="55">
        <v>2</v>
      </c>
      <c r="FQ99" s="125">
        <v>22010869.836031791</v>
      </c>
      <c r="FR99" s="125">
        <v>176086.95868825432</v>
      </c>
      <c r="FS99" s="55">
        <v>3</v>
      </c>
      <c r="FT99" s="55" t="s">
        <v>1920</v>
      </c>
      <c r="FU99" s="55">
        <v>1</v>
      </c>
      <c r="FV99" s="125">
        <v>1322163.77</v>
      </c>
      <c r="FW99" s="55">
        <v>0</v>
      </c>
      <c r="FX99" s="125">
        <v>0</v>
      </c>
      <c r="FY99" s="55">
        <v>2</v>
      </c>
      <c r="FZ99" s="125">
        <v>1066582.3399999999</v>
      </c>
      <c r="GA99" s="55" t="s">
        <v>1900</v>
      </c>
      <c r="GB99" s="55" t="s">
        <v>1900</v>
      </c>
      <c r="GC99" s="55" t="s">
        <v>1900</v>
      </c>
      <c r="GD99" s="124">
        <v>83.42</v>
      </c>
      <c r="GE99" s="124">
        <v>44.44</v>
      </c>
      <c r="GF99" s="125">
        <v>731663.33</v>
      </c>
      <c r="GG99" s="125">
        <v>6253.5327350427351</v>
      </c>
      <c r="GH99" s="125">
        <v>1526498.2999999998</v>
      </c>
      <c r="GI99" s="125">
        <v>13046.994017094015</v>
      </c>
      <c r="GJ99" s="125">
        <v>191399.3</v>
      </c>
      <c r="GK99" s="125">
        <v>1635.891452991453</v>
      </c>
      <c r="GL99" s="125">
        <v>127084.1</v>
      </c>
      <c r="GM99" s="125">
        <v>1086.1888888888889</v>
      </c>
      <c r="GN99" s="125">
        <v>160944.92000000001</v>
      </c>
      <c r="GO99" s="125">
        <v>1375.5976068376069</v>
      </c>
      <c r="GP99" s="125">
        <v>7606.39</v>
      </c>
      <c r="GQ99" s="125">
        <v>65.011880341880342</v>
      </c>
      <c r="GR99" s="125">
        <v>31329.22</v>
      </c>
      <c r="GS99" s="125">
        <v>267.77111111111111</v>
      </c>
      <c r="GT99" s="125">
        <v>1008134.3699999998</v>
      </c>
      <c r="GU99" s="125">
        <v>8616.533076923075</v>
      </c>
      <c r="GV99" s="125">
        <v>55369.030000000261</v>
      </c>
      <c r="GW99" s="125">
        <v>473.23957264957488</v>
      </c>
      <c r="GX99" s="55">
        <v>0</v>
      </c>
      <c r="GY99" s="55">
        <v>0</v>
      </c>
      <c r="GZ99" s="55">
        <v>0</v>
      </c>
      <c r="HA99" s="55" t="s">
        <v>1898</v>
      </c>
      <c r="HB99" s="172">
        <v>0.53891870129881503</v>
      </c>
      <c r="HC99" s="123">
        <v>157</v>
      </c>
      <c r="HD99" s="153">
        <v>0.44729344729344733</v>
      </c>
      <c r="HE99" s="123">
        <v>47</v>
      </c>
      <c r="HF99" s="153">
        <v>0.40170940170940173</v>
      </c>
      <c r="HG99" s="123">
        <v>1015</v>
      </c>
      <c r="HH99" s="153">
        <v>2.8917378917378915</v>
      </c>
      <c r="HI99" s="123">
        <v>69</v>
      </c>
      <c r="HJ99" s="153">
        <v>0.58974358974358976</v>
      </c>
      <c r="HK99" s="123">
        <v>354</v>
      </c>
      <c r="HL99" s="153">
        <v>1.0085470085470085</v>
      </c>
      <c r="HM99" s="123">
        <v>4</v>
      </c>
      <c r="HN99" s="153">
        <v>3.4188034188034191E-2</v>
      </c>
      <c r="HO99" s="123">
        <v>243</v>
      </c>
      <c r="HP99" s="153">
        <v>0.69230769230769229</v>
      </c>
      <c r="HQ99" s="123">
        <v>491</v>
      </c>
      <c r="HR99" s="153">
        <v>1.3988603988603987</v>
      </c>
      <c r="HS99" s="123">
        <v>4</v>
      </c>
      <c r="HT99" s="153">
        <v>2</v>
      </c>
      <c r="HU99" s="123">
        <v>3</v>
      </c>
      <c r="HV99" s="153">
        <v>1.5</v>
      </c>
      <c r="HW99" s="123">
        <v>201</v>
      </c>
      <c r="HX99" s="123">
        <v>67</v>
      </c>
      <c r="HY99" s="153">
        <v>2.7916666666666665</v>
      </c>
      <c r="HZ99" s="123">
        <v>4544</v>
      </c>
      <c r="IA99" s="153">
        <v>12.945868945868947</v>
      </c>
      <c r="IB99" s="123">
        <v>24</v>
      </c>
      <c r="IC99" s="153">
        <v>0.20512820512820512</v>
      </c>
      <c r="ID99" s="123">
        <v>2643</v>
      </c>
      <c r="IE99" s="153">
        <v>7.5299145299145298</v>
      </c>
      <c r="IF99" s="123">
        <v>463</v>
      </c>
      <c r="IG99" s="153">
        <v>3.9572649572649574</v>
      </c>
      <c r="IH99" s="123">
        <v>131</v>
      </c>
      <c r="II99" s="153">
        <v>0.37321937321937321</v>
      </c>
      <c r="IJ99" s="123">
        <v>102</v>
      </c>
      <c r="IK99" s="153">
        <v>0.87179487179487181</v>
      </c>
      <c r="IL99" s="95">
        <v>0</v>
      </c>
      <c r="IM99" s="95">
        <v>0</v>
      </c>
      <c r="IN99" s="95">
        <v>0</v>
      </c>
      <c r="IO99" s="95">
        <v>0</v>
      </c>
      <c r="IP99" s="95">
        <v>0</v>
      </c>
      <c r="IQ99" s="113" t="s">
        <v>1900</v>
      </c>
      <c r="IR99" s="113" t="s">
        <v>1900</v>
      </c>
      <c r="IS99" s="113" t="s">
        <v>1900</v>
      </c>
      <c r="IT99" s="95">
        <v>52</v>
      </c>
      <c r="IU99" s="95">
        <v>6</v>
      </c>
      <c r="IV99" s="113">
        <v>5.128205128205128E-2</v>
      </c>
      <c r="IW99" s="95" t="s">
        <v>1900</v>
      </c>
      <c r="IX99" s="95" t="s">
        <v>1900</v>
      </c>
      <c r="IY99" s="124" t="s">
        <v>1900</v>
      </c>
      <c r="IZ99" s="124" t="s">
        <v>1900</v>
      </c>
      <c r="JA99" s="182" t="s">
        <v>267</v>
      </c>
      <c r="JB99" s="182">
        <v>2</v>
      </c>
      <c r="JC99" s="230">
        <v>1.6E-2</v>
      </c>
      <c r="JD99" s="205"/>
    </row>
    <row r="100" spans="1:264" s="35" customFormat="1" ht="29.25" hidden="1" customHeight="1">
      <c r="A100" s="122" t="s">
        <v>278</v>
      </c>
      <c r="B100" s="158" t="s">
        <v>278</v>
      </c>
      <c r="C100" s="158" t="s">
        <v>1801</v>
      </c>
      <c r="D100" s="55">
        <v>170</v>
      </c>
      <c r="E100" s="158" t="s">
        <v>774</v>
      </c>
      <c r="F100" s="145">
        <v>216</v>
      </c>
      <c r="G100" s="55" t="s">
        <v>2036</v>
      </c>
      <c r="H100" s="123">
        <v>370</v>
      </c>
      <c r="I100" s="123">
        <v>992</v>
      </c>
      <c r="J100" s="124">
        <v>2.6810811000000001</v>
      </c>
      <c r="K100" s="124">
        <v>20.2935135</v>
      </c>
      <c r="L100" s="123">
        <v>391</v>
      </c>
      <c r="M100" s="123">
        <v>601</v>
      </c>
      <c r="N100" s="123">
        <v>59</v>
      </c>
      <c r="O100" s="123">
        <v>89</v>
      </c>
      <c r="P100" s="123">
        <v>83</v>
      </c>
      <c r="Q100" s="123">
        <v>108</v>
      </c>
      <c r="R100" s="123">
        <v>106</v>
      </c>
      <c r="S100" s="123">
        <v>115</v>
      </c>
      <c r="T100" s="123">
        <v>81</v>
      </c>
      <c r="U100" s="123">
        <v>123</v>
      </c>
      <c r="V100" s="123">
        <v>68</v>
      </c>
      <c r="W100" s="123">
        <v>61</v>
      </c>
      <c r="X100" s="123">
        <v>62</v>
      </c>
      <c r="Y100" s="123">
        <v>28</v>
      </c>
      <c r="Z100" s="123">
        <v>9</v>
      </c>
      <c r="AA100" s="123">
        <v>289</v>
      </c>
      <c r="AB100" s="123">
        <v>145</v>
      </c>
      <c r="AC100" s="123">
        <v>99</v>
      </c>
      <c r="AD100" s="123">
        <v>66</v>
      </c>
      <c r="AE100" s="123">
        <v>506</v>
      </c>
      <c r="AF100" s="123">
        <v>266</v>
      </c>
      <c r="AG100" s="123">
        <v>110</v>
      </c>
      <c r="AH100" s="123">
        <v>44</v>
      </c>
      <c r="AI100" s="123">
        <v>139</v>
      </c>
      <c r="AJ100" s="123">
        <v>70</v>
      </c>
      <c r="AK100" s="123">
        <v>6</v>
      </c>
      <c r="AL100" s="123">
        <v>3</v>
      </c>
      <c r="AM100" s="123">
        <v>44</v>
      </c>
      <c r="AN100" s="125">
        <v>613.06216216216217</v>
      </c>
      <c r="AO100" s="125">
        <v>462</v>
      </c>
      <c r="AP100" s="123">
        <v>6</v>
      </c>
      <c r="AQ100" s="123">
        <v>20</v>
      </c>
      <c r="AR100" s="123">
        <v>88</v>
      </c>
      <c r="AS100" s="123">
        <v>38</v>
      </c>
      <c r="AT100" s="123">
        <v>48</v>
      </c>
      <c r="AU100" s="123">
        <v>31</v>
      </c>
      <c r="AV100" s="123">
        <v>26</v>
      </c>
      <c r="AW100" s="123">
        <v>12</v>
      </c>
      <c r="AX100" s="123">
        <v>13</v>
      </c>
      <c r="AY100" s="123">
        <v>20</v>
      </c>
      <c r="AZ100" s="123">
        <v>68</v>
      </c>
      <c r="BA100" s="125">
        <v>29872.048780487807</v>
      </c>
      <c r="BB100" s="125">
        <v>22060</v>
      </c>
      <c r="BC100" s="123">
        <v>15</v>
      </c>
      <c r="BD100" s="123">
        <v>49</v>
      </c>
      <c r="BE100" s="123">
        <v>54</v>
      </c>
      <c r="BF100" s="123">
        <v>52</v>
      </c>
      <c r="BG100" s="123">
        <v>36</v>
      </c>
      <c r="BH100" s="123">
        <v>27</v>
      </c>
      <c r="BI100" s="123">
        <v>22</v>
      </c>
      <c r="BJ100" s="123">
        <v>27</v>
      </c>
      <c r="BK100" s="123">
        <v>19</v>
      </c>
      <c r="BL100" s="123">
        <v>13</v>
      </c>
      <c r="BM100" s="123">
        <v>10</v>
      </c>
      <c r="BN100" s="123">
        <v>11</v>
      </c>
      <c r="BO100" s="123">
        <v>6</v>
      </c>
      <c r="BP100" s="123">
        <v>1</v>
      </c>
      <c r="BQ100" s="123">
        <v>3</v>
      </c>
      <c r="BR100" s="123">
        <v>5</v>
      </c>
      <c r="BS100" s="123">
        <v>2</v>
      </c>
      <c r="BT100" s="123">
        <v>1</v>
      </c>
      <c r="BU100" s="123">
        <v>6</v>
      </c>
      <c r="BV100" s="123">
        <v>0</v>
      </c>
      <c r="BW100" s="123">
        <v>10</v>
      </c>
      <c r="BX100" s="123">
        <v>196</v>
      </c>
      <c r="BY100" s="125">
        <v>42208.469387755104</v>
      </c>
      <c r="BZ100" s="125">
        <v>36369.5</v>
      </c>
      <c r="CA100" s="123">
        <v>81</v>
      </c>
      <c r="CB100" s="125">
        <v>20203.839506172841</v>
      </c>
      <c r="CC100" s="125">
        <v>16015</v>
      </c>
      <c r="CD100" s="123">
        <v>107</v>
      </c>
      <c r="CE100" s="125">
        <v>16149.485981308411</v>
      </c>
      <c r="CF100" s="125">
        <v>10536</v>
      </c>
      <c r="CG100" s="123">
        <v>230</v>
      </c>
      <c r="CH100" s="123">
        <v>75</v>
      </c>
      <c r="CI100" s="123">
        <v>46</v>
      </c>
      <c r="CJ100" s="123">
        <v>13</v>
      </c>
      <c r="CK100" s="123">
        <v>4</v>
      </c>
      <c r="CL100" s="123">
        <v>5</v>
      </c>
      <c r="CM100" s="126">
        <v>1.3513513513513514E-2</v>
      </c>
      <c r="CN100" s="123">
        <v>23</v>
      </c>
      <c r="CO100" s="126">
        <v>6.2162162162162166E-2</v>
      </c>
      <c r="CP100" s="123">
        <v>163</v>
      </c>
      <c r="CQ100" s="123">
        <v>75</v>
      </c>
      <c r="CR100" s="126">
        <v>7.5604838709677422E-2</v>
      </c>
      <c r="CS100" s="123">
        <v>24</v>
      </c>
      <c r="CT100" s="126">
        <f t="shared" si="9"/>
        <v>6.4864864864864868E-2</v>
      </c>
      <c r="CU100" s="123">
        <v>223</v>
      </c>
      <c r="CV100" s="126">
        <f t="shared" si="10"/>
        <v>0.60270270270270265</v>
      </c>
      <c r="CW100" s="123">
        <v>9</v>
      </c>
      <c r="CX100" s="126">
        <f t="shared" si="11"/>
        <v>2.4324324324324326E-2</v>
      </c>
      <c r="CY100" s="123">
        <v>83</v>
      </c>
      <c r="CZ100" s="126">
        <f t="shared" si="12"/>
        <v>0.22432432432432434</v>
      </c>
      <c r="DA100" s="122" t="s">
        <v>2026</v>
      </c>
      <c r="DB100" s="55"/>
      <c r="DC100" s="55">
        <v>0</v>
      </c>
      <c r="DD100" s="55">
        <v>6</v>
      </c>
      <c r="DE100" s="78" t="s">
        <v>350</v>
      </c>
      <c r="DF100" s="127" t="s">
        <v>351</v>
      </c>
      <c r="DG100" s="78" t="s">
        <v>527</v>
      </c>
      <c r="DH100" s="127" t="s">
        <v>685</v>
      </c>
      <c r="DI100" s="78" t="s">
        <v>520</v>
      </c>
      <c r="DJ100" s="127" t="s">
        <v>686</v>
      </c>
      <c r="DK100" s="78" t="s">
        <v>687</v>
      </c>
      <c r="DL100" s="127" t="s">
        <v>688</v>
      </c>
      <c r="DM100" s="127" t="s">
        <v>689</v>
      </c>
      <c r="DN100" s="55" t="s">
        <v>1897</v>
      </c>
      <c r="DO100" s="68">
        <v>12.633624878522838</v>
      </c>
      <c r="DP100" s="55" t="s">
        <v>1898</v>
      </c>
      <c r="DQ100" s="55" t="s">
        <v>272</v>
      </c>
      <c r="DR100" s="127" t="s">
        <v>530</v>
      </c>
      <c r="DS100" s="169" t="s">
        <v>2040</v>
      </c>
      <c r="DT100" s="77"/>
      <c r="DU100" s="78" t="s">
        <v>267</v>
      </c>
      <c r="DV100" s="123">
        <v>376</v>
      </c>
      <c r="DW100" s="123">
        <v>372</v>
      </c>
      <c r="DX100" s="55">
        <v>3</v>
      </c>
      <c r="DY100" s="55">
        <v>1</v>
      </c>
      <c r="DZ100" s="55">
        <v>12</v>
      </c>
      <c r="EA100" s="55">
        <v>48</v>
      </c>
      <c r="EB100" s="123">
        <v>130</v>
      </c>
      <c r="EC100" s="55">
        <v>130</v>
      </c>
      <c r="ED100" s="55">
        <v>39</v>
      </c>
      <c r="EE100" s="55">
        <v>17</v>
      </c>
      <c r="EF100" s="55">
        <v>0</v>
      </c>
      <c r="EG100" s="55">
        <v>0</v>
      </c>
      <c r="EH100" s="78">
        <v>1</v>
      </c>
      <c r="EI100" s="78">
        <v>1</v>
      </c>
      <c r="EJ100" s="127" t="s">
        <v>268</v>
      </c>
      <c r="EK100" s="127" t="s">
        <v>290</v>
      </c>
      <c r="EL100" s="81">
        <v>27241</v>
      </c>
      <c r="EM100" s="78">
        <v>46</v>
      </c>
      <c r="EN100" s="78" t="s">
        <v>318</v>
      </c>
      <c r="EO100" s="84">
        <v>38750</v>
      </c>
      <c r="EP100" s="78">
        <v>4.3</v>
      </c>
      <c r="EQ100" s="263">
        <v>37378.359024117097</v>
      </c>
      <c r="ER100" s="263">
        <v>187028.00177583401</v>
      </c>
      <c r="ES100" s="84">
        <f t="shared" si="13"/>
        <v>149649.64275171692</v>
      </c>
      <c r="ET100" s="113">
        <f t="shared" si="14"/>
        <v>0.80014565375660895</v>
      </c>
      <c r="EU100" s="55">
        <v>3</v>
      </c>
      <c r="EV100" s="55">
        <v>6</v>
      </c>
      <c r="EW100" s="55" t="s">
        <v>1901</v>
      </c>
      <c r="EX100" s="78" t="s">
        <v>513</v>
      </c>
      <c r="EY100" s="158" t="s">
        <v>372</v>
      </c>
      <c r="EZ100" s="158" t="s">
        <v>691</v>
      </c>
      <c r="FA100" s="78" t="s">
        <v>267</v>
      </c>
      <c r="FB100" s="55" t="s">
        <v>51</v>
      </c>
      <c r="FC100" s="55" t="s">
        <v>1901</v>
      </c>
      <c r="FD100" s="122"/>
      <c r="FE100" s="55" t="s">
        <v>1919</v>
      </c>
      <c r="FF100" s="127" t="s">
        <v>267</v>
      </c>
      <c r="FG100" s="55" t="s">
        <v>272</v>
      </c>
      <c r="FH100" s="78" t="s">
        <v>772</v>
      </c>
      <c r="FI100" s="78" t="s">
        <v>693</v>
      </c>
      <c r="FJ100" s="55">
        <v>4018</v>
      </c>
      <c r="FK100" s="55">
        <v>21</v>
      </c>
      <c r="FL100" s="78" t="s">
        <v>694</v>
      </c>
      <c r="FM100" s="55"/>
      <c r="FN100" s="55" t="s">
        <v>1900</v>
      </c>
      <c r="FO100" s="55" t="s">
        <v>1900</v>
      </c>
      <c r="FP100" s="55">
        <v>1</v>
      </c>
      <c r="FQ100" s="125">
        <v>61527840.233681984</v>
      </c>
      <c r="FR100" s="125">
        <v>163637.87296192016</v>
      </c>
      <c r="FS100" s="55">
        <v>3</v>
      </c>
      <c r="FT100" s="55" t="s">
        <v>1920</v>
      </c>
      <c r="FU100" s="55">
        <v>1</v>
      </c>
      <c r="FV100" s="125">
        <v>2013439</v>
      </c>
      <c r="FW100" s="55">
        <v>3</v>
      </c>
      <c r="FX100" s="125">
        <v>69781363.290000007</v>
      </c>
      <c r="FY100" s="55">
        <v>2</v>
      </c>
      <c r="FZ100" s="125">
        <v>1174995.1499999999</v>
      </c>
      <c r="GA100" s="55" t="s">
        <v>1900</v>
      </c>
      <c r="GB100" s="55" t="s">
        <v>1901</v>
      </c>
      <c r="GC100" s="55" t="s">
        <v>1900</v>
      </c>
      <c r="GD100" s="124">
        <v>93.45</v>
      </c>
      <c r="GE100" s="124">
        <v>36.56</v>
      </c>
      <c r="GF100" s="125">
        <v>2544842.37</v>
      </c>
      <c r="GG100" s="125">
        <v>6840.9741129032263</v>
      </c>
      <c r="GH100" s="125">
        <v>4903858.5199999996</v>
      </c>
      <c r="GI100" s="125">
        <v>13182.415376344085</v>
      </c>
      <c r="GJ100" s="125">
        <v>395597.88999999996</v>
      </c>
      <c r="GK100" s="125">
        <v>1063.4351881720429</v>
      </c>
      <c r="GL100" s="125">
        <v>383106.02</v>
      </c>
      <c r="GM100" s="125">
        <v>1029.8548924731183</v>
      </c>
      <c r="GN100" s="125">
        <v>539654.44999999995</v>
      </c>
      <c r="GO100" s="125">
        <v>1450.684005376344</v>
      </c>
      <c r="GP100" s="125">
        <v>28328.880000000001</v>
      </c>
      <c r="GQ100" s="125">
        <v>76.152903225806455</v>
      </c>
      <c r="GR100" s="125">
        <v>116540.25</v>
      </c>
      <c r="GS100" s="125">
        <v>313.28024193548384</v>
      </c>
      <c r="GT100" s="125">
        <v>3440631.03</v>
      </c>
      <c r="GU100" s="125">
        <v>9249.0081451612896</v>
      </c>
      <c r="GV100" s="125">
        <v>45720</v>
      </c>
      <c r="GW100" s="125">
        <v>122.90322580645162</v>
      </c>
      <c r="GX100" s="55">
        <v>0</v>
      </c>
      <c r="GY100" s="55">
        <v>0</v>
      </c>
      <c r="GZ100" s="55">
        <v>0</v>
      </c>
      <c r="HA100" s="55" t="s">
        <v>1898</v>
      </c>
      <c r="HB100" s="172">
        <v>0.50227247228536509</v>
      </c>
      <c r="HC100" s="123">
        <v>512</v>
      </c>
      <c r="HD100" s="153">
        <v>0.45878136200716846</v>
      </c>
      <c r="HE100" s="123">
        <v>51</v>
      </c>
      <c r="HF100" s="153">
        <v>0.13709677419354838</v>
      </c>
      <c r="HG100" s="123">
        <v>1932</v>
      </c>
      <c r="HH100" s="153">
        <v>1.7311827956989247</v>
      </c>
      <c r="HI100" s="123">
        <v>54</v>
      </c>
      <c r="HJ100" s="153">
        <v>0.14516129032258066</v>
      </c>
      <c r="HK100" s="123">
        <v>849</v>
      </c>
      <c r="HL100" s="153">
        <v>0.760752688172043</v>
      </c>
      <c r="HM100" s="123">
        <v>1</v>
      </c>
      <c r="HN100" s="153">
        <v>2.6881720430107529E-3</v>
      </c>
      <c r="HO100" s="123">
        <v>1534</v>
      </c>
      <c r="HP100" s="153">
        <v>1.3745519713261649</v>
      </c>
      <c r="HQ100" s="123">
        <v>1285</v>
      </c>
      <c r="HR100" s="153">
        <v>1.1514336917562724</v>
      </c>
      <c r="HS100" s="123">
        <v>10</v>
      </c>
      <c r="HT100" s="153">
        <v>5</v>
      </c>
      <c r="HU100" s="123">
        <v>9</v>
      </c>
      <c r="HV100" s="153">
        <v>4.5</v>
      </c>
      <c r="HW100" s="123">
        <v>467</v>
      </c>
      <c r="HX100" s="123">
        <v>155.66666666666666</v>
      </c>
      <c r="HY100" s="153">
        <v>2.1620370370370372</v>
      </c>
      <c r="HZ100" s="123">
        <v>13119</v>
      </c>
      <c r="IA100" s="153">
        <v>11.755376344086022</v>
      </c>
      <c r="IB100" s="123">
        <v>70</v>
      </c>
      <c r="IC100" s="153">
        <v>0.18817204301075269</v>
      </c>
      <c r="ID100" s="123">
        <v>7924</v>
      </c>
      <c r="IE100" s="153">
        <v>7.1003584229390686</v>
      </c>
      <c r="IF100" s="123">
        <v>679</v>
      </c>
      <c r="IG100" s="153">
        <v>1.825268817204301</v>
      </c>
      <c r="IH100" s="123">
        <v>645</v>
      </c>
      <c r="II100" s="153">
        <v>0.57795698924731187</v>
      </c>
      <c r="IJ100" s="123">
        <v>213</v>
      </c>
      <c r="IK100" s="153">
        <v>0.57258064516129037</v>
      </c>
      <c r="IL100" s="95">
        <v>0</v>
      </c>
      <c r="IM100" s="95">
        <v>0</v>
      </c>
      <c r="IN100" s="95">
        <v>0</v>
      </c>
      <c r="IO100" s="95">
        <v>0</v>
      </c>
      <c r="IP100" s="95">
        <v>0</v>
      </c>
      <c r="IQ100" s="113" t="s">
        <v>1900</v>
      </c>
      <c r="IR100" s="113" t="s">
        <v>1900</v>
      </c>
      <c r="IS100" s="113" t="s">
        <v>1900</v>
      </c>
      <c r="IT100" s="95">
        <v>67.83</v>
      </c>
      <c r="IU100" s="95">
        <v>17</v>
      </c>
      <c r="IV100" s="113">
        <v>4.5698924731182797E-2</v>
      </c>
      <c r="IW100" s="95" t="s">
        <v>1900</v>
      </c>
      <c r="IX100" s="95" t="s">
        <v>1900</v>
      </c>
      <c r="IY100" s="124" t="s">
        <v>1900</v>
      </c>
      <c r="IZ100" s="124" t="s">
        <v>1900</v>
      </c>
      <c r="JA100" s="182" t="s">
        <v>267</v>
      </c>
      <c r="JB100" s="182">
        <v>20</v>
      </c>
      <c r="JC100" s="230">
        <v>5.3191489361702128E-2</v>
      </c>
      <c r="JD100" s="205"/>
    </row>
    <row r="101" spans="1:264" s="35" customFormat="1" ht="29.25" hidden="1" customHeight="1">
      <c r="A101" s="122" t="s">
        <v>278</v>
      </c>
      <c r="B101" s="158" t="s">
        <v>278</v>
      </c>
      <c r="C101" s="158" t="s">
        <v>1743</v>
      </c>
      <c r="D101" s="55">
        <v>69</v>
      </c>
      <c r="E101" s="158" t="s">
        <v>784</v>
      </c>
      <c r="F101" s="145">
        <v>69</v>
      </c>
      <c r="G101" s="55" t="s">
        <v>2041</v>
      </c>
      <c r="H101" s="123">
        <v>696</v>
      </c>
      <c r="I101" s="123">
        <v>1538</v>
      </c>
      <c r="J101" s="124">
        <v>2.2097701000000001</v>
      </c>
      <c r="K101" s="124">
        <v>28.3110632</v>
      </c>
      <c r="L101" s="123">
        <v>550</v>
      </c>
      <c r="M101" s="123">
        <v>988</v>
      </c>
      <c r="N101" s="123">
        <v>77</v>
      </c>
      <c r="O101" s="123">
        <v>125</v>
      </c>
      <c r="P101" s="123">
        <v>134</v>
      </c>
      <c r="Q101" s="123">
        <v>117</v>
      </c>
      <c r="R101" s="123">
        <v>129</v>
      </c>
      <c r="S101" s="123">
        <v>217</v>
      </c>
      <c r="T101" s="123">
        <v>140</v>
      </c>
      <c r="U101" s="123">
        <v>151</v>
      </c>
      <c r="V101" s="123">
        <v>89</v>
      </c>
      <c r="W101" s="123">
        <v>93</v>
      </c>
      <c r="X101" s="123">
        <v>153</v>
      </c>
      <c r="Y101" s="123">
        <v>79</v>
      </c>
      <c r="Z101" s="123">
        <v>34</v>
      </c>
      <c r="AA101" s="123">
        <v>402</v>
      </c>
      <c r="AB101" s="123">
        <v>320</v>
      </c>
      <c r="AC101" s="123">
        <v>266</v>
      </c>
      <c r="AD101" s="123">
        <v>65</v>
      </c>
      <c r="AE101" s="123">
        <v>734</v>
      </c>
      <c r="AF101" s="123">
        <v>716</v>
      </c>
      <c r="AG101" s="123">
        <v>17</v>
      </c>
      <c r="AH101" s="123">
        <v>6</v>
      </c>
      <c r="AI101" s="123">
        <v>342</v>
      </c>
      <c r="AJ101" s="123">
        <v>75</v>
      </c>
      <c r="AK101" s="123">
        <v>12</v>
      </c>
      <c r="AL101" s="123">
        <v>8</v>
      </c>
      <c r="AM101" s="123">
        <v>52</v>
      </c>
      <c r="AN101" s="125">
        <v>533.6135057471264</v>
      </c>
      <c r="AO101" s="125">
        <v>386.5</v>
      </c>
      <c r="AP101" s="123">
        <v>29</v>
      </c>
      <c r="AQ101" s="123">
        <v>39</v>
      </c>
      <c r="AR101" s="123">
        <v>210</v>
      </c>
      <c r="AS101" s="123">
        <v>77</v>
      </c>
      <c r="AT101" s="123">
        <v>81</v>
      </c>
      <c r="AU101" s="123">
        <v>47</v>
      </c>
      <c r="AV101" s="123">
        <v>42</v>
      </c>
      <c r="AW101" s="123">
        <v>29</v>
      </c>
      <c r="AX101" s="123">
        <v>19</v>
      </c>
      <c r="AY101" s="123">
        <v>13</v>
      </c>
      <c r="AZ101" s="123">
        <v>110</v>
      </c>
      <c r="BA101" s="125">
        <v>26147.062228654126</v>
      </c>
      <c r="BB101" s="125">
        <v>18230</v>
      </c>
      <c r="BC101" s="123">
        <v>30</v>
      </c>
      <c r="BD101" s="123">
        <v>118</v>
      </c>
      <c r="BE101" s="123">
        <v>141</v>
      </c>
      <c r="BF101" s="123">
        <v>92</v>
      </c>
      <c r="BG101" s="123">
        <v>62</v>
      </c>
      <c r="BH101" s="123">
        <v>48</v>
      </c>
      <c r="BI101" s="123">
        <v>47</v>
      </c>
      <c r="BJ101" s="123">
        <v>25</v>
      </c>
      <c r="BK101" s="123">
        <v>24</v>
      </c>
      <c r="BL101" s="123">
        <v>20</v>
      </c>
      <c r="BM101" s="123">
        <v>18</v>
      </c>
      <c r="BN101" s="123">
        <v>13</v>
      </c>
      <c r="BO101" s="123">
        <v>11</v>
      </c>
      <c r="BP101" s="123">
        <v>4</v>
      </c>
      <c r="BQ101" s="123">
        <v>6</v>
      </c>
      <c r="BR101" s="123">
        <v>6</v>
      </c>
      <c r="BS101" s="123">
        <v>4</v>
      </c>
      <c r="BT101" s="123">
        <v>5</v>
      </c>
      <c r="BU101" s="123">
        <v>0</v>
      </c>
      <c r="BV101" s="123">
        <v>3</v>
      </c>
      <c r="BW101" s="123">
        <v>14</v>
      </c>
      <c r="BX101" s="123">
        <v>318</v>
      </c>
      <c r="BY101" s="125">
        <v>40057.896226415098</v>
      </c>
      <c r="BZ101" s="125">
        <v>32214.5</v>
      </c>
      <c r="CA101" s="123">
        <v>81</v>
      </c>
      <c r="CB101" s="125">
        <v>16164.098765432098</v>
      </c>
      <c r="CC101" s="125">
        <v>13129</v>
      </c>
      <c r="CD101" s="123">
        <v>295</v>
      </c>
      <c r="CE101" s="125">
        <v>14729.037288135592</v>
      </c>
      <c r="CF101" s="125">
        <v>10937</v>
      </c>
      <c r="CG101" s="123">
        <v>461</v>
      </c>
      <c r="CH101" s="123">
        <v>123</v>
      </c>
      <c r="CI101" s="123">
        <v>72</v>
      </c>
      <c r="CJ101" s="123">
        <v>26</v>
      </c>
      <c r="CK101" s="123">
        <v>7</v>
      </c>
      <c r="CL101" s="123">
        <v>9</v>
      </c>
      <c r="CM101" s="126">
        <v>1.2931034482758621E-2</v>
      </c>
      <c r="CN101" s="123">
        <v>38</v>
      </c>
      <c r="CO101" s="126">
        <v>5.459770114942529E-2</v>
      </c>
      <c r="CP101" s="123">
        <v>336</v>
      </c>
      <c r="CQ101" s="123">
        <v>99</v>
      </c>
      <c r="CR101" s="126">
        <v>6.4369310793237974E-2</v>
      </c>
      <c r="CS101" s="123">
        <v>28</v>
      </c>
      <c r="CT101" s="126">
        <f t="shared" si="9"/>
        <v>4.0229885057471264E-2</v>
      </c>
      <c r="CU101" s="123">
        <v>377</v>
      </c>
      <c r="CV101" s="126">
        <f t="shared" si="10"/>
        <v>0.54166666666666663</v>
      </c>
      <c r="CW101" s="123">
        <v>9</v>
      </c>
      <c r="CX101" s="126">
        <f t="shared" si="11"/>
        <v>1.2931034482758621E-2</v>
      </c>
      <c r="CY101" s="123">
        <v>182</v>
      </c>
      <c r="CZ101" s="126">
        <f t="shared" si="12"/>
        <v>0.2614942528735632</v>
      </c>
      <c r="DA101" s="122" t="s">
        <v>2004</v>
      </c>
      <c r="DB101" s="55"/>
      <c r="DC101" s="55">
        <v>25</v>
      </c>
      <c r="DD101" s="55">
        <v>5</v>
      </c>
      <c r="DE101" s="78" t="s">
        <v>378</v>
      </c>
      <c r="DF101" s="127" t="s">
        <v>379</v>
      </c>
      <c r="DG101" s="78" t="s">
        <v>564</v>
      </c>
      <c r="DH101" s="127" t="s">
        <v>785</v>
      </c>
      <c r="DI101" s="78" t="s">
        <v>354</v>
      </c>
      <c r="DJ101" s="127" t="s">
        <v>355</v>
      </c>
      <c r="DK101" s="78" t="s">
        <v>592</v>
      </c>
      <c r="DL101" s="127" t="s">
        <v>593</v>
      </c>
      <c r="DM101" s="127" t="s">
        <v>594</v>
      </c>
      <c r="DN101" s="55" t="s">
        <v>1897</v>
      </c>
      <c r="DO101" s="68">
        <v>12.87001287001287</v>
      </c>
      <c r="DP101" s="55" t="s">
        <v>1898</v>
      </c>
      <c r="DQ101" s="55" t="s">
        <v>272</v>
      </c>
      <c r="DR101" s="127" t="s">
        <v>359</v>
      </c>
      <c r="DS101" s="169" t="s">
        <v>2042</v>
      </c>
      <c r="DT101" s="77"/>
      <c r="DU101" s="78" t="s">
        <v>267</v>
      </c>
      <c r="DV101" s="123">
        <v>700</v>
      </c>
      <c r="DW101" s="123">
        <v>697</v>
      </c>
      <c r="DX101" s="55">
        <v>2</v>
      </c>
      <c r="DY101" s="55">
        <v>1</v>
      </c>
      <c r="DZ101" s="55">
        <v>0</v>
      </c>
      <c r="EA101" s="55">
        <v>71</v>
      </c>
      <c r="EB101" s="123">
        <v>441</v>
      </c>
      <c r="EC101" s="55">
        <v>174</v>
      </c>
      <c r="ED101" s="55">
        <v>14</v>
      </c>
      <c r="EE101" s="55">
        <v>0</v>
      </c>
      <c r="EF101" s="55">
        <v>0</v>
      </c>
      <c r="EG101" s="55">
        <v>0</v>
      </c>
      <c r="EH101" s="78">
        <v>11</v>
      </c>
      <c r="EI101" s="78">
        <v>0</v>
      </c>
      <c r="EJ101" s="127" t="s">
        <v>268</v>
      </c>
      <c r="EK101" s="127" t="s">
        <v>269</v>
      </c>
      <c r="EL101" s="81">
        <v>19535</v>
      </c>
      <c r="EM101" s="78">
        <v>67</v>
      </c>
      <c r="EN101" s="78" t="s">
        <v>344</v>
      </c>
      <c r="EO101" s="84">
        <v>86767</v>
      </c>
      <c r="EP101" s="78">
        <v>12.14</v>
      </c>
      <c r="EQ101" s="263">
        <v>87477.450465227506</v>
      </c>
      <c r="ER101" s="263">
        <v>539446.66314799304</v>
      </c>
      <c r="ES101" s="84">
        <f t="shared" si="13"/>
        <v>451969.21268276556</v>
      </c>
      <c r="ET101" s="113">
        <f t="shared" si="14"/>
        <v>0.83783855487260894</v>
      </c>
      <c r="EU101" s="55">
        <v>4</v>
      </c>
      <c r="EV101" s="55">
        <v>13</v>
      </c>
      <c r="EW101" s="55" t="s">
        <v>1898</v>
      </c>
      <c r="EX101" s="78" t="s">
        <v>271</v>
      </c>
      <c r="EY101" s="158"/>
      <c r="EZ101" s="158"/>
      <c r="FA101" s="78" t="s">
        <v>267</v>
      </c>
      <c r="FB101" s="55" t="s">
        <v>51</v>
      </c>
      <c r="FC101" s="55" t="s">
        <v>1898</v>
      </c>
      <c r="FD101" s="122"/>
      <c r="FE101" s="55" t="s">
        <v>2006</v>
      </c>
      <c r="FF101" s="127" t="s">
        <v>267</v>
      </c>
      <c r="FG101" s="55" t="s">
        <v>272</v>
      </c>
      <c r="FH101" s="78" t="s">
        <v>786</v>
      </c>
      <c r="FI101" s="78" t="s">
        <v>787</v>
      </c>
      <c r="FJ101" s="55">
        <v>4001</v>
      </c>
      <c r="FK101" s="55">
        <v>14</v>
      </c>
      <c r="FL101" s="78" t="s">
        <v>788</v>
      </c>
      <c r="FM101" s="55"/>
      <c r="FN101" s="55" t="s">
        <v>1900</v>
      </c>
      <c r="FO101" s="55" t="s">
        <v>1901</v>
      </c>
      <c r="FP101" s="55">
        <v>4</v>
      </c>
      <c r="FQ101" s="125">
        <v>119595678.17600513</v>
      </c>
      <c r="FR101" s="125">
        <v>170850.96882286447</v>
      </c>
      <c r="FS101" s="55">
        <v>3</v>
      </c>
      <c r="FT101" s="55">
        <v>4</v>
      </c>
      <c r="FU101" s="55">
        <v>0</v>
      </c>
      <c r="FV101" s="125">
        <v>1887423.52</v>
      </c>
      <c r="FW101" s="55">
        <v>0</v>
      </c>
      <c r="FX101" s="125">
        <v>1857884.33</v>
      </c>
      <c r="FY101" s="55">
        <v>0</v>
      </c>
      <c r="FZ101" s="125">
        <v>2534314.12</v>
      </c>
      <c r="GA101" s="55" t="s">
        <v>1900</v>
      </c>
      <c r="GB101" s="55" t="s">
        <v>1901</v>
      </c>
      <c r="GC101" s="55" t="s">
        <v>1900</v>
      </c>
      <c r="GD101" s="124">
        <v>90.94</v>
      </c>
      <c r="GE101" s="124">
        <v>34.15</v>
      </c>
      <c r="GF101" s="125">
        <v>4410015.26</v>
      </c>
      <c r="GG101" s="125">
        <v>6327.1381061692964</v>
      </c>
      <c r="GH101" s="125">
        <v>8936355.9199999962</v>
      </c>
      <c r="GI101" s="125">
        <v>12821.170616929694</v>
      </c>
      <c r="GJ101" s="125">
        <v>740292.48</v>
      </c>
      <c r="GK101" s="125">
        <v>1062.1125968436154</v>
      </c>
      <c r="GL101" s="125">
        <v>717010.59</v>
      </c>
      <c r="GM101" s="125">
        <v>1028.7095982783358</v>
      </c>
      <c r="GN101" s="125">
        <v>609968.22</v>
      </c>
      <c r="GO101" s="125">
        <v>875.13374461979913</v>
      </c>
      <c r="GP101" s="125">
        <v>27181.759999999998</v>
      </c>
      <c r="GQ101" s="125">
        <v>38.998220946915346</v>
      </c>
      <c r="GR101" s="125">
        <v>133892.45000000001</v>
      </c>
      <c r="GS101" s="125">
        <v>192.09820659971308</v>
      </c>
      <c r="GT101" s="125">
        <v>6708010.4199999962</v>
      </c>
      <c r="GU101" s="125">
        <v>9624.1182496413148</v>
      </c>
      <c r="GV101" s="125">
        <v>-432301.22999999672</v>
      </c>
      <c r="GW101" s="125">
        <v>-620.23131994260643</v>
      </c>
      <c r="GX101" s="55">
        <v>0</v>
      </c>
      <c r="GY101" s="55">
        <v>0</v>
      </c>
      <c r="GZ101" s="55">
        <v>0</v>
      </c>
      <c r="HA101" s="55" t="s">
        <v>1901</v>
      </c>
      <c r="HB101" s="172">
        <v>0.72129459200374035</v>
      </c>
      <c r="HC101" s="123">
        <v>559</v>
      </c>
      <c r="HD101" s="153">
        <v>0.26733620277379244</v>
      </c>
      <c r="HE101" s="123">
        <v>42</v>
      </c>
      <c r="HF101" s="153">
        <v>6.0258249641319941E-2</v>
      </c>
      <c r="HG101" s="123">
        <v>2883</v>
      </c>
      <c r="HH101" s="153">
        <v>1.3787661406025824</v>
      </c>
      <c r="HI101" s="123">
        <v>42</v>
      </c>
      <c r="HJ101" s="153">
        <v>6.0258249641319941E-2</v>
      </c>
      <c r="HK101" s="123">
        <v>1155</v>
      </c>
      <c r="HL101" s="153">
        <v>0.55236728837876614</v>
      </c>
      <c r="HM101" s="123">
        <v>3</v>
      </c>
      <c r="HN101" s="153">
        <v>4.30416068866571E-3</v>
      </c>
      <c r="HO101" s="123">
        <v>2003</v>
      </c>
      <c r="HP101" s="153">
        <v>0.9579148732663797</v>
      </c>
      <c r="HQ101" s="123">
        <v>1968</v>
      </c>
      <c r="HR101" s="153">
        <v>0.94117647058823528</v>
      </c>
      <c r="HS101" s="123">
        <v>11</v>
      </c>
      <c r="HT101" s="153">
        <v>5.5</v>
      </c>
      <c r="HU101" s="123">
        <v>22</v>
      </c>
      <c r="HV101" s="153">
        <v>11</v>
      </c>
      <c r="HW101" s="123">
        <v>377</v>
      </c>
      <c r="HX101" s="123">
        <v>125.66666666666667</v>
      </c>
      <c r="HY101" s="153">
        <v>0.80555555555555558</v>
      </c>
      <c r="HZ101" s="123">
        <v>17445</v>
      </c>
      <c r="IA101" s="153">
        <v>8.3428981348637024</v>
      </c>
      <c r="IB101" s="123">
        <v>59</v>
      </c>
      <c r="IC101" s="153">
        <v>8.4648493543758974E-2</v>
      </c>
      <c r="ID101" s="123">
        <v>9957</v>
      </c>
      <c r="IE101" s="153">
        <v>4.7618364418938306</v>
      </c>
      <c r="IF101" s="123">
        <v>749</v>
      </c>
      <c r="IG101" s="153">
        <v>1.0746054519368724</v>
      </c>
      <c r="IH101" s="123">
        <v>1114</v>
      </c>
      <c r="II101" s="153">
        <v>0.5327594452415112</v>
      </c>
      <c r="IJ101" s="123">
        <v>963</v>
      </c>
      <c r="IK101" s="153">
        <v>1.3816355810616929</v>
      </c>
      <c r="IL101" s="95">
        <v>245</v>
      </c>
      <c r="IM101" s="95">
        <v>218</v>
      </c>
      <c r="IN101" s="95">
        <v>45</v>
      </c>
      <c r="IO101" s="95">
        <v>135</v>
      </c>
      <c r="IP101" s="95">
        <v>32</v>
      </c>
      <c r="IQ101" s="113">
        <v>61.93</v>
      </c>
      <c r="IR101" s="113">
        <v>71.11</v>
      </c>
      <c r="IS101" s="113">
        <v>1.02</v>
      </c>
      <c r="IT101" s="95">
        <v>65.290000000000006</v>
      </c>
      <c r="IU101" s="95">
        <v>9</v>
      </c>
      <c r="IV101" s="113">
        <v>1.2912482065997131E-2</v>
      </c>
      <c r="IW101" s="95">
        <v>3</v>
      </c>
      <c r="IX101" s="95">
        <v>16</v>
      </c>
      <c r="IY101" s="124">
        <f>(IW101/$DW101)*100</f>
        <v>0.43041606886657102</v>
      </c>
      <c r="IZ101" s="124">
        <f>(IX101/$DW101)*100</f>
        <v>2.2955523672883791</v>
      </c>
      <c r="JA101" s="182" t="s">
        <v>272</v>
      </c>
      <c r="JB101" s="182">
        <v>35</v>
      </c>
      <c r="JC101" s="230">
        <v>0.05</v>
      </c>
      <c r="JD101" s="205"/>
    </row>
    <row r="102" spans="1:264" s="35" customFormat="1" ht="29.25" hidden="1" customHeight="1">
      <c r="A102" s="122" t="s">
        <v>278</v>
      </c>
      <c r="B102" s="158" t="s">
        <v>278</v>
      </c>
      <c r="C102" s="158" t="s">
        <v>1821</v>
      </c>
      <c r="D102" s="55">
        <v>351</v>
      </c>
      <c r="E102" s="158" t="s">
        <v>794</v>
      </c>
      <c r="F102" s="145">
        <v>312</v>
      </c>
      <c r="G102" s="55" t="s">
        <v>2043</v>
      </c>
      <c r="H102" s="123">
        <v>120</v>
      </c>
      <c r="I102" s="123">
        <v>238</v>
      </c>
      <c r="J102" s="124">
        <v>1.9833333</v>
      </c>
      <c r="K102" s="124">
        <v>21.1166667</v>
      </c>
      <c r="L102" s="123">
        <v>73</v>
      </c>
      <c r="M102" s="123">
        <v>165</v>
      </c>
      <c r="N102" s="123">
        <v>9</v>
      </c>
      <c r="O102" s="123">
        <v>18</v>
      </c>
      <c r="P102" s="123">
        <v>25</v>
      </c>
      <c r="Q102" s="123">
        <v>13</v>
      </c>
      <c r="R102" s="123">
        <v>15</v>
      </c>
      <c r="S102" s="123">
        <v>40</v>
      </c>
      <c r="T102" s="123">
        <v>36</v>
      </c>
      <c r="U102" s="123">
        <v>17</v>
      </c>
      <c r="V102" s="123">
        <v>21</v>
      </c>
      <c r="W102" s="123">
        <v>14</v>
      </c>
      <c r="X102" s="123">
        <v>20</v>
      </c>
      <c r="Y102" s="123">
        <v>5</v>
      </c>
      <c r="Z102" s="123">
        <v>5</v>
      </c>
      <c r="AA102" s="123">
        <v>60</v>
      </c>
      <c r="AB102" s="123">
        <v>41</v>
      </c>
      <c r="AC102" s="123">
        <v>30</v>
      </c>
      <c r="AD102" s="123">
        <v>3</v>
      </c>
      <c r="AE102" s="123">
        <v>191</v>
      </c>
      <c r="AF102" s="123">
        <v>43</v>
      </c>
      <c r="AG102" s="123">
        <v>0</v>
      </c>
      <c r="AH102" s="123">
        <v>1</v>
      </c>
      <c r="AI102" s="123">
        <v>51</v>
      </c>
      <c r="AJ102" s="123">
        <v>7</v>
      </c>
      <c r="AK102" s="123">
        <v>3</v>
      </c>
      <c r="AL102" s="123">
        <v>1</v>
      </c>
      <c r="AM102" s="123">
        <v>11</v>
      </c>
      <c r="AN102" s="125">
        <v>721.10833333333335</v>
      </c>
      <c r="AO102" s="125">
        <v>634.5</v>
      </c>
      <c r="AP102" s="123">
        <v>0</v>
      </c>
      <c r="AQ102" s="123">
        <v>2</v>
      </c>
      <c r="AR102" s="123">
        <v>28</v>
      </c>
      <c r="AS102" s="123">
        <v>11</v>
      </c>
      <c r="AT102" s="123">
        <v>9</v>
      </c>
      <c r="AU102" s="123">
        <v>7</v>
      </c>
      <c r="AV102" s="123">
        <v>10</v>
      </c>
      <c r="AW102" s="123">
        <v>7</v>
      </c>
      <c r="AX102" s="123">
        <v>9</v>
      </c>
      <c r="AY102" s="123">
        <v>4</v>
      </c>
      <c r="AZ102" s="123">
        <v>33</v>
      </c>
      <c r="BA102" s="125">
        <v>43440.546218487398</v>
      </c>
      <c r="BB102" s="125">
        <v>27660</v>
      </c>
      <c r="BC102" s="123">
        <v>3</v>
      </c>
      <c r="BD102" s="123">
        <v>15</v>
      </c>
      <c r="BE102" s="123">
        <v>19</v>
      </c>
      <c r="BF102" s="123">
        <v>11</v>
      </c>
      <c r="BG102" s="123">
        <v>7</v>
      </c>
      <c r="BH102" s="123">
        <v>12</v>
      </c>
      <c r="BI102" s="123">
        <v>6</v>
      </c>
      <c r="BJ102" s="123">
        <v>8</v>
      </c>
      <c r="BK102" s="123">
        <v>5</v>
      </c>
      <c r="BL102" s="123">
        <v>7</v>
      </c>
      <c r="BM102" s="123">
        <v>5</v>
      </c>
      <c r="BN102" s="123">
        <v>2</v>
      </c>
      <c r="BO102" s="123">
        <v>1</v>
      </c>
      <c r="BP102" s="123">
        <v>3</v>
      </c>
      <c r="BQ102" s="123">
        <v>4</v>
      </c>
      <c r="BR102" s="123">
        <v>2</v>
      </c>
      <c r="BS102" s="123">
        <v>0</v>
      </c>
      <c r="BT102" s="123">
        <v>0</v>
      </c>
      <c r="BU102" s="123">
        <v>4</v>
      </c>
      <c r="BV102" s="123">
        <v>0</v>
      </c>
      <c r="BW102" s="123">
        <v>5</v>
      </c>
      <c r="BX102" s="123">
        <v>73</v>
      </c>
      <c r="BY102" s="125">
        <v>62533.219178082189</v>
      </c>
      <c r="BZ102" s="125">
        <v>41002</v>
      </c>
      <c r="CA102" s="123">
        <v>15</v>
      </c>
      <c r="CB102" s="125">
        <v>10505.6</v>
      </c>
      <c r="CC102" s="125">
        <v>10704</v>
      </c>
      <c r="CD102" s="123">
        <v>32</v>
      </c>
      <c r="CE102" s="125">
        <v>14425.125</v>
      </c>
      <c r="CF102" s="125">
        <v>10684</v>
      </c>
      <c r="CG102" s="123">
        <v>56</v>
      </c>
      <c r="CH102" s="123">
        <v>30</v>
      </c>
      <c r="CI102" s="123">
        <v>17</v>
      </c>
      <c r="CJ102" s="123">
        <v>10</v>
      </c>
      <c r="CK102" s="123">
        <v>4</v>
      </c>
      <c r="CL102" s="123">
        <v>6</v>
      </c>
      <c r="CM102" s="126">
        <v>0.05</v>
      </c>
      <c r="CN102" s="123">
        <v>16</v>
      </c>
      <c r="CO102" s="126">
        <v>0.13333333333333333</v>
      </c>
      <c r="CP102" s="123">
        <v>41</v>
      </c>
      <c r="CQ102" s="123">
        <v>10</v>
      </c>
      <c r="CR102" s="126">
        <v>4.2016806722689079E-2</v>
      </c>
      <c r="CS102" s="123">
        <v>10</v>
      </c>
      <c r="CT102" s="126">
        <f t="shared" si="9"/>
        <v>8.3333333333333329E-2</v>
      </c>
      <c r="CU102" s="123">
        <v>49</v>
      </c>
      <c r="CV102" s="126">
        <f t="shared" si="10"/>
        <v>0.40833333333333333</v>
      </c>
      <c r="CW102" s="123">
        <v>3</v>
      </c>
      <c r="CX102" s="126">
        <f t="shared" si="11"/>
        <v>2.5000000000000001E-2</v>
      </c>
      <c r="CY102" s="123">
        <v>19</v>
      </c>
      <c r="CZ102" s="126">
        <f t="shared" si="12"/>
        <v>0.15833333333333333</v>
      </c>
      <c r="DA102" s="122" t="s">
        <v>2004</v>
      </c>
      <c r="DB102" s="55"/>
      <c r="DC102" s="55">
        <v>0</v>
      </c>
      <c r="DD102" s="55">
        <v>3</v>
      </c>
      <c r="DE102" s="78" t="s">
        <v>795</v>
      </c>
      <c r="DF102" s="127" t="s">
        <v>796</v>
      </c>
      <c r="DG102" s="78" t="s">
        <v>797</v>
      </c>
      <c r="DH102" s="127" t="s">
        <v>798</v>
      </c>
      <c r="DI102" s="78" t="s">
        <v>799</v>
      </c>
      <c r="DJ102" s="127" t="s">
        <v>800</v>
      </c>
      <c r="DK102" s="78" t="s">
        <v>286</v>
      </c>
      <c r="DL102" s="127" t="s">
        <v>287</v>
      </c>
      <c r="DM102" s="127" t="s">
        <v>430</v>
      </c>
      <c r="DN102" s="55" t="s">
        <v>1897</v>
      </c>
      <c r="DO102" s="68">
        <v>24.896265560165972</v>
      </c>
      <c r="DP102" s="55" t="s">
        <v>1898</v>
      </c>
      <c r="DQ102" s="55" t="s">
        <v>272</v>
      </c>
      <c r="DR102" s="127" t="s">
        <v>431</v>
      </c>
      <c r="DS102" s="169" t="s">
        <v>2044</v>
      </c>
      <c r="DT102" s="78">
        <v>2025</v>
      </c>
      <c r="DU102" s="78" t="s">
        <v>267</v>
      </c>
      <c r="DV102" s="123">
        <v>121</v>
      </c>
      <c r="DW102" s="123">
        <v>121</v>
      </c>
      <c r="DX102" s="55">
        <v>0</v>
      </c>
      <c r="DY102" s="55">
        <v>0</v>
      </c>
      <c r="DZ102" s="55">
        <v>0</v>
      </c>
      <c r="EA102" s="55">
        <v>31</v>
      </c>
      <c r="EB102" s="123">
        <v>78</v>
      </c>
      <c r="EC102" s="55">
        <v>10</v>
      </c>
      <c r="ED102" s="55">
        <v>2</v>
      </c>
      <c r="EE102" s="55">
        <v>0</v>
      </c>
      <c r="EF102" s="55">
        <v>0</v>
      </c>
      <c r="EG102" s="55">
        <v>0</v>
      </c>
      <c r="EH102" s="78">
        <v>8</v>
      </c>
      <c r="EI102" s="78">
        <v>0</v>
      </c>
      <c r="EJ102" s="127" t="s">
        <v>268</v>
      </c>
      <c r="EK102" s="127" t="s">
        <v>290</v>
      </c>
      <c r="EL102" s="81">
        <v>31659</v>
      </c>
      <c r="EM102" s="78">
        <v>34</v>
      </c>
      <c r="EN102" s="78" t="s">
        <v>291</v>
      </c>
      <c r="EO102" s="84">
        <v>31650</v>
      </c>
      <c r="EP102" s="78">
        <v>1.18</v>
      </c>
      <c r="EQ102" s="263">
        <v>31161.401165104198</v>
      </c>
      <c r="ER102" s="263">
        <v>52283.225357513402</v>
      </c>
      <c r="ES102" s="84">
        <f t="shared" si="13"/>
        <v>21121.824192409204</v>
      </c>
      <c r="ET102" s="113">
        <f t="shared" si="14"/>
        <v>0.40398854600070833</v>
      </c>
      <c r="EU102" s="55">
        <v>13</v>
      </c>
      <c r="EV102" s="55">
        <v>1</v>
      </c>
      <c r="EW102" s="55" t="s">
        <v>1901</v>
      </c>
      <c r="EX102" s="78" t="s">
        <v>267</v>
      </c>
      <c r="EY102" s="158"/>
      <c r="EZ102" s="158"/>
      <c r="FA102" s="78" t="s">
        <v>272</v>
      </c>
      <c r="FB102" s="55" t="s">
        <v>51</v>
      </c>
      <c r="FC102" s="55" t="s">
        <v>1898</v>
      </c>
      <c r="FD102" s="122"/>
      <c r="FE102" s="55"/>
      <c r="FF102" s="127" t="s">
        <v>272</v>
      </c>
      <c r="FG102" s="55" t="s">
        <v>272</v>
      </c>
      <c r="FH102" s="78" t="s">
        <v>801</v>
      </c>
      <c r="FI102" s="78" t="s">
        <v>433</v>
      </c>
      <c r="FJ102" s="55">
        <v>4006</v>
      </c>
      <c r="FK102" s="55" t="s">
        <v>434</v>
      </c>
      <c r="FL102" s="78" t="s">
        <v>435</v>
      </c>
      <c r="FM102" s="55"/>
      <c r="FN102" s="55" t="s">
        <v>1900</v>
      </c>
      <c r="FO102" s="55" t="s">
        <v>1900</v>
      </c>
      <c r="FP102" s="55">
        <v>0</v>
      </c>
      <c r="FQ102" s="125">
        <v>31681938.03386955</v>
      </c>
      <c r="FR102" s="125">
        <v>261834.19862702108</v>
      </c>
      <c r="FS102" s="55" t="s">
        <v>1920</v>
      </c>
      <c r="FT102" s="55">
        <v>2.8</v>
      </c>
      <c r="FU102" s="55">
        <v>0</v>
      </c>
      <c r="FV102" s="125">
        <v>0</v>
      </c>
      <c r="FW102" s="55">
        <v>1</v>
      </c>
      <c r="FX102" s="125">
        <v>80779.67</v>
      </c>
      <c r="FY102" s="55">
        <v>1</v>
      </c>
      <c r="FZ102" s="125">
        <v>2042368.2</v>
      </c>
      <c r="GA102" s="55" t="s">
        <v>1900</v>
      </c>
      <c r="GB102" s="55" t="s">
        <v>1900</v>
      </c>
      <c r="GC102" s="55" t="s">
        <v>1900</v>
      </c>
      <c r="GD102" s="124">
        <v>91.65</v>
      </c>
      <c r="GE102" s="124">
        <v>52.07</v>
      </c>
      <c r="GF102" s="125">
        <v>821036.08</v>
      </c>
      <c r="GG102" s="125">
        <v>6785.4221487603299</v>
      </c>
      <c r="GH102" s="125">
        <v>1521824.25</v>
      </c>
      <c r="GI102" s="125">
        <v>12577.059917355371</v>
      </c>
      <c r="GJ102" s="125">
        <v>81192.679999999993</v>
      </c>
      <c r="GK102" s="125">
        <v>671.01388429752058</v>
      </c>
      <c r="GL102" s="125">
        <v>139891.91999999998</v>
      </c>
      <c r="GM102" s="125">
        <v>1156.1315702479337</v>
      </c>
      <c r="GN102" s="125">
        <v>41985.26</v>
      </c>
      <c r="GO102" s="125">
        <v>346.98561983471075</v>
      </c>
      <c r="GP102" s="125">
        <v>13052.42</v>
      </c>
      <c r="GQ102" s="125">
        <v>107.87123966942148</v>
      </c>
      <c r="GR102" s="125">
        <v>18145.36</v>
      </c>
      <c r="GS102" s="125">
        <v>149.961652892562</v>
      </c>
      <c r="GT102" s="125">
        <v>1227556.6100000001</v>
      </c>
      <c r="GU102" s="125">
        <v>10145.095950413224</v>
      </c>
      <c r="GV102" s="125">
        <v>-136804.19999999995</v>
      </c>
      <c r="GW102" s="125">
        <v>-1130.6132231404954</v>
      </c>
      <c r="GX102" s="55">
        <v>0</v>
      </c>
      <c r="GY102" s="55">
        <v>0</v>
      </c>
      <c r="GZ102" s="55">
        <v>0</v>
      </c>
      <c r="HA102" s="55" t="s">
        <v>1901</v>
      </c>
      <c r="HB102" s="172">
        <v>0.88934635306362531</v>
      </c>
      <c r="HC102" s="123">
        <v>66</v>
      </c>
      <c r="HD102" s="153">
        <v>0.18181818181818182</v>
      </c>
      <c r="HE102" s="123">
        <v>12</v>
      </c>
      <c r="HF102" s="153">
        <v>9.9173553719008267E-2</v>
      </c>
      <c r="HG102" s="123">
        <v>594</v>
      </c>
      <c r="HH102" s="153">
        <v>1.6363636363636365</v>
      </c>
      <c r="HI102" s="123">
        <v>29</v>
      </c>
      <c r="HJ102" s="153">
        <v>0.23966942148760331</v>
      </c>
      <c r="HK102" s="123">
        <v>358</v>
      </c>
      <c r="HL102" s="153">
        <v>0.98622589531680438</v>
      </c>
      <c r="HM102" s="123">
        <v>1</v>
      </c>
      <c r="HN102" s="153">
        <v>8.2644628099173556E-3</v>
      </c>
      <c r="HO102" s="123">
        <v>368</v>
      </c>
      <c r="HP102" s="153">
        <v>1.0137741046831956</v>
      </c>
      <c r="HQ102" s="123">
        <v>237</v>
      </c>
      <c r="HR102" s="153">
        <v>0.65289256198347112</v>
      </c>
      <c r="HS102" s="123">
        <v>1</v>
      </c>
      <c r="HT102" s="153">
        <v>0.5</v>
      </c>
      <c r="HU102" s="123">
        <v>4</v>
      </c>
      <c r="HV102" s="153">
        <v>2</v>
      </c>
      <c r="HW102" s="123">
        <v>11</v>
      </c>
      <c r="HX102" s="123">
        <v>3.6666666666666665</v>
      </c>
      <c r="HY102" s="153">
        <v>0.30555555555555558</v>
      </c>
      <c r="HZ102" s="123">
        <v>3614</v>
      </c>
      <c r="IA102" s="153">
        <v>9.9559228650137754</v>
      </c>
      <c r="IB102" s="123">
        <v>84</v>
      </c>
      <c r="IC102" s="153">
        <v>0.69421487603305787</v>
      </c>
      <c r="ID102" s="123">
        <v>2265</v>
      </c>
      <c r="IE102" s="153">
        <v>6.2396694214876032</v>
      </c>
      <c r="IF102" s="123">
        <v>202</v>
      </c>
      <c r="IG102" s="153">
        <v>1.6694214876033058</v>
      </c>
      <c r="IH102" s="123">
        <v>175</v>
      </c>
      <c r="II102" s="153">
        <v>0.48209366391184577</v>
      </c>
      <c r="IJ102" s="123">
        <v>78</v>
      </c>
      <c r="IK102" s="153">
        <v>0.64462809917355368</v>
      </c>
      <c r="IL102" s="95">
        <v>0</v>
      </c>
      <c r="IM102" s="95">
        <v>0</v>
      </c>
      <c r="IN102" s="95">
        <v>0</v>
      </c>
      <c r="IO102" s="95">
        <v>0</v>
      </c>
      <c r="IP102" s="95">
        <v>0</v>
      </c>
      <c r="IQ102" s="113" t="s">
        <v>1900</v>
      </c>
      <c r="IR102" s="113" t="s">
        <v>1900</v>
      </c>
      <c r="IS102" s="113" t="s">
        <v>1900</v>
      </c>
      <c r="IT102" s="95">
        <v>76</v>
      </c>
      <c r="IU102" s="95">
        <v>3</v>
      </c>
      <c r="IV102" s="113">
        <v>2.4793388429752067E-2</v>
      </c>
      <c r="IW102" s="95" t="s">
        <v>1900</v>
      </c>
      <c r="IX102" s="95" t="s">
        <v>1900</v>
      </c>
      <c r="IY102" s="124" t="s">
        <v>1900</v>
      </c>
      <c r="IZ102" s="124" t="s">
        <v>1900</v>
      </c>
      <c r="JA102" s="182" t="s">
        <v>267</v>
      </c>
      <c r="JB102" s="182">
        <v>0</v>
      </c>
      <c r="JC102" s="230">
        <v>0</v>
      </c>
      <c r="JD102" s="205"/>
    </row>
    <row r="103" spans="1:264" s="35" customFormat="1" ht="29.25" hidden="1" customHeight="1">
      <c r="A103" s="122" t="s">
        <v>278</v>
      </c>
      <c r="B103" s="158" t="s">
        <v>278</v>
      </c>
      <c r="C103" s="158" t="s">
        <v>1744</v>
      </c>
      <c r="D103" s="55">
        <v>70</v>
      </c>
      <c r="E103" s="158" t="s">
        <v>803</v>
      </c>
      <c r="F103" s="145">
        <v>70</v>
      </c>
      <c r="G103" s="55" t="s">
        <v>2045</v>
      </c>
      <c r="H103" s="123">
        <v>1418</v>
      </c>
      <c r="I103" s="123">
        <v>3153</v>
      </c>
      <c r="J103" s="124">
        <v>2.2235543</v>
      </c>
      <c r="K103" s="124">
        <v>21.2380818</v>
      </c>
      <c r="L103" s="123">
        <v>1159</v>
      </c>
      <c r="M103" s="123">
        <v>1994</v>
      </c>
      <c r="N103" s="123">
        <v>135</v>
      </c>
      <c r="O103" s="123">
        <v>265</v>
      </c>
      <c r="P103" s="123">
        <v>302</v>
      </c>
      <c r="Q103" s="123">
        <v>309</v>
      </c>
      <c r="R103" s="123">
        <v>272</v>
      </c>
      <c r="S103" s="123">
        <v>409</v>
      </c>
      <c r="T103" s="123">
        <v>315</v>
      </c>
      <c r="U103" s="123">
        <v>355</v>
      </c>
      <c r="V103" s="123">
        <v>194</v>
      </c>
      <c r="W103" s="123">
        <v>182</v>
      </c>
      <c r="X103" s="123">
        <v>253</v>
      </c>
      <c r="Y103" s="123">
        <v>117</v>
      </c>
      <c r="Z103" s="123">
        <v>45</v>
      </c>
      <c r="AA103" s="123">
        <v>876</v>
      </c>
      <c r="AB103" s="123">
        <v>523</v>
      </c>
      <c r="AC103" s="123">
        <v>415</v>
      </c>
      <c r="AD103" s="123">
        <v>59</v>
      </c>
      <c r="AE103" s="123">
        <v>1575</v>
      </c>
      <c r="AF103" s="123">
        <v>1460</v>
      </c>
      <c r="AG103" s="123">
        <v>46</v>
      </c>
      <c r="AH103" s="123">
        <v>13</v>
      </c>
      <c r="AI103" s="123">
        <v>622</v>
      </c>
      <c r="AJ103" s="123">
        <v>146</v>
      </c>
      <c r="AK103" s="123">
        <v>31</v>
      </c>
      <c r="AL103" s="123">
        <v>18</v>
      </c>
      <c r="AM103" s="123">
        <v>90</v>
      </c>
      <c r="AN103" s="125">
        <v>537.88787023977432</v>
      </c>
      <c r="AO103" s="125">
        <v>400</v>
      </c>
      <c r="AP103" s="123">
        <v>30</v>
      </c>
      <c r="AQ103" s="123">
        <v>108</v>
      </c>
      <c r="AR103" s="123">
        <v>429</v>
      </c>
      <c r="AS103" s="123">
        <v>122</v>
      </c>
      <c r="AT103" s="123">
        <v>154</v>
      </c>
      <c r="AU103" s="123">
        <v>101</v>
      </c>
      <c r="AV103" s="123">
        <v>95</v>
      </c>
      <c r="AW103" s="123">
        <v>79</v>
      </c>
      <c r="AX103" s="123">
        <v>57</v>
      </c>
      <c r="AY103" s="123">
        <v>45</v>
      </c>
      <c r="AZ103" s="123">
        <v>198</v>
      </c>
      <c r="BA103" s="125">
        <v>28578.14814814815</v>
      </c>
      <c r="BB103" s="125">
        <v>18006</v>
      </c>
      <c r="BC103" s="123">
        <v>68</v>
      </c>
      <c r="BD103" s="123">
        <v>302</v>
      </c>
      <c r="BE103" s="123">
        <v>242</v>
      </c>
      <c r="BF103" s="123">
        <v>164</v>
      </c>
      <c r="BG103" s="123">
        <v>116</v>
      </c>
      <c r="BH103" s="123">
        <v>108</v>
      </c>
      <c r="BI103" s="123">
        <v>96</v>
      </c>
      <c r="BJ103" s="123">
        <v>70</v>
      </c>
      <c r="BK103" s="123">
        <v>47</v>
      </c>
      <c r="BL103" s="123">
        <v>40</v>
      </c>
      <c r="BM103" s="123">
        <v>41</v>
      </c>
      <c r="BN103" s="123">
        <v>30</v>
      </c>
      <c r="BO103" s="123">
        <v>23</v>
      </c>
      <c r="BP103" s="123">
        <v>9</v>
      </c>
      <c r="BQ103" s="123">
        <v>11</v>
      </c>
      <c r="BR103" s="123">
        <v>7</v>
      </c>
      <c r="BS103" s="123">
        <v>4</v>
      </c>
      <c r="BT103" s="123">
        <v>7</v>
      </c>
      <c r="BU103" s="123">
        <v>3</v>
      </c>
      <c r="BV103" s="123">
        <v>1</v>
      </c>
      <c r="BW103" s="123">
        <v>15</v>
      </c>
      <c r="BX103" s="123">
        <v>702</v>
      </c>
      <c r="BY103" s="125">
        <v>44233.730769230766</v>
      </c>
      <c r="BZ103" s="125">
        <v>31185</v>
      </c>
      <c r="CA103" s="123">
        <v>192</v>
      </c>
      <c r="CB103" s="125">
        <v>13332.703125</v>
      </c>
      <c r="CC103" s="125">
        <v>9898</v>
      </c>
      <c r="CD103" s="123">
        <v>534</v>
      </c>
      <c r="CE103" s="125">
        <v>13609.844569288389</v>
      </c>
      <c r="CF103" s="125">
        <v>10296</v>
      </c>
      <c r="CG103" s="123">
        <v>938</v>
      </c>
      <c r="CH103" s="123">
        <v>276</v>
      </c>
      <c r="CI103" s="123">
        <v>149</v>
      </c>
      <c r="CJ103" s="123">
        <v>33</v>
      </c>
      <c r="CK103" s="123">
        <v>2</v>
      </c>
      <c r="CL103" s="123">
        <v>8</v>
      </c>
      <c r="CM103" s="126">
        <v>5.6417489421720732E-3</v>
      </c>
      <c r="CN103" s="123">
        <v>56</v>
      </c>
      <c r="CO103" s="126">
        <v>3.9492242595204514E-2</v>
      </c>
      <c r="CP103" s="123">
        <v>696</v>
      </c>
      <c r="CQ103" s="123">
        <v>182</v>
      </c>
      <c r="CR103" s="126">
        <v>5.7722803679035838E-2</v>
      </c>
      <c r="CS103" s="123">
        <v>87</v>
      </c>
      <c r="CT103" s="126">
        <f t="shared" si="9"/>
        <v>6.1354019746121299E-2</v>
      </c>
      <c r="CU103" s="123">
        <v>768</v>
      </c>
      <c r="CV103" s="126">
        <f t="shared" si="10"/>
        <v>0.54160789844851909</v>
      </c>
      <c r="CW103" s="123">
        <v>13</v>
      </c>
      <c r="CX103" s="126">
        <f t="shared" si="11"/>
        <v>9.1678420310296188E-3</v>
      </c>
      <c r="CY103" s="123">
        <v>316</v>
      </c>
      <c r="CZ103" s="126">
        <f t="shared" si="12"/>
        <v>0.22284908321579688</v>
      </c>
      <c r="DA103" s="122" t="s">
        <v>2002</v>
      </c>
      <c r="DB103" s="55"/>
      <c r="DC103" s="55">
        <v>10</v>
      </c>
      <c r="DD103" s="55">
        <v>6</v>
      </c>
      <c r="DE103" s="78" t="s">
        <v>350</v>
      </c>
      <c r="DF103" s="127" t="s">
        <v>351</v>
      </c>
      <c r="DG103" s="78" t="s">
        <v>548</v>
      </c>
      <c r="DH103" s="127" t="s">
        <v>549</v>
      </c>
      <c r="DI103" s="78" t="s">
        <v>645</v>
      </c>
      <c r="DJ103" s="127" t="s">
        <v>804</v>
      </c>
      <c r="DK103" s="78" t="s">
        <v>550</v>
      </c>
      <c r="DL103" s="127" t="s">
        <v>551</v>
      </c>
      <c r="DM103" s="127" t="s">
        <v>552</v>
      </c>
      <c r="DN103" s="55" t="s">
        <v>1897</v>
      </c>
      <c r="DO103" s="68">
        <v>13.846153846153847</v>
      </c>
      <c r="DP103" s="55" t="s">
        <v>1898</v>
      </c>
      <c r="DQ103" s="55" t="s">
        <v>272</v>
      </c>
      <c r="DR103" s="127" t="s">
        <v>289</v>
      </c>
      <c r="DS103" s="169" t="s">
        <v>2046</v>
      </c>
      <c r="DT103" s="78">
        <v>2023</v>
      </c>
      <c r="DU103" s="78" t="s">
        <v>267</v>
      </c>
      <c r="DV103" s="123">
        <v>1444</v>
      </c>
      <c r="DW103" s="123">
        <v>1423</v>
      </c>
      <c r="DX103" s="55">
        <v>16</v>
      </c>
      <c r="DY103" s="55">
        <v>5</v>
      </c>
      <c r="DZ103" s="55">
        <v>90</v>
      </c>
      <c r="EA103" s="55">
        <v>140</v>
      </c>
      <c r="EB103" s="123">
        <v>820</v>
      </c>
      <c r="EC103" s="55">
        <v>359</v>
      </c>
      <c r="ED103" s="55">
        <v>35</v>
      </c>
      <c r="EE103" s="55">
        <v>0</v>
      </c>
      <c r="EF103" s="55">
        <v>0</v>
      </c>
      <c r="EG103" s="55">
        <v>0</v>
      </c>
      <c r="EH103" s="78">
        <v>15</v>
      </c>
      <c r="EI103" s="78">
        <v>0</v>
      </c>
      <c r="EJ103" s="127" t="s">
        <v>268</v>
      </c>
      <c r="EK103" s="127" t="s">
        <v>269</v>
      </c>
      <c r="EL103" s="81">
        <v>20234</v>
      </c>
      <c r="EM103" s="78">
        <v>65</v>
      </c>
      <c r="EN103" s="78" t="s">
        <v>344</v>
      </c>
      <c r="EO103" s="84">
        <v>223364</v>
      </c>
      <c r="EP103" s="78">
        <v>29.02</v>
      </c>
      <c r="EQ103" s="263">
        <v>187618.07441579399</v>
      </c>
      <c r="ER103" s="263">
        <v>1252342.8768918701</v>
      </c>
      <c r="ES103" s="84">
        <f t="shared" si="13"/>
        <v>1064724.8024760759</v>
      </c>
      <c r="ET103" s="113">
        <f t="shared" si="14"/>
        <v>0.85018633644371067</v>
      </c>
      <c r="EU103" s="55">
        <v>1</v>
      </c>
      <c r="EV103" s="55">
        <v>30</v>
      </c>
      <c r="EW103" s="55" t="s">
        <v>1898</v>
      </c>
      <c r="EX103" s="78" t="s">
        <v>371</v>
      </c>
      <c r="EY103" s="158"/>
      <c r="EZ103" s="158"/>
      <c r="FA103" s="78" t="s">
        <v>267</v>
      </c>
      <c r="FB103" s="55" t="s">
        <v>51</v>
      </c>
      <c r="FC103" s="55" t="s">
        <v>1898</v>
      </c>
      <c r="FD103" s="122"/>
      <c r="FE103" s="55"/>
      <c r="FF103" s="127" t="s">
        <v>267</v>
      </c>
      <c r="FG103" s="55" t="s">
        <v>1904</v>
      </c>
      <c r="FH103" s="78" t="s">
        <v>805</v>
      </c>
      <c r="FI103" s="78" t="s">
        <v>554</v>
      </c>
      <c r="FJ103" s="55">
        <v>4008</v>
      </c>
      <c r="FK103" s="55">
        <v>19</v>
      </c>
      <c r="FL103" s="78" t="s">
        <v>555</v>
      </c>
      <c r="FM103" s="55"/>
      <c r="FN103" s="55" t="s">
        <v>1900</v>
      </c>
      <c r="FO103" s="55" t="s">
        <v>1901</v>
      </c>
      <c r="FP103" s="55">
        <v>2</v>
      </c>
      <c r="FQ103" s="125">
        <v>287194564.60936689</v>
      </c>
      <c r="FR103" s="125">
        <v>198888.2026380657</v>
      </c>
      <c r="FS103" s="55">
        <v>3</v>
      </c>
      <c r="FT103" s="55">
        <v>3.6</v>
      </c>
      <c r="FU103" s="55">
        <v>0</v>
      </c>
      <c r="FV103" s="125">
        <v>0</v>
      </c>
      <c r="FW103" s="55">
        <v>0</v>
      </c>
      <c r="FX103" s="125">
        <v>19337984.52</v>
      </c>
      <c r="FY103" s="55">
        <v>0</v>
      </c>
      <c r="FZ103" s="125">
        <v>50457832.859999999</v>
      </c>
      <c r="GA103" s="55" t="s">
        <v>1900</v>
      </c>
      <c r="GB103" s="55" t="s">
        <v>1901</v>
      </c>
      <c r="GC103" s="55" t="s">
        <v>1900</v>
      </c>
      <c r="GD103" s="124">
        <v>87.66</v>
      </c>
      <c r="GE103" s="124">
        <v>44.34</v>
      </c>
      <c r="GF103" s="125">
        <v>8513616.0500000007</v>
      </c>
      <c r="GG103" s="125">
        <v>5982.8644061841187</v>
      </c>
      <c r="GH103" s="125">
        <v>21087272.609999999</v>
      </c>
      <c r="GI103" s="125">
        <v>14818.884476458186</v>
      </c>
      <c r="GJ103" s="125">
        <v>1417498.5499999998</v>
      </c>
      <c r="GK103" s="125">
        <v>996.13390723822897</v>
      </c>
      <c r="GL103" s="125">
        <v>1470586.65</v>
      </c>
      <c r="GM103" s="125">
        <v>1033.4410751932537</v>
      </c>
      <c r="GN103" s="125">
        <v>4284936.53</v>
      </c>
      <c r="GO103" s="125">
        <v>3011.1992480674635</v>
      </c>
      <c r="GP103" s="125">
        <v>63980.73</v>
      </c>
      <c r="GQ103" s="125">
        <v>44.961862262825022</v>
      </c>
      <c r="GR103" s="125">
        <v>110381.96</v>
      </c>
      <c r="GS103" s="125">
        <v>77.569894588896702</v>
      </c>
      <c r="GT103" s="125">
        <v>13739888.189999998</v>
      </c>
      <c r="GU103" s="125">
        <v>9655.5784891075182</v>
      </c>
      <c r="GV103" s="125">
        <v>-3881875.9900000021</v>
      </c>
      <c r="GW103" s="125">
        <v>-2727.9522066057639</v>
      </c>
      <c r="GX103" s="55">
        <v>0</v>
      </c>
      <c r="GY103" s="55">
        <v>0</v>
      </c>
      <c r="GZ103" s="55">
        <v>0</v>
      </c>
      <c r="HA103" s="55" t="s">
        <v>1901</v>
      </c>
      <c r="HB103" s="172">
        <v>0.65881357041201583</v>
      </c>
      <c r="HC103" s="123">
        <v>1583</v>
      </c>
      <c r="HD103" s="153">
        <v>0.37081283672991328</v>
      </c>
      <c r="HE103" s="123">
        <v>148</v>
      </c>
      <c r="HF103" s="153">
        <v>0.10400562192550948</v>
      </c>
      <c r="HG103" s="123">
        <v>5566</v>
      </c>
      <c r="HH103" s="153">
        <v>1.3038182244085266</v>
      </c>
      <c r="HI103" s="123">
        <v>102</v>
      </c>
      <c r="HJ103" s="153">
        <v>7.1679550245959248E-2</v>
      </c>
      <c r="HK103" s="123">
        <v>3534</v>
      </c>
      <c r="HL103" s="153">
        <v>0.82782853127196065</v>
      </c>
      <c r="HM103" s="123">
        <v>67</v>
      </c>
      <c r="HN103" s="153">
        <v>4.7083626141953619E-2</v>
      </c>
      <c r="HO103" s="123">
        <v>4995</v>
      </c>
      <c r="HP103" s="153">
        <v>1.1700632466619818</v>
      </c>
      <c r="HQ103" s="123">
        <v>5659</v>
      </c>
      <c r="HR103" s="153">
        <v>1.3256031857577886</v>
      </c>
      <c r="HS103" s="123">
        <v>10</v>
      </c>
      <c r="HT103" s="153">
        <v>5</v>
      </c>
      <c r="HU103" s="123">
        <v>7</v>
      </c>
      <c r="HV103" s="153">
        <v>3.5</v>
      </c>
      <c r="HW103" s="123">
        <v>1090</v>
      </c>
      <c r="HX103" s="123">
        <v>363.33333333333331</v>
      </c>
      <c r="HY103" s="153">
        <v>1.0092592592592593</v>
      </c>
      <c r="HZ103" s="123">
        <v>34693</v>
      </c>
      <c r="IA103" s="153">
        <v>8.1267275708596873</v>
      </c>
      <c r="IB103" s="123">
        <v>102</v>
      </c>
      <c r="IC103" s="153">
        <v>7.1679550245959248E-2</v>
      </c>
      <c r="ID103" s="123">
        <v>28304</v>
      </c>
      <c r="IE103" s="153">
        <v>6.6301241508550008</v>
      </c>
      <c r="IF103" s="123">
        <v>2000</v>
      </c>
      <c r="IG103" s="153">
        <v>1.4054813773717498</v>
      </c>
      <c r="IH103" s="123">
        <v>1420</v>
      </c>
      <c r="II103" s="153">
        <v>0.33263059264464745</v>
      </c>
      <c r="IJ103" s="123">
        <v>864</v>
      </c>
      <c r="IK103" s="153">
        <v>0.60716795502459597</v>
      </c>
      <c r="IL103" s="95">
        <v>0</v>
      </c>
      <c r="IM103" s="95">
        <v>0</v>
      </c>
      <c r="IN103" s="95">
        <v>0</v>
      </c>
      <c r="IO103" s="95">
        <v>0</v>
      </c>
      <c r="IP103" s="95">
        <v>0</v>
      </c>
      <c r="IQ103" s="113" t="s">
        <v>1900</v>
      </c>
      <c r="IR103" s="113" t="s">
        <v>1900</v>
      </c>
      <c r="IS103" s="113" t="s">
        <v>1900</v>
      </c>
      <c r="IT103" s="95">
        <v>68.8</v>
      </c>
      <c r="IU103" s="95">
        <v>14</v>
      </c>
      <c r="IV103" s="113">
        <v>9.8383696416022483E-3</v>
      </c>
      <c r="IW103" s="95">
        <v>7</v>
      </c>
      <c r="IX103" s="95">
        <v>33</v>
      </c>
      <c r="IY103" s="124">
        <f>(IW103/$DW103)*100</f>
        <v>0.49191848208011241</v>
      </c>
      <c r="IZ103" s="124">
        <f>(IX103/$DW103)*100</f>
        <v>2.3190442726633873</v>
      </c>
      <c r="JA103" s="182" t="s">
        <v>272</v>
      </c>
      <c r="JB103" s="182">
        <v>79</v>
      </c>
      <c r="JC103" s="230">
        <v>5.4709141274238225E-2</v>
      </c>
      <c r="JD103" s="205"/>
    </row>
    <row r="104" spans="1:264" s="35" customFormat="1" ht="29.25" hidden="1" customHeight="1">
      <c r="A104" s="122" t="s">
        <v>278</v>
      </c>
      <c r="B104" s="158" t="s">
        <v>278</v>
      </c>
      <c r="C104" s="158" t="s">
        <v>1744</v>
      </c>
      <c r="D104" s="55">
        <v>70</v>
      </c>
      <c r="E104" s="158" t="s">
        <v>857</v>
      </c>
      <c r="F104" s="145">
        <v>263</v>
      </c>
      <c r="G104" s="55" t="s">
        <v>2045</v>
      </c>
      <c r="H104" s="123">
        <v>65</v>
      </c>
      <c r="I104" s="123">
        <v>256</v>
      </c>
      <c r="J104" s="124">
        <v>3.9384614999999998</v>
      </c>
      <c r="K104" s="124">
        <v>23.7676923</v>
      </c>
      <c r="L104" s="123">
        <v>106</v>
      </c>
      <c r="M104" s="123">
        <v>150</v>
      </c>
      <c r="N104" s="123">
        <v>10</v>
      </c>
      <c r="O104" s="123">
        <v>27</v>
      </c>
      <c r="P104" s="123">
        <v>34</v>
      </c>
      <c r="Q104" s="123">
        <v>30</v>
      </c>
      <c r="R104" s="123">
        <v>26</v>
      </c>
      <c r="S104" s="123">
        <v>44</v>
      </c>
      <c r="T104" s="123">
        <v>20</v>
      </c>
      <c r="U104" s="123">
        <v>24</v>
      </c>
      <c r="V104" s="123">
        <v>14</v>
      </c>
      <c r="W104" s="123">
        <v>9</v>
      </c>
      <c r="X104" s="123">
        <v>9</v>
      </c>
      <c r="Y104" s="123">
        <v>8</v>
      </c>
      <c r="Z104" s="123">
        <v>1</v>
      </c>
      <c r="AA104" s="123">
        <v>95</v>
      </c>
      <c r="AB104" s="123">
        <v>23</v>
      </c>
      <c r="AC104" s="123">
        <v>18</v>
      </c>
      <c r="AD104" s="123">
        <v>6</v>
      </c>
      <c r="AE104" s="123">
        <v>169</v>
      </c>
      <c r="AF104" s="123">
        <v>73</v>
      </c>
      <c r="AG104" s="123">
        <v>7</v>
      </c>
      <c r="AH104" s="123">
        <v>1</v>
      </c>
      <c r="AI104" s="123">
        <v>32</v>
      </c>
      <c r="AJ104" s="123">
        <v>8</v>
      </c>
      <c r="AK104" s="123">
        <v>2</v>
      </c>
      <c r="AL104" s="123">
        <v>1</v>
      </c>
      <c r="AM104" s="123">
        <v>4</v>
      </c>
      <c r="AN104" s="125">
        <v>589.70769230769235</v>
      </c>
      <c r="AO104" s="125">
        <v>517</v>
      </c>
      <c r="AP104" s="123">
        <v>1</v>
      </c>
      <c r="AQ104" s="123">
        <v>4</v>
      </c>
      <c r="AR104" s="123">
        <v>15</v>
      </c>
      <c r="AS104" s="123">
        <v>6</v>
      </c>
      <c r="AT104" s="123">
        <v>4</v>
      </c>
      <c r="AU104" s="123">
        <v>9</v>
      </c>
      <c r="AV104" s="123">
        <v>11</v>
      </c>
      <c r="AW104" s="123">
        <v>1</v>
      </c>
      <c r="AX104" s="123">
        <v>4</v>
      </c>
      <c r="AY104" s="123">
        <v>1</v>
      </c>
      <c r="AZ104" s="123">
        <v>9</v>
      </c>
      <c r="BA104" s="125">
        <v>30808.76923076923</v>
      </c>
      <c r="BB104" s="125">
        <v>24430</v>
      </c>
      <c r="BC104" s="123">
        <v>2</v>
      </c>
      <c r="BD104" s="123">
        <v>6</v>
      </c>
      <c r="BE104" s="123">
        <v>10</v>
      </c>
      <c r="BF104" s="123">
        <v>7</v>
      </c>
      <c r="BG104" s="123">
        <v>10</v>
      </c>
      <c r="BH104" s="123">
        <v>6</v>
      </c>
      <c r="BI104" s="123">
        <v>4</v>
      </c>
      <c r="BJ104" s="123">
        <v>4</v>
      </c>
      <c r="BK104" s="123">
        <v>3</v>
      </c>
      <c r="BL104" s="123">
        <v>4</v>
      </c>
      <c r="BM104" s="123">
        <v>1</v>
      </c>
      <c r="BN104" s="123">
        <v>1</v>
      </c>
      <c r="BO104" s="123">
        <v>1</v>
      </c>
      <c r="BP104" s="123">
        <v>2</v>
      </c>
      <c r="BQ104" s="123">
        <v>0</v>
      </c>
      <c r="BR104" s="123">
        <v>0</v>
      </c>
      <c r="BS104" s="123">
        <v>0</v>
      </c>
      <c r="BT104" s="123">
        <v>2</v>
      </c>
      <c r="BU104" s="123">
        <v>1</v>
      </c>
      <c r="BV104" s="123">
        <v>0</v>
      </c>
      <c r="BW104" s="123">
        <v>1</v>
      </c>
      <c r="BX104" s="123">
        <v>38</v>
      </c>
      <c r="BY104" s="125">
        <v>42005.57894736842</v>
      </c>
      <c r="BZ104" s="125">
        <v>36364</v>
      </c>
      <c r="CA104" s="123">
        <v>13</v>
      </c>
      <c r="CB104" s="125">
        <v>20426.923076923078</v>
      </c>
      <c r="CC104" s="125">
        <v>20428</v>
      </c>
      <c r="CD104" s="123">
        <v>17</v>
      </c>
      <c r="CE104" s="125">
        <v>15063.176470588236</v>
      </c>
      <c r="CF104" s="125">
        <v>13842</v>
      </c>
      <c r="CG104" s="123">
        <v>43</v>
      </c>
      <c r="CH104" s="123">
        <v>13</v>
      </c>
      <c r="CI104" s="123">
        <v>7</v>
      </c>
      <c r="CJ104" s="123">
        <v>2</v>
      </c>
      <c r="CK104" s="123">
        <v>0</v>
      </c>
      <c r="CL104" s="123">
        <v>0</v>
      </c>
      <c r="CM104" s="126">
        <v>0</v>
      </c>
      <c r="CN104" s="123">
        <v>1</v>
      </c>
      <c r="CO104" s="126">
        <v>1.5384615384615385E-2</v>
      </c>
      <c r="CP104" s="123">
        <v>30</v>
      </c>
      <c r="CQ104" s="123">
        <v>17</v>
      </c>
      <c r="CR104" s="126">
        <v>6.640625E-2</v>
      </c>
      <c r="CS104" s="123">
        <v>3</v>
      </c>
      <c r="CT104" s="126">
        <f t="shared" si="9"/>
        <v>4.6153846153846156E-2</v>
      </c>
      <c r="CU104" s="123">
        <v>47</v>
      </c>
      <c r="CV104" s="126">
        <f t="shared" si="10"/>
        <v>0.72307692307692306</v>
      </c>
      <c r="CW104" s="123">
        <v>1</v>
      </c>
      <c r="CX104" s="126">
        <f t="shared" si="11"/>
        <v>1.5384615384615385E-2</v>
      </c>
      <c r="CY104" s="123">
        <v>17</v>
      </c>
      <c r="CZ104" s="126">
        <f t="shared" si="12"/>
        <v>0.26153846153846155</v>
      </c>
      <c r="DA104" s="122" t="s">
        <v>2002</v>
      </c>
      <c r="DB104" s="55"/>
      <c r="DC104" s="55">
        <v>0</v>
      </c>
      <c r="DD104" s="55">
        <v>0</v>
      </c>
      <c r="DE104" s="78" t="s">
        <v>350</v>
      </c>
      <c r="DF104" s="127" t="s">
        <v>351</v>
      </c>
      <c r="DG104" s="78" t="s">
        <v>548</v>
      </c>
      <c r="DH104" s="127" t="s">
        <v>549</v>
      </c>
      <c r="DI104" s="78" t="s">
        <v>525</v>
      </c>
      <c r="DJ104" s="127" t="s">
        <v>526</v>
      </c>
      <c r="DK104" s="78" t="s">
        <v>550</v>
      </c>
      <c r="DL104" s="127" t="s">
        <v>551</v>
      </c>
      <c r="DM104" s="127" t="s">
        <v>552</v>
      </c>
      <c r="DN104" s="55" t="s">
        <v>1897</v>
      </c>
      <c r="DO104" s="68">
        <v>31.007751937984494</v>
      </c>
      <c r="DP104" s="55" t="s">
        <v>1898</v>
      </c>
      <c r="DQ104" s="55" t="s">
        <v>1904</v>
      </c>
      <c r="DR104" s="127" t="s">
        <v>289</v>
      </c>
      <c r="DS104" s="169"/>
      <c r="DT104" s="78">
        <v>2023</v>
      </c>
      <c r="DU104" s="78" t="s">
        <v>267</v>
      </c>
      <c r="DV104" s="123">
        <v>66</v>
      </c>
      <c r="DW104" s="123">
        <v>66</v>
      </c>
      <c r="DX104" s="55">
        <v>0</v>
      </c>
      <c r="DY104" s="55">
        <v>0</v>
      </c>
      <c r="DZ104" s="55">
        <v>0</v>
      </c>
      <c r="EA104" s="55">
        <v>0</v>
      </c>
      <c r="EB104" s="123">
        <v>12</v>
      </c>
      <c r="EC104" s="55">
        <v>0</v>
      </c>
      <c r="ED104" s="55">
        <v>52</v>
      </c>
      <c r="EE104" s="55">
        <v>0</v>
      </c>
      <c r="EF104" s="55">
        <v>2</v>
      </c>
      <c r="EG104" s="55">
        <v>0</v>
      </c>
      <c r="EH104" s="78">
        <v>33</v>
      </c>
      <c r="EI104" s="78">
        <v>0</v>
      </c>
      <c r="EJ104" s="127" t="s">
        <v>268</v>
      </c>
      <c r="EK104" s="127" t="s">
        <v>290</v>
      </c>
      <c r="EL104" s="81">
        <v>27850</v>
      </c>
      <c r="EM104" s="78">
        <v>44</v>
      </c>
      <c r="EN104" s="78" t="s">
        <v>371</v>
      </c>
      <c r="EO104" s="84">
        <v>26943</v>
      </c>
      <c r="EP104" s="78">
        <v>1.94</v>
      </c>
      <c r="EQ104" s="263">
        <v>25577.799334642001</v>
      </c>
      <c r="ER104" s="263">
        <v>85226.343092073497</v>
      </c>
      <c r="ES104" s="84">
        <f t="shared" si="13"/>
        <v>59648.5437574315</v>
      </c>
      <c r="ET104" s="113">
        <f t="shared" si="14"/>
        <v>0.69988388089103792</v>
      </c>
      <c r="EU104" s="55">
        <v>21</v>
      </c>
      <c r="EV104" s="55">
        <v>0</v>
      </c>
      <c r="EW104" s="55" t="s">
        <v>1901</v>
      </c>
      <c r="EX104" s="78" t="s">
        <v>371</v>
      </c>
      <c r="EY104" s="158"/>
      <c r="EZ104" s="158"/>
      <c r="FA104" s="78" t="s">
        <v>272</v>
      </c>
      <c r="FB104" s="55" t="s">
        <v>51</v>
      </c>
      <c r="FC104" s="55" t="s">
        <v>1898</v>
      </c>
      <c r="FD104" s="122"/>
      <c r="FE104" s="55"/>
      <c r="FF104" s="127" t="s">
        <v>267</v>
      </c>
      <c r="FG104" s="55" t="s">
        <v>272</v>
      </c>
      <c r="FH104" s="78" t="s">
        <v>858</v>
      </c>
      <c r="FI104" s="78" t="s">
        <v>554</v>
      </c>
      <c r="FJ104" s="55">
        <v>4008</v>
      </c>
      <c r="FK104" s="55">
        <v>19</v>
      </c>
      <c r="FL104" s="78" t="s">
        <v>555</v>
      </c>
      <c r="FM104" s="55"/>
      <c r="FN104" s="55" t="s">
        <v>1900</v>
      </c>
      <c r="FO104" s="55" t="s">
        <v>1900</v>
      </c>
      <c r="FP104" s="55">
        <v>3</v>
      </c>
      <c r="FQ104" s="125">
        <v>17088831.919108767</v>
      </c>
      <c r="FR104" s="125">
        <v>258921.69574407223</v>
      </c>
      <c r="FS104" s="55" t="s">
        <v>1920</v>
      </c>
      <c r="FT104" s="55">
        <v>3</v>
      </c>
      <c r="FU104" s="55">
        <v>0</v>
      </c>
      <c r="FV104" s="125">
        <v>0</v>
      </c>
      <c r="FW104" s="55">
        <v>1</v>
      </c>
      <c r="FX104" s="125">
        <v>920921.24</v>
      </c>
      <c r="FY104" s="55">
        <v>0</v>
      </c>
      <c r="FZ104" s="125">
        <v>0</v>
      </c>
      <c r="GA104" s="55" t="s">
        <v>1900</v>
      </c>
      <c r="GB104" s="55" t="s">
        <v>1900</v>
      </c>
      <c r="GC104" s="55" t="s">
        <v>1900</v>
      </c>
      <c r="GD104" s="124">
        <v>81</v>
      </c>
      <c r="GE104" s="124">
        <v>57.58</v>
      </c>
      <c r="GF104" s="125">
        <v>453142.31000000006</v>
      </c>
      <c r="GG104" s="125">
        <v>6865.7925757575767</v>
      </c>
      <c r="GH104" s="125">
        <v>885961.35999999987</v>
      </c>
      <c r="GI104" s="125">
        <v>13423.656969696967</v>
      </c>
      <c r="GJ104" s="125">
        <v>78514.09</v>
      </c>
      <c r="GK104" s="125">
        <v>1189.6074242424243</v>
      </c>
      <c r="GL104" s="125">
        <v>75666.78</v>
      </c>
      <c r="GM104" s="125">
        <v>1146.4663636363637</v>
      </c>
      <c r="GN104" s="125">
        <v>113097.79</v>
      </c>
      <c r="GO104" s="125">
        <v>1713.6028787878786</v>
      </c>
      <c r="GP104" s="125">
        <v>9547.36</v>
      </c>
      <c r="GQ104" s="125">
        <v>144.6569696969697</v>
      </c>
      <c r="GR104" s="125">
        <v>4165.55</v>
      </c>
      <c r="GS104" s="125">
        <v>63.114393939393942</v>
      </c>
      <c r="GT104" s="125">
        <v>604969.78999999992</v>
      </c>
      <c r="GU104" s="125">
        <v>9166.2089393939386</v>
      </c>
      <c r="GV104" s="125">
        <v>-37829.029999999795</v>
      </c>
      <c r="GW104" s="125">
        <v>-573.1671212121181</v>
      </c>
      <c r="GX104" s="55">
        <v>0</v>
      </c>
      <c r="GY104" s="55">
        <v>0</v>
      </c>
      <c r="GZ104" s="55">
        <v>0</v>
      </c>
      <c r="HA104" s="55" t="s">
        <v>1898</v>
      </c>
      <c r="HB104" s="172">
        <v>0.5285442240244278</v>
      </c>
      <c r="HC104" s="123">
        <v>70</v>
      </c>
      <c r="HD104" s="153">
        <v>0.35353535353535354</v>
      </c>
      <c r="HE104" s="123">
        <v>8</v>
      </c>
      <c r="HF104" s="153">
        <v>0.12121212121212122</v>
      </c>
      <c r="HG104" s="123">
        <v>588</v>
      </c>
      <c r="HH104" s="153">
        <v>2.9696969696969697</v>
      </c>
      <c r="HI104" s="123">
        <v>23</v>
      </c>
      <c r="HJ104" s="153">
        <v>0.34848484848484851</v>
      </c>
      <c r="HK104" s="123">
        <v>118</v>
      </c>
      <c r="HL104" s="153">
        <v>0.59595959595959602</v>
      </c>
      <c r="HM104" s="123">
        <v>1</v>
      </c>
      <c r="HN104" s="153">
        <v>1.5151515151515152E-2</v>
      </c>
      <c r="HO104" s="123">
        <v>386</v>
      </c>
      <c r="HP104" s="153">
        <v>1.9494949494949494</v>
      </c>
      <c r="HQ104" s="123">
        <v>262</v>
      </c>
      <c r="HR104" s="153">
        <v>1.3232323232323231</v>
      </c>
      <c r="HS104" s="123">
        <v>0</v>
      </c>
      <c r="HT104" s="153">
        <v>0</v>
      </c>
      <c r="HU104" s="123">
        <v>33</v>
      </c>
      <c r="HV104" s="153">
        <v>16.5</v>
      </c>
      <c r="HW104" s="123"/>
      <c r="HX104" s="123"/>
      <c r="HY104" s="153"/>
      <c r="HZ104" s="123">
        <v>2552</v>
      </c>
      <c r="IA104" s="153">
        <v>12.888888888888888</v>
      </c>
      <c r="IB104" s="123">
        <v>27</v>
      </c>
      <c r="IC104" s="153">
        <v>0.40909090909090912</v>
      </c>
      <c r="ID104" s="123">
        <v>1693</v>
      </c>
      <c r="IE104" s="153">
        <v>8.5505050505050519</v>
      </c>
      <c r="IF104" s="123">
        <v>204</v>
      </c>
      <c r="IG104" s="153">
        <v>3.0909090909090908</v>
      </c>
      <c r="IH104" s="123">
        <v>126</v>
      </c>
      <c r="II104" s="153">
        <v>0.63636363636363635</v>
      </c>
      <c r="IJ104" s="123">
        <v>87</v>
      </c>
      <c r="IK104" s="153">
        <v>1.3181818181818181</v>
      </c>
      <c r="IL104" s="95">
        <v>0</v>
      </c>
      <c r="IM104" s="95">
        <v>0</v>
      </c>
      <c r="IN104" s="95">
        <v>0</v>
      </c>
      <c r="IO104" s="95">
        <v>0</v>
      </c>
      <c r="IP104" s="95">
        <v>0</v>
      </c>
      <c r="IQ104" s="113" t="s">
        <v>1900</v>
      </c>
      <c r="IR104" s="113" t="s">
        <v>1900</v>
      </c>
      <c r="IS104" s="113" t="s">
        <v>1900</v>
      </c>
      <c r="IT104" s="95">
        <v>68.8</v>
      </c>
      <c r="IU104" s="95">
        <v>4</v>
      </c>
      <c r="IV104" s="113">
        <v>6.0606060606060608E-2</v>
      </c>
      <c r="IW104" s="95" t="s">
        <v>1900</v>
      </c>
      <c r="IX104" s="95" t="s">
        <v>1900</v>
      </c>
      <c r="IY104" s="124" t="s">
        <v>1900</v>
      </c>
      <c r="IZ104" s="124" t="s">
        <v>1900</v>
      </c>
      <c r="JA104" s="182" t="s">
        <v>267</v>
      </c>
      <c r="JB104" s="182">
        <v>0</v>
      </c>
      <c r="JC104" s="230">
        <v>0</v>
      </c>
      <c r="JD104" s="205"/>
    </row>
    <row r="105" spans="1:264" s="35" customFormat="1" ht="29.25" hidden="1" customHeight="1">
      <c r="A105" s="122" t="s">
        <v>278</v>
      </c>
      <c r="B105" s="158" t="s">
        <v>278</v>
      </c>
      <c r="C105" s="158" t="s">
        <v>1709</v>
      </c>
      <c r="D105" s="55">
        <v>29</v>
      </c>
      <c r="E105" s="158" t="s">
        <v>880</v>
      </c>
      <c r="F105" s="145">
        <v>29</v>
      </c>
      <c r="G105" s="55" t="s">
        <v>2047</v>
      </c>
      <c r="H105" s="123">
        <v>1373</v>
      </c>
      <c r="I105" s="123">
        <v>3143</v>
      </c>
      <c r="J105" s="124">
        <v>2.2891479000000001</v>
      </c>
      <c r="K105" s="124">
        <v>26.412891500000001</v>
      </c>
      <c r="L105" s="123">
        <v>1192</v>
      </c>
      <c r="M105" s="123">
        <v>1951</v>
      </c>
      <c r="N105" s="123">
        <v>142</v>
      </c>
      <c r="O105" s="123">
        <v>216</v>
      </c>
      <c r="P105" s="123">
        <v>261</v>
      </c>
      <c r="Q105" s="123">
        <v>258</v>
      </c>
      <c r="R105" s="123">
        <v>313</v>
      </c>
      <c r="S105" s="123">
        <v>388</v>
      </c>
      <c r="T105" s="123">
        <v>300</v>
      </c>
      <c r="U105" s="123">
        <v>326</v>
      </c>
      <c r="V105" s="123">
        <v>232</v>
      </c>
      <c r="W105" s="123">
        <v>207</v>
      </c>
      <c r="X105" s="123">
        <v>299</v>
      </c>
      <c r="Y105" s="123">
        <v>149</v>
      </c>
      <c r="Z105" s="123">
        <v>52</v>
      </c>
      <c r="AA105" s="123">
        <v>771</v>
      </c>
      <c r="AB105" s="123">
        <v>619</v>
      </c>
      <c r="AC105" s="123">
        <v>500</v>
      </c>
      <c r="AD105" s="123">
        <v>131</v>
      </c>
      <c r="AE105" s="123">
        <v>1753</v>
      </c>
      <c r="AF105" s="123">
        <v>881</v>
      </c>
      <c r="AG105" s="123">
        <v>367</v>
      </c>
      <c r="AH105" s="123">
        <v>11</v>
      </c>
      <c r="AI105" s="123">
        <v>625</v>
      </c>
      <c r="AJ105" s="123">
        <v>171</v>
      </c>
      <c r="AK105" s="123">
        <v>44</v>
      </c>
      <c r="AL105" s="123">
        <v>28</v>
      </c>
      <c r="AM105" s="123">
        <v>102</v>
      </c>
      <c r="AN105" s="125">
        <v>530.34085943190098</v>
      </c>
      <c r="AO105" s="125">
        <v>390</v>
      </c>
      <c r="AP105" s="123">
        <v>31</v>
      </c>
      <c r="AQ105" s="123">
        <v>101</v>
      </c>
      <c r="AR105" s="123">
        <v>403</v>
      </c>
      <c r="AS105" s="123">
        <v>158</v>
      </c>
      <c r="AT105" s="123">
        <v>153</v>
      </c>
      <c r="AU105" s="123">
        <v>89</v>
      </c>
      <c r="AV105" s="123">
        <v>83</v>
      </c>
      <c r="AW105" s="123">
        <v>73</v>
      </c>
      <c r="AX105" s="123">
        <v>48</v>
      </c>
      <c r="AY105" s="123">
        <v>35</v>
      </c>
      <c r="AZ105" s="123">
        <v>199</v>
      </c>
      <c r="BA105" s="125">
        <v>24937.286554004408</v>
      </c>
      <c r="BB105" s="125">
        <v>18024</v>
      </c>
      <c r="BC105" s="123">
        <v>57</v>
      </c>
      <c r="BD105" s="123">
        <v>253</v>
      </c>
      <c r="BE105" s="123">
        <v>270</v>
      </c>
      <c r="BF105" s="123">
        <v>171</v>
      </c>
      <c r="BG105" s="123">
        <v>110</v>
      </c>
      <c r="BH105" s="123">
        <v>108</v>
      </c>
      <c r="BI105" s="123">
        <v>79</v>
      </c>
      <c r="BJ105" s="123">
        <v>67</v>
      </c>
      <c r="BK105" s="123">
        <v>41</v>
      </c>
      <c r="BL105" s="123">
        <v>49</v>
      </c>
      <c r="BM105" s="123">
        <v>36</v>
      </c>
      <c r="BN105" s="123">
        <v>32</v>
      </c>
      <c r="BO105" s="123">
        <v>16</v>
      </c>
      <c r="BP105" s="123">
        <v>14</v>
      </c>
      <c r="BQ105" s="123">
        <v>15</v>
      </c>
      <c r="BR105" s="123">
        <v>6</v>
      </c>
      <c r="BS105" s="123">
        <v>9</v>
      </c>
      <c r="BT105" s="123">
        <v>3</v>
      </c>
      <c r="BU105" s="123">
        <v>6</v>
      </c>
      <c r="BV105" s="123">
        <v>6</v>
      </c>
      <c r="BW105" s="123">
        <v>13</v>
      </c>
      <c r="BX105" s="123">
        <v>659</v>
      </c>
      <c r="BY105" s="125">
        <v>36198.960546282244</v>
      </c>
      <c r="BZ105" s="125">
        <v>30584</v>
      </c>
      <c r="CA105" s="123">
        <v>165</v>
      </c>
      <c r="CB105" s="125">
        <v>14562.987878787879</v>
      </c>
      <c r="CC105" s="125">
        <v>11412</v>
      </c>
      <c r="CD105" s="123">
        <v>552</v>
      </c>
      <c r="CE105" s="125">
        <v>15266.666666666666</v>
      </c>
      <c r="CF105" s="125">
        <v>10872</v>
      </c>
      <c r="CG105" s="123">
        <v>929</v>
      </c>
      <c r="CH105" s="123">
        <v>229</v>
      </c>
      <c r="CI105" s="123">
        <v>152</v>
      </c>
      <c r="CJ105" s="123">
        <v>45</v>
      </c>
      <c r="CK105" s="123">
        <v>5</v>
      </c>
      <c r="CL105" s="123">
        <v>6</v>
      </c>
      <c r="CM105" s="126">
        <v>4.3699927166788053E-3</v>
      </c>
      <c r="CN105" s="123">
        <v>64</v>
      </c>
      <c r="CO105" s="126">
        <v>4.6613255644573928E-2</v>
      </c>
      <c r="CP105" s="123">
        <v>672</v>
      </c>
      <c r="CQ105" s="123">
        <v>175</v>
      </c>
      <c r="CR105" s="126">
        <v>5.5679287305122498E-2</v>
      </c>
      <c r="CS105" s="123">
        <v>69</v>
      </c>
      <c r="CT105" s="126">
        <f t="shared" si="9"/>
        <v>5.0254916241806266E-2</v>
      </c>
      <c r="CU105" s="123">
        <v>769</v>
      </c>
      <c r="CV105" s="126">
        <f t="shared" si="10"/>
        <v>0.56008739985433353</v>
      </c>
      <c r="CW105" s="123">
        <v>22</v>
      </c>
      <c r="CX105" s="126">
        <f t="shared" si="11"/>
        <v>1.6023306627822288E-2</v>
      </c>
      <c r="CY105" s="123">
        <v>378</v>
      </c>
      <c r="CZ105" s="126">
        <f t="shared" si="12"/>
        <v>0.27530954115076472</v>
      </c>
      <c r="DA105" s="122" t="s">
        <v>2010</v>
      </c>
      <c r="DB105" s="55"/>
      <c r="DC105" s="55">
        <v>8</v>
      </c>
      <c r="DD105" s="55">
        <v>16</v>
      </c>
      <c r="DE105" s="78" t="s">
        <v>350</v>
      </c>
      <c r="DF105" s="127" t="s">
        <v>351</v>
      </c>
      <c r="DG105" s="78" t="s">
        <v>468</v>
      </c>
      <c r="DH105" s="127" t="s">
        <v>469</v>
      </c>
      <c r="DI105" s="78" t="s">
        <v>428</v>
      </c>
      <c r="DJ105" s="127" t="s">
        <v>429</v>
      </c>
      <c r="DK105" s="78" t="s">
        <v>470</v>
      </c>
      <c r="DL105" s="127" t="s">
        <v>471</v>
      </c>
      <c r="DM105" s="127" t="s">
        <v>472</v>
      </c>
      <c r="DN105" s="55" t="s">
        <v>1897</v>
      </c>
      <c r="DO105" s="68">
        <v>12.872841444270016</v>
      </c>
      <c r="DP105" s="55" t="s">
        <v>1898</v>
      </c>
      <c r="DQ105" s="55" t="s">
        <v>272</v>
      </c>
      <c r="DR105" s="127" t="s">
        <v>431</v>
      </c>
      <c r="DS105" s="169" t="s">
        <v>2048</v>
      </c>
      <c r="DT105" s="78">
        <v>2027</v>
      </c>
      <c r="DU105" s="78" t="s">
        <v>267</v>
      </c>
      <c r="DV105" s="123">
        <v>1390</v>
      </c>
      <c r="DW105" s="123">
        <v>1376</v>
      </c>
      <c r="DX105" s="55">
        <v>10</v>
      </c>
      <c r="DY105" s="55">
        <v>4</v>
      </c>
      <c r="DZ105" s="55">
        <v>77</v>
      </c>
      <c r="EA105" s="55">
        <v>88</v>
      </c>
      <c r="EB105" s="123">
        <v>775</v>
      </c>
      <c r="EC105" s="55">
        <v>406</v>
      </c>
      <c r="ED105" s="55">
        <v>35</v>
      </c>
      <c r="EE105" s="55">
        <v>9</v>
      </c>
      <c r="EF105" s="55">
        <v>0</v>
      </c>
      <c r="EG105" s="55">
        <v>0</v>
      </c>
      <c r="EH105" s="78">
        <v>10</v>
      </c>
      <c r="EI105" s="78">
        <v>0</v>
      </c>
      <c r="EJ105" s="127" t="s">
        <v>268</v>
      </c>
      <c r="EK105" s="127" t="s">
        <v>269</v>
      </c>
      <c r="EL105" s="81">
        <v>19121</v>
      </c>
      <c r="EM105" s="78">
        <v>68</v>
      </c>
      <c r="EN105" s="78" t="s">
        <v>404</v>
      </c>
      <c r="EO105" s="84">
        <v>100746</v>
      </c>
      <c r="EP105" s="78">
        <v>16.61</v>
      </c>
      <c r="EQ105" s="263">
        <v>91777.815115136298</v>
      </c>
      <c r="ER105" s="263">
        <v>729556.48539671395</v>
      </c>
      <c r="ES105" s="84">
        <f t="shared" si="13"/>
        <v>637778.67028157762</v>
      </c>
      <c r="ET105" s="113">
        <f t="shared" si="14"/>
        <v>0.87420053559632205</v>
      </c>
      <c r="EU105" s="55">
        <v>0</v>
      </c>
      <c r="EV105" s="55">
        <v>21</v>
      </c>
      <c r="EW105" s="55" t="s">
        <v>1898</v>
      </c>
      <c r="EX105" s="78" t="s">
        <v>881</v>
      </c>
      <c r="EY105" s="158"/>
      <c r="EZ105" s="158"/>
      <c r="FA105" s="78" t="s">
        <v>267</v>
      </c>
      <c r="FB105" s="55" t="s">
        <v>51</v>
      </c>
      <c r="FC105" s="55" t="s">
        <v>1898</v>
      </c>
      <c r="FD105" s="122"/>
      <c r="FE105" s="55"/>
      <c r="FF105" s="127" t="s">
        <v>267</v>
      </c>
      <c r="FG105" s="55" t="s">
        <v>272</v>
      </c>
      <c r="FH105" s="78" t="s">
        <v>882</v>
      </c>
      <c r="FI105" s="78" t="s">
        <v>883</v>
      </c>
      <c r="FJ105" s="55">
        <v>4004</v>
      </c>
      <c r="FK105" s="55">
        <v>13</v>
      </c>
      <c r="FL105" s="78" t="s">
        <v>884</v>
      </c>
      <c r="FM105" s="55"/>
      <c r="FN105" s="55" t="s">
        <v>1900</v>
      </c>
      <c r="FO105" s="55" t="s">
        <v>1901</v>
      </c>
      <c r="FP105" s="55">
        <v>5</v>
      </c>
      <c r="FQ105" s="125">
        <v>263898997.98006153</v>
      </c>
      <c r="FR105" s="125">
        <v>189855.39423026011</v>
      </c>
      <c r="FS105" s="55">
        <v>3</v>
      </c>
      <c r="FT105" s="55">
        <v>4</v>
      </c>
      <c r="FU105" s="55">
        <v>0</v>
      </c>
      <c r="FV105" s="125">
        <v>11060600.01</v>
      </c>
      <c r="FW105" s="55">
        <v>0</v>
      </c>
      <c r="FX105" s="125">
        <v>16083681.479999999</v>
      </c>
      <c r="FY105" s="55">
        <v>0</v>
      </c>
      <c r="FZ105" s="125">
        <v>73752779.579999998</v>
      </c>
      <c r="GA105" s="55" t="s">
        <v>1900</v>
      </c>
      <c r="GB105" s="55" t="s">
        <v>1901</v>
      </c>
      <c r="GC105" s="55" t="s">
        <v>1900</v>
      </c>
      <c r="GD105" s="124">
        <v>91.23</v>
      </c>
      <c r="GE105" s="124">
        <v>36.85</v>
      </c>
      <c r="GF105" s="125">
        <v>8618925.209999999</v>
      </c>
      <c r="GG105" s="125">
        <v>6263.753786337209</v>
      </c>
      <c r="GH105" s="125">
        <v>16567889.289999999</v>
      </c>
      <c r="GI105" s="125">
        <v>12040.617216569766</v>
      </c>
      <c r="GJ105" s="125">
        <v>1524162.05</v>
      </c>
      <c r="GK105" s="125">
        <v>1107.6759084302325</v>
      </c>
      <c r="GL105" s="125">
        <v>1423310.51</v>
      </c>
      <c r="GM105" s="125">
        <v>1034.3826380813953</v>
      </c>
      <c r="GN105" s="125">
        <v>1294892.76</v>
      </c>
      <c r="GO105" s="125">
        <v>941.05578488372089</v>
      </c>
      <c r="GP105" s="125">
        <v>70857.820000000007</v>
      </c>
      <c r="GQ105" s="125">
        <v>51.495508720930239</v>
      </c>
      <c r="GR105" s="125">
        <v>149171.41</v>
      </c>
      <c r="GS105" s="125">
        <v>108.40945494186047</v>
      </c>
      <c r="GT105" s="125">
        <v>12105494.739999998</v>
      </c>
      <c r="GU105" s="125">
        <v>8797.5979215116258</v>
      </c>
      <c r="GV105" s="125">
        <v>119617.65000000037</v>
      </c>
      <c r="GW105" s="125">
        <v>86.931431686046778</v>
      </c>
      <c r="GX105" s="55">
        <v>0</v>
      </c>
      <c r="GY105" s="55">
        <v>0</v>
      </c>
      <c r="GZ105" s="55">
        <v>0</v>
      </c>
      <c r="HA105" s="55" t="s">
        <v>1901</v>
      </c>
      <c r="HB105" s="172">
        <v>0.68076570908298228</v>
      </c>
      <c r="HC105" s="123">
        <v>970</v>
      </c>
      <c r="HD105" s="153">
        <v>0.23498062015503873</v>
      </c>
      <c r="HE105" s="123">
        <v>122</v>
      </c>
      <c r="HF105" s="153">
        <v>8.8662790697674423E-2</v>
      </c>
      <c r="HG105" s="123">
        <v>7912</v>
      </c>
      <c r="HH105" s="153">
        <v>1.9166666666666667</v>
      </c>
      <c r="HI105" s="123">
        <v>155</v>
      </c>
      <c r="HJ105" s="153">
        <v>0.11264534883720931</v>
      </c>
      <c r="HK105" s="123">
        <v>3152</v>
      </c>
      <c r="HL105" s="153">
        <v>0.76356589147286824</v>
      </c>
      <c r="HM105" s="123">
        <v>65</v>
      </c>
      <c r="HN105" s="153">
        <v>4.7238372093023256E-2</v>
      </c>
      <c r="HO105" s="123">
        <v>6633</v>
      </c>
      <c r="HP105" s="153">
        <v>1.6068313953488371</v>
      </c>
      <c r="HQ105" s="123">
        <v>4176</v>
      </c>
      <c r="HR105" s="153">
        <v>1.0116279069767442</v>
      </c>
      <c r="HS105" s="123">
        <v>36</v>
      </c>
      <c r="HT105" s="153">
        <v>18</v>
      </c>
      <c r="HU105" s="123">
        <v>53</v>
      </c>
      <c r="HV105" s="153">
        <v>26.5</v>
      </c>
      <c r="HW105" s="123">
        <v>768</v>
      </c>
      <c r="HX105" s="123">
        <v>256</v>
      </c>
      <c r="HY105" s="153">
        <v>1.0158730158730158</v>
      </c>
      <c r="HZ105" s="123">
        <v>35739</v>
      </c>
      <c r="IA105" s="153">
        <v>8.6577034883720927</v>
      </c>
      <c r="IB105" s="123">
        <v>149</v>
      </c>
      <c r="IC105" s="153">
        <v>0.10828488372093023</v>
      </c>
      <c r="ID105" s="123">
        <v>27300</v>
      </c>
      <c r="IE105" s="153">
        <v>6.6133720930232558</v>
      </c>
      <c r="IF105" s="123">
        <v>1744</v>
      </c>
      <c r="IG105" s="153">
        <v>1.2674418604651163</v>
      </c>
      <c r="IH105" s="123">
        <v>1741</v>
      </c>
      <c r="II105" s="153">
        <v>0.42175387596899228</v>
      </c>
      <c r="IJ105" s="123">
        <v>652</v>
      </c>
      <c r="IK105" s="153">
        <v>0.47383720930232559</v>
      </c>
      <c r="IL105" s="95">
        <v>0</v>
      </c>
      <c r="IM105" s="95">
        <v>0</v>
      </c>
      <c r="IN105" s="95">
        <v>0</v>
      </c>
      <c r="IO105" s="95">
        <v>0</v>
      </c>
      <c r="IP105" s="95">
        <v>0</v>
      </c>
      <c r="IQ105" s="113" t="s">
        <v>1900</v>
      </c>
      <c r="IR105" s="113" t="s">
        <v>1900</v>
      </c>
      <c r="IS105" s="113" t="s">
        <v>1900</v>
      </c>
      <c r="IT105" s="95">
        <v>64.489999999999995</v>
      </c>
      <c r="IU105" s="95">
        <v>33</v>
      </c>
      <c r="IV105" s="113">
        <v>2.3982558139534885E-2</v>
      </c>
      <c r="IW105" s="95">
        <v>6</v>
      </c>
      <c r="IX105" s="95">
        <v>28</v>
      </c>
      <c r="IY105" s="124">
        <f>(IW105/$DW105)*100</f>
        <v>0.43604651162790697</v>
      </c>
      <c r="IZ105" s="124">
        <f>(IX105/$DW105)*100</f>
        <v>2.0348837209302326</v>
      </c>
      <c r="JA105" s="182" t="s">
        <v>272</v>
      </c>
      <c r="JB105" s="182">
        <v>75</v>
      </c>
      <c r="JC105" s="230">
        <v>5.3956834532374098E-2</v>
      </c>
      <c r="JD105" s="205"/>
    </row>
    <row r="106" spans="1:264" s="35" customFormat="1" ht="29.25" hidden="1" customHeight="1">
      <c r="A106" s="122" t="s">
        <v>278</v>
      </c>
      <c r="B106" s="158" t="s">
        <v>278</v>
      </c>
      <c r="C106" s="158" t="s">
        <v>1798</v>
      </c>
      <c r="D106" s="55">
        <v>167</v>
      </c>
      <c r="E106" s="158" t="s">
        <v>886</v>
      </c>
      <c r="F106" s="145">
        <v>205</v>
      </c>
      <c r="G106" s="55" t="s">
        <v>2001</v>
      </c>
      <c r="H106" s="123">
        <v>36</v>
      </c>
      <c r="I106" s="123">
        <v>93</v>
      </c>
      <c r="J106" s="124">
        <v>2.5833333000000001</v>
      </c>
      <c r="K106" s="124">
        <v>28.4555556</v>
      </c>
      <c r="L106" s="123">
        <v>34</v>
      </c>
      <c r="M106" s="123">
        <v>59</v>
      </c>
      <c r="N106" s="123">
        <v>5</v>
      </c>
      <c r="O106" s="123">
        <v>3</v>
      </c>
      <c r="P106" s="123">
        <v>1</v>
      </c>
      <c r="Q106" s="123">
        <v>8</v>
      </c>
      <c r="R106" s="123">
        <v>14</v>
      </c>
      <c r="S106" s="123">
        <v>12</v>
      </c>
      <c r="T106" s="123">
        <v>9</v>
      </c>
      <c r="U106" s="123">
        <v>10</v>
      </c>
      <c r="V106" s="123">
        <v>5</v>
      </c>
      <c r="W106" s="123">
        <v>8</v>
      </c>
      <c r="X106" s="123">
        <v>8</v>
      </c>
      <c r="Y106" s="123">
        <v>6</v>
      </c>
      <c r="Z106" s="123">
        <v>4</v>
      </c>
      <c r="AA106" s="123">
        <v>15</v>
      </c>
      <c r="AB106" s="123">
        <v>21</v>
      </c>
      <c r="AC106" s="123">
        <v>18</v>
      </c>
      <c r="AD106" s="123">
        <v>5</v>
      </c>
      <c r="AE106" s="123">
        <v>71</v>
      </c>
      <c r="AF106" s="123">
        <v>17</v>
      </c>
      <c r="AG106" s="123">
        <v>0</v>
      </c>
      <c r="AH106" s="123">
        <v>0</v>
      </c>
      <c r="AI106" s="123">
        <v>19</v>
      </c>
      <c r="AJ106" s="123">
        <v>3</v>
      </c>
      <c r="AK106" s="123">
        <v>1</v>
      </c>
      <c r="AL106" s="123">
        <v>1</v>
      </c>
      <c r="AM106" s="123">
        <v>3</v>
      </c>
      <c r="AN106" s="125">
        <v>721.77777777777783</v>
      </c>
      <c r="AO106" s="125">
        <v>658</v>
      </c>
      <c r="AP106" s="123">
        <v>0</v>
      </c>
      <c r="AQ106" s="123">
        <v>1</v>
      </c>
      <c r="AR106" s="123">
        <v>8</v>
      </c>
      <c r="AS106" s="123">
        <v>2</v>
      </c>
      <c r="AT106" s="123">
        <v>5</v>
      </c>
      <c r="AU106" s="123">
        <v>1</v>
      </c>
      <c r="AV106" s="123">
        <v>3</v>
      </c>
      <c r="AW106" s="123">
        <v>3</v>
      </c>
      <c r="AX106" s="123">
        <v>3</v>
      </c>
      <c r="AY106" s="123">
        <v>1</v>
      </c>
      <c r="AZ106" s="123">
        <v>9</v>
      </c>
      <c r="BA106" s="125">
        <v>93534.055555555562</v>
      </c>
      <c r="BB106" s="125">
        <v>27848.5</v>
      </c>
      <c r="BC106" s="123">
        <v>1</v>
      </c>
      <c r="BD106" s="123">
        <v>3</v>
      </c>
      <c r="BE106" s="123">
        <v>7</v>
      </c>
      <c r="BF106" s="123">
        <v>5</v>
      </c>
      <c r="BG106" s="123">
        <v>1</v>
      </c>
      <c r="BH106" s="123">
        <v>2</v>
      </c>
      <c r="BI106" s="123">
        <v>4</v>
      </c>
      <c r="BJ106" s="123">
        <v>2</v>
      </c>
      <c r="BK106" s="123">
        <v>2</v>
      </c>
      <c r="BL106" s="123">
        <v>2</v>
      </c>
      <c r="BM106" s="123">
        <v>2</v>
      </c>
      <c r="BN106" s="123">
        <v>0</v>
      </c>
      <c r="BO106" s="123">
        <v>0</v>
      </c>
      <c r="BP106" s="123">
        <v>0</v>
      </c>
      <c r="BQ106" s="123">
        <v>0</v>
      </c>
      <c r="BR106" s="123">
        <v>1</v>
      </c>
      <c r="BS106" s="123">
        <v>1</v>
      </c>
      <c r="BT106" s="123">
        <v>0</v>
      </c>
      <c r="BU106" s="123">
        <v>0</v>
      </c>
      <c r="BV106" s="123">
        <v>0</v>
      </c>
      <c r="BW106" s="123">
        <v>3</v>
      </c>
      <c r="BX106" s="123">
        <v>17</v>
      </c>
      <c r="BY106" s="125">
        <v>173851.17647058822</v>
      </c>
      <c r="BZ106" s="125">
        <v>37804</v>
      </c>
      <c r="CA106" s="123">
        <v>4</v>
      </c>
      <c r="CB106" s="125">
        <v>8553</v>
      </c>
      <c r="CC106" s="125">
        <v>8136</v>
      </c>
      <c r="CD106" s="123">
        <v>15</v>
      </c>
      <c r="CE106" s="125">
        <v>25169.599999999999</v>
      </c>
      <c r="CF106" s="125">
        <v>19296</v>
      </c>
      <c r="CG106" s="123">
        <v>19</v>
      </c>
      <c r="CH106" s="123">
        <v>9</v>
      </c>
      <c r="CI106" s="123">
        <v>4</v>
      </c>
      <c r="CJ106" s="123">
        <v>1</v>
      </c>
      <c r="CK106" s="123">
        <v>2</v>
      </c>
      <c r="CL106" s="123">
        <v>3</v>
      </c>
      <c r="CM106" s="126">
        <v>8.3333333333333329E-2</v>
      </c>
      <c r="CN106" s="123">
        <v>4</v>
      </c>
      <c r="CO106" s="126">
        <v>0.1111111111111111</v>
      </c>
      <c r="CP106" s="123">
        <v>14</v>
      </c>
      <c r="CQ106" s="123">
        <v>7</v>
      </c>
      <c r="CR106" s="126">
        <v>7.5268817204301078E-2</v>
      </c>
      <c r="CS106" s="123">
        <v>1</v>
      </c>
      <c r="CT106" s="126">
        <f t="shared" si="9"/>
        <v>2.7777777777777776E-2</v>
      </c>
      <c r="CU106" s="123">
        <v>12</v>
      </c>
      <c r="CV106" s="126">
        <f t="shared" si="10"/>
        <v>0.33333333333333331</v>
      </c>
      <c r="CW106" s="123">
        <v>1</v>
      </c>
      <c r="CX106" s="126">
        <f t="shared" si="11"/>
        <v>2.7777777777777776E-2</v>
      </c>
      <c r="CY106" s="123">
        <v>7</v>
      </c>
      <c r="CZ106" s="126">
        <f t="shared" si="12"/>
        <v>0.19444444444444445</v>
      </c>
      <c r="DA106" s="122" t="s">
        <v>2002</v>
      </c>
      <c r="DB106" s="55"/>
      <c r="DC106" s="55">
        <v>0</v>
      </c>
      <c r="DD106" s="55">
        <v>0</v>
      </c>
      <c r="DE106" s="78" t="s">
        <v>280</v>
      </c>
      <c r="DF106" s="127" t="s">
        <v>281</v>
      </c>
      <c r="DG106" s="78" t="s">
        <v>887</v>
      </c>
      <c r="DH106" s="127" t="s">
        <v>888</v>
      </c>
      <c r="DI106" s="78" t="s">
        <v>284</v>
      </c>
      <c r="DJ106" s="127" t="s">
        <v>285</v>
      </c>
      <c r="DK106" s="78" t="s">
        <v>889</v>
      </c>
      <c r="DL106" s="127" t="s">
        <v>890</v>
      </c>
      <c r="DM106" s="127" t="s">
        <v>891</v>
      </c>
      <c r="DN106" s="55" t="s">
        <v>1897</v>
      </c>
      <c r="DO106" s="68">
        <v>0</v>
      </c>
      <c r="DP106" s="55" t="s">
        <v>1898</v>
      </c>
      <c r="DQ106" s="55" t="s">
        <v>272</v>
      </c>
      <c r="DR106" s="127" t="s">
        <v>289</v>
      </c>
      <c r="DS106" s="169" t="s">
        <v>2049</v>
      </c>
      <c r="DT106" s="78">
        <v>2021</v>
      </c>
      <c r="DU106" s="78" t="s">
        <v>267</v>
      </c>
      <c r="DV106" s="123">
        <v>36</v>
      </c>
      <c r="DW106" s="123">
        <v>36</v>
      </c>
      <c r="DX106" s="55">
        <v>0</v>
      </c>
      <c r="DY106" s="55">
        <v>0</v>
      </c>
      <c r="DZ106" s="55">
        <v>0</v>
      </c>
      <c r="EA106" s="55">
        <v>0</v>
      </c>
      <c r="EB106" s="123">
        <v>18</v>
      </c>
      <c r="EC106" s="55">
        <v>18</v>
      </c>
      <c r="ED106" s="55">
        <v>0</v>
      </c>
      <c r="EE106" s="55">
        <v>0</v>
      </c>
      <c r="EF106" s="55">
        <v>0</v>
      </c>
      <c r="EG106" s="55">
        <v>0</v>
      </c>
      <c r="EH106" s="78">
        <v>18</v>
      </c>
      <c r="EI106" s="78">
        <v>0</v>
      </c>
      <c r="EJ106" s="127" t="s">
        <v>268</v>
      </c>
      <c r="EK106" s="127" t="s">
        <v>290</v>
      </c>
      <c r="EL106" s="81">
        <v>25476</v>
      </c>
      <c r="EM106" s="78">
        <v>51</v>
      </c>
      <c r="EN106" s="78" t="s">
        <v>462</v>
      </c>
      <c r="EO106" s="84">
        <v>20339</v>
      </c>
      <c r="EP106" s="78">
        <v>0.77</v>
      </c>
      <c r="EQ106" s="263">
        <v>20210.101064222501</v>
      </c>
      <c r="ER106" s="263">
        <v>35483.129921567197</v>
      </c>
      <c r="ES106" s="84">
        <f t="shared" si="13"/>
        <v>15273.028857344696</v>
      </c>
      <c r="ET106" s="113">
        <f t="shared" si="14"/>
        <v>0.43043071147062234</v>
      </c>
      <c r="EU106" s="55">
        <v>36</v>
      </c>
      <c r="EV106" s="55">
        <v>0</v>
      </c>
      <c r="EW106" s="55" t="s">
        <v>1901</v>
      </c>
      <c r="EX106" s="78" t="s">
        <v>267</v>
      </c>
      <c r="EY106" s="158"/>
      <c r="EZ106" s="158"/>
      <c r="FA106" s="78" t="s">
        <v>272</v>
      </c>
      <c r="FB106" s="55" t="s">
        <v>51</v>
      </c>
      <c r="FC106" s="55" t="s">
        <v>1898</v>
      </c>
      <c r="FD106" s="122"/>
      <c r="FE106" s="55"/>
      <c r="FF106" s="127" t="s">
        <v>272</v>
      </c>
      <c r="FG106" s="55" t="s">
        <v>272</v>
      </c>
      <c r="FH106" s="78" t="s">
        <v>892</v>
      </c>
      <c r="FI106" s="78" t="s">
        <v>893</v>
      </c>
      <c r="FJ106" s="55">
        <v>4011</v>
      </c>
      <c r="FK106" s="55">
        <v>17</v>
      </c>
      <c r="FL106" s="78" t="s">
        <v>894</v>
      </c>
      <c r="FM106" s="55"/>
      <c r="FN106" s="55" t="s">
        <v>1900</v>
      </c>
      <c r="FO106" s="55" t="s">
        <v>1900</v>
      </c>
      <c r="FP106" s="55">
        <v>0</v>
      </c>
      <c r="FQ106" s="125">
        <v>11684174.214794006</v>
      </c>
      <c r="FR106" s="125">
        <v>324560.39485538908</v>
      </c>
      <c r="FS106" s="55" t="s">
        <v>1920</v>
      </c>
      <c r="FT106" s="55">
        <v>4.0999999999999996</v>
      </c>
      <c r="FU106" s="55">
        <v>0</v>
      </c>
      <c r="FV106" s="125">
        <v>0</v>
      </c>
      <c r="FW106" s="55">
        <v>0</v>
      </c>
      <c r="FX106" s="125">
        <v>0</v>
      </c>
      <c r="FY106" s="55">
        <v>0</v>
      </c>
      <c r="FZ106" s="125">
        <v>0</v>
      </c>
      <c r="GA106" s="55" t="s">
        <v>1900</v>
      </c>
      <c r="GB106" s="55" t="s">
        <v>1900</v>
      </c>
      <c r="GC106" s="55" t="s">
        <v>1900</v>
      </c>
      <c r="GD106" s="124">
        <v>93.28</v>
      </c>
      <c r="GE106" s="124">
        <v>41.67</v>
      </c>
      <c r="GF106" s="125">
        <v>260959.48</v>
      </c>
      <c r="GG106" s="125">
        <v>7248.8744444444446</v>
      </c>
      <c r="GH106" s="125">
        <v>511465.17000000004</v>
      </c>
      <c r="GI106" s="125">
        <v>14207.365833333335</v>
      </c>
      <c r="GJ106" s="125">
        <v>52176.44</v>
      </c>
      <c r="GK106" s="125">
        <v>1449.3455555555556</v>
      </c>
      <c r="GL106" s="125">
        <v>64575.46</v>
      </c>
      <c r="GM106" s="125">
        <v>1793.7627777777777</v>
      </c>
      <c r="GN106" s="125">
        <v>18627.2</v>
      </c>
      <c r="GO106" s="125">
        <v>517.42222222222222</v>
      </c>
      <c r="GP106" s="125">
        <v>0</v>
      </c>
      <c r="GQ106" s="125">
        <v>0</v>
      </c>
      <c r="GR106" s="125">
        <v>5755.95</v>
      </c>
      <c r="GS106" s="125">
        <v>159.88749999999999</v>
      </c>
      <c r="GT106" s="125">
        <v>370330.12</v>
      </c>
      <c r="GU106" s="125">
        <v>10286.947777777777</v>
      </c>
      <c r="GV106" s="125">
        <v>-50754.000000000058</v>
      </c>
      <c r="GW106" s="125">
        <v>-1409.8333333333348</v>
      </c>
      <c r="GX106" s="55">
        <v>0</v>
      </c>
      <c r="GY106" s="55">
        <v>0</v>
      </c>
      <c r="GZ106" s="55">
        <v>0</v>
      </c>
      <c r="HA106" s="55" t="s">
        <v>1901</v>
      </c>
      <c r="HB106" s="172">
        <v>0.88780020264012849</v>
      </c>
      <c r="HC106" s="123">
        <v>31</v>
      </c>
      <c r="HD106" s="153">
        <v>0.28703703703703703</v>
      </c>
      <c r="HE106" s="123">
        <v>9</v>
      </c>
      <c r="HF106" s="153">
        <v>0.25</v>
      </c>
      <c r="HG106" s="123">
        <v>465</v>
      </c>
      <c r="HH106" s="153">
        <v>4.3055555555555554</v>
      </c>
      <c r="HI106" s="123">
        <v>12</v>
      </c>
      <c r="HJ106" s="153">
        <v>0.33333333333333331</v>
      </c>
      <c r="HK106" s="123">
        <v>169</v>
      </c>
      <c r="HL106" s="153">
        <v>1.5648148148148149</v>
      </c>
      <c r="HM106" s="123">
        <v>0</v>
      </c>
      <c r="HN106" s="153">
        <v>0</v>
      </c>
      <c r="HO106" s="123">
        <v>176</v>
      </c>
      <c r="HP106" s="153">
        <v>1.6296296296296295</v>
      </c>
      <c r="HQ106" s="123">
        <v>50</v>
      </c>
      <c r="HR106" s="153">
        <v>0.46296296296296302</v>
      </c>
      <c r="HS106" s="123">
        <v>0</v>
      </c>
      <c r="HT106" s="153">
        <v>0</v>
      </c>
      <c r="HU106" s="123">
        <v>0</v>
      </c>
      <c r="HV106" s="153">
        <v>0</v>
      </c>
      <c r="HW106" s="123"/>
      <c r="HX106" s="123"/>
      <c r="HY106" s="153"/>
      <c r="HZ106" s="123">
        <v>1566</v>
      </c>
      <c r="IA106" s="153">
        <v>14.5</v>
      </c>
      <c r="IB106" s="123">
        <v>6</v>
      </c>
      <c r="IC106" s="153">
        <v>0.16666666666666666</v>
      </c>
      <c r="ID106" s="123">
        <v>1228</v>
      </c>
      <c r="IE106" s="153">
        <v>11.37037037037037</v>
      </c>
      <c r="IF106" s="123">
        <v>127</v>
      </c>
      <c r="IG106" s="153">
        <v>3.5277777777777777</v>
      </c>
      <c r="IH106" s="123">
        <v>94</v>
      </c>
      <c r="II106" s="153">
        <v>0.87037037037037035</v>
      </c>
      <c r="IJ106" s="123">
        <v>54</v>
      </c>
      <c r="IK106" s="153">
        <v>1.5</v>
      </c>
      <c r="IL106" s="95">
        <v>0</v>
      </c>
      <c r="IM106" s="95">
        <v>0</v>
      </c>
      <c r="IN106" s="95">
        <v>0</v>
      </c>
      <c r="IO106" s="95">
        <v>0</v>
      </c>
      <c r="IP106" s="95">
        <v>0</v>
      </c>
      <c r="IQ106" s="113" t="s">
        <v>1900</v>
      </c>
      <c r="IR106" s="113" t="s">
        <v>1900</v>
      </c>
      <c r="IS106" s="113" t="s">
        <v>1900</v>
      </c>
      <c r="IT106" s="95">
        <v>3</v>
      </c>
      <c r="IU106" s="95">
        <v>1</v>
      </c>
      <c r="IV106" s="113">
        <v>2.7777777777777776E-2</v>
      </c>
      <c r="IW106" s="95" t="s">
        <v>1900</v>
      </c>
      <c r="IX106" s="95" t="s">
        <v>1900</v>
      </c>
      <c r="IY106" s="124" t="s">
        <v>1900</v>
      </c>
      <c r="IZ106" s="124" t="s">
        <v>1900</v>
      </c>
      <c r="JA106" s="182" t="s">
        <v>267</v>
      </c>
      <c r="JB106" s="182">
        <v>0</v>
      </c>
      <c r="JC106" s="230">
        <v>0</v>
      </c>
      <c r="JD106" s="205"/>
    </row>
    <row r="107" spans="1:264" s="35" customFormat="1" ht="29.25" hidden="1" customHeight="1">
      <c r="A107" s="122" t="s">
        <v>278</v>
      </c>
      <c r="B107" s="158" t="s">
        <v>1688</v>
      </c>
      <c r="C107" s="158" t="s">
        <v>1812</v>
      </c>
      <c r="D107" s="55">
        <v>261</v>
      </c>
      <c r="E107" s="158" t="s">
        <v>932</v>
      </c>
      <c r="F107" s="145">
        <v>207</v>
      </c>
      <c r="G107" s="55" t="s">
        <v>2050</v>
      </c>
      <c r="H107" s="123">
        <v>154</v>
      </c>
      <c r="I107" s="123">
        <v>438</v>
      </c>
      <c r="J107" s="124">
        <v>2.8441557999999998</v>
      </c>
      <c r="K107" s="124">
        <v>20.505844199999999</v>
      </c>
      <c r="L107" s="123">
        <v>155</v>
      </c>
      <c r="M107" s="123">
        <v>283</v>
      </c>
      <c r="N107" s="123">
        <v>25</v>
      </c>
      <c r="O107" s="123">
        <v>47</v>
      </c>
      <c r="P107" s="123">
        <v>60</v>
      </c>
      <c r="Q107" s="123">
        <v>45</v>
      </c>
      <c r="R107" s="123">
        <v>40</v>
      </c>
      <c r="S107" s="123">
        <v>63</v>
      </c>
      <c r="T107" s="123">
        <v>55</v>
      </c>
      <c r="U107" s="123">
        <v>35</v>
      </c>
      <c r="V107" s="123">
        <v>25</v>
      </c>
      <c r="W107" s="123">
        <v>20</v>
      </c>
      <c r="X107" s="123">
        <v>9</v>
      </c>
      <c r="Y107" s="123">
        <v>10</v>
      </c>
      <c r="Z107" s="123">
        <v>4</v>
      </c>
      <c r="AA107" s="123">
        <v>157</v>
      </c>
      <c r="AB107" s="123">
        <v>33</v>
      </c>
      <c r="AC107" s="123">
        <v>23</v>
      </c>
      <c r="AD107" s="123">
        <v>11</v>
      </c>
      <c r="AE107" s="123">
        <v>280</v>
      </c>
      <c r="AF107" s="123">
        <v>133</v>
      </c>
      <c r="AG107" s="123">
        <v>11</v>
      </c>
      <c r="AH107" s="123">
        <v>3</v>
      </c>
      <c r="AI107" s="123">
        <v>53</v>
      </c>
      <c r="AJ107" s="123">
        <v>14</v>
      </c>
      <c r="AK107" s="123">
        <v>1</v>
      </c>
      <c r="AL107" s="123">
        <v>0</v>
      </c>
      <c r="AM107" s="123">
        <v>9</v>
      </c>
      <c r="AN107" s="125">
        <v>577.03246753246754</v>
      </c>
      <c r="AO107" s="125">
        <v>444.5</v>
      </c>
      <c r="AP107" s="123">
        <v>6</v>
      </c>
      <c r="AQ107" s="123">
        <v>9</v>
      </c>
      <c r="AR107" s="123">
        <v>38</v>
      </c>
      <c r="AS107" s="123">
        <v>12</v>
      </c>
      <c r="AT107" s="123">
        <v>19</v>
      </c>
      <c r="AU107" s="123">
        <v>12</v>
      </c>
      <c r="AV107" s="123">
        <v>10</v>
      </c>
      <c r="AW107" s="123">
        <v>11</v>
      </c>
      <c r="AX107" s="123">
        <v>8</v>
      </c>
      <c r="AY107" s="123">
        <v>4</v>
      </c>
      <c r="AZ107" s="123">
        <v>25</v>
      </c>
      <c r="BA107" s="125">
        <v>26510.785714285714</v>
      </c>
      <c r="BB107" s="125">
        <v>19477</v>
      </c>
      <c r="BC107" s="123">
        <v>13</v>
      </c>
      <c r="BD107" s="123">
        <v>20</v>
      </c>
      <c r="BE107" s="123">
        <v>25</v>
      </c>
      <c r="BF107" s="123">
        <v>20</v>
      </c>
      <c r="BG107" s="123">
        <v>12</v>
      </c>
      <c r="BH107" s="123">
        <v>11</v>
      </c>
      <c r="BI107" s="123">
        <v>11</v>
      </c>
      <c r="BJ107" s="123">
        <v>11</v>
      </c>
      <c r="BK107" s="123">
        <v>4</v>
      </c>
      <c r="BL107" s="123">
        <v>5</v>
      </c>
      <c r="BM107" s="123">
        <v>5</v>
      </c>
      <c r="BN107" s="123">
        <v>3</v>
      </c>
      <c r="BO107" s="123">
        <v>6</v>
      </c>
      <c r="BP107" s="123">
        <v>3</v>
      </c>
      <c r="BQ107" s="123">
        <v>0</v>
      </c>
      <c r="BR107" s="123">
        <v>0</v>
      </c>
      <c r="BS107" s="123">
        <v>1</v>
      </c>
      <c r="BT107" s="123">
        <v>0</v>
      </c>
      <c r="BU107" s="123">
        <v>2</v>
      </c>
      <c r="BV107" s="123">
        <v>1</v>
      </c>
      <c r="BW107" s="123">
        <v>1</v>
      </c>
      <c r="BX107" s="123">
        <v>104</v>
      </c>
      <c r="BY107" s="125">
        <v>33055.538461538461</v>
      </c>
      <c r="BZ107" s="125">
        <v>28694.5</v>
      </c>
      <c r="CA107" s="123">
        <v>23</v>
      </c>
      <c r="CB107" s="125">
        <v>13632.91304347826</v>
      </c>
      <c r="CC107" s="125">
        <v>10272</v>
      </c>
      <c r="CD107" s="123">
        <v>34</v>
      </c>
      <c r="CE107" s="125">
        <v>15160.823529411764</v>
      </c>
      <c r="CF107" s="125">
        <v>10296</v>
      </c>
      <c r="CG107" s="123">
        <v>99</v>
      </c>
      <c r="CH107" s="123">
        <v>32</v>
      </c>
      <c r="CI107" s="123">
        <v>18</v>
      </c>
      <c r="CJ107" s="123">
        <v>5</v>
      </c>
      <c r="CK107" s="123">
        <v>0</v>
      </c>
      <c r="CL107" s="123">
        <v>0</v>
      </c>
      <c r="CM107" s="126">
        <v>0</v>
      </c>
      <c r="CN107" s="123">
        <v>5</v>
      </c>
      <c r="CO107" s="126">
        <v>3.2467532467532464E-2</v>
      </c>
      <c r="CP107" s="123">
        <v>72</v>
      </c>
      <c r="CQ107" s="123">
        <v>36</v>
      </c>
      <c r="CR107" s="126">
        <v>8.2191780821917804E-2</v>
      </c>
      <c r="CS107" s="123">
        <v>16</v>
      </c>
      <c r="CT107" s="126">
        <f t="shared" si="9"/>
        <v>0.1038961038961039</v>
      </c>
      <c r="CU107" s="123">
        <v>81</v>
      </c>
      <c r="CV107" s="126">
        <f t="shared" si="10"/>
        <v>0.52597402597402598</v>
      </c>
      <c r="CW107" s="123">
        <v>1</v>
      </c>
      <c r="CX107" s="126">
        <f t="shared" si="11"/>
        <v>6.4935064935064939E-3</v>
      </c>
      <c r="CY107" s="123">
        <v>25</v>
      </c>
      <c r="CZ107" s="126">
        <f t="shared" si="12"/>
        <v>0.16233766233766234</v>
      </c>
      <c r="DA107" s="122" t="s">
        <v>2029</v>
      </c>
      <c r="DB107" s="55"/>
      <c r="DC107" s="55">
        <v>0</v>
      </c>
      <c r="DD107" s="55">
        <v>2</v>
      </c>
      <c r="DE107" s="78" t="s">
        <v>350</v>
      </c>
      <c r="DF107" s="127" t="s">
        <v>351</v>
      </c>
      <c r="DG107" s="78" t="s">
        <v>282</v>
      </c>
      <c r="DH107" s="127" t="s">
        <v>283</v>
      </c>
      <c r="DI107" s="78" t="s">
        <v>525</v>
      </c>
      <c r="DJ107" s="127" t="s">
        <v>526</v>
      </c>
      <c r="DK107" s="78" t="s">
        <v>454</v>
      </c>
      <c r="DL107" s="127" t="s">
        <v>536</v>
      </c>
      <c r="DM107" s="127" t="s">
        <v>552</v>
      </c>
      <c r="DN107" s="55" t="s">
        <v>1897</v>
      </c>
      <c r="DO107" s="68">
        <v>24.830699774266364</v>
      </c>
      <c r="DP107" s="55" t="s">
        <v>1898</v>
      </c>
      <c r="DQ107" s="55" t="s">
        <v>272</v>
      </c>
      <c r="DR107" s="127" t="s">
        <v>289</v>
      </c>
      <c r="DS107" s="169" t="s">
        <v>2051</v>
      </c>
      <c r="DT107" s="78">
        <v>2026</v>
      </c>
      <c r="DU107" s="78" t="s">
        <v>267</v>
      </c>
      <c r="DV107" s="123">
        <v>160</v>
      </c>
      <c r="DW107" s="123">
        <v>156</v>
      </c>
      <c r="DX107" s="55">
        <v>2</v>
      </c>
      <c r="DY107" s="55">
        <v>2</v>
      </c>
      <c r="DZ107" s="55">
        <v>0</v>
      </c>
      <c r="EA107" s="55">
        <v>28</v>
      </c>
      <c r="EB107" s="123">
        <v>57</v>
      </c>
      <c r="EC107" s="55">
        <v>47</v>
      </c>
      <c r="ED107" s="55">
        <v>28</v>
      </c>
      <c r="EE107" s="55">
        <v>0</v>
      </c>
      <c r="EF107" s="55">
        <v>0</v>
      </c>
      <c r="EG107" s="55">
        <v>0</v>
      </c>
      <c r="EH107" s="78">
        <v>8</v>
      </c>
      <c r="EI107" s="78">
        <v>0</v>
      </c>
      <c r="EJ107" s="127" t="s">
        <v>268</v>
      </c>
      <c r="EK107" s="127" t="s">
        <v>269</v>
      </c>
      <c r="EL107" s="81">
        <v>26237</v>
      </c>
      <c r="EM107" s="78">
        <v>49</v>
      </c>
      <c r="EN107" s="78" t="s">
        <v>291</v>
      </c>
      <c r="EO107" s="84">
        <v>42189</v>
      </c>
      <c r="EP107" s="78">
        <v>2.1800000000000002</v>
      </c>
      <c r="EQ107" s="263">
        <v>39641.854398489602</v>
      </c>
      <c r="ER107" s="263">
        <v>98097.771055099802</v>
      </c>
      <c r="ES107" s="84">
        <f t="shared" si="13"/>
        <v>58455.916656610199</v>
      </c>
      <c r="ET107" s="113">
        <f t="shared" si="14"/>
        <v>0.59589444314465145</v>
      </c>
      <c r="EU107" s="55">
        <v>2</v>
      </c>
      <c r="EV107" s="55">
        <v>0</v>
      </c>
      <c r="EW107" s="55" t="s">
        <v>1901</v>
      </c>
      <c r="EX107" s="78" t="s">
        <v>267</v>
      </c>
      <c r="EY107" s="158"/>
      <c r="EZ107" s="158"/>
      <c r="FA107" s="78" t="s">
        <v>267</v>
      </c>
      <c r="FB107" s="55" t="s">
        <v>51</v>
      </c>
      <c r="FC107" s="55" t="s">
        <v>1898</v>
      </c>
      <c r="FD107" s="122"/>
      <c r="FE107" s="55" t="s">
        <v>1919</v>
      </c>
      <c r="FF107" s="127" t="s">
        <v>267</v>
      </c>
      <c r="FG107" s="55" t="s">
        <v>272</v>
      </c>
      <c r="FH107" s="78" t="s">
        <v>933</v>
      </c>
      <c r="FI107" s="78" t="s">
        <v>554</v>
      </c>
      <c r="FJ107" s="55">
        <v>4008</v>
      </c>
      <c r="FK107" s="55">
        <v>19</v>
      </c>
      <c r="FL107" s="78" t="s">
        <v>555</v>
      </c>
      <c r="FM107" s="55"/>
      <c r="FN107" s="55" t="s">
        <v>1900</v>
      </c>
      <c r="FO107" s="55" t="s">
        <v>1900</v>
      </c>
      <c r="FP107" s="55">
        <v>3</v>
      </c>
      <c r="FQ107" s="125">
        <v>43569408.964299195</v>
      </c>
      <c r="FR107" s="125">
        <v>272308.80602686998</v>
      </c>
      <c r="FS107" s="55" t="s">
        <v>1920</v>
      </c>
      <c r="FT107" s="55">
        <v>3</v>
      </c>
      <c r="FU107" s="55">
        <v>1</v>
      </c>
      <c r="FV107" s="125">
        <v>1240978.27</v>
      </c>
      <c r="FW107" s="55">
        <v>4</v>
      </c>
      <c r="FX107" s="125">
        <v>2049105.2</v>
      </c>
      <c r="FY107" s="55">
        <v>4</v>
      </c>
      <c r="FZ107" s="125">
        <v>15173698.6</v>
      </c>
      <c r="GA107" s="55" t="s">
        <v>1900</v>
      </c>
      <c r="GB107" s="55" t="s">
        <v>1901</v>
      </c>
      <c r="GC107" s="55" t="s">
        <v>1900</v>
      </c>
      <c r="GD107" s="124">
        <v>92.38</v>
      </c>
      <c r="GE107" s="124">
        <v>51.92</v>
      </c>
      <c r="GF107" s="125">
        <v>1002154.39</v>
      </c>
      <c r="GG107" s="125">
        <v>6424.0666025641031</v>
      </c>
      <c r="GH107" s="125">
        <v>2944219.03</v>
      </c>
      <c r="GI107" s="125">
        <v>18873.198910256408</v>
      </c>
      <c r="GJ107" s="125">
        <v>192762.42</v>
      </c>
      <c r="GK107" s="125">
        <v>1235.6565384615385</v>
      </c>
      <c r="GL107" s="125">
        <v>163074.76999999999</v>
      </c>
      <c r="GM107" s="125">
        <v>1045.3510897435897</v>
      </c>
      <c r="GN107" s="125">
        <v>215158.65</v>
      </c>
      <c r="GO107" s="125">
        <v>1379.2221153846153</v>
      </c>
      <c r="GP107" s="125">
        <v>11522.18</v>
      </c>
      <c r="GQ107" s="125">
        <v>73.860128205128206</v>
      </c>
      <c r="GR107" s="125">
        <v>46287.070000000007</v>
      </c>
      <c r="GS107" s="125">
        <v>296.71198717948721</v>
      </c>
      <c r="GT107" s="125">
        <v>2315413.9399999995</v>
      </c>
      <c r="GU107" s="125">
        <v>14842.397051282049</v>
      </c>
      <c r="GV107" s="125">
        <v>-916796.0399999998</v>
      </c>
      <c r="GW107" s="125">
        <v>-5876.8976923076907</v>
      </c>
      <c r="GX107" s="55">
        <v>0</v>
      </c>
      <c r="GY107" s="55">
        <v>0</v>
      </c>
      <c r="GZ107" s="55">
        <v>0</v>
      </c>
      <c r="HA107" s="55" t="s">
        <v>1901</v>
      </c>
      <c r="HB107" s="172">
        <v>0.79609152295263386</v>
      </c>
      <c r="HC107" s="123">
        <v>105</v>
      </c>
      <c r="HD107" s="153">
        <v>0.22435897435897437</v>
      </c>
      <c r="HE107" s="123">
        <v>33</v>
      </c>
      <c r="HF107" s="153">
        <v>0.21153846153846154</v>
      </c>
      <c r="HG107" s="123">
        <v>1405</v>
      </c>
      <c r="HH107" s="153">
        <v>3.0021367521367521</v>
      </c>
      <c r="HI107" s="123">
        <v>34</v>
      </c>
      <c r="HJ107" s="153">
        <v>0.21794871794871795</v>
      </c>
      <c r="HK107" s="123">
        <v>576</v>
      </c>
      <c r="HL107" s="153">
        <v>1.2307692307692308</v>
      </c>
      <c r="HM107" s="123">
        <v>11</v>
      </c>
      <c r="HN107" s="153">
        <v>7.0512820512820512E-2</v>
      </c>
      <c r="HO107" s="123">
        <v>1345</v>
      </c>
      <c r="HP107" s="153">
        <v>2.8739316239316239</v>
      </c>
      <c r="HQ107" s="123">
        <v>1818</v>
      </c>
      <c r="HR107" s="153">
        <v>3.8846153846153846</v>
      </c>
      <c r="HS107" s="123">
        <v>13</v>
      </c>
      <c r="HT107" s="153">
        <v>6.5</v>
      </c>
      <c r="HU107" s="123">
        <v>18</v>
      </c>
      <c r="HV107" s="153">
        <v>9</v>
      </c>
      <c r="HW107" s="123"/>
      <c r="HX107" s="123"/>
      <c r="HY107" s="153"/>
      <c r="HZ107" s="123">
        <v>6460</v>
      </c>
      <c r="IA107" s="153">
        <v>13.803418803418804</v>
      </c>
      <c r="IB107" s="123">
        <v>49</v>
      </c>
      <c r="IC107" s="153">
        <v>0.3141025641025641</v>
      </c>
      <c r="ID107" s="123">
        <v>5142</v>
      </c>
      <c r="IE107" s="153">
        <v>10.987179487179487</v>
      </c>
      <c r="IF107" s="123">
        <v>317</v>
      </c>
      <c r="IG107" s="153">
        <v>2.0320512820512819</v>
      </c>
      <c r="IH107" s="123">
        <v>309</v>
      </c>
      <c r="II107" s="153">
        <v>0.66025641025641024</v>
      </c>
      <c r="IJ107" s="123">
        <v>247</v>
      </c>
      <c r="IK107" s="153">
        <v>1.5833333333333333</v>
      </c>
      <c r="IL107" s="95">
        <v>0</v>
      </c>
      <c r="IM107" s="95">
        <v>0</v>
      </c>
      <c r="IN107" s="95">
        <v>0</v>
      </c>
      <c r="IO107" s="95">
        <v>0</v>
      </c>
      <c r="IP107" s="95">
        <v>0</v>
      </c>
      <c r="IQ107" s="113" t="s">
        <v>1900</v>
      </c>
      <c r="IR107" s="113" t="s">
        <v>1900</v>
      </c>
      <c r="IS107" s="113" t="s">
        <v>1900</v>
      </c>
      <c r="IT107" s="95">
        <v>74.760000000000005</v>
      </c>
      <c r="IU107" s="95">
        <v>8</v>
      </c>
      <c r="IV107" s="113">
        <v>5.128205128205128E-2</v>
      </c>
      <c r="IW107" s="95" t="s">
        <v>1900</v>
      </c>
      <c r="IX107" s="95" t="s">
        <v>1900</v>
      </c>
      <c r="IY107" s="124" t="s">
        <v>1900</v>
      </c>
      <c r="IZ107" s="124" t="s">
        <v>1900</v>
      </c>
      <c r="JA107" s="182" t="s">
        <v>267</v>
      </c>
      <c r="JB107" s="182">
        <v>0</v>
      </c>
      <c r="JC107" s="230">
        <v>0</v>
      </c>
      <c r="JD107" s="205"/>
    </row>
    <row r="108" spans="1:264" s="35" customFormat="1" ht="29.25" hidden="1" customHeight="1">
      <c r="A108" s="122" t="s">
        <v>278</v>
      </c>
      <c r="B108" s="158" t="s">
        <v>278</v>
      </c>
      <c r="C108" s="158" t="s">
        <v>1811</v>
      </c>
      <c r="D108" s="55">
        <v>252</v>
      </c>
      <c r="E108" s="158" t="s">
        <v>959</v>
      </c>
      <c r="F108" s="145">
        <v>252</v>
      </c>
      <c r="G108" s="55" t="s">
        <v>2025</v>
      </c>
      <c r="H108" s="123">
        <v>317</v>
      </c>
      <c r="I108" s="123">
        <v>861</v>
      </c>
      <c r="J108" s="124">
        <v>2.7160883</v>
      </c>
      <c r="K108" s="124">
        <v>19.923659300000001</v>
      </c>
      <c r="L108" s="123">
        <v>354</v>
      </c>
      <c r="M108" s="123">
        <v>507</v>
      </c>
      <c r="N108" s="123">
        <v>45</v>
      </c>
      <c r="O108" s="123">
        <v>80</v>
      </c>
      <c r="P108" s="123">
        <v>88</v>
      </c>
      <c r="Q108" s="123">
        <v>95</v>
      </c>
      <c r="R108" s="123">
        <v>78</v>
      </c>
      <c r="S108" s="123">
        <v>102</v>
      </c>
      <c r="T108" s="123">
        <v>68</v>
      </c>
      <c r="U108" s="123">
        <v>98</v>
      </c>
      <c r="V108" s="123">
        <v>39</v>
      </c>
      <c r="W108" s="123">
        <v>24</v>
      </c>
      <c r="X108" s="123">
        <v>69</v>
      </c>
      <c r="Y108" s="123">
        <v>57</v>
      </c>
      <c r="Z108" s="123">
        <v>18</v>
      </c>
      <c r="AA108" s="123">
        <v>270</v>
      </c>
      <c r="AB108" s="123">
        <v>157</v>
      </c>
      <c r="AC108" s="123">
        <v>144</v>
      </c>
      <c r="AD108" s="123">
        <v>19</v>
      </c>
      <c r="AE108" s="123">
        <v>607</v>
      </c>
      <c r="AF108" s="123">
        <v>206</v>
      </c>
      <c r="AG108" s="123">
        <v>16</v>
      </c>
      <c r="AH108" s="123">
        <v>13</v>
      </c>
      <c r="AI108" s="123">
        <v>160</v>
      </c>
      <c r="AJ108" s="123">
        <v>53</v>
      </c>
      <c r="AK108" s="123">
        <v>5</v>
      </c>
      <c r="AL108" s="123">
        <v>1</v>
      </c>
      <c r="AM108" s="123">
        <v>21</v>
      </c>
      <c r="AN108" s="125">
        <v>566.29022082018923</v>
      </c>
      <c r="AO108" s="125">
        <v>414</v>
      </c>
      <c r="AP108" s="123">
        <v>7</v>
      </c>
      <c r="AQ108" s="123">
        <v>27</v>
      </c>
      <c r="AR108" s="123">
        <v>83</v>
      </c>
      <c r="AS108" s="123">
        <v>35</v>
      </c>
      <c r="AT108" s="123">
        <v>32</v>
      </c>
      <c r="AU108" s="123">
        <v>18</v>
      </c>
      <c r="AV108" s="123">
        <v>22</v>
      </c>
      <c r="AW108" s="123">
        <v>12</v>
      </c>
      <c r="AX108" s="123">
        <v>14</v>
      </c>
      <c r="AY108" s="123">
        <v>18</v>
      </c>
      <c r="AZ108" s="123">
        <v>49</v>
      </c>
      <c r="BA108" s="125">
        <v>27816.25</v>
      </c>
      <c r="BB108" s="125">
        <v>18761</v>
      </c>
      <c r="BC108" s="123">
        <v>12</v>
      </c>
      <c r="BD108" s="123">
        <v>54</v>
      </c>
      <c r="BE108" s="123">
        <v>66</v>
      </c>
      <c r="BF108" s="123">
        <v>35</v>
      </c>
      <c r="BG108" s="123">
        <v>26</v>
      </c>
      <c r="BH108" s="123">
        <v>26</v>
      </c>
      <c r="BI108" s="123">
        <v>16</v>
      </c>
      <c r="BJ108" s="123">
        <v>18</v>
      </c>
      <c r="BK108" s="123">
        <v>10</v>
      </c>
      <c r="BL108" s="123">
        <v>11</v>
      </c>
      <c r="BM108" s="123">
        <v>7</v>
      </c>
      <c r="BN108" s="123">
        <v>7</v>
      </c>
      <c r="BO108" s="123">
        <v>6</v>
      </c>
      <c r="BP108" s="123">
        <v>3</v>
      </c>
      <c r="BQ108" s="123">
        <v>1</v>
      </c>
      <c r="BR108" s="123">
        <v>3</v>
      </c>
      <c r="BS108" s="123">
        <v>1</v>
      </c>
      <c r="BT108" s="123">
        <v>3</v>
      </c>
      <c r="BU108" s="123">
        <v>1</v>
      </c>
      <c r="BV108" s="123">
        <v>2</v>
      </c>
      <c r="BW108" s="123">
        <v>8</v>
      </c>
      <c r="BX108" s="123">
        <v>158</v>
      </c>
      <c r="BY108" s="125">
        <v>41243.493670886077</v>
      </c>
      <c r="BZ108" s="125">
        <v>34745.5</v>
      </c>
      <c r="CA108" s="123">
        <v>45</v>
      </c>
      <c r="CB108" s="125">
        <v>25604.511111111111</v>
      </c>
      <c r="CC108" s="125">
        <v>15212</v>
      </c>
      <c r="CD108" s="123">
        <v>126</v>
      </c>
      <c r="CE108" s="125">
        <v>14786.801587301587</v>
      </c>
      <c r="CF108" s="125">
        <v>10548</v>
      </c>
      <c r="CG108" s="123">
        <v>213</v>
      </c>
      <c r="CH108" s="123">
        <v>60</v>
      </c>
      <c r="CI108" s="123">
        <v>30</v>
      </c>
      <c r="CJ108" s="123">
        <v>12</v>
      </c>
      <c r="CK108" s="123">
        <v>0</v>
      </c>
      <c r="CL108" s="123">
        <v>1</v>
      </c>
      <c r="CM108" s="126">
        <v>3.1545741324921135E-3</v>
      </c>
      <c r="CN108" s="123">
        <v>12</v>
      </c>
      <c r="CO108" s="126">
        <v>3.7854889589905363E-2</v>
      </c>
      <c r="CP108" s="123">
        <v>163</v>
      </c>
      <c r="CQ108" s="123">
        <v>53</v>
      </c>
      <c r="CR108" s="126">
        <v>6.1556329849012777E-2</v>
      </c>
      <c r="CS108" s="123">
        <v>12</v>
      </c>
      <c r="CT108" s="126">
        <f t="shared" si="9"/>
        <v>3.7854889589905363E-2</v>
      </c>
      <c r="CU108" s="123">
        <v>183</v>
      </c>
      <c r="CV108" s="126">
        <f t="shared" si="10"/>
        <v>0.57728706624605675</v>
      </c>
      <c r="CW108" s="123">
        <v>5</v>
      </c>
      <c r="CX108" s="126">
        <f t="shared" si="11"/>
        <v>1.5772870662460567E-2</v>
      </c>
      <c r="CY108" s="123">
        <v>96</v>
      </c>
      <c r="CZ108" s="126">
        <f t="shared" si="12"/>
        <v>0.30283911671924291</v>
      </c>
      <c r="DA108" s="122" t="s">
        <v>2026</v>
      </c>
      <c r="DB108" s="55"/>
      <c r="DC108" s="55">
        <v>6</v>
      </c>
      <c r="DD108" s="55">
        <v>5</v>
      </c>
      <c r="DE108" s="78" t="s">
        <v>280</v>
      </c>
      <c r="DF108" s="127" t="s">
        <v>281</v>
      </c>
      <c r="DG108" s="78" t="s">
        <v>282</v>
      </c>
      <c r="DH108" s="127" t="s">
        <v>283</v>
      </c>
      <c r="DI108" s="78" t="s">
        <v>284</v>
      </c>
      <c r="DJ108" s="127" t="s">
        <v>285</v>
      </c>
      <c r="DK108" s="78" t="s">
        <v>286</v>
      </c>
      <c r="DL108" s="127" t="s">
        <v>287</v>
      </c>
      <c r="DM108" s="127" t="s">
        <v>288</v>
      </c>
      <c r="DN108" s="55" t="s">
        <v>1897</v>
      </c>
      <c r="DO108" s="68">
        <v>22.0162224797219</v>
      </c>
      <c r="DP108" s="55" t="s">
        <v>1898</v>
      </c>
      <c r="DQ108" s="55" t="s">
        <v>272</v>
      </c>
      <c r="DR108" s="127" t="s">
        <v>289</v>
      </c>
      <c r="DS108" s="169" t="s">
        <v>2052</v>
      </c>
      <c r="DT108" s="77"/>
      <c r="DU108" s="78" t="s">
        <v>735</v>
      </c>
      <c r="DV108" s="123">
        <v>321</v>
      </c>
      <c r="DW108" s="123">
        <v>318</v>
      </c>
      <c r="DX108" s="55">
        <v>2</v>
      </c>
      <c r="DY108" s="55">
        <v>1</v>
      </c>
      <c r="DZ108" s="55">
        <v>20</v>
      </c>
      <c r="EA108" s="55">
        <v>66</v>
      </c>
      <c r="EB108" s="123">
        <v>108</v>
      </c>
      <c r="EC108" s="55">
        <v>72</v>
      </c>
      <c r="ED108" s="55">
        <v>43</v>
      </c>
      <c r="EE108" s="55">
        <v>12</v>
      </c>
      <c r="EF108" s="55">
        <v>0</v>
      </c>
      <c r="EG108" s="55">
        <v>0</v>
      </c>
      <c r="EH108" s="78">
        <v>3</v>
      </c>
      <c r="EI108" s="78">
        <v>1</v>
      </c>
      <c r="EJ108" s="127" t="s">
        <v>268</v>
      </c>
      <c r="EK108" s="127" t="s">
        <v>269</v>
      </c>
      <c r="EL108" s="81">
        <v>27453</v>
      </c>
      <c r="EM108" s="78">
        <v>45</v>
      </c>
      <c r="EN108" s="78" t="s">
        <v>960</v>
      </c>
      <c r="EO108" s="84">
        <v>40745</v>
      </c>
      <c r="EP108" s="78">
        <v>3.2800000000000002</v>
      </c>
      <c r="EQ108" s="263">
        <v>45929.764383847898</v>
      </c>
      <c r="ER108" s="263">
        <v>147049.13228675499</v>
      </c>
      <c r="ES108" s="84">
        <f t="shared" si="13"/>
        <v>101119.36790290709</v>
      </c>
      <c r="ET108" s="113">
        <f t="shared" si="14"/>
        <v>0.68765701864678819</v>
      </c>
      <c r="EU108" s="55">
        <v>2</v>
      </c>
      <c r="EV108" s="55">
        <v>6</v>
      </c>
      <c r="EW108" s="55" t="s">
        <v>1898</v>
      </c>
      <c r="EX108" s="78" t="s">
        <v>267</v>
      </c>
      <c r="EY108" s="158"/>
      <c r="EZ108" s="158"/>
      <c r="FA108" s="78" t="s">
        <v>267</v>
      </c>
      <c r="FB108" s="55" t="s">
        <v>51</v>
      </c>
      <c r="FC108" s="55" t="s">
        <v>1898</v>
      </c>
      <c r="FD108" s="122"/>
      <c r="FE108" s="55"/>
      <c r="FF108" s="127" t="s">
        <v>267</v>
      </c>
      <c r="FG108" s="55" t="s">
        <v>1904</v>
      </c>
      <c r="FH108" s="78" t="s">
        <v>961</v>
      </c>
      <c r="FI108" s="78" t="s">
        <v>293</v>
      </c>
      <c r="FJ108" s="55">
        <v>4007</v>
      </c>
      <c r="FK108" s="55">
        <v>23</v>
      </c>
      <c r="FL108" s="78" t="s">
        <v>294</v>
      </c>
      <c r="FM108" s="55"/>
      <c r="FN108" s="55" t="s">
        <v>1900</v>
      </c>
      <c r="FO108" s="55" t="s">
        <v>1900</v>
      </c>
      <c r="FP108" s="55">
        <v>1</v>
      </c>
      <c r="FQ108" s="125">
        <v>62396191.796953484</v>
      </c>
      <c r="FR108" s="125">
        <v>194380.65980359341</v>
      </c>
      <c r="FS108" s="55">
        <v>1</v>
      </c>
      <c r="FT108" s="55">
        <v>3</v>
      </c>
      <c r="FU108" s="55">
        <v>2</v>
      </c>
      <c r="FV108" s="125">
        <v>4960600</v>
      </c>
      <c r="FW108" s="55">
        <v>3</v>
      </c>
      <c r="FX108" s="125">
        <v>791055.47</v>
      </c>
      <c r="FY108" s="55">
        <v>1</v>
      </c>
      <c r="FZ108" s="125">
        <v>4042634.5</v>
      </c>
      <c r="GA108" s="55" t="s">
        <v>1900</v>
      </c>
      <c r="GB108" s="55" t="s">
        <v>1900</v>
      </c>
      <c r="GC108" s="55" t="s">
        <v>1900</v>
      </c>
      <c r="GD108" s="124">
        <v>94.25</v>
      </c>
      <c r="GE108" s="124">
        <v>33.96</v>
      </c>
      <c r="GF108" s="125">
        <v>1982732.43</v>
      </c>
      <c r="GG108" s="125">
        <v>6235.0076415094336</v>
      </c>
      <c r="GH108" s="125">
        <v>5128356.2</v>
      </c>
      <c r="GI108" s="125">
        <v>16126.906289308177</v>
      </c>
      <c r="GJ108" s="125">
        <v>310267.39999999997</v>
      </c>
      <c r="GK108" s="125">
        <v>975.68364779874207</v>
      </c>
      <c r="GL108" s="125">
        <v>332909.96999999997</v>
      </c>
      <c r="GM108" s="125">
        <v>1046.8866981132076</v>
      </c>
      <c r="GN108" s="125">
        <v>407316.35</v>
      </c>
      <c r="GO108" s="125">
        <v>1280.8690251572327</v>
      </c>
      <c r="GP108" s="125">
        <v>18218.21</v>
      </c>
      <c r="GQ108" s="125">
        <v>57.289968553459119</v>
      </c>
      <c r="GR108" s="125">
        <v>80428.430000000008</v>
      </c>
      <c r="GS108" s="125">
        <v>252.91959119496858</v>
      </c>
      <c r="GT108" s="125">
        <v>3979215.8400000008</v>
      </c>
      <c r="GU108" s="125">
        <v>12513.257358490568</v>
      </c>
      <c r="GV108" s="125">
        <v>-1318329.1300000004</v>
      </c>
      <c r="GW108" s="125">
        <v>-4145.6890880503151</v>
      </c>
      <c r="GX108" s="55">
        <v>0</v>
      </c>
      <c r="GY108" s="55">
        <v>0</v>
      </c>
      <c r="GZ108" s="55">
        <v>0</v>
      </c>
      <c r="HA108" s="55" t="s">
        <v>1898</v>
      </c>
      <c r="HB108" s="172">
        <v>0.50392819100940633</v>
      </c>
      <c r="HC108" s="123">
        <v>342</v>
      </c>
      <c r="HD108" s="153">
        <v>0.35849056603773582</v>
      </c>
      <c r="HE108" s="123">
        <v>26</v>
      </c>
      <c r="HF108" s="153">
        <v>8.1761006289308172E-2</v>
      </c>
      <c r="HG108" s="123">
        <v>2503</v>
      </c>
      <c r="HH108" s="153">
        <v>2.6236897274633124</v>
      </c>
      <c r="HI108" s="123">
        <v>39</v>
      </c>
      <c r="HJ108" s="153">
        <v>0.12264150943396226</v>
      </c>
      <c r="HK108" s="123">
        <v>1120</v>
      </c>
      <c r="HL108" s="153">
        <v>1.1740041928721174</v>
      </c>
      <c r="HM108" s="123">
        <v>89</v>
      </c>
      <c r="HN108" s="153">
        <v>0.27987421383647798</v>
      </c>
      <c r="HO108" s="123">
        <v>439</v>
      </c>
      <c r="HP108" s="153">
        <v>0.46016771488469604</v>
      </c>
      <c r="HQ108" s="123">
        <v>457</v>
      </c>
      <c r="HR108" s="153">
        <v>0.47903563941299793</v>
      </c>
      <c r="HS108" s="123">
        <v>3</v>
      </c>
      <c r="HT108" s="153">
        <v>1.5</v>
      </c>
      <c r="HU108" s="123">
        <v>4</v>
      </c>
      <c r="HV108" s="153">
        <v>2</v>
      </c>
      <c r="HW108" s="123">
        <v>272</v>
      </c>
      <c r="HX108" s="123">
        <v>90.666666666666671</v>
      </c>
      <c r="HY108" s="153">
        <v>1.2592592592592593</v>
      </c>
      <c r="HZ108" s="123">
        <v>11717</v>
      </c>
      <c r="IA108" s="153">
        <v>12.281970649895177</v>
      </c>
      <c r="IB108" s="123">
        <v>20</v>
      </c>
      <c r="IC108" s="153">
        <v>6.2893081761006289E-2</v>
      </c>
      <c r="ID108" s="123">
        <v>7407</v>
      </c>
      <c r="IE108" s="153">
        <v>7.7641509433962268</v>
      </c>
      <c r="IF108" s="123">
        <v>728</v>
      </c>
      <c r="IG108" s="153">
        <v>2.2893081761006289</v>
      </c>
      <c r="IH108" s="123">
        <v>788</v>
      </c>
      <c r="II108" s="153">
        <v>0.82599580712788268</v>
      </c>
      <c r="IJ108" s="123">
        <v>112</v>
      </c>
      <c r="IK108" s="153">
        <v>0.3522012578616352</v>
      </c>
      <c r="IL108" s="95">
        <v>0</v>
      </c>
      <c r="IM108" s="95">
        <v>0</v>
      </c>
      <c r="IN108" s="95">
        <v>0</v>
      </c>
      <c r="IO108" s="95">
        <v>0</v>
      </c>
      <c r="IP108" s="95">
        <v>0</v>
      </c>
      <c r="IQ108" s="113" t="s">
        <v>1900</v>
      </c>
      <c r="IR108" s="113" t="s">
        <v>1900</v>
      </c>
      <c r="IS108" s="113" t="s">
        <v>1900</v>
      </c>
      <c r="IT108" s="95">
        <v>60</v>
      </c>
      <c r="IU108" s="95">
        <v>11</v>
      </c>
      <c r="IV108" s="113">
        <v>3.4591194968553458E-2</v>
      </c>
      <c r="IW108" s="95">
        <v>3</v>
      </c>
      <c r="IX108" s="95">
        <v>16</v>
      </c>
      <c r="IY108" s="124">
        <f>(IW108/$DW108)*100</f>
        <v>0.94339622641509435</v>
      </c>
      <c r="IZ108" s="124">
        <f>(IX108/$DW108)*100</f>
        <v>5.0314465408805038</v>
      </c>
      <c r="JA108" s="182" t="s">
        <v>272</v>
      </c>
      <c r="JB108" s="182">
        <v>9</v>
      </c>
      <c r="JC108" s="230">
        <v>2.8037383177570093E-2</v>
      </c>
      <c r="JD108" s="205"/>
    </row>
    <row r="109" spans="1:264" s="35" customFormat="1" ht="29.25" hidden="1" customHeight="1">
      <c r="A109" s="122" t="s">
        <v>278</v>
      </c>
      <c r="B109" s="158" t="s">
        <v>1688</v>
      </c>
      <c r="C109" s="158" t="s">
        <v>1800</v>
      </c>
      <c r="D109" s="55">
        <v>169</v>
      </c>
      <c r="E109" s="158" t="s">
        <v>969</v>
      </c>
      <c r="F109" s="145">
        <v>171</v>
      </c>
      <c r="G109" s="55" t="s">
        <v>2053</v>
      </c>
      <c r="H109" s="123">
        <v>425</v>
      </c>
      <c r="I109" s="123">
        <v>793</v>
      </c>
      <c r="J109" s="124">
        <v>1.8658824000000001</v>
      </c>
      <c r="K109" s="124">
        <v>22.241411800000002</v>
      </c>
      <c r="L109" s="123">
        <v>268</v>
      </c>
      <c r="M109" s="123">
        <v>525</v>
      </c>
      <c r="N109" s="123">
        <v>48</v>
      </c>
      <c r="O109" s="123">
        <v>78</v>
      </c>
      <c r="P109" s="123">
        <v>48</v>
      </c>
      <c r="Q109" s="123">
        <v>60</v>
      </c>
      <c r="R109" s="123">
        <v>49</v>
      </c>
      <c r="S109" s="123">
        <v>112</v>
      </c>
      <c r="T109" s="123">
        <v>74</v>
      </c>
      <c r="U109" s="123">
        <v>75</v>
      </c>
      <c r="V109" s="123">
        <v>41</v>
      </c>
      <c r="W109" s="123">
        <v>55</v>
      </c>
      <c r="X109" s="123">
        <v>71</v>
      </c>
      <c r="Y109" s="123">
        <v>53</v>
      </c>
      <c r="Z109" s="123">
        <v>29</v>
      </c>
      <c r="AA109" s="123">
        <v>206</v>
      </c>
      <c r="AB109" s="123">
        <v>178</v>
      </c>
      <c r="AC109" s="123">
        <v>153</v>
      </c>
      <c r="AD109" s="123">
        <v>21</v>
      </c>
      <c r="AE109" s="123">
        <v>601</v>
      </c>
      <c r="AF109" s="123">
        <v>162</v>
      </c>
      <c r="AG109" s="123">
        <v>4</v>
      </c>
      <c r="AH109" s="123">
        <v>5</v>
      </c>
      <c r="AI109" s="123">
        <v>166</v>
      </c>
      <c r="AJ109" s="123">
        <v>48</v>
      </c>
      <c r="AK109" s="123">
        <v>11</v>
      </c>
      <c r="AL109" s="123">
        <v>5</v>
      </c>
      <c r="AM109" s="123">
        <v>33</v>
      </c>
      <c r="AN109" s="125">
        <v>494.2823529411765</v>
      </c>
      <c r="AO109" s="125">
        <v>328</v>
      </c>
      <c r="AP109" s="123">
        <v>13</v>
      </c>
      <c r="AQ109" s="123">
        <v>37</v>
      </c>
      <c r="AR109" s="123">
        <v>147</v>
      </c>
      <c r="AS109" s="123">
        <v>43</v>
      </c>
      <c r="AT109" s="123">
        <v>37</v>
      </c>
      <c r="AU109" s="123">
        <v>25</v>
      </c>
      <c r="AV109" s="123">
        <v>26</v>
      </c>
      <c r="AW109" s="123">
        <v>16</v>
      </c>
      <c r="AX109" s="123">
        <v>15</v>
      </c>
      <c r="AY109" s="123">
        <v>7</v>
      </c>
      <c r="AZ109" s="123">
        <v>59</v>
      </c>
      <c r="BA109" s="125">
        <v>22729.597156398104</v>
      </c>
      <c r="BB109" s="125">
        <v>15141</v>
      </c>
      <c r="BC109" s="123">
        <v>38</v>
      </c>
      <c r="BD109" s="123">
        <v>71</v>
      </c>
      <c r="BE109" s="123">
        <v>100</v>
      </c>
      <c r="BF109" s="123">
        <v>45</v>
      </c>
      <c r="BG109" s="123">
        <v>35</v>
      </c>
      <c r="BH109" s="123">
        <v>28</v>
      </c>
      <c r="BI109" s="123">
        <v>24</v>
      </c>
      <c r="BJ109" s="123">
        <v>12</v>
      </c>
      <c r="BK109" s="123">
        <v>17</v>
      </c>
      <c r="BL109" s="123">
        <v>13</v>
      </c>
      <c r="BM109" s="123">
        <v>8</v>
      </c>
      <c r="BN109" s="123">
        <v>7</v>
      </c>
      <c r="BO109" s="123">
        <v>4</v>
      </c>
      <c r="BP109" s="123">
        <v>6</v>
      </c>
      <c r="BQ109" s="123">
        <v>6</v>
      </c>
      <c r="BR109" s="123">
        <v>0</v>
      </c>
      <c r="BS109" s="123">
        <v>1</v>
      </c>
      <c r="BT109" s="123">
        <v>0</v>
      </c>
      <c r="BU109" s="123">
        <v>2</v>
      </c>
      <c r="BV109" s="123">
        <v>0</v>
      </c>
      <c r="BW109" s="123">
        <v>5</v>
      </c>
      <c r="BX109" s="123">
        <v>177</v>
      </c>
      <c r="BY109" s="125">
        <v>34199.152542372882</v>
      </c>
      <c r="BZ109" s="125">
        <v>28562</v>
      </c>
      <c r="CA109" s="123">
        <v>60</v>
      </c>
      <c r="CB109" s="125">
        <v>11582.5</v>
      </c>
      <c r="CC109" s="125">
        <v>6420</v>
      </c>
      <c r="CD109" s="123">
        <v>193</v>
      </c>
      <c r="CE109" s="125">
        <v>16156.150259067357</v>
      </c>
      <c r="CF109" s="125">
        <v>11880</v>
      </c>
      <c r="CG109" s="123">
        <v>292</v>
      </c>
      <c r="CH109" s="123">
        <v>70</v>
      </c>
      <c r="CI109" s="123">
        <v>44</v>
      </c>
      <c r="CJ109" s="123">
        <v>12</v>
      </c>
      <c r="CK109" s="123">
        <v>4</v>
      </c>
      <c r="CL109" s="123">
        <v>4</v>
      </c>
      <c r="CM109" s="126">
        <v>9.4117647058823521E-3</v>
      </c>
      <c r="CN109" s="123">
        <v>22</v>
      </c>
      <c r="CO109" s="126">
        <v>5.1764705882352942E-2</v>
      </c>
      <c r="CP109" s="123">
        <v>210</v>
      </c>
      <c r="CQ109" s="123">
        <v>67</v>
      </c>
      <c r="CR109" s="126">
        <v>8.4489281210592682E-2</v>
      </c>
      <c r="CS109" s="123">
        <v>92</v>
      </c>
      <c r="CT109" s="126">
        <f t="shared" si="9"/>
        <v>0.21647058823529411</v>
      </c>
      <c r="CU109" s="123">
        <v>211</v>
      </c>
      <c r="CV109" s="126">
        <f t="shared" si="10"/>
        <v>0.49647058823529411</v>
      </c>
      <c r="CW109" s="123">
        <v>20</v>
      </c>
      <c r="CX109" s="126">
        <f t="shared" si="11"/>
        <v>4.7058823529411764E-2</v>
      </c>
      <c r="CY109" s="123">
        <v>115</v>
      </c>
      <c r="CZ109" s="126">
        <f t="shared" si="12"/>
        <v>0.27058823529411763</v>
      </c>
      <c r="DA109" s="122" t="s">
        <v>2029</v>
      </c>
      <c r="DB109" s="55"/>
      <c r="DC109" s="55">
        <v>29</v>
      </c>
      <c r="DD109" s="55">
        <v>5</v>
      </c>
      <c r="DE109" s="78" t="s">
        <v>350</v>
      </c>
      <c r="DF109" s="127" t="s">
        <v>351</v>
      </c>
      <c r="DG109" s="78" t="s">
        <v>282</v>
      </c>
      <c r="DH109" s="127" t="s">
        <v>283</v>
      </c>
      <c r="DI109" s="78" t="s">
        <v>525</v>
      </c>
      <c r="DJ109" s="127" t="s">
        <v>526</v>
      </c>
      <c r="DK109" s="78" t="s">
        <v>454</v>
      </c>
      <c r="DL109" s="127" t="s">
        <v>536</v>
      </c>
      <c r="DM109" s="127" t="s">
        <v>288</v>
      </c>
      <c r="DN109" s="55" t="s">
        <v>1897</v>
      </c>
      <c r="DO109" s="68">
        <v>13.365735115431349</v>
      </c>
      <c r="DP109" s="55" t="s">
        <v>1898</v>
      </c>
      <c r="DQ109" s="55" t="s">
        <v>272</v>
      </c>
      <c r="DR109" s="127" t="s">
        <v>289</v>
      </c>
      <c r="DS109" s="169" t="s">
        <v>2054</v>
      </c>
      <c r="DT109" s="77"/>
      <c r="DU109" s="78" t="s">
        <v>267</v>
      </c>
      <c r="DV109" s="123">
        <v>440</v>
      </c>
      <c r="DW109" s="123">
        <v>427</v>
      </c>
      <c r="DX109" s="55">
        <v>13</v>
      </c>
      <c r="DY109" s="55">
        <v>0</v>
      </c>
      <c r="DZ109" s="55">
        <v>36</v>
      </c>
      <c r="EA109" s="55">
        <v>236</v>
      </c>
      <c r="EB109" s="123">
        <v>136</v>
      </c>
      <c r="EC109" s="55">
        <v>32</v>
      </c>
      <c r="ED109" s="55">
        <v>0</v>
      </c>
      <c r="EE109" s="55">
        <v>0</v>
      </c>
      <c r="EF109" s="55">
        <v>0</v>
      </c>
      <c r="EG109" s="55">
        <v>0</v>
      </c>
      <c r="EH109" s="78">
        <v>4</v>
      </c>
      <c r="EI109" s="78">
        <v>0</v>
      </c>
      <c r="EJ109" s="127" t="s">
        <v>268</v>
      </c>
      <c r="EK109" s="127" t="s">
        <v>269</v>
      </c>
      <c r="EL109" s="81">
        <v>24958</v>
      </c>
      <c r="EM109" s="78">
        <v>52</v>
      </c>
      <c r="EN109" s="78" t="s">
        <v>970</v>
      </c>
      <c r="EO109" s="84">
        <v>24838</v>
      </c>
      <c r="EP109" s="78">
        <v>4.2699999999999996</v>
      </c>
      <c r="EQ109" s="263">
        <v>26341.446268504002</v>
      </c>
      <c r="ER109" s="263">
        <v>186561.12615247001</v>
      </c>
      <c r="ES109" s="84">
        <f t="shared" si="13"/>
        <v>160219.67988396602</v>
      </c>
      <c r="ET109" s="113">
        <f t="shared" si="14"/>
        <v>0.85880527839987397</v>
      </c>
      <c r="EU109" s="55">
        <v>2</v>
      </c>
      <c r="EV109" s="55">
        <v>8</v>
      </c>
      <c r="EW109" s="55" t="s">
        <v>1901</v>
      </c>
      <c r="EX109" s="78" t="s">
        <v>267</v>
      </c>
      <c r="EY109" s="158"/>
      <c r="EZ109" s="158"/>
      <c r="FA109" s="78" t="s">
        <v>267</v>
      </c>
      <c r="FB109" s="55" t="s">
        <v>51</v>
      </c>
      <c r="FC109" s="55" t="s">
        <v>1898</v>
      </c>
      <c r="FD109" s="122"/>
      <c r="FE109" s="55" t="s">
        <v>1919</v>
      </c>
      <c r="FF109" s="127" t="s">
        <v>267</v>
      </c>
      <c r="FG109" s="55" t="s">
        <v>272</v>
      </c>
      <c r="FH109" s="78" t="s">
        <v>971</v>
      </c>
      <c r="FI109" s="78" t="s">
        <v>293</v>
      </c>
      <c r="FJ109" s="55">
        <v>4007</v>
      </c>
      <c r="FK109" s="55">
        <v>23</v>
      </c>
      <c r="FL109" s="78" t="s">
        <v>294</v>
      </c>
      <c r="FM109" s="55"/>
      <c r="FN109" s="55" t="s">
        <v>1900</v>
      </c>
      <c r="FO109" s="55" t="s">
        <v>1901</v>
      </c>
      <c r="FP109" s="55">
        <v>3</v>
      </c>
      <c r="FQ109" s="125">
        <v>73839275.094767377</v>
      </c>
      <c r="FR109" s="125">
        <v>167816.53430628948</v>
      </c>
      <c r="FS109" s="55">
        <v>2</v>
      </c>
      <c r="FT109" s="55">
        <v>3</v>
      </c>
      <c r="FU109" s="55">
        <v>2</v>
      </c>
      <c r="FV109" s="125">
        <v>3254417.01</v>
      </c>
      <c r="FW109" s="55">
        <v>1</v>
      </c>
      <c r="FX109" s="125">
        <v>850598.08</v>
      </c>
      <c r="FY109" s="55">
        <v>2</v>
      </c>
      <c r="FZ109" s="125">
        <v>1257180.8699999999</v>
      </c>
      <c r="GA109" s="55" t="s">
        <v>1900</v>
      </c>
      <c r="GB109" s="55" t="s">
        <v>1901</v>
      </c>
      <c r="GC109" s="55" t="s">
        <v>1900</v>
      </c>
      <c r="GD109" s="124">
        <v>91.76</v>
      </c>
      <c r="GE109" s="124">
        <v>39.58</v>
      </c>
      <c r="GF109" s="125">
        <v>2497498.98</v>
      </c>
      <c r="GG109" s="125">
        <v>5848.9437470725998</v>
      </c>
      <c r="GH109" s="125">
        <v>5259424.01</v>
      </c>
      <c r="GI109" s="125">
        <v>12317.152248243559</v>
      </c>
      <c r="GJ109" s="125">
        <v>424771.4</v>
      </c>
      <c r="GK109" s="125">
        <v>994.78079625292742</v>
      </c>
      <c r="GL109" s="125">
        <v>448411.69</v>
      </c>
      <c r="GM109" s="125">
        <v>1050.1444730679157</v>
      </c>
      <c r="GN109" s="125">
        <v>399748.29</v>
      </c>
      <c r="GO109" s="125">
        <v>936.17866510538636</v>
      </c>
      <c r="GP109" s="125">
        <v>10875.26</v>
      </c>
      <c r="GQ109" s="125">
        <v>25.468992974238876</v>
      </c>
      <c r="GR109" s="125">
        <v>61863.26</v>
      </c>
      <c r="GS109" s="125">
        <v>144.87882903981264</v>
      </c>
      <c r="GT109" s="125">
        <v>3913754.1099999994</v>
      </c>
      <c r="GU109" s="125">
        <v>9165.7004918032781</v>
      </c>
      <c r="GV109" s="125">
        <v>-160126.75999999978</v>
      </c>
      <c r="GW109" s="125">
        <v>-375.00412177985896</v>
      </c>
      <c r="GX109" s="55">
        <v>0</v>
      </c>
      <c r="GY109" s="55">
        <v>0</v>
      </c>
      <c r="GZ109" s="55">
        <v>0</v>
      </c>
      <c r="HA109" s="55" t="s">
        <v>1898</v>
      </c>
      <c r="HB109" s="172">
        <v>0.57106442969947924</v>
      </c>
      <c r="HC109" s="123">
        <v>169</v>
      </c>
      <c r="HD109" s="153">
        <v>0.13192818110850899</v>
      </c>
      <c r="HE109" s="123">
        <v>45</v>
      </c>
      <c r="HF109" s="153">
        <v>0.1053864168618267</v>
      </c>
      <c r="HG109" s="123">
        <v>3268</v>
      </c>
      <c r="HH109" s="153">
        <v>2.5511319281811082</v>
      </c>
      <c r="HI109" s="123">
        <v>111</v>
      </c>
      <c r="HJ109" s="153">
        <v>0.25995316159250587</v>
      </c>
      <c r="HK109" s="123">
        <v>1048</v>
      </c>
      <c r="HL109" s="153">
        <v>0.81811085089773605</v>
      </c>
      <c r="HM109" s="123">
        <v>41</v>
      </c>
      <c r="HN109" s="153">
        <v>9.6018735362997654E-2</v>
      </c>
      <c r="HO109" s="123">
        <v>520</v>
      </c>
      <c r="HP109" s="153">
        <v>0.4059328649492584</v>
      </c>
      <c r="HQ109" s="123">
        <v>2495</v>
      </c>
      <c r="HR109" s="153">
        <v>1.9476971116315378</v>
      </c>
      <c r="HS109" s="123">
        <v>1</v>
      </c>
      <c r="HT109" s="153">
        <v>0.5</v>
      </c>
      <c r="HU109" s="123">
        <v>2</v>
      </c>
      <c r="HV109" s="153">
        <v>1</v>
      </c>
      <c r="HW109" s="123">
        <v>294</v>
      </c>
      <c r="HX109" s="123">
        <v>98</v>
      </c>
      <c r="HY109" s="153">
        <v>1.0208333333333333</v>
      </c>
      <c r="HZ109" s="123">
        <v>15763</v>
      </c>
      <c r="IA109" s="153">
        <v>12.305230288836846</v>
      </c>
      <c r="IB109" s="123">
        <v>394</v>
      </c>
      <c r="IC109" s="153">
        <v>0.92271662763466045</v>
      </c>
      <c r="ID109" s="123">
        <v>6752</v>
      </c>
      <c r="IE109" s="153">
        <v>5.2708821233411394</v>
      </c>
      <c r="IF109" s="123">
        <v>535</v>
      </c>
      <c r="IG109" s="153">
        <v>1.2529274004683841</v>
      </c>
      <c r="IH109" s="123">
        <v>797</v>
      </c>
      <c r="II109" s="153">
        <v>0.62217017954722875</v>
      </c>
      <c r="IJ109" s="123">
        <v>433</v>
      </c>
      <c r="IK109" s="153">
        <v>1.0140515222482436</v>
      </c>
      <c r="IL109" s="95">
        <v>106</v>
      </c>
      <c r="IM109" s="95">
        <v>27</v>
      </c>
      <c r="IN109" s="95">
        <v>16</v>
      </c>
      <c r="IO109" s="95">
        <v>6</v>
      </c>
      <c r="IP109" s="95">
        <v>4</v>
      </c>
      <c r="IQ109" s="113">
        <v>22.22</v>
      </c>
      <c r="IR109" s="113">
        <v>25</v>
      </c>
      <c r="IS109" s="113">
        <v>0.11</v>
      </c>
      <c r="IT109" s="95">
        <v>50.86</v>
      </c>
      <c r="IU109" s="95">
        <v>7</v>
      </c>
      <c r="IV109" s="113">
        <v>1.6393442622950821E-2</v>
      </c>
      <c r="IW109" s="95" t="s">
        <v>1900</v>
      </c>
      <c r="IX109" s="95" t="s">
        <v>1900</v>
      </c>
      <c r="IY109" s="124" t="s">
        <v>1900</v>
      </c>
      <c r="IZ109" s="124" t="s">
        <v>1900</v>
      </c>
      <c r="JA109" s="182" t="s">
        <v>267</v>
      </c>
      <c r="JB109" s="182">
        <v>28</v>
      </c>
      <c r="JC109" s="230">
        <v>6.363636363636363E-2</v>
      </c>
      <c r="JD109" s="205"/>
    </row>
    <row r="110" spans="1:264" s="35" customFormat="1" ht="29.25" hidden="1" customHeight="1">
      <c r="A110" s="122" t="s">
        <v>278</v>
      </c>
      <c r="B110" s="158" t="s">
        <v>278</v>
      </c>
      <c r="C110" s="158" t="s">
        <v>1723</v>
      </c>
      <c r="D110" s="55">
        <v>44</v>
      </c>
      <c r="E110" s="158" t="s">
        <v>973</v>
      </c>
      <c r="F110" s="145">
        <v>44</v>
      </c>
      <c r="G110" s="55" t="s">
        <v>2055</v>
      </c>
      <c r="H110" s="123">
        <v>1176</v>
      </c>
      <c r="I110" s="123">
        <v>2499</v>
      </c>
      <c r="J110" s="124">
        <v>2.125</v>
      </c>
      <c r="K110" s="124">
        <v>21.347619000000002</v>
      </c>
      <c r="L110" s="123">
        <v>848</v>
      </c>
      <c r="M110" s="123">
        <v>1651</v>
      </c>
      <c r="N110" s="123">
        <v>112</v>
      </c>
      <c r="O110" s="123">
        <v>200</v>
      </c>
      <c r="P110" s="123">
        <v>221</v>
      </c>
      <c r="Q110" s="123">
        <v>216</v>
      </c>
      <c r="R110" s="123">
        <v>211</v>
      </c>
      <c r="S110" s="123">
        <v>352</v>
      </c>
      <c r="T110" s="123">
        <v>247</v>
      </c>
      <c r="U110" s="123">
        <v>276</v>
      </c>
      <c r="V110" s="123">
        <v>170</v>
      </c>
      <c r="W110" s="123">
        <v>135</v>
      </c>
      <c r="X110" s="123">
        <v>182</v>
      </c>
      <c r="Y110" s="123">
        <v>129</v>
      </c>
      <c r="Z110" s="123">
        <v>48</v>
      </c>
      <c r="AA110" s="123">
        <v>659</v>
      </c>
      <c r="AB110" s="123">
        <v>435</v>
      </c>
      <c r="AC110" s="123">
        <v>359</v>
      </c>
      <c r="AD110" s="123">
        <v>128</v>
      </c>
      <c r="AE110" s="123">
        <v>1980</v>
      </c>
      <c r="AF110" s="123">
        <v>369</v>
      </c>
      <c r="AG110" s="123">
        <v>19</v>
      </c>
      <c r="AH110" s="123">
        <v>3</v>
      </c>
      <c r="AI110" s="123">
        <v>498</v>
      </c>
      <c r="AJ110" s="123">
        <v>167</v>
      </c>
      <c r="AK110" s="123">
        <v>20</v>
      </c>
      <c r="AL110" s="123">
        <v>13</v>
      </c>
      <c r="AM110" s="123">
        <v>89</v>
      </c>
      <c r="AN110" s="125">
        <v>586.63605442176868</v>
      </c>
      <c r="AO110" s="125">
        <v>442</v>
      </c>
      <c r="AP110" s="123">
        <v>25</v>
      </c>
      <c r="AQ110" s="123">
        <v>61</v>
      </c>
      <c r="AR110" s="123">
        <v>322</v>
      </c>
      <c r="AS110" s="123">
        <v>127</v>
      </c>
      <c r="AT110" s="123">
        <v>119</v>
      </c>
      <c r="AU110" s="123">
        <v>90</v>
      </c>
      <c r="AV110" s="123">
        <v>72</v>
      </c>
      <c r="AW110" s="123">
        <v>60</v>
      </c>
      <c r="AX110" s="123">
        <v>47</v>
      </c>
      <c r="AY110" s="123">
        <v>33</v>
      </c>
      <c r="AZ110" s="123">
        <v>220</v>
      </c>
      <c r="BA110" s="125">
        <v>27973.523156089195</v>
      </c>
      <c r="BB110" s="125">
        <v>19760</v>
      </c>
      <c r="BC110" s="123">
        <v>45</v>
      </c>
      <c r="BD110" s="123">
        <v>192</v>
      </c>
      <c r="BE110" s="123">
        <v>212</v>
      </c>
      <c r="BF110" s="123">
        <v>137</v>
      </c>
      <c r="BG110" s="123">
        <v>106</v>
      </c>
      <c r="BH110" s="123">
        <v>81</v>
      </c>
      <c r="BI110" s="123">
        <v>75</v>
      </c>
      <c r="BJ110" s="123">
        <v>50</v>
      </c>
      <c r="BK110" s="123">
        <v>57</v>
      </c>
      <c r="BL110" s="123">
        <v>41</v>
      </c>
      <c r="BM110" s="123">
        <v>34</v>
      </c>
      <c r="BN110" s="123">
        <v>18</v>
      </c>
      <c r="BO110" s="123">
        <v>17</v>
      </c>
      <c r="BP110" s="123">
        <v>22</v>
      </c>
      <c r="BQ110" s="123">
        <v>17</v>
      </c>
      <c r="BR110" s="123">
        <v>16</v>
      </c>
      <c r="BS110" s="123">
        <v>8</v>
      </c>
      <c r="BT110" s="123">
        <v>6</v>
      </c>
      <c r="BU110" s="123">
        <v>10</v>
      </c>
      <c r="BV110" s="123">
        <v>1</v>
      </c>
      <c r="BW110" s="123">
        <v>21</v>
      </c>
      <c r="BX110" s="123">
        <v>596</v>
      </c>
      <c r="BY110" s="125">
        <v>40745.654362416106</v>
      </c>
      <c r="BZ110" s="125">
        <v>34364</v>
      </c>
      <c r="CA110" s="123">
        <v>149</v>
      </c>
      <c r="CB110" s="125">
        <v>15033.96644295302</v>
      </c>
      <c r="CC110" s="125">
        <v>10960</v>
      </c>
      <c r="CD110" s="123">
        <v>437</v>
      </c>
      <c r="CE110" s="125">
        <v>15457.318077803204</v>
      </c>
      <c r="CF110" s="125">
        <v>11424</v>
      </c>
      <c r="CG110" s="123">
        <v>721</v>
      </c>
      <c r="CH110" s="123">
        <v>220</v>
      </c>
      <c r="CI110" s="123">
        <v>152</v>
      </c>
      <c r="CJ110" s="123">
        <v>55</v>
      </c>
      <c r="CK110" s="123">
        <v>15</v>
      </c>
      <c r="CL110" s="123">
        <v>18</v>
      </c>
      <c r="CM110" s="126">
        <v>1.5306122448979591E-2</v>
      </c>
      <c r="CN110" s="123">
        <v>97</v>
      </c>
      <c r="CO110" s="126">
        <v>8.2482993197278906E-2</v>
      </c>
      <c r="CP110" s="123">
        <v>511</v>
      </c>
      <c r="CQ110" s="123">
        <v>147</v>
      </c>
      <c r="CR110" s="126">
        <v>5.8823529411764705E-2</v>
      </c>
      <c r="CS110" s="123">
        <v>101</v>
      </c>
      <c r="CT110" s="126">
        <f t="shared" si="9"/>
        <v>8.5884353741496597E-2</v>
      </c>
      <c r="CU110" s="123">
        <v>453</v>
      </c>
      <c r="CV110" s="126">
        <f t="shared" si="10"/>
        <v>0.38520408163265307</v>
      </c>
      <c r="CW110" s="123">
        <v>23</v>
      </c>
      <c r="CX110" s="126">
        <f t="shared" si="11"/>
        <v>1.9557823129251702E-2</v>
      </c>
      <c r="CY110" s="123">
        <v>164</v>
      </c>
      <c r="CZ110" s="126">
        <f t="shared" si="12"/>
        <v>0.13945578231292516</v>
      </c>
      <c r="DA110" s="122" t="s">
        <v>2026</v>
      </c>
      <c r="DB110" s="55"/>
      <c r="DC110" s="55">
        <v>29</v>
      </c>
      <c r="DD110" s="55">
        <v>12</v>
      </c>
      <c r="DE110" s="78" t="s">
        <v>350</v>
      </c>
      <c r="DF110" s="127" t="s">
        <v>351</v>
      </c>
      <c r="DG110" s="78" t="s">
        <v>523</v>
      </c>
      <c r="DH110" s="127" t="s">
        <v>524</v>
      </c>
      <c r="DI110" s="78" t="s">
        <v>270</v>
      </c>
      <c r="DJ110" s="127" t="s">
        <v>974</v>
      </c>
      <c r="DK110" s="78" t="s">
        <v>975</v>
      </c>
      <c r="DL110" s="127" t="s">
        <v>976</v>
      </c>
      <c r="DM110" s="127" t="s">
        <v>529</v>
      </c>
      <c r="DN110" s="55" t="s">
        <v>1897</v>
      </c>
      <c r="DO110" s="68">
        <v>6.7675159235668794</v>
      </c>
      <c r="DP110" s="55" t="s">
        <v>1898</v>
      </c>
      <c r="DQ110" s="55" t="s">
        <v>272</v>
      </c>
      <c r="DR110" s="127" t="s">
        <v>530</v>
      </c>
      <c r="DS110" s="169" t="s">
        <v>2056</v>
      </c>
      <c r="DT110" s="78">
        <v>2028</v>
      </c>
      <c r="DU110" s="78" t="s">
        <v>267</v>
      </c>
      <c r="DV110" s="123">
        <v>1188</v>
      </c>
      <c r="DW110" s="123">
        <v>1179</v>
      </c>
      <c r="DX110" s="55">
        <v>7</v>
      </c>
      <c r="DY110" s="55">
        <v>2</v>
      </c>
      <c r="DZ110" s="55">
        <v>0</v>
      </c>
      <c r="EA110" s="55">
        <v>262</v>
      </c>
      <c r="EB110" s="123">
        <v>796</v>
      </c>
      <c r="EC110" s="55">
        <v>130</v>
      </c>
      <c r="ED110" s="55">
        <v>0</v>
      </c>
      <c r="EE110" s="55">
        <v>0</v>
      </c>
      <c r="EF110" s="55">
        <v>0</v>
      </c>
      <c r="EG110" s="55">
        <v>0</v>
      </c>
      <c r="EH110" s="78">
        <v>20</v>
      </c>
      <c r="EI110" s="78">
        <v>0</v>
      </c>
      <c r="EJ110" s="127" t="s">
        <v>268</v>
      </c>
      <c r="EK110" s="127" t="s">
        <v>269</v>
      </c>
      <c r="EL110" s="81">
        <v>18458</v>
      </c>
      <c r="EM110" s="78">
        <v>70</v>
      </c>
      <c r="EN110" s="78" t="s">
        <v>271</v>
      </c>
      <c r="EO110" s="84">
        <v>183856</v>
      </c>
      <c r="EP110" s="78">
        <v>22.39</v>
      </c>
      <c r="EQ110" s="263">
        <v>171794.49723320201</v>
      </c>
      <c r="ER110" s="263">
        <v>926690.46356491197</v>
      </c>
      <c r="ES110" s="84">
        <f t="shared" si="13"/>
        <v>754895.96633170999</v>
      </c>
      <c r="ET110" s="113">
        <f t="shared" si="14"/>
        <v>0.81461501549037119</v>
      </c>
      <c r="EU110" s="55">
        <v>0</v>
      </c>
      <c r="EV110" s="55">
        <v>40</v>
      </c>
      <c r="EW110" s="55" t="s">
        <v>1898</v>
      </c>
      <c r="EX110" s="78" t="s">
        <v>371</v>
      </c>
      <c r="EY110" s="158"/>
      <c r="EZ110" s="158"/>
      <c r="FA110" s="78" t="s">
        <v>267</v>
      </c>
      <c r="FB110" s="55" t="s">
        <v>51</v>
      </c>
      <c r="FC110" s="55" t="s">
        <v>1898</v>
      </c>
      <c r="FD110" s="122"/>
      <c r="FE110" s="55"/>
      <c r="FF110" s="127" t="s">
        <v>267</v>
      </c>
      <c r="FG110" s="55" t="s">
        <v>1904</v>
      </c>
      <c r="FH110" s="78" t="s">
        <v>977</v>
      </c>
      <c r="FI110" s="78" t="s">
        <v>978</v>
      </c>
      <c r="FJ110" s="55">
        <v>4009</v>
      </c>
      <c r="FK110" s="55">
        <v>22</v>
      </c>
      <c r="FL110" s="78" t="s">
        <v>979</v>
      </c>
      <c r="FM110" s="55"/>
      <c r="FN110" s="55" t="s">
        <v>1954</v>
      </c>
      <c r="FO110" s="55" t="s">
        <v>1900</v>
      </c>
      <c r="FP110" s="55">
        <v>2</v>
      </c>
      <c r="FQ110" s="125">
        <v>261092395.09265721</v>
      </c>
      <c r="FR110" s="125">
        <v>219774.74334398756</v>
      </c>
      <c r="FS110" s="55">
        <v>3</v>
      </c>
      <c r="FT110" s="55">
        <v>3.75</v>
      </c>
      <c r="FU110" s="55">
        <v>0</v>
      </c>
      <c r="FV110" s="125">
        <v>3061790</v>
      </c>
      <c r="FW110" s="55">
        <v>0</v>
      </c>
      <c r="FX110" s="125">
        <v>44693588.579999998</v>
      </c>
      <c r="FY110" s="55">
        <v>0</v>
      </c>
      <c r="FZ110" s="125">
        <v>10433380.57</v>
      </c>
      <c r="GA110" s="55" t="s">
        <v>1900</v>
      </c>
      <c r="GB110" s="55" t="s">
        <v>1901</v>
      </c>
      <c r="GC110" s="55" t="s">
        <v>1900</v>
      </c>
      <c r="GD110" s="124">
        <v>92.53</v>
      </c>
      <c r="GE110" s="124">
        <v>39.270000000000003</v>
      </c>
      <c r="GF110" s="125">
        <v>8258891.04</v>
      </c>
      <c r="GG110" s="125">
        <v>7004.9966412213744</v>
      </c>
      <c r="GH110" s="125">
        <v>15142327.629999999</v>
      </c>
      <c r="GI110" s="125">
        <v>12843.365250212044</v>
      </c>
      <c r="GJ110" s="125">
        <v>1165667.21</v>
      </c>
      <c r="GK110" s="125">
        <v>988.69144189991516</v>
      </c>
      <c r="GL110" s="125">
        <v>1217692.03</v>
      </c>
      <c r="GM110" s="125">
        <v>1032.8176675148432</v>
      </c>
      <c r="GN110" s="125">
        <v>1012974.17</v>
      </c>
      <c r="GO110" s="125">
        <v>859.18080576759974</v>
      </c>
      <c r="GP110" s="125">
        <v>43462.01</v>
      </c>
      <c r="GQ110" s="125">
        <v>36.863452078032232</v>
      </c>
      <c r="GR110" s="125">
        <v>153732.31</v>
      </c>
      <c r="GS110" s="125">
        <v>130.39212044105173</v>
      </c>
      <c r="GT110" s="125">
        <v>11548799.899999999</v>
      </c>
      <c r="GU110" s="125">
        <v>9795.4197625106008</v>
      </c>
      <c r="GV110" s="125">
        <v>-1722559.4299999997</v>
      </c>
      <c r="GW110" s="125">
        <v>-1461.0342917726884</v>
      </c>
      <c r="GX110" s="55">
        <v>0</v>
      </c>
      <c r="GY110" s="55">
        <v>0</v>
      </c>
      <c r="GZ110" s="55">
        <v>0</v>
      </c>
      <c r="HA110" s="55" t="s">
        <v>1898</v>
      </c>
      <c r="HB110" s="172">
        <v>0.56277599313533189</v>
      </c>
      <c r="HC110" s="123">
        <v>904</v>
      </c>
      <c r="HD110" s="153">
        <v>0.25558382810291208</v>
      </c>
      <c r="HE110" s="123">
        <v>69</v>
      </c>
      <c r="HF110" s="153">
        <v>5.8524173027989825E-2</v>
      </c>
      <c r="HG110" s="123">
        <v>4098</v>
      </c>
      <c r="HH110" s="153">
        <v>1.1586089906700594</v>
      </c>
      <c r="HI110" s="123">
        <v>59</v>
      </c>
      <c r="HJ110" s="153">
        <v>5.0042408821034778E-2</v>
      </c>
      <c r="HK110" s="123">
        <v>3078</v>
      </c>
      <c r="HL110" s="153">
        <v>0.87022900763358779</v>
      </c>
      <c r="HM110" s="123">
        <v>36</v>
      </c>
      <c r="HN110" s="153">
        <v>3.0534351145038167E-2</v>
      </c>
      <c r="HO110" s="123">
        <v>2500</v>
      </c>
      <c r="HP110" s="153">
        <v>0.70681368391292054</v>
      </c>
      <c r="HQ110" s="123">
        <v>2571</v>
      </c>
      <c r="HR110" s="153">
        <v>0.7268871925360475</v>
      </c>
      <c r="HS110" s="123">
        <v>7</v>
      </c>
      <c r="HT110" s="153">
        <v>3.5</v>
      </c>
      <c r="HU110" s="123">
        <v>58</v>
      </c>
      <c r="HV110" s="153">
        <v>29</v>
      </c>
      <c r="HW110" s="123">
        <v>768</v>
      </c>
      <c r="HX110" s="123">
        <v>256</v>
      </c>
      <c r="HY110" s="153">
        <v>0.53333333333333333</v>
      </c>
      <c r="HZ110" s="123">
        <v>30580</v>
      </c>
      <c r="IA110" s="153">
        <v>8.645744981622844</v>
      </c>
      <c r="IB110" s="123">
        <v>63</v>
      </c>
      <c r="IC110" s="153">
        <v>5.3435114503816793E-2</v>
      </c>
      <c r="ID110" s="123">
        <v>19254</v>
      </c>
      <c r="IE110" s="153">
        <v>5.4435962680237493</v>
      </c>
      <c r="IF110" s="123">
        <v>1512</v>
      </c>
      <c r="IG110" s="153">
        <v>1.282442748091603</v>
      </c>
      <c r="IH110" s="123">
        <v>2082</v>
      </c>
      <c r="II110" s="153">
        <v>0.58863443596268028</v>
      </c>
      <c r="IJ110" s="123">
        <v>1327</v>
      </c>
      <c r="IK110" s="153">
        <v>1.1255301102629347</v>
      </c>
      <c r="IL110" s="95">
        <v>511</v>
      </c>
      <c r="IM110" s="95">
        <v>502</v>
      </c>
      <c r="IN110" s="95">
        <v>62</v>
      </c>
      <c r="IO110" s="95">
        <v>445</v>
      </c>
      <c r="IP110" s="95">
        <v>55</v>
      </c>
      <c r="IQ110" s="113">
        <v>88.65</v>
      </c>
      <c r="IR110" s="113">
        <v>88.71</v>
      </c>
      <c r="IS110" s="113">
        <v>3.79</v>
      </c>
      <c r="IT110" s="95">
        <v>71.67</v>
      </c>
      <c r="IU110" s="95">
        <v>8</v>
      </c>
      <c r="IV110" s="113">
        <v>6.7854113655640372E-3</v>
      </c>
      <c r="IW110" s="95">
        <v>5</v>
      </c>
      <c r="IX110" s="95">
        <v>25</v>
      </c>
      <c r="IY110" s="124">
        <f>(IW110/$DW110)*100</f>
        <v>0.42408821034775229</v>
      </c>
      <c r="IZ110" s="124">
        <f>(IX110/$DW110)*100</f>
        <v>2.1204410517387617</v>
      </c>
      <c r="JA110" s="182" t="s">
        <v>272</v>
      </c>
      <c r="JB110" s="182">
        <v>60</v>
      </c>
      <c r="JC110" s="230">
        <v>5.0505050505050504E-2</v>
      </c>
      <c r="JD110" s="205"/>
    </row>
    <row r="111" spans="1:264" s="35" customFormat="1" ht="29.25" hidden="1" customHeight="1">
      <c r="A111" s="122" t="s">
        <v>278</v>
      </c>
      <c r="B111" s="158" t="s">
        <v>278</v>
      </c>
      <c r="C111" s="158" t="s">
        <v>1705</v>
      </c>
      <c r="D111" s="55">
        <v>25</v>
      </c>
      <c r="E111" s="158" t="s">
        <v>984</v>
      </c>
      <c r="F111" s="145">
        <v>25</v>
      </c>
      <c r="G111" s="55" t="s">
        <v>2057</v>
      </c>
      <c r="H111" s="123">
        <v>1125</v>
      </c>
      <c r="I111" s="123">
        <v>2631</v>
      </c>
      <c r="J111" s="124">
        <v>2.3386667000000001</v>
      </c>
      <c r="K111" s="124">
        <v>28.6271111</v>
      </c>
      <c r="L111" s="123">
        <v>1003</v>
      </c>
      <c r="M111" s="123">
        <v>1628</v>
      </c>
      <c r="N111" s="123">
        <v>106</v>
      </c>
      <c r="O111" s="123">
        <v>161</v>
      </c>
      <c r="P111" s="123">
        <v>211</v>
      </c>
      <c r="Q111" s="123">
        <v>232</v>
      </c>
      <c r="R111" s="123">
        <v>229</v>
      </c>
      <c r="S111" s="123">
        <v>368</v>
      </c>
      <c r="T111" s="123">
        <v>241</v>
      </c>
      <c r="U111" s="123">
        <v>290</v>
      </c>
      <c r="V111" s="123">
        <v>199</v>
      </c>
      <c r="W111" s="123">
        <v>135</v>
      </c>
      <c r="X111" s="123">
        <v>248</v>
      </c>
      <c r="Y111" s="123">
        <v>154</v>
      </c>
      <c r="Z111" s="123">
        <v>57</v>
      </c>
      <c r="AA111" s="123">
        <v>612</v>
      </c>
      <c r="AB111" s="123">
        <v>536</v>
      </c>
      <c r="AC111" s="123">
        <v>459</v>
      </c>
      <c r="AD111" s="123">
        <v>72</v>
      </c>
      <c r="AE111" s="123">
        <v>1205</v>
      </c>
      <c r="AF111" s="123">
        <v>1137</v>
      </c>
      <c r="AG111" s="123">
        <v>207</v>
      </c>
      <c r="AH111" s="123">
        <v>10</v>
      </c>
      <c r="AI111" s="123">
        <v>539</v>
      </c>
      <c r="AJ111" s="123">
        <v>198</v>
      </c>
      <c r="AK111" s="123">
        <v>29</v>
      </c>
      <c r="AL111" s="123">
        <v>22</v>
      </c>
      <c r="AM111" s="123">
        <v>128</v>
      </c>
      <c r="AN111" s="125">
        <v>591.19377777777777</v>
      </c>
      <c r="AO111" s="125">
        <v>454</v>
      </c>
      <c r="AP111" s="123">
        <v>33</v>
      </c>
      <c r="AQ111" s="123">
        <v>58</v>
      </c>
      <c r="AR111" s="123">
        <v>302</v>
      </c>
      <c r="AS111" s="123">
        <v>105</v>
      </c>
      <c r="AT111" s="123">
        <v>112</v>
      </c>
      <c r="AU111" s="123">
        <v>78</v>
      </c>
      <c r="AV111" s="123">
        <v>75</v>
      </c>
      <c r="AW111" s="123">
        <v>61</v>
      </c>
      <c r="AX111" s="123">
        <v>55</v>
      </c>
      <c r="AY111" s="123">
        <v>45</v>
      </c>
      <c r="AZ111" s="123">
        <v>201</v>
      </c>
      <c r="BA111" s="125">
        <v>28094.101436265708</v>
      </c>
      <c r="BB111" s="125">
        <v>20538</v>
      </c>
      <c r="BC111" s="123">
        <v>57</v>
      </c>
      <c r="BD111" s="123">
        <v>209</v>
      </c>
      <c r="BE111" s="123">
        <v>138</v>
      </c>
      <c r="BF111" s="123">
        <v>145</v>
      </c>
      <c r="BG111" s="123">
        <v>84</v>
      </c>
      <c r="BH111" s="123">
        <v>85</v>
      </c>
      <c r="BI111" s="123">
        <v>79</v>
      </c>
      <c r="BJ111" s="123">
        <v>70</v>
      </c>
      <c r="BK111" s="123">
        <v>53</v>
      </c>
      <c r="BL111" s="123">
        <v>46</v>
      </c>
      <c r="BM111" s="123">
        <v>35</v>
      </c>
      <c r="BN111" s="123">
        <v>25</v>
      </c>
      <c r="BO111" s="123">
        <v>10</v>
      </c>
      <c r="BP111" s="123">
        <v>17</v>
      </c>
      <c r="BQ111" s="123">
        <v>5</v>
      </c>
      <c r="BR111" s="123">
        <v>13</v>
      </c>
      <c r="BS111" s="123">
        <v>5</v>
      </c>
      <c r="BT111" s="123">
        <v>5</v>
      </c>
      <c r="BU111" s="123">
        <v>3</v>
      </c>
      <c r="BV111" s="123">
        <v>7</v>
      </c>
      <c r="BW111" s="123">
        <v>23</v>
      </c>
      <c r="BX111" s="123">
        <v>572</v>
      </c>
      <c r="BY111" s="125">
        <v>39878.020979020977</v>
      </c>
      <c r="BZ111" s="125">
        <v>34177</v>
      </c>
      <c r="CA111" s="123">
        <v>111</v>
      </c>
      <c r="CB111" s="125">
        <v>17411.900900900902</v>
      </c>
      <c r="CC111" s="125">
        <v>13512</v>
      </c>
      <c r="CD111" s="123">
        <v>455</v>
      </c>
      <c r="CE111" s="125">
        <v>16296.263736263736</v>
      </c>
      <c r="CF111" s="125">
        <v>11148</v>
      </c>
      <c r="CG111" s="123">
        <v>685</v>
      </c>
      <c r="CH111" s="123">
        <v>238</v>
      </c>
      <c r="CI111" s="123">
        <v>142</v>
      </c>
      <c r="CJ111" s="123">
        <v>29</v>
      </c>
      <c r="CK111" s="123">
        <v>17</v>
      </c>
      <c r="CL111" s="123">
        <v>20</v>
      </c>
      <c r="CM111" s="126">
        <v>1.7777777777777778E-2</v>
      </c>
      <c r="CN111" s="123">
        <v>67</v>
      </c>
      <c r="CO111" s="126">
        <v>5.9555555555555556E-2</v>
      </c>
      <c r="CP111" s="123">
        <v>479</v>
      </c>
      <c r="CQ111" s="123">
        <v>131</v>
      </c>
      <c r="CR111" s="126">
        <v>4.9790954009882177E-2</v>
      </c>
      <c r="CS111" s="123">
        <v>47</v>
      </c>
      <c r="CT111" s="126">
        <f t="shared" si="9"/>
        <v>4.1777777777777775E-2</v>
      </c>
      <c r="CU111" s="123">
        <v>668</v>
      </c>
      <c r="CV111" s="126">
        <f t="shared" si="10"/>
        <v>0.59377777777777774</v>
      </c>
      <c r="CW111" s="123">
        <v>9</v>
      </c>
      <c r="CX111" s="126">
        <f t="shared" si="11"/>
        <v>8.0000000000000002E-3</v>
      </c>
      <c r="CY111" s="123">
        <v>336</v>
      </c>
      <c r="CZ111" s="126">
        <f t="shared" si="12"/>
        <v>0.29866666666666669</v>
      </c>
      <c r="DA111" s="122" t="s">
        <v>2010</v>
      </c>
      <c r="DB111" s="55"/>
      <c r="DC111" s="55">
        <v>57</v>
      </c>
      <c r="DD111" s="55">
        <v>14</v>
      </c>
      <c r="DE111" s="78" t="s">
        <v>396</v>
      </c>
      <c r="DF111" s="127" t="s">
        <v>397</v>
      </c>
      <c r="DG111" s="78" t="s">
        <v>985</v>
      </c>
      <c r="DH111" s="127" t="s">
        <v>986</v>
      </c>
      <c r="DI111" s="78" t="s">
        <v>428</v>
      </c>
      <c r="DJ111" s="127" t="s">
        <v>429</v>
      </c>
      <c r="DK111" s="78" t="s">
        <v>488</v>
      </c>
      <c r="DL111" s="127" t="s">
        <v>987</v>
      </c>
      <c r="DM111" s="127" t="s">
        <v>988</v>
      </c>
      <c r="DN111" s="55" t="s">
        <v>1897</v>
      </c>
      <c r="DO111" s="68">
        <v>7.1187710753091045</v>
      </c>
      <c r="DP111" s="55" t="s">
        <v>1898</v>
      </c>
      <c r="DQ111" s="55" t="s">
        <v>272</v>
      </c>
      <c r="DR111" s="127" t="s">
        <v>431</v>
      </c>
      <c r="DS111" s="169" t="s">
        <v>2058</v>
      </c>
      <c r="DT111" s="77"/>
      <c r="DU111" s="78" t="s">
        <v>267</v>
      </c>
      <c r="DV111" s="123">
        <v>1139</v>
      </c>
      <c r="DW111" s="123">
        <v>1127</v>
      </c>
      <c r="DX111" s="55">
        <v>7</v>
      </c>
      <c r="DY111" s="55">
        <v>5</v>
      </c>
      <c r="DZ111" s="55">
        <v>9</v>
      </c>
      <c r="EA111" s="55">
        <v>60</v>
      </c>
      <c r="EB111" s="123">
        <v>687</v>
      </c>
      <c r="EC111" s="55">
        <v>368</v>
      </c>
      <c r="ED111" s="55">
        <v>15</v>
      </c>
      <c r="EE111" s="55">
        <v>0</v>
      </c>
      <c r="EF111" s="55">
        <v>0</v>
      </c>
      <c r="EG111" s="55">
        <v>0</v>
      </c>
      <c r="EH111" s="78">
        <v>15</v>
      </c>
      <c r="EI111" s="78">
        <v>1</v>
      </c>
      <c r="EJ111" s="127" t="s">
        <v>268</v>
      </c>
      <c r="EK111" s="127" t="s">
        <v>269</v>
      </c>
      <c r="EL111" s="81">
        <v>18073</v>
      </c>
      <c r="EM111" s="78">
        <v>71</v>
      </c>
      <c r="EN111" s="78" t="s">
        <v>989</v>
      </c>
      <c r="EO111" s="84">
        <v>105659</v>
      </c>
      <c r="EP111" s="78">
        <v>12.57</v>
      </c>
      <c r="EQ111" s="263">
        <v>103478.29815422501</v>
      </c>
      <c r="ER111" s="263">
        <v>500001.52021922701</v>
      </c>
      <c r="ES111" s="84">
        <f t="shared" si="13"/>
        <v>396523.22206500202</v>
      </c>
      <c r="ET111" s="113">
        <f t="shared" si="14"/>
        <v>0.79304403292843062</v>
      </c>
      <c r="EU111" s="55">
        <v>6</v>
      </c>
      <c r="EV111" s="55">
        <v>26</v>
      </c>
      <c r="EW111" s="55" t="s">
        <v>1898</v>
      </c>
      <c r="EX111" s="78" t="s">
        <v>462</v>
      </c>
      <c r="EY111" s="158"/>
      <c r="EZ111" s="158" t="s">
        <v>372</v>
      </c>
      <c r="FA111" s="78" t="s">
        <v>267</v>
      </c>
      <c r="FB111" s="55" t="s">
        <v>51</v>
      </c>
      <c r="FC111" s="55" t="s">
        <v>1901</v>
      </c>
      <c r="FD111" s="122"/>
      <c r="FE111" s="55"/>
      <c r="FF111" s="127" t="s">
        <v>267</v>
      </c>
      <c r="FG111" s="55" t="s">
        <v>272</v>
      </c>
      <c r="FH111" s="78" t="s">
        <v>990</v>
      </c>
      <c r="FI111" s="78" t="s">
        <v>883</v>
      </c>
      <c r="FJ111" s="55">
        <v>4004</v>
      </c>
      <c r="FK111" s="55">
        <v>15</v>
      </c>
      <c r="FL111" s="78" t="s">
        <v>991</v>
      </c>
      <c r="FM111" s="55"/>
      <c r="FN111" s="55" t="s">
        <v>1954</v>
      </c>
      <c r="FO111" s="55" t="s">
        <v>1900</v>
      </c>
      <c r="FP111" s="55">
        <v>5</v>
      </c>
      <c r="FQ111" s="125">
        <v>208164157.73897487</v>
      </c>
      <c r="FR111" s="125">
        <v>182760.45455572859</v>
      </c>
      <c r="FS111" s="55">
        <v>3</v>
      </c>
      <c r="FT111" s="55">
        <v>4</v>
      </c>
      <c r="FU111" s="55">
        <v>0</v>
      </c>
      <c r="FV111" s="125">
        <v>41655000</v>
      </c>
      <c r="FW111" s="55">
        <v>0</v>
      </c>
      <c r="FX111" s="125">
        <v>8053814.8300000001</v>
      </c>
      <c r="FY111" s="55">
        <v>0</v>
      </c>
      <c r="FZ111" s="125">
        <v>59541606.100000001</v>
      </c>
      <c r="GA111" s="55" t="s">
        <v>1900</v>
      </c>
      <c r="GB111" s="55" t="s">
        <v>1901</v>
      </c>
      <c r="GC111" s="55" t="s">
        <v>1900</v>
      </c>
      <c r="GD111" s="124">
        <v>94.67</v>
      </c>
      <c r="GE111" s="124">
        <v>32.56</v>
      </c>
      <c r="GF111" s="125">
        <v>7326182.9100000001</v>
      </c>
      <c r="GG111" s="125">
        <v>6500.6059538598047</v>
      </c>
      <c r="GH111" s="125">
        <v>12858936.660000002</v>
      </c>
      <c r="GI111" s="125">
        <v>11409.881685891749</v>
      </c>
      <c r="GJ111" s="125">
        <v>1259635.3899999999</v>
      </c>
      <c r="GK111" s="125">
        <v>1117.6888997338065</v>
      </c>
      <c r="GL111" s="125">
        <v>1158611.6599999999</v>
      </c>
      <c r="GM111" s="125">
        <v>1028.0493877551019</v>
      </c>
      <c r="GN111" s="125">
        <v>1160464.3999999999</v>
      </c>
      <c r="GO111" s="125">
        <v>1029.6933451641526</v>
      </c>
      <c r="GP111" s="125">
        <v>49523.34</v>
      </c>
      <c r="GQ111" s="125">
        <v>43.942626441881096</v>
      </c>
      <c r="GR111" s="125">
        <v>130997.14000000001</v>
      </c>
      <c r="GS111" s="125">
        <v>116.23526175687668</v>
      </c>
      <c r="GT111" s="125">
        <v>9099704.7300000023</v>
      </c>
      <c r="GU111" s="125">
        <v>8074.2721650399308</v>
      </c>
      <c r="GV111" s="125">
        <v>704303.21999999695</v>
      </c>
      <c r="GW111" s="125">
        <v>624.93630878438057</v>
      </c>
      <c r="GX111" s="55">
        <v>0</v>
      </c>
      <c r="GY111" s="55">
        <v>0</v>
      </c>
      <c r="GZ111" s="55">
        <v>0</v>
      </c>
      <c r="HA111" s="55" t="s">
        <v>1901</v>
      </c>
      <c r="HB111" s="172">
        <v>0.68130765335994969</v>
      </c>
      <c r="HC111" s="123">
        <v>718</v>
      </c>
      <c r="HD111" s="153">
        <v>0.21236320615202603</v>
      </c>
      <c r="HE111" s="123">
        <v>105</v>
      </c>
      <c r="HF111" s="153">
        <v>9.3167701863354033E-2</v>
      </c>
      <c r="HG111" s="123">
        <v>5758</v>
      </c>
      <c r="HH111" s="153">
        <v>1.7030464359656905</v>
      </c>
      <c r="HI111" s="123">
        <v>158</v>
      </c>
      <c r="HJ111" s="153">
        <v>0.1401952085181899</v>
      </c>
      <c r="HK111" s="123">
        <v>2291</v>
      </c>
      <c r="HL111" s="153">
        <v>0.67761017450458438</v>
      </c>
      <c r="HM111" s="123">
        <v>13</v>
      </c>
      <c r="HN111" s="153">
        <v>1.1535048802129548E-2</v>
      </c>
      <c r="HO111" s="123">
        <v>5204</v>
      </c>
      <c r="HP111" s="153">
        <v>1.5391895888790299</v>
      </c>
      <c r="HQ111" s="123">
        <v>4739</v>
      </c>
      <c r="HR111" s="153">
        <v>1.4016563146997931</v>
      </c>
      <c r="HS111" s="123">
        <v>12</v>
      </c>
      <c r="HT111" s="153">
        <v>6</v>
      </c>
      <c r="HU111" s="123">
        <v>20</v>
      </c>
      <c r="HV111" s="153">
        <v>10</v>
      </c>
      <c r="HW111" s="123">
        <v>918</v>
      </c>
      <c r="HX111" s="123">
        <v>306</v>
      </c>
      <c r="HY111" s="153">
        <v>0.98076923076923073</v>
      </c>
      <c r="HZ111" s="123">
        <v>28998</v>
      </c>
      <c r="IA111" s="153">
        <v>8.5767524401064765</v>
      </c>
      <c r="IB111" s="123">
        <v>244</v>
      </c>
      <c r="IC111" s="153">
        <v>0.21650399290150843</v>
      </c>
      <c r="ID111" s="123">
        <v>21539</v>
      </c>
      <c r="IE111" s="153">
        <v>6.3706004140786749</v>
      </c>
      <c r="IF111" s="123">
        <v>1730</v>
      </c>
      <c r="IG111" s="153">
        <v>1.5350488021295474</v>
      </c>
      <c r="IH111" s="123">
        <v>1105</v>
      </c>
      <c r="II111" s="153">
        <v>0.32682638272700382</v>
      </c>
      <c r="IJ111" s="123">
        <v>806</v>
      </c>
      <c r="IK111" s="153">
        <v>0.7151730257320319</v>
      </c>
      <c r="IL111" s="95">
        <v>0</v>
      </c>
      <c r="IM111" s="95">
        <v>0</v>
      </c>
      <c r="IN111" s="95">
        <v>0</v>
      </c>
      <c r="IO111" s="95">
        <v>0</v>
      </c>
      <c r="IP111" s="95">
        <v>0</v>
      </c>
      <c r="IQ111" s="113" t="s">
        <v>1900</v>
      </c>
      <c r="IR111" s="113" t="s">
        <v>1900</v>
      </c>
      <c r="IS111" s="113" t="s">
        <v>1900</v>
      </c>
      <c r="IT111" s="95">
        <v>72</v>
      </c>
      <c r="IU111" s="95">
        <v>10</v>
      </c>
      <c r="IV111" s="113">
        <v>8.8731144631765749E-3</v>
      </c>
      <c r="IW111" s="95">
        <v>5</v>
      </c>
      <c r="IX111" s="95">
        <v>21</v>
      </c>
      <c r="IY111" s="124">
        <f>(IW111/$DW111)*100</f>
        <v>0.44365572315882873</v>
      </c>
      <c r="IZ111" s="124">
        <f>(IX111/$DW111)*100</f>
        <v>1.8633540372670807</v>
      </c>
      <c r="JA111" s="182" t="s">
        <v>272</v>
      </c>
      <c r="JB111" s="182">
        <v>49</v>
      </c>
      <c r="JC111" s="230">
        <v>4.3020193151887619E-2</v>
      </c>
      <c r="JD111" s="205"/>
    </row>
    <row r="112" spans="1:264" s="35" customFormat="1" ht="29.25" hidden="1" customHeight="1">
      <c r="A112" s="122" t="s">
        <v>278</v>
      </c>
      <c r="B112" s="158" t="s">
        <v>278</v>
      </c>
      <c r="C112" s="158" t="s">
        <v>1802</v>
      </c>
      <c r="D112" s="55">
        <v>172</v>
      </c>
      <c r="E112" s="158" t="s">
        <v>1002</v>
      </c>
      <c r="F112" s="145">
        <v>68</v>
      </c>
      <c r="G112" s="55" t="s">
        <v>2039</v>
      </c>
      <c r="H112" s="123">
        <v>610</v>
      </c>
      <c r="I112" s="123">
        <v>1421</v>
      </c>
      <c r="J112" s="124">
        <v>2.3295081999999998</v>
      </c>
      <c r="K112" s="124">
        <v>22.311147500000001</v>
      </c>
      <c r="L112" s="123">
        <v>535</v>
      </c>
      <c r="M112" s="123">
        <v>886</v>
      </c>
      <c r="N112" s="123">
        <v>92</v>
      </c>
      <c r="O112" s="123">
        <v>116</v>
      </c>
      <c r="P112" s="123">
        <v>126</v>
      </c>
      <c r="Q112" s="123">
        <v>139</v>
      </c>
      <c r="R112" s="123">
        <v>114</v>
      </c>
      <c r="S112" s="123">
        <v>186</v>
      </c>
      <c r="T112" s="123">
        <v>149</v>
      </c>
      <c r="U112" s="123">
        <v>139</v>
      </c>
      <c r="V112" s="123">
        <v>79</v>
      </c>
      <c r="W112" s="123">
        <v>100</v>
      </c>
      <c r="X112" s="123">
        <v>121</v>
      </c>
      <c r="Y112" s="123">
        <v>49</v>
      </c>
      <c r="Z112" s="123">
        <v>11</v>
      </c>
      <c r="AA112" s="123">
        <v>422</v>
      </c>
      <c r="AB112" s="123">
        <v>245</v>
      </c>
      <c r="AC112" s="123">
        <v>181</v>
      </c>
      <c r="AD112" s="123">
        <v>150</v>
      </c>
      <c r="AE112" s="123">
        <v>703</v>
      </c>
      <c r="AF112" s="123">
        <v>433</v>
      </c>
      <c r="AG112" s="123">
        <v>133</v>
      </c>
      <c r="AH112" s="123">
        <v>2</v>
      </c>
      <c r="AI112" s="123">
        <v>278</v>
      </c>
      <c r="AJ112" s="123">
        <v>73</v>
      </c>
      <c r="AK112" s="123">
        <v>12</v>
      </c>
      <c r="AL112" s="123">
        <v>9</v>
      </c>
      <c r="AM112" s="123">
        <v>74</v>
      </c>
      <c r="AN112" s="125">
        <v>502.71311475409834</v>
      </c>
      <c r="AO112" s="125">
        <v>380</v>
      </c>
      <c r="AP112" s="123">
        <v>20</v>
      </c>
      <c r="AQ112" s="123">
        <v>42</v>
      </c>
      <c r="AR112" s="123">
        <v>188</v>
      </c>
      <c r="AS112" s="123">
        <v>69</v>
      </c>
      <c r="AT112" s="123">
        <v>64</v>
      </c>
      <c r="AU112" s="123">
        <v>47</v>
      </c>
      <c r="AV112" s="123">
        <v>41</v>
      </c>
      <c r="AW112" s="123">
        <v>22</v>
      </c>
      <c r="AX112" s="123">
        <v>24</v>
      </c>
      <c r="AY112" s="123">
        <v>14</v>
      </c>
      <c r="AZ112" s="123">
        <v>79</v>
      </c>
      <c r="BA112" s="125">
        <v>23738.880794701985</v>
      </c>
      <c r="BB112" s="125">
        <v>16708</v>
      </c>
      <c r="BC112" s="123">
        <v>35</v>
      </c>
      <c r="BD112" s="123">
        <v>113</v>
      </c>
      <c r="BE112" s="123">
        <v>121</v>
      </c>
      <c r="BF112" s="123">
        <v>69</v>
      </c>
      <c r="BG112" s="123">
        <v>64</v>
      </c>
      <c r="BH112" s="123">
        <v>33</v>
      </c>
      <c r="BI112" s="123">
        <v>41</v>
      </c>
      <c r="BJ112" s="123">
        <v>26</v>
      </c>
      <c r="BK112" s="123">
        <v>24</v>
      </c>
      <c r="BL112" s="123">
        <v>16</v>
      </c>
      <c r="BM112" s="123">
        <v>16</v>
      </c>
      <c r="BN112" s="123">
        <v>13</v>
      </c>
      <c r="BO112" s="123">
        <v>11</v>
      </c>
      <c r="BP112" s="123">
        <v>6</v>
      </c>
      <c r="BQ112" s="123">
        <v>4</v>
      </c>
      <c r="BR112" s="123">
        <v>3</v>
      </c>
      <c r="BS112" s="123">
        <v>2</v>
      </c>
      <c r="BT112" s="123">
        <v>0</v>
      </c>
      <c r="BU112" s="123">
        <v>1</v>
      </c>
      <c r="BV112" s="123">
        <v>0</v>
      </c>
      <c r="BW112" s="123">
        <v>6</v>
      </c>
      <c r="BX112" s="123">
        <v>310</v>
      </c>
      <c r="BY112" s="125">
        <v>34100.070967741936</v>
      </c>
      <c r="BZ112" s="125">
        <v>29744.5</v>
      </c>
      <c r="CA112" s="123">
        <v>80</v>
      </c>
      <c r="CB112" s="125">
        <v>13809.362499999999</v>
      </c>
      <c r="CC112" s="125">
        <v>11412</v>
      </c>
      <c r="CD112" s="123">
        <v>220</v>
      </c>
      <c r="CE112" s="125">
        <v>13292.99090909091</v>
      </c>
      <c r="CF112" s="125">
        <v>10296</v>
      </c>
      <c r="CG112" s="123">
        <v>426</v>
      </c>
      <c r="CH112" s="123">
        <v>105</v>
      </c>
      <c r="CI112" s="123">
        <v>61</v>
      </c>
      <c r="CJ112" s="123">
        <v>8</v>
      </c>
      <c r="CK112" s="123">
        <v>3</v>
      </c>
      <c r="CL112" s="123">
        <v>4</v>
      </c>
      <c r="CM112" s="126">
        <v>6.5573770491803279E-3</v>
      </c>
      <c r="CN112" s="123">
        <v>19</v>
      </c>
      <c r="CO112" s="126">
        <v>3.1147540983606559E-2</v>
      </c>
      <c r="CP112" s="123">
        <v>331</v>
      </c>
      <c r="CQ112" s="123">
        <v>112</v>
      </c>
      <c r="CR112" s="126">
        <v>7.8817733990147784E-2</v>
      </c>
      <c r="CS112" s="123">
        <v>44</v>
      </c>
      <c r="CT112" s="126">
        <f t="shared" si="9"/>
        <v>7.2131147540983612E-2</v>
      </c>
      <c r="CU112" s="123">
        <v>290</v>
      </c>
      <c r="CV112" s="126">
        <f t="shared" si="10"/>
        <v>0.47540983606557374</v>
      </c>
      <c r="CW112" s="123">
        <v>13</v>
      </c>
      <c r="CX112" s="126">
        <f t="shared" si="11"/>
        <v>2.1311475409836064E-2</v>
      </c>
      <c r="CY112" s="123">
        <v>114</v>
      </c>
      <c r="CZ112" s="126">
        <f t="shared" si="12"/>
        <v>0.18688524590163935</v>
      </c>
      <c r="DA112" s="122" t="s">
        <v>2026</v>
      </c>
      <c r="DB112" s="55"/>
      <c r="DC112" s="55">
        <v>16</v>
      </c>
      <c r="DD112" s="55">
        <v>10</v>
      </c>
      <c r="DE112" s="78" t="s">
        <v>350</v>
      </c>
      <c r="DF112" s="127" t="s">
        <v>351</v>
      </c>
      <c r="DG112" s="78" t="s">
        <v>527</v>
      </c>
      <c r="DH112" s="127" t="s">
        <v>685</v>
      </c>
      <c r="DI112" s="78" t="s">
        <v>520</v>
      </c>
      <c r="DJ112" s="127" t="s">
        <v>686</v>
      </c>
      <c r="DK112" s="78" t="s">
        <v>687</v>
      </c>
      <c r="DL112" s="127" t="s">
        <v>688</v>
      </c>
      <c r="DM112" s="127" t="s">
        <v>689</v>
      </c>
      <c r="DN112" s="55" t="s">
        <v>1897</v>
      </c>
      <c r="DO112" s="68">
        <v>11.619958988380041</v>
      </c>
      <c r="DP112" s="55" t="s">
        <v>1898</v>
      </c>
      <c r="DQ112" s="55" t="s">
        <v>272</v>
      </c>
      <c r="DR112" s="127" t="s">
        <v>530</v>
      </c>
      <c r="DS112" s="169" t="s">
        <v>2059</v>
      </c>
      <c r="DT112" s="77"/>
      <c r="DU112" s="78" t="s">
        <v>267</v>
      </c>
      <c r="DV112" s="123">
        <v>634</v>
      </c>
      <c r="DW112" s="123">
        <v>610</v>
      </c>
      <c r="DX112" s="55">
        <v>15</v>
      </c>
      <c r="DY112" s="55">
        <v>9</v>
      </c>
      <c r="DZ112" s="55">
        <v>0</v>
      </c>
      <c r="EA112" s="55">
        <v>70</v>
      </c>
      <c r="EB112" s="123">
        <v>414</v>
      </c>
      <c r="EC112" s="55">
        <v>132</v>
      </c>
      <c r="ED112" s="55">
        <v>18</v>
      </c>
      <c r="EE112" s="55">
        <v>0</v>
      </c>
      <c r="EF112" s="55">
        <v>0</v>
      </c>
      <c r="EG112" s="55">
        <v>0</v>
      </c>
      <c r="EH112" s="78">
        <v>15</v>
      </c>
      <c r="EI112" s="78">
        <v>0</v>
      </c>
      <c r="EJ112" s="127" t="s">
        <v>268</v>
      </c>
      <c r="EK112" s="127" t="s">
        <v>269</v>
      </c>
      <c r="EL112" s="81">
        <v>19903</v>
      </c>
      <c r="EM112" s="78">
        <v>66</v>
      </c>
      <c r="EN112" s="78" t="s">
        <v>344</v>
      </c>
      <c r="EO112" s="84">
        <v>92855</v>
      </c>
      <c r="EP112" s="78">
        <v>12.41</v>
      </c>
      <c r="EQ112" s="263">
        <v>88592.930630361807</v>
      </c>
      <c r="ER112" s="263">
        <v>539230.03556293098</v>
      </c>
      <c r="ES112" s="84">
        <f t="shared" si="13"/>
        <v>450637.1049325692</v>
      </c>
      <c r="ET112" s="113">
        <f t="shared" si="14"/>
        <v>0.83570475532232757</v>
      </c>
      <c r="EU112" s="55">
        <v>0</v>
      </c>
      <c r="EV112" s="55">
        <v>15</v>
      </c>
      <c r="EW112" s="55" t="s">
        <v>1898</v>
      </c>
      <c r="EX112" s="78" t="s">
        <v>513</v>
      </c>
      <c r="EY112" s="158" t="s">
        <v>372</v>
      </c>
      <c r="EZ112" s="158" t="s">
        <v>691</v>
      </c>
      <c r="FA112" s="78" t="s">
        <v>267</v>
      </c>
      <c r="FB112" s="55" t="s">
        <v>51</v>
      </c>
      <c r="FC112" s="55" t="s">
        <v>1901</v>
      </c>
      <c r="FD112" s="122"/>
      <c r="FE112" s="55"/>
      <c r="FF112" s="127" t="s">
        <v>267</v>
      </c>
      <c r="FG112" s="55" t="s">
        <v>272</v>
      </c>
      <c r="FH112" s="78" t="s">
        <v>612</v>
      </c>
      <c r="FI112" s="78" t="s">
        <v>693</v>
      </c>
      <c r="FJ112" s="55">
        <v>4018</v>
      </c>
      <c r="FK112" s="55">
        <v>21</v>
      </c>
      <c r="FL112" s="78" t="s">
        <v>694</v>
      </c>
      <c r="FM112" s="55"/>
      <c r="FN112" s="55" t="s">
        <v>1900</v>
      </c>
      <c r="FO112" s="55" t="s">
        <v>1900</v>
      </c>
      <c r="FP112" s="55">
        <v>4</v>
      </c>
      <c r="FQ112" s="125">
        <v>124598315.67724338</v>
      </c>
      <c r="FR112" s="125">
        <v>196527.31179375929</v>
      </c>
      <c r="FS112" s="55">
        <v>3</v>
      </c>
      <c r="FT112" s="55" t="s">
        <v>1920</v>
      </c>
      <c r="FU112" s="55">
        <v>0</v>
      </c>
      <c r="FV112" s="125">
        <v>1078796.25</v>
      </c>
      <c r="FW112" s="55">
        <v>0</v>
      </c>
      <c r="FX112" s="125">
        <v>480432.13</v>
      </c>
      <c r="FY112" s="55">
        <v>0</v>
      </c>
      <c r="FZ112" s="125">
        <v>167758365.88</v>
      </c>
      <c r="GA112" s="55" t="s">
        <v>1900</v>
      </c>
      <c r="GB112" s="55" t="s">
        <v>1901</v>
      </c>
      <c r="GC112" s="55" t="s">
        <v>1900</v>
      </c>
      <c r="GD112" s="124">
        <v>89.29</v>
      </c>
      <c r="GE112" s="124">
        <v>34.590000000000003</v>
      </c>
      <c r="GF112" s="125">
        <v>3553979.14</v>
      </c>
      <c r="GG112" s="125">
        <v>5826.1953114754097</v>
      </c>
      <c r="GH112" s="125">
        <v>7638868.5600000005</v>
      </c>
      <c r="GI112" s="125">
        <v>12522.735344262295</v>
      </c>
      <c r="GJ112" s="125">
        <v>819206.19000000006</v>
      </c>
      <c r="GK112" s="125">
        <v>1342.9609672131148</v>
      </c>
      <c r="GL112" s="125">
        <v>648745.91</v>
      </c>
      <c r="GM112" s="125">
        <v>1063.5178852459017</v>
      </c>
      <c r="GN112" s="125">
        <v>674674</v>
      </c>
      <c r="GO112" s="125">
        <v>1106.0229508196721</v>
      </c>
      <c r="GP112" s="125">
        <v>31681.58</v>
      </c>
      <c r="GQ112" s="125">
        <v>51.937016393442626</v>
      </c>
      <c r="GR112" s="125">
        <v>139075.01</v>
      </c>
      <c r="GS112" s="125">
        <v>227.99181967213116</v>
      </c>
      <c r="GT112" s="125">
        <v>5325485.87</v>
      </c>
      <c r="GU112" s="125">
        <v>8730.3047049180332</v>
      </c>
      <c r="GV112" s="125">
        <v>188735.76999999955</v>
      </c>
      <c r="GW112" s="125">
        <v>309.40290163934355</v>
      </c>
      <c r="GX112" s="55">
        <v>0</v>
      </c>
      <c r="GY112" s="55">
        <v>0</v>
      </c>
      <c r="GZ112" s="55">
        <v>0</v>
      </c>
      <c r="HA112" s="55" t="s">
        <v>1901</v>
      </c>
      <c r="HB112" s="172">
        <v>0.69317803183555904</v>
      </c>
      <c r="HC112" s="123">
        <v>686</v>
      </c>
      <c r="HD112" s="153">
        <v>0.37486338797814206</v>
      </c>
      <c r="HE112" s="123">
        <v>101</v>
      </c>
      <c r="HF112" s="153">
        <v>0.16557377049180327</v>
      </c>
      <c r="HG112" s="123">
        <v>3488</v>
      </c>
      <c r="HH112" s="153">
        <v>1.9060109289617488</v>
      </c>
      <c r="HI112" s="123">
        <v>93</v>
      </c>
      <c r="HJ112" s="153">
        <v>0.15245901639344261</v>
      </c>
      <c r="HK112" s="123">
        <v>1404</v>
      </c>
      <c r="HL112" s="153">
        <v>0.76721311475409837</v>
      </c>
      <c r="HM112" s="123">
        <v>14</v>
      </c>
      <c r="HN112" s="153">
        <v>2.2950819672131147E-2</v>
      </c>
      <c r="HO112" s="123">
        <v>1930</v>
      </c>
      <c r="HP112" s="153">
        <v>1.0546448087431695</v>
      </c>
      <c r="HQ112" s="123">
        <v>2134</v>
      </c>
      <c r="HR112" s="153">
        <v>1.166120218579235</v>
      </c>
      <c r="HS112" s="123">
        <v>13</v>
      </c>
      <c r="HT112" s="153">
        <v>6.5</v>
      </c>
      <c r="HU112" s="123">
        <v>17</v>
      </c>
      <c r="HV112" s="153">
        <v>8.5</v>
      </c>
      <c r="HW112" s="123">
        <v>518</v>
      </c>
      <c r="HX112" s="123">
        <v>172.66666666666666</v>
      </c>
      <c r="HY112" s="153">
        <v>0.95925925925925926</v>
      </c>
      <c r="HZ112" s="123">
        <v>17712</v>
      </c>
      <c r="IA112" s="153">
        <v>9.6786885245901644</v>
      </c>
      <c r="IB112" s="123">
        <v>102</v>
      </c>
      <c r="IC112" s="153">
        <v>0.16721311475409836</v>
      </c>
      <c r="ID112" s="123">
        <v>11858</v>
      </c>
      <c r="IE112" s="153">
        <v>6.4797814207650273</v>
      </c>
      <c r="IF112" s="123">
        <v>1426</v>
      </c>
      <c r="IG112" s="153">
        <v>2.3377049180327867</v>
      </c>
      <c r="IH112" s="123">
        <v>704</v>
      </c>
      <c r="II112" s="153">
        <v>0.38469945355191254</v>
      </c>
      <c r="IJ112" s="123">
        <v>743</v>
      </c>
      <c r="IK112" s="153">
        <v>1.2180327868852459</v>
      </c>
      <c r="IL112" s="95">
        <v>431</v>
      </c>
      <c r="IM112" s="95">
        <v>431</v>
      </c>
      <c r="IN112" s="95">
        <v>89</v>
      </c>
      <c r="IO112" s="95">
        <v>16</v>
      </c>
      <c r="IP112" s="95">
        <v>2</v>
      </c>
      <c r="IQ112" s="113">
        <v>3.71</v>
      </c>
      <c r="IR112" s="113">
        <v>2.25</v>
      </c>
      <c r="IS112" s="113">
        <v>0.1</v>
      </c>
      <c r="IT112" s="95">
        <v>52</v>
      </c>
      <c r="IU112" s="95">
        <v>38</v>
      </c>
      <c r="IV112" s="113">
        <v>6.2295081967213117E-2</v>
      </c>
      <c r="IW112" s="95" t="s">
        <v>1900</v>
      </c>
      <c r="IX112" s="95" t="s">
        <v>1900</v>
      </c>
      <c r="IY112" s="124" t="s">
        <v>1900</v>
      </c>
      <c r="IZ112" s="124" t="s">
        <v>1900</v>
      </c>
      <c r="JA112" s="182" t="s">
        <v>267</v>
      </c>
      <c r="JB112" s="182">
        <v>48</v>
      </c>
      <c r="JC112" s="230">
        <v>7.5709779179810727E-2</v>
      </c>
      <c r="JD112" s="205"/>
    </row>
    <row r="113" spans="1:264" s="35" customFormat="1" ht="29.25" hidden="1" customHeight="1">
      <c r="A113" s="122" t="s">
        <v>278</v>
      </c>
      <c r="B113" s="158" t="s">
        <v>278</v>
      </c>
      <c r="C113" s="158" t="s">
        <v>1797</v>
      </c>
      <c r="D113" s="55">
        <v>166</v>
      </c>
      <c r="E113" s="158" t="s">
        <v>1008</v>
      </c>
      <c r="F113" s="145">
        <v>142</v>
      </c>
      <c r="G113" s="55" t="s">
        <v>2034</v>
      </c>
      <c r="H113" s="123">
        <v>378</v>
      </c>
      <c r="I113" s="123">
        <v>448</v>
      </c>
      <c r="J113" s="124">
        <v>1.1851852</v>
      </c>
      <c r="K113" s="124">
        <v>15.7613757</v>
      </c>
      <c r="L113" s="123">
        <v>146</v>
      </c>
      <c r="M113" s="123">
        <v>302</v>
      </c>
      <c r="N113" s="123">
        <v>0</v>
      </c>
      <c r="O113" s="123">
        <v>0</v>
      </c>
      <c r="P113" s="123">
        <v>0</v>
      </c>
      <c r="Q113" s="123">
        <v>0</v>
      </c>
      <c r="R113" s="123">
        <v>0</v>
      </c>
      <c r="S113" s="123">
        <v>0</v>
      </c>
      <c r="T113" s="123">
        <v>0</v>
      </c>
      <c r="U113" s="123">
        <v>0</v>
      </c>
      <c r="V113" s="123">
        <v>1</v>
      </c>
      <c r="W113" s="123">
        <v>14</v>
      </c>
      <c r="X113" s="123">
        <v>124</v>
      </c>
      <c r="Y113" s="123">
        <v>216</v>
      </c>
      <c r="Z113" s="123">
        <v>93</v>
      </c>
      <c r="AA113" s="123">
        <v>0</v>
      </c>
      <c r="AB113" s="123">
        <v>443</v>
      </c>
      <c r="AC113" s="123">
        <v>433</v>
      </c>
      <c r="AD113" s="123">
        <v>336</v>
      </c>
      <c r="AE113" s="123">
        <v>34</v>
      </c>
      <c r="AF113" s="123">
        <v>48</v>
      </c>
      <c r="AG113" s="123">
        <v>30</v>
      </c>
      <c r="AH113" s="123">
        <v>0</v>
      </c>
      <c r="AI113" s="123">
        <v>340</v>
      </c>
      <c r="AJ113" s="123">
        <v>195</v>
      </c>
      <c r="AK113" s="123">
        <v>39</v>
      </c>
      <c r="AL113" s="123">
        <v>29</v>
      </c>
      <c r="AM113" s="123">
        <v>45</v>
      </c>
      <c r="AN113" s="125">
        <v>317.23809523809524</v>
      </c>
      <c r="AO113" s="125">
        <v>248</v>
      </c>
      <c r="AP113" s="123">
        <v>1</v>
      </c>
      <c r="AQ113" s="123">
        <v>11</v>
      </c>
      <c r="AR113" s="123">
        <v>259</v>
      </c>
      <c r="AS113" s="123">
        <v>62</v>
      </c>
      <c r="AT113" s="123">
        <v>15</v>
      </c>
      <c r="AU113" s="123">
        <v>6</v>
      </c>
      <c r="AV113" s="123">
        <v>3</v>
      </c>
      <c r="AW113" s="123">
        <v>7</v>
      </c>
      <c r="AX113" s="123">
        <v>4</v>
      </c>
      <c r="AY113" s="123">
        <v>2</v>
      </c>
      <c r="AZ113" s="123">
        <v>8</v>
      </c>
      <c r="BA113" s="125">
        <v>13320.714285714286</v>
      </c>
      <c r="BB113" s="125">
        <v>10296</v>
      </c>
      <c r="BC113" s="123">
        <v>4</v>
      </c>
      <c r="BD113" s="123">
        <v>28</v>
      </c>
      <c r="BE113" s="123">
        <v>260</v>
      </c>
      <c r="BF113" s="123">
        <v>54</v>
      </c>
      <c r="BG113" s="123">
        <v>8</v>
      </c>
      <c r="BH113" s="123">
        <v>8</v>
      </c>
      <c r="BI113" s="123">
        <v>5</v>
      </c>
      <c r="BJ113" s="123">
        <v>2</v>
      </c>
      <c r="BK113" s="123">
        <v>2</v>
      </c>
      <c r="BL113" s="123">
        <v>2</v>
      </c>
      <c r="BM113" s="123">
        <v>2</v>
      </c>
      <c r="BN113" s="123">
        <v>1</v>
      </c>
      <c r="BO113" s="123">
        <v>0</v>
      </c>
      <c r="BP113" s="123">
        <v>1</v>
      </c>
      <c r="BQ113" s="123">
        <v>0</v>
      </c>
      <c r="BR113" s="123">
        <v>1</v>
      </c>
      <c r="BS113" s="123">
        <v>0</v>
      </c>
      <c r="BT113" s="123">
        <v>0</v>
      </c>
      <c r="BU113" s="123">
        <v>0</v>
      </c>
      <c r="BV113" s="123">
        <v>0</v>
      </c>
      <c r="BW113" s="123">
        <v>0</v>
      </c>
      <c r="BX113" s="123">
        <v>27</v>
      </c>
      <c r="BY113" s="125">
        <v>31818.888888888891</v>
      </c>
      <c r="BZ113" s="125">
        <v>29747</v>
      </c>
      <c r="CA113" s="123">
        <v>7</v>
      </c>
      <c r="CB113" s="125">
        <v>8258</v>
      </c>
      <c r="CC113" s="125">
        <v>6859</v>
      </c>
      <c r="CD113" s="123">
        <v>344</v>
      </c>
      <c r="CE113" s="125">
        <v>11971.843023255815</v>
      </c>
      <c r="CF113" s="125">
        <v>10296</v>
      </c>
      <c r="CG113" s="123">
        <v>351</v>
      </c>
      <c r="CH113" s="123">
        <v>18</v>
      </c>
      <c r="CI113" s="123">
        <v>8</v>
      </c>
      <c r="CJ113" s="123">
        <v>1</v>
      </c>
      <c r="CK113" s="123">
        <v>0</v>
      </c>
      <c r="CL113" s="123">
        <v>0</v>
      </c>
      <c r="CM113" s="126">
        <v>0</v>
      </c>
      <c r="CN113" s="123">
        <v>3</v>
      </c>
      <c r="CO113" s="126">
        <v>7.9365079365079361E-3</v>
      </c>
      <c r="CP113" s="123">
        <v>317</v>
      </c>
      <c r="CQ113" s="123">
        <v>0</v>
      </c>
      <c r="CR113" s="126">
        <v>0</v>
      </c>
      <c r="CS113" s="123">
        <v>36</v>
      </c>
      <c r="CT113" s="126">
        <f t="shared" si="9"/>
        <v>9.5238095238095233E-2</v>
      </c>
      <c r="CU113" s="123">
        <v>264</v>
      </c>
      <c r="CV113" s="126">
        <f t="shared" si="10"/>
        <v>0.69841269841269837</v>
      </c>
      <c r="CW113" s="123">
        <v>36</v>
      </c>
      <c r="CX113" s="126">
        <f t="shared" si="11"/>
        <v>9.5238095238095233E-2</v>
      </c>
      <c r="CY113" s="123">
        <v>264</v>
      </c>
      <c r="CZ113" s="126">
        <f t="shared" si="12"/>
        <v>0.69841269841269837</v>
      </c>
      <c r="DA113" s="122" t="s">
        <v>2026</v>
      </c>
      <c r="DB113" s="55"/>
      <c r="DC113" s="55">
        <v>9</v>
      </c>
      <c r="DD113" s="55">
        <v>3</v>
      </c>
      <c r="DE113" s="78" t="s">
        <v>350</v>
      </c>
      <c r="DF113" s="127" t="s">
        <v>351</v>
      </c>
      <c r="DG113" s="78" t="s">
        <v>527</v>
      </c>
      <c r="DH113" s="127" t="s">
        <v>685</v>
      </c>
      <c r="DI113" s="78" t="s">
        <v>520</v>
      </c>
      <c r="DJ113" s="127" t="s">
        <v>686</v>
      </c>
      <c r="DK113" s="78" t="s">
        <v>687</v>
      </c>
      <c r="DL113" s="127" t="s">
        <v>688</v>
      </c>
      <c r="DM113" s="127" t="s">
        <v>689</v>
      </c>
      <c r="DN113" s="55" t="s">
        <v>1897</v>
      </c>
      <c r="DO113" s="68">
        <v>6.7873303167420813</v>
      </c>
      <c r="DP113" s="55" t="s">
        <v>1898</v>
      </c>
      <c r="DQ113" s="55" t="s">
        <v>272</v>
      </c>
      <c r="DR113" s="127" t="s">
        <v>530</v>
      </c>
      <c r="DS113" s="169" t="s">
        <v>2060</v>
      </c>
      <c r="DT113" s="77"/>
      <c r="DU113" s="78" t="s">
        <v>519</v>
      </c>
      <c r="DV113" s="123">
        <v>380</v>
      </c>
      <c r="DW113" s="123">
        <v>378</v>
      </c>
      <c r="DX113" s="55">
        <v>2</v>
      </c>
      <c r="DY113" s="55">
        <v>0</v>
      </c>
      <c r="DZ113" s="55">
        <v>51</v>
      </c>
      <c r="EA113" s="55">
        <v>281</v>
      </c>
      <c r="EB113" s="123">
        <v>48</v>
      </c>
      <c r="EC113" s="55">
        <v>0</v>
      </c>
      <c r="ED113" s="55">
        <v>0</v>
      </c>
      <c r="EE113" s="55">
        <v>0</v>
      </c>
      <c r="EF113" s="55">
        <v>0</v>
      </c>
      <c r="EG113" s="55">
        <v>0</v>
      </c>
      <c r="EH113" s="78">
        <v>3</v>
      </c>
      <c r="EI113" s="78">
        <v>0</v>
      </c>
      <c r="EJ113" s="127" t="s">
        <v>268</v>
      </c>
      <c r="EK113" s="127" t="s">
        <v>269</v>
      </c>
      <c r="EL113" s="81">
        <v>23923</v>
      </c>
      <c r="EM113" s="78">
        <v>55</v>
      </c>
      <c r="EN113" s="78" t="s">
        <v>404</v>
      </c>
      <c r="EO113" s="84">
        <v>23903</v>
      </c>
      <c r="EP113" s="78">
        <v>3.09</v>
      </c>
      <c r="EQ113" s="263">
        <v>22953.6310089244</v>
      </c>
      <c r="ER113" s="263">
        <v>137508.114254171</v>
      </c>
      <c r="ES113" s="84">
        <f t="shared" si="13"/>
        <v>114554.48324524661</v>
      </c>
      <c r="ET113" s="113">
        <f t="shared" si="14"/>
        <v>0.83307435249605177</v>
      </c>
      <c r="EU113" s="55">
        <v>0</v>
      </c>
      <c r="EV113" s="55">
        <v>6</v>
      </c>
      <c r="EW113" s="55" t="s">
        <v>1898</v>
      </c>
      <c r="EX113" s="78" t="s">
        <v>513</v>
      </c>
      <c r="EY113" s="158" t="s">
        <v>691</v>
      </c>
      <c r="EZ113" s="158" t="s">
        <v>691</v>
      </c>
      <c r="FA113" s="78" t="s">
        <v>267</v>
      </c>
      <c r="FB113" s="55" t="s">
        <v>51</v>
      </c>
      <c r="FC113" s="55" t="s">
        <v>1901</v>
      </c>
      <c r="FD113" s="122"/>
      <c r="FE113" s="55" t="s">
        <v>1919</v>
      </c>
      <c r="FF113" s="127" t="s">
        <v>267</v>
      </c>
      <c r="FG113" s="55" t="s">
        <v>272</v>
      </c>
      <c r="FH113" s="78" t="s">
        <v>1009</v>
      </c>
      <c r="FI113" s="78" t="s">
        <v>693</v>
      </c>
      <c r="FJ113" s="55">
        <v>4018</v>
      </c>
      <c r="FK113" s="55">
        <v>21</v>
      </c>
      <c r="FL113" s="78" t="s">
        <v>694</v>
      </c>
      <c r="FM113" s="55"/>
      <c r="FN113" s="55" t="s">
        <v>1900</v>
      </c>
      <c r="FO113" s="55" t="s">
        <v>1900</v>
      </c>
      <c r="FP113" s="55">
        <v>0</v>
      </c>
      <c r="FQ113" s="125">
        <v>58101560.861217901</v>
      </c>
      <c r="FR113" s="125">
        <v>152898.84437162607</v>
      </c>
      <c r="FS113" s="55">
        <v>3</v>
      </c>
      <c r="FT113" s="55">
        <v>3</v>
      </c>
      <c r="FU113" s="55">
        <v>2</v>
      </c>
      <c r="FV113" s="125">
        <v>380886.69</v>
      </c>
      <c r="FW113" s="55">
        <v>2</v>
      </c>
      <c r="FX113" s="125">
        <v>812823.39</v>
      </c>
      <c r="FY113" s="55">
        <v>1</v>
      </c>
      <c r="FZ113" s="125">
        <v>52000000</v>
      </c>
      <c r="GA113" s="55" t="s">
        <v>1900</v>
      </c>
      <c r="GB113" s="55" t="s">
        <v>1901</v>
      </c>
      <c r="GC113" s="55" t="s">
        <v>1900</v>
      </c>
      <c r="GD113" s="124">
        <v>101.81</v>
      </c>
      <c r="GE113" s="124">
        <v>6.61</v>
      </c>
      <c r="GF113" s="125">
        <v>1318850.28</v>
      </c>
      <c r="GG113" s="125">
        <v>3489.0219047619048</v>
      </c>
      <c r="GH113" s="125">
        <v>4912801.57</v>
      </c>
      <c r="GI113" s="125">
        <v>12996.829550264551</v>
      </c>
      <c r="GJ113" s="125">
        <v>187416.51</v>
      </c>
      <c r="GK113" s="125">
        <v>495.81087301587303</v>
      </c>
      <c r="GL113" s="125">
        <v>388413.57</v>
      </c>
      <c r="GM113" s="125">
        <v>1027.549126984127</v>
      </c>
      <c r="GN113" s="125">
        <v>286865.46999999997</v>
      </c>
      <c r="GO113" s="125">
        <v>758.90335978835969</v>
      </c>
      <c r="GP113" s="125">
        <v>10680.43</v>
      </c>
      <c r="GQ113" s="125">
        <v>28.255105820105822</v>
      </c>
      <c r="GR113" s="125">
        <v>69519.399999999994</v>
      </c>
      <c r="GS113" s="125">
        <v>183.91375661375659</v>
      </c>
      <c r="GT113" s="125">
        <v>3969906.1900000004</v>
      </c>
      <c r="GU113" s="125">
        <v>10502.397328042329</v>
      </c>
      <c r="GV113" s="125">
        <v>-1329738.5200000005</v>
      </c>
      <c r="GW113" s="125">
        <v>-3517.8267724867737</v>
      </c>
      <c r="GX113" s="55">
        <v>0</v>
      </c>
      <c r="GY113" s="55">
        <v>0</v>
      </c>
      <c r="GZ113" s="55">
        <v>0</v>
      </c>
      <c r="HA113" s="55" t="s">
        <v>1898</v>
      </c>
      <c r="HB113" s="172">
        <v>0.54780740529532579</v>
      </c>
      <c r="HC113" s="123">
        <v>95</v>
      </c>
      <c r="HD113" s="153">
        <v>8.3774250440917117E-2</v>
      </c>
      <c r="HE113" s="123">
        <v>3</v>
      </c>
      <c r="HF113" s="153">
        <v>7.9365079365079361E-3</v>
      </c>
      <c r="HG113" s="123">
        <v>1050</v>
      </c>
      <c r="HH113" s="153">
        <v>0.92592592592592593</v>
      </c>
      <c r="HI113" s="123">
        <v>13</v>
      </c>
      <c r="HJ113" s="153">
        <v>3.439153439153439E-2</v>
      </c>
      <c r="HK113" s="123">
        <v>546</v>
      </c>
      <c r="HL113" s="153">
        <v>0.48148148148148145</v>
      </c>
      <c r="HM113" s="123">
        <v>2</v>
      </c>
      <c r="HN113" s="153">
        <v>5.2910052910052907E-3</v>
      </c>
      <c r="HO113" s="123">
        <v>366</v>
      </c>
      <c r="HP113" s="153">
        <v>0.32275132275132273</v>
      </c>
      <c r="HQ113" s="123">
        <v>309</v>
      </c>
      <c r="HR113" s="153">
        <v>0.2724867724867725</v>
      </c>
      <c r="HS113" s="123">
        <v>2</v>
      </c>
      <c r="HT113" s="153">
        <v>1</v>
      </c>
      <c r="HU113" s="123">
        <v>2</v>
      </c>
      <c r="HV113" s="153">
        <v>1</v>
      </c>
      <c r="HW113" s="123">
        <v>177</v>
      </c>
      <c r="HX113" s="123">
        <v>59</v>
      </c>
      <c r="HY113" s="153">
        <v>0.81944444444444442</v>
      </c>
      <c r="HZ113" s="123">
        <v>7896</v>
      </c>
      <c r="IA113" s="153">
        <v>6.9629629629629628</v>
      </c>
      <c r="IB113" s="123">
        <v>21</v>
      </c>
      <c r="IC113" s="153">
        <v>5.5555555555555552E-2</v>
      </c>
      <c r="ID113" s="123">
        <v>3089</v>
      </c>
      <c r="IE113" s="153">
        <v>2.7239858906525574</v>
      </c>
      <c r="IF113" s="123">
        <v>152</v>
      </c>
      <c r="IG113" s="153">
        <v>0.40211640211640209</v>
      </c>
      <c r="IH113" s="123">
        <v>460</v>
      </c>
      <c r="II113" s="153">
        <v>0.40564373897707234</v>
      </c>
      <c r="IJ113" s="123">
        <v>81</v>
      </c>
      <c r="IK113" s="153">
        <v>0.21428571428571427</v>
      </c>
      <c r="IL113" s="95">
        <v>0</v>
      </c>
      <c r="IM113" s="95">
        <v>0</v>
      </c>
      <c r="IN113" s="95">
        <v>0</v>
      </c>
      <c r="IO113" s="95">
        <v>0</v>
      </c>
      <c r="IP113" s="95">
        <v>0</v>
      </c>
      <c r="IQ113" s="113" t="s">
        <v>1900</v>
      </c>
      <c r="IR113" s="113" t="s">
        <v>1900</v>
      </c>
      <c r="IS113" s="113" t="s">
        <v>1900</v>
      </c>
      <c r="IT113" s="95">
        <v>78.040000000000006</v>
      </c>
      <c r="IU113" s="95">
        <v>8</v>
      </c>
      <c r="IV113" s="113">
        <v>2.1164021164021163E-2</v>
      </c>
      <c r="IW113" s="95" t="s">
        <v>1900</v>
      </c>
      <c r="IX113" s="95" t="s">
        <v>1900</v>
      </c>
      <c r="IY113" s="124" t="s">
        <v>1900</v>
      </c>
      <c r="IZ113" s="124" t="s">
        <v>1900</v>
      </c>
      <c r="JA113" s="182" t="s">
        <v>267</v>
      </c>
      <c r="JB113" s="182">
        <v>39</v>
      </c>
      <c r="JC113" s="230">
        <v>0.10263157894736842</v>
      </c>
      <c r="JD113" s="205"/>
    </row>
    <row r="114" spans="1:264" s="35" customFormat="1" ht="29.25" hidden="1" customHeight="1">
      <c r="A114" s="122" t="s">
        <v>278</v>
      </c>
      <c r="B114" s="158" t="s">
        <v>1688</v>
      </c>
      <c r="C114" s="158" t="s">
        <v>1746</v>
      </c>
      <c r="D114" s="55">
        <v>72</v>
      </c>
      <c r="E114" s="158" t="s">
        <v>1050</v>
      </c>
      <c r="F114" s="145">
        <v>72</v>
      </c>
      <c r="G114" s="55" t="s">
        <v>2061</v>
      </c>
      <c r="H114" s="123">
        <v>804</v>
      </c>
      <c r="I114" s="123">
        <v>1848</v>
      </c>
      <c r="J114" s="124">
        <v>2.2985074999999999</v>
      </c>
      <c r="K114" s="124">
        <v>20.805721399999999</v>
      </c>
      <c r="L114" s="123">
        <v>671</v>
      </c>
      <c r="M114" s="123">
        <v>1177</v>
      </c>
      <c r="N114" s="123">
        <v>120</v>
      </c>
      <c r="O114" s="123">
        <v>148</v>
      </c>
      <c r="P114" s="123">
        <v>173</v>
      </c>
      <c r="Q114" s="123">
        <v>213</v>
      </c>
      <c r="R114" s="123">
        <v>177</v>
      </c>
      <c r="S114" s="123">
        <v>250</v>
      </c>
      <c r="T114" s="123">
        <v>178</v>
      </c>
      <c r="U114" s="123">
        <v>192</v>
      </c>
      <c r="V114" s="123">
        <v>109</v>
      </c>
      <c r="W114" s="123">
        <v>94</v>
      </c>
      <c r="X114" s="123">
        <v>116</v>
      </c>
      <c r="Y114" s="123">
        <v>60</v>
      </c>
      <c r="Z114" s="123">
        <v>18</v>
      </c>
      <c r="AA114" s="123">
        <v>566</v>
      </c>
      <c r="AB114" s="123">
        <v>244</v>
      </c>
      <c r="AC114" s="123">
        <v>194</v>
      </c>
      <c r="AD114" s="123">
        <v>74</v>
      </c>
      <c r="AE114" s="123">
        <v>1285</v>
      </c>
      <c r="AF114" s="123">
        <v>481</v>
      </c>
      <c r="AG114" s="123">
        <v>7</v>
      </c>
      <c r="AH114" s="123">
        <v>1</v>
      </c>
      <c r="AI114" s="123">
        <v>369</v>
      </c>
      <c r="AJ114" s="123">
        <v>105</v>
      </c>
      <c r="AK114" s="123">
        <v>15</v>
      </c>
      <c r="AL114" s="123">
        <v>15</v>
      </c>
      <c r="AM114" s="123">
        <v>87</v>
      </c>
      <c r="AN114" s="125">
        <v>512.50870646766168</v>
      </c>
      <c r="AO114" s="125">
        <v>378</v>
      </c>
      <c r="AP114" s="123">
        <v>17</v>
      </c>
      <c r="AQ114" s="123">
        <v>80</v>
      </c>
      <c r="AR114" s="123">
        <v>226</v>
      </c>
      <c r="AS114" s="123">
        <v>98</v>
      </c>
      <c r="AT114" s="123">
        <v>85</v>
      </c>
      <c r="AU114" s="123">
        <v>47</v>
      </c>
      <c r="AV114" s="123">
        <v>55</v>
      </c>
      <c r="AW114" s="123">
        <v>41</v>
      </c>
      <c r="AX114" s="123">
        <v>30</v>
      </c>
      <c r="AY114" s="123">
        <v>25</v>
      </c>
      <c r="AZ114" s="123">
        <v>100</v>
      </c>
      <c r="BA114" s="125">
        <v>22923.667082294265</v>
      </c>
      <c r="BB114" s="125">
        <v>16391</v>
      </c>
      <c r="BC114" s="123">
        <v>28</v>
      </c>
      <c r="BD114" s="123">
        <v>222</v>
      </c>
      <c r="BE114" s="123">
        <v>114</v>
      </c>
      <c r="BF114" s="123">
        <v>99</v>
      </c>
      <c r="BG114" s="123">
        <v>68</v>
      </c>
      <c r="BH114" s="123">
        <v>70</v>
      </c>
      <c r="BI114" s="123">
        <v>47</v>
      </c>
      <c r="BJ114" s="123">
        <v>36</v>
      </c>
      <c r="BK114" s="123">
        <v>30</v>
      </c>
      <c r="BL114" s="123">
        <v>20</v>
      </c>
      <c r="BM114" s="123">
        <v>16</v>
      </c>
      <c r="BN114" s="123">
        <v>14</v>
      </c>
      <c r="BO114" s="123">
        <v>4</v>
      </c>
      <c r="BP114" s="123">
        <v>9</v>
      </c>
      <c r="BQ114" s="123">
        <v>3</v>
      </c>
      <c r="BR114" s="123">
        <v>5</v>
      </c>
      <c r="BS114" s="123">
        <v>2</v>
      </c>
      <c r="BT114" s="123">
        <v>5</v>
      </c>
      <c r="BU114" s="123">
        <v>1</v>
      </c>
      <c r="BV114" s="123">
        <v>3</v>
      </c>
      <c r="BW114" s="123">
        <v>6</v>
      </c>
      <c r="BX114" s="123">
        <v>386</v>
      </c>
      <c r="BY114" s="125">
        <v>34016.585492227976</v>
      </c>
      <c r="BZ114" s="125">
        <v>29312</v>
      </c>
      <c r="CA114" s="123">
        <v>125</v>
      </c>
      <c r="CB114" s="125">
        <v>15118.768</v>
      </c>
      <c r="CC114" s="125">
        <v>11366</v>
      </c>
      <c r="CD114" s="123">
        <v>309</v>
      </c>
      <c r="CE114" s="125">
        <v>12910.216828478964</v>
      </c>
      <c r="CF114" s="125">
        <v>9492</v>
      </c>
      <c r="CG114" s="123">
        <v>557</v>
      </c>
      <c r="CH114" s="123">
        <v>155</v>
      </c>
      <c r="CI114" s="123">
        <v>67</v>
      </c>
      <c r="CJ114" s="123">
        <v>18</v>
      </c>
      <c r="CK114" s="123">
        <v>5</v>
      </c>
      <c r="CL114" s="123">
        <v>5</v>
      </c>
      <c r="CM114" s="126">
        <v>6.2189054726368162E-3</v>
      </c>
      <c r="CN114" s="123">
        <v>31</v>
      </c>
      <c r="CO114" s="126">
        <v>3.8557213930348257E-2</v>
      </c>
      <c r="CP114" s="123">
        <v>440</v>
      </c>
      <c r="CQ114" s="123">
        <v>145</v>
      </c>
      <c r="CR114" s="126">
        <v>7.8463203463203457E-2</v>
      </c>
      <c r="CS114" s="123">
        <v>50</v>
      </c>
      <c r="CT114" s="126">
        <f t="shared" si="9"/>
        <v>6.2189054726368161E-2</v>
      </c>
      <c r="CU114" s="123">
        <v>399</v>
      </c>
      <c r="CV114" s="126">
        <f t="shared" si="10"/>
        <v>0.4962686567164179</v>
      </c>
      <c r="CW114" s="123">
        <v>3</v>
      </c>
      <c r="CX114" s="126">
        <f t="shared" si="11"/>
        <v>3.7313432835820895E-3</v>
      </c>
      <c r="CY114" s="123">
        <v>156</v>
      </c>
      <c r="CZ114" s="126">
        <f t="shared" si="12"/>
        <v>0.19402985074626866</v>
      </c>
      <c r="DA114" s="122" t="s">
        <v>2029</v>
      </c>
      <c r="DB114" s="55"/>
      <c r="DC114" s="55">
        <v>11</v>
      </c>
      <c r="DD114" s="55">
        <v>14</v>
      </c>
      <c r="DE114" s="78" t="s">
        <v>350</v>
      </c>
      <c r="DF114" s="127" t="s">
        <v>351</v>
      </c>
      <c r="DG114" s="78" t="s">
        <v>282</v>
      </c>
      <c r="DH114" s="127" t="s">
        <v>283</v>
      </c>
      <c r="DI114" s="78" t="s">
        <v>284</v>
      </c>
      <c r="DJ114" s="127" t="s">
        <v>285</v>
      </c>
      <c r="DK114" s="78" t="s">
        <v>286</v>
      </c>
      <c r="DL114" s="127" t="s">
        <v>287</v>
      </c>
      <c r="DM114" s="127" t="s">
        <v>288</v>
      </c>
      <c r="DN114" s="55" t="s">
        <v>1897</v>
      </c>
      <c r="DO114" s="68">
        <v>22.888283378746596</v>
      </c>
      <c r="DP114" s="55" t="s">
        <v>1898</v>
      </c>
      <c r="DQ114" s="55" t="s">
        <v>272</v>
      </c>
      <c r="DR114" s="127" t="s">
        <v>289</v>
      </c>
      <c r="DS114" s="169" t="s">
        <v>2062</v>
      </c>
      <c r="DT114" s="77"/>
      <c r="DU114" s="78" t="s">
        <v>267</v>
      </c>
      <c r="DV114" s="123">
        <v>815</v>
      </c>
      <c r="DW114" s="123">
        <v>804</v>
      </c>
      <c r="DX114" s="55">
        <v>10</v>
      </c>
      <c r="DY114" s="55">
        <v>1</v>
      </c>
      <c r="DZ114" s="55">
        <v>55</v>
      </c>
      <c r="EA114" s="55">
        <v>80</v>
      </c>
      <c r="EB114" s="123">
        <v>466</v>
      </c>
      <c r="EC114" s="55">
        <v>199</v>
      </c>
      <c r="ED114" s="55">
        <v>15</v>
      </c>
      <c r="EE114" s="55">
        <v>0</v>
      </c>
      <c r="EF114" s="55">
        <v>0</v>
      </c>
      <c r="EG114" s="55">
        <v>0</v>
      </c>
      <c r="EH114" s="78">
        <v>10</v>
      </c>
      <c r="EI114" s="78">
        <v>0</v>
      </c>
      <c r="EJ114" s="127" t="s">
        <v>268</v>
      </c>
      <c r="EK114" s="127" t="s">
        <v>269</v>
      </c>
      <c r="EL114" s="81">
        <v>20453</v>
      </c>
      <c r="EM114" s="78">
        <v>65</v>
      </c>
      <c r="EN114" s="78" t="s">
        <v>1051</v>
      </c>
      <c r="EO114" s="84">
        <v>87500</v>
      </c>
      <c r="EP114" s="78">
        <v>15.26</v>
      </c>
      <c r="EQ114" s="263">
        <v>92087.848689788196</v>
      </c>
      <c r="ER114" s="263">
        <v>620389.55929638399</v>
      </c>
      <c r="ES114" s="84">
        <f t="shared" si="13"/>
        <v>528301.71060659573</v>
      </c>
      <c r="ET114" s="113">
        <f t="shared" si="14"/>
        <v>0.85156447701307247</v>
      </c>
      <c r="EU114" s="55">
        <v>4</v>
      </c>
      <c r="EV114" s="55">
        <v>20</v>
      </c>
      <c r="EW114" s="55" t="s">
        <v>1898</v>
      </c>
      <c r="EX114" s="78" t="s">
        <v>267</v>
      </c>
      <c r="EY114" s="158"/>
      <c r="EZ114" s="158"/>
      <c r="FA114" s="78" t="s">
        <v>267</v>
      </c>
      <c r="FB114" s="55" t="s">
        <v>51</v>
      </c>
      <c r="FC114" s="55" t="s">
        <v>1898</v>
      </c>
      <c r="FD114" s="122"/>
      <c r="FE114" s="55" t="s">
        <v>1919</v>
      </c>
      <c r="FF114" s="127" t="s">
        <v>267</v>
      </c>
      <c r="FG114" s="55" t="s">
        <v>272</v>
      </c>
      <c r="FH114" s="78" t="s">
        <v>1052</v>
      </c>
      <c r="FI114" s="78" t="s">
        <v>293</v>
      </c>
      <c r="FJ114" s="55">
        <v>4007</v>
      </c>
      <c r="FK114" s="55">
        <v>23</v>
      </c>
      <c r="FL114" s="78" t="s">
        <v>294</v>
      </c>
      <c r="FM114" s="55" t="s">
        <v>1901</v>
      </c>
      <c r="FN114" s="55" t="s">
        <v>1954</v>
      </c>
      <c r="FO114" s="55" t="s">
        <v>1901</v>
      </c>
      <c r="FP114" s="55">
        <v>4</v>
      </c>
      <c r="FQ114" s="125">
        <v>149984760.23565266</v>
      </c>
      <c r="FR114" s="125">
        <v>184030.38065724252</v>
      </c>
      <c r="FS114" s="55">
        <v>3</v>
      </c>
      <c r="FT114" s="55">
        <v>3.5</v>
      </c>
      <c r="FU114" s="55">
        <v>0</v>
      </c>
      <c r="FV114" s="125">
        <v>14467797.02</v>
      </c>
      <c r="FW114" s="55">
        <v>0</v>
      </c>
      <c r="FX114" s="125">
        <v>2738150.31</v>
      </c>
      <c r="FY114" s="55">
        <v>0</v>
      </c>
      <c r="FZ114" s="125">
        <v>3645305.55</v>
      </c>
      <c r="GA114" s="55" t="s">
        <v>1900</v>
      </c>
      <c r="GB114" s="55" t="s">
        <v>1901</v>
      </c>
      <c r="GC114" s="55" t="s">
        <v>1900</v>
      </c>
      <c r="GD114" s="124">
        <v>92.4</v>
      </c>
      <c r="GE114" s="124">
        <v>37.44</v>
      </c>
      <c r="GF114" s="125">
        <v>4708909.91</v>
      </c>
      <c r="GG114" s="125">
        <v>5856.8531218905473</v>
      </c>
      <c r="GH114" s="125">
        <v>12820428.479999999</v>
      </c>
      <c r="GI114" s="125">
        <v>15945.806567164178</v>
      </c>
      <c r="GJ114" s="125">
        <v>706389.28</v>
      </c>
      <c r="GK114" s="125">
        <v>878.59363184079609</v>
      </c>
      <c r="GL114" s="125">
        <v>836852.17</v>
      </c>
      <c r="GM114" s="125">
        <v>1040.860907960199</v>
      </c>
      <c r="GN114" s="125">
        <v>734963.03</v>
      </c>
      <c r="GO114" s="125">
        <v>914.13312189054727</v>
      </c>
      <c r="GP114" s="125">
        <v>34262.81</v>
      </c>
      <c r="GQ114" s="125">
        <v>42.615435323383082</v>
      </c>
      <c r="GR114" s="125">
        <v>134269.89000000001</v>
      </c>
      <c r="GS114" s="125">
        <v>167.00235074626866</v>
      </c>
      <c r="GT114" s="125">
        <v>10373691.299999997</v>
      </c>
      <c r="GU114" s="125">
        <v>12902.601119402982</v>
      </c>
      <c r="GV114" s="125">
        <v>3032698.9800000023</v>
      </c>
      <c r="GW114" s="125">
        <v>3772.0136567164209</v>
      </c>
      <c r="GX114" s="55">
        <v>0</v>
      </c>
      <c r="GY114" s="55">
        <v>0</v>
      </c>
      <c r="GZ114" s="55">
        <v>0</v>
      </c>
      <c r="HA114" s="55" t="s">
        <v>1901</v>
      </c>
      <c r="HB114" s="172">
        <v>0.68587702694588282</v>
      </c>
      <c r="HC114" s="123">
        <v>641</v>
      </c>
      <c r="HD114" s="153">
        <v>0.26575456053067992</v>
      </c>
      <c r="HE114" s="123">
        <v>75</v>
      </c>
      <c r="HF114" s="153">
        <v>9.3283582089552244E-2</v>
      </c>
      <c r="HG114" s="123">
        <v>5005</v>
      </c>
      <c r="HH114" s="153">
        <v>2.0750414593698174</v>
      </c>
      <c r="HI114" s="123">
        <v>62</v>
      </c>
      <c r="HJ114" s="153">
        <v>7.7114427860696513E-2</v>
      </c>
      <c r="HK114" s="123">
        <v>2246</v>
      </c>
      <c r="HL114" s="153">
        <v>0.93117744610281916</v>
      </c>
      <c r="HM114" s="123">
        <v>63</v>
      </c>
      <c r="HN114" s="153">
        <v>7.8358208955223885E-2</v>
      </c>
      <c r="HO114" s="123">
        <v>2612</v>
      </c>
      <c r="HP114" s="153">
        <v>1.0829187396351574</v>
      </c>
      <c r="HQ114" s="123">
        <v>3329</v>
      </c>
      <c r="HR114" s="153">
        <v>1.3801824212271974</v>
      </c>
      <c r="HS114" s="123">
        <v>22</v>
      </c>
      <c r="HT114" s="153">
        <v>11</v>
      </c>
      <c r="HU114" s="123">
        <v>19</v>
      </c>
      <c r="HV114" s="153">
        <v>9.5</v>
      </c>
      <c r="HW114" s="123">
        <v>648</v>
      </c>
      <c r="HX114" s="123">
        <v>216</v>
      </c>
      <c r="HY114" s="153">
        <v>0.9</v>
      </c>
      <c r="HZ114" s="123">
        <v>28424</v>
      </c>
      <c r="IA114" s="153">
        <v>11.784411276948589</v>
      </c>
      <c r="IB114" s="123">
        <v>273</v>
      </c>
      <c r="IC114" s="153">
        <v>0.33955223880597013</v>
      </c>
      <c r="ID114" s="123">
        <v>15727</v>
      </c>
      <c r="IE114" s="153">
        <v>6.5203150912106134</v>
      </c>
      <c r="IF114" s="123">
        <v>782</v>
      </c>
      <c r="IG114" s="153">
        <v>0.97263681592039797</v>
      </c>
      <c r="IH114" s="123">
        <v>1185</v>
      </c>
      <c r="II114" s="153">
        <v>0.49129353233830847</v>
      </c>
      <c r="IJ114" s="123">
        <v>310</v>
      </c>
      <c r="IK114" s="153">
        <v>0.38557213930348261</v>
      </c>
      <c r="IL114" s="95">
        <v>0</v>
      </c>
      <c r="IM114" s="95">
        <v>0</v>
      </c>
      <c r="IN114" s="95">
        <v>0</v>
      </c>
      <c r="IO114" s="95">
        <v>0</v>
      </c>
      <c r="IP114" s="95">
        <v>0</v>
      </c>
      <c r="IQ114" s="113" t="s">
        <v>1900</v>
      </c>
      <c r="IR114" s="113" t="s">
        <v>1900</v>
      </c>
      <c r="IS114" s="113" t="s">
        <v>1900</v>
      </c>
      <c r="IT114" s="95">
        <v>36</v>
      </c>
      <c r="IU114" s="95">
        <v>24</v>
      </c>
      <c r="IV114" s="113">
        <v>2.9850746268656716E-2</v>
      </c>
      <c r="IW114" s="95">
        <v>4</v>
      </c>
      <c r="IX114" s="95">
        <v>19</v>
      </c>
      <c r="IY114" s="124">
        <f>(IW114/$DW114)*100</f>
        <v>0.49751243781094528</v>
      </c>
      <c r="IZ114" s="124">
        <f>(IX114/$DW114)*100</f>
        <v>2.3631840796019898</v>
      </c>
      <c r="JA114" s="182" t="s">
        <v>272</v>
      </c>
      <c r="JB114" s="182">
        <v>41</v>
      </c>
      <c r="JC114" s="230">
        <v>5.030674846625767E-2</v>
      </c>
      <c r="JD114" s="205"/>
    </row>
    <row r="115" spans="1:264" s="35" customFormat="1" ht="29.25" hidden="1" customHeight="1">
      <c r="A115" s="122" t="s">
        <v>278</v>
      </c>
      <c r="B115" s="158" t="s">
        <v>278</v>
      </c>
      <c r="C115" s="158" t="s">
        <v>1821</v>
      </c>
      <c r="D115" s="55">
        <v>351</v>
      </c>
      <c r="E115" s="158" t="s">
        <v>1054</v>
      </c>
      <c r="F115" s="145">
        <v>339</v>
      </c>
      <c r="G115" s="55" t="s">
        <v>2043</v>
      </c>
      <c r="H115" s="123">
        <v>146</v>
      </c>
      <c r="I115" s="123">
        <v>346</v>
      </c>
      <c r="J115" s="124">
        <v>2.3698630000000001</v>
      </c>
      <c r="K115" s="124">
        <v>19.3616438</v>
      </c>
      <c r="L115" s="123">
        <v>128</v>
      </c>
      <c r="M115" s="123">
        <v>218</v>
      </c>
      <c r="N115" s="123">
        <v>12</v>
      </c>
      <c r="O115" s="123">
        <v>28</v>
      </c>
      <c r="P115" s="123">
        <v>44</v>
      </c>
      <c r="Q115" s="123">
        <v>36</v>
      </c>
      <c r="R115" s="123">
        <v>27</v>
      </c>
      <c r="S115" s="123">
        <v>41</v>
      </c>
      <c r="T115" s="123">
        <v>49</v>
      </c>
      <c r="U115" s="123">
        <v>36</v>
      </c>
      <c r="V115" s="123">
        <v>17</v>
      </c>
      <c r="W115" s="123">
        <v>23</v>
      </c>
      <c r="X115" s="123">
        <v>25</v>
      </c>
      <c r="Y115" s="123">
        <v>7</v>
      </c>
      <c r="Z115" s="123">
        <v>1</v>
      </c>
      <c r="AA115" s="123">
        <v>102</v>
      </c>
      <c r="AB115" s="123">
        <v>50</v>
      </c>
      <c r="AC115" s="123">
        <v>33</v>
      </c>
      <c r="AD115" s="123">
        <v>3</v>
      </c>
      <c r="AE115" s="123">
        <v>267</v>
      </c>
      <c r="AF115" s="123">
        <v>73</v>
      </c>
      <c r="AG115" s="123">
        <v>0</v>
      </c>
      <c r="AH115" s="123">
        <v>3</v>
      </c>
      <c r="AI115" s="123">
        <v>59</v>
      </c>
      <c r="AJ115" s="123">
        <v>17</v>
      </c>
      <c r="AK115" s="123">
        <v>4</v>
      </c>
      <c r="AL115" s="123">
        <v>2</v>
      </c>
      <c r="AM115" s="123">
        <v>8</v>
      </c>
      <c r="AN115" s="125">
        <v>675.84931506849318</v>
      </c>
      <c r="AO115" s="125">
        <v>523.5</v>
      </c>
      <c r="AP115" s="123">
        <v>0</v>
      </c>
      <c r="AQ115" s="123">
        <v>3</v>
      </c>
      <c r="AR115" s="123">
        <v>35</v>
      </c>
      <c r="AS115" s="123">
        <v>15</v>
      </c>
      <c r="AT115" s="123">
        <v>15</v>
      </c>
      <c r="AU115" s="123">
        <v>10</v>
      </c>
      <c r="AV115" s="123">
        <v>10</v>
      </c>
      <c r="AW115" s="123">
        <v>9</v>
      </c>
      <c r="AX115" s="123">
        <v>8</v>
      </c>
      <c r="AY115" s="123">
        <v>10</v>
      </c>
      <c r="AZ115" s="123">
        <v>31</v>
      </c>
      <c r="BA115" s="125">
        <v>32453.191780821919</v>
      </c>
      <c r="BB115" s="125">
        <v>24493</v>
      </c>
      <c r="BC115" s="123">
        <v>2</v>
      </c>
      <c r="BD115" s="123">
        <v>19</v>
      </c>
      <c r="BE115" s="123">
        <v>23</v>
      </c>
      <c r="BF115" s="123">
        <v>18</v>
      </c>
      <c r="BG115" s="123">
        <v>13</v>
      </c>
      <c r="BH115" s="123">
        <v>10</v>
      </c>
      <c r="BI115" s="123">
        <v>9</v>
      </c>
      <c r="BJ115" s="123">
        <v>18</v>
      </c>
      <c r="BK115" s="123">
        <v>9</v>
      </c>
      <c r="BL115" s="123">
        <v>1</v>
      </c>
      <c r="BM115" s="123">
        <v>3</v>
      </c>
      <c r="BN115" s="123">
        <v>4</v>
      </c>
      <c r="BO115" s="123">
        <v>2</v>
      </c>
      <c r="BP115" s="123">
        <v>3</v>
      </c>
      <c r="BQ115" s="123">
        <v>3</v>
      </c>
      <c r="BR115" s="123">
        <v>1</v>
      </c>
      <c r="BS115" s="123">
        <v>0</v>
      </c>
      <c r="BT115" s="123">
        <v>1</v>
      </c>
      <c r="BU115" s="123">
        <v>1</v>
      </c>
      <c r="BV115" s="123">
        <v>2</v>
      </c>
      <c r="BW115" s="123">
        <v>4</v>
      </c>
      <c r="BX115" s="123">
        <v>83</v>
      </c>
      <c r="BY115" s="125">
        <v>45606.807228915663</v>
      </c>
      <c r="BZ115" s="125">
        <v>37467</v>
      </c>
      <c r="CA115" s="123">
        <v>22</v>
      </c>
      <c r="CB115" s="125">
        <v>16565.727272727272</v>
      </c>
      <c r="CC115" s="125">
        <v>14766</v>
      </c>
      <c r="CD115" s="123">
        <v>45</v>
      </c>
      <c r="CE115" s="125">
        <v>15549.466666666667</v>
      </c>
      <c r="CF115" s="125">
        <v>11976</v>
      </c>
      <c r="CG115" s="123">
        <v>81</v>
      </c>
      <c r="CH115" s="123">
        <v>34</v>
      </c>
      <c r="CI115" s="123">
        <v>18</v>
      </c>
      <c r="CJ115" s="123">
        <v>9</v>
      </c>
      <c r="CK115" s="123">
        <v>2</v>
      </c>
      <c r="CL115" s="123">
        <v>4</v>
      </c>
      <c r="CM115" s="126">
        <v>2.7397260273972601E-2</v>
      </c>
      <c r="CN115" s="123">
        <v>14</v>
      </c>
      <c r="CO115" s="126">
        <v>9.5890410958904104E-2</v>
      </c>
      <c r="CP115" s="123">
        <v>55</v>
      </c>
      <c r="CQ115" s="123">
        <v>15</v>
      </c>
      <c r="CR115" s="126">
        <v>4.3352601156069363E-2</v>
      </c>
      <c r="CS115" s="123">
        <v>13</v>
      </c>
      <c r="CT115" s="126">
        <f t="shared" si="9"/>
        <v>8.9041095890410954E-2</v>
      </c>
      <c r="CU115" s="123">
        <v>51</v>
      </c>
      <c r="CV115" s="126">
        <f t="shared" si="10"/>
        <v>0.34931506849315069</v>
      </c>
      <c r="CW115" s="123">
        <v>3</v>
      </c>
      <c r="CX115" s="126">
        <f t="shared" si="11"/>
        <v>2.0547945205479451E-2</v>
      </c>
      <c r="CY115" s="123">
        <v>16</v>
      </c>
      <c r="CZ115" s="126">
        <f t="shared" si="12"/>
        <v>0.1095890410958904</v>
      </c>
      <c r="DA115" s="122" t="s">
        <v>2004</v>
      </c>
      <c r="DB115" s="55"/>
      <c r="DC115" s="55">
        <v>0</v>
      </c>
      <c r="DD115" s="55">
        <v>2</v>
      </c>
      <c r="DE115" s="78" t="s">
        <v>280</v>
      </c>
      <c r="DF115" s="127" t="s">
        <v>281</v>
      </c>
      <c r="DG115" s="78" t="s">
        <v>282</v>
      </c>
      <c r="DH115" s="127" t="s">
        <v>283</v>
      </c>
      <c r="DI115" s="78" t="s">
        <v>284</v>
      </c>
      <c r="DJ115" s="127" t="s">
        <v>285</v>
      </c>
      <c r="DK115" s="78" t="s">
        <v>286</v>
      </c>
      <c r="DL115" s="127" t="s">
        <v>287</v>
      </c>
      <c r="DM115" s="127" t="s">
        <v>288</v>
      </c>
      <c r="DN115" s="55" t="s">
        <v>1897</v>
      </c>
      <c r="DO115" s="68">
        <v>34.852546916890084</v>
      </c>
      <c r="DP115" s="55" t="s">
        <v>1898</v>
      </c>
      <c r="DQ115" s="55" t="s">
        <v>272</v>
      </c>
      <c r="DR115" s="127" t="s">
        <v>289</v>
      </c>
      <c r="DS115" s="169" t="s">
        <v>2063</v>
      </c>
      <c r="DT115" s="78">
        <v>2025</v>
      </c>
      <c r="DU115" s="78" t="s">
        <v>267</v>
      </c>
      <c r="DV115" s="123">
        <v>150</v>
      </c>
      <c r="DW115" s="123">
        <v>146</v>
      </c>
      <c r="DX115" s="55">
        <v>2</v>
      </c>
      <c r="DY115" s="55">
        <v>2</v>
      </c>
      <c r="DZ115" s="55">
        <v>0</v>
      </c>
      <c r="EA115" s="55">
        <v>40</v>
      </c>
      <c r="EB115" s="123">
        <v>67</v>
      </c>
      <c r="EC115" s="55">
        <v>43</v>
      </c>
      <c r="ED115" s="55">
        <v>0</v>
      </c>
      <c r="EE115" s="55">
        <v>0</v>
      </c>
      <c r="EF115" s="55">
        <v>0</v>
      </c>
      <c r="EG115" s="55">
        <v>0</v>
      </c>
      <c r="EH115" s="78">
        <v>5</v>
      </c>
      <c r="EI115" s="78">
        <v>1</v>
      </c>
      <c r="EJ115" s="127" t="s">
        <v>268</v>
      </c>
      <c r="EK115" s="127" t="s">
        <v>290</v>
      </c>
      <c r="EL115" s="81">
        <v>32356</v>
      </c>
      <c r="EM115" s="78">
        <v>32</v>
      </c>
      <c r="EN115" s="78" t="s">
        <v>371</v>
      </c>
      <c r="EO115" s="84">
        <v>50568</v>
      </c>
      <c r="EP115" s="78">
        <v>3.0500000000000003</v>
      </c>
      <c r="EQ115" s="263">
        <v>50927.075326470898</v>
      </c>
      <c r="ER115" s="263">
        <v>139836.06956534099</v>
      </c>
      <c r="ES115" s="84">
        <f t="shared" si="13"/>
        <v>88908.994238870102</v>
      </c>
      <c r="ET115" s="113">
        <f t="shared" si="14"/>
        <v>0.6358087331489658</v>
      </c>
      <c r="EU115" s="55">
        <v>12</v>
      </c>
      <c r="EV115" s="55">
        <v>0</v>
      </c>
      <c r="EW115" s="55" t="s">
        <v>1901</v>
      </c>
      <c r="EX115" s="78" t="s">
        <v>267</v>
      </c>
      <c r="EY115" s="158"/>
      <c r="EZ115" s="158"/>
      <c r="FA115" s="78" t="s">
        <v>272</v>
      </c>
      <c r="FB115" s="55" t="s">
        <v>51</v>
      </c>
      <c r="FC115" s="55" t="s">
        <v>1898</v>
      </c>
      <c r="FD115" s="122"/>
      <c r="FE115" s="55"/>
      <c r="FF115" s="127" t="s">
        <v>272</v>
      </c>
      <c r="FG115" s="55" t="s">
        <v>272</v>
      </c>
      <c r="FH115" s="78" t="s">
        <v>292</v>
      </c>
      <c r="FI115" s="78" t="s">
        <v>293</v>
      </c>
      <c r="FJ115" s="55">
        <v>4007</v>
      </c>
      <c r="FK115" s="55">
        <v>23</v>
      </c>
      <c r="FL115" s="78" t="s">
        <v>294</v>
      </c>
      <c r="FM115" s="55"/>
      <c r="FN115" s="55" t="s">
        <v>1900</v>
      </c>
      <c r="FO115" s="55" t="s">
        <v>1901</v>
      </c>
      <c r="FP115" s="55">
        <v>2</v>
      </c>
      <c r="FQ115" s="125">
        <v>18146986.575453576</v>
      </c>
      <c r="FR115" s="125">
        <v>120979.91050302384</v>
      </c>
      <c r="FS115" s="55" t="s">
        <v>1920</v>
      </c>
      <c r="FT115" s="55">
        <v>2.4</v>
      </c>
      <c r="FU115" s="55">
        <v>0</v>
      </c>
      <c r="FV115" s="125">
        <v>0</v>
      </c>
      <c r="FW115" s="55">
        <v>1</v>
      </c>
      <c r="FX115" s="125">
        <v>48095.22</v>
      </c>
      <c r="FY115" s="55">
        <v>0</v>
      </c>
      <c r="FZ115" s="125">
        <v>0</v>
      </c>
      <c r="GA115" s="55" t="s">
        <v>1900</v>
      </c>
      <c r="GB115" s="55" t="s">
        <v>1900</v>
      </c>
      <c r="GC115" s="55" t="s">
        <v>1900</v>
      </c>
      <c r="GD115" s="124">
        <v>89.51</v>
      </c>
      <c r="GE115" s="124">
        <v>41.1</v>
      </c>
      <c r="GF115" s="125">
        <v>971405.76</v>
      </c>
      <c r="GG115" s="125">
        <v>6653.4641095890411</v>
      </c>
      <c r="GH115" s="125">
        <v>1755794.5799999998</v>
      </c>
      <c r="GI115" s="125">
        <v>12025.990273972602</v>
      </c>
      <c r="GJ115" s="125">
        <v>79338.84</v>
      </c>
      <c r="GK115" s="125">
        <v>543.41671232876706</v>
      </c>
      <c r="GL115" s="125">
        <v>178763.69</v>
      </c>
      <c r="GM115" s="125">
        <v>1224.4088356164384</v>
      </c>
      <c r="GN115" s="125">
        <v>37731.21</v>
      </c>
      <c r="GO115" s="125">
        <v>258.43294520547943</v>
      </c>
      <c r="GP115" s="125">
        <v>10753.48</v>
      </c>
      <c r="GQ115" s="125">
        <v>73.653972602739728</v>
      </c>
      <c r="GR115" s="125">
        <v>21687.940000000002</v>
      </c>
      <c r="GS115" s="125">
        <v>148.54753424657537</v>
      </c>
      <c r="GT115" s="125">
        <v>1427519.42</v>
      </c>
      <c r="GU115" s="125">
        <v>9777.530273972603</v>
      </c>
      <c r="GV115" s="125">
        <v>-95568.489999999758</v>
      </c>
      <c r="GW115" s="125">
        <v>-654.57869863013536</v>
      </c>
      <c r="GX115" s="55">
        <v>0</v>
      </c>
      <c r="GY115" s="55">
        <v>0</v>
      </c>
      <c r="GZ115" s="55">
        <v>0</v>
      </c>
      <c r="HA115" s="55" t="s">
        <v>1898</v>
      </c>
      <c r="HB115" s="172">
        <v>0.42974230113820094</v>
      </c>
      <c r="HC115" s="123">
        <v>202</v>
      </c>
      <c r="HD115" s="153">
        <v>0.46118721461187212</v>
      </c>
      <c r="HE115" s="123">
        <v>42</v>
      </c>
      <c r="HF115" s="153">
        <v>0.28767123287671231</v>
      </c>
      <c r="HG115" s="123">
        <v>801</v>
      </c>
      <c r="HH115" s="153">
        <v>1.8287671232876712</v>
      </c>
      <c r="HI115" s="123">
        <v>30</v>
      </c>
      <c r="HJ115" s="153">
        <v>0.20547945205479451</v>
      </c>
      <c r="HK115" s="123">
        <v>476</v>
      </c>
      <c r="HL115" s="153">
        <v>1.0867579908675797</v>
      </c>
      <c r="HM115" s="123">
        <v>0</v>
      </c>
      <c r="HN115" s="153">
        <v>0</v>
      </c>
      <c r="HO115" s="123">
        <v>170</v>
      </c>
      <c r="HP115" s="153">
        <v>0.38812785388127852</v>
      </c>
      <c r="HQ115" s="123">
        <v>118</v>
      </c>
      <c r="HR115" s="153">
        <v>0.26940639269406397</v>
      </c>
      <c r="HS115" s="123">
        <v>2</v>
      </c>
      <c r="HT115" s="153">
        <v>1</v>
      </c>
      <c r="HU115" s="123">
        <v>1</v>
      </c>
      <c r="HV115" s="153">
        <v>0.5</v>
      </c>
      <c r="HW115" s="123"/>
      <c r="HX115" s="123"/>
      <c r="HY115" s="153"/>
      <c r="HZ115" s="123">
        <v>4146</v>
      </c>
      <c r="IA115" s="153">
        <v>9.4657534246575334</v>
      </c>
      <c r="IB115" s="123">
        <v>90</v>
      </c>
      <c r="IC115" s="153">
        <v>0.61643835616438358</v>
      </c>
      <c r="ID115" s="123">
        <v>2306</v>
      </c>
      <c r="IE115" s="153">
        <v>5.2648401826484017</v>
      </c>
      <c r="IF115" s="123">
        <v>296</v>
      </c>
      <c r="IG115" s="153">
        <v>2.0273972602739727</v>
      </c>
      <c r="IH115" s="123">
        <v>253</v>
      </c>
      <c r="II115" s="153">
        <v>0.57762557077625565</v>
      </c>
      <c r="IJ115" s="123">
        <v>127</v>
      </c>
      <c r="IK115" s="153">
        <v>0.86986301369863017</v>
      </c>
      <c r="IL115" s="95">
        <v>0</v>
      </c>
      <c r="IM115" s="95">
        <v>0</v>
      </c>
      <c r="IN115" s="95">
        <v>0</v>
      </c>
      <c r="IO115" s="95">
        <v>0</v>
      </c>
      <c r="IP115" s="95">
        <v>0</v>
      </c>
      <c r="IQ115" s="113" t="s">
        <v>1900</v>
      </c>
      <c r="IR115" s="113" t="s">
        <v>1900</v>
      </c>
      <c r="IS115" s="113" t="s">
        <v>1900</v>
      </c>
      <c r="IT115" s="95">
        <v>76</v>
      </c>
      <c r="IU115" s="95">
        <v>5</v>
      </c>
      <c r="IV115" s="113">
        <v>3.4246575342465752E-2</v>
      </c>
      <c r="IW115" s="95" t="s">
        <v>1900</v>
      </c>
      <c r="IX115" s="95" t="s">
        <v>1900</v>
      </c>
      <c r="IY115" s="124" t="s">
        <v>1900</v>
      </c>
      <c r="IZ115" s="124" t="s">
        <v>1900</v>
      </c>
      <c r="JA115" s="182" t="s">
        <v>272</v>
      </c>
      <c r="JB115" s="182">
        <v>0</v>
      </c>
      <c r="JC115" s="230">
        <v>0</v>
      </c>
      <c r="JD115" s="205"/>
    </row>
    <row r="116" spans="1:264" s="35" customFormat="1" ht="29.25" hidden="1" customHeight="1">
      <c r="A116" s="122" t="s">
        <v>278</v>
      </c>
      <c r="B116" s="158" t="s">
        <v>278</v>
      </c>
      <c r="C116" s="158" t="s">
        <v>1821</v>
      </c>
      <c r="D116" s="55">
        <v>351</v>
      </c>
      <c r="E116" s="158" t="s">
        <v>1056</v>
      </c>
      <c r="F116" s="145">
        <v>365</v>
      </c>
      <c r="G116" s="55" t="s">
        <v>2043</v>
      </c>
      <c r="H116" s="123">
        <v>154</v>
      </c>
      <c r="I116" s="123">
        <v>429</v>
      </c>
      <c r="J116" s="124">
        <v>2.7857143</v>
      </c>
      <c r="K116" s="124">
        <v>20.154545500000001</v>
      </c>
      <c r="L116" s="123">
        <v>146</v>
      </c>
      <c r="M116" s="123">
        <v>283</v>
      </c>
      <c r="N116" s="123">
        <v>17</v>
      </c>
      <c r="O116" s="123">
        <v>33</v>
      </c>
      <c r="P116" s="123">
        <v>51</v>
      </c>
      <c r="Q116" s="123">
        <v>39</v>
      </c>
      <c r="R116" s="123">
        <v>57</v>
      </c>
      <c r="S116" s="123">
        <v>55</v>
      </c>
      <c r="T116" s="123">
        <v>40</v>
      </c>
      <c r="U116" s="123">
        <v>45</v>
      </c>
      <c r="V116" s="123">
        <v>29</v>
      </c>
      <c r="W116" s="123">
        <v>22</v>
      </c>
      <c r="X116" s="123">
        <v>30</v>
      </c>
      <c r="Y116" s="123">
        <v>8</v>
      </c>
      <c r="Z116" s="123">
        <v>3</v>
      </c>
      <c r="AA116" s="123">
        <v>124</v>
      </c>
      <c r="AB116" s="123">
        <v>55</v>
      </c>
      <c r="AC116" s="123">
        <v>41</v>
      </c>
      <c r="AD116" s="123">
        <v>12</v>
      </c>
      <c r="AE116" s="123">
        <v>318</v>
      </c>
      <c r="AF116" s="123">
        <v>97</v>
      </c>
      <c r="AG116" s="123">
        <v>0</v>
      </c>
      <c r="AH116" s="123">
        <v>2</v>
      </c>
      <c r="AI116" s="123">
        <v>73</v>
      </c>
      <c r="AJ116" s="123">
        <v>14</v>
      </c>
      <c r="AK116" s="123">
        <v>3</v>
      </c>
      <c r="AL116" s="123">
        <v>2</v>
      </c>
      <c r="AM116" s="123">
        <v>12</v>
      </c>
      <c r="AN116" s="125">
        <v>731.26623376623377</v>
      </c>
      <c r="AO116" s="125">
        <v>624.5</v>
      </c>
      <c r="AP116" s="123">
        <v>1</v>
      </c>
      <c r="AQ116" s="123">
        <v>3</v>
      </c>
      <c r="AR116" s="123">
        <v>32</v>
      </c>
      <c r="AS116" s="123">
        <v>9</v>
      </c>
      <c r="AT116" s="123">
        <v>20</v>
      </c>
      <c r="AU116" s="123">
        <v>11</v>
      </c>
      <c r="AV116" s="123">
        <v>9</v>
      </c>
      <c r="AW116" s="123">
        <v>7</v>
      </c>
      <c r="AX116" s="123">
        <v>15</v>
      </c>
      <c r="AY116" s="123">
        <v>8</v>
      </c>
      <c r="AZ116" s="123">
        <v>39</v>
      </c>
      <c r="BA116" s="125">
        <v>37224.831168831166</v>
      </c>
      <c r="BB116" s="125">
        <v>30697.5</v>
      </c>
      <c r="BC116" s="123">
        <v>1</v>
      </c>
      <c r="BD116" s="123">
        <v>22</v>
      </c>
      <c r="BE116" s="123">
        <v>16</v>
      </c>
      <c r="BF116" s="123">
        <v>13</v>
      </c>
      <c r="BG116" s="123">
        <v>13</v>
      </c>
      <c r="BH116" s="123">
        <v>9</v>
      </c>
      <c r="BI116" s="123">
        <v>17</v>
      </c>
      <c r="BJ116" s="123">
        <v>7</v>
      </c>
      <c r="BK116" s="123">
        <v>11</v>
      </c>
      <c r="BL116" s="123">
        <v>8</v>
      </c>
      <c r="BM116" s="123">
        <v>7</v>
      </c>
      <c r="BN116" s="123">
        <v>5</v>
      </c>
      <c r="BO116" s="123">
        <v>4</v>
      </c>
      <c r="BP116" s="123">
        <v>1</v>
      </c>
      <c r="BQ116" s="123">
        <v>2</v>
      </c>
      <c r="BR116" s="123">
        <v>3</v>
      </c>
      <c r="BS116" s="123">
        <v>2</v>
      </c>
      <c r="BT116" s="123">
        <v>3</v>
      </c>
      <c r="BU116" s="123">
        <v>3</v>
      </c>
      <c r="BV116" s="123">
        <v>0</v>
      </c>
      <c r="BW116" s="123">
        <v>7</v>
      </c>
      <c r="BX116" s="123">
        <v>101</v>
      </c>
      <c r="BY116" s="125">
        <v>49478.415841584159</v>
      </c>
      <c r="BZ116" s="125">
        <v>41789</v>
      </c>
      <c r="CA116" s="123">
        <v>25</v>
      </c>
      <c r="CB116" s="125">
        <v>25677.599999999999</v>
      </c>
      <c r="CC116" s="125">
        <v>18744</v>
      </c>
      <c r="CD116" s="123">
        <v>34</v>
      </c>
      <c r="CE116" s="125">
        <v>12408.14705882353</v>
      </c>
      <c r="CF116" s="125">
        <v>9768</v>
      </c>
      <c r="CG116" s="123">
        <v>77</v>
      </c>
      <c r="CH116" s="123">
        <v>38</v>
      </c>
      <c r="CI116" s="123">
        <v>24</v>
      </c>
      <c r="CJ116" s="123">
        <v>9</v>
      </c>
      <c r="CK116" s="123">
        <v>6</v>
      </c>
      <c r="CL116" s="123">
        <v>6</v>
      </c>
      <c r="CM116" s="126">
        <v>3.896103896103896E-2</v>
      </c>
      <c r="CN116" s="123">
        <v>16</v>
      </c>
      <c r="CO116" s="126">
        <v>0.1038961038961039</v>
      </c>
      <c r="CP116" s="123">
        <v>50</v>
      </c>
      <c r="CQ116" s="123">
        <v>24</v>
      </c>
      <c r="CR116" s="126">
        <v>5.5944055944055944E-2</v>
      </c>
      <c r="CS116" s="123">
        <v>4</v>
      </c>
      <c r="CT116" s="126">
        <f t="shared" si="9"/>
        <v>2.5974025974025976E-2</v>
      </c>
      <c r="CU116" s="123">
        <v>53</v>
      </c>
      <c r="CV116" s="126">
        <f t="shared" si="10"/>
        <v>0.34415584415584416</v>
      </c>
      <c r="CW116" s="123">
        <v>0</v>
      </c>
      <c r="CX116" s="126">
        <f t="shared" si="11"/>
        <v>0</v>
      </c>
      <c r="CY116" s="123">
        <v>20</v>
      </c>
      <c r="CZ116" s="126">
        <f t="shared" si="12"/>
        <v>0.12987012987012986</v>
      </c>
      <c r="DA116" s="122" t="s">
        <v>2004</v>
      </c>
      <c r="DB116" s="55"/>
      <c r="DC116" s="55">
        <v>0</v>
      </c>
      <c r="DD116" s="55">
        <v>1</v>
      </c>
      <c r="DE116" s="78" t="s">
        <v>280</v>
      </c>
      <c r="DF116" s="127" t="s">
        <v>281</v>
      </c>
      <c r="DG116" s="78" t="s">
        <v>282</v>
      </c>
      <c r="DH116" s="127" t="s">
        <v>283</v>
      </c>
      <c r="DI116" s="78" t="s">
        <v>799</v>
      </c>
      <c r="DJ116" s="127" t="s">
        <v>800</v>
      </c>
      <c r="DK116" s="78" t="s">
        <v>286</v>
      </c>
      <c r="DL116" s="127" t="s">
        <v>287</v>
      </c>
      <c r="DM116" s="127" t="s">
        <v>288</v>
      </c>
      <c r="DN116" s="55" t="s">
        <v>1897</v>
      </c>
      <c r="DO116" s="68">
        <v>20.044543429844101</v>
      </c>
      <c r="DP116" s="55" t="s">
        <v>1898</v>
      </c>
      <c r="DQ116" s="55" t="s">
        <v>1904</v>
      </c>
      <c r="DR116" s="127" t="s">
        <v>289</v>
      </c>
      <c r="DS116" s="169"/>
      <c r="DT116" s="78">
        <v>2025</v>
      </c>
      <c r="DU116" s="78" t="s">
        <v>267</v>
      </c>
      <c r="DV116" s="123">
        <v>156</v>
      </c>
      <c r="DW116" s="123">
        <v>154</v>
      </c>
      <c r="DX116" s="55">
        <v>1</v>
      </c>
      <c r="DY116" s="55">
        <v>1</v>
      </c>
      <c r="DZ116" s="55">
        <v>0</v>
      </c>
      <c r="EA116" s="55">
        <v>0</v>
      </c>
      <c r="EB116" s="123">
        <v>77</v>
      </c>
      <c r="EC116" s="55">
        <v>79</v>
      </c>
      <c r="ED116" s="55">
        <v>0</v>
      </c>
      <c r="EE116" s="55">
        <v>0</v>
      </c>
      <c r="EF116" s="55">
        <v>0</v>
      </c>
      <c r="EG116" s="55">
        <v>0</v>
      </c>
      <c r="EH116" s="78">
        <v>8</v>
      </c>
      <c r="EI116" s="78">
        <v>0</v>
      </c>
      <c r="EJ116" s="127" t="s">
        <v>268</v>
      </c>
      <c r="EK116" s="127" t="s">
        <v>290</v>
      </c>
      <c r="EL116" s="81">
        <v>34577</v>
      </c>
      <c r="EM116" s="78">
        <v>26</v>
      </c>
      <c r="EN116" s="78" t="s">
        <v>371</v>
      </c>
      <c r="EO116" s="84">
        <v>54978</v>
      </c>
      <c r="EP116" s="78">
        <v>4.54</v>
      </c>
      <c r="EQ116" s="263">
        <v>53950.330548725397</v>
      </c>
      <c r="ER116" s="263">
        <v>201828.87770510299</v>
      </c>
      <c r="ES116" s="84">
        <f t="shared" si="13"/>
        <v>147878.54715637758</v>
      </c>
      <c r="ET116" s="113">
        <f t="shared" si="14"/>
        <v>0.73269270898115213</v>
      </c>
      <c r="EU116" s="55">
        <v>37</v>
      </c>
      <c r="EV116" s="55">
        <v>0</v>
      </c>
      <c r="EW116" s="55" t="s">
        <v>1901</v>
      </c>
      <c r="EX116" s="78" t="s">
        <v>267</v>
      </c>
      <c r="EY116" s="158"/>
      <c r="EZ116" s="158"/>
      <c r="FA116" s="78" t="s">
        <v>272</v>
      </c>
      <c r="FB116" s="55" t="s">
        <v>51</v>
      </c>
      <c r="FC116" s="55" t="s">
        <v>1898</v>
      </c>
      <c r="FD116" s="122"/>
      <c r="FE116" s="55"/>
      <c r="FF116" s="127" t="s">
        <v>272</v>
      </c>
      <c r="FG116" s="55" t="s">
        <v>272</v>
      </c>
      <c r="FH116" s="78" t="s">
        <v>1057</v>
      </c>
      <c r="FI116" s="78" t="s">
        <v>662</v>
      </c>
      <c r="FJ116" s="55">
        <v>4007</v>
      </c>
      <c r="FK116" s="55" t="s">
        <v>1058</v>
      </c>
      <c r="FL116" s="78" t="s">
        <v>294</v>
      </c>
      <c r="FM116" s="55"/>
      <c r="FN116" s="55" t="s">
        <v>1900</v>
      </c>
      <c r="FO116" s="55" t="s">
        <v>1900</v>
      </c>
      <c r="FP116" s="55">
        <v>2</v>
      </c>
      <c r="FQ116" s="125">
        <v>37236878.105192415</v>
      </c>
      <c r="FR116" s="125">
        <v>238697.93657174625</v>
      </c>
      <c r="FS116" s="55" t="s">
        <v>1920</v>
      </c>
      <c r="FT116" s="55">
        <v>3</v>
      </c>
      <c r="FU116" s="55">
        <v>0</v>
      </c>
      <c r="FV116" s="125">
        <v>0</v>
      </c>
      <c r="FW116" s="55">
        <v>0</v>
      </c>
      <c r="FX116" s="125">
        <v>0</v>
      </c>
      <c r="FY116" s="55">
        <v>0</v>
      </c>
      <c r="FZ116" s="125">
        <v>0</v>
      </c>
      <c r="GA116" s="55" t="s">
        <v>1900</v>
      </c>
      <c r="GB116" s="55" t="s">
        <v>1900</v>
      </c>
      <c r="GC116" s="55" t="s">
        <v>1900</v>
      </c>
      <c r="GD116" s="124">
        <v>86.93</v>
      </c>
      <c r="GE116" s="124">
        <v>41.56</v>
      </c>
      <c r="GF116" s="125">
        <v>1089147.1499999999</v>
      </c>
      <c r="GG116" s="125">
        <v>7072.3840909090904</v>
      </c>
      <c r="GH116" s="125">
        <v>2039713.85</v>
      </c>
      <c r="GI116" s="125">
        <v>13244.89512987013</v>
      </c>
      <c r="GJ116" s="125">
        <v>135836.29</v>
      </c>
      <c r="GK116" s="125">
        <v>882.05383116883127</v>
      </c>
      <c r="GL116" s="125">
        <v>288260.02999999997</v>
      </c>
      <c r="GM116" s="125">
        <v>1871.8183766233765</v>
      </c>
      <c r="GN116" s="125">
        <v>82889.95</v>
      </c>
      <c r="GO116" s="125">
        <v>538.24642857142851</v>
      </c>
      <c r="GP116" s="125">
        <v>12147.63</v>
      </c>
      <c r="GQ116" s="125">
        <v>78.880714285714276</v>
      </c>
      <c r="GR116" s="125">
        <v>22876.97</v>
      </c>
      <c r="GS116" s="125">
        <v>148.55175324675326</v>
      </c>
      <c r="GT116" s="125">
        <v>1497702.98</v>
      </c>
      <c r="GU116" s="125">
        <v>9725.3440259740255</v>
      </c>
      <c r="GV116" s="125">
        <v>-216070.55000000028</v>
      </c>
      <c r="GW116" s="125">
        <v>-1403.0555194805213</v>
      </c>
      <c r="GX116" s="55">
        <v>0</v>
      </c>
      <c r="GY116" s="55">
        <v>0</v>
      </c>
      <c r="GZ116" s="55">
        <v>0</v>
      </c>
      <c r="HA116" s="55" t="s">
        <v>1901</v>
      </c>
      <c r="HB116" s="172">
        <v>0.72200539644850625</v>
      </c>
      <c r="HC116" s="123">
        <v>178</v>
      </c>
      <c r="HD116" s="153">
        <v>0.38528138528138528</v>
      </c>
      <c r="HE116" s="123">
        <v>39</v>
      </c>
      <c r="HF116" s="153">
        <v>0.25324675324675322</v>
      </c>
      <c r="HG116" s="123">
        <v>1488</v>
      </c>
      <c r="HH116" s="153">
        <v>3.220779220779221</v>
      </c>
      <c r="HI116" s="123">
        <v>57</v>
      </c>
      <c r="HJ116" s="153">
        <v>0.37012987012987014</v>
      </c>
      <c r="HK116" s="123">
        <v>463</v>
      </c>
      <c r="HL116" s="153">
        <v>1.0021645021645023</v>
      </c>
      <c r="HM116" s="123">
        <v>7</v>
      </c>
      <c r="HN116" s="153">
        <v>4.5454545454545456E-2</v>
      </c>
      <c r="HO116" s="123">
        <v>383</v>
      </c>
      <c r="HP116" s="153">
        <v>0.82900432900432908</v>
      </c>
      <c r="HQ116" s="123">
        <v>253</v>
      </c>
      <c r="HR116" s="153">
        <v>0.54761904761904756</v>
      </c>
      <c r="HS116" s="123">
        <v>3</v>
      </c>
      <c r="HT116" s="153">
        <v>1.5</v>
      </c>
      <c r="HU116" s="123">
        <v>2</v>
      </c>
      <c r="HV116" s="153">
        <v>1</v>
      </c>
      <c r="HW116" s="123"/>
      <c r="HX116" s="123"/>
      <c r="HY116" s="153"/>
      <c r="HZ116" s="123">
        <v>5381</v>
      </c>
      <c r="IA116" s="153">
        <v>11.647186147186147</v>
      </c>
      <c r="IB116" s="123">
        <v>178</v>
      </c>
      <c r="IC116" s="153">
        <v>1.1558441558441559</v>
      </c>
      <c r="ID116" s="123">
        <v>2801</v>
      </c>
      <c r="IE116" s="153">
        <v>6.0627705627705621</v>
      </c>
      <c r="IF116" s="123">
        <v>448</v>
      </c>
      <c r="IG116" s="153">
        <v>2.9090909090909092</v>
      </c>
      <c r="IH116" s="123">
        <v>161</v>
      </c>
      <c r="II116" s="153">
        <v>0.34848484848484845</v>
      </c>
      <c r="IJ116" s="123">
        <v>130</v>
      </c>
      <c r="IK116" s="153">
        <v>0.8441558441558441</v>
      </c>
      <c r="IL116" s="95">
        <v>0</v>
      </c>
      <c r="IM116" s="95">
        <v>0</v>
      </c>
      <c r="IN116" s="95">
        <v>0</v>
      </c>
      <c r="IO116" s="95">
        <v>0</v>
      </c>
      <c r="IP116" s="95">
        <v>0</v>
      </c>
      <c r="IQ116" s="113" t="s">
        <v>1900</v>
      </c>
      <c r="IR116" s="113" t="s">
        <v>1900</v>
      </c>
      <c r="IS116" s="113" t="s">
        <v>1900</v>
      </c>
      <c r="IT116" s="95">
        <v>76</v>
      </c>
      <c r="IU116" s="95">
        <v>24</v>
      </c>
      <c r="IV116" s="113">
        <v>0.15584415584415584</v>
      </c>
      <c r="IW116" s="95" t="s">
        <v>1900</v>
      </c>
      <c r="IX116" s="95" t="s">
        <v>1900</v>
      </c>
      <c r="IY116" s="124" t="s">
        <v>1900</v>
      </c>
      <c r="IZ116" s="124" t="s">
        <v>1900</v>
      </c>
      <c r="JA116" s="182" t="s">
        <v>267</v>
      </c>
      <c r="JB116" s="182">
        <v>7</v>
      </c>
      <c r="JC116" s="230">
        <v>4.4871794871794872E-2</v>
      </c>
      <c r="JD116" s="205"/>
    </row>
    <row r="117" spans="1:264" s="35" customFormat="1" ht="29.25" hidden="1" customHeight="1">
      <c r="A117" s="122" t="s">
        <v>278</v>
      </c>
      <c r="B117" s="158" t="s">
        <v>1688</v>
      </c>
      <c r="C117" s="158" t="s">
        <v>1799</v>
      </c>
      <c r="D117" s="55">
        <v>168</v>
      </c>
      <c r="E117" s="158" t="s">
        <v>1060</v>
      </c>
      <c r="F117" s="145">
        <v>168</v>
      </c>
      <c r="G117" s="55" t="s">
        <v>2064</v>
      </c>
      <c r="H117" s="123">
        <v>505</v>
      </c>
      <c r="I117" s="123">
        <v>1325</v>
      </c>
      <c r="J117" s="124">
        <v>2.6237623999999999</v>
      </c>
      <c r="K117" s="124">
        <v>20.827524799999999</v>
      </c>
      <c r="L117" s="123">
        <v>506</v>
      </c>
      <c r="M117" s="123">
        <v>819</v>
      </c>
      <c r="N117" s="123">
        <v>93</v>
      </c>
      <c r="O117" s="123">
        <v>111</v>
      </c>
      <c r="P117" s="123">
        <v>147</v>
      </c>
      <c r="Q117" s="123">
        <v>164</v>
      </c>
      <c r="R117" s="123">
        <v>121</v>
      </c>
      <c r="S117" s="123">
        <v>184</v>
      </c>
      <c r="T117" s="123">
        <v>123</v>
      </c>
      <c r="U117" s="123">
        <v>148</v>
      </c>
      <c r="V117" s="123">
        <v>60</v>
      </c>
      <c r="W117" s="123">
        <v>50</v>
      </c>
      <c r="X117" s="123">
        <v>61</v>
      </c>
      <c r="Y117" s="123">
        <v>48</v>
      </c>
      <c r="Z117" s="123">
        <v>15</v>
      </c>
      <c r="AA117" s="123">
        <v>441</v>
      </c>
      <c r="AB117" s="123">
        <v>155</v>
      </c>
      <c r="AC117" s="123">
        <v>124</v>
      </c>
      <c r="AD117" s="123">
        <v>21</v>
      </c>
      <c r="AE117" s="123">
        <v>789</v>
      </c>
      <c r="AF117" s="123">
        <v>494</v>
      </c>
      <c r="AG117" s="123">
        <v>17</v>
      </c>
      <c r="AH117" s="123">
        <v>4</v>
      </c>
      <c r="AI117" s="123">
        <v>225</v>
      </c>
      <c r="AJ117" s="123">
        <v>48</v>
      </c>
      <c r="AK117" s="123">
        <v>4</v>
      </c>
      <c r="AL117" s="123">
        <v>0</v>
      </c>
      <c r="AM117" s="123">
        <v>30</v>
      </c>
      <c r="AN117" s="125">
        <v>602.86732673267329</v>
      </c>
      <c r="AO117" s="125">
        <v>461</v>
      </c>
      <c r="AP117" s="123">
        <v>12</v>
      </c>
      <c r="AQ117" s="123">
        <v>26</v>
      </c>
      <c r="AR117" s="123">
        <v>128</v>
      </c>
      <c r="AS117" s="123">
        <v>48</v>
      </c>
      <c r="AT117" s="123">
        <v>54</v>
      </c>
      <c r="AU117" s="123">
        <v>36</v>
      </c>
      <c r="AV117" s="123">
        <v>33</v>
      </c>
      <c r="AW117" s="123">
        <v>21</v>
      </c>
      <c r="AX117" s="123">
        <v>25</v>
      </c>
      <c r="AY117" s="123">
        <v>29</v>
      </c>
      <c r="AZ117" s="123">
        <v>93</v>
      </c>
      <c r="BA117" s="125">
        <v>28327.098000000002</v>
      </c>
      <c r="BB117" s="125">
        <v>22107.5</v>
      </c>
      <c r="BC117" s="123">
        <v>20</v>
      </c>
      <c r="BD117" s="123">
        <v>88</v>
      </c>
      <c r="BE117" s="123">
        <v>68</v>
      </c>
      <c r="BF117" s="123">
        <v>58</v>
      </c>
      <c r="BG117" s="123">
        <v>48</v>
      </c>
      <c r="BH117" s="123">
        <v>37</v>
      </c>
      <c r="BI117" s="123">
        <v>34</v>
      </c>
      <c r="BJ117" s="123">
        <v>32</v>
      </c>
      <c r="BK117" s="123">
        <v>19</v>
      </c>
      <c r="BL117" s="123">
        <v>28</v>
      </c>
      <c r="BM117" s="123">
        <v>16</v>
      </c>
      <c r="BN117" s="123">
        <v>14</v>
      </c>
      <c r="BO117" s="123">
        <v>8</v>
      </c>
      <c r="BP117" s="123">
        <v>6</v>
      </c>
      <c r="BQ117" s="123">
        <v>8</v>
      </c>
      <c r="BR117" s="123">
        <v>2</v>
      </c>
      <c r="BS117" s="123">
        <v>2</v>
      </c>
      <c r="BT117" s="123">
        <v>2</v>
      </c>
      <c r="BU117" s="123">
        <v>1</v>
      </c>
      <c r="BV117" s="123">
        <v>0</v>
      </c>
      <c r="BW117" s="123">
        <v>9</v>
      </c>
      <c r="BX117" s="123">
        <v>297</v>
      </c>
      <c r="BY117" s="125">
        <v>38399.632996632994</v>
      </c>
      <c r="BZ117" s="125">
        <v>33670</v>
      </c>
      <c r="CA117" s="123">
        <v>80</v>
      </c>
      <c r="CB117" s="125">
        <v>16603.037499999999</v>
      </c>
      <c r="CC117" s="125">
        <v>11805.5</v>
      </c>
      <c r="CD117" s="123">
        <v>140</v>
      </c>
      <c r="CE117" s="125">
        <v>14495.978571428572</v>
      </c>
      <c r="CF117" s="125">
        <v>10296</v>
      </c>
      <c r="CG117" s="123">
        <v>306</v>
      </c>
      <c r="CH117" s="123">
        <v>116</v>
      </c>
      <c r="CI117" s="123">
        <v>61</v>
      </c>
      <c r="CJ117" s="123">
        <v>13</v>
      </c>
      <c r="CK117" s="123">
        <v>3</v>
      </c>
      <c r="CL117" s="123">
        <v>4</v>
      </c>
      <c r="CM117" s="126">
        <v>7.9207920792079209E-3</v>
      </c>
      <c r="CN117" s="123">
        <v>27</v>
      </c>
      <c r="CO117" s="126">
        <v>5.3465346534653464E-2</v>
      </c>
      <c r="CP117" s="123">
        <v>221</v>
      </c>
      <c r="CQ117" s="123">
        <v>108</v>
      </c>
      <c r="CR117" s="126">
        <v>8.1509433962264149E-2</v>
      </c>
      <c r="CS117" s="123">
        <v>60</v>
      </c>
      <c r="CT117" s="126">
        <f t="shared" si="9"/>
        <v>0.11881188118811881</v>
      </c>
      <c r="CU117" s="123">
        <v>215</v>
      </c>
      <c r="CV117" s="126">
        <f t="shared" si="10"/>
        <v>0.42574257425742573</v>
      </c>
      <c r="CW117" s="123">
        <v>10</v>
      </c>
      <c r="CX117" s="126">
        <f t="shared" si="11"/>
        <v>1.9801980198019802E-2</v>
      </c>
      <c r="CY117" s="123">
        <v>80</v>
      </c>
      <c r="CZ117" s="126">
        <f t="shared" si="12"/>
        <v>0.15841584158415842</v>
      </c>
      <c r="DA117" s="122" t="s">
        <v>2029</v>
      </c>
      <c r="DB117" s="55"/>
      <c r="DC117" s="55">
        <v>13</v>
      </c>
      <c r="DD117" s="55">
        <v>2</v>
      </c>
      <c r="DE117" s="78" t="s">
        <v>280</v>
      </c>
      <c r="DF117" s="127" t="s">
        <v>281</v>
      </c>
      <c r="DG117" s="78" t="s">
        <v>282</v>
      </c>
      <c r="DH117" s="127" t="s">
        <v>283</v>
      </c>
      <c r="DI117" s="78" t="s">
        <v>284</v>
      </c>
      <c r="DJ117" s="127" t="s">
        <v>285</v>
      </c>
      <c r="DK117" s="78" t="s">
        <v>286</v>
      </c>
      <c r="DL117" s="127" t="s">
        <v>287</v>
      </c>
      <c r="DM117" s="127" t="s">
        <v>288</v>
      </c>
      <c r="DN117" s="55" t="s">
        <v>1897</v>
      </c>
      <c r="DO117" s="68">
        <v>9.5168374816983903</v>
      </c>
      <c r="DP117" s="55" t="s">
        <v>1898</v>
      </c>
      <c r="DQ117" s="55" t="s">
        <v>272</v>
      </c>
      <c r="DR117" s="127" t="s">
        <v>289</v>
      </c>
      <c r="DS117" s="169" t="s">
        <v>2065</v>
      </c>
      <c r="DT117" s="77"/>
      <c r="DU117" s="78" t="s">
        <v>267</v>
      </c>
      <c r="DV117" s="123">
        <v>513</v>
      </c>
      <c r="DW117" s="123">
        <v>506</v>
      </c>
      <c r="DX117" s="55">
        <v>3</v>
      </c>
      <c r="DY117" s="55">
        <v>4</v>
      </c>
      <c r="DZ117" s="55">
        <v>0</v>
      </c>
      <c r="EA117" s="55">
        <v>137</v>
      </c>
      <c r="EB117" s="123">
        <v>162</v>
      </c>
      <c r="EC117" s="55">
        <v>168</v>
      </c>
      <c r="ED117" s="55">
        <v>32</v>
      </c>
      <c r="EE117" s="55">
        <v>14</v>
      </c>
      <c r="EF117" s="55">
        <v>0</v>
      </c>
      <c r="EG117" s="55">
        <v>0</v>
      </c>
      <c r="EH117" s="78">
        <v>3</v>
      </c>
      <c r="EI117" s="78">
        <v>1</v>
      </c>
      <c r="EJ117" s="127" t="s">
        <v>268</v>
      </c>
      <c r="EK117" s="127" t="s">
        <v>269</v>
      </c>
      <c r="EL117" s="81">
        <v>25019</v>
      </c>
      <c r="EM117" s="78">
        <v>52</v>
      </c>
      <c r="EN117" s="78" t="s">
        <v>457</v>
      </c>
      <c r="EO117" s="84">
        <v>23502</v>
      </c>
      <c r="EP117" s="78">
        <v>5.5600000000000005</v>
      </c>
      <c r="EQ117" s="263">
        <v>23315.050390788299</v>
      </c>
      <c r="ER117" s="263">
        <v>238734.328524132</v>
      </c>
      <c r="ES117" s="84">
        <f t="shared" si="13"/>
        <v>215419.2781333437</v>
      </c>
      <c r="ET117" s="113">
        <f t="shared" si="14"/>
        <v>0.9023389282348997</v>
      </c>
      <c r="EU117" s="55">
        <v>3</v>
      </c>
      <c r="EV117" s="55">
        <v>6</v>
      </c>
      <c r="EW117" s="55" t="s">
        <v>1898</v>
      </c>
      <c r="EX117" s="78" t="s">
        <v>267</v>
      </c>
      <c r="EY117" s="158"/>
      <c r="EZ117" s="158"/>
      <c r="FA117" s="78" t="s">
        <v>267</v>
      </c>
      <c r="FB117" s="55" t="s">
        <v>51</v>
      </c>
      <c r="FC117" s="55" t="s">
        <v>1898</v>
      </c>
      <c r="FD117" s="122"/>
      <c r="FE117" s="55" t="s">
        <v>1919</v>
      </c>
      <c r="FF117" s="127" t="s">
        <v>267</v>
      </c>
      <c r="FG117" s="55" t="s">
        <v>272</v>
      </c>
      <c r="FH117" s="78" t="s">
        <v>1052</v>
      </c>
      <c r="FI117" s="78" t="s">
        <v>293</v>
      </c>
      <c r="FJ117" s="55">
        <v>4007</v>
      </c>
      <c r="FK117" s="55">
        <v>23</v>
      </c>
      <c r="FL117" s="78" t="s">
        <v>294</v>
      </c>
      <c r="FM117" s="55"/>
      <c r="FN117" s="55" t="s">
        <v>1900</v>
      </c>
      <c r="FO117" s="55" t="s">
        <v>1901</v>
      </c>
      <c r="FP117" s="55">
        <v>2</v>
      </c>
      <c r="FQ117" s="125">
        <v>71755395.99033989</v>
      </c>
      <c r="FR117" s="125">
        <v>139874.0662579725</v>
      </c>
      <c r="FS117" s="55">
        <v>2</v>
      </c>
      <c r="FT117" s="55">
        <v>3</v>
      </c>
      <c r="FU117" s="55">
        <v>0</v>
      </c>
      <c r="FV117" s="125">
        <v>496431.25</v>
      </c>
      <c r="FW117" s="55">
        <v>0</v>
      </c>
      <c r="FX117" s="125">
        <v>743911.47</v>
      </c>
      <c r="FY117" s="55">
        <v>0</v>
      </c>
      <c r="FZ117" s="125">
        <v>1343219.46</v>
      </c>
      <c r="GA117" s="55" t="s">
        <v>1900</v>
      </c>
      <c r="GB117" s="55" t="s">
        <v>1901</v>
      </c>
      <c r="GC117" s="55" t="s">
        <v>1900</v>
      </c>
      <c r="GD117" s="124">
        <v>90.12</v>
      </c>
      <c r="GE117" s="124">
        <v>44.07</v>
      </c>
      <c r="GF117" s="125">
        <v>3368295.2099999995</v>
      </c>
      <c r="GG117" s="125">
        <v>6656.7099011857699</v>
      </c>
      <c r="GH117" s="125">
        <v>7122020.3799999999</v>
      </c>
      <c r="GI117" s="125">
        <v>14075.139090909091</v>
      </c>
      <c r="GJ117" s="125">
        <v>466225.39</v>
      </c>
      <c r="GK117" s="125">
        <v>921.39405138339919</v>
      </c>
      <c r="GL117" s="125">
        <v>525685.11</v>
      </c>
      <c r="GM117" s="125">
        <v>1038.9033794466402</v>
      </c>
      <c r="GN117" s="125">
        <v>506075.69</v>
      </c>
      <c r="GO117" s="125">
        <v>1000.1495849802371</v>
      </c>
      <c r="GP117" s="125">
        <v>29641.78</v>
      </c>
      <c r="GQ117" s="125">
        <v>58.580592885375495</v>
      </c>
      <c r="GR117" s="125">
        <v>46195.849999999991</v>
      </c>
      <c r="GS117" s="125">
        <v>91.296146245059276</v>
      </c>
      <c r="GT117" s="125">
        <v>5548196.5599999996</v>
      </c>
      <c r="GU117" s="125">
        <v>10964.815335968378</v>
      </c>
      <c r="GV117" s="125">
        <v>1941765.1800000006</v>
      </c>
      <c r="GW117" s="125">
        <v>3837.4805928853766</v>
      </c>
      <c r="GX117" s="55">
        <v>0</v>
      </c>
      <c r="GY117" s="55">
        <v>0</v>
      </c>
      <c r="GZ117" s="55">
        <v>0</v>
      </c>
      <c r="HA117" s="55" t="s">
        <v>1898</v>
      </c>
      <c r="HB117" s="172">
        <v>0.44622199567561815</v>
      </c>
      <c r="HC117" s="123">
        <v>518</v>
      </c>
      <c r="HD117" s="153">
        <v>0.34123847167325427</v>
      </c>
      <c r="HE117" s="123">
        <v>27</v>
      </c>
      <c r="HF117" s="153">
        <v>5.33596837944664E-2</v>
      </c>
      <c r="HG117" s="123">
        <v>2132</v>
      </c>
      <c r="HH117" s="153">
        <v>1.4044795783926218</v>
      </c>
      <c r="HI117" s="123">
        <v>51</v>
      </c>
      <c r="HJ117" s="153">
        <v>0.1007905138339921</v>
      </c>
      <c r="HK117" s="123">
        <v>1555</v>
      </c>
      <c r="HL117" s="153">
        <v>1.0243741765480896</v>
      </c>
      <c r="HM117" s="123">
        <v>61</v>
      </c>
      <c r="HN117" s="153">
        <v>0.12055335968379446</v>
      </c>
      <c r="HO117" s="123">
        <v>1502</v>
      </c>
      <c r="HP117" s="153">
        <v>0.98945981554677209</v>
      </c>
      <c r="HQ117" s="123">
        <v>1834</v>
      </c>
      <c r="HR117" s="153">
        <v>1.2081686429512517</v>
      </c>
      <c r="HS117" s="123">
        <v>18</v>
      </c>
      <c r="HT117" s="153">
        <v>9</v>
      </c>
      <c r="HU117" s="123">
        <v>14</v>
      </c>
      <c r="HV117" s="153">
        <v>7</v>
      </c>
      <c r="HW117" s="123">
        <v>683</v>
      </c>
      <c r="HX117" s="123">
        <v>227.66666666666666</v>
      </c>
      <c r="HY117" s="153">
        <v>3.1620370370370372</v>
      </c>
      <c r="HZ117" s="123">
        <v>14966</v>
      </c>
      <c r="IA117" s="153">
        <v>9.8590250329380762</v>
      </c>
      <c r="IB117" s="123">
        <v>56</v>
      </c>
      <c r="IC117" s="153">
        <v>0.11067193675889328</v>
      </c>
      <c r="ID117" s="123">
        <v>10119</v>
      </c>
      <c r="IE117" s="153">
        <v>6.6660079051383399</v>
      </c>
      <c r="IF117" s="123">
        <v>807</v>
      </c>
      <c r="IG117" s="153">
        <v>1.5948616600790513</v>
      </c>
      <c r="IH117" s="123">
        <v>817</v>
      </c>
      <c r="II117" s="153">
        <v>0.53820816864295118</v>
      </c>
      <c r="IJ117" s="123">
        <v>177</v>
      </c>
      <c r="IK117" s="153">
        <v>0.34980237154150196</v>
      </c>
      <c r="IL117" s="95">
        <v>0</v>
      </c>
      <c r="IM117" s="95">
        <v>0</v>
      </c>
      <c r="IN117" s="95">
        <v>0</v>
      </c>
      <c r="IO117" s="95">
        <v>0</v>
      </c>
      <c r="IP117" s="95">
        <v>0</v>
      </c>
      <c r="IQ117" s="113" t="s">
        <v>1900</v>
      </c>
      <c r="IR117" s="113" t="s">
        <v>1900</v>
      </c>
      <c r="IS117" s="113" t="s">
        <v>1900</v>
      </c>
      <c r="IT117" s="95">
        <v>74.67</v>
      </c>
      <c r="IU117" s="95">
        <v>8</v>
      </c>
      <c r="IV117" s="113">
        <v>1.5810276679841896E-2</v>
      </c>
      <c r="IW117" s="95">
        <v>1</v>
      </c>
      <c r="IX117" s="95">
        <v>13</v>
      </c>
      <c r="IY117" s="124">
        <f>(IW117/$DW117)*100</f>
        <v>0.19762845849802371</v>
      </c>
      <c r="IZ117" s="124">
        <f>(IX117/$DW117)*100</f>
        <v>2.5691699604743086</v>
      </c>
      <c r="JA117" s="182" t="s">
        <v>272</v>
      </c>
      <c r="JB117" s="182">
        <v>28</v>
      </c>
      <c r="JC117" s="230">
        <v>5.4580896686159841E-2</v>
      </c>
      <c r="JD117" s="205"/>
    </row>
    <row r="118" spans="1:264" s="35" customFormat="1" ht="29.25" hidden="1" customHeight="1">
      <c r="A118" s="122" t="s">
        <v>278</v>
      </c>
      <c r="B118" s="158" t="s">
        <v>1700</v>
      </c>
      <c r="C118" s="158" t="s">
        <v>1759</v>
      </c>
      <c r="D118" s="235">
        <v>86</v>
      </c>
      <c r="E118" s="158" t="s">
        <v>1067</v>
      </c>
      <c r="F118" s="234">
        <v>109</v>
      </c>
      <c r="G118" s="55" t="s">
        <v>2066</v>
      </c>
      <c r="H118" s="123">
        <v>204</v>
      </c>
      <c r="I118" s="123">
        <v>430</v>
      </c>
      <c r="J118" s="124">
        <v>2.1078431000000002</v>
      </c>
      <c r="K118" s="124">
        <v>26.126960799999999</v>
      </c>
      <c r="L118" s="123">
        <v>142</v>
      </c>
      <c r="M118" s="123">
        <v>288</v>
      </c>
      <c r="N118" s="123">
        <v>23</v>
      </c>
      <c r="O118" s="123">
        <v>26</v>
      </c>
      <c r="P118" s="123">
        <v>24</v>
      </c>
      <c r="Q118" s="123">
        <v>34</v>
      </c>
      <c r="R118" s="123">
        <v>36</v>
      </c>
      <c r="S118" s="123">
        <v>60</v>
      </c>
      <c r="T118" s="123">
        <v>36</v>
      </c>
      <c r="U118" s="123">
        <v>40</v>
      </c>
      <c r="V118" s="123">
        <v>34</v>
      </c>
      <c r="W118" s="123">
        <v>20</v>
      </c>
      <c r="X118" s="123">
        <v>37</v>
      </c>
      <c r="Y118" s="123">
        <v>41</v>
      </c>
      <c r="Z118" s="123">
        <v>19</v>
      </c>
      <c r="AA118" s="123">
        <v>93</v>
      </c>
      <c r="AB118" s="123">
        <v>106</v>
      </c>
      <c r="AC118" s="123">
        <v>97</v>
      </c>
      <c r="AD118" s="123">
        <v>6</v>
      </c>
      <c r="AE118" s="123">
        <v>179</v>
      </c>
      <c r="AF118" s="123">
        <v>243</v>
      </c>
      <c r="AG118" s="123">
        <v>2</v>
      </c>
      <c r="AH118" s="123">
        <v>0</v>
      </c>
      <c r="AI118" s="123">
        <v>87</v>
      </c>
      <c r="AJ118" s="123">
        <v>26</v>
      </c>
      <c r="AK118" s="123">
        <v>4</v>
      </c>
      <c r="AL118" s="123">
        <v>4</v>
      </c>
      <c r="AM118" s="123">
        <v>27</v>
      </c>
      <c r="AN118" s="125">
        <v>598.80882352941171</v>
      </c>
      <c r="AO118" s="125">
        <v>438.5</v>
      </c>
      <c r="AP118" s="123">
        <v>0</v>
      </c>
      <c r="AQ118" s="123">
        <v>8</v>
      </c>
      <c r="AR118" s="123">
        <v>56</v>
      </c>
      <c r="AS118" s="123">
        <v>30</v>
      </c>
      <c r="AT118" s="123">
        <v>17</v>
      </c>
      <c r="AU118" s="123">
        <v>15</v>
      </c>
      <c r="AV118" s="123">
        <v>12</v>
      </c>
      <c r="AW118" s="123">
        <v>8</v>
      </c>
      <c r="AX118" s="123">
        <v>11</v>
      </c>
      <c r="AY118" s="123">
        <v>11</v>
      </c>
      <c r="AZ118" s="123">
        <v>36</v>
      </c>
      <c r="BA118" s="125">
        <v>27808.616216216215</v>
      </c>
      <c r="BB118" s="125">
        <v>21216</v>
      </c>
      <c r="BC118" s="123">
        <v>4</v>
      </c>
      <c r="BD118" s="123">
        <v>29</v>
      </c>
      <c r="BE118" s="123">
        <v>33</v>
      </c>
      <c r="BF118" s="123">
        <v>23</v>
      </c>
      <c r="BG118" s="123">
        <v>20</v>
      </c>
      <c r="BH118" s="123">
        <v>15</v>
      </c>
      <c r="BI118" s="123">
        <v>10</v>
      </c>
      <c r="BJ118" s="123">
        <v>12</v>
      </c>
      <c r="BK118" s="123">
        <v>11</v>
      </c>
      <c r="BL118" s="123">
        <v>8</v>
      </c>
      <c r="BM118" s="123">
        <v>1</v>
      </c>
      <c r="BN118" s="123">
        <v>3</v>
      </c>
      <c r="BO118" s="123">
        <v>3</v>
      </c>
      <c r="BP118" s="123">
        <v>5</v>
      </c>
      <c r="BQ118" s="123">
        <v>0</v>
      </c>
      <c r="BR118" s="123">
        <v>1</v>
      </c>
      <c r="BS118" s="123">
        <v>2</v>
      </c>
      <c r="BT118" s="123">
        <v>0</v>
      </c>
      <c r="BU118" s="123">
        <v>0</v>
      </c>
      <c r="BV118" s="123">
        <v>0</v>
      </c>
      <c r="BW118" s="123">
        <v>5</v>
      </c>
      <c r="BX118" s="123">
        <v>76</v>
      </c>
      <c r="BY118" s="125">
        <v>41519.07894736842</v>
      </c>
      <c r="BZ118" s="125">
        <v>35822.5</v>
      </c>
      <c r="CA118" s="123">
        <v>31</v>
      </c>
      <c r="CB118" s="125">
        <v>14879.645161290322</v>
      </c>
      <c r="CC118" s="125">
        <v>9612</v>
      </c>
      <c r="CD118" s="123">
        <v>80</v>
      </c>
      <c r="CE118" s="125">
        <v>20490.7</v>
      </c>
      <c r="CF118" s="125">
        <v>15468</v>
      </c>
      <c r="CG118" s="123">
        <v>114</v>
      </c>
      <c r="CH118" s="123">
        <v>41</v>
      </c>
      <c r="CI118" s="123">
        <v>20</v>
      </c>
      <c r="CJ118" s="123">
        <v>8</v>
      </c>
      <c r="CK118" s="123">
        <v>2</v>
      </c>
      <c r="CL118" s="123">
        <v>2</v>
      </c>
      <c r="CM118" s="126">
        <v>9.8039215686274508E-3</v>
      </c>
      <c r="CN118" s="123">
        <v>15</v>
      </c>
      <c r="CO118" s="126">
        <v>7.3529411764705885E-2</v>
      </c>
      <c r="CP118" s="123">
        <v>77</v>
      </c>
      <c r="CQ118" s="123">
        <v>35</v>
      </c>
      <c r="CR118" s="126">
        <v>8.1395348837209308E-2</v>
      </c>
      <c r="CS118" s="123">
        <v>25</v>
      </c>
      <c r="CT118" s="126">
        <f t="shared" si="9"/>
        <v>0.12254901960784313</v>
      </c>
      <c r="CU118" s="123">
        <v>113</v>
      </c>
      <c r="CV118" s="126">
        <f t="shared" si="10"/>
        <v>0.55392156862745101</v>
      </c>
      <c r="CW118" s="123">
        <v>5</v>
      </c>
      <c r="CX118" s="126">
        <f t="shared" si="11"/>
        <v>2.4509803921568627E-2</v>
      </c>
      <c r="CY118" s="123">
        <v>56</v>
      </c>
      <c r="CZ118" s="126">
        <f t="shared" si="12"/>
        <v>0.27450980392156865</v>
      </c>
      <c r="DA118" s="122" t="s">
        <v>2032</v>
      </c>
      <c r="DB118" s="55"/>
      <c r="DC118" s="55">
        <v>18</v>
      </c>
      <c r="DD118" s="55">
        <v>1</v>
      </c>
      <c r="DE118" s="78" t="s">
        <v>396</v>
      </c>
      <c r="DF118" s="127" t="s">
        <v>397</v>
      </c>
      <c r="DG118" s="78" t="s">
        <v>590</v>
      </c>
      <c r="DH118" s="127" t="s">
        <v>591</v>
      </c>
      <c r="DI118" s="78" t="s">
        <v>354</v>
      </c>
      <c r="DJ118" s="127" t="s">
        <v>355</v>
      </c>
      <c r="DK118" s="78" t="s">
        <v>592</v>
      </c>
      <c r="DL118" s="127" t="s">
        <v>593</v>
      </c>
      <c r="DM118" s="127" t="s">
        <v>594</v>
      </c>
      <c r="DN118" s="55" t="s">
        <v>1897</v>
      </c>
      <c r="DO118" s="69" t="s">
        <v>897</v>
      </c>
      <c r="DP118" s="55" t="s">
        <v>1898</v>
      </c>
      <c r="DQ118" s="55" t="s">
        <v>272</v>
      </c>
      <c r="DR118" s="127" t="s">
        <v>359</v>
      </c>
      <c r="DS118" s="169" t="s">
        <v>2067</v>
      </c>
      <c r="DT118" s="77"/>
      <c r="DU118" s="78" t="s">
        <v>267</v>
      </c>
      <c r="DV118" s="123">
        <v>209</v>
      </c>
      <c r="DW118" s="123">
        <v>206</v>
      </c>
      <c r="DX118" s="55">
        <v>3</v>
      </c>
      <c r="DY118" s="55">
        <v>0</v>
      </c>
      <c r="DZ118" s="55">
        <v>2</v>
      </c>
      <c r="EA118" s="55">
        <v>58</v>
      </c>
      <c r="EB118" s="123">
        <v>94</v>
      </c>
      <c r="EC118" s="55">
        <v>55</v>
      </c>
      <c r="ED118" s="55">
        <v>0</v>
      </c>
      <c r="EE118" s="55">
        <v>0</v>
      </c>
      <c r="EF118" s="55">
        <v>0</v>
      </c>
      <c r="EG118" s="55">
        <v>0</v>
      </c>
      <c r="EH118" s="78">
        <v>1</v>
      </c>
      <c r="EI118" s="78">
        <v>0</v>
      </c>
      <c r="EJ118" s="127" t="s">
        <v>268</v>
      </c>
      <c r="EK118" s="127" t="s">
        <v>269</v>
      </c>
      <c r="EL118" s="81">
        <v>22097</v>
      </c>
      <c r="EM118" s="78">
        <v>60</v>
      </c>
      <c r="EN118" s="78" t="s">
        <v>525</v>
      </c>
      <c r="EO118" s="84">
        <v>11403</v>
      </c>
      <c r="EP118" s="78">
        <v>1.78</v>
      </c>
      <c r="EQ118" s="263">
        <v>11441.803173381801</v>
      </c>
      <c r="ER118" s="263">
        <v>73935.725968067505</v>
      </c>
      <c r="ES118" s="84">
        <f t="shared" si="13"/>
        <v>62493.922794685706</v>
      </c>
      <c r="ET118" s="113">
        <f t="shared" si="14"/>
        <v>0.84524662436771825</v>
      </c>
      <c r="EU118" s="55">
        <v>0</v>
      </c>
      <c r="EV118" s="55">
        <v>2</v>
      </c>
      <c r="EW118" s="55" t="s">
        <v>1898</v>
      </c>
      <c r="EX118" s="78" t="s">
        <v>390</v>
      </c>
      <c r="EY118" s="158"/>
      <c r="EZ118" s="158"/>
      <c r="FA118" s="78" t="s">
        <v>267</v>
      </c>
      <c r="FB118" s="55" t="s">
        <v>51</v>
      </c>
      <c r="FC118" s="55" t="s">
        <v>1898</v>
      </c>
      <c r="FD118" s="122"/>
      <c r="FE118" s="55"/>
      <c r="FF118" s="127" t="s">
        <v>267</v>
      </c>
      <c r="FG118" s="55" t="s">
        <v>1904</v>
      </c>
      <c r="FH118" s="78" t="s">
        <v>674</v>
      </c>
      <c r="FI118" s="78" t="s">
        <v>603</v>
      </c>
      <c r="FJ118" s="55">
        <v>4002</v>
      </c>
      <c r="FK118" s="55">
        <v>14</v>
      </c>
      <c r="FL118" s="78" t="s">
        <v>599</v>
      </c>
      <c r="FM118" s="55"/>
      <c r="FN118" s="55" t="s">
        <v>1900</v>
      </c>
      <c r="FO118" s="55" t="s">
        <v>1900</v>
      </c>
      <c r="FP118" s="55">
        <v>1</v>
      </c>
      <c r="FQ118" s="125">
        <v>33903138.272817902</v>
      </c>
      <c r="FR118" s="125">
        <v>162215.97259721483</v>
      </c>
      <c r="FS118" s="55">
        <v>3</v>
      </c>
      <c r="FT118" s="55" t="s">
        <v>1920</v>
      </c>
      <c r="FU118" s="55">
        <v>0</v>
      </c>
      <c r="FV118" s="125">
        <v>1281571.02</v>
      </c>
      <c r="FW118" s="55">
        <v>0</v>
      </c>
      <c r="FX118" s="125">
        <v>948268.07</v>
      </c>
      <c r="FY118" s="55">
        <v>0</v>
      </c>
      <c r="FZ118" s="125">
        <v>3763282.84</v>
      </c>
      <c r="GA118" s="55" t="s">
        <v>1900</v>
      </c>
      <c r="GB118" s="55" t="s">
        <v>1900</v>
      </c>
      <c r="GC118" s="55" t="s">
        <v>1900</v>
      </c>
      <c r="GD118" s="124">
        <v>79.88</v>
      </c>
      <c r="GE118" s="124">
        <v>42.23</v>
      </c>
      <c r="GF118" s="125">
        <v>1311298.3999999999</v>
      </c>
      <c r="GG118" s="125">
        <v>6365.5262135922321</v>
      </c>
      <c r="GH118" s="125">
        <v>1038466.7</v>
      </c>
      <c r="GI118" s="125">
        <v>5041.100485436893</v>
      </c>
      <c r="GJ118" s="125">
        <v>194044.15</v>
      </c>
      <c r="GK118" s="125">
        <v>941.96189320388351</v>
      </c>
      <c r="GL118" s="125">
        <v>212484.62</v>
      </c>
      <c r="GM118" s="125">
        <v>1031.4787378640776</v>
      </c>
      <c r="GN118" s="125">
        <v>215427.98</v>
      </c>
      <c r="GO118" s="125">
        <v>1045.7668932038835</v>
      </c>
      <c r="GP118" s="125">
        <v>10661.21</v>
      </c>
      <c r="GQ118" s="125">
        <v>51.753446601941747</v>
      </c>
      <c r="GR118" s="125">
        <v>62077.79</v>
      </c>
      <c r="GS118" s="125">
        <v>301.34849514563109</v>
      </c>
      <c r="GT118" s="125">
        <v>343770.94999999995</v>
      </c>
      <c r="GU118" s="125">
        <v>1668.7910194174756</v>
      </c>
      <c r="GV118" s="125">
        <v>1211869.5299999996</v>
      </c>
      <c r="GW118" s="125">
        <v>5882.8617961165028</v>
      </c>
      <c r="GX118" s="55">
        <v>0</v>
      </c>
      <c r="GY118" s="55">
        <v>0</v>
      </c>
      <c r="GZ118" s="55">
        <v>0</v>
      </c>
      <c r="HA118" s="55" t="s">
        <v>1898</v>
      </c>
      <c r="HB118" s="172">
        <v>0.53154045572017738</v>
      </c>
      <c r="HC118" s="123">
        <v>132</v>
      </c>
      <c r="HD118" s="153">
        <v>0.21359223300970873</v>
      </c>
      <c r="HE118" s="123">
        <v>8</v>
      </c>
      <c r="HF118" s="153">
        <v>3.8834951456310676E-2</v>
      </c>
      <c r="HG118" s="123">
        <v>891</v>
      </c>
      <c r="HH118" s="153">
        <v>1.441747572815534</v>
      </c>
      <c r="HI118" s="123">
        <v>15</v>
      </c>
      <c r="HJ118" s="153">
        <v>7.281553398058252E-2</v>
      </c>
      <c r="HK118" s="123">
        <v>540</v>
      </c>
      <c r="HL118" s="153">
        <v>0.87378640776699024</v>
      </c>
      <c r="HM118" s="123">
        <v>1</v>
      </c>
      <c r="HN118" s="153">
        <v>4.8543689320388345E-3</v>
      </c>
      <c r="HO118" s="123">
        <v>489</v>
      </c>
      <c r="HP118" s="153">
        <v>0.79126213592233008</v>
      </c>
      <c r="HQ118" s="123">
        <v>685</v>
      </c>
      <c r="HR118" s="153">
        <v>1.1084142394822007</v>
      </c>
      <c r="HS118" s="123">
        <v>0</v>
      </c>
      <c r="HT118" s="153">
        <v>0</v>
      </c>
      <c r="HU118" s="123">
        <v>2</v>
      </c>
      <c r="HV118" s="153">
        <v>1</v>
      </c>
      <c r="HW118" s="123">
        <v>166</v>
      </c>
      <c r="HX118" s="123">
        <v>55.333333333333336</v>
      </c>
      <c r="HY118" s="153">
        <v>2.3055555555555554</v>
      </c>
      <c r="HZ118" s="123">
        <v>4987</v>
      </c>
      <c r="IA118" s="153">
        <v>8.0695792880258903</v>
      </c>
      <c r="IB118" s="123">
        <v>22</v>
      </c>
      <c r="IC118" s="153">
        <v>0.10679611650485436</v>
      </c>
      <c r="ID118" s="123">
        <v>3560</v>
      </c>
      <c r="IE118" s="153">
        <v>5.7605177993527512</v>
      </c>
      <c r="IF118" s="123">
        <v>231</v>
      </c>
      <c r="IG118" s="153">
        <v>1.1213592233009708</v>
      </c>
      <c r="IH118" s="123">
        <v>222</v>
      </c>
      <c r="II118" s="153">
        <v>0.35922330097087379</v>
      </c>
      <c r="IJ118" s="123">
        <v>85</v>
      </c>
      <c r="IK118" s="153">
        <v>0.41262135922330095</v>
      </c>
      <c r="IL118" s="95">
        <v>0</v>
      </c>
      <c r="IM118" s="95">
        <v>0</v>
      </c>
      <c r="IN118" s="95">
        <v>0</v>
      </c>
      <c r="IO118" s="95">
        <v>0</v>
      </c>
      <c r="IP118" s="95">
        <v>0</v>
      </c>
      <c r="IQ118" s="113" t="s">
        <v>1900</v>
      </c>
      <c r="IR118" s="113" t="s">
        <v>1900</v>
      </c>
      <c r="IS118" s="113" t="s">
        <v>1900</v>
      </c>
      <c r="IT118" s="95">
        <v>57.21</v>
      </c>
      <c r="IU118" s="95">
        <v>6</v>
      </c>
      <c r="IV118" s="113">
        <v>2.9126213592233011E-2</v>
      </c>
      <c r="IW118" s="95">
        <v>8</v>
      </c>
      <c r="IX118" s="95">
        <v>30</v>
      </c>
      <c r="IY118" s="124">
        <f>(IW118/DW118)*100</f>
        <v>3.8834951456310676</v>
      </c>
      <c r="IZ118" s="124">
        <f>(IX118/DW118)*100</f>
        <v>14.563106796116504</v>
      </c>
      <c r="JA118" s="182" t="s">
        <v>267</v>
      </c>
      <c r="JB118" s="182">
        <v>8</v>
      </c>
      <c r="JC118" s="230">
        <v>3.8277511961722487E-2</v>
      </c>
      <c r="JD118" s="205"/>
    </row>
    <row r="119" spans="1:264" s="35" customFormat="1" ht="29.25" hidden="1" customHeight="1">
      <c r="A119" s="122" t="s">
        <v>278</v>
      </c>
      <c r="B119" s="158" t="s">
        <v>278</v>
      </c>
      <c r="C119" s="158" t="s">
        <v>1692</v>
      </c>
      <c r="D119" s="55">
        <v>14</v>
      </c>
      <c r="E119" s="158" t="s">
        <v>1069</v>
      </c>
      <c r="F119" s="145">
        <v>14</v>
      </c>
      <c r="G119" s="55" t="s">
        <v>2068</v>
      </c>
      <c r="H119" s="123">
        <v>1688</v>
      </c>
      <c r="I119" s="123">
        <v>4129</v>
      </c>
      <c r="J119" s="124">
        <v>2.4460899999999999</v>
      </c>
      <c r="K119" s="124">
        <v>21.6462678</v>
      </c>
      <c r="L119" s="123">
        <v>1678</v>
      </c>
      <c r="M119" s="123">
        <v>2451</v>
      </c>
      <c r="N119" s="123">
        <v>186</v>
      </c>
      <c r="O119" s="123">
        <v>294</v>
      </c>
      <c r="P119" s="123">
        <v>432</v>
      </c>
      <c r="Q119" s="123">
        <v>388</v>
      </c>
      <c r="R119" s="123">
        <v>339</v>
      </c>
      <c r="S119" s="123">
        <v>523</v>
      </c>
      <c r="T119" s="123">
        <v>375</v>
      </c>
      <c r="U119" s="123">
        <v>509</v>
      </c>
      <c r="V119" s="123">
        <v>274</v>
      </c>
      <c r="W119" s="123">
        <v>219</v>
      </c>
      <c r="X119" s="123">
        <v>393</v>
      </c>
      <c r="Y119" s="123">
        <v>153</v>
      </c>
      <c r="Z119" s="123">
        <v>44</v>
      </c>
      <c r="AA119" s="123">
        <v>1161</v>
      </c>
      <c r="AB119" s="123">
        <v>719</v>
      </c>
      <c r="AC119" s="123">
        <v>590</v>
      </c>
      <c r="AD119" s="123">
        <v>136</v>
      </c>
      <c r="AE119" s="123">
        <v>1931</v>
      </c>
      <c r="AF119" s="123">
        <v>1061</v>
      </c>
      <c r="AG119" s="123">
        <v>984</v>
      </c>
      <c r="AH119" s="123">
        <v>17</v>
      </c>
      <c r="AI119" s="123">
        <v>659</v>
      </c>
      <c r="AJ119" s="123">
        <v>180</v>
      </c>
      <c r="AK119" s="123">
        <v>20</v>
      </c>
      <c r="AL119" s="123">
        <v>15</v>
      </c>
      <c r="AM119" s="123">
        <v>128</v>
      </c>
      <c r="AN119" s="125">
        <v>603.04620853080564</v>
      </c>
      <c r="AO119" s="125">
        <v>473</v>
      </c>
      <c r="AP119" s="123">
        <v>23</v>
      </c>
      <c r="AQ119" s="123">
        <v>74</v>
      </c>
      <c r="AR119" s="123">
        <v>433</v>
      </c>
      <c r="AS119" s="123">
        <v>170</v>
      </c>
      <c r="AT119" s="123">
        <v>180</v>
      </c>
      <c r="AU119" s="123">
        <v>147</v>
      </c>
      <c r="AV119" s="123">
        <v>123</v>
      </c>
      <c r="AW119" s="123">
        <v>93</v>
      </c>
      <c r="AX119" s="123">
        <v>83</v>
      </c>
      <c r="AY119" s="123">
        <v>76</v>
      </c>
      <c r="AZ119" s="123">
        <v>286</v>
      </c>
      <c r="BA119" s="125">
        <v>29068.453285111515</v>
      </c>
      <c r="BB119" s="125">
        <v>22357</v>
      </c>
      <c r="BC119" s="123">
        <v>66</v>
      </c>
      <c r="BD119" s="123">
        <v>190</v>
      </c>
      <c r="BE119" s="123">
        <v>340</v>
      </c>
      <c r="BF119" s="123">
        <v>154</v>
      </c>
      <c r="BG119" s="123">
        <v>165</v>
      </c>
      <c r="BH119" s="123">
        <v>139</v>
      </c>
      <c r="BI119" s="123">
        <v>118</v>
      </c>
      <c r="BJ119" s="123">
        <v>100</v>
      </c>
      <c r="BK119" s="123">
        <v>65</v>
      </c>
      <c r="BL119" s="123">
        <v>74</v>
      </c>
      <c r="BM119" s="123">
        <v>67</v>
      </c>
      <c r="BN119" s="123">
        <v>39</v>
      </c>
      <c r="BO119" s="123">
        <v>38</v>
      </c>
      <c r="BP119" s="123">
        <v>24</v>
      </c>
      <c r="BQ119" s="123">
        <v>18</v>
      </c>
      <c r="BR119" s="123">
        <v>9</v>
      </c>
      <c r="BS119" s="123">
        <v>11</v>
      </c>
      <c r="BT119" s="123">
        <v>8</v>
      </c>
      <c r="BU119" s="123">
        <v>12</v>
      </c>
      <c r="BV119" s="123">
        <v>4</v>
      </c>
      <c r="BW119" s="123">
        <v>18</v>
      </c>
      <c r="BX119" s="123">
        <v>963</v>
      </c>
      <c r="BY119" s="125">
        <v>39644.942886812045</v>
      </c>
      <c r="BZ119" s="125">
        <v>33168</v>
      </c>
      <c r="CA119" s="123">
        <v>240</v>
      </c>
      <c r="CB119" s="125">
        <v>18264.462500000001</v>
      </c>
      <c r="CC119" s="125">
        <v>13422</v>
      </c>
      <c r="CD119" s="123">
        <v>508</v>
      </c>
      <c r="CE119" s="125">
        <v>15215.110236220473</v>
      </c>
      <c r="CF119" s="125">
        <v>10797</v>
      </c>
      <c r="CG119" s="123">
        <v>1010</v>
      </c>
      <c r="CH119" s="123">
        <v>358</v>
      </c>
      <c r="CI119" s="123">
        <v>222</v>
      </c>
      <c r="CJ119" s="123">
        <v>54</v>
      </c>
      <c r="CK119" s="123">
        <v>12</v>
      </c>
      <c r="CL119" s="123">
        <v>15</v>
      </c>
      <c r="CM119" s="126">
        <v>8.8862559241706159E-3</v>
      </c>
      <c r="CN119" s="123">
        <v>80</v>
      </c>
      <c r="CO119" s="126">
        <v>4.7393364928909949E-2</v>
      </c>
      <c r="CP119" s="123">
        <v>715</v>
      </c>
      <c r="CQ119" s="123">
        <v>245</v>
      </c>
      <c r="CR119" s="126">
        <v>5.9336401065633322E-2</v>
      </c>
      <c r="CS119" s="123">
        <v>55</v>
      </c>
      <c r="CT119" s="126">
        <f t="shared" si="9"/>
        <v>3.2582938388625596E-2</v>
      </c>
      <c r="CU119" s="123">
        <v>1029</v>
      </c>
      <c r="CV119" s="126">
        <f t="shared" si="10"/>
        <v>0.6095971563981043</v>
      </c>
      <c r="CW119" s="123">
        <v>18</v>
      </c>
      <c r="CX119" s="126">
        <f t="shared" si="11"/>
        <v>1.066350710900474E-2</v>
      </c>
      <c r="CY119" s="123">
        <v>418</v>
      </c>
      <c r="CZ119" s="126">
        <f t="shared" si="12"/>
        <v>0.24763033175355451</v>
      </c>
      <c r="DA119" s="122" t="s">
        <v>2010</v>
      </c>
      <c r="DB119" s="55"/>
      <c r="DC119" s="55">
        <v>18</v>
      </c>
      <c r="DD119" s="55">
        <v>28</v>
      </c>
      <c r="DE119" s="78" t="s">
        <v>350</v>
      </c>
      <c r="DF119" s="127" t="s">
        <v>351</v>
      </c>
      <c r="DG119" s="78" t="s">
        <v>468</v>
      </c>
      <c r="DH119" s="127" t="s">
        <v>469</v>
      </c>
      <c r="DI119" s="78" t="s">
        <v>428</v>
      </c>
      <c r="DJ119" s="127" t="s">
        <v>429</v>
      </c>
      <c r="DK119" s="78" t="s">
        <v>470</v>
      </c>
      <c r="DL119" s="127" t="s">
        <v>471</v>
      </c>
      <c r="DM119" s="127" t="s">
        <v>472</v>
      </c>
      <c r="DN119" s="55" t="s">
        <v>1897</v>
      </c>
      <c r="DO119" s="68">
        <v>16.912815626488804</v>
      </c>
      <c r="DP119" s="55" t="s">
        <v>1901</v>
      </c>
      <c r="DQ119" s="55" t="s">
        <v>272</v>
      </c>
      <c r="DR119" s="127" t="s">
        <v>431</v>
      </c>
      <c r="DS119" s="169" t="s">
        <v>2069</v>
      </c>
      <c r="DT119" s="77"/>
      <c r="DU119" s="78" t="s">
        <v>267</v>
      </c>
      <c r="DV119" s="123">
        <v>1840</v>
      </c>
      <c r="DW119" s="123">
        <v>1689</v>
      </c>
      <c r="DX119" s="55">
        <v>13</v>
      </c>
      <c r="DY119" s="55">
        <v>138</v>
      </c>
      <c r="DZ119" s="55">
        <v>40</v>
      </c>
      <c r="EA119" s="55">
        <v>200</v>
      </c>
      <c r="EB119" s="123">
        <v>961</v>
      </c>
      <c r="EC119" s="55">
        <v>548</v>
      </c>
      <c r="ED119" s="55">
        <v>89</v>
      </c>
      <c r="EE119" s="55">
        <v>2</v>
      </c>
      <c r="EF119" s="55">
        <v>0</v>
      </c>
      <c r="EG119" s="55">
        <v>0</v>
      </c>
      <c r="EH119" s="78">
        <v>20</v>
      </c>
      <c r="EI119" s="78">
        <v>1</v>
      </c>
      <c r="EJ119" s="127" t="s">
        <v>268</v>
      </c>
      <c r="EK119" s="127" t="s">
        <v>269</v>
      </c>
      <c r="EL119" s="81">
        <v>16126</v>
      </c>
      <c r="EM119" s="78">
        <v>76</v>
      </c>
      <c r="EN119" s="78" t="s">
        <v>1070</v>
      </c>
      <c r="EO119" s="84">
        <v>175748</v>
      </c>
      <c r="EP119" s="78">
        <v>20.305807999999999</v>
      </c>
      <c r="EQ119" s="263">
        <v>188241.57777355399</v>
      </c>
      <c r="ER119" s="263">
        <v>988915.17381854902</v>
      </c>
      <c r="ES119" s="84">
        <f t="shared" si="13"/>
        <v>800673.59604499501</v>
      </c>
      <c r="ET119" s="113">
        <f t="shared" si="14"/>
        <v>0.80964840791481929</v>
      </c>
      <c r="EU119" s="55">
        <v>8</v>
      </c>
      <c r="EV119" s="55">
        <v>54</v>
      </c>
      <c r="EW119" s="55" t="s">
        <v>1898</v>
      </c>
      <c r="EX119" s="78" t="s">
        <v>291</v>
      </c>
      <c r="EY119" s="158"/>
      <c r="EZ119" s="158" t="s">
        <v>372</v>
      </c>
      <c r="FA119" s="78" t="s">
        <v>267</v>
      </c>
      <c r="FB119" s="55" t="s">
        <v>51</v>
      </c>
      <c r="FC119" s="55" t="s">
        <v>1898</v>
      </c>
      <c r="FD119" s="122"/>
      <c r="FE119" s="55"/>
      <c r="FF119" s="127" t="s">
        <v>267</v>
      </c>
      <c r="FG119" s="55" t="s">
        <v>272</v>
      </c>
      <c r="FH119" s="78" t="s">
        <v>1071</v>
      </c>
      <c r="FI119" s="78" t="s">
        <v>1072</v>
      </c>
      <c r="FJ119" s="55">
        <v>4004</v>
      </c>
      <c r="FK119" s="55">
        <v>13</v>
      </c>
      <c r="FL119" s="78" t="s">
        <v>475</v>
      </c>
      <c r="FM119" s="55"/>
      <c r="FN119" s="55" t="s">
        <v>1900</v>
      </c>
      <c r="FO119" s="55" t="s">
        <v>1900</v>
      </c>
      <c r="FP119" s="55">
        <v>6</v>
      </c>
      <c r="FQ119" s="125">
        <v>161198896.32369971</v>
      </c>
      <c r="FR119" s="125">
        <v>87608.095828097663</v>
      </c>
      <c r="FS119" s="55">
        <v>2.0299999999999998</v>
      </c>
      <c r="FT119" s="55">
        <v>3</v>
      </c>
      <c r="FU119" s="55">
        <v>0</v>
      </c>
      <c r="FV119" s="125">
        <v>905557.68</v>
      </c>
      <c r="FW119" s="55">
        <v>0</v>
      </c>
      <c r="FX119" s="125">
        <v>12173592.210000001</v>
      </c>
      <c r="FY119" s="55">
        <v>0</v>
      </c>
      <c r="FZ119" s="125">
        <v>85232993.829999998</v>
      </c>
      <c r="GA119" s="55" t="s">
        <v>1900</v>
      </c>
      <c r="GB119" s="55" t="s">
        <v>1901</v>
      </c>
      <c r="GC119" s="55" t="s">
        <v>1900</v>
      </c>
      <c r="GD119" s="124">
        <v>92.53</v>
      </c>
      <c r="GE119" s="124">
        <v>38.43</v>
      </c>
      <c r="GF119" s="125">
        <v>11733751.9</v>
      </c>
      <c r="GG119" s="125">
        <v>6947.1592066311432</v>
      </c>
      <c r="GH119" s="125">
        <v>18523668.400000002</v>
      </c>
      <c r="GI119" s="125">
        <v>10967.240023682654</v>
      </c>
      <c r="GJ119" s="125">
        <v>1423913.05</v>
      </c>
      <c r="GK119" s="125">
        <v>843.05094730609835</v>
      </c>
      <c r="GL119" s="125">
        <v>1880465.57</v>
      </c>
      <c r="GM119" s="125">
        <v>1113.3603137951452</v>
      </c>
      <c r="GN119" s="125">
        <v>913511.14</v>
      </c>
      <c r="GO119" s="125">
        <v>540.859171107164</v>
      </c>
      <c r="GP119" s="125">
        <v>81791.899999999994</v>
      </c>
      <c r="GQ119" s="125">
        <v>48.426228537596209</v>
      </c>
      <c r="GR119" s="125">
        <v>162050.78</v>
      </c>
      <c r="GS119" s="125">
        <v>95.944807578448788</v>
      </c>
      <c r="GT119" s="125">
        <v>14061935.960000001</v>
      </c>
      <c r="GU119" s="125">
        <v>8325.5985553582013</v>
      </c>
      <c r="GV119" s="125">
        <v>3197837.4199999981</v>
      </c>
      <c r="GW119" s="125">
        <v>1893.3318058022487</v>
      </c>
      <c r="GX119" s="55">
        <v>0</v>
      </c>
      <c r="GY119" s="55">
        <v>0</v>
      </c>
      <c r="GZ119" s="55">
        <v>0</v>
      </c>
      <c r="HA119" s="55" t="s">
        <v>1898</v>
      </c>
      <c r="HB119" s="172">
        <v>0.46468273581522718</v>
      </c>
      <c r="HC119" s="123">
        <v>1091</v>
      </c>
      <c r="HD119" s="153">
        <v>0.21531478192224196</v>
      </c>
      <c r="HE119" s="123">
        <v>85</v>
      </c>
      <c r="HF119" s="153">
        <v>5.0325636471284782E-2</v>
      </c>
      <c r="HG119" s="123">
        <v>7814</v>
      </c>
      <c r="HH119" s="153">
        <v>1.5421353858298794</v>
      </c>
      <c r="HI119" s="123">
        <v>254</v>
      </c>
      <c r="HJ119" s="153">
        <v>0.15038484310242747</v>
      </c>
      <c r="HK119" s="123">
        <v>2782</v>
      </c>
      <c r="HL119" s="153">
        <v>0.54904282612985988</v>
      </c>
      <c r="HM119" s="123">
        <v>18</v>
      </c>
      <c r="HN119" s="153">
        <v>1.0657193605683837E-2</v>
      </c>
      <c r="HO119" s="123">
        <v>7435</v>
      </c>
      <c r="HP119" s="153">
        <v>1.4673376751529505</v>
      </c>
      <c r="HQ119" s="123">
        <v>7077</v>
      </c>
      <c r="HR119" s="153">
        <v>1.3966844286560094</v>
      </c>
      <c r="HS119" s="123">
        <v>82</v>
      </c>
      <c r="HT119" s="153">
        <v>41</v>
      </c>
      <c r="HU119" s="123">
        <v>89</v>
      </c>
      <c r="HV119" s="153">
        <v>44.5</v>
      </c>
      <c r="HW119" s="123">
        <v>1260</v>
      </c>
      <c r="HX119" s="123">
        <v>420</v>
      </c>
      <c r="HY119" s="153">
        <v>0.64814814814814814</v>
      </c>
      <c r="HZ119" s="123">
        <v>41106</v>
      </c>
      <c r="IA119" s="153">
        <v>8.112492599171107</v>
      </c>
      <c r="IB119" s="123">
        <v>152</v>
      </c>
      <c r="IC119" s="153">
        <v>8.9994079336885732E-2</v>
      </c>
      <c r="ID119" s="123">
        <v>31058</v>
      </c>
      <c r="IE119" s="153">
        <v>6.1294651667653444</v>
      </c>
      <c r="IF119" s="123">
        <v>1734</v>
      </c>
      <c r="IG119" s="153">
        <v>1.0266429840142095</v>
      </c>
      <c r="IH119" s="123">
        <v>1277</v>
      </c>
      <c r="II119" s="153">
        <v>0.25202289323070853</v>
      </c>
      <c r="IJ119" s="123">
        <v>1052</v>
      </c>
      <c r="IK119" s="153">
        <v>0.62285375962107759</v>
      </c>
      <c r="IL119" s="95">
        <v>633</v>
      </c>
      <c r="IM119" s="95">
        <v>415</v>
      </c>
      <c r="IN119" s="95">
        <v>82</v>
      </c>
      <c r="IO119" s="95">
        <v>301</v>
      </c>
      <c r="IP119" s="95">
        <v>51</v>
      </c>
      <c r="IQ119" s="113">
        <v>72.53</v>
      </c>
      <c r="IR119" s="113">
        <v>62.2</v>
      </c>
      <c r="IS119" s="113">
        <v>0.89</v>
      </c>
      <c r="IT119" s="95">
        <v>21</v>
      </c>
      <c r="IU119" s="95">
        <v>68</v>
      </c>
      <c r="IV119" s="113">
        <v>4.026050917702783E-2</v>
      </c>
      <c r="IW119" s="95">
        <v>7</v>
      </c>
      <c r="IX119" s="95">
        <v>34</v>
      </c>
      <c r="IY119" s="124">
        <f>(IW119/$DW119)*100</f>
        <v>0.41444641799881587</v>
      </c>
      <c r="IZ119" s="124">
        <f>(IX119/$DW119)*100</f>
        <v>2.0130254588513914</v>
      </c>
      <c r="JA119" s="182" t="s">
        <v>272</v>
      </c>
      <c r="JB119" s="182">
        <v>27</v>
      </c>
      <c r="JC119" s="230">
        <v>1.4673913043478261E-2</v>
      </c>
      <c r="JD119" s="205"/>
    </row>
    <row r="120" spans="1:264" s="35" customFormat="1" ht="29.25" hidden="1" customHeight="1">
      <c r="A120" s="122" t="s">
        <v>278</v>
      </c>
      <c r="B120" s="158" t="s">
        <v>278</v>
      </c>
      <c r="C120" s="158" t="s">
        <v>1691</v>
      </c>
      <c r="D120" s="55">
        <v>10</v>
      </c>
      <c r="E120" s="158" t="s">
        <v>1090</v>
      </c>
      <c r="F120" s="145">
        <v>10</v>
      </c>
      <c r="G120" s="55" t="s">
        <v>2070</v>
      </c>
      <c r="H120" s="123">
        <v>1129</v>
      </c>
      <c r="I120" s="123">
        <v>2405</v>
      </c>
      <c r="J120" s="124">
        <v>2.1302037</v>
      </c>
      <c r="K120" s="124">
        <v>18.8163862</v>
      </c>
      <c r="L120" s="123">
        <v>873</v>
      </c>
      <c r="M120" s="123">
        <v>1532</v>
      </c>
      <c r="N120" s="123">
        <v>182</v>
      </c>
      <c r="O120" s="123">
        <v>234</v>
      </c>
      <c r="P120" s="123">
        <v>259</v>
      </c>
      <c r="Q120" s="123">
        <v>190</v>
      </c>
      <c r="R120" s="123">
        <v>206</v>
      </c>
      <c r="S120" s="123">
        <v>307</v>
      </c>
      <c r="T120" s="123">
        <v>260</v>
      </c>
      <c r="U120" s="123">
        <v>249</v>
      </c>
      <c r="V120" s="123">
        <v>145</v>
      </c>
      <c r="W120" s="123">
        <v>119</v>
      </c>
      <c r="X120" s="123">
        <v>148</v>
      </c>
      <c r="Y120" s="123">
        <v>83</v>
      </c>
      <c r="Z120" s="123">
        <v>23</v>
      </c>
      <c r="AA120" s="123">
        <v>786</v>
      </c>
      <c r="AB120" s="123">
        <v>323</v>
      </c>
      <c r="AC120" s="123">
        <v>254</v>
      </c>
      <c r="AD120" s="123">
        <v>82</v>
      </c>
      <c r="AE120" s="123">
        <v>1744</v>
      </c>
      <c r="AF120" s="123">
        <v>535</v>
      </c>
      <c r="AG120" s="123">
        <v>29</v>
      </c>
      <c r="AH120" s="123">
        <v>15</v>
      </c>
      <c r="AI120" s="123">
        <v>480</v>
      </c>
      <c r="AJ120" s="123">
        <v>127</v>
      </c>
      <c r="AK120" s="123">
        <v>17</v>
      </c>
      <c r="AL120" s="123">
        <v>13</v>
      </c>
      <c r="AM120" s="123">
        <v>64</v>
      </c>
      <c r="AN120" s="125">
        <v>520.82373782108061</v>
      </c>
      <c r="AO120" s="125">
        <v>389</v>
      </c>
      <c r="AP120" s="123">
        <v>31</v>
      </c>
      <c r="AQ120" s="123">
        <v>68</v>
      </c>
      <c r="AR120" s="123">
        <v>363</v>
      </c>
      <c r="AS120" s="123">
        <v>114</v>
      </c>
      <c r="AT120" s="123">
        <v>131</v>
      </c>
      <c r="AU120" s="123">
        <v>74</v>
      </c>
      <c r="AV120" s="123">
        <v>58</v>
      </c>
      <c r="AW120" s="123">
        <v>58</v>
      </c>
      <c r="AX120" s="123">
        <v>47</v>
      </c>
      <c r="AY120" s="123">
        <v>33</v>
      </c>
      <c r="AZ120" s="123">
        <v>152</v>
      </c>
      <c r="BA120" s="125">
        <v>23793.985752448796</v>
      </c>
      <c r="BB120" s="125">
        <v>17201</v>
      </c>
      <c r="BC120" s="123">
        <v>63</v>
      </c>
      <c r="BD120" s="123">
        <v>189</v>
      </c>
      <c r="BE120" s="123">
        <v>257</v>
      </c>
      <c r="BF120" s="123">
        <v>133</v>
      </c>
      <c r="BG120" s="123">
        <v>91</v>
      </c>
      <c r="BH120" s="123">
        <v>86</v>
      </c>
      <c r="BI120" s="123">
        <v>57</v>
      </c>
      <c r="BJ120" s="123">
        <v>63</v>
      </c>
      <c r="BK120" s="123">
        <v>34</v>
      </c>
      <c r="BL120" s="123">
        <v>33</v>
      </c>
      <c r="BM120" s="123">
        <v>31</v>
      </c>
      <c r="BN120" s="123">
        <v>19</v>
      </c>
      <c r="BO120" s="123">
        <v>14</v>
      </c>
      <c r="BP120" s="123">
        <v>12</v>
      </c>
      <c r="BQ120" s="123">
        <v>8</v>
      </c>
      <c r="BR120" s="123">
        <v>8</v>
      </c>
      <c r="BS120" s="123">
        <v>7</v>
      </c>
      <c r="BT120" s="123">
        <v>4</v>
      </c>
      <c r="BU120" s="123">
        <v>3</v>
      </c>
      <c r="BV120" s="123">
        <v>1</v>
      </c>
      <c r="BW120" s="123">
        <v>10</v>
      </c>
      <c r="BX120" s="123">
        <v>520</v>
      </c>
      <c r="BY120" s="125">
        <v>36305.684615384613</v>
      </c>
      <c r="BZ120" s="125">
        <v>31827</v>
      </c>
      <c r="CA120" s="123">
        <v>186</v>
      </c>
      <c r="CB120" s="125">
        <v>12428.284946236559</v>
      </c>
      <c r="CC120" s="125">
        <v>7603.5</v>
      </c>
      <c r="CD120" s="123">
        <v>428</v>
      </c>
      <c r="CE120" s="125">
        <v>13905.63785046729</v>
      </c>
      <c r="CF120" s="125">
        <v>10536</v>
      </c>
      <c r="CG120" s="123">
        <v>768</v>
      </c>
      <c r="CH120" s="123">
        <v>210</v>
      </c>
      <c r="CI120" s="123">
        <v>107</v>
      </c>
      <c r="CJ120" s="123">
        <v>29</v>
      </c>
      <c r="CK120" s="123">
        <v>8</v>
      </c>
      <c r="CL120" s="123">
        <v>9</v>
      </c>
      <c r="CM120" s="126">
        <v>7.9716563330380873E-3</v>
      </c>
      <c r="CN120" s="123">
        <v>63</v>
      </c>
      <c r="CO120" s="126">
        <v>5.5801594331266607E-2</v>
      </c>
      <c r="CP120" s="123">
        <v>580</v>
      </c>
      <c r="CQ120" s="123">
        <v>224</v>
      </c>
      <c r="CR120" s="126">
        <v>9.3139293139293144E-2</v>
      </c>
      <c r="CS120" s="123">
        <v>186</v>
      </c>
      <c r="CT120" s="126">
        <f t="shared" si="9"/>
        <v>0.16474756421612047</v>
      </c>
      <c r="CU120" s="123">
        <v>454</v>
      </c>
      <c r="CV120" s="126">
        <f t="shared" si="10"/>
        <v>0.40212577502214347</v>
      </c>
      <c r="CW120" s="123">
        <v>33</v>
      </c>
      <c r="CX120" s="126">
        <f t="shared" si="11"/>
        <v>2.9229406554472984E-2</v>
      </c>
      <c r="CY120" s="123">
        <v>183</v>
      </c>
      <c r="CZ120" s="126">
        <f t="shared" si="12"/>
        <v>0.16209034543844109</v>
      </c>
      <c r="DA120" s="122" t="s">
        <v>2010</v>
      </c>
      <c r="DB120" s="55"/>
      <c r="DC120" s="55">
        <v>35</v>
      </c>
      <c r="DD120" s="55">
        <v>12</v>
      </c>
      <c r="DE120" s="78" t="s">
        <v>350</v>
      </c>
      <c r="DF120" s="127" t="s">
        <v>351</v>
      </c>
      <c r="DG120" s="78" t="s">
        <v>797</v>
      </c>
      <c r="DH120" s="127" t="s">
        <v>798</v>
      </c>
      <c r="DI120" s="78" t="s">
        <v>428</v>
      </c>
      <c r="DJ120" s="127" t="s">
        <v>429</v>
      </c>
      <c r="DK120" s="78" t="s">
        <v>286</v>
      </c>
      <c r="DL120" s="127" t="s">
        <v>287</v>
      </c>
      <c r="DM120" s="127" t="s">
        <v>1091</v>
      </c>
      <c r="DN120" s="55" t="s">
        <v>1897</v>
      </c>
      <c r="DO120" s="68">
        <v>13.787820758330099</v>
      </c>
      <c r="DP120" s="55" t="s">
        <v>1898</v>
      </c>
      <c r="DQ120" s="55" t="s">
        <v>272</v>
      </c>
      <c r="DR120" s="127" t="s">
        <v>431</v>
      </c>
      <c r="DS120" s="169" t="s">
        <v>2071</v>
      </c>
      <c r="DT120" s="77"/>
      <c r="DU120" s="78" t="s">
        <v>267</v>
      </c>
      <c r="DV120" s="123">
        <v>1165</v>
      </c>
      <c r="DW120" s="123">
        <v>1135</v>
      </c>
      <c r="DX120" s="55">
        <v>20</v>
      </c>
      <c r="DY120" s="55">
        <v>10</v>
      </c>
      <c r="DZ120" s="55">
        <v>136</v>
      </c>
      <c r="EA120" s="55">
        <v>398</v>
      </c>
      <c r="EB120" s="123">
        <v>455</v>
      </c>
      <c r="EC120" s="55">
        <v>174</v>
      </c>
      <c r="ED120" s="55">
        <v>1</v>
      </c>
      <c r="EE120" s="55">
        <v>0</v>
      </c>
      <c r="EF120" s="55">
        <v>1</v>
      </c>
      <c r="EG120" s="55">
        <v>0</v>
      </c>
      <c r="EH120" s="78">
        <v>16</v>
      </c>
      <c r="EI120" s="78">
        <v>0</v>
      </c>
      <c r="EJ120" s="127" t="s">
        <v>268</v>
      </c>
      <c r="EK120" s="127" t="s">
        <v>269</v>
      </c>
      <c r="EL120" s="81">
        <v>15280</v>
      </c>
      <c r="EM120" s="78">
        <v>79</v>
      </c>
      <c r="EN120" s="78" t="s">
        <v>271</v>
      </c>
      <c r="EO120" s="84">
        <v>129189</v>
      </c>
      <c r="EP120" s="78">
        <v>15.97</v>
      </c>
      <c r="EQ120" s="263">
        <v>121864.503878185</v>
      </c>
      <c r="ER120" s="263">
        <v>704895.29112760699</v>
      </c>
      <c r="ES120" s="84">
        <f t="shared" si="13"/>
        <v>583030.78724942193</v>
      </c>
      <c r="ET120" s="113">
        <f t="shared" si="14"/>
        <v>0.8271168705308829</v>
      </c>
      <c r="EU120" s="55">
        <v>4</v>
      </c>
      <c r="EV120" s="55">
        <v>35</v>
      </c>
      <c r="EW120" s="55" t="s">
        <v>1898</v>
      </c>
      <c r="EX120" s="78" t="s">
        <v>267</v>
      </c>
      <c r="EY120" s="158"/>
      <c r="EZ120" s="158"/>
      <c r="FA120" s="78" t="s">
        <v>267</v>
      </c>
      <c r="FB120" s="55" t="s">
        <v>51</v>
      </c>
      <c r="FC120" s="55" t="s">
        <v>1898</v>
      </c>
      <c r="FD120" s="122"/>
      <c r="FE120" s="55" t="s">
        <v>1919</v>
      </c>
      <c r="FF120" s="127" t="s">
        <v>267</v>
      </c>
      <c r="FG120" s="55" t="s">
        <v>272</v>
      </c>
      <c r="FH120" s="78" t="s">
        <v>1092</v>
      </c>
      <c r="FI120" s="78" t="s">
        <v>1093</v>
      </c>
      <c r="FJ120" s="55" t="s">
        <v>1094</v>
      </c>
      <c r="FK120" s="55">
        <v>16</v>
      </c>
      <c r="FL120" s="78" t="s">
        <v>1095</v>
      </c>
      <c r="FM120" s="55"/>
      <c r="FN120" s="55" t="s">
        <v>1954</v>
      </c>
      <c r="FO120" s="55" t="s">
        <v>1901</v>
      </c>
      <c r="FP120" s="55">
        <v>3</v>
      </c>
      <c r="FQ120" s="125">
        <v>182120317.29219684</v>
      </c>
      <c r="FR120" s="125">
        <v>156326.45261132775</v>
      </c>
      <c r="FS120" s="55">
        <v>3</v>
      </c>
      <c r="FT120" s="55">
        <v>2</v>
      </c>
      <c r="FU120" s="55">
        <v>0</v>
      </c>
      <c r="FV120" s="125">
        <v>1385385.53</v>
      </c>
      <c r="FW120" s="55">
        <v>0</v>
      </c>
      <c r="FX120" s="125">
        <v>3561144.75</v>
      </c>
      <c r="FY120" s="55">
        <v>0</v>
      </c>
      <c r="FZ120" s="125">
        <v>622024.72</v>
      </c>
      <c r="GA120" s="55" t="s">
        <v>1900</v>
      </c>
      <c r="GB120" s="55" t="s">
        <v>1901</v>
      </c>
      <c r="GC120" s="55" t="s">
        <v>1900</v>
      </c>
      <c r="GD120" s="124">
        <v>89.55</v>
      </c>
      <c r="GE120" s="124">
        <v>47.84</v>
      </c>
      <c r="GF120" s="125">
        <v>6678696.9900000002</v>
      </c>
      <c r="GG120" s="125">
        <v>5884.3145286343615</v>
      </c>
      <c r="GH120" s="125">
        <v>14034575.809999999</v>
      </c>
      <c r="GI120" s="125">
        <v>12365.265030837003</v>
      </c>
      <c r="GJ120" s="125">
        <v>938718.65</v>
      </c>
      <c r="GK120" s="125">
        <v>827.06488986784143</v>
      </c>
      <c r="GL120" s="125">
        <v>1190240.6599999999</v>
      </c>
      <c r="GM120" s="125">
        <v>1048.6701850220263</v>
      </c>
      <c r="GN120" s="125">
        <v>918977.42</v>
      </c>
      <c r="GO120" s="125">
        <v>809.67173568281942</v>
      </c>
      <c r="GP120" s="125">
        <v>50402.78</v>
      </c>
      <c r="GQ120" s="125">
        <v>44.407735682819386</v>
      </c>
      <c r="GR120" s="125">
        <v>130841.98000000001</v>
      </c>
      <c r="GS120" s="125">
        <v>115.27927753303966</v>
      </c>
      <c r="GT120" s="125">
        <v>10805394.319999998</v>
      </c>
      <c r="GU120" s="125">
        <v>9520.1712070484573</v>
      </c>
      <c r="GV120" s="125">
        <v>-1356123.6899999976</v>
      </c>
      <c r="GW120" s="125">
        <v>-1194.8226343612314</v>
      </c>
      <c r="GX120" s="55">
        <v>0</v>
      </c>
      <c r="GY120" s="55">
        <v>0</v>
      </c>
      <c r="GZ120" s="55">
        <v>0</v>
      </c>
      <c r="HA120" s="55" t="s">
        <v>1898</v>
      </c>
      <c r="HB120" s="172">
        <v>0.57601759890323256</v>
      </c>
      <c r="HC120" s="123">
        <v>1017</v>
      </c>
      <c r="HD120" s="153">
        <v>0.29867841409691631</v>
      </c>
      <c r="HE120" s="123">
        <v>121</v>
      </c>
      <c r="HF120" s="153">
        <v>0.1066079295154185</v>
      </c>
      <c r="HG120" s="123">
        <v>8160</v>
      </c>
      <c r="HH120" s="153">
        <v>2.3964757709251101</v>
      </c>
      <c r="HI120" s="123">
        <v>143</v>
      </c>
      <c r="HJ120" s="153">
        <v>0.12599118942731277</v>
      </c>
      <c r="HK120" s="123">
        <v>2771</v>
      </c>
      <c r="HL120" s="153">
        <v>0.8138032305433186</v>
      </c>
      <c r="HM120" s="123">
        <v>41</v>
      </c>
      <c r="HN120" s="153">
        <v>3.6123348017621147E-2</v>
      </c>
      <c r="HO120" s="123">
        <v>1938</v>
      </c>
      <c r="HP120" s="153">
        <v>0.56916299559471362</v>
      </c>
      <c r="HQ120" s="123">
        <v>3782</v>
      </c>
      <c r="HR120" s="153">
        <v>1.1107195301027901</v>
      </c>
      <c r="HS120" s="123">
        <v>3</v>
      </c>
      <c r="HT120" s="153">
        <v>1.5</v>
      </c>
      <c r="HU120" s="123">
        <v>11</v>
      </c>
      <c r="HV120" s="153">
        <v>5.5</v>
      </c>
      <c r="HW120" s="123">
        <v>457</v>
      </c>
      <c r="HX120" s="123">
        <v>152.33333333333334</v>
      </c>
      <c r="HY120" s="153">
        <v>0.36269841269841269</v>
      </c>
      <c r="HZ120" s="123">
        <v>42073</v>
      </c>
      <c r="IA120" s="153">
        <v>12.356240822320117</v>
      </c>
      <c r="IB120" s="123">
        <v>161</v>
      </c>
      <c r="IC120" s="153">
        <v>0.14185022026431718</v>
      </c>
      <c r="ID120" s="123">
        <v>19405</v>
      </c>
      <c r="IE120" s="153">
        <v>5.6989720998531572</v>
      </c>
      <c r="IF120" s="123">
        <v>1512</v>
      </c>
      <c r="IG120" s="153">
        <v>1.3321585903083701</v>
      </c>
      <c r="IH120" s="123">
        <v>2478</v>
      </c>
      <c r="II120" s="153">
        <v>0.72775330396475768</v>
      </c>
      <c r="IJ120" s="123">
        <v>1247</v>
      </c>
      <c r="IK120" s="153">
        <v>1.0986784140969164</v>
      </c>
      <c r="IL120" s="95">
        <v>442</v>
      </c>
      <c r="IM120" s="95">
        <v>439</v>
      </c>
      <c r="IN120" s="95">
        <v>69</v>
      </c>
      <c r="IO120" s="95">
        <v>378</v>
      </c>
      <c r="IP120" s="95">
        <v>60</v>
      </c>
      <c r="IQ120" s="113">
        <v>86.1</v>
      </c>
      <c r="IR120" s="113">
        <v>86.96</v>
      </c>
      <c r="IS120" s="113">
        <v>2.99</v>
      </c>
      <c r="IT120" s="95">
        <v>78.59</v>
      </c>
      <c r="IU120" s="95">
        <v>22</v>
      </c>
      <c r="IV120" s="113">
        <v>1.9383259911894272E-2</v>
      </c>
      <c r="IW120" s="95">
        <v>5</v>
      </c>
      <c r="IX120" s="95">
        <v>28</v>
      </c>
      <c r="IY120" s="124">
        <f>(IW120/$DW120)*100</f>
        <v>0.44052863436123352</v>
      </c>
      <c r="IZ120" s="124">
        <f>(IX120/$DW120)*100</f>
        <v>2.4669603524229076</v>
      </c>
      <c r="JA120" s="182" t="s">
        <v>272</v>
      </c>
      <c r="JB120" s="182">
        <v>79</v>
      </c>
      <c r="JC120" s="230">
        <v>6.7811158798283255E-2</v>
      </c>
      <c r="JD120" s="205"/>
    </row>
    <row r="121" spans="1:264" s="35" customFormat="1" ht="29.25" hidden="1" customHeight="1">
      <c r="A121" s="122" t="s">
        <v>278</v>
      </c>
      <c r="B121" s="158" t="s">
        <v>278</v>
      </c>
      <c r="C121" s="158" t="s">
        <v>1691</v>
      </c>
      <c r="D121" s="55">
        <v>10</v>
      </c>
      <c r="E121" s="158" t="s">
        <v>1097</v>
      </c>
      <c r="F121" s="145">
        <v>161</v>
      </c>
      <c r="G121" s="55" t="s">
        <v>2070</v>
      </c>
      <c r="H121" s="123">
        <v>177</v>
      </c>
      <c r="I121" s="123">
        <v>202</v>
      </c>
      <c r="J121" s="124">
        <v>1.1412428999999999</v>
      </c>
      <c r="K121" s="124">
        <v>15.7937853</v>
      </c>
      <c r="L121" s="123">
        <v>78</v>
      </c>
      <c r="M121" s="123">
        <v>124</v>
      </c>
      <c r="N121" s="123">
        <v>0</v>
      </c>
      <c r="O121" s="123">
        <v>0</v>
      </c>
      <c r="P121" s="123">
        <v>0</v>
      </c>
      <c r="Q121" s="123">
        <v>0</v>
      </c>
      <c r="R121" s="123">
        <v>0</v>
      </c>
      <c r="S121" s="123">
        <v>0</v>
      </c>
      <c r="T121" s="123">
        <v>0</v>
      </c>
      <c r="U121" s="123">
        <v>1</v>
      </c>
      <c r="V121" s="123">
        <v>2</v>
      </c>
      <c r="W121" s="123">
        <v>9</v>
      </c>
      <c r="X121" s="123">
        <v>73</v>
      </c>
      <c r="Y121" s="123">
        <v>84</v>
      </c>
      <c r="Z121" s="123">
        <v>33</v>
      </c>
      <c r="AA121" s="123">
        <v>0</v>
      </c>
      <c r="AB121" s="123">
        <v>196</v>
      </c>
      <c r="AC121" s="123">
        <v>190</v>
      </c>
      <c r="AD121" s="123">
        <v>8</v>
      </c>
      <c r="AE121" s="123">
        <v>126</v>
      </c>
      <c r="AF121" s="123">
        <v>44</v>
      </c>
      <c r="AG121" s="123">
        <v>24</v>
      </c>
      <c r="AH121" s="123">
        <v>0</v>
      </c>
      <c r="AI121" s="123">
        <v>125</v>
      </c>
      <c r="AJ121" s="123">
        <v>54</v>
      </c>
      <c r="AK121" s="123">
        <v>9</v>
      </c>
      <c r="AL121" s="123">
        <v>2</v>
      </c>
      <c r="AM121" s="123">
        <v>5</v>
      </c>
      <c r="AN121" s="125">
        <v>347.27118644067798</v>
      </c>
      <c r="AO121" s="125">
        <v>255</v>
      </c>
      <c r="AP121" s="123">
        <v>4</v>
      </c>
      <c r="AQ121" s="123">
        <v>6</v>
      </c>
      <c r="AR121" s="123">
        <v>100</v>
      </c>
      <c r="AS121" s="123">
        <v>31</v>
      </c>
      <c r="AT121" s="123">
        <v>8</v>
      </c>
      <c r="AU121" s="123">
        <v>10</v>
      </c>
      <c r="AV121" s="123">
        <v>7</v>
      </c>
      <c r="AW121" s="123">
        <v>1</v>
      </c>
      <c r="AX121" s="123">
        <v>3</v>
      </c>
      <c r="AY121" s="123">
        <v>2</v>
      </c>
      <c r="AZ121" s="123">
        <v>5</v>
      </c>
      <c r="BA121" s="125">
        <v>15540.039772727272</v>
      </c>
      <c r="BB121" s="125">
        <v>11154</v>
      </c>
      <c r="BC121" s="123">
        <v>5</v>
      </c>
      <c r="BD121" s="123">
        <v>26</v>
      </c>
      <c r="BE121" s="123">
        <v>95</v>
      </c>
      <c r="BF121" s="123">
        <v>22</v>
      </c>
      <c r="BG121" s="123">
        <v>11</v>
      </c>
      <c r="BH121" s="123">
        <v>6</v>
      </c>
      <c r="BI121" s="123">
        <v>3</v>
      </c>
      <c r="BJ121" s="123">
        <v>1</v>
      </c>
      <c r="BK121" s="123">
        <v>4</v>
      </c>
      <c r="BL121" s="123">
        <v>0</v>
      </c>
      <c r="BM121" s="123">
        <v>1</v>
      </c>
      <c r="BN121" s="123">
        <v>1</v>
      </c>
      <c r="BO121" s="123">
        <v>0</v>
      </c>
      <c r="BP121" s="123">
        <v>0</v>
      </c>
      <c r="BQ121" s="123">
        <v>0</v>
      </c>
      <c r="BR121" s="123">
        <v>0</v>
      </c>
      <c r="BS121" s="123">
        <v>0</v>
      </c>
      <c r="BT121" s="123">
        <v>0</v>
      </c>
      <c r="BU121" s="123">
        <v>0</v>
      </c>
      <c r="BV121" s="123">
        <v>0</v>
      </c>
      <c r="BW121" s="123">
        <v>1</v>
      </c>
      <c r="BX121" s="123">
        <v>14</v>
      </c>
      <c r="BY121" s="125">
        <v>25954.5</v>
      </c>
      <c r="BZ121" s="125">
        <v>22464</v>
      </c>
      <c r="CA121" s="123">
        <v>4</v>
      </c>
      <c r="CB121" s="125">
        <v>6831.25</v>
      </c>
      <c r="CC121" s="125">
        <v>6036</v>
      </c>
      <c r="CD121" s="123">
        <v>158</v>
      </c>
      <c r="CE121" s="125">
        <v>14837.715189873417</v>
      </c>
      <c r="CF121" s="125">
        <v>10575.5</v>
      </c>
      <c r="CG121" s="123">
        <v>156</v>
      </c>
      <c r="CH121" s="123">
        <v>13</v>
      </c>
      <c r="CI121" s="123">
        <v>6</v>
      </c>
      <c r="CJ121" s="123">
        <v>0</v>
      </c>
      <c r="CK121" s="123">
        <v>0</v>
      </c>
      <c r="CL121" s="123">
        <v>1</v>
      </c>
      <c r="CM121" s="126">
        <v>5.6497175141242938E-3</v>
      </c>
      <c r="CN121" s="123">
        <v>2</v>
      </c>
      <c r="CO121" s="126">
        <v>1.1299435028248588E-2</v>
      </c>
      <c r="CP121" s="123">
        <v>108</v>
      </c>
      <c r="CQ121" s="123">
        <v>0</v>
      </c>
      <c r="CR121" s="126">
        <v>0</v>
      </c>
      <c r="CS121" s="123">
        <v>13</v>
      </c>
      <c r="CT121" s="126">
        <f t="shared" si="9"/>
        <v>7.3446327683615822E-2</v>
      </c>
      <c r="CU121" s="123">
        <v>0</v>
      </c>
      <c r="CV121" s="126">
        <f t="shared" si="10"/>
        <v>0</v>
      </c>
      <c r="CW121" s="123">
        <v>13</v>
      </c>
      <c r="CX121" s="126">
        <f t="shared" si="11"/>
        <v>7.3446327683615822E-2</v>
      </c>
      <c r="CY121" s="123">
        <v>0</v>
      </c>
      <c r="CZ121" s="126">
        <f t="shared" si="12"/>
        <v>0</v>
      </c>
      <c r="DA121" s="122" t="s">
        <v>2010</v>
      </c>
      <c r="DB121" s="55"/>
      <c r="DC121" s="55">
        <v>1</v>
      </c>
      <c r="DD121" s="55">
        <v>1</v>
      </c>
      <c r="DE121" s="78" t="s">
        <v>350</v>
      </c>
      <c r="DF121" s="127" t="s">
        <v>351</v>
      </c>
      <c r="DG121" s="78" t="s">
        <v>426</v>
      </c>
      <c r="DH121" s="127" t="s">
        <v>427</v>
      </c>
      <c r="DI121" s="78" t="s">
        <v>428</v>
      </c>
      <c r="DJ121" s="127" t="s">
        <v>429</v>
      </c>
      <c r="DK121" s="78" t="s">
        <v>286</v>
      </c>
      <c r="DL121" s="127" t="s">
        <v>287</v>
      </c>
      <c r="DM121" s="127" t="s">
        <v>430</v>
      </c>
      <c r="DN121" s="55" t="s">
        <v>1897</v>
      </c>
      <c r="DO121" s="68">
        <v>13.787820758330099</v>
      </c>
      <c r="DP121" s="55" t="s">
        <v>1898</v>
      </c>
      <c r="DQ121" s="55" t="s">
        <v>272</v>
      </c>
      <c r="DR121" s="127" t="s">
        <v>431</v>
      </c>
      <c r="DS121" s="169" t="s">
        <v>2071</v>
      </c>
      <c r="DT121" s="77"/>
      <c r="DU121" s="78" t="s">
        <v>519</v>
      </c>
      <c r="DV121" s="123">
        <v>184</v>
      </c>
      <c r="DW121" s="123">
        <v>177</v>
      </c>
      <c r="DX121" s="55">
        <v>5</v>
      </c>
      <c r="DY121" s="55">
        <v>2</v>
      </c>
      <c r="DZ121" s="55">
        <v>0</v>
      </c>
      <c r="EA121" s="55">
        <v>184</v>
      </c>
      <c r="EB121" s="123">
        <v>0</v>
      </c>
      <c r="EC121" s="55">
        <v>0</v>
      </c>
      <c r="ED121" s="55">
        <v>0</v>
      </c>
      <c r="EE121" s="55">
        <v>0</v>
      </c>
      <c r="EF121" s="55">
        <v>0</v>
      </c>
      <c r="EG121" s="55">
        <v>0</v>
      </c>
      <c r="EH121" s="78">
        <v>1</v>
      </c>
      <c r="EI121" s="78">
        <v>0</v>
      </c>
      <c r="EJ121" s="127" t="s">
        <v>268</v>
      </c>
      <c r="EK121" s="127" t="s">
        <v>269</v>
      </c>
      <c r="EL121" s="81">
        <v>24258</v>
      </c>
      <c r="EM121" s="78">
        <v>54</v>
      </c>
      <c r="EN121" s="78" t="s">
        <v>428</v>
      </c>
      <c r="EO121" s="84">
        <v>7110</v>
      </c>
      <c r="EP121" s="78">
        <v>1.45</v>
      </c>
      <c r="EQ121" s="263">
        <v>6436.5022018826903</v>
      </c>
      <c r="ER121" s="263">
        <v>64407.664635974797</v>
      </c>
      <c r="ES121" s="84">
        <f t="shared" si="13"/>
        <v>57971.162434092104</v>
      </c>
      <c r="ET121" s="113">
        <f t="shared" si="14"/>
        <v>0.900066207364277</v>
      </c>
      <c r="EU121" s="55">
        <v>0</v>
      </c>
      <c r="EV121" s="55">
        <v>2</v>
      </c>
      <c r="EW121" s="55" t="s">
        <v>1898</v>
      </c>
      <c r="EX121" s="78" t="s">
        <v>267</v>
      </c>
      <c r="EY121" s="158"/>
      <c r="EZ121" s="158"/>
      <c r="FA121" s="78" t="s">
        <v>267</v>
      </c>
      <c r="FB121" s="55" t="s">
        <v>51</v>
      </c>
      <c r="FC121" s="55" t="s">
        <v>1898</v>
      </c>
      <c r="FD121" s="122"/>
      <c r="FE121" s="55" t="s">
        <v>1919</v>
      </c>
      <c r="FF121" s="127" t="s">
        <v>267</v>
      </c>
      <c r="FG121" s="55" t="s">
        <v>272</v>
      </c>
      <c r="FH121" s="78" t="s">
        <v>1098</v>
      </c>
      <c r="FI121" s="78" t="s">
        <v>433</v>
      </c>
      <c r="FJ121" s="55">
        <v>4006</v>
      </c>
      <c r="FK121" s="55">
        <v>16</v>
      </c>
      <c r="FL121" s="78" t="s">
        <v>435</v>
      </c>
      <c r="FM121" s="55"/>
      <c r="FN121" s="55" t="s">
        <v>1900</v>
      </c>
      <c r="FO121" s="55" t="s">
        <v>1900</v>
      </c>
      <c r="FP121" s="55">
        <v>0</v>
      </c>
      <c r="FQ121" s="125">
        <v>19483984.074180365</v>
      </c>
      <c r="FR121" s="125">
        <v>105891.2177944585</v>
      </c>
      <c r="FS121" s="55">
        <v>1</v>
      </c>
      <c r="FT121" s="55">
        <v>3</v>
      </c>
      <c r="FU121" s="55">
        <v>1</v>
      </c>
      <c r="FV121" s="125">
        <v>1240978.27</v>
      </c>
      <c r="FW121" s="55">
        <v>3</v>
      </c>
      <c r="FX121" s="125">
        <v>323144.67000000004</v>
      </c>
      <c r="FY121" s="55">
        <v>1</v>
      </c>
      <c r="FZ121" s="125">
        <v>607990.24</v>
      </c>
      <c r="GA121" s="55" t="s">
        <v>1900</v>
      </c>
      <c r="GB121" s="55" t="s">
        <v>1901</v>
      </c>
      <c r="GC121" s="55" t="s">
        <v>1900</v>
      </c>
      <c r="GD121" s="124">
        <v>97.77</v>
      </c>
      <c r="GE121" s="124">
        <v>16.95</v>
      </c>
      <c r="GF121" s="125">
        <v>708404.61</v>
      </c>
      <c r="GG121" s="125">
        <v>4002.2859322033896</v>
      </c>
      <c r="GH121" s="125">
        <v>2155396.1099999994</v>
      </c>
      <c r="GI121" s="125">
        <v>12177.379152542369</v>
      </c>
      <c r="GJ121" s="125">
        <v>152570.48000000001</v>
      </c>
      <c r="GK121" s="125">
        <v>861.98011299435029</v>
      </c>
      <c r="GL121" s="125">
        <v>189132.62</v>
      </c>
      <c r="GM121" s="125">
        <v>1068.5458757062147</v>
      </c>
      <c r="GN121" s="125">
        <v>98244.07</v>
      </c>
      <c r="GO121" s="125">
        <v>555.0512429378532</v>
      </c>
      <c r="GP121" s="125">
        <v>0</v>
      </c>
      <c r="GQ121" s="125">
        <v>0</v>
      </c>
      <c r="GR121" s="125">
        <v>17235.45</v>
      </c>
      <c r="GS121" s="125">
        <v>97.375423728813558</v>
      </c>
      <c r="GT121" s="125">
        <v>1698213.4899999993</v>
      </c>
      <c r="GU121" s="125">
        <v>9594.4264971751381</v>
      </c>
      <c r="GV121" s="125">
        <v>-483431.87999999942</v>
      </c>
      <c r="GW121" s="125">
        <v>-2731.2535593220305</v>
      </c>
      <c r="GX121" s="55">
        <v>0</v>
      </c>
      <c r="GY121" s="55">
        <v>0</v>
      </c>
      <c r="GZ121" s="55">
        <v>0</v>
      </c>
      <c r="HA121" s="55" t="s">
        <v>1898</v>
      </c>
      <c r="HB121" s="172">
        <v>0.54546284142874812</v>
      </c>
      <c r="HC121" s="123">
        <v>24</v>
      </c>
      <c r="HD121" s="153">
        <v>4.519774011299435E-2</v>
      </c>
      <c r="HE121" s="123">
        <v>3</v>
      </c>
      <c r="HF121" s="153">
        <v>1.6949152542372881E-2</v>
      </c>
      <c r="HG121" s="123">
        <v>658</v>
      </c>
      <c r="HH121" s="153">
        <v>1.2391713747645952</v>
      </c>
      <c r="HI121" s="123">
        <v>17</v>
      </c>
      <c r="HJ121" s="153">
        <v>9.6045197740112997E-2</v>
      </c>
      <c r="HK121" s="123">
        <v>469</v>
      </c>
      <c r="HL121" s="153">
        <v>0.8832391713747646</v>
      </c>
      <c r="HM121" s="123">
        <v>7</v>
      </c>
      <c r="HN121" s="153">
        <v>3.954802259887006E-2</v>
      </c>
      <c r="HO121" s="123">
        <v>172</v>
      </c>
      <c r="HP121" s="153">
        <v>0.3239171374764595</v>
      </c>
      <c r="HQ121" s="123">
        <v>141</v>
      </c>
      <c r="HR121" s="153">
        <v>0.2655367231638418</v>
      </c>
      <c r="HS121" s="123">
        <v>1</v>
      </c>
      <c r="HT121" s="153">
        <v>0.5</v>
      </c>
      <c r="HU121" s="123">
        <v>0</v>
      </c>
      <c r="HV121" s="153">
        <v>0</v>
      </c>
      <c r="HW121" s="123">
        <v>145</v>
      </c>
      <c r="HX121" s="123">
        <v>48.333333333333336</v>
      </c>
      <c r="HY121" s="153">
        <v>2.0138888888888888</v>
      </c>
      <c r="HZ121" s="123">
        <v>3599</v>
      </c>
      <c r="IA121" s="153">
        <v>6.7777777777777786</v>
      </c>
      <c r="IB121" s="123">
        <v>14</v>
      </c>
      <c r="IC121" s="153">
        <v>7.909604519774012E-2</v>
      </c>
      <c r="ID121" s="123">
        <v>1735</v>
      </c>
      <c r="IE121" s="153">
        <v>3.2674199623352167</v>
      </c>
      <c r="IF121" s="123">
        <v>153</v>
      </c>
      <c r="IG121" s="153">
        <v>0.86440677966101698</v>
      </c>
      <c r="IH121" s="123">
        <v>224</v>
      </c>
      <c r="II121" s="153">
        <v>0.42184557438794729</v>
      </c>
      <c r="IJ121" s="123">
        <v>63</v>
      </c>
      <c r="IK121" s="153">
        <v>0.3559322033898305</v>
      </c>
      <c r="IL121" s="95">
        <v>0</v>
      </c>
      <c r="IM121" s="95">
        <v>0</v>
      </c>
      <c r="IN121" s="95">
        <v>0</v>
      </c>
      <c r="IO121" s="95">
        <v>0</v>
      </c>
      <c r="IP121" s="95">
        <v>0</v>
      </c>
      <c r="IQ121" s="113" t="s">
        <v>1900</v>
      </c>
      <c r="IR121" s="113" t="s">
        <v>1900</v>
      </c>
      <c r="IS121" s="113" t="s">
        <v>1900</v>
      </c>
      <c r="IT121" s="95">
        <v>78.59</v>
      </c>
      <c r="IU121" s="95">
        <v>2</v>
      </c>
      <c r="IV121" s="113">
        <v>1.1299435028248588E-2</v>
      </c>
      <c r="IW121" s="95" t="s">
        <v>1900</v>
      </c>
      <c r="IX121" s="95" t="s">
        <v>1900</v>
      </c>
      <c r="IY121" s="124" t="s">
        <v>1900</v>
      </c>
      <c r="IZ121" s="124" t="s">
        <v>1900</v>
      </c>
      <c r="JA121" s="182" t="s">
        <v>267</v>
      </c>
      <c r="JB121" s="182">
        <v>6</v>
      </c>
      <c r="JC121" s="230">
        <v>3.2608695652173912E-2</v>
      </c>
      <c r="JD121" s="205"/>
    </row>
    <row r="122" spans="1:264" s="35" customFormat="1" ht="29.25" hidden="1" customHeight="1">
      <c r="A122" s="122" t="s">
        <v>278</v>
      </c>
      <c r="B122" s="158" t="s">
        <v>278</v>
      </c>
      <c r="C122" s="158" t="s">
        <v>1781</v>
      </c>
      <c r="D122" s="55">
        <v>122</v>
      </c>
      <c r="E122" s="158" t="s">
        <v>1107</v>
      </c>
      <c r="F122" s="145">
        <v>122</v>
      </c>
      <c r="G122" s="55" t="s">
        <v>2072</v>
      </c>
      <c r="H122" s="123">
        <v>875</v>
      </c>
      <c r="I122" s="123">
        <v>2392</v>
      </c>
      <c r="J122" s="124">
        <v>2.7337142999999999</v>
      </c>
      <c r="K122" s="124">
        <v>24.835885699999999</v>
      </c>
      <c r="L122" s="123">
        <v>921</v>
      </c>
      <c r="M122" s="123">
        <v>1471</v>
      </c>
      <c r="N122" s="123">
        <v>127</v>
      </c>
      <c r="O122" s="123">
        <v>211</v>
      </c>
      <c r="P122" s="123">
        <v>251</v>
      </c>
      <c r="Q122" s="123">
        <v>258</v>
      </c>
      <c r="R122" s="123">
        <v>230</v>
      </c>
      <c r="S122" s="123">
        <v>309</v>
      </c>
      <c r="T122" s="123">
        <v>212</v>
      </c>
      <c r="U122" s="123">
        <v>239</v>
      </c>
      <c r="V122" s="123">
        <v>148</v>
      </c>
      <c r="W122" s="123">
        <v>129</v>
      </c>
      <c r="X122" s="123">
        <v>158</v>
      </c>
      <c r="Y122" s="123">
        <v>85</v>
      </c>
      <c r="Z122" s="123">
        <v>35</v>
      </c>
      <c r="AA122" s="123">
        <v>739</v>
      </c>
      <c r="AB122" s="123">
        <v>349</v>
      </c>
      <c r="AC122" s="123">
        <v>278</v>
      </c>
      <c r="AD122" s="123">
        <v>121</v>
      </c>
      <c r="AE122" s="123">
        <v>1477</v>
      </c>
      <c r="AF122" s="123">
        <v>716</v>
      </c>
      <c r="AG122" s="123">
        <v>58</v>
      </c>
      <c r="AH122" s="123">
        <v>20</v>
      </c>
      <c r="AI122" s="123">
        <v>384</v>
      </c>
      <c r="AJ122" s="123">
        <v>134</v>
      </c>
      <c r="AK122" s="123">
        <v>17</v>
      </c>
      <c r="AL122" s="123">
        <v>13</v>
      </c>
      <c r="AM122" s="123">
        <v>94</v>
      </c>
      <c r="AN122" s="125">
        <v>658.60685714285717</v>
      </c>
      <c r="AO122" s="125">
        <v>501</v>
      </c>
      <c r="AP122" s="123">
        <v>13</v>
      </c>
      <c r="AQ122" s="123">
        <v>32</v>
      </c>
      <c r="AR122" s="123">
        <v>209</v>
      </c>
      <c r="AS122" s="123">
        <v>80</v>
      </c>
      <c r="AT122" s="123">
        <v>97</v>
      </c>
      <c r="AU122" s="123">
        <v>71</v>
      </c>
      <c r="AV122" s="123">
        <v>51</v>
      </c>
      <c r="AW122" s="123">
        <v>55</v>
      </c>
      <c r="AX122" s="123">
        <v>34</v>
      </c>
      <c r="AY122" s="123">
        <v>33</v>
      </c>
      <c r="AZ122" s="123">
        <v>200</v>
      </c>
      <c r="BA122" s="125">
        <v>31985.651515151516</v>
      </c>
      <c r="BB122" s="125">
        <v>23474</v>
      </c>
      <c r="BC122" s="123">
        <v>37</v>
      </c>
      <c r="BD122" s="123">
        <v>109</v>
      </c>
      <c r="BE122" s="123">
        <v>131</v>
      </c>
      <c r="BF122" s="123">
        <v>105</v>
      </c>
      <c r="BG122" s="123">
        <v>71</v>
      </c>
      <c r="BH122" s="123">
        <v>63</v>
      </c>
      <c r="BI122" s="123">
        <v>57</v>
      </c>
      <c r="BJ122" s="123">
        <v>52</v>
      </c>
      <c r="BK122" s="123">
        <v>40</v>
      </c>
      <c r="BL122" s="123">
        <v>43</v>
      </c>
      <c r="BM122" s="123">
        <v>24</v>
      </c>
      <c r="BN122" s="123">
        <v>24</v>
      </c>
      <c r="BO122" s="123">
        <v>19</v>
      </c>
      <c r="BP122" s="123">
        <v>12</v>
      </c>
      <c r="BQ122" s="123">
        <v>11</v>
      </c>
      <c r="BR122" s="123">
        <v>6</v>
      </c>
      <c r="BS122" s="123">
        <v>9</v>
      </c>
      <c r="BT122" s="123">
        <v>7</v>
      </c>
      <c r="BU122" s="123">
        <v>5</v>
      </c>
      <c r="BV122" s="123">
        <v>3</v>
      </c>
      <c r="BW122" s="123">
        <v>30</v>
      </c>
      <c r="BX122" s="123">
        <v>450</v>
      </c>
      <c r="BY122" s="125">
        <v>46198.400000000001</v>
      </c>
      <c r="BZ122" s="125">
        <v>38839</v>
      </c>
      <c r="CA122" s="123">
        <v>143</v>
      </c>
      <c r="CB122" s="125">
        <v>17806.636363636364</v>
      </c>
      <c r="CC122" s="125">
        <v>13428</v>
      </c>
      <c r="CD122" s="123">
        <v>294</v>
      </c>
      <c r="CE122" s="125">
        <v>18079.551020408162</v>
      </c>
      <c r="CF122" s="125">
        <v>13275</v>
      </c>
      <c r="CG122" s="123">
        <v>497</v>
      </c>
      <c r="CH122" s="123">
        <v>196</v>
      </c>
      <c r="CI122" s="123">
        <v>110</v>
      </c>
      <c r="CJ122" s="123">
        <v>38</v>
      </c>
      <c r="CK122" s="123">
        <v>14</v>
      </c>
      <c r="CL122" s="123">
        <v>17</v>
      </c>
      <c r="CM122" s="126">
        <v>1.9428571428571427E-2</v>
      </c>
      <c r="CN122" s="123">
        <v>66</v>
      </c>
      <c r="CO122" s="126">
        <v>7.5428571428571428E-2</v>
      </c>
      <c r="CP122" s="123">
        <v>365</v>
      </c>
      <c r="CQ122" s="123">
        <v>165</v>
      </c>
      <c r="CR122" s="126">
        <v>6.8979933110367889E-2</v>
      </c>
      <c r="CS122" s="123">
        <v>64</v>
      </c>
      <c r="CT122" s="126">
        <f t="shared" si="9"/>
        <v>7.3142857142857148E-2</v>
      </c>
      <c r="CU122" s="123">
        <v>561</v>
      </c>
      <c r="CV122" s="126">
        <f t="shared" si="10"/>
        <v>0.64114285714285713</v>
      </c>
      <c r="CW122" s="123">
        <v>10</v>
      </c>
      <c r="CX122" s="126">
        <f t="shared" si="11"/>
        <v>1.1428571428571429E-2</v>
      </c>
      <c r="CY122" s="123">
        <v>247</v>
      </c>
      <c r="CZ122" s="126">
        <f t="shared" si="12"/>
        <v>0.28228571428571431</v>
      </c>
      <c r="DA122" s="122" t="s">
        <v>2010</v>
      </c>
      <c r="DB122" s="55"/>
      <c r="DC122" s="55">
        <v>34</v>
      </c>
      <c r="DD122" s="55">
        <v>14</v>
      </c>
      <c r="DE122" s="78" t="s">
        <v>350</v>
      </c>
      <c r="DF122" s="127" t="s">
        <v>351</v>
      </c>
      <c r="DG122" s="78" t="s">
        <v>468</v>
      </c>
      <c r="DH122" s="127" t="s">
        <v>469</v>
      </c>
      <c r="DI122" s="78" t="s">
        <v>428</v>
      </c>
      <c r="DJ122" s="127" t="s">
        <v>429</v>
      </c>
      <c r="DK122" s="78" t="s">
        <v>470</v>
      </c>
      <c r="DL122" s="127" t="s">
        <v>471</v>
      </c>
      <c r="DM122" s="127" t="s">
        <v>358</v>
      </c>
      <c r="DN122" s="55" t="s">
        <v>1897</v>
      </c>
      <c r="DO122" s="68">
        <v>10.32204789430223</v>
      </c>
      <c r="DP122" s="55" t="s">
        <v>1898</v>
      </c>
      <c r="DQ122" s="55" t="s">
        <v>272</v>
      </c>
      <c r="DR122" s="127" t="s">
        <v>359</v>
      </c>
      <c r="DS122" s="169" t="s">
        <v>2073</v>
      </c>
      <c r="DT122" s="77"/>
      <c r="DU122" s="78" t="s">
        <v>267</v>
      </c>
      <c r="DV122" s="123">
        <v>882</v>
      </c>
      <c r="DW122" s="123">
        <v>876</v>
      </c>
      <c r="DX122" s="55">
        <v>4</v>
      </c>
      <c r="DY122" s="55">
        <v>2</v>
      </c>
      <c r="DZ122" s="55">
        <v>3</v>
      </c>
      <c r="EA122" s="55">
        <v>171</v>
      </c>
      <c r="EB122" s="123">
        <v>261</v>
      </c>
      <c r="EC122" s="55">
        <v>323</v>
      </c>
      <c r="ED122" s="55">
        <v>102</v>
      </c>
      <c r="EE122" s="55">
        <v>22</v>
      </c>
      <c r="EF122" s="55">
        <v>0</v>
      </c>
      <c r="EG122" s="55">
        <v>0</v>
      </c>
      <c r="EH122" s="78">
        <v>7</v>
      </c>
      <c r="EI122" s="78">
        <v>0</v>
      </c>
      <c r="EJ122" s="127" t="s">
        <v>268</v>
      </c>
      <c r="EK122" s="127" t="s">
        <v>269</v>
      </c>
      <c r="EL122" s="81">
        <v>22858</v>
      </c>
      <c r="EM122" s="78">
        <v>58</v>
      </c>
      <c r="EN122" s="78" t="s">
        <v>1108</v>
      </c>
      <c r="EO122" s="84">
        <v>58504</v>
      </c>
      <c r="EP122" s="78">
        <v>7.68</v>
      </c>
      <c r="EQ122" s="263">
        <v>59224.398404710497</v>
      </c>
      <c r="ER122" s="263">
        <v>340979.15918253397</v>
      </c>
      <c r="ES122" s="84">
        <f t="shared" si="13"/>
        <v>281754.76077782345</v>
      </c>
      <c r="ET122" s="113">
        <f t="shared" si="14"/>
        <v>0.82631079698039156</v>
      </c>
      <c r="EU122" s="55">
        <v>4</v>
      </c>
      <c r="EV122" s="55">
        <v>14</v>
      </c>
      <c r="EW122" s="55" t="s">
        <v>1898</v>
      </c>
      <c r="EX122" s="78" t="s">
        <v>267</v>
      </c>
      <c r="EY122" s="158"/>
      <c r="EZ122" s="158"/>
      <c r="FA122" s="78" t="s">
        <v>267</v>
      </c>
      <c r="FB122" s="55" t="s">
        <v>51</v>
      </c>
      <c r="FC122" s="55" t="s">
        <v>1898</v>
      </c>
      <c r="FD122" s="122"/>
      <c r="FE122" s="55"/>
      <c r="FF122" s="127" t="s">
        <v>267</v>
      </c>
      <c r="FG122" s="55" t="s">
        <v>1904</v>
      </c>
      <c r="FH122" s="78" t="s">
        <v>1109</v>
      </c>
      <c r="FI122" s="78" t="s">
        <v>1110</v>
      </c>
      <c r="FJ122" s="55">
        <v>4003</v>
      </c>
      <c r="FK122" s="55" t="s">
        <v>1111</v>
      </c>
      <c r="FL122" s="78" t="s">
        <v>363</v>
      </c>
      <c r="FM122" s="55"/>
      <c r="FN122" s="55" t="s">
        <v>1900</v>
      </c>
      <c r="FO122" s="55" t="s">
        <v>1901</v>
      </c>
      <c r="FP122" s="55">
        <v>2</v>
      </c>
      <c r="FQ122" s="125">
        <v>120966889.38323674</v>
      </c>
      <c r="FR122" s="125">
        <v>137150.66823496227</v>
      </c>
      <c r="FS122" s="55">
        <v>3</v>
      </c>
      <c r="FT122" s="55">
        <v>3</v>
      </c>
      <c r="FU122" s="55">
        <v>4</v>
      </c>
      <c r="FV122" s="125">
        <v>21539134.199999999</v>
      </c>
      <c r="FW122" s="55">
        <v>10</v>
      </c>
      <c r="FX122" s="125">
        <v>5380547.1299999999</v>
      </c>
      <c r="FY122" s="55">
        <v>2</v>
      </c>
      <c r="FZ122" s="125">
        <v>8989195.7300000004</v>
      </c>
      <c r="GA122" s="55" t="s">
        <v>1900</v>
      </c>
      <c r="GB122" s="55" t="s">
        <v>1900</v>
      </c>
      <c r="GC122" s="55" t="s">
        <v>1900</v>
      </c>
      <c r="GD122" s="124">
        <v>87.91</v>
      </c>
      <c r="GE122" s="124">
        <v>43.84</v>
      </c>
      <c r="GF122" s="125">
        <v>6395107.0200000005</v>
      </c>
      <c r="GG122" s="125">
        <v>7300.350479452055</v>
      </c>
      <c r="GH122" s="125">
        <v>10483757.92</v>
      </c>
      <c r="GI122" s="125">
        <v>11967.760182648402</v>
      </c>
      <c r="GJ122" s="125">
        <v>922154.69000000006</v>
      </c>
      <c r="GK122" s="125">
        <v>1052.6880022831051</v>
      </c>
      <c r="GL122" s="125">
        <v>926049.2</v>
      </c>
      <c r="GM122" s="125">
        <v>1057.1337899543378</v>
      </c>
      <c r="GN122" s="125">
        <v>938908.39</v>
      </c>
      <c r="GO122" s="125">
        <v>1071.8132305936074</v>
      </c>
      <c r="GP122" s="125">
        <v>49657.99</v>
      </c>
      <c r="GQ122" s="125">
        <v>56.687203196347028</v>
      </c>
      <c r="GR122" s="125">
        <v>109711.91999999998</v>
      </c>
      <c r="GS122" s="125">
        <v>125.24191780821916</v>
      </c>
      <c r="GT122" s="125">
        <v>7537275.7299999995</v>
      </c>
      <c r="GU122" s="125">
        <v>8604.1960388127845</v>
      </c>
      <c r="GV122" s="125">
        <v>531536.02999999933</v>
      </c>
      <c r="GW122" s="125">
        <v>606.77628995433713</v>
      </c>
      <c r="GX122" s="55">
        <v>0</v>
      </c>
      <c r="GY122" s="55">
        <v>0</v>
      </c>
      <c r="GZ122" s="55">
        <v>0</v>
      </c>
      <c r="HA122" s="55" t="s">
        <v>1898</v>
      </c>
      <c r="HB122" s="172">
        <v>0.24400172990656666</v>
      </c>
      <c r="HC122" s="123">
        <v>590</v>
      </c>
      <c r="HD122" s="153">
        <v>0.22450532724505326</v>
      </c>
      <c r="HE122" s="123">
        <v>80</v>
      </c>
      <c r="HF122" s="153">
        <v>9.1324200913242004E-2</v>
      </c>
      <c r="HG122" s="123">
        <v>4068</v>
      </c>
      <c r="HH122" s="153">
        <v>1.547945205479452</v>
      </c>
      <c r="HI122" s="123">
        <v>128</v>
      </c>
      <c r="HJ122" s="153">
        <v>0.14611872146118721</v>
      </c>
      <c r="HK122" s="123">
        <v>2353</v>
      </c>
      <c r="HL122" s="153">
        <v>0.89535768645357694</v>
      </c>
      <c r="HM122" s="123">
        <v>17</v>
      </c>
      <c r="HN122" s="153">
        <v>1.9406392694063926E-2</v>
      </c>
      <c r="HO122" s="123">
        <v>1307</v>
      </c>
      <c r="HP122" s="153">
        <v>0.49733637747336379</v>
      </c>
      <c r="HQ122" s="123">
        <v>1273</v>
      </c>
      <c r="HR122" s="153">
        <v>0.48439878234398781</v>
      </c>
      <c r="HS122" s="123">
        <v>5</v>
      </c>
      <c r="HT122" s="153">
        <v>2.5</v>
      </c>
      <c r="HU122" s="123">
        <v>13</v>
      </c>
      <c r="HV122" s="153">
        <v>6.5</v>
      </c>
      <c r="HW122" s="123">
        <v>982</v>
      </c>
      <c r="HX122" s="123">
        <v>327.33333333333331</v>
      </c>
      <c r="HY122" s="153">
        <v>1.9484126984126984</v>
      </c>
      <c r="HZ122" s="123">
        <v>23144</v>
      </c>
      <c r="IA122" s="153">
        <v>8.806697108066972</v>
      </c>
      <c r="IB122" s="123">
        <v>222</v>
      </c>
      <c r="IC122" s="153">
        <v>0.25342465753424659</v>
      </c>
      <c r="ID122" s="123">
        <v>13220</v>
      </c>
      <c r="IE122" s="153">
        <v>5.0304414003044142</v>
      </c>
      <c r="IF122" s="123">
        <v>1229</v>
      </c>
      <c r="IG122" s="153">
        <v>1.4029680365296804</v>
      </c>
      <c r="IH122" s="123">
        <v>936</v>
      </c>
      <c r="II122" s="153">
        <v>0.35616438356164382</v>
      </c>
      <c r="IJ122" s="123">
        <v>446</v>
      </c>
      <c r="IK122" s="153">
        <v>0.5091324200913242</v>
      </c>
      <c r="IL122" s="95">
        <v>0</v>
      </c>
      <c r="IM122" s="95">
        <v>0</v>
      </c>
      <c r="IN122" s="95">
        <v>0</v>
      </c>
      <c r="IO122" s="95">
        <v>0</v>
      </c>
      <c r="IP122" s="95">
        <v>0</v>
      </c>
      <c r="IQ122" s="113" t="s">
        <v>1900</v>
      </c>
      <c r="IR122" s="113" t="s">
        <v>1900</v>
      </c>
      <c r="IS122" s="113" t="s">
        <v>1900</v>
      </c>
      <c r="IT122" s="95">
        <v>63.49</v>
      </c>
      <c r="IU122" s="95">
        <v>27</v>
      </c>
      <c r="IV122" s="113">
        <v>3.0821917808219176E-2</v>
      </c>
      <c r="IW122" s="95">
        <v>4</v>
      </c>
      <c r="IX122" s="95">
        <v>17</v>
      </c>
      <c r="IY122" s="124">
        <f>(IW122/$DW122)*100</f>
        <v>0.45662100456621002</v>
      </c>
      <c r="IZ122" s="124">
        <f>(IX122/$DW122)*100</f>
        <v>1.9406392694063925</v>
      </c>
      <c r="JA122" s="182" t="s">
        <v>272</v>
      </c>
      <c r="JB122" s="182">
        <v>44</v>
      </c>
      <c r="JC122" s="230">
        <v>4.9886621315192746E-2</v>
      </c>
      <c r="JD122" s="205"/>
    </row>
    <row r="123" spans="1:264" s="35" customFormat="1" ht="29.25" hidden="1" customHeight="1">
      <c r="A123" s="122" t="s">
        <v>278</v>
      </c>
      <c r="B123" s="158" t="s">
        <v>278</v>
      </c>
      <c r="C123" s="158" t="s">
        <v>1798</v>
      </c>
      <c r="D123" s="55">
        <v>167</v>
      </c>
      <c r="E123" s="158" t="s">
        <v>1121</v>
      </c>
      <c r="F123" s="145">
        <v>348</v>
      </c>
      <c r="G123" s="55" t="s">
        <v>2001</v>
      </c>
      <c r="H123" s="123">
        <v>70</v>
      </c>
      <c r="I123" s="123">
        <v>151</v>
      </c>
      <c r="J123" s="124">
        <v>2.1571429000000002</v>
      </c>
      <c r="K123" s="124">
        <v>19.764285699999999</v>
      </c>
      <c r="L123" s="123">
        <v>49</v>
      </c>
      <c r="M123" s="123">
        <v>102</v>
      </c>
      <c r="N123" s="123">
        <v>7</v>
      </c>
      <c r="O123" s="123">
        <v>10</v>
      </c>
      <c r="P123" s="123">
        <v>13</v>
      </c>
      <c r="Q123" s="123">
        <v>19</v>
      </c>
      <c r="R123" s="123">
        <v>15</v>
      </c>
      <c r="S123" s="123">
        <v>17</v>
      </c>
      <c r="T123" s="123">
        <v>21</v>
      </c>
      <c r="U123" s="123">
        <v>13</v>
      </c>
      <c r="V123" s="123">
        <v>12</v>
      </c>
      <c r="W123" s="123">
        <v>9</v>
      </c>
      <c r="X123" s="123">
        <v>10</v>
      </c>
      <c r="Y123" s="123">
        <v>5</v>
      </c>
      <c r="Z123" s="123">
        <v>0</v>
      </c>
      <c r="AA123" s="123">
        <v>41</v>
      </c>
      <c r="AB123" s="123">
        <v>20</v>
      </c>
      <c r="AC123" s="123">
        <v>15</v>
      </c>
      <c r="AD123" s="123">
        <v>2</v>
      </c>
      <c r="AE123" s="123">
        <v>123</v>
      </c>
      <c r="AF123" s="123">
        <v>22</v>
      </c>
      <c r="AG123" s="123">
        <v>0</v>
      </c>
      <c r="AH123" s="123">
        <v>4</v>
      </c>
      <c r="AI123" s="123">
        <v>37</v>
      </c>
      <c r="AJ123" s="123">
        <v>3</v>
      </c>
      <c r="AK123" s="123">
        <v>2</v>
      </c>
      <c r="AL123" s="123">
        <v>0</v>
      </c>
      <c r="AM123" s="123">
        <v>4</v>
      </c>
      <c r="AN123" s="125">
        <v>613.44285714285718</v>
      </c>
      <c r="AO123" s="125">
        <v>403</v>
      </c>
      <c r="AP123" s="123">
        <v>2</v>
      </c>
      <c r="AQ123" s="123">
        <v>2</v>
      </c>
      <c r="AR123" s="123">
        <v>19</v>
      </c>
      <c r="AS123" s="123">
        <v>10</v>
      </c>
      <c r="AT123" s="123">
        <v>6</v>
      </c>
      <c r="AU123" s="123">
        <v>6</v>
      </c>
      <c r="AV123" s="123">
        <v>4</v>
      </c>
      <c r="AW123" s="123">
        <v>2</v>
      </c>
      <c r="AX123" s="123">
        <v>4</v>
      </c>
      <c r="AY123" s="123">
        <v>0</v>
      </c>
      <c r="AZ123" s="123">
        <v>15</v>
      </c>
      <c r="BA123" s="125">
        <v>28658.414285714287</v>
      </c>
      <c r="BB123" s="125">
        <v>19573.5</v>
      </c>
      <c r="BC123" s="123">
        <v>3</v>
      </c>
      <c r="BD123" s="123">
        <v>11</v>
      </c>
      <c r="BE123" s="123">
        <v>10</v>
      </c>
      <c r="BF123" s="123">
        <v>11</v>
      </c>
      <c r="BG123" s="123">
        <v>8</v>
      </c>
      <c r="BH123" s="123">
        <v>2</v>
      </c>
      <c r="BI123" s="123">
        <v>4</v>
      </c>
      <c r="BJ123" s="123">
        <v>4</v>
      </c>
      <c r="BK123" s="123">
        <v>2</v>
      </c>
      <c r="BL123" s="123">
        <v>3</v>
      </c>
      <c r="BM123" s="123">
        <v>1</v>
      </c>
      <c r="BN123" s="123">
        <v>4</v>
      </c>
      <c r="BO123" s="123">
        <v>1</v>
      </c>
      <c r="BP123" s="123">
        <v>1</v>
      </c>
      <c r="BQ123" s="123">
        <v>0</v>
      </c>
      <c r="BR123" s="123">
        <v>1</v>
      </c>
      <c r="BS123" s="123">
        <v>1</v>
      </c>
      <c r="BT123" s="123">
        <v>1</v>
      </c>
      <c r="BU123" s="123">
        <v>0</v>
      </c>
      <c r="BV123" s="123">
        <v>0</v>
      </c>
      <c r="BW123" s="123">
        <v>2</v>
      </c>
      <c r="BX123" s="123">
        <v>38</v>
      </c>
      <c r="BY123" s="125">
        <v>40782.526315789473</v>
      </c>
      <c r="BZ123" s="125">
        <v>35238</v>
      </c>
      <c r="CA123" s="123">
        <v>14</v>
      </c>
      <c r="CB123" s="125">
        <v>12207.571428571429</v>
      </c>
      <c r="CC123" s="125">
        <v>9103.5</v>
      </c>
      <c r="CD123" s="123">
        <v>21</v>
      </c>
      <c r="CE123" s="125">
        <v>16786.523809523809</v>
      </c>
      <c r="CF123" s="125">
        <v>13137</v>
      </c>
      <c r="CG123" s="123">
        <v>43</v>
      </c>
      <c r="CH123" s="123">
        <v>11</v>
      </c>
      <c r="CI123" s="123">
        <v>13</v>
      </c>
      <c r="CJ123" s="123">
        <v>3</v>
      </c>
      <c r="CK123" s="123">
        <v>0</v>
      </c>
      <c r="CL123" s="123">
        <v>0</v>
      </c>
      <c r="CM123" s="126">
        <v>0</v>
      </c>
      <c r="CN123" s="123">
        <v>6</v>
      </c>
      <c r="CO123" s="126">
        <v>8.5714285714285715E-2</v>
      </c>
      <c r="CP123" s="123">
        <v>30</v>
      </c>
      <c r="CQ123" s="123">
        <v>10</v>
      </c>
      <c r="CR123" s="126">
        <v>6.6225165562913912E-2</v>
      </c>
      <c r="CS123" s="123">
        <v>5</v>
      </c>
      <c r="CT123" s="126">
        <f t="shared" si="9"/>
        <v>7.1428571428571425E-2</v>
      </c>
      <c r="CU123" s="123">
        <v>29</v>
      </c>
      <c r="CV123" s="126">
        <f t="shared" si="10"/>
        <v>0.41428571428571431</v>
      </c>
      <c r="CW123" s="123">
        <v>0</v>
      </c>
      <c r="CX123" s="126">
        <f t="shared" si="11"/>
        <v>0</v>
      </c>
      <c r="CY123" s="123">
        <v>11</v>
      </c>
      <c r="CZ123" s="126">
        <f t="shared" si="12"/>
        <v>0.15714285714285714</v>
      </c>
      <c r="DA123" s="122" t="s">
        <v>2002</v>
      </c>
      <c r="DB123" s="55"/>
      <c r="DC123" s="55">
        <v>0</v>
      </c>
      <c r="DD123" s="55">
        <v>2</v>
      </c>
      <c r="DE123" s="78" t="s">
        <v>280</v>
      </c>
      <c r="DF123" s="127" t="s">
        <v>281</v>
      </c>
      <c r="DG123" s="78" t="s">
        <v>1122</v>
      </c>
      <c r="DH123" s="127" t="s">
        <v>1123</v>
      </c>
      <c r="DI123" s="78" t="s">
        <v>284</v>
      </c>
      <c r="DJ123" s="127" t="s">
        <v>285</v>
      </c>
      <c r="DK123" s="78" t="s">
        <v>286</v>
      </c>
      <c r="DL123" s="127" t="s">
        <v>287</v>
      </c>
      <c r="DM123" s="127" t="s">
        <v>1124</v>
      </c>
      <c r="DN123" s="55" t="s">
        <v>1897</v>
      </c>
      <c r="DO123" s="68">
        <v>0</v>
      </c>
      <c r="DP123" s="55" t="s">
        <v>1898</v>
      </c>
      <c r="DQ123" s="55" t="s">
        <v>1904</v>
      </c>
      <c r="DR123" s="127" t="s">
        <v>530</v>
      </c>
      <c r="DS123" s="169"/>
      <c r="DT123" s="78">
        <v>2021</v>
      </c>
      <c r="DU123" s="78" t="s">
        <v>267</v>
      </c>
      <c r="DV123" s="123">
        <v>74</v>
      </c>
      <c r="DW123" s="123">
        <v>70</v>
      </c>
      <c r="DX123" s="55">
        <v>4</v>
      </c>
      <c r="DY123" s="55">
        <v>0</v>
      </c>
      <c r="DZ123" s="55">
        <v>0</v>
      </c>
      <c r="EA123" s="55">
        <v>21</v>
      </c>
      <c r="EB123" s="123">
        <v>39</v>
      </c>
      <c r="EC123" s="55">
        <v>13</v>
      </c>
      <c r="ED123" s="55">
        <v>1</v>
      </c>
      <c r="EE123" s="55">
        <v>0</v>
      </c>
      <c r="EF123" s="55">
        <v>0</v>
      </c>
      <c r="EG123" s="55">
        <v>0</v>
      </c>
      <c r="EH123" s="78">
        <v>3</v>
      </c>
      <c r="EI123" s="78">
        <v>0</v>
      </c>
      <c r="EJ123" s="127" t="s">
        <v>268</v>
      </c>
      <c r="EK123" s="127" t="s">
        <v>290</v>
      </c>
      <c r="EL123" s="81">
        <v>31291</v>
      </c>
      <c r="EM123" s="78">
        <v>35</v>
      </c>
      <c r="EN123" s="78" t="s">
        <v>291</v>
      </c>
      <c r="EO123" s="84">
        <v>18791</v>
      </c>
      <c r="EP123" s="78">
        <v>0.55000000000000004</v>
      </c>
      <c r="EQ123" s="263">
        <v>17738.292818771799</v>
      </c>
      <c r="ER123" s="263">
        <v>25136.231730231</v>
      </c>
      <c r="ES123" s="84">
        <f t="shared" si="13"/>
        <v>7397.9389114592013</v>
      </c>
      <c r="ET123" s="113">
        <f t="shared" si="14"/>
        <v>0.29431376153975386</v>
      </c>
      <c r="EU123" s="55">
        <v>12</v>
      </c>
      <c r="EV123" s="55">
        <v>0</v>
      </c>
      <c r="EW123" s="55" t="s">
        <v>1901</v>
      </c>
      <c r="EX123" s="78" t="s">
        <v>271</v>
      </c>
      <c r="EY123" s="158"/>
      <c r="EZ123" s="158"/>
      <c r="FA123" s="78" t="s">
        <v>272</v>
      </c>
      <c r="FB123" s="55" t="s">
        <v>51</v>
      </c>
      <c r="FC123" s="55" t="s">
        <v>1898</v>
      </c>
      <c r="FD123" s="122"/>
      <c r="FE123" s="55"/>
      <c r="FF123" s="127" t="s">
        <v>272</v>
      </c>
      <c r="FG123" s="55" t="s">
        <v>272</v>
      </c>
      <c r="FH123" s="78" t="s">
        <v>1125</v>
      </c>
      <c r="FI123" s="78" t="s">
        <v>1126</v>
      </c>
      <c r="FJ123" s="55">
        <v>4010</v>
      </c>
      <c r="FK123" s="55" t="s">
        <v>1127</v>
      </c>
      <c r="FL123" s="78" t="s">
        <v>1128</v>
      </c>
      <c r="FM123" s="55"/>
      <c r="FN123" s="55" t="s">
        <v>1900</v>
      </c>
      <c r="FO123" s="55" t="s">
        <v>1900</v>
      </c>
      <c r="FP123" s="55">
        <v>0</v>
      </c>
      <c r="FQ123" s="125">
        <v>14503357.829281464</v>
      </c>
      <c r="FR123" s="125">
        <v>195991.32201731708</v>
      </c>
      <c r="FS123" s="55" t="s">
        <v>1920</v>
      </c>
      <c r="FT123" s="55">
        <v>2</v>
      </c>
      <c r="FU123" s="55">
        <v>0</v>
      </c>
      <c r="FV123" s="125">
        <v>0</v>
      </c>
      <c r="FW123" s="55">
        <v>0</v>
      </c>
      <c r="FX123" s="125">
        <v>0</v>
      </c>
      <c r="FY123" s="55">
        <v>0</v>
      </c>
      <c r="FZ123" s="125">
        <v>0</v>
      </c>
      <c r="GA123" s="55" t="s">
        <v>1900</v>
      </c>
      <c r="GB123" s="55" t="s">
        <v>1900</v>
      </c>
      <c r="GC123" s="55" t="s">
        <v>1900</v>
      </c>
      <c r="GD123" s="124">
        <v>81.19</v>
      </c>
      <c r="GE123" s="124">
        <v>48.57</v>
      </c>
      <c r="GF123" s="125">
        <v>458661.22000000003</v>
      </c>
      <c r="GG123" s="125">
        <v>6552.303142857143</v>
      </c>
      <c r="GH123" s="125">
        <v>930415.32000000007</v>
      </c>
      <c r="GI123" s="125">
        <v>13291.64742857143</v>
      </c>
      <c r="GJ123" s="125">
        <v>50900.22</v>
      </c>
      <c r="GK123" s="125">
        <v>727.14600000000007</v>
      </c>
      <c r="GL123" s="125">
        <v>75233.789999999994</v>
      </c>
      <c r="GM123" s="125">
        <v>1074.7684285714286</v>
      </c>
      <c r="GN123" s="125">
        <v>21059.43</v>
      </c>
      <c r="GO123" s="125">
        <v>300.84899999999999</v>
      </c>
      <c r="GP123" s="125">
        <v>7620.57</v>
      </c>
      <c r="GQ123" s="125">
        <v>108.8652857142857</v>
      </c>
      <c r="GR123" s="125">
        <v>20679.310000000001</v>
      </c>
      <c r="GS123" s="125">
        <v>295.41871428571432</v>
      </c>
      <c r="GT123" s="125">
        <v>754922</v>
      </c>
      <c r="GU123" s="125">
        <v>10784.6</v>
      </c>
      <c r="GV123" s="125">
        <v>-58787</v>
      </c>
      <c r="GW123" s="125">
        <v>-839.81428571428569</v>
      </c>
      <c r="GX123" s="55">
        <v>0</v>
      </c>
      <c r="GY123" s="55">
        <v>0</v>
      </c>
      <c r="GZ123" s="55">
        <v>0</v>
      </c>
      <c r="HA123" s="55" t="s">
        <v>1901</v>
      </c>
      <c r="HB123" s="172">
        <v>0.75762061552405824</v>
      </c>
      <c r="HC123" s="123">
        <v>74</v>
      </c>
      <c r="HD123" s="153">
        <v>0.35238095238095241</v>
      </c>
      <c r="HE123" s="123">
        <v>10</v>
      </c>
      <c r="HF123" s="153">
        <v>0.14285714285714285</v>
      </c>
      <c r="HG123" s="123">
        <v>624</v>
      </c>
      <c r="HH123" s="153">
        <v>2.9714285714285715</v>
      </c>
      <c r="HI123" s="123">
        <v>13</v>
      </c>
      <c r="HJ123" s="153">
        <v>0.18571428571428572</v>
      </c>
      <c r="HK123" s="123">
        <v>263</v>
      </c>
      <c r="HL123" s="153">
        <v>1.2523809523809524</v>
      </c>
      <c r="HM123" s="123">
        <v>2</v>
      </c>
      <c r="HN123" s="153">
        <v>2.8571428571428571E-2</v>
      </c>
      <c r="HO123" s="123">
        <v>513</v>
      </c>
      <c r="HP123" s="153">
        <v>2.4428571428571431</v>
      </c>
      <c r="HQ123" s="123">
        <v>171</v>
      </c>
      <c r="HR123" s="153">
        <v>0.81428571428571428</v>
      </c>
      <c r="HS123" s="123">
        <v>1</v>
      </c>
      <c r="HT123" s="153">
        <v>0.5</v>
      </c>
      <c r="HU123" s="123">
        <v>1</v>
      </c>
      <c r="HV123" s="153">
        <v>0.5</v>
      </c>
      <c r="HW123" s="123"/>
      <c r="HX123" s="123"/>
      <c r="HY123" s="153"/>
      <c r="HZ123" s="123">
        <v>2865</v>
      </c>
      <c r="IA123" s="153">
        <v>13.642857142857142</v>
      </c>
      <c r="IB123" s="123">
        <v>11</v>
      </c>
      <c r="IC123" s="153">
        <v>0.15714285714285714</v>
      </c>
      <c r="ID123" s="123">
        <v>2178</v>
      </c>
      <c r="IE123" s="153">
        <v>10.371428571428572</v>
      </c>
      <c r="IF123" s="123">
        <v>212</v>
      </c>
      <c r="IG123" s="153">
        <v>3.0285714285714285</v>
      </c>
      <c r="IH123" s="123">
        <v>142</v>
      </c>
      <c r="II123" s="153">
        <v>0.67619047619047623</v>
      </c>
      <c r="IJ123" s="123">
        <v>96</v>
      </c>
      <c r="IK123" s="153">
        <v>1.3714285714285714</v>
      </c>
      <c r="IL123" s="95">
        <v>0</v>
      </c>
      <c r="IM123" s="95">
        <v>0</v>
      </c>
      <c r="IN123" s="95">
        <v>0</v>
      </c>
      <c r="IO123" s="95">
        <v>0</v>
      </c>
      <c r="IP123" s="95">
        <v>0</v>
      </c>
      <c r="IQ123" s="113" t="s">
        <v>1900</v>
      </c>
      <c r="IR123" s="113" t="s">
        <v>1900</v>
      </c>
      <c r="IS123" s="113" t="s">
        <v>1900</v>
      </c>
      <c r="IT123" s="95">
        <v>3</v>
      </c>
      <c r="IU123" s="95">
        <v>7</v>
      </c>
      <c r="IV123" s="113">
        <v>0.1</v>
      </c>
      <c r="IW123" s="95" t="s">
        <v>1900</v>
      </c>
      <c r="IX123" s="95" t="s">
        <v>1900</v>
      </c>
      <c r="IY123" s="124" t="s">
        <v>1900</v>
      </c>
      <c r="IZ123" s="124" t="s">
        <v>1900</v>
      </c>
      <c r="JA123" s="182" t="s">
        <v>267</v>
      </c>
      <c r="JB123" s="182">
        <v>0</v>
      </c>
      <c r="JC123" s="230">
        <v>0</v>
      </c>
      <c r="JD123" s="205"/>
    </row>
    <row r="124" spans="1:264" s="35" customFormat="1" ht="29.25" hidden="1" customHeight="1">
      <c r="A124" s="122" t="s">
        <v>278</v>
      </c>
      <c r="B124" s="158" t="s">
        <v>1700</v>
      </c>
      <c r="C124" s="158" t="s">
        <v>1766</v>
      </c>
      <c r="D124" s="55">
        <v>95</v>
      </c>
      <c r="E124" s="158" t="s">
        <v>1137</v>
      </c>
      <c r="F124" s="145">
        <v>95</v>
      </c>
      <c r="G124" s="55" t="s">
        <v>2074</v>
      </c>
      <c r="H124" s="123">
        <v>1509</v>
      </c>
      <c r="I124" s="123">
        <v>3462</v>
      </c>
      <c r="J124" s="124">
        <v>2.2942345999999998</v>
      </c>
      <c r="K124" s="124">
        <v>21.712657400000001</v>
      </c>
      <c r="L124" s="123">
        <v>1313</v>
      </c>
      <c r="M124" s="123">
        <v>2149</v>
      </c>
      <c r="N124" s="123">
        <v>172</v>
      </c>
      <c r="O124" s="123">
        <v>255</v>
      </c>
      <c r="P124" s="123">
        <v>348</v>
      </c>
      <c r="Q124" s="123">
        <v>358</v>
      </c>
      <c r="R124" s="123">
        <v>271</v>
      </c>
      <c r="S124" s="123">
        <v>430</v>
      </c>
      <c r="T124" s="123">
        <v>390</v>
      </c>
      <c r="U124" s="123">
        <v>410</v>
      </c>
      <c r="V124" s="123">
        <v>210</v>
      </c>
      <c r="W124" s="123">
        <v>163</v>
      </c>
      <c r="X124" s="123">
        <v>274</v>
      </c>
      <c r="Y124" s="123">
        <v>141</v>
      </c>
      <c r="Z124" s="123">
        <v>40</v>
      </c>
      <c r="AA124" s="123">
        <v>999</v>
      </c>
      <c r="AB124" s="123">
        <v>544</v>
      </c>
      <c r="AC124" s="123">
        <v>455</v>
      </c>
      <c r="AD124" s="123">
        <v>72</v>
      </c>
      <c r="AE124" s="123">
        <v>2572</v>
      </c>
      <c r="AF124" s="123">
        <v>793</v>
      </c>
      <c r="AG124" s="123">
        <v>14</v>
      </c>
      <c r="AH124" s="123">
        <v>11</v>
      </c>
      <c r="AI124" s="123">
        <v>737</v>
      </c>
      <c r="AJ124" s="123">
        <v>216</v>
      </c>
      <c r="AK124" s="123">
        <v>37</v>
      </c>
      <c r="AL124" s="123">
        <v>23</v>
      </c>
      <c r="AM124" s="123">
        <v>124</v>
      </c>
      <c r="AN124" s="125">
        <v>590.60901259111995</v>
      </c>
      <c r="AO124" s="125">
        <v>448</v>
      </c>
      <c r="AP124" s="123">
        <v>43</v>
      </c>
      <c r="AQ124" s="123">
        <v>126</v>
      </c>
      <c r="AR124" s="123">
        <v>346</v>
      </c>
      <c r="AS124" s="123">
        <v>146</v>
      </c>
      <c r="AT124" s="123">
        <v>161</v>
      </c>
      <c r="AU124" s="123">
        <v>103</v>
      </c>
      <c r="AV124" s="123">
        <v>92</v>
      </c>
      <c r="AW124" s="123">
        <v>86</v>
      </c>
      <c r="AX124" s="123">
        <v>78</v>
      </c>
      <c r="AY124" s="123">
        <v>65</v>
      </c>
      <c r="AZ124" s="123">
        <v>263</v>
      </c>
      <c r="BA124" s="125">
        <v>28558.478494623654</v>
      </c>
      <c r="BB124" s="125">
        <v>20622.5</v>
      </c>
      <c r="BC124" s="123">
        <v>84</v>
      </c>
      <c r="BD124" s="123">
        <v>259</v>
      </c>
      <c r="BE124" s="123">
        <v>208</v>
      </c>
      <c r="BF124" s="123">
        <v>177</v>
      </c>
      <c r="BG124" s="123">
        <v>122</v>
      </c>
      <c r="BH124" s="123">
        <v>121</v>
      </c>
      <c r="BI124" s="123">
        <v>114</v>
      </c>
      <c r="BJ124" s="123">
        <v>87</v>
      </c>
      <c r="BK124" s="123">
        <v>61</v>
      </c>
      <c r="BL124" s="123">
        <v>53</v>
      </c>
      <c r="BM124" s="123">
        <v>46</v>
      </c>
      <c r="BN124" s="123">
        <v>28</v>
      </c>
      <c r="BO124" s="123">
        <v>26</v>
      </c>
      <c r="BP124" s="123">
        <v>17</v>
      </c>
      <c r="BQ124" s="123">
        <v>16</v>
      </c>
      <c r="BR124" s="123">
        <v>13</v>
      </c>
      <c r="BS124" s="123">
        <v>5</v>
      </c>
      <c r="BT124" s="123">
        <v>10</v>
      </c>
      <c r="BU124" s="123">
        <v>9</v>
      </c>
      <c r="BV124" s="123">
        <v>4</v>
      </c>
      <c r="BW124" s="123">
        <v>28</v>
      </c>
      <c r="BX124" s="123">
        <v>713</v>
      </c>
      <c r="BY124" s="125">
        <v>41633.116409537164</v>
      </c>
      <c r="BZ124" s="125">
        <v>33452</v>
      </c>
      <c r="CA124" s="123">
        <v>236</v>
      </c>
      <c r="CB124" s="125">
        <v>15702.177966101695</v>
      </c>
      <c r="CC124" s="125">
        <v>11650</v>
      </c>
      <c r="CD124" s="123">
        <v>567</v>
      </c>
      <c r="CE124" s="125">
        <v>18298.444444444445</v>
      </c>
      <c r="CF124" s="125">
        <v>13404</v>
      </c>
      <c r="CG124" s="123">
        <v>891</v>
      </c>
      <c r="CH124" s="123">
        <v>334</v>
      </c>
      <c r="CI124" s="123">
        <v>180</v>
      </c>
      <c r="CJ124" s="123">
        <v>67</v>
      </c>
      <c r="CK124" s="123">
        <v>9</v>
      </c>
      <c r="CL124" s="123">
        <v>16</v>
      </c>
      <c r="CM124" s="126">
        <v>1.0603048376408217E-2</v>
      </c>
      <c r="CN124" s="123">
        <v>92</v>
      </c>
      <c r="CO124" s="126">
        <v>6.0967528164347251E-2</v>
      </c>
      <c r="CP124" s="123">
        <v>631</v>
      </c>
      <c r="CQ124" s="123">
        <v>211</v>
      </c>
      <c r="CR124" s="126">
        <v>6.0947429231658003E-2</v>
      </c>
      <c r="CS124" s="123">
        <v>86</v>
      </c>
      <c r="CT124" s="126">
        <f t="shared" si="9"/>
        <v>5.6991385023194167E-2</v>
      </c>
      <c r="CU124" s="123">
        <v>688</v>
      </c>
      <c r="CV124" s="126">
        <f t="shared" si="10"/>
        <v>0.45593108018555334</v>
      </c>
      <c r="CW124" s="123">
        <v>11</v>
      </c>
      <c r="CX124" s="126">
        <f t="shared" si="11"/>
        <v>7.2895957587806497E-3</v>
      </c>
      <c r="CY124" s="123">
        <v>289</v>
      </c>
      <c r="CZ124" s="126">
        <f t="shared" si="12"/>
        <v>0.19151756129887343</v>
      </c>
      <c r="DA124" s="122" t="s">
        <v>2012</v>
      </c>
      <c r="DB124" s="55"/>
      <c r="DC124" s="55">
        <v>86</v>
      </c>
      <c r="DD124" s="55">
        <v>23</v>
      </c>
      <c r="DE124" s="78" t="s">
        <v>350</v>
      </c>
      <c r="DF124" s="127" t="s">
        <v>351</v>
      </c>
      <c r="DG124" s="78" t="s">
        <v>548</v>
      </c>
      <c r="DH124" s="127" t="s">
        <v>549</v>
      </c>
      <c r="DI124" s="78" t="s">
        <v>525</v>
      </c>
      <c r="DJ124" s="127" t="s">
        <v>526</v>
      </c>
      <c r="DK124" s="78" t="s">
        <v>550</v>
      </c>
      <c r="DL124" s="127" t="s">
        <v>551</v>
      </c>
      <c r="DM124" s="127" t="s">
        <v>552</v>
      </c>
      <c r="DN124" s="55" t="s">
        <v>1897</v>
      </c>
      <c r="DO124" s="68">
        <v>18.831348656881751</v>
      </c>
      <c r="DP124" s="55" t="s">
        <v>1898</v>
      </c>
      <c r="DQ124" s="55" t="s">
        <v>272</v>
      </c>
      <c r="DR124" s="127" t="s">
        <v>289</v>
      </c>
      <c r="DS124" s="169" t="s">
        <v>2075</v>
      </c>
      <c r="DT124" s="78">
        <v>2020</v>
      </c>
      <c r="DU124" s="78" t="s">
        <v>267</v>
      </c>
      <c r="DV124" s="123">
        <v>1586</v>
      </c>
      <c r="DW124" s="123">
        <v>1513</v>
      </c>
      <c r="DX124" s="55">
        <v>73</v>
      </c>
      <c r="DY124" s="55">
        <v>0</v>
      </c>
      <c r="DZ124" s="55">
        <v>0</v>
      </c>
      <c r="EA124" s="55">
        <v>162</v>
      </c>
      <c r="EB124" s="123">
        <v>1088</v>
      </c>
      <c r="EC124" s="55">
        <v>336</v>
      </c>
      <c r="ED124" s="55">
        <v>0</v>
      </c>
      <c r="EE124" s="55">
        <v>0</v>
      </c>
      <c r="EF124" s="55">
        <v>0</v>
      </c>
      <c r="EG124" s="55">
        <v>0</v>
      </c>
      <c r="EH124" s="78">
        <v>19</v>
      </c>
      <c r="EI124" s="78">
        <v>2</v>
      </c>
      <c r="EJ124" s="127" t="s">
        <v>388</v>
      </c>
      <c r="EK124" s="127" t="s">
        <v>269</v>
      </c>
      <c r="EL124" s="81">
        <v>21383</v>
      </c>
      <c r="EM124" s="78">
        <v>62</v>
      </c>
      <c r="EN124" s="78" t="s">
        <v>1138</v>
      </c>
      <c r="EO124" s="84">
        <v>173020</v>
      </c>
      <c r="EP124" s="78">
        <v>29.83</v>
      </c>
      <c r="EQ124" s="263">
        <v>165620.03332826</v>
      </c>
      <c r="ER124" s="263">
        <v>1224449.94695121</v>
      </c>
      <c r="ES124" s="84">
        <f t="shared" si="13"/>
        <v>1058829.91362295</v>
      </c>
      <c r="ET124" s="113">
        <f t="shared" si="14"/>
        <v>0.86473923761388394</v>
      </c>
      <c r="EU124" s="55">
        <v>6</v>
      </c>
      <c r="EV124" s="55">
        <v>22</v>
      </c>
      <c r="EW124" s="55" t="s">
        <v>1898</v>
      </c>
      <c r="EX124" s="78" t="s">
        <v>371</v>
      </c>
      <c r="EY124" s="158"/>
      <c r="EZ124" s="158"/>
      <c r="FA124" s="78" t="s">
        <v>267</v>
      </c>
      <c r="FB124" s="55" t="s">
        <v>2020</v>
      </c>
      <c r="FC124" s="55" t="s">
        <v>1898</v>
      </c>
      <c r="FD124" s="122"/>
      <c r="FE124" s="55" t="s">
        <v>1919</v>
      </c>
      <c r="FF124" s="127" t="s">
        <v>267</v>
      </c>
      <c r="FG124" s="55" t="s">
        <v>1904</v>
      </c>
      <c r="FH124" s="78" t="s">
        <v>1139</v>
      </c>
      <c r="FI124" s="78" t="s">
        <v>554</v>
      </c>
      <c r="FJ124" s="55">
        <v>4008</v>
      </c>
      <c r="FK124" s="55">
        <v>19</v>
      </c>
      <c r="FL124" s="78" t="s">
        <v>555</v>
      </c>
      <c r="FM124" s="55"/>
      <c r="FN124" s="55" t="s">
        <v>1900</v>
      </c>
      <c r="FO124" s="55" t="s">
        <v>1901</v>
      </c>
      <c r="FP124" s="55">
        <v>5</v>
      </c>
      <c r="FQ124" s="125">
        <v>353434034.73985201</v>
      </c>
      <c r="FR124" s="125">
        <v>222846.17575022194</v>
      </c>
      <c r="FS124" s="55">
        <v>3</v>
      </c>
      <c r="FT124" s="55">
        <v>3.08</v>
      </c>
      <c r="FU124" s="55">
        <v>0</v>
      </c>
      <c r="FV124" s="125">
        <v>0</v>
      </c>
      <c r="FW124" s="55">
        <v>0</v>
      </c>
      <c r="FX124" s="125">
        <v>23469725.75</v>
      </c>
      <c r="FY124" s="55">
        <v>0</v>
      </c>
      <c r="FZ124" s="125">
        <v>3576207.79</v>
      </c>
      <c r="GA124" s="55" t="s">
        <v>1900</v>
      </c>
      <c r="GB124" s="55" t="s">
        <v>1900</v>
      </c>
      <c r="GC124" s="55" t="s">
        <v>1900</v>
      </c>
      <c r="GD124" s="124">
        <v>86.11</v>
      </c>
      <c r="GE124" s="124">
        <v>46.27</v>
      </c>
      <c r="GF124" s="125">
        <v>0</v>
      </c>
      <c r="GG124" s="125">
        <v>0</v>
      </c>
      <c r="GH124" s="125">
        <v>24444105.16</v>
      </c>
      <c r="GI124" s="125">
        <v>16156.050998017185</v>
      </c>
      <c r="GJ124" s="125">
        <v>1307673.47</v>
      </c>
      <c r="GK124" s="125">
        <v>864.29178453403836</v>
      </c>
      <c r="GL124" s="125">
        <v>0</v>
      </c>
      <c r="GM124" s="125">
        <v>0</v>
      </c>
      <c r="GN124" s="125">
        <v>1666513.2</v>
      </c>
      <c r="GO124" s="125">
        <v>1101.4627891606081</v>
      </c>
      <c r="GP124" s="125">
        <v>72945.02</v>
      </c>
      <c r="GQ124" s="125">
        <v>48.212174487772643</v>
      </c>
      <c r="GR124" s="125">
        <v>123705.86000000002</v>
      </c>
      <c r="GS124" s="125">
        <v>81.761969596827498</v>
      </c>
      <c r="GT124" s="125">
        <v>21273267.609999999</v>
      </c>
      <c r="GU124" s="125">
        <v>14060.322280237937</v>
      </c>
      <c r="GV124" s="125">
        <v>-9310704.8300000001</v>
      </c>
      <c r="GW124" s="125">
        <v>-6153.8035888962331</v>
      </c>
      <c r="GX124" s="55">
        <v>0</v>
      </c>
      <c r="GY124" s="55">
        <v>0</v>
      </c>
      <c r="GZ124" s="55">
        <v>0</v>
      </c>
      <c r="HA124" s="55" t="s">
        <v>1901</v>
      </c>
      <c r="HB124" s="172">
        <v>0.64869413286954614</v>
      </c>
      <c r="HC124" s="123">
        <v>1653</v>
      </c>
      <c r="HD124" s="153">
        <v>0.36417713152676801</v>
      </c>
      <c r="HE124" s="123">
        <v>140</v>
      </c>
      <c r="HF124" s="153">
        <v>9.253139458030403E-2</v>
      </c>
      <c r="HG124" s="123">
        <v>8282</v>
      </c>
      <c r="HH124" s="153">
        <v>1.8246309759858999</v>
      </c>
      <c r="HI124" s="123">
        <v>161</v>
      </c>
      <c r="HJ124" s="153">
        <v>0.10641110376734964</v>
      </c>
      <c r="HK124" s="123">
        <v>4460</v>
      </c>
      <c r="HL124" s="153">
        <v>0.98259528530513329</v>
      </c>
      <c r="HM124" s="123">
        <v>14</v>
      </c>
      <c r="HN124" s="153">
        <v>9.253139458030404E-3</v>
      </c>
      <c r="HO124" s="123">
        <v>1109</v>
      </c>
      <c r="HP124" s="153">
        <v>0.24432694426085041</v>
      </c>
      <c r="HQ124" s="123">
        <v>912</v>
      </c>
      <c r="HR124" s="153">
        <v>0.20092531394580304</v>
      </c>
      <c r="HS124" s="123">
        <v>4</v>
      </c>
      <c r="HT124" s="153">
        <v>2</v>
      </c>
      <c r="HU124" s="123">
        <v>3</v>
      </c>
      <c r="HV124" s="153">
        <v>1.5</v>
      </c>
      <c r="HW124" s="123">
        <v>1120</v>
      </c>
      <c r="HX124" s="123">
        <v>373.33333333333331</v>
      </c>
      <c r="HY124" s="153">
        <v>1.4141414141414141</v>
      </c>
      <c r="HZ124" s="123">
        <v>46016</v>
      </c>
      <c r="IA124" s="153">
        <v>10.1379158404935</v>
      </c>
      <c r="IB124" s="123">
        <v>373</v>
      </c>
      <c r="IC124" s="153">
        <v>0.2465300727032386</v>
      </c>
      <c r="ID124" s="123">
        <v>19772</v>
      </c>
      <c r="IE124" s="153">
        <v>4.3560255562899322</v>
      </c>
      <c r="IF124" s="123">
        <v>2058</v>
      </c>
      <c r="IG124" s="153">
        <v>1.3602115003304693</v>
      </c>
      <c r="IH124" s="123">
        <v>1680</v>
      </c>
      <c r="II124" s="153">
        <v>0.37012557832121612</v>
      </c>
      <c r="IJ124" s="123">
        <v>971</v>
      </c>
      <c r="IK124" s="153">
        <v>0.64177131526768005</v>
      </c>
      <c r="IL124" s="95">
        <v>0</v>
      </c>
      <c r="IM124" s="95">
        <v>0</v>
      </c>
      <c r="IN124" s="95">
        <v>0</v>
      </c>
      <c r="IO124" s="95">
        <v>0</v>
      </c>
      <c r="IP124" s="95">
        <v>0</v>
      </c>
      <c r="IQ124" s="113" t="s">
        <v>1900</v>
      </c>
      <c r="IR124" s="113" t="s">
        <v>1900</v>
      </c>
      <c r="IS124" s="113" t="s">
        <v>1900</v>
      </c>
      <c r="IT124" s="95">
        <v>73.069999999999993</v>
      </c>
      <c r="IU124" s="95">
        <v>32</v>
      </c>
      <c r="IV124" s="113">
        <v>2.1150033046926635E-2</v>
      </c>
      <c r="IW124" s="95">
        <v>7</v>
      </c>
      <c r="IX124" s="95">
        <v>30</v>
      </c>
      <c r="IY124" s="124">
        <f>(IW124/$DW124)*100</f>
        <v>0.46265697290152019</v>
      </c>
      <c r="IZ124" s="124">
        <f>(IX124/$DW124)*100</f>
        <v>1.982815598149372</v>
      </c>
      <c r="JA124" s="182" t="s">
        <v>272</v>
      </c>
      <c r="JB124" s="182">
        <v>140</v>
      </c>
      <c r="JC124" s="230">
        <v>8.8272383354350573E-2</v>
      </c>
      <c r="JD124" s="205"/>
    </row>
    <row r="125" spans="1:264" s="35" customFormat="1" ht="29.25" hidden="1" customHeight="1">
      <c r="A125" s="122" t="s">
        <v>278</v>
      </c>
      <c r="B125" s="158" t="s">
        <v>1688</v>
      </c>
      <c r="C125" s="158" t="s">
        <v>1812</v>
      </c>
      <c r="D125" s="55">
        <v>261</v>
      </c>
      <c r="E125" s="158" t="s">
        <v>1141</v>
      </c>
      <c r="F125" s="145">
        <v>276</v>
      </c>
      <c r="G125" s="55" t="s">
        <v>2050</v>
      </c>
      <c r="H125" s="123">
        <v>223</v>
      </c>
      <c r="I125" s="123">
        <v>522</v>
      </c>
      <c r="J125" s="124">
        <v>2.3408072</v>
      </c>
      <c r="K125" s="124">
        <v>18.1399103</v>
      </c>
      <c r="L125" s="123">
        <v>206</v>
      </c>
      <c r="M125" s="123">
        <v>316</v>
      </c>
      <c r="N125" s="123">
        <v>34</v>
      </c>
      <c r="O125" s="123">
        <v>60</v>
      </c>
      <c r="P125" s="123">
        <v>53</v>
      </c>
      <c r="Q125" s="123">
        <v>44</v>
      </c>
      <c r="R125" s="123">
        <v>45</v>
      </c>
      <c r="S125" s="123">
        <v>80</v>
      </c>
      <c r="T125" s="123">
        <v>51</v>
      </c>
      <c r="U125" s="123">
        <v>46</v>
      </c>
      <c r="V125" s="123">
        <v>31</v>
      </c>
      <c r="W125" s="123">
        <v>27</v>
      </c>
      <c r="X125" s="123">
        <v>26</v>
      </c>
      <c r="Y125" s="123">
        <v>18</v>
      </c>
      <c r="Z125" s="123">
        <v>7</v>
      </c>
      <c r="AA125" s="123">
        <v>172</v>
      </c>
      <c r="AB125" s="123">
        <v>66</v>
      </c>
      <c r="AC125" s="123">
        <v>51</v>
      </c>
      <c r="AD125" s="123">
        <v>11</v>
      </c>
      <c r="AE125" s="123">
        <v>279</v>
      </c>
      <c r="AF125" s="123">
        <v>218</v>
      </c>
      <c r="AG125" s="123">
        <v>14</v>
      </c>
      <c r="AH125" s="123">
        <v>0</v>
      </c>
      <c r="AI125" s="123">
        <v>90</v>
      </c>
      <c r="AJ125" s="123">
        <v>37</v>
      </c>
      <c r="AK125" s="123">
        <v>2</v>
      </c>
      <c r="AL125" s="123">
        <v>1</v>
      </c>
      <c r="AM125" s="123">
        <v>18</v>
      </c>
      <c r="AN125" s="125">
        <v>595.27354260089692</v>
      </c>
      <c r="AO125" s="125">
        <v>464</v>
      </c>
      <c r="AP125" s="123">
        <v>2</v>
      </c>
      <c r="AQ125" s="123">
        <v>18</v>
      </c>
      <c r="AR125" s="123">
        <v>49</v>
      </c>
      <c r="AS125" s="123">
        <v>26</v>
      </c>
      <c r="AT125" s="123">
        <v>19</v>
      </c>
      <c r="AU125" s="123">
        <v>17</v>
      </c>
      <c r="AV125" s="123">
        <v>19</v>
      </c>
      <c r="AW125" s="123">
        <v>13</v>
      </c>
      <c r="AX125" s="123">
        <v>13</v>
      </c>
      <c r="AY125" s="123">
        <v>10</v>
      </c>
      <c r="AZ125" s="123">
        <v>37</v>
      </c>
      <c r="BA125" s="125">
        <v>26388.702702702703</v>
      </c>
      <c r="BB125" s="125">
        <v>19725</v>
      </c>
      <c r="BC125" s="123">
        <v>12</v>
      </c>
      <c r="BD125" s="123">
        <v>32</v>
      </c>
      <c r="BE125" s="123">
        <v>47</v>
      </c>
      <c r="BF125" s="123">
        <v>22</v>
      </c>
      <c r="BG125" s="123">
        <v>14</v>
      </c>
      <c r="BH125" s="123">
        <v>20</v>
      </c>
      <c r="BI125" s="123">
        <v>24</v>
      </c>
      <c r="BJ125" s="123">
        <v>8</v>
      </c>
      <c r="BK125" s="123">
        <v>11</v>
      </c>
      <c r="BL125" s="123">
        <v>9</v>
      </c>
      <c r="BM125" s="123">
        <v>7</v>
      </c>
      <c r="BN125" s="123">
        <v>3</v>
      </c>
      <c r="BO125" s="123">
        <v>2</v>
      </c>
      <c r="BP125" s="123">
        <v>4</v>
      </c>
      <c r="BQ125" s="123">
        <v>1</v>
      </c>
      <c r="BR125" s="123">
        <v>1</v>
      </c>
      <c r="BS125" s="123">
        <v>0</v>
      </c>
      <c r="BT125" s="123">
        <v>2</v>
      </c>
      <c r="BU125" s="123">
        <v>0</v>
      </c>
      <c r="BV125" s="123">
        <v>1</v>
      </c>
      <c r="BW125" s="123">
        <v>2</v>
      </c>
      <c r="BX125" s="123">
        <v>137</v>
      </c>
      <c r="BY125" s="125">
        <v>35134.576642335764</v>
      </c>
      <c r="BZ125" s="125">
        <v>30317</v>
      </c>
      <c r="CA125" s="123">
        <v>36</v>
      </c>
      <c r="CB125" s="125">
        <v>13868.75</v>
      </c>
      <c r="CC125" s="125">
        <v>12604.5</v>
      </c>
      <c r="CD125" s="123">
        <v>60</v>
      </c>
      <c r="CE125" s="125">
        <v>13220.9</v>
      </c>
      <c r="CF125" s="125">
        <v>10980</v>
      </c>
      <c r="CG125" s="123">
        <v>141</v>
      </c>
      <c r="CH125" s="123">
        <v>47</v>
      </c>
      <c r="CI125" s="123">
        <v>24</v>
      </c>
      <c r="CJ125" s="123">
        <v>8</v>
      </c>
      <c r="CK125" s="123">
        <v>1</v>
      </c>
      <c r="CL125" s="123">
        <v>2</v>
      </c>
      <c r="CM125" s="126">
        <v>8.9686098654708519E-3</v>
      </c>
      <c r="CN125" s="123">
        <v>14</v>
      </c>
      <c r="CO125" s="126">
        <v>6.2780269058295965E-2</v>
      </c>
      <c r="CP125" s="123">
        <v>99</v>
      </c>
      <c r="CQ125" s="123">
        <v>43</v>
      </c>
      <c r="CR125" s="126">
        <v>8.2375478927203066E-2</v>
      </c>
      <c r="CS125" s="123">
        <v>20</v>
      </c>
      <c r="CT125" s="126">
        <f t="shared" si="9"/>
        <v>8.9686098654708515E-2</v>
      </c>
      <c r="CU125" s="123">
        <v>96</v>
      </c>
      <c r="CV125" s="126">
        <f t="shared" si="10"/>
        <v>0.43049327354260092</v>
      </c>
      <c r="CW125" s="123">
        <v>4</v>
      </c>
      <c r="CX125" s="126">
        <f t="shared" si="11"/>
        <v>1.7937219730941704E-2</v>
      </c>
      <c r="CY125" s="123">
        <v>32</v>
      </c>
      <c r="CZ125" s="126">
        <f t="shared" si="12"/>
        <v>0.14349775784753363</v>
      </c>
      <c r="DA125" s="122" t="s">
        <v>2029</v>
      </c>
      <c r="DB125" s="55"/>
      <c r="DC125" s="55">
        <v>0</v>
      </c>
      <c r="DD125" s="55">
        <v>4</v>
      </c>
      <c r="DE125" s="78" t="s">
        <v>350</v>
      </c>
      <c r="DF125" s="127" t="s">
        <v>351</v>
      </c>
      <c r="DG125" s="78" t="s">
        <v>548</v>
      </c>
      <c r="DH125" s="127" t="s">
        <v>549</v>
      </c>
      <c r="DI125" s="78" t="s">
        <v>525</v>
      </c>
      <c r="DJ125" s="127" t="s">
        <v>526</v>
      </c>
      <c r="DK125" s="78" t="s">
        <v>550</v>
      </c>
      <c r="DL125" s="127" t="s">
        <v>551</v>
      </c>
      <c r="DM125" s="127" t="s">
        <v>552</v>
      </c>
      <c r="DN125" s="55" t="s">
        <v>1897</v>
      </c>
      <c r="DO125" s="68">
        <v>22.813688212927758</v>
      </c>
      <c r="DP125" s="55" t="s">
        <v>1898</v>
      </c>
      <c r="DQ125" s="55" t="s">
        <v>272</v>
      </c>
      <c r="DR125" s="127" t="s">
        <v>289</v>
      </c>
      <c r="DS125" s="169" t="s">
        <v>2076</v>
      </c>
      <c r="DT125" s="78">
        <v>2026</v>
      </c>
      <c r="DU125" s="78" t="s">
        <v>267</v>
      </c>
      <c r="DV125" s="123">
        <v>232</v>
      </c>
      <c r="DW125" s="123">
        <v>224</v>
      </c>
      <c r="DX125" s="55">
        <v>2</v>
      </c>
      <c r="DY125" s="55">
        <v>6</v>
      </c>
      <c r="DZ125" s="55">
        <v>0</v>
      </c>
      <c r="EA125" s="55">
        <v>57</v>
      </c>
      <c r="EB125" s="123">
        <v>125</v>
      </c>
      <c r="EC125" s="55">
        <v>31</v>
      </c>
      <c r="ED125" s="55">
        <v>19</v>
      </c>
      <c r="EE125" s="55">
        <v>0</v>
      </c>
      <c r="EF125" s="55">
        <v>0</v>
      </c>
      <c r="EG125" s="55">
        <v>0</v>
      </c>
      <c r="EH125" s="78">
        <v>4</v>
      </c>
      <c r="EI125" s="78">
        <v>0</v>
      </c>
      <c r="EJ125" s="127" t="s">
        <v>268</v>
      </c>
      <c r="EK125" s="127" t="s">
        <v>269</v>
      </c>
      <c r="EL125" s="81">
        <v>29767</v>
      </c>
      <c r="EM125" s="78">
        <v>39</v>
      </c>
      <c r="EN125" s="78" t="s">
        <v>271</v>
      </c>
      <c r="EO125" s="84">
        <v>37700</v>
      </c>
      <c r="EP125" s="78">
        <v>1.81</v>
      </c>
      <c r="EQ125" s="263">
        <v>43428.0934727555</v>
      </c>
      <c r="ER125" s="263">
        <v>128368.229824094</v>
      </c>
      <c r="ES125" s="84">
        <f t="shared" si="13"/>
        <v>84940.1363513385</v>
      </c>
      <c r="ET125" s="113">
        <f t="shared" si="14"/>
        <v>0.66169126479140483</v>
      </c>
      <c r="EU125" s="55">
        <v>3</v>
      </c>
      <c r="EV125" s="55">
        <v>6</v>
      </c>
      <c r="EW125" s="55" t="s">
        <v>1901</v>
      </c>
      <c r="EX125" s="78" t="s">
        <v>1142</v>
      </c>
      <c r="EY125" s="158"/>
      <c r="EZ125" s="158"/>
      <c r="FA125" s="78" t="s">
        <v>267</v>
      </c>
      <c r="FB125" s="55" t="s">
        <v>51</v>
      </c>
      <c r="FC125" s="55" t="s">
        <v>1898</v>
      </c>
      <c r="FD125" s="122"/>
      <c r="FE125" s="55" t="s">
        <v>1919</v>
      </c>
      <c r="FF125" s="127" t="s">
        <v>272</v>
      </c>
      <c r="FG125" s="55" t="s">
        <v>272</v>
      </c>
      <c r="FH125" s="78" t="s">
        <v>1143</v>
      </c>
      <c r="FI125" s="78" t="s">
        <v>1144</v>
      </c>
      <c r="FJ125" s="55">
        <v>4007</v>
      </c>
      <c r="FK125" s="55">
        <v>19</v>
      </c>
      <c r="FL125" s="78" t="s">
        <v>555</v>
      </c>
      <c r="FM125" s="55"/>
      <c r="FN125" s="55" t="s">
        <v>1900</v>
      </c>
      <c r="FO125" s="55" t="s">
        <v>1900</v>
      </c>
      <c r="FP125" s="55">
        <v>5</v>
      </c>
      <c r="FQ125" s="125">
        <v>56888897.697218582</v>
      </c>
      <c r="FR125" s="125">
        <v>245210.765936287</v>
      </c>
      <c r="FS125" s="55">
        <v>3</v>
      </c>
      <c r="FT125" s="55">
        <v>3</v>
      </c>
      <c r="FU125" s="55">
        <v>1</v>
      </c>
      <c r="FV125" s="125">
        <v>1200385.53</v>
      </c>
      <c r="FW125" s="55">
        <v>2</v>
      </c>
      <c r="FX125" s="125">
        <v>453158.61</v>
      </c>
      <c r="FY125" s="55">
        <v>3</v>
      </c>
      <c r="FZ125" s="125">
        <v>7447633.4899999993</v>
      </c>
      <c r="GA125" s="55" t="s">
        <v>1900</v>
      </c>
      <c r="GB125" s="55" t="s">
        <v>1901</v>
      </c>
      <c r="GC125" s="55" t="s">
        <v>1900</v>
      </c>
      <c r="GD125" s="124">
        <v>83.28</v>
      </c>
      <c r="GE125" s="124">
        <v>45.98</v>
      </c>
      <c r="GF125" s="125">
        <v>1183010.0700000003</v>
      </c>
      <c r="GG125" s="125">
        <v>5281.2949553571443</v>
      </c>
      <c r="GH125" s="125">
        <v>3677682.5000000009</v>
      </c>
      <c r="GI125" s="125">
        <v>16418.225446428576</v>
      </c>
      <c r="GJ125" s="125">
        <v>195438.34</v>
      </c>
      <c r="GK125" s="125">
        <v>872.4925892857143</v>
      </c>
      <c r="GL125" s="125">
        <v>235868.08</v>
      </c>
      <c r="GM125" s="125">
        <v>1052.9824999999998</v>
      </c>
      <c r="GN125" s="125">
        <v>55755.62</v>
      </c>
      <c r="GO125" s="125">
        <v>248.90901785714286</v>
      </c>
      <c r="GP125" s="125">
        <v>19278.29</v>
      </c>
      <c r="GQ125" s="125">
        <v>86.063794642857147</v>
      </c>
      <c r="GR125" s="125">
        <v>23674.140000000003</v>
      </c>
      <c r="GS125" s="125">
        <v>105.68812500000001</v>
      </c>
      <c r="GT125" s="125">
        <v>3147668.0300000012</v>
      </c>
      <c r="GU125" s="125">
        <v>14052.089419642862</v>
      </c>
      <c r="GV125" s="125">
        <v>-1016151.5300000007</v>
      </c>
      <c r="GW125" s="125">
        <v>-4536.3907589285745</v>
      </c>
      <c r="GX125" s="55">
        <v>0</v>
      </c>
      <c r="GY125" s="55">
        <v>0</v>
      </c>
      <c r="GZ125" s="55">
        <v>0</v>
      </c>
      <c r="HA125" s="55" t="s">
        <v>1901</v>
      </c>
      <c r="HB125" s="172">
        <v>0.64157047705385462</v>
      </c>
      <c r="HC125" s="123">
        <v>103</v>
      </c>
      <c r="HD125" s="153">
        <v>0.15327380952380953</v>
      </c>
      <c r="HE125" s="123">
        <v>7</v>
      </c>
      <c r="HF125" s="153">
        <v>3.125E-2</v>
      </c>
      <c r="HG125" s="123">
        <v>1654</v>
      </c>
      <c r="HH125" s="153">
        <v>2.4613095238095242</v>
      </c>
      <c r="HI125" s="123">
        <v>14</v>
      </c>
      <c r="HJ125" s="153">
        <v>6.25E-2</v>
      </c>
      <c r="HK125" s="123">
        <v>798</v>
      </c>
      <c r="HL125" s="153">
        <v>1.1875</v>
      </c>
      <c r="HM125" s="123">
        <v>12</v>
      </c>
      <c r="HN125" s="153">
        <v>5.3571428571428568E-2</v>
      </c>
      <c r="HO125" s="123">
        <v>635</v>
      </c>
      <c r="HP125" s="153">
        <v>0.94494047619047616</v>
      </c>
      <c r="HQ125" s="123">
        <v>1140</v>
      </c>
      <c r="HR125" s="153">
        <v>1.6964285714285714</v>
      </c>
      <c r="HS125" s="123">
        <v>8</v>
      </c>
      <c r="HT125" s="153">
        <v>4</v>
      </c>
      <c r="HU125" s="123">
        <v>24</v>
      </c>
      <c r="HV125" s="153">
        <v>12</v>
      </c>
      <c r="HW125" s="123">
        <v>156</v>
      </c>
      <c r="HX125" s="123">
        <v>52</v>
      </c>
      <c r="HY125" s="153">
        <v>0.72222222222222221</v>
      </c>
      <c r="HZ125" s="123">
        <v>8225</v>
      </c>
      <c r="IA125" s="153">
        <v>12.239583333333332</v>
      </c>
      <c r="IB125" s="123">
        <v>53</v>
      </c>
      <c r="IC125" s="153">
        <v>0.23660714285714285</v>
      </c>
      <c r="ID125" s="123">
        <v>5061</v>
      </c>
      <c r="IE125" s="153">
        <v>7.53125</v>
      </c>
      <c r="IF125" s="123">
        <v>249</v>
      </c>
      <c r="IG125" s="153">
        <v>1.1116071428571428</v>
      </c>
      <c r="IH125" s="123">
        <v>564</v>
      </c>
      <c r="II125" s="153">
        <v>0.8392857142857143</v>
      </c>
      <c r="IJ125" s="123">
        <v>388</v>
      </c>
      <c r="IK125" s="153">
        <v>1.7321428571428572</v>
      </c>
      <c r="IL125" s="95">
        <v>10</v>
      </c>
      <c r="IM125" s="95">
        <v>10</v>
      </c>
      <c r="IN125" s="95">
        <v>10</v>
      </c>
      <c r="IO125" s="95">
        <v>0</v>
      </c>
      <c r="IP125" s="95">
        <v>0</v>
      </c>
      <c r="IQ125" s="113">
        <v>0</v>
      </c>
      <c r="IR125" s="113">
        <v>0</v>
      </c>
      <c r="IS125" s="113">
        <v>0</v>
      </c>
      <c r="IT125" s="95">
        <v>74.760000000000005</v>
      </c>
      <c r="IU125" s="95">
        <v>1</v>
      </c>
      <c r="IV125" s="113">
        <v>4.464285714285714E-3</v>
      </c>
      <c r="IW125" s="95" t="s">
        <v>1900</v>
      </c>
      <c r="IX125" s="95" t="s">
        <v>1900</v>
      </c>
      <c r="IY125" s="124" t="s">
        <v>1900</v>
      </c>
      <c r="IZ125" s="124" t="s">
        <v>1900</v>
      </c>
      <c r="JA125" s="182" t="s">
        <v>267</v>
      </c>
      <c r="JB125" s="182">
        <v>20</v>
      </c>
      <c r="JC125" s="230">
        <v>8.6206896551724144E-2</v>
      </c>
      <c r="JD125" s="205"/>
    </row>
    <row r="126" spans="1:264" s="35" customFormat="1" ht="29.25" hidden="1" customHeight="1">
      <c r="A126" s="122" t="s">
        <v>278</v>
      </c>
      <c r="B126" s="158" t="s">
        <v>1688</v>
      </c>
      <c r="C126" s="158" t="s">
        <v>1800</v>
      </c>
      <c r="D126" s="55">
        <v>169</v>
      </c>
      <c r="E126" s="158" t="s">
        <v>1149</v>
      </c>
      <c r="F126" s="145">
        <v>169</v>
      </c>
      <c r="G126" s="55" t="s">
        <v>2053</v>
      </c>
      <c r="H126" s="123">
        <v>527</v>
      </c>
      <c r="I126" s="123">
        <v>1353</v>
      </c>
      <c r="J126" s="124">
        <v>2.5673623999999999</v>
      </c>
      <c r="K126" s="124">
        <v>20.761100599999999</v>
      </c>
      <c r="L126" s="123">
        <v>525</v>
      </c>
      <c r="M126" s="123">
        <v>828</v>
      </c>
      <c r="N126" s="123">
        <v>84</v>
      </c>
      <c r="O126" s="123">
        <v>137</v>
      </c>
      <c r="P126" s="123">
        <v>146</v>
      </c>
      <c r="Q126" s="123">
        <v>144</v>
      </c>
      <c r="R126" s="123">
        <v>115</v>
      </c>
      <c r="S126" s="123">
        <v>206</v>
      </c>
      <c r="T126" s="123">
        <v>133</v>
      </c>
      <c r="U126" s="123">
        <v>130</v>
      </c>
      <c r="V126" s="123">
        <v>65</v>
      </c>
      <c r="W126" s="123">
        <v>69</v>
      </c>
      <c r="X126" s="123">
        <v>63</v>
      </c>
      <c r="Y126" s="123">
        <v>50</v>
      </c>
      <c r="Z126" s="123">
        <v>11</v>
      </c>
      <c r="AA126" s="123">
        <v>461</v>
      </c>
      <c r="AB126" s="123">
        <v>166</v>
      </c>
      <c r="AC126" s="123">
        <v>124</v>
      </c>
      <c r="AD126" s="123">
        <v>46</v>
      </c>
      <c r="AE126" s="123">
        <v>814</v>
      </c>
      <c r="AF126" s="123">
        <v>482</v>
      </c>
      <c r="AG126" s="123">
        <v>6</v>
      </c>
      <c r="AH126" s="123">
        <v>5</v>
      </c>
      <c r="AI126" s="123">
        <v>219</v>
      </c>
      <c r="AJ126" s="123">
        <v>54</v>
      </c>
      <c r="AK126" s="123">
        <v>9</v>
      </c>
      <c r="AL126" s="123">
        <v>8</v>
      </c>
      <c r="AM126" s="123">
        <v>63</v>
      </c>
      <c r="AN126" s="125">
        <v>541.11764705882354</v>
      </c>
      <c r="AO126" s="125">
        <v>375</v>
      </c>
      <c r="AP126" s="123">
        <v>21</v>
      </c>
      <c r="AQ126" s="123">
        <v>37</v>
      </c>
      <c r="AR126" s="123">
        <v>149</v>
      </c>
      <c r="AS126" s="123">
        <v>67</v>
      </c>
      <c r="AT126" s="123">
        <v>42</v>
      </c>
      <c r="AU126" s="123">
        <v>40</v>
      </c>
      <c r="AV126" s="123">
        <v>28</v>
      </c>
      <c r="AW126" s="123">
        <v>30</v>
      </c>
      <c r="AX126" s="123">
        <v>13</v>
      </c>
      <c r="AY126" s="123">
        <v>24</v>
      </c>
      <c r="AZ126" s="123">
        <v>76</v>
      </c>
      <c r="BA126" s="125">
        <v>25949.150763358779</v>
      </c>
      <c r="BB126" s="125">
        <v>19008</v>
      </c>
      <c r="BC126" s="123">
        <v>31</v>
      </c>
      <c r="BD126" s="123">
        <v>77</v>
      </c>
      <c r="BE126" s="123">
        <v>113</v>
      </c>
      <c r="BF126" s="123">
        <v>61</v>
      </c>
      <c r="BG126" s="123">
        <v>49</v>
      </c>
      <c r="BH126" s="123">
        <v>39</v>
      </c>
      <c r="BI126" s="123">
        <v>32</v>
      </c>
      <c r="BJ126" s="123">
        <v>21</v>
      </c>
      <c r="BK126" s="123">
        <v>17</v>
      </c>
      <c r="BL126" s="123">
        <v>12</v>
      </c>
      <c r="BM126" s="123">
        <v>17</v>
      </c>
      <c r="BN126" s="123">
        <v>10</v>
      </c>
      <c r="BO126" s="123">
        <v>12</v>
      </c>
      <c r="BP126" s="123">
        <v>5</v>
      </c>
      <c r="BQ126" s="123">
        <v>6</v>
      </c>
      <c r="BR126" s="123">
        <v>5</v>
      </c>
      <c r="BS126" s="123">
        <v>2</v>
      </c>
      <c r="BT126" s="123">
        <v>5</v>
      </c>
      <c r="BU126" s="123">
        <v>2</v>
      </c>
      <c r="BV126" s="123">
        <v>0</v>
      </c>
      <c r="BW126" s="123">
        <v>8</v>
      </c>
      <c r="BX126" s="123">
        <v>291</v>
      </c>
      <c r="BY126" s="125">
        <v>36327.920962199314</v>
      </c>
      <c r="BZ126" s="125">
        <v>30056</v>
      </c>
      <c r="CA126" s="123">
        <v>80</v>
      </c>
      <c r="CB126" s="125">
        <v>17449.5</v>
      </c>
      <c r="CC126" s="125">
        <v>12977</v>
      </c>
      <c r="CD126" s="123">
        <v>171</v>
      </c>
      <c r="CE126" s="125">
        <v>13464.754385964912</v>
      </c>
      <c r="CF126" s="125">
        <v>10536</v>
      </c>
      <c r="CG126" s="123">
        <v>354</v>
      </c>
      <c r="CH126" s="123">
        <v>89</v>
      </c>
      <c r="CI126" s="123">
        <v>58</v>
      </c>
      <c r="CJ126" s="123">
        <v>18</v>
      </c>
      <c r="CK126" s="123">
        <v>3</v>
      </c>
      <c r="CL126" s="123">
        <v>5</v>
      </c>
      <c r="CM126" s="126">
        <v>9.4876660341555973E-3</v>
      </c>
      <c r="CN126" s="123">
        <v>29</v>
      </c>
      <c r="CO126" s="126">
        <v>5.5028462998102469E-2</v>
      </c>
      <c r="CP126" s="123">
        <v>265</v>
      </c>
      <c r="CQ126" s="123">
        <v>113</v>
      </c>
      <c r="CR126" s="126">
        <v>8.3518107908351805E-2</v>
      </c>
      <c r="CS126" s="123">
        <v>66</v>
      </c>
      <c r="CT126" s="126">
        <f t="shared" si="9"/>
        <v>0.1252371916508539</v>
      </c>
      <c r="CU126" s="123">
        <v>241</v>
      </c>
      <c r="CV126" s="126">
        <f t="shared" si="10"/>
        <v>0.45730550284629978</v>
      </c>
      <c r="CW126" s="123">
        <v>6</v>
      </c>
      <c r="CX126" s="126">
        <f t="shared" si="11"/>
        <v>1.1385199240986717E-2</v>
      </c>
      <c r="CY126" s="123">
        <v>86</v>
      </c>
      <c r="CZ126" s="126">
        <f t="shared" si="12"/>
        <v>0.16318785578747627</v>
      </c>
      <c r="DA126" s="122" t="s">
        <v>2029</v>
      </c>
      <c r="DB126" s="55"/>
      <c r="DC126" s="55">
        <v>20</v>
      </c>
      <c r="DD126" s="55">
        <v>6</v>
      </c>
      <c r="DE126" s="78" t="s">
        <v>350</v>
      </c>
      <c r="DF126" s="127" t="s">
        <v>351</v>
      </c>
      <c r="DG126" s="78" t="s">
        <v>282</v>
      </c>
      <c r="DH126" s="127" t="s">
        <v>283</v>
      </c>
      <c r="DI126" s="78" t="s">
        <v>1150</v>
      </c>
      <c r="DJ126" s="127" t="s">
        <v>1151</v>
      </c>
      <c r="DK126" s="78" t="s">
        <v>286</v>
      </c>
      <c r="DL126" s="127" t="s">
        <v>287</v>
      </c>
      <c r="DM126" s="127" t="s">
        <v>288</v>
      </c>
      <c r="DN126" s="55" t="s">
        <v>1897</v>
      </c>
      <c r="DO126" s="68">
        <v>24.300441826215021</v>
      </c>
      <c r="DP126" s="55" t="s">
        <v>1898</v>
      </c>
      <c r="DQ126" s="55" t="s">
        <v>272</v>
      </c>
      <c r="DR126" s="127" t="s">
        <v>289</v>
      </c>
      <c r="DS126" s="169" t="s">
        <v>2077</v>
      </c>
      <c r="DT126" s="77"/>
      <c r="DU126" s="78" t="s">
        <v>267</v>
      </c>
      <c r="DV126" s="123">
        <v>536</v>
      </c>
      <c r="DW126" s="123">
        <v>527</v>
      </c>
      <c r="DX126" s="55">
        <v>8</v>
      </c>
      <c r="DY126" s="55">
        <v>1</v>
      </c>
      <c r="DZ126" s="55">
        <v>0</v>
      </c>
      <c r="EA126" s="55">
        <v>133</v>
      </c>
      <c r="EB126" s="123">
        <v>186</v>
      </c>
      <c r="EC126" s="55">
        <v>164</v>
      </c>
      <c r="ED126" s="55">
        <v>51</v>
      </c>
      <c r="EE126" s="55">
        <v>2</v>
      </c>
      <c r="EF126" s="55">
        <v>0</v>
      </c>
      <c r="EG126" s="55">
        <v>0</v>
      </c>
      <c r="EH126" s="78">
        <v>4</v>
      </c>
      <c r="EI126" s="78">
        <v>0</v>
      </c>
      <c r="EJ126" s="127" t="s">
        <v>268</v>
      </c>
      <c r="EK126" s="127" t="s">
        <v>269</v>
      </c>
      <c r="EL126" s="81">
        <v>24837</v>
      </c>
      <c r="EM126" s="78">
        <v>53</v>
      </c>
      <c r="EN126" s="78" t="s">
        <v>1152</v>
      </c>
      <c r="EO126" s="84">
        <v>45163</v>
      </c>
      <c r="EP126" s="78">
        <v>5.89</v>
      </c>
      <c r="EQ126" s="263">
        <v>49928.568723645898</v>
      </c>
      <c r="ER126" s="263">
        <v>268821.10743703699</v>
      </c>
      <c r="ES126" s="84">
        <f t="shared" si="13"/>
        <v>218892.53871339108</v>
      </c>
      <c r="ET126" s="113">
        <f t="shared" si="14"/>
        <v>0.81426842110848707</v>
      </c>
      <c r="EU126" s="55">
        <v>3</v>
      </c>
      <c r="EV126" s="55">
        <v>8</v>
      </c>
      <c r="EW126" s="55" t="s">
        <v>1898</v>
      </c>
      <c r="EX126" s="78" t="s">
        <v>267</v>
      </c>
      <c r="EY126" s="158"/>
      <c r="EZ126" s="158"/>
      <c r="FA126" s="78" t="s">
        <v>267</v>
      </c>
      <c r="FB126" s="55" t="s">
        <v>51</v>
      </c>
      <c r="FC126" s="55" t="s">
        <v>1898</v>
      </c>
      <c r="FD126" s="122"/>
      <c r="FE126" s="55" t="s">
        <v>1919</v>
      </c>
      <c r="FF126" s="127" t="s">
        <v>267</v>
      </c>
      <c r="FG126" s="55" t="s">
        <v>272</v>
      </c>
      <c r="FH126" s="78" t="s">
        <v>1153</v>
      </c>
      <c r="FI126" s="78" t="s">
        <v>293</v>
      </c>
      <c r="FJ126" s="55">
        <v>4007</v>
      </c>
      <c r="FK126" s="55">
        <v>23</v>
      </c>
      <c r="FL126" s="78" t="s">
        <v>294</v>
      </c>
      <c r="FM126" s="55"/>
      <c r="FN126" s="55" t="s">
        <v>1900</v>
      </c>
      <c r="FO126" s="55" t="s">
        <v>1901</v>
      </c>
      <c r="FP126" s="55">
        <v>4</v>
      </c>
      <c r="FQ126" s="125">
        <v>98433750.390664279</v>
      </c>
      <c r="FR126" s="125">
        <v>183645.05669900053</v>
      </c>
      <c r="FS126" s="55">
        <v>1</v>
      </c>
      <c r="FT126" s="55">
        <v>1</v>
      </c>
      <c r="FU126" s="55">
        <v>0</v>
      </c>
      <c r="FV126" s="125">
        <v>6416171.0199999996</v>
      </c>
      <c r="FW126" s="55">
        <v>0</v>
      </c>
      <c r="FX126" s="125">
        <v>777581.6</v>
      </c>
      <c r="FY126" s="55">
        <v>0</v>
      </c>
      <c r="FZ126" s="125">
        <v>1121993.6000000001</v>
      </c>
      <c r="GA126" s="55" t="s">
        <v>1900</v>
      </c>
      <c r="GB126" s="55" t="s">
        <v>1901</v>
      </c>
      <c r="GC126" s="55" t="s">
        <v>1900</v>
      </c>
      <c r="GD126" s="124">
        <v>91.92</v>
      </c>
      <c r="GE126" s="124">
        <v>42.69</v>
      </c>
      <c r="GF126" s="125">
        <v>3095594.35</v>
      </c>
      <c r="GG126" s="125">
        <v>5873.9930740037953</v>
      </c>
      <c r="GH126" s="125">
        <v>6964510.8100000005</v>
      </c>
      <c r="GI126" s="125">
        <v>13215.390531309298</v>
      </c>
      <c r="GJ126" s="125">
        <v>572229.14</v>
      </c>
      <c r="GK126" s="125">
        <v>1085.8237950664136</v>
      </c>
      <c r="GL126" s="125">
        <v>554821.28</v>
      </c>
      <c r="GM126" s="125">
        <v>1052.7918026565465</v>
      </c>
      <c r="GN126" s="125">
        <v>566330.88</v>
      </c>
      <c r="GO126" s="125">
        <v>1074.6316508538901</v>
      </c>
      <c r="GP126" s="125">
        <v>34363.22</v>
      </c>
      <c r="GQ126" s="125">
        <v>65.205351043643262</v>
      </c>
      <c r="GR126" s="125">
        <v>114097.16</v>
      </c>
      <c r="GS126" s="125">
        <v>216.50314990512334</v>
      </c>
      <c r="GT126" s="125">
        <v>5122669.1300000008</v>
      </c>
      <c r="GU126" s="125">
        <v>9720.4347817836824</v>
      </c>
      <c r="GV126" s="125">
        <v>-690380.00999999978</v>
      </c>
      <c r="GW126" s="125">
        <v>-1310.0189943073999</v>
      </c>
      <c r="GX126" s="55">
        <v>0</v>
      </c>
      <c r="GY126" s="55">
        <v>0</v>
      </c>
      <c r="GZ126" s="55">
        <v>0</v>
      </c>
      <c r="HA126" s="55" t="s">
        <v>1898</v>
      </c>
      <c r="HB126" s="172">
        <v>0.51744281768648304</v>
      </c>
      <c r="HC126" s="123">
        <v>333</v>
      </c>
      <c r="HD126" s="153">
        <v>0.21062618595825428</v>
      </c>
      <c r="HE126" s="123">
        <v>94</v>
      </c>
      <c r="HF126" s="153">
        <v>0.17836812144212524</v>
      </c>
      <c r="HG126" s="123">
        <v>2778</v>
      </c>
      <c r="HH126" s="153">
        <v>1.7571157495256167</v>
      </c>
      <c r="HI126" s="123">
        <v>92</v>
      </c>
      <c r="HJ126" s="153">
        <v>0.17457305502846299</v>
      </c>
      <c r="HK126" s="123">
        <v>1357</v>
      </c>
      <c r="HL126" s="153">
        <v>0.8583175205566097</v>
      </c>
      <c r="HM126" s="123">
        <v>146</v>
      </c>
      <c r="HN126" s="153">
        <v>0.27703984819734345</v>
      </c>
      <c r="HO126" s="123">
        <v>1152</v>
      </c>
      <c r="HP126" s="153">
        <v>0.72865275142314989</v>
      </c>
      <c r="HQ126" s="123">
        <v>950</v>
      </c>
      <c r="HR126" s="153">
        <v>0.60088551549652125</v>
      </c>
      <c r="HS126" s="123">
        <v>4</v>
      </c>
      <c r="HT126" s="153">
        <v>2</v>
      </c>
      <c r="HU126" s="123">
        <v>5</v>
      </c>
      <c r="HV126" s="153">
        <v>2.5</v>
      </c>
      <c r="HW126" s="123">
        <v>623</v>
      </c>
      <c r="HX126" s="123">
        <v>207.66666666666666</v>
      </c>
      <c r="HY126" s="153">
        <v>2.1631944444444446</v>
      </c>
      <c r="HZ126" s="123">
        <v>14923</v>
      </c>
      <c r="IA126" s="153">
        <v>9.438962681846931</v>
      </c>
      <c r="IB126" s="123">
        <v>313</v>
      </c>
      <c r="IC126" s="153">
        <v>0.59392789373814037</v>
      </c>
      <c r="ID126" s="123">
        <v>7831</v>
      </c>
      <c r="IE126" s="153">
        <v>4.9531941808981657</v>
      </c>
      <c r="IF126" s="123">
        <v>882</v>
      </c>
      <c r="IG126" s="153">
        <v>1.6736242884250474</v>
      </c>
      <c r="IH126" s="123">
        <v>707</v>
      </c>
      <c r="II126" s="153">
        <v>0.44718532574320047</v>
      </c>
      <c r="IJ126" s="123">
        <v>348</v>
      </c>
      <c r="IK126" s="153">
        <v>0.66034155597722966</v>
      </c>
      <c r="IL126" s="95">
        <v>0</v>
      </c>
      <c r="IM126" s="95">
        <v>0</v>
      </c>
      <c r="IN126" s="95">
        <v>0</v>
      </c>
      <c r="IO126" s="95">
        <v>0</v>
      </c>
      <c r="IP126" s="95">
        <v>0</v>
      </c>
      <c r="IQ126" s="113" t="s">
        <v>1900</v>
      </c>
      <c r="IR126" s="113" t="s">
        <v>1900</v>
      </c>
      <c r="IS126" s="113" t="s">
        <v>1900</v>
      </c>
      <c r="IT126" s="95">
        <v>50.86</v>
      </c>
      <c r="IU126" s="95">
        <v>26</v>
      </c>
      <c r="IV126" s="113">
        <v>4.9335863377609111E-2</v>
      </c>
      <c r="IW126" s="95">
        <v>4</v>
      </c>
      <c r="IX126" s="95">
        <v>18</v>
      </c>
      <c r="IY126" s="124">
        <f t="shared" ref="IY126:IZ128" si="15">(IW126/$DW126)*100</f>
        <v>0.75901328273244784</v>
      </c>
      <c r="IZ126" s="124">
        <f t="shared" si="15"/>
        <v>3.4155597722960152</v>
      </c>
      <c r="JA126" s="182" t="s">
        <v>272</v>
      </c>
      <c r="JB126" s="182">
        <v>25</v>
      </c>
      <c r="JC126" s="230">
        <v>4.6641791044776122E-2</v>
      </c>
      <c r="JD126" s="205"/>
    </row>
    <row r="127" spans="1:264" s="35" customFormat="1" ht="29.25" hidden="1" customHeight="1">
      <c r="A127" s="122" t="s">
        <v>278</v>
      </c>
      <c r="B127" s="158" t="s">
        <v>278</v>
      </c>
      <c r="C127" s="158" t="s">
        <v>1699</v>
      </c>
      <c r="D127" s="55">
        <v>21</v>
      </c>
      <c r="E127" s="158" t="s">
        <v>1188</v>
      </c>
      <c r="F127" s="145">
        <v>21</v>
      </c>
      <c r="G127" s="55" t="s">
        <v>2078</v>
      </c>
      <c r="H127" s="123">
        <v>1692</v>
      </c>
      <c r="I127" s="123">
        <v>4113</v>
      </c>
      <c r="J127" s="124">
        <v>2.4308510999999999</v>
      </c>
      <c r="K127" s="124">
        <v>25.090957400000001</v>
      </c>
      <c r="L127" s="123">
        <v>1511</v>
      </c>
      <c r="M127" s="123">
        <v>2602</v>
      </c>
      <c r="N127" s="123">
        <v>177</v>
      </c>
      <c r="O127" s="123">
        <v>283</v>
      </c>
      <c r="P127" s="123">
        <v>354</v>
      </c>
      <c r="Q127" s="123">
        <v>403</v>
      </c>
      <c r="R127" s="123">
        <v>386</v>
      </c>
      <c r="S127" s="123">
        <v>543</v>
      </c>
      <c r="T127" s="123">
        <v>417</v>
      </c>
      <c r="U127" s="123">
        <v>473</v>
      </c>
      <c r="V127" s="123">
        <v>264</v>
      </c>
      <c r="W127" s="123">
        <v>248</v>
      </c>
      <c r="X127" s="123">
        <v>313</v>
      </c>
      <c r="Y127" s="123">
        <v>185</v>
      </c>
      <c r="Z127" s="123">
        <v>67</v>
      </c>
      <c r="AA127" s="123">
        <v>1047</v>
      </c>
      <c r="AB127" s="123">
        <v>709</v>
      </c>
      <c r="AC127" s="123">
        <v>565</v>
      </c>
      <c r="AD127" s="123">
        <v>176</v>
      </c>
      <c r="AE127" s="123">
        <v>1746</v>
      </c>
      <c r="AF127" s="123">
        <v>2134</v>
      </c>
      <c r="AG127" s="123">
        <v>49</v>
      </c>
      <c r="AH127" s="123">
        <v>8</v>
      </c>
      <c r="AI127" s="123">
        <v>762</v>
      </c>
      <c r="AJ127" s="123">
        <v>200</v>
      </c>
      <c r="AK127" s="123">
        <v>39</v>
      </c>
      <c r="AL127" s="123">
        <v>20</v>
      </c>
      <c r="AM127" s="123">
        <v>126</v>
      </c>
      <c r="AN127" s="125">
        <v>584.16666666666663</v>
      </c>
      <c r="AO127" s="125">
        <v>440</v>
      </c>
      <c r="AP127" s="123">
        <v>12</v>
      </c>
      <c r="AQ127" s="123">
        <v>90</v>
      </c>
      <c r="AR127" s="123">
        <v>452</v>
      </c>
      <c r="AS127" s="123">
        <v>216</v>
      </c>
      <c r="AT127" s="123">
        <v>180</v>
      </c>
      <c r="AU127" s="123">
        <v>118</v>
      </c>
      <c r="AV127" s="123">
        <v>97</v>
      </c>
      <c r="AW127" s="123">
        <v>107</v>
      </c>
      <c r="AX127" s="123">
        <v>82</v>
      </c>
      <c r="AY127" s="123">
        <v>45</v>
      </c>
      <c r="AZ127" s="123">
        <v>293</v>
      </c>
      <c r="BA127" s="125">
        <v>27986.143546441497</v>
      </c>
      <c r="BB127" s="125">
        <v>20555.5</v>
      </c>
      <c r="BC127" s="123">
        <v>40</v>
      </c>
      <c r="BD127" s="123">
        <v>204</v>
      </c>
      <c r="BE127" s="123">
        <v>352</v>
      </c>
      <c r="BF127" s="123">
        <v>221</v>
      </c>
      <c r="BG127" s="123">
        <v>135</v>
      </c>
      <c r="BH127" s="123">
        <v>117</v>
      </c>
      <c r="BI127" s="123">
        <v>126</v>
      </c>
      <c r="BJ127" s="123">
        <v>80</v>
      </c>
      <c r="BK127" s="123">
        <v>88</v>
      </c>
      <c r="BL127" s="123">
        <v>79</v>
      </c>
      <c r="BM127" s="123">
        <v>43</v>
      </c>
      <c r="BN127" s="123">
        <v>41</v>
      </c>
      <c r="BO127" s="123">
        <v>30</v>
      </c>
      <c r="BP127" s="123">
        <v>20</v>
      </c>
      <c r="BQ127" s="123">
        <v>20</v>
      </c>
      <c r="BR127" s="123">
        <v>9</v>
      </c>
      <c r="BS127" s="123">
        <v>8</v>
      </c>
      <c r="BT127" s="123">
        <v>7</v>
      </c>
      <c r="BU127" s="123">
        <v>6</v>
      </c>
      <c r="BV127" s="123">
        <v>4</v>
      </c>
      <c r="BW127" s="123">
        <v>28</v>
      </c>
      <c r="BX127" s="123">
        <v>903</v>
      </c>
      <c r="BY127" s="125">
        <v>38904.760797342191</v>
      </c>
      <c r="BZ127" s="125">
        <v>33945</v>
      </c>
      <c r="CA127" s="123">
        <v>165</v>
      </c>
      <c r="CB127" s="125">
        <v>16607.812121212122</v>
      </c>
      <c r="CC127" s="125">
        <v>12816</v>
      </c>
      <c r="CD127" s="123">
        <v>616</v>
      </c>
      <c r="CE127" s="125">
        <v>15758.467532467532</v>
      </c>
      <c r="CF127" s="125">
        <v>11346</v>
      </c>
      <c r="CG127" s="123">
        <v>1026</v>
      </c>
      <c r="CH127" s="123">
        <v>352</v>
      </c>
      <c r="CI127" s="123">
        <v>216</v>
      </c>
      <c r="CJ127" s="123">
        <v>48</v>
      </c>
      <c r="CK127" s="123">
        <v>14</v>
      </c>
      <c r="CL127" s="123">
        <v>16</v>
      </c>
      <c r="CM127" s="126">
        <v>9.4562647754137114E-3</v>
      </c>
      <c r="CN127" s="123">
        <v>85</v>
      </c>
      <c r="CO127" s="126">
        <v>5.0236406619385346E-2</v>
      </c>
      <c r="CP127" s="123">
        <v>706</v>
      </c>
      <c r="CQ127" s="123">
        <v>234</v>
      </c>
      <c r="CR127" s="126">
        <v>5.689277899343545E-2</v>
      </c>
      <c r="CS127" s="123">
        <v>92</v>
      </c>
      <c r="CT127" s="126">
        <f t="shared" si="9"/>
        <v>5.4373522458628844E-2</v>
      </c>
      <c r="CU127" s="123">
        <v>932</v>
      </c>
      <c r="CV127" s="126">
        <f t="shared" si="10"/>
        <v>0.55082742316784872</v>
      </c>
      <c r="CW127" s="123">
        <v>25</v>
      </c>
      <c r="CX127" s="126">
        <f t="shared" si="11"/>
        <v>1.4775413711583925E-2</v>
      </c>
      <c r="CY127" s="123">
        <v>423</v>
      </c>
      <c r="CZ127" s="126">
        <f t="shared" si="12"/>
        <v>0.25</v>
      </c>
      <c r="DA127" s="122" t="s">
        <v>2026</v>
      </c>
      <c r="DB127" s="55"/>
      <c r="DC127" s="55">
        <v>7</v>
      </c>
      <c r="DD127" s="55">
        <v>19</v>
      </c>
      <c r="DE127" s="78" t="s">
        <v>396</v>
      </c>
      <c r="DF127" s="127" t="s">
        <v>397</v>
      </c>
      <c r="DG127" s="78" t="s">
        <v>426</v>
      </c>
      <c r="DH127" s="127" t="s">
        <v>427</v>
      </c>
      <c r="DI127" s="78" t="s">
        <v>354</v>
      </c>
      <c r="DJ127" s="127" t="s">
        <v>355</v>
      </c>
      <c r="DK127" s="78" t="s">
        <v>356</v>
      </c>
      <c r="DL127" s="127" t="s">
        <v>357</v>
      </c>
      <c r="DM127" s="127" t="s">
        <v>358</v>
      </c>
      <c r="DN127" s="55" t="s">
        <v>1897</v>
      </c>
      <c r="DO127" s="68">
        <v>12.298046780805402</v>
      </c>
      <c r="DP127" s="55" t="s">
        <v>1898</v>
      </c>
      <c r="DQ127" s="55" t="s">
        <v>272</v>
      </c>
      <c r="DR127" s="127" t="s">
        <v>359</v>
      </c>
      <c r="DS127" s="169" t="s">
        <v>2079</v>
      </c>
      <c r="DT127" s="78">
        <v>2027</v>
      </c>
      <c r="DU127" s="78" t="s">
        <v>267</v>
      </c>
      <c r="DV127" s="123">
        <v>1717</v>
      </c>
      <c r="DW127" s="123">
        <v>1692</v>
      </c>
      <c r="DX127" s="55">
        <v>14</v>
      </c>
      <c r="DY127" s="55">
        <v>11</v>
      </c>
      <c r="DZ127" s="55">
        <v>0</v>
      </c>
      <c r="EA127" s="55">
        <v>96</v>
      </c>
      <c r="EB127" s="123">
        <v>980</v>
      </c>
      <c r="EC127" s="55">
        <v>641</v>
      </c>
      <c r="ED127" s="55">
        <v>0</v>
      </c>
      <c r="EE127" s="55">
        <v>0</v>
      </c>
      <c r="EF127" s="55">
        <v>0</v>
      </c>
      <c r="EG127" s="55">
        <v>0</v>
      </c>
      <c r="EH127" s="78">
        <v>27</v>
      </c>
      <c r="EI127" s="78">
        <v>1</v>
      </c>
      <c r="EJ127" s="127" t="s">
        <v>268</v>
      </c>
      <c r="EK127" s="127" t="s">
        <v>269</v>
      </c>
      <c r="EL127" s="81">
        <v>17917</v>
      </c>
      <c r="EM127" s="78">
        <v>71</v>
      </c>
      <c r="EN127" s="78" t="s">
        <v>271</v>
      </c>
      <c r="EO127" s="84">
        <v>240198</v>
      </c>
      <c r="EP127" s="78">
        <v>28.490000000000002</v>
      </c>
      <c r="EQ127" s="263">
        <v>227750.07729646601</v>
      </c>
      <c r="ER127" s="263">
        <v>1076554.11759983</v>
      </c>
      <c r="ES127" s="84">
        <f t="shared" si="13"/>
        <v>848804.04030336405</v>
      </c>
      <c r="ET127" s="113">
        <f t="shared" si="14"/>
        <v>0.78844530565334403</v>
      </c>
      <c r="EU127" s="55">
        <v>7</v>
      </c>
      <c r="EV127" s="55">
        <v>70</v>
      </c>
      <c r="EW127" s="55" t="s">
        <v>1898</v>
      </c>
      <c r="EX127" s="78" t="s">
        <v>371</v>
      </c>
      <c r="EY127" s="158"/>
      <c r="EZ127" s="158"/>
      <c r="FA127" s="78" t="s">
        <v>267</v>
      </c>
      <c r="FB127" s="55" t="s">
        <v>51</v>
      </c>
      <c r="FC127" s="55" t="s">
        <v>1898</v>
      </c>
      <c r="FD127" s="122"/>
      <c r="FE127" s="55"/>
      <c r="FF127" s="127" t="s">
        <v>267</v>
      </c>
      <c r="FG127" s="55" t="s">
        <v>1904</v>
      </c>
      <c r="FH127" s="78" t="s">
        <v>1189</v>
      </c>
      <c r="FI127" s="78" t="s">
        <v>1110</v>
      </c>
      <c r="FJ127" s="55">
        <v>4003</v>
      </c>
      <c r="FK127" s="55">
        <v>14</v>
      </c>
      <c r="FL127" s="78" t="s">
        <v>363</v>
      </c>
      <c r="FM127" s="55"/>
      <c r="FN127" s="55" t="s">
        <v>1900</v>
      </c>
      <c r="FO127" s="55" t="s">
        <v>1901</v>
      </c>
      <c r="FP127" s="55">
        <v>11</v>
      </c>
      <c r="FQ127" s="125">
        <v>433215656.14878023</v>
      </c>
      <c r="FR127" s="125">
        <v>252309.64248618533</v>
      </c>
      <c r="FS127" s="55">
        <v>3</v>
      </c>
      <c r="FT127" s="55">
        <v>4</v>
      </c>
      <c r="FU127" s="55">
        <v>0</v>
      </c>
      <c r="FV127" s="125">
        <v>56718535.539999999</v>
      </c>
      <c r="FW127" s="55">
        <v>0</v>
      </c>
      <c r="FX127" s="125">
        <v>5022331.88</v>
      </c>
      <c r="FY127" s="55">
        <v>0</v>
      </c>
      <c r="FZ127" s="125">
        <v>57206763.619999997</v>
      </c>
      <c r="GA127" s="55" t="s">
        <v>1900</v>
      </c>
      <c r="GB127" s="55" t="s">
        <v>1901</v>
      </c>
      <c r="GC127" s="55" t="s">
        <v>1900</v>
      </c>
      <c r="GD127" s="124">
        <v>92.31</v>
      </c>
      <c r="GE127" s="124">
        <v>34.93</v>
      </c>
      <c r="GF127" s="125">
        <v>11009237.210000001</v>
      </c>
      <c r="GG127" s="125">
        <v>6506.6413770685585</v>
      </c>
      <c r="GH127" s="125">
        <v>18030540.810000002</v>
      </c>
      <c r="GI127" s="125">
        <v>10656.347996453902</v>
      </c>
      <c r="GJ127" s="125">
        <v>398753.44</v>
      </c>
      <c r="GK127" s="125">
        <v>235.66988179669031</v>
      </c>
      <c r="GL127" s="125">
        <v>1754718.35</v>
      </c>
      <c r="GM127" s="125">
        <v>1037.0675827423167</v>
      </c>
      <c r="GN127" s="125">
        <v>1476357.17</v>
      </c>
      <c r="GO127" s="125">
        <v>872.55151891252956</v>
      </c>
      <c r="GP127" s="125">
        <v>85891.73</v>
      </c>
      <c r="GQ127" s="125">
        <v>50.763433806146573</v>
      </c>
      <c r="GR127" s="125">
        <v>152351.85</v>
      </c>
      <c r="GS127" s="125">
        <v>90.042464539007099</v>
      </c>
      <c r="GT127" s="125">
        <v>14162468.270000003</v>
      </c>
      <c r="GU127" s="125">
        <v>8370.2531146572128</v>
      </c>
      <c r="GV127" s="125">
        <v>2065966.9499999955</v>
      </c>
      <c r="GW127" s="125">
        <v>1221.0206560283661</v>
      </c>
      <c r="GX127" s="55">
        <v>0</v>
      </c>
      <c r="GY127" s="55">
        <v>0</v>
      </c>
      <c r="GZ127" s="55">
        <v>0</v>
      </c>
      <c r="HA127" s="55" t="s">
        <v>1901</v>
      </c>
      <c r="HB127" s="172">
        <v>0.7724969971944966</v>
      </c>
      <c r="HC127" s="123">
        <v>1220</v>
      </c>
      <c r="HD127" s="153">
        <v>0.24034672970843185</v>
      </c>
      <c r="HE127" s="123">
        <v>119</v>
      </c>
      <c r="HF127" s="153">
        <v>7.0330969267139484E-2</v>
      </c>
      <c r="HG127" s="123">
        <v>7972</v>
      </c>
      <c r="HH127" s="153">
        <v>1.5705279747832941</v>
      </c>
      <c r="HI127" s="123">
        <v>190</v>
      </c>
      <c r="HJ127" s="153">
        <v>0.11229314420803782</v>
      </c>
      <c r="HK127" s="123">
        <v>4637</v>
      </c>
      <c r="HL127" s="153">
        <v>0.9135145784081955</v>
      </c>
      <c r="HM127" s="123">
        <v>17</v>
      </c>
      <c r="HN127" s="153">
        <v>1.0047281323877069E-2</v>
      </c>
      <c r="HO127" s="123">
        <v>8218</v>
      </c>
      <c r="HP127" s="153">
        <v>1.6189913317572893</v>
      </c>
      <c r="HQ127" s="123">
        <v>4279</v>
      </c>
      <c r="HR127" s="153">
        <v>0.84298660362490141</v>
      </c>
      <c r="HS127" s="123">
        <v>21</v>
      </c>
      <c r="HT127" s="153">
        <v>10.5</v>
      </c>
      <c r="HU127" s="123">
        <v>18</v>
      </c>
      <c r="HV127" s="153">
        <v>9</v>
      </c>
      <c r="HW127" s="123">
        <v>1450</v>
      </c>
      <c r="HX127" s="123">
        <v>483.33333333333331</v>
      </c>
      <c r="HY127" s="153">
        <v>0.57539682539682535</v>
      </c>
      <c r="HZ127" s="123">
        <v>41384</v>
      </c>
      <c r="IA127" s="153">
        <v>8.152876280535855</v>
      </c>
      <c r="IB127" s="123">
        <v>241</v>
      </c>
      <c r="IC127" s="153">
        <v>0.14243498817966904</v>
      </c>
      <c r="ID127" s="123">
        <v>34559</v>
      </c>
      <c r="IE127" s="153">
        <v>6.8083136327817178</v>
      </c>
      <c r="IF127" s="123">
        <v>2702</v>
      </c>
      <c r="IG127" s="153">
        <v>1.5969267139479906</v>
      </c>
      <c r="IH127" s="123">
        <v>1419</v>
      </c>
      <c r="II127" s="153">
        <v>0.27955082742316784</v>
      </c>
      <c r="IJ127" s="123">
        <v>1224</v>
      </c>
      <c r="IK127" s="153">
        <v>0.72340425531914898</v>
      </c>
      <c r="IL127" s="95">
        <v>988</v>
      </c>
      <c r="IM127" s="95">
        <v>621</v>
      </c>
      <c r="IN127" s="95">
        <v>133</v>
      </c>
      <c r="IO127" s="95">
        <v>379</v>
      </c>
      <c r="IP127" s="95">
        <v>89</v>
      </c>
      <c r="IQ127" s="113">
        <v>61.03</v>
      </c>
      <c r="IR127" s="113">
        <v>66.92</v>
      </c>
      <c r="IS127" s="113">
        <v>0.51</v>
      </c>
      <c r="IT127" s="95">
        <v>78</v>
      </c>
      <c r="IU127" s="95">
        <v>69</v>
      </c>
      <c r="IV127" s="113">
        <v>4.0780141843971635E-2</v>
      </c>
      <c r="IW127" s="95">
        <v>7</v>
      </c>
      <c r="IX127" s="95">
        <v>30</v>
      </c>
      <c r="IY127" s="124">
        <f t="shared" si="15"/>
        <v>0.41371158392434987</v>
      </c>
      <c r="IZ127" s="124">
        <f t="shared" si="15"/>
        <v>1.773049645390071</v>
      </c>
      <c r="JA127" s="182" t="s">
        <v>272</v>
      </c>
      <c r="JB127" s="182">
        <v>40</v>
      </c>
      <c r="JC127" s="230">
        <v>2.3296447291788001E-2</v>
      </c>
      <c r="JD127" s="205"/>
    </row>
    <row r="128" spans="1:264" s="35" customFormat="1" ht="29.25" hidden="1" customHeight="1">
      <c r="A128" s="122" t="s">
        <v>278</v>
      </c>
      <c r="B128" s="158" t="s">
        <v>1700</v>
      </c>
      <c r="C128" s="158" t="s">
        <v>1757</v>
      </c>
      <c r="D128" s="55">
        <v>83</v>
      </c>
      <c r="E128" s="158" t="s">
        <v>1198</v>
      </c>
      <c r="F128" s="145">
        <v>83</v>
      </c>
      <c r="G128" s="55" t="s">
        <v>2080</v>
      </c>
      <c r="H128" s="123">
        <v>1743</v>
      </c>
      <c r="I128" s="123">
        <v>4054</v>
      </c>
      <c r="J128" s="124">
        <v>2.3258749000000001</v>
      </c>
      <c r="K128" s="124">
        <v>21.7427998</v>
      </c>
      <c r="L128" s="123">
        <v>1612</v>
      </c>
      <c r="M128" s="123">
        <v>2442</v>
      </c>
      <c r="N128" s="123">
        <v>144</v>
      </c>
      <c r="O128" s="123">
        <v>246</v>
      </c>
      <c r="P128" s="123">
        <v>351</v>
      </c>
      <c r="Q128" s="123">
        <v>354</v>
      </c>
      <c r="R128" s="123">
        <v>330</v>
      </c>
      <c r="S128" s="123">
        <v>435</v>
      </c>
      <c r="T128" s="123">
        <v>396</v>
      </c>
      <c r="U128" s="123">
        <v>447</v>
      </c>
      <c r="V128" s="123">
        <v>315</v>
      </c>
      <c r="W128" s="123">
        <v>313</v>
      </c>
      <c r="X128" s="123">
        <v>439</v>
      </c>
      <c r="Y128" s="123">
        <v>214</v>
      </c>
      <c r="Z128" s="123">
        <v>70</v>
      </c>
      <c r="AA128" s="123">
        <v>945</v>
      </c>
      <c r="AB128" s="123">
        <v>896</v>
      </c>
      <c r="AC128" s="123">
        <v>723</v>
      </c>
      <c r="AD128" s="123">
        <v>311</v>
      </c>
      <c r="AE128" s="123">
        <v>1662</v>
      </c>
      <c r="AF128" s="123">
        <v>1229</v>
      </c>
      <c r="AG128" s="123">
        <v>834</v>
      </c>
      <c r="AH128" s="123">
        <v>18</v>
      </c>
      <c r="AI128" s="123">
        <v>901</v>
      </c>
      <c r="AJ128" s="123">
        <v>218</v>
      </c>
      <c r="AK128" s="123">
        <v>35</v>
      </c>
      <c r="AL128" s="123">
        <v>23</v>
      </c>
      <c r="AM128" s="123">
        <v>148</v>
      </c>
      <c r="AN128" s="125">
        <v>578.82157200229494</v>
      </c>
      <c r="AO128" s="125">
        <v>447</v>
      </c>
      <c r="AP128" s="123">
        <v>44</v>
      </c>
      <c r="AQ128" s="123">
        <v>103</v>
      </c>
      <c r="AR128" s="123">
        <v>453</v>
      </c>
      <c r="AS128" s="123">
        <v>192</v>
      </c>
      <c r="AT128" s="123">
        <v>180</v>
      </c>
      <c r="AU128" s="123">
        <v>137</v>
      </c>
      <c r="AV128" s="123">
        <v>97</v>
      </c>
      <c r="AW128" s="123">
        <v>111</v>
      </c>
      <c r="AX128" s="123">
        <v>75</v>
      </c>
      <c r="AY128" s="123">
        <v>74</v>
      </c>
      <c r="AZ128" s="123">
        <v>277</v>
      </c>
      <c r="BA128" s="125">
        <v>28578.803154205609</v>
      </c>
      <c r="BB128" s="125">
        <v>19612</v>
      </c>
      <c r="BC128" s="123">
        <v>64</v>
      </c>
      <c r="BD128" s="123">
        <v>228</v>
      </c>
      <c r="BE128" s="123">
        <v>380</v>
      </c>
      <c r="BF128" s="123">
        <v>199</v>
      </c>
      <c r="BG128" s="123">
        <v>160</v>
      </c>
      <c r="BH128" s="123">
        <v>130</v>
      </c>
      <c r="BI128" s="123">
        <v>103</v>
      </c>
      <c r="BJ128" s="123">
        <v>96</v>
      </c>
      <c r="BK128" s="123">
        <v>68</v>
      </c>
      <c r="BL128" s="123">
        <v>54</v>
      </c>
      <c r="BM128" s="123">
        <v>52</v>
      </c>
      <c r="BN128" s="123">
        <v>32</v>
      </c>
      <c r="BO128" s="123">
        <v>31</v>
      </c>
      <c r="BP128" s="123">
        <v>17</v>
      </c>
      <c r="BQ128" s="123">
        <v>21</v>
      </c>
      <c r="BR128" s="123">
        <v>15</v>
      </c>
      <c r="BS128" s="123">
        <v>13</v>
      </c>
      <c r="BT128" s="123">
        <v>4</v>
      </c>
      <c r="BU128" s="123">
        <v>5</v>
      </c>
      <c r="BV128" s="123">
        <v>5</v>
      </c>
      <c r="BW128" s="123">
        <v>35</v>
      </c>
      <c r="BX128" s="123">
        <v>852</v>
      </c>
      <c r="BY128" s="125">
        <v>42944.908450704228</v>
      </c>
      <c r="BZ128" s="125">
        <v>34480.5</v>
      </c>
      <c r="CA128" s="123">
        <v>174</v>
      </c>
      <c r="CB128" s="125">
        <v>16425.298850574713</v>
      </c>
      <c r="CC128" s="125">
        <v>13020</v>
      </c>
      <c r="CD128" s="123">
        <v>705</v>
      </c>
      <c r="CE128" s="125">
        <v>14700.14609929078</v>
      </c>
      <c r="CF128" s="125">
        <v>10740</v>
      </c>
      <c r="CG128" s="123">
        <v>1102</v>
      </c>
      <c r="CH128" s="123">
        <v>338</v>
      </c>
      <c r="CI128" s="123">
        <v>190</v>
      </c>
      <c r="CJ128" s="123">
        <v>57</v>
      </c>
      <c r="CK128" s="123">
        <v>19</v>
      </c>
      <c r="CL128" s="123">
        <v>25</v>
      </c>
      <c r="CM128" s="126">
        <v>1.4343086632243259E-2</v>
      </c>
      <c r="CN128" s="123">
        <v>80</v>
      </c>
      <c r="CO128" s="126">
        <v>4.5897877223178431E-2</v>
      </c>
      <c r="CP128" s="123">
        <v>779</v>
      </c>
      <c r="CQ128" s="123">
        <v>189</v>
      </c>
      <c r="CR128" s="126">
        <v>4.6620621608288108E-2</v>
      </c>
      <c r="CS128" s="123">
        <v>96</v>
      </c>
      <c r="CT128" s="126">
        <f t="shared" si="9"/>
        <v>5.5077452667814115E-2</v>
      </c>
      <c r="CU128" s="123">
        <v>921</v>
      </c>
      <c r="CV128" s="126">
        <f t="shared" si="10"/>
        <v>0.52839931153184161</v>
      </c>
      <c r="CW128" s="123">
        <v>33</v>
      </c>
      <c r="CX128" s="126">
        <f t="shared" si="11"/>
        <v>1.8932874354561102E-2</v>
      </c>
      <c r="CY128" s="123">
        <v>474</v>
      </c>
      <c r="CZ128" s="126">
        <f t="shared" si="12"/>
        <v>0.27194492254733221</v>
      </c>
      <c r="DA128" s="122" t="s">
        <v>2012</v>
      </c>
      <c r="DB128" s="55"/>
      <c r="DC128" s="55">
        <v>32</v>
      </c>
      <c r="DD128" s="55">
        <v>11</v>
      </c>
      <c r="DE128" s="78" t="s">
        <v>559</v>
      </c>
      <c r="DF128" s="127" t="s">
        <v>560</v>
      </c>
      <c r="DG128" s="78" t="s">
        <v>1199</v>
      </c>
      <c r="DH128" s="127" t="s">
        <v>1200</v>
      </c>
      <c r="DI128" s="78" t="s">
        <v>520</v>
      </c>
      <c r="DJ128" s="127" t="s">
        <v>686</v>
      </c>
      <c r="DK128" s="78" t="s">
        <v>687</v>
      </c>
      <c r="DL128" s="127" t="s">
        <v>688</v>
      </c>
      <c r="DM128" s="127" t="s">
        <v>689</v>
      </c>
      <c r="DN128" s="55" t="s">
        <v>1897</v>
      </c>
      <c r="DO128" s="68">
        <v>7.5389105058365757</v>
      </c>
      <c r="DP128" s="55" t="s">
        <v>1898</v>
      </c>
      <c r="DQ128" s="55" t="s">
        <v>272</v>
      </c>
      <c r="DR128" s="127" t="s">
        <v>530</v>
      </c>
      <c r="DS128" s="169" t="s">
        <v>2081</v>
      </c>
      <c r="DT128" s="77"/>
      <c r="DU128" s="78" t="s">
        <v>267</v>
      </c>
      <c r="DV128" s="123">
        <v>1765</v>
      </c>
      <c r="DW128" s="123">
        <v>1743</v>
      </c>
      <c r="DX128" s="55">
        <v>21</v>
      </c>
      <c r="DY128" s="55">
        <v>1</v>
      </c>
      <c r="DZ128" s="55">
        <v>53</v>
      </c>
      <c r="EA128" s="55">
        <v>172</v>
      </c>
      <c r="EB128" s="123">
        <v>994</v>
      </c>
      <c r="EC128" s="55">
        <v>504</v>
      </c>
      <c r="ED128" s="55">
        <v>42</v>
      </c>
      <c r="EE128" s="55">
        <v>0</v>
      </c>
      <c r="EF128" s="55">
        <v>0</v>
      </c>
      <c r="EG128" s="55">
        <v>0</v>
      </c>
      <c r="EH128" s="78">
        <v>28</v>
      </c>
      <c r="EI128" s="78">
        <v>2</v>
      </c>
      <c r="EJ128" s="127" t="s">
        <v>450</v>
      </c>
      <c r="EK128" s="127" t="s">
        <v>269</v>
      </c>
      <c r="EL128" s="81">
        <v>21243</v>
      </c>
      <c r="EM128" s="78">
        <v>62</v>
      </c>
      <c r="EN128" s="78" t="s">
        <v>1201</v>
      </c>
      <c r="EO128" s="84">
        <v>202426</v>
      </c>
      <c r="EP128" s="78">
        <v>34.86</v>
      </c>
      <c r="EQ128" s="263">
        <v>191818.957428903</v>
      </c>
      <c r="ER128" s="263">
        <v>1460872.03348919</v>
      </c>
      <c r="ES128" s="84">
        <f t="shared" si="13"/>
        <v>1269053.076060287</v>
      </c>
      <c r="ET128" s="113">
        <f t="shared" si="14"/>
        <v>0.86869557837262656</v>
      </c>
      <c r="EU128" s="55">
        <v>6</v>
      </c>
      <c r="EV128" s="55">
        <v>32</v>
      </c>
      <c r="EW128" s="55" t="s">
        <v>1898</v>
      </c>
      <c r="EX128" s="78" t="s">
        <v>462</v>
      </c>
      <c r="EY128" s="158"/>
      <c r="EZ128" s="158" t="s">
        <v>372</v>
      </c>
      <c r="FA128" s="78" t="s">
        <v>267</v>
      </c>
      <c r="FB128" s="55" t="s">
        <v>1929</v>
      </c>
      <c r="FC128" s="55" t="s">
        <v>1898</v>
      </c>
      <c r="FD128" s="122"/>
      <c r="FE128" s="55"/>
      <c r="FF128" s="127" t="s">
        <v>267</v>
      </c>
      <c r="FG128" s="55" t="s">
        <v>1904</v>
      </c>
      <c r="FH128" s="78" t="s">
        <v>1202</v>
      </c>
      <c r="FI128" s="78" t="s">
        <v>1203</v>
      </c>
      <c r="FJ128" s="55">
        <v>4018</v>
      </c>
      <c r="FK128" s="55">
        <v>21</v>
      </c>
      <c r="FL128" s="78" t="s">
        <v>694</v>
      </c>
      <c r="FM128" s="55"/>
      <c r="FN128" s="55" t="s">
        <v>1900</v>
      </c>
      <c r="FO128" s="55" t="s">
        <v>1900</v>
      </c>
      <c r="FP128" s="55">
        <v>9</v>
      </c>
      <c r="FQ128" s="125">
        <v>315635106.21574855</v>
      </c>
      <c r="FR128" s="125">
        <v>178830.08850750627</v>
      </c>
      <c r="FS128" s="55">
        <v>3</v>
      </c>
      <c r="FT128" s="55">
        <v>4</v>
      </c>
      <c r="FU128" s="55">
        <v>0</v>
      </c>
      <c r="FV128" s="125">
        <v>0</v>
      </c>
      <c r="FW128" s="55">
        <v>0</v>
      </c>
      <c r="FX128" s="125">
        <v>1925755</v>
      </c>
      <c r="FY128" s="55">
        <v>0</v>
      </c>
      <c r="FZ128" s="125">
        <v>3926435</v>
      </c>
      <c r="GA128" s="55" t="s">
        <v>1900</v>
      </c>
      <c r="GB128" s="55" t="s">
        <v>1900</v>
      </c>
      <c r="GC128" s="55" t="s">
        <v>1900</v>
      </c>
      <c r="GD128" s="124">
        <v>93.84</v>
      </c>
      <c r="GE128" s="124">
        <v>29.83</v>
      </c>
      <c r="GF128" s="125">
        <v>0</v>
      </c>
      <c r="GG128" s="125">
        <v>0</v>
      </c>
      <c r="GH128" s="125">
        <v>26889471.340000004</v>
      </c>
      <c r="GI128" s="125">
        <v>15427.120676993691</v>
      </c>
      <c r="GJ128" s="125">
        <v>1769000.7</v>
      </c>
      <c r="GK128" s="125">
        <v>1014.9172117039586</v>
      </c>
      <c r="GL128" s="125">
        <v>123592.12</v>
      </c>
      <c r="GM128" s="125">
        <v>70.90769936890419</v>
      </c>
      <c r="GN128" s="125">
        <v>1434168.5</v>
      </c>
      <c r="GO128" s="125">
        <v>822.81612162937461</v>
      </c>
      <c r="GP128" s="125">
        <v>93881.13</v>
      </c>
      <c r="GQ128" s="125">
        <v>53.861807228915666</v>
      </c>
      <c r="GR128" s="125">
        <v>143580.25999999998</v>
      </c>
      <c r="GS128" s="125">
        <v>82.375364314400443</v>
      </c>
      <c r="GT128" s="125">
        <v>23325248.630000003</v>
      </c>
      <c r="GU128" s="125">
        <v>13382.242472748138</v>
      </c>
      <c r="GV128" s="125">
        <v>389688.46999999881</v>
      </c>
      <c r="GW128" s="125">
        <v>223.57341939185244</v>
      </c>
      <c r="GX128" s="55">
        <v>0</v>
      </c>
      <c r="GY128" s="55">
        <v>0</v>
      </c>
      <c r="GZ128" s="55">
        <v>0</v>
      </c>
      <c r="HA128" s="55" t="s">
        <v>1901</v>
      </c>
      <c r="HB128" s="172">
        <v>0.70281571356927952</v>
      </c>
      <c r="HC128" s="123">
        <v>1249</v>
      </c>
      <c r="HD128" s="153">
        <v>0.23886020271562439</v>
      </c>
      <c r="HE128" s="123">
        <v>64</v>
      </c>
      <c r="HF128" s="153">
        <v>3.6718301778542739E-2</v>
      </c>
      <c r="HG128" s="123">
        <v>7445</v>
      </c>
      <c r="HH128" s="153">
        <v>1.423790399694014</v>
      </c>
      <c r="HI128" s="123">
        <v>85</v>
      </c>
      <c r="HJ128" s="153">
        <v>4.876649454962708E-2</v>
      </c>
      <c r="HK128" s="123">
        <v>3088</v>
      </c>
      <c r="HL128" s="153">
        <v>0.59055268693822904</v>
      </c>
      <c r="HM128" s="123">
        <v>9</v>
      </c>
      <c r="HN128" s="153">
        <v>5.1635111876075735E-3</v>
      </c>
      <c r="HO128" s="123">
        <v>4257</v>
      </c>
      <c r="HP128" s="153">
        <v>0.81411359724612742</v>
      </c>
      <c r="HQ128" s="123">
        <v>2330</v>
      </c>
      <c r="HR128" s="153">
        <v>0.44559189137502386</v>
      </c>
      <c r="HS128" s="123">
        <v>9</v>
      </c>
      <c r="HT128" s="153">
        <v>4.5</v>
      </c>
      <c r="HU128" s="123">
        <v>12</v>
      </c>
      <c r="HV128" s="153">
        <v>6</v>
      </c>
      <c r="HW128" s="123">
        <v>1049</v>
      </c>
      <c r="HX128" s="123">
        <v>349.66666666666669</v>
      </c>
      <c r="HY128" s="153">
        <v>0.91059027777777779</v>
      </c>
      <c r="HZ128" s="123">
        <v>40854</v>
      </c>
      <c r="IA128" s="153">
        <v>7.8129661503155479</v>
      </c>
      <c r="IB128" s="123">
        <v>58</v>
      </c>
      <c r="IC128" s="153">
        <v>3.3275960986804361E-2</v>
      </c>
      <c r="ID128" s="123">
        <v>26631</v>
      </c>
      <c r="IE128" s="153">
        <v>5.0929432013769365</v>
      </c>
      <c r="IF128" s="123">
        <v>1401</v>
      </c>
      <c r="IG128" s="153">
        <v>0.80378657487091221</v>
      </c>
      <c r="IH128" s="123">
        <v>2059</v>
      </c>
      <c r="II128" s="153">
        <v>0.39376553834385164</v>
      </c>
      <c r="IJ128" s="123">
        <v>1088</v>
      </c>
      <c r="IK128" s="153">
        <v>0.62421113023522667</v>
      </c>
      <c r="IL128" s="95">
        <v>831</v>
      </c>
      <c r="IM128" s="95">
        <v>705</v>
      </c>
      <c r="IN128" s="95">
        <v>99</v>
      </c>
      <c r="IO128" s="95">
        <v>25</v>
      </c>
      <c r="IP128" s="95">
        <v>2</v>
      </c>
      <c r="IQ128" s="113">
        <v>3.55</v>
      </c>
      <c r="IR128" s="113">
        <v>2.02</v>
      </c>
      <c r="IS128" s="113">
        <v>0.06</v>
      </c>
      <c r="IT128" s="95">
        <v>27</v>
      </c>
      <c r="IU128" s="95">
        <v>9</v>
      </c>
      <c r="IV128" s="113">
        <v>5.1635111876075735E-3</v>
      </c>
      <c r="IW128" s="95">
        <v>9</v>
      </c>
      <c r="IX128" s="95">
        <v>34</v>
      </c>
      <c r="IY128" s="124">
        <f t="shared" si="15"/>
        <v>0.51635111876075734</v>
      </c>
      <c r="IZ128" s="124">
        <f t="shared" si="15"/>
        <v>1.9506597819850833</v>
      </c>
      <c r="JA128" s="182" t="s">
        <v>272</v>
      </c>
      <c r="JB128" s="182">
        <v>99</v>
      </c>
      <c r="JC128" s="230">
        <v>5.6090651558073655E-2</v>
      </c>
      <c r="JD128" s="205"/>
    </row>
    <row r="129" spans="1:264" s="35" customFormat="1" ht="29.25" hidden="1" customHeight="1">
      <c r="A129" s="122" t="s">
        <v>278</v>
      </c>
      <c r="B129" s="158" t="s">
        <v>278</v>
      </c>
      <c r="C129" s="158" t="s">
        <v>1716</v>
      </c>
      <c r="D129" s="55">
        <v>36</v>
      </c>
      <c r="E129" s="158" t="s">
        <v>1278</v>
      </c>
      <c r="F129" s="145">
        <v>43</v>
      </c>
      <c r="G129" s="55" t="s">
        <v>2082</v>
      </c>
      <c r="H129" s="123">
        <v>1121</v>
      </c>
      <c r="I129" s="123">
        <v>2285</v>
      </c>
      <c r="J129" s="124">
        <v>2.0383586</v>
      </c>
      <c r="K129" s="124">
        <v>21.207850100000002</v>
      </c>
      <c r="L129" s="123">
        <v>813</v>
      </c>
      <c r="M129" s="123">
        <v>1472</v>
      </c>
      <c r="N129" s="123">
        <v>110</v>
      </c>
      <c r="O129" s="123">
        <v>182</v>
      </c>
      <c r="P129" s="123">
        <v>199</v>
      </c>
      <c r="Q129" s="123">
        <v>188</v>
      </c>
      <c r="R129" s="123">
        <v>188</v>
      </c>
      <c r="S129" s="123">
        <v>277</v>
      </c>
      <c r="T129" s="123">
        <v>206</v>
      </c>
      <c r="U129" s="123">
        <v>231</v>
      </c>
      <c r="V129" s="123">
        <v>141</v>
      </c>
      <c r="W129" s="123">
        <v>158</v>
      </c>
      <c r="X129" s="123">
        <v>221</v>
      </c>
      <c r="Y129" s="123">
        <v>140</v>
      </c>
      <c r="Z129" s="123">
        <v>44</v>
      </c>
      <c r="AA129" s="123">
        <v>607</v>
      </c>
      <c r="AB129" s="123">
        <v>493</v>
      </c>
      <c r="AC129" s="123">
        <v>405</v>
      </c>
      <c r="AD129" s="123">
        <v>333</v>
      </c>
      <c r="AE129" s="123">
        <v>1335</v>
      </c>
      <c r="AF129" s="123">
        <v>494</v>
      </c>
      <c r="AG129" s="123">
        <v>118</v>
      </c>
      <c r="AH129" s="123">
        <v>5</v>
      </c>
      <c r="AI129" s="123">
        <v>553</v>
      </c>
      <c r="AJ129" s="123">
        <v>140</v>
      </c>
      <c r="AK129" s="123">
        <v>30</v>
      </c>
      <c r="AL129" s="123">
        <v>26</v>
      </c>
      <c r="AM129" s="123">
        <v>156</v>
      </c>
      <c r="AN129" s="125">
        <v>542.80107047279216</v>
      </c>
      <c r="AO129" s="125">
        <v>398</v>
      </c>
      <c r="AP129" s="123">
        <v>11</v>
      </c>
      <c r="AQ129" s="123">
        <v>47</v>
      </c>
      <c r="AR129" s="123">
        <v>363</v>
      </c>
      <c r="AS129" s="123">
        <v>145</v>
      </c>
      <c r="AT129" s="123">
        <v>142</v>
      </c>
      <c r="AU129" s="123">
        <v>51</v>
      </c>
      <c r="AV129" s="123">
        <v>64</v>
      </c>
      <c r="AW129" s="123">
        <v>49</v>
      </c>
      <c r="AX129" s="123">
        <v>43</v>
      </c>
      <c r="AY129" s="123">
        <v>41</v>
      </c>
      <c r="AZ129" s="123">
        <v>165</v>
      </c>
      <c r="BA129" s="125">
        <v>25469.848238482384</v>
      </c>
      <c r="BB129" s="125">
        <v>17307</v>
      </c>
      <c r="BC129" s="123">
        <v>26</v>
      </c>
      <c r="BD129" s="123">
        <v>186</v>
      </c>
      <c r="BE129" s="123">
        <v>263</v>
      </c>
      <c r="BF129" s="123">
        <v>161</v>
      </c>
      <c r="BG129" s="123">
        <v>85</v>
      </c>
      <c r="BH129" s="123">
        <v>69</v>
      </c>
      <c r="BI129" s="123">
        <v>68</v>
      </c>
      <c r="BJ129" s="123">
        <v>52</v>
      </c>
      <c r="BK129" s="123">
        <v>44</v>
      </c>
      <c r="BL129" s="123">
        <v>34</v>
      </c>
      <c r="BM129" s="123">
        <v>24</v>
      </c>
      <c r="BN129" s="123">
        <v>18</v>
      </c>
      <c r="BO129" s="123">
        <v>16</v>
      </c>
      <c r="BP129" s="123">
        <v>8</v>
      </c>
      <c r="BQ129" s="123">
        <v>7</v>
      </c>
      <c r="BR129" s="123">
        <v>9</v>
      </c>
      <c r="BS129" s="123">
        <v>7</v>
      </c>
      <c r="BT129" s="123">
        <v>2</v>
      </c>
      <c r="BU129" s="123">
        <v>5</v>
      </c>
      <c r="BV129" s="123">
        <v>4</v>
      </c>
      <c r="BW129" s="123">
        <v>19</v>
      </c>
      <c r="BX129" s="123">
        <v>504</v>
      </c>
      <c r="BY129" s="125">
        <v>38709.617063492064</v>
      </c>
      <c r="BZ129" s="125">
        <v>31581.5</v>
      </c>
      <c r="CA129" s="123">
        <v>166</v>
      </c>
      <c r="CB129" s="125">
        <v>15103.337349397591</v>
      </c>
      <c r="CC129" s="125">
        <v>12273.5</v>
      </c>
      <c r="CD129" s="123">
        <v>458</v>
      </c>
      <c r="CE129" s="125">
        <v>15084.220524017468</v>
      </c>
      <c r="CF129" s="125">
        <v>10668</v>
      </c>
      <c r="CG129" s="123">
        <v>750</v>
      </c>
      <c r="CH129" s="123">
        <v>198</v>
      </c>
      <c r="CI129" s="123">
        <v>105</v>
      </c>
      <c r="CJ129" s="123">
        <v>36</v>
      </c>
      <c r="CK129" s="123">
        <v>11</v>
      </c>
      <c r="CL129" s="123">
        <v>18</v>
      </c>
      <c r="CM129" s="126">
        <v>1.6057091882247992E-2</v>
      </c>
      <c r="CN129" s="123">
        <v>68</v>
      </c>
      <c r="CO129" s="126">
        <v>6.0660124888492414E-2</v>
      </c>
      <c r="CP129" s="123">
        <v>543</v>
      </c>
      <c r="CQ129" s="123">
        <v>151</v>
      </c>
      <c r="CR129" s="126">
        <v>6.6083150984682718E-2</v>
      </c>
      <c r="CS129" s="123">
        <v>127</v>
      </c>
      <c r="CT129" s="126">
        <f t="shared" si="9"/>
        <v>0.11329170383586083</v>
      </c>
      <c r="CU129" s="123">
        <v>415</v>
      </c>
      <c r="CV129" s="126">
        <f t="shared" si="10"/>
        <v>0.37020517395182873</v>
      </c>
      <c r="CW129" s="123">
        <v>44</v>
      </c>
      <c r="CX129" s="126">
        <f t="shared" si="11"/>
        <v>3.9250669045495096E-2</v>
      </c>
      <c r="CY129" s="123">
        <v>189</v>
      </c>
      <c r="CZ129" s="126">
        <f t="shared" si="12"/>
        <v>0.16859946476360393</v>
      </c>
      <c r="DA129" s="122" t="s">
        <v>2026</v>
      </c>
      <c r="DB129" s="55"/>
      <c r="DC129" s="55">
        <v>13</v>
      </c>
      <c r="DD129" s="55">
        <v>8</v>
      </c>
      <c r="DE129" s="78" t="s">
        <v>280</v>
      </c>
      <c r="DF129" s="127" t="s">
        <v>281</v>
      </c>
      <c r="DG129" s="78" t="s">
        <v>286</v>
      </c>
      <c r="DH129" s="127" t="s">
        <v>1279</v>
      </c>
      <c r="DI129" s="78" t="s">
        <v>525</v>
      </c>
      <c r="DJ129" s="127" t="s">
        <v>526</v>
      </c>
      <c r="DK129" s="78" t="s">
        <v>527</v>
      </c>
      <c r="DL129" s="127" t="s">
        <v>528</v>
      </c>
      <c r="DM129" s="127" t="s">
        <v>1280</v>
      </c>
      <c r="DN129" s="55" t="s">
        <v>1897</v>
      </c>
      <c r="DO129" s="68">
        <v>8.1650193382036953</v>
      </c>
      <c r="DP129" s="55" t="s">
        <v>1898</v>
      </c>
      <c r="DQ129" s="55" t="s">
        <v>272</v>
      </c>
      <c r="DR129" s="127" t="s">
        <v>530</v>
      </c>
      <c r="DS129" s="169" t="s">
        <v>2083</v>
      </c>
      <c r="DT129" s="78">
        <v>2028</v>
      </c>
      <c r="DU129" s="78" t="s">
        <v>267</v>
      </c>
      <c r="DV129" s="123">
        <v>1148</v>
      </c>
      <c r="DW129" s="123">
        <v>1125</v>
      </c>
      <c r="DX129" s="55">
        <v>22</v>
      </c>
      <c r="DY129" s="55">
        <v>1</v>
      </c>
      <c r="DZ129" s="55">
        <v>0</v>
      </c>
      <c r="EA129" s="55">
        <v>287</v>
      </c>
      <c r="EB129" s="123">
        <v>766</v>
      </c>
      <c r="EC129" s="55">
        <v>95</v>
      </c>
      <c r="ED129" s="55">
        <v>0</v>
      </c>
      <c r="EE129" s="55">
        <v>0</v>
      </c>
      <c r="EF129" s="55">
        <v>0</v>
      </c>
      <c r="EG129" s="55">
        <v>0</v>
      </c>
      <c r="EH129" s="78">
        <v>16</v>
      </c>
      <c r="EI129" s="78">
        <v>1</v>
      </c>
      <c r="EJ129" s="127" t="s">
        <v>268</v>
      </c>
      <c r="EK129" s="127" t="s">
        <v>269</v>
      </c>
      <c r="EL129" s="81">
        <v>18611</v>
      </c>
      <c r="EM129" s="78">
        <v>70</v>
      </c>
      <c r="EN129" s="78" t="s">
        <v>271</v>
      </c>
      <c r="EO129" s="84">
        <v>177223</v>
      </c>
      <c r="EP129" s="78">
        <v>23.8</v>
      </c>
      <c r="EQ129" s="263">
        <v>174017.849012297</v>
      </c>
      <c r="ER129" s="263">
        <v>1086051.0781306899</v>
      </c>
      <c r="ES129" s="84">
        <f t="shared" si="13"/>
        <v>912033.22911839292</v>
      </c>
      <c r="ET129" s="113">
        <f t="shared" si="14"/>
        <v>0.83977010610604397</v>
      </c>
      <c r="EU129" s="55">
        <v>8</v>
      </c>
      <c r="EV129" s="55">
        <v>32</v>
      </c>
      <c r="EW129" s="55" t="s">
        <v>1898</v>
      </c>
      <c r="EX129" s="78" t="s">
        <v>371</v>
      </c>
      <c r="EY129" s="158"/>
      <c r="EZ129" s="158" t="s">
        <v>372</v>
      </c>
      <c r="FA129" s="78" t="s">
        <v>267</v>
      </c>
      <c r="FB129" s="55" t="s">
        <v>51</v>
      </c>
      <c r="FC129" s="55" t="s">
        <v>1898</v>
      </c>
      <c r="FD129" s="122"/>
      <c r="FE129" s="55"/>
      <c r="FF129" s="127" t="s">
        <v>267</v>
      </c>
      <c r="FG129" s="55" t="s">
        <v>1904</v>
      </c>
      <c r="FH129" s="78" t="s">
        <v>1281</v>
      </c>
      <c r="FI129" s="78" t="s">
        <v>1282</v>
      </c>
      <c r="FJ129" s="55">
        <v>4016</v>
      </c>
      <c r="FK129" s="55">
        <v>22</v>
      </c>
      <c r="FL129" s="78" t="s">
        <v>1283</v>
      </c>
      <c r="FM129" s="55"/>
      <c r="FN129" s="55" t="s">
        <v>1900</v>
      </c>
      <c r="FO129" s="55" t="s">
        <v>1900</v>
      </c>
      <c r="FP129" s="55">
        <v>3</v>
      </c>
      <c r="FQ129" s="125">
        <v>266247811.47798961</v>
      </c>
      <c r="FR129" s="125">
        <v>231923.1807299561</v>
      </c>
      <c r="FS129" s="55">
        <v>3</v>
      </c>
      <c r="FT129" s="55">
        <v>3.5</v>
      </c>
      <c r="FU129" s="55">
        <v>0</v>
      </c>
      <c r="FV129" s="125">
        <v>1991571.02</v>
      </c>
      <c r="FW129" s="55">
        <v>0</v>
      </c>
      <c r="FX129" s="125">
        <v>2037314.25</v>
      </c>
      <c r="FY129" s="55">
        <v>0</v>
      </c>
      <c r="FZ129" s="125">
        <v>10985673.6</v>
      </c>
      <c r="GA129" s="55" t="s">
        <v>1900</v>
      </c>
      <c r="GB129" s="55" t="s">
        <v>1900</v>
      </c>
      <c r="GC129" s="55" t="s">
        <v>1900</v>
      </c>
      <c r="GD129" s="124">
        <v>90.38</v>
      </c>
      <c r="GE129" s="124">
        <v>38.31</v>
      </c>
      <c r="GF129" s="125">
        <v>6742063.8900000006</v>
      </c>
      <c r="GG129" s="125">
        <v>5992.9456800000007</v>
      </c>
      <c r="GH129" s="125">
        <v>12669478.370000001</v>
      </c>
      <c r="GI129" s="125">
        <v>11261.758551111112</v>
      </c>
      <c r="GJ129" s="125">
        <v>1285293.83</v>
      </c>
      <c r="GK129" s="125">
        <v>1142.4834044444444</v>
      </c>
      <c r="GL129" s="125">
        <v>1171664.3400000001</v>
      </c>
      <c r="GM129" s="125">
        <v>1041.4794133333335</v>
      </c>
      <c r="GN129" s="125">
        <v>988688.97</v>
      </c>
      <c r="GO129" s="125">
        <v>878.83463999999992</v>
      </c>
      <c r="GP129" s="125">
        <v>36945.67</v>
      </c>
      <c r="GQ129" s="125">
        <v>32.840595555555552</v>
      </c>
      <c r="GR129" s="125">
        <v>106201.7</v>
      </c>
      <c r="GS129" s="125">
        <v>94.401511111111105</v>
      </c>
      <c r="GT129" s="125">
        <v>9080683.8600000013</v>
      </c>
      <c r="GU129" s="125">
        <v>8071.7189866666677</v>
      </c>
      <c r="GV129" s="125">
        <v>177937.46999999881</v>
      </c>
      <c r="GW129" s="125">
        <v>158.16663999999895</v>
      </c>
      <c r="GX129" s="55">
        <v>0</v>
      </c>
      <c r="GY129" s="55">
        <v>0</v>
      </c>
      <c r="GZ129" s="55">
        <v>0</v>
      </c>
      <c r="HA129" s="55" t="s">
        <v>1901</v>
      </c>
      <c r="HB129" s="172">
        <v>0.96172190525162504</v>
      </c>
      <c r="HC129" s="123">
        <v>1025</v>
      </c>
      <c r="HD129" s="153">
        <v>0.3037037037037037</v>
      </c>
      <c r="HE129" s="123">
        <v>140</v>
      </c>
      <c r="HF129" s="153">
        <v>0.12444444444444444</v>
      </c>
      <c r="HG129" s="123">
        <v>4318</v>
      </c>
      <c r="HH129" s="153">
        <v>1.2794074074074073</v>
      </c>
      <c r="HI129" s="123">
        <v>77</v>
      </c>
      <c r="HJ129" s="153">
        <v>6.8444444444444447E-2</v>
      </c>
      <c r="HK129" s="123">
        <v>1900</v>
      </c>
      <c r="HL129" s="153">
        <v>0.562962962962963</v>
      </c>
      <c r="HM129" s="123">
        <v>33</v>
      </c>
      <c r="HN129" s="153">
        <v>2.9333333333333333E-2</v>
      </c>
      <c r="HO129" s="123">
        <v>5139</v>
      </c>
      <c r="HP129" s="153">
        <v>1.5226666666666666</v>
      </c>
      <c r="HQ129" s="123">
        <v>2367</v>
      </c>
      <c r="HR129" s="153">
        <v>0.70133333333333336</v>
      </c>
      <c r="HS129" s="123">
        <v>9</v>
      </c>
      <c r="HT129" s="153">
        <v>4.5</v>
      </c>
      <c r="HU129" s="123">
        <v>8</v>
      </c>
      <c r="HV129" s="153">
        <v>4</v>
      </c>
      <c r="HW129" s="123">
        <v>636</v>
      </c>
      <c r="HX129" s="123">
        <v>212</v>
      </c>
      <c r="HY129" s="153">
        <v>0.55208333333333337</v>
      </c>
      <c r="HZ129" s="123">
        <v>28292</v>
      </c>
      <c r="IA129" s="153">
        <v>8.3828148148148145</v>
      </c>
      <c r="IB129" s="123">
        <v>259</v>
      </c>
      <c r="IC129" s="153">
        <v>0.23022222222222222</v>
      </c>
      <c r="ID129" s="123">
        <v>20050</v>
      </c>
      <c r="IE129" s="153">
        <v>5.9407407407407407</v>
      </c>
      <c r="IF129" s="123">
        <v>1034</v>
      </c>
      <c r="IG129" s="153">
        <v>0.9191111111111111</v>
      </c>
      <c r="IH129" s="123">
        <v>1874</v>
      </c>
      <c r="II129" s="153">
        <v>0.55525925925925923</v>
      </c>
      <c r="IJ129" s="123">
        <v>1027</v>
      </c>
      <c r="IK129" s="153">
        <v>0.91288888888888886</v>
      </c>
      <c r="IL129" s="95">
        <v>595</v>
      </c>
      <c r="IM129" s="95">
        <v>591</v>
      </c>
      <c r="IN129" s="95">
        <v>75</v>
      </c>
      <c r="IO129" s="95">
        <v>125</v>
      </c>
      <c r="IP129" s="95">
        <v>20</v>
      </c>
      <c r="IQ129" s="113">
        <v>21.15</v>
      </c>
      <c r="IR129" s="113">
        <v>26.67</v>
      </c>
      <c r="IS129" s="113">
        <v>0.42</v>
      </c>
      <c r="IT129" s="95">
        <v>72.42</v>
      </c>
      <c r="IU129" s="95">
        <v>31</v>
      </c>
      <c r="IV129" s="113">
        <v>2.7555555555555555E-2</v>
      </c>
      <c r="IW129" s="95" t="s">
        <v>1900</v>
      </c>
      <c r="IX129" s="95" t="s">
        <v>1900</v>
      </c>
      <c r="IY129" s="124" t="s">
        <v>1900</v>
      </c>
      <c r="IZ129" s="124" t="s">
        <v>1900</v>
      </c>
      <c r="JA129" s="182" t="s">
        <v>267</v>
      </c>
      <c r="JB129" s="182">
        <v>18</v>
      </c>
      <c r="JC129" s="230">
        <v>1.5679442508710801E-2</v>
      </c>
      <c r="JD129" s="205"/>
    </row>
    <row r="130" spans="1:264" s="35" customFormat="1" ht="29.25" hidden="1" customHeight="1">
      <c r="A130" s="122" t="s">
        <v>278</v>
      </c>
      <c r="B130" s="158" t="s">
        <v>278</v>
      </c>
      <c r="C130" s="158" t="s">
        <v>1794</v>
      </c>
      <c r="D130" s="55">
        <v>162</v>
      </c>
      <c r="E130" s="158" t="s">
        <v>1288</v>
      </c>
      <c r="F130" s="145">
        <v>162</v>
      </c>
      <c r="G130" s="55" t="s">
        <v>2084</v>
      </c>
      <c r="H130" s="123">
        <v>234</v>
      </c>
      <c r="I130" s="123">
        <v>636</v>
      </c>
      <c r="J130" s="124">
        <v>2.7179487</v>
      </c>
      <c r="K130" s="124">
        <v>20.8363248</v>
      </c>
      <c r="L130" s="123">
        <v>241</v>
      </c>
      <c r="M130" s="123">
        <v>395</v>
      </c>
      <c r="N130" s="123">
        <v>35</v>
      </c>
      <c r="O130" s="123">
        <v>65</v>
      </c>
      <c r="P130" s="123">
        <v>59</v>
      </c>
      <c r="Q130" s="123">
        <v>71</v>
      </c>
      <c r="R130" s="123">
        <v>62</v>
      </c>
      <c r="S130" s="123">
        <v>82</v>
      </c>
      <c r="T130" s="123">
        <v>64</v>
      </c>
      <c r="U130" s="123">
        <v>77</v>
      </c>
      <c r="V130" s="123">
        <v>21</v>
      </c>
      <c r="W130" s="123">
        <v>38</v>
      </c>
      <c r="X130" s="123">
        <v>38</v>
      </c>
      <c r="Y130" s="123">
        <v>18</v>
      </c>
      <c r="Z130" s="123">
        <v>6</v>
      </c>
      <c r="AA130" s="123">
        <v>203</v>
      </c>
      <c r="AB130" s="123">
        <v>80</v>
      </c>
      <c r="AC130" s="123">
        <v>62</v>
      </c>
      <c r="AD130" s="123">
        <v>26</v>
      </c>
      <c r="AE130" s="123">
        <v>361</v>
      </c>
      <c r="AF130" s="123">
        <v>223</v>
      </c>
      <c r="AG130" s="123">
        <v>25</v>
      </c>
      <c r="AH130" s="123">
        <v>1</v>
      </c>
      <c r="AI130" s="123">
        <v>104</v>
      </c>
      <c r="AJ130" s="123">
        <v>33</v>
      </c>
      <c r="AK130" s="123">
        <v>7</v>
      </c>
      <c r="AL130" s="123">
        <v>4</v>
      </c>
      <c r="AM130" s="123">
        <v>25</v>
      </c>
      <c r="AN130" s="125">
        <v>690.11965811965808</v>
      </c>
      <c r="AO130" s="125">
        <v>530.5</v>
      </c>
      <c r="AP130" s="123">
        <v>1</v>
      </c>
      <c r="AQ130" s="123">
        <v>12</v>
      </c>
      <c r="AR130" s="123">
        <v>60</v>
      </c>
      <c r="AS130" s="123">
        <v>24</v>
      </c>
      <c r="AT130" s="123">
        <v>16</v>
      </c>
      <c r="AU130" s="123">
        <v>10</v>
      </c>
      <c r="AV130" s="123">
        <v>13</v>
      </c>
      <c r="AW130" s="123">
        <v>16</v>
      </c>
      <c r="AX130" s="123">
        <v>8</v>
      </c>
      <c r="AY130" s="123">
        <v>10</v>
      </c>
      <c r="AZ130" s="123">
        <v>64</v>
      </c>
      <c r="BA130" s="125">
        <v>33833.218884120171</v>
      </c>
      <c r="BB130" s="125">
        <v>24776</v>
      </c>
      <c r="BC130" s="123">
        <v>13</v>
      </c>
      <c r="BD130" s="123">
        <v>23</v>
      </c>
      <c r="BE130" s="123">
        <v>43</v>
      </c>
      <c r="BF130" s="123">
        <v>22</v>
      </c>
      <c r="BG130" s="123">
        <v>17</v>
      </c>
      <c r="BH130" s="123">
        <v>13</v>
      </c>
      <c r="BI130" s="123">
        <v>8</v>
      </c>
      <c r="BJ130" s="123">
        <v>16</v>
      </c>
      <c r="BK130" s="123">
        <v>15</v>
      </c>
      <c r="BL130" s="123">
        <v>11</v>
      </c>
      <c r="BM130" s="123">
        <v>5</v>
      </c>
      <c r="BN130" s="123">
        <v>11</v>
      </c>
      <c r="BO130" s="123">
        <v>14</v>
      </c>
      <c r="BP130" s="123">
        <v>2</v>
      </c>
      <c r="BQ130" s="123">
        <v>1</v>
      </c>
      <c r="BR130" s="123">
        <v>1</v>
      </c>
      <c r="BS130" s="123">
        <v>3</v>
      </c>
      <c r="BT130" s="123">
        <v>3</v>
      </c>
      <c r="BU130" s="123">
        <v>4</v>
      </c>
      <c r="BV130" s="123">
        <v>1</v>
      </c>
      <c r="BW130" s="123">
        <v>7</v>
      </c>
      <c r="BX130" s="123">
        <v>143</v>
      </c>
      <c r="BY130" s="125">
        <v>46772.28671328671</v>
      </c>
      <c r="BZ130" s="125">
        <v>41622</v>
      </c>
      <c r="CA130" s="123">
        <v>35</v>
      </c>
      <c r="CB130" s="125">
        <v>14613.628571428571</v>
      </c>
      <c r="CC130" s="125">
        <v>13956</v>
      </c>
      <c r="CD130" s="123">
        <v>58</v>
      </c>
      <c r="CE130" s="125">
        <v>14176.344827586207</v>
      </c>
      <c r="CF130" s="125">
        <v>10620</v>
      </c>
      <c r="CG130" s="123">
        <v>123</v>
      </c>
      <c r="CH130" s="123">
        <v>58</v>
      </c>
      <c r="CI130" s="123">
        <v>32</v>
      </c>
      <c r="CJ130" s="123">
        <v>17</v>
      </c>
      <c r="CK130" s="123">
        <v>3</v>
      </c>
      <c r="CL130" s="123">
        <v>3</v>
      </c>
      <c r="CM130" s="126">
        <v>1.282051282051282E-2</v>
      </c>
      <c r="CN130" s="123">
        <v>26</v>
      </c>
      <c r="CO130" s="126">
        <v>0.1111111111111111</v>
      </c>
      <c r="CP130" s="123">
        <v>99</v>
      </c>
      <c r="CQ130" s="123">
        <v>49</v>
      </c>
      <c r="CR130" s="126">
        <v>7.7044025157232701E-2</v>
      </c>
      <c r="CS130" s="123">
        <v>37</v>
      </c>
      <c r="CT130" s="126">
        <f t="shared" si="9"/>
        <v>0.15811965811965811</v>
      </c>
      <c r="CU130" s="123">
        <v>80</v>
      </c>
      <c r="CV130" s="126">
        <f t="shared" si="10"/>
        <v>0.34188034188034189</v>
      </c>
      <c r="CW130" s="123">
        <v>8</v>
      </c>
      <c r="CX130" s="126">
        <f t="shared" si="11"/>
        <v>3.4188034188034191E-2</v>
      </c>
      <c r="CY130" s="123">
        <v>27</v>
      </c>
      <c r="CZ130" s="126">
        <f t="shared" si="12"/>
        <v>0.11538461538461539</v>
      </c>
      <c r="DA130" s="122" t="s">
        <v>2002</v>
      </c>
      <c r="DB130" s="55"/>
      <c r="DC130" s="55">
        <v>15</v>
      </c>
      <c r="DD130" s="55">
        <v>3</v>
      </c>
      <c r="DE130" s="78" t="s">
        <v>350</v>
      </c>
      <c r="DF130" s="127" t="s">
        <v>351</v>
      </c>
      <c r="DG130" s="78" t="s">
        <v>282</v>
      </c>
      <c r="DH130" s="127" t="s">
        <v>283</v>
      </c>
      <c r="DI130" s="78" t="s">
        <v>428</v>
      </c>
      <c r="DJ130" s="127" t="s">
        <v>429</v>
      </c>
      <c r="DK130" s="78" t="s">
        <v>286</v>
      </c>
      <c r="DL130" s="127" t="s">
        <v>287</v>
      </c>
      <c r="DM130" s="127" t="s">
        <v>288</v>
      </c>
      <c r="DN130" s="55" t="s">
        <v>1897</v>
      </c>
      <c r="DO130" s="68">
        <v>16.44736842105263</v>
      </c>
      <c r="DP130" s="55" t="s">
        <v>1898</v>
      </c>
      <c r="DQ130" s="55" t="s">
        <v>272</v>
      </c>
      <c r="DR130" s="127" t="s">
        <v>289</v>
      </c>
      <c r="DS130" s="169" t="s">
        <v>2085</v>
      </c>
      <c r="DT130" s="78">
        <v>2025</v>
      </c>
      <c r="DU130" s="78" t="s">
        <v>267</v>
      </c>
      <c r="DV130" s="123">
        <v>238</v>
      </c>
      <c r="DW130" s="123">
        <v>234</v>
      </c>
      <c r="DX130" s="55">
        <v>0</v>
      </c>
      <c r="DY130" s="55">
        <v>4</v>
      </c>
      <c r="DZ130" s="55">
        <v>0</v>
      </c>
      <c r="EA130" s="55">
        <v>90</v>
      </c>
      <c r="EB130" s="123">
        <v>69</v>
      </c>
      <c r="EC130" s="55">
        <v>64</v>
      </c>
      <c r="ED130" s="55">
        <v>13</v>
      </c>
      <c r="EE130" s="55">
        <v>2</v>
      </c>
      <c r="EF130" s="55">
        <v>0</v>
      </c>
      <c r="EG130" s="55">
        <v>0</v>
      </c>
      <c r="EH130" s="78">
        <v>5</v>
      </c>
      <c r="EI130" s="78">
        <v>0</v>
      </c>
      <c r="EJ130" s="127" t="s">
        <v>268</v>
      </c>
      <c r="EK130" s="127" t="s">
        <v>290</v>
      </c>
      <c r="EL130" s="81">
        <v>31726</v>
      </c>
      <c r="EM130" s="78">
        <v>34</v>
      </c>
      <c r="EN130" s="78" t="s">
        <v>291</v>
      </c>
      <c r="EO130" s="84">
        <v>78188</v>
      </c>
      <c r="EP130" s="78">
        <v>5.5600000000000005</v>
      </c>
      <c r="EQ130" s="263">
        <v>16535.811147099201</v>
      </c>
      <c r="ER130" s="263">
        <v>116783.33774480999</v>
      </c>
      <c r="ES130" s="84">
        <f t="shared" si="13"/>
        <v>100247.52659771079</v>
      </c>
      <c r="ET130" s="113">
        <f t="shared" si="14"/>
        <v>0.85840607516088852</v>
      </c>
      <c r="EU130" s="55">
        <v>2</v>
      </c>
      <c r="EV130" s="55">
        <v>6</v>
      </c>
      <c r="EW130" s="55" t="s">
        <v>1898</v>
      </c>
      <c r="EX130" s="78" t="s">
        <v>267</v>
      </c>
      <c r="EY130" s="158"/>
      <c r="EZ130" s="158"/>
      <c r="FA130" s="78" t="s">
        <v>272</v>
      </c>
      <c r="FB130" s="55" t="s">
        <v>51</v>
      </c>
      <c r="FC130" s="55" t="s">
        <v>1898</v>
      </c>
      <c r="FD130" s="122"/>
      <c r="FE130" s="55"/>
      <c r="FF130" s="127" t="s">
        <v>272</v>
      </c>
      <c r="FG130" s="55" t="s">
        <v>272</v>
      </c>
      <c r="FH130" s="78" t="s">
        <v>1289</v>
      </c>
      <c r="FI130" s="78" t="s">
        <v>662</v>
      </c>
      <c r="FJ130" s="55">
        <v>4007</v>
      </c>
      <c r="FK130" s="55">
        <v>23</v>
      </c>
      <c r="FL130" s="78" t="s">
        <v>294</v>
      </c>
      <c r="FM130" s="55"/>
      <c r="FN130" s="55" t="s">
        <v>1900</v>
      </c>
      <c r="FO130" s="55" t="s">
        <v>1901</v>
      </c>
      <c r="FP130" s="55">
        <v>2</v>
      </c>
      <c r="FQ130" s="125">
        <v>44199207.998341307</v>
      </c>
      <c r="FR130" s="125">
        <v>185710.95797622399</v>
      </c>
      <c r="FS130" s="55">
        <v>3</v>
      </c>
      <c r="FT130" s="55">
        <v>3</v>
      </c>
      <c r="FU130" s="55">
        <v>1</v>
      </c>
      <c r="FV130" s="125">
        <v>6040316</v>
      </c>
      <c r="FW130" s="55">
        <v>1</v>
      </c>
      <c r="FX130" s="125">
        <v>1065847.5900000001</v>
      </c>
      <c r="FY130" s="55">
        <v>1</v>
      </c>
      <c r="FZ130" s="125">
        <v>500480</v>
      </c>
      <c r="GA130" s="55" t="s">
        <v>1900</v>
      </c>
      <c r="GB130" s="55" t="s">
        <v>1900</v>
      </c>
      <c r="GC130" s="55" t="s">
        <v>1900</v>
      </c>
      <c r="GD130" s="124">
        <v>94.06</v>
      </c>
      <c r="GE130" s="124">
        <v>36.75</v>
      </c>
      <c r="GF130" s="125">
        <v>1829920.08</v>
      </c>
      <c r="GG130" s="125">
        <v>7820.1712820512821</v>
      </c>
      <c r="GH130" s="125">
        <v>4278589.1900000004</v>
      </c>
      <c r="GI130" s="125">
        <v>18284.569188034191</v>
      </c>
      <c r="GJ130" s="125">
        <v>286892.41000000003</v>
      </c>
      <c r="GK130" s="125">
        <v>1226.0359401709404</v>
      </c>
      <c r="GL130" s="125">
        <v>244469.45</v>
      </c>
      <c r="GM130" s="125">
        <v>1044.7412393162394</v>
      </c>
      <c r="GN130" s="125">
        <v>285051.45</v>
      </c>
      <c r="GO130" s="125">
        <v>1218.1685897435898</v>
      </c>
      <c r="GP130" s="125">
        <v>11761.6</v>
      </c>
      <c r="GQ130" s="125">
        <v>50.263247863247862</v>
      </c>
      <c r="GR130" s="125">
        <v>57672.669999999991</v>
      </c>
      <c r="GS130" s="125">
        <v>246.46440170940167</v>
      </c>
      <c r="GT130" s="125">
        <v>3392741.6100000003</v>
      </c>
      <c r="GU130" s="125">
        <v>14498.89576923077</v>
      </c>
      <c r="GV130" s="125">
        <v>-1245347.6300000004</v>
      </c>
      <c r="GW130" s="125">
        <v>-5321.9984188034205</v>
      </c>
      <c r="GX130" s="55">
        <v>0</v>
      </c>
      <c r="GY130" s="55">
        <v>0</v>
      </c>
      <c r="GZ130" s="55">
        <v>0</v>
      </c>
      <c r="HA130" s="55" t="s">
        <v>1901</v>
      </c>
      <c r="HB130" s="172">
        <v>0.62654927070613131</v>
      </c>
      <c r="HC130" s="123">
        <v>133</v>
      </c>
      <c r="HD130" s="153">
        <v>0.18945868945868946</v>
      </c>
      <c r="HE130" s="123">
        <v>11</v>
      </c>
      <c r="HF130" s="153">
        <v>4.7008547008547008E-2</v>
      </c>
      <c r="HG130" s="123">
        <v>1115</v>
      </c>
      <c r="HH130" s="153">
        <v>1.5883190883190883</v>
      </c>
      <c r="HI130" s="123">
        <v>6</v>
      </c>
      <c r="HJ130" s="153">
        <v>2.564102564102564E-2</v>
      </c>
      <c r="HK130" s="123">
        <v>709</v>
      </c>
      <c r="HL130" s="153">
        <v>1.0099715099715101</v>
      </c>
      <c r="HM130" s="123">
        <v>1</v>
      </c>
      <c r="HN130" s="153">
        <v>4.2735042735042739E-3</v>
      </c>
      <c r="HO130" s="123">
        <v>491</v>
      </c>
      <c r="HP130" s="153">
        <v>0.69943019943019935</v>
      </c>
      <c r="HQ130" s="123">
        <v>784</v>
      </c>
      <c r="HR130" s="153">
        <v>1.1168091168091168</v>
      </c>
      <c r="HS130" s="123">
        <v>4</v>
      </c>
      <c r="HT130" s="153">
        <v>2</v>
      </c>
      <c r="HU130" s="123">
        <v>14</v>
      </c>
      <c r="HV130" s="153">
        <v>7</v>
      </c>
      <c r="HW130" s="123">
        <v>269</v>
      </c>
      <c r="HX130" s="123">
        <v>89.666666666666671</v>
      </c>
      <c r="HY130" s="153">
        <v>1.2453703703703705</v>
      </c>
      <c r="HZ130" s="123">
        <v>15000</v>
      </c>
      <c r="IA130" s="153">
        <v>21.367521367521366</v>
      </c>
      <c r="IB130" s="123">
        <v>10</v>
      </c>
      <c r="IC130" s="153">
        <v>4.2735042735042736E-2</v>
      </c>
      <c r="ID130" s="123">
        <v>4592</v>
      </c>
      <c r="IE130" s="153">
        <v>6.5413105413105415</v>
      </c>
      <c r="IF130" s="123">
        <v>305</v>
      </c>
      <c r="IG130" s="153">
        <v>1.3034188034188035</v>
      </c>
      <c r="IH130" s="123">
        <v>364</v>
      </c>
      <c r="II130" s="153">
        <v>0.51851851851851849</v>
      </c>
      <c r="IJ130" s="123">
        <v>44</v>
      </c>
      <c r="IK130" s="153">
        <v>0.18803418803418803</v>
      </c>
      <c r="IL130" s="95">
        <v>0</v>
      </c>
      <c r="IM130" s="95">
        <v>0</v>
      </c>
      <c r="IN130" s="95">
        <v>0</v>
      </c>
      <c r="IO130" s="95">
        <v>0</v>
      </c>
      <c r="IP130" s="95">
        <v>0</v>
      </c>
      <c r="IQ130" s="113" t="s">
        <v>1900</v>
      </c>
      <c r="IR130" s="113" t="s">
        <v>1900</v>
      </c>
      <c r="IS130" s="113" t="s">
        <v>1900</v>
      </c>
      <c r="IT130" s="95">
        <v>69.72</v>
      </c>
      <c r="IU130" s="95">
        <v>8</v>
      </c>
      <c r="IV130" s="113">
        <v>3.4188034188034191E-2</v>
      </c>
      <c r="IW130" s="95">
        <v>2</v>
      </c>
      <c r="IX130" s="95">
        <v>15</v>
      </c>
      <c r="IY130" s="124">
        <f>(IW130/$DW130)*100</f>
        <v>0.85470085470085477</v>
      </c>
      <c r="IZ130" s="124">
        <f>(IX130/$DW130)*100</f>
        <v>6.4102564102564097</v>
      </c>
      <c r="JA130" s="182" t="s">
        <v>272</v>
      </c>
      <c r="JB130" s="182">
        <v>0</v>
      </c>
      <c r="JC130" s="230">
        <v>0</v>
      </c>
      <c r="JD130" s="205"/>
    </row>
    <row r="131" spans="1:264" s="35" customFormat="1" ht="29.25" hidden="1" customHeight="1">
      <c r="A131" s="122" t="s">
        <v>278</v>
      </c>
      <c r="B131" s="158" t="s">
        <v>278</v>
      </c>
      <c r="C131" s="158" t="s">
        <v>1821</v>
      </c>
      <c r="D131" s="55">
        <v>351</v>
      </c>
      <c r="E131" s="158" t="s">
        <v>1291</v>
      </c>
      <c r="F131" s="145">
        <v>313</v>
      </c>
      <c r="G131" s="55" t="s">
        <v>2043</v>
      </c>
      <c r="H131" s="123">
        <v>120</v>
      </c>
      <c r="I131" s="123">
        <v>291</v>
      </c>
      <c r="J131" s="124">
        <v>2.4249999999999998</v>
      </c>
      <c r="K131" s="124">
        <v>15.3583333</v>
      </c>
      <c r="L131" s="123">
        <v>113</v>
      </c>
      <c r="M131" s="123">
        <v>178</v>
      </c>
      <c r="N131" s="123">
        <v>21</v>
      </c>
      <c r="O131" s="123">
        <v>34</v>
      </c>
      <c r="P131" s="123">
        <v>35</v>
      </c>
      <c r="Q131" s="123">
        <v>26</v>
      </c>
      <c r="R131" s="123">
        <v>29</v>
      </c>
      <c r="S131" s="123">
        <v>47</v>
      </c>
      <c r="T131" s="123">
        <v>35</v>
      </c>
      <c r="U131" s="123">
        <v>23</v>
      </c>
      <c r="V131" s="123">
        <v>19</v>
      </c>
      <c r="W131" s="123">
        <v>8</v>
      </c>
      <c r="X131" s="123">
        <v>9</v>
      </c>
      <c r="Y131" s="123">
        <v>5</v>
      </c>
      <c r="Z131" s="123">
        <v>0</v>
      </c>
      <c r="AA131" s="123">
        <v>107</v>
      </c>
      <c r="AB131" s="123">
        <v>19</v>
      </c>
      <c r="AC131" s="123">
        <v>14</v>
      </c>
      <c r="AD131" s="123">
        <v>11</v>
      </c>
      <c r="AE131" s="123">
        <v>217</v>
      </c>
      <c r="AF131" s="123">
        <v>54</v>
      </c>
      <c r="AG131" s="123">
        <v>2</v>
      </c>
      <c r="AH131" s="123">
        <v>7</v>
      </c>
      <c r="AI131" s="123">
        <v>34</v>
      </c>
      <c r="AJ131" s="123">
        <v>5</v>
      </c>
      <c r="AK131" s="123">
        <v>0</v>
      </c>
      <c r="AL131" s="123">
        <v>2</v>
      </c>
      <c r="AM131" s="123">
        <v>6</v>
      </c>
      <c r="AN131" s="125">
        <v>601.83333333333337</v>
      </c>
      <c r="AO131" s="125">
        <v>456.5</v>
      </c>
      <c r="AP131" s="123">
        <v>1</v>
      </c>
      <c r="AQ131" s="123">
        <v>6</v>
      </c>
      <c r="AR131" s="123">
        <v>29</v>
      </c>
      <c r="AS131" s="123">
        <v>14</v>
      </c>
      <c r="AT131" s="123">
        <v>13</v>
      </c>
      <c r="AU131" s="123">
        <v>11</v>
      </c>
      <c r="AV131" s="123">
        <v>6</v>
      </c>
      <c r="AW131" s="123">
        <v>8</v>
      </c>
      <c r="AX131" s="123">
        <v>5</v>
      </c>
      <c r="AY131" s="123">
        <v>5</v>
      </c>
      <c r="AZ131" s="123">
        <v>22</v>
      </c>
      <c r="BA131" s="125">
        <v>26439.449152542373</v>
      </c>
      <c r="BB131" s="125">
        <v>22791.5</v>
      </c>
      <c r="BC131" s="123">
        <v>6</v>
      </c>
      <c r="BD131" s="123">
        <v>17</v>
      </c>
      <c r="BE131" s="123">
        <v>19</v>
      </c>
      <c r="BF131" s="123">
        <v>13</v>
      </c>
      <c r="BG131" s="123">
        <v>12</v>
      </c>
      <c r="BH131" s="123">
        <v>9</v>
      </c>
      <c r="BI131" s="123">
        <v>8</v>
      </c>
      <c r="BJ131" s="123">
        <v>9</v>
      </c>
      <c r="BK131" s="123">
        <v>3</v>
      </c>
      <c r="BL131" s="123">
        <v>5</v>
      </c>
      <c r="BM131" s="123">
        <v>4</v>
      </c>
      <c r="BN131" s="123">
        <v>6</v>
      </c>
      <c r="BO131" s="123">
        <v>3</v>
      </c>
      <c r="BP131" s="123">
        <v>2</v>
      </c>
      <c r="BQ131" s="123">
        <v>1</v>
      </c>
      <c r="BR131" s="123">
        <v>0</v>
      </c>
      <c r="BS131" s="123">
        <v>1</v>
      </c>
      <c r="BT131" s="123">
        <v>0</v>
      </c>
      <c r="BU131" s="123">
        <v>0</v>
      </c>
      <c r="BV131" s="123">
        <v>0</v>
      </c>
      <c r="BW131" s="123">
        <v>0</v>
      </c>
      <c r="BX131" s="123">
        <v>76</v>
      </c>
      <c r="BY131" s="125">
        <v>34814.210526315786</v>
      </c>
      <c r="BZ131" s="125">
        <v>31594</v>
      </c>
      <c r="CA131" s="123">
        <v>34</v>
      </c>
      <c r="CB131" s="125">
        <v>15629.441176470587</v>
      </c>
      <c r="CC131" s="125">
        <v>12462</v>
      </c>
      <c r="CD131" s="123">
        <v>17</v>
      </c>
      <c r="CE131" s="125">
        <v>13090.058823529413</v>
      </c>
      <c r="CF131" s="125">
        <v>10296</v>
      </c>
      <c r="CG131" s="123">
        <v>72</v>
      </c>
      <c r="CH131" s="123">
        <v>25</v>
      </c>
      <c r="CI131" s="123">
        <v>19</v>
      </c>
      <c r="CJ131" s="123">
        <v>2</v>
      </c>
      <c r="CK131" s="123">
        <v>0</v>
      </c>
      <c r="CL131" s="123">
        <v>0</v>
      </c>
      <c r="CM131" s="126">
        <v>0</v>
      </c>
      <c r="CN131" s="123">
        <v>5</v>
      </c>
      <c r="CO131" s="126">
        <v>4.1666666666666664E-2</v>
      </c>
      <c r="CP131" s="123">
        <v>56</v>
      </c>
      <c r="CQ131" s="123">
        <v>26</v>
      </c>
      <c r="CR131" s="126">
        <v>8.9347079037800689E-2</v>
      </c>
      <c r="CS131" s="123">
        <v>25</v>
      </c>
      <c r="CT131" s="126">
        <f t="shared" si="9"/>
        <v>0.20833333333333334</v>
      </c>
      <c r="CU131" s="123">
        <v>28</v>
      </c>
      <c r="CV131" s="126">
        <f t="shared" si="10"/>
        <v>0.23333333333333334</v>
      </c>
      <c r="CW131" s="123">
        <v>2</v>
      </c>
      <c r="CX131" s="126">
        <f t="shared" si="11"/>
        <v>1.6666666666666666E-2</v>
      </c>
      <c r="CY131" s="123">
        <v>4</v>
      </c>
      <c r="CZ131" s="126">
        <f t="shared" si="12"/>
        <v>3.3333333333333333E-2</v>
      </c>
      <c r="DA131" s="122" t="s">
        <v>2004</v>
      </c>
      <c r="DB131" s="55"/>
      <c r="DC131" s="55">
        <v>0</v>
      </c>
      <c r="DD131" s="55">
        <v>0</v>
      </c>
      <c r="DE131" s="78" t="s">
        <v>350</v>
      </c>
      <c r="DF131" s="127" t="s">
        <v>351</v>
      </c>
      <c r="DG131" s="78" t="s">
        <v>527</v>
      </c>
      <c r="DH131" s="127" t="s">
        <v>685</v>
      </c>
      <c r="DI131" s="78" t="s">
        <v>520</v>
      </c>
      <c r="DJ131" s="127" t="s">
        <v>686</v>
      </c>
      <c r="DK131" s="78" t="s">
        <v>687</v>
      </c>
      <c r="DL131" s="127" t="s">
        <v>688</v>
      </c>
      <c r="DM131" s="127" t="s">
        <v>689</v>
      </c>
      <c r="DN131" s="55" t="s">
        <v>1897</v>
      </c>
      <c r="DO131" s="68">
        <v>19.00739176346357</v>
      </c>
      <c r="DP131" s="55" t="s">
        <v>1898</v>
      </c>
      <c r="DQ131" s="55" t="s">
        <v>1904</v>
      </c>
      <c r="DR131" s="127" t="s">
        <v>530</v>
      </c>
      <c r="DS131" s="169"/>
      <c r="DT131" s="77"/>
      <c r="DU131" s="78" t="s">
        <v>267</v>
      </c>
      <c r="DV131" s="123">
        <v>125</v>
      </c>
      <c r="DW131" s="123">
        <v>121</v>
      </c>
      <c r="DX131" s="55">
        <v>4</v>
      </c>
      <c r="DY131" s="55">
        <v>0</v>
      </c>
      <c r="DZ131" s="55">
        <v>0</v>
      </c>
      <c r="EA131" s="55">
        <v>45</v>
      </c>
      <c r="EB131" s="123">
        <v>60</v>
      </c>
      <c r="EC131" s="55">
        <v>17</v>
      </c>
      <c r="ED131" s="55">
        <v>3</v>
      </c>
      <c r="EE131" s="55">
        <v>0</v>
      </c>
      <c r="EF131" s="55">
        <v>0</v>
      </c>
      <c r="EG131" s="55">
        <v>0</v>
      </c>
      <c r="EH131" s="78">
        <v>6</v>
      </c>
      <c r="EI131" s="78">
        <v>1</v>
      </c>
      <c r="EJ131" s="127" t="s">
        <v>268</v>
      </c>
      <c r="EK131" s="127" t="s">
        <v>269</v>
      </c>
      <c r="EL131" s="81">
        <v>25568</v>
      </c>
      <c r="EM131" s="78">
        <v>51</v>
      </c>
      <c r="EN131" s="78" t="s">
        <v>1292</v>
      </c>
      <c r="EO131" s="84">
        <v>34501</v>
      </c>
      <c r="EP131" s="78">
        <v>6.34</v>
      </c>
      <c r="EQ131" s="263">
        <v>27684.027621166701</v>
      </c>
      <c r="ER131" s="263">
        <v>41339.061397074402</v>
      </c>
      <c r="ES131" s="84">
        <f t="shared" si="13"/>
        <v>13655.033775907701</v>
      </c>
      <c r="ET131" s="113">
        <f t="shared" si="14"/>
        <v>0.33031794420165717</v>
      </c>
      <c r="EU131" s="55">
        <v>19</v>
      </c>
      <c r="EV131" s="55">
        <v>0</v>
      </c>
      <c r="EW131" s="55" t="s">
        <v>1901</v>
      </c>
      <c r="EX131" s="78" t="s">
        <v>513</v>
      </c>
      <c r="EY131" s="158"/>
      <c r="EZ131" s="158"/>
      <c r="FA131" s="78" t="s">
        <v>267</v>
      </c>
      <c r="FB131" s="55" t="s">
        <v>51</v>
      </c>
      <c r="FC131" s="55" t="s">
        <v>1898</v>
      </c>
      <c r="FD131" s="122"/>
      <c r="FE131" s="55"/>
      <c r="FF131" s="127" t="s">
        <v>267</v>
      </c>
      <c r="FG131" s="55" t="s">
        <v>272</v>
      </c>
      <c r="FH131" s="78" t="s">
        <v>772</v>
      </c>
      <c r="FI131" s="78" t="s">
        <v>693</v>
      </c>
      <c r="FJ131" s="55">
        <v>4007</v>
      </c>
      <c r="FK131" s="55">
        <v>16</v>
      </c>
      <c r="FL131" s="78" t="s">
        <v>694</v>
      </c>
      <c r="FM131" s="55"/>
      <c r="FN131" s="55" t="s">
        <v>1900</v>
      </c>
      <c r="FO131" s="55" t="s">
        <v>1900</v>
      </c>
      <c r="FP131" s="55">
        <v>0</v>
      </c>
      <c r="FQ131" s="125">
        <v>18746753.020614199</v>
      </c>
      <c r="FR131" s="125">
        <v>149974.0241649136</v>
      </c>
      <c r="FS131" s="55" t="s">
        <v>1920</v>
      </c>
      <c r="FT131" s="55">
        <v>2</v>
      </c>
      <c r="FU131" s="55">
        <v>0</v>
      </c>
      <c r="FV131" s="125">
        <v>0</v>
      </c>
      <c r="FW131" s="55">
        <v>0</v>
      </c>
      <c r="FX131" s="125">
        <v>0</v>
      </c>
      <c r="FY131" s="55">
        <v>0</v>
      </c>
      <c r="FZ131" s="125">
        <v>0</v>
      </c>
      <c r="GA131" s="55" t="s">
        <v>1900</v>
      </c>
      <c r="GB131" s="55" t="s">
        <v>1900</v>
      </c>
      <c r="GC131" s="55" t="s">
        <v>1900</v>
      </c>
      <c r="GD131" s="124">
        <v>81.010000000000005</v>
      </c>
      <c r="GE131" s="124">
        <v>51.24</v>
      </c>
      <c r="GF131" s="125">
        <v>753417.69</v>
      </c>
      <c r="GG131" s="125">
        <v>6226.5924793388422</v>
      </c>
      <c r="GH131" s="125">
        <v>1696540.3799999997</v>
      </c>
      <c r="GI131" s="125">
        <v>14020.994876033055</v>
      </c>
      <c r="GJ131" s="125">
        <v>73439.47</v>
      </c>
      <c r="GK131" s="125">
        <v>606.93776859504135</v>
      </c>
      <c r="GL131" s="125">
        <v>165543.79</v>
      </c>
      <c r="GM131" s="125">
        <v>1368.1304958677686</v>
      </c>
      <c r="GN131" s="125">
        <v>31869.02</v>
      </c>
      <c r="GO131" s="125">
        <v>263.38033057851243</v>
      </c>
      <c r="GP131" s="125">
        <v>16802.03</v>
      </c>
      <c r="GQ131" s="125">
        <v>138.8597520661157</v>
      </c>
      <c r="GR131" s="125">
        <v>17884.649999999994</v>
      </c>
      <c r="GS131" s="125">
        <v>147.80702479338839</v>
      </c>
      <c r="GT131" s="125">
        <v>1391001.4199999995</v>
      </c>
      <c r="GU131" s="125">
        <v>11495.879504132226</v>
      </c>
      <c r="GV131" s="125">
        <v>-365464.30999999982</v>
      </c>
      <c r="GW131" s="125">
        <v>-3020.3661983471061</v>
      </c>
      <c r="GX131" s="55">
        <v>0</v>
      </c>
      <c r="GY131" s="55">
        <v>0</v>
      </c>
      <c r="GZ131" s="55">
        <v>0</v>
      </c>
      <c r="HA131" s="55" t="s">
        <v>1901</v>
      </c>
      <c r="HB131" s="172">
        <v>0.59110023572147996</v>
      </c>
      <c r="HC131" s="123">
        <v>115</v>
      </c>
      <c r="HD131" s="153">
        <v>0.31680440771349866</v>
      </c>
      <c r="HE131" s="123">
        <v>11</v>
      </c>
      <c r="HF131" s="153">
        <v>9.0909090909090912E-2</v>
      </c>
      <c r="HG131" s="123">
        <v>1151</v>
      </c>
      <c r="HH131" s="153">
        <v>3.1707988980716255</v>
      </c>
      <c r="HI131" s="123">
        <v>49</v>
      </c>
      <c r="HJ131" s="153">
        <v>0.4049586776859504</v>
      </c>
      <c r="HK131" s="123">
        <v>440</v>
      </c>
      <c r="HL131" s="153">
        <v>1.2121212121212119</v>
      </c>
      <c r="HM131" s="123">
        <v>3</v>
      </c>
      <c r="HN131" s="153">
        <v>2.4793388429752067E-2</v>
      </c>
      <c r="HO131" s="123">
        <v>495</v>
      </c>
      <c r="HP131" s="153">
        <v>1.3636363636363635</v>
      </c>
      <c r="HQ131" s="123">
        <v>232</v>
      </c>
      <c r="HR131" s="153">
        <v>0.63911845730027539</v>
      </c>
      <c r="HS131" s="123">
        <v>7</v>
      </c>
      <c r="HT131" s="153">
        <v>3.5</v>
      </c>
      <c r="HU131" s="123">
        <v>1</v>
      </c>
      <c r="HV131" s="153">
        <v>0.5</v>
      </c>
      <c r="HW131" s="123"/>
      <c r="HX131" s="123"/>
      <c r="HY131" s="153"/>
      <c r="HZ131" s="123">
        <v>5230</v>
      </c>
      <c r="IA131" s="153">
        <v>14.40771349862259</v>
      </c>
      <c r="IB131" s="123">
        <v>79</v>
      </c>
      <c r="IC131" s="153">
        <v>0.65289256198347112</v>
      </c>
      <c r="ID131" s="123">
        <v>3209</v>
      </c>
      <c r="IE131" s="153">
        <v>8.8402203856749324</v>
      </c>
      <c r="IF131" s="123">
        <v>316</v>
      </c>
      <c r="IG131" s="153">
        <v>2.6115702479338845</v>
      </c>
      <c r="IH131" s="123">
        <v>248</v>
      </c>
      <c r="II131" s="153">
        <v>0.6831955922865014</v>
      </c>
      <c r="IJ131" s="123">
        <v>138</v>
      </c>
      <c r="IK131" s="153">
        <v>1.140495867768595</v>
      </c>
      <c r="IL131" s="95">
        <v>0</v>
      </c>
      <c r="IM131" s="95">
        <v>0</v>
      </c>
      <c r="IN131" s="95">
        <v>0</v>
      </c>
      <c r="IO131" s="95">
        <v>0</v>
      </c>
      <c r="IP131" s="95">
        <v>0</v>
      </c>
      <c r="IQ131" s="113" t="s">
        <v>1900</v>
      </c>
      <c r="IR131" s="113" t="s">
        <v>1900</v>
      </c>
      <c r="IS131" s="113" t="s">
        <v>1900</v>
      </c>
      <c r="IT131" s="95">
        <v>76</v>
      </c>
      <c r="IU131" s="95">
        <v>5</v>
      </c>
      <c r="IV131" s="113">
        <v>4.1322314049586778E-2</v>
      </c>
      <c r="IW131" s="95" t="s">
        <v>1900</v>
      </c>
      <c r="IX131" s="95" t="s">
        <v>1900</v>
      </c>
      <c r="IY131" s="124" t="s">
        <v>1900</v>
      </c>
      <c r="IZ131" s="124" t="s">
        <v>1900</v>
      </c>
      <c r="JA131" s="182" t="s">
        <v>267</v>
      </c>
      <c r="JB131" s="182">
        <v>0</v>
      </c>
      <c r="JC131" s="230">
        <v>0</v>
      </c>
      <c r="JD131" s="205"/>
    </row>
    <row r="132" spans="1:264" s="35" customFormat="1" ht="29.25" hidden="1" customHeight="1">
      <c r="A132" s="122" t="s">
        <v>278</v>
      </c>
      <c r="B132" s="158" t="s">
        <v>278</v>
      </c>
      <c r="C132" s="158" t="s">
        <v>1802</v>
      </c>
      <c r="D132" s="55">
        <v>172</v>
      </c>
      <c r="E132" s="158" t="s">
        <v>1294</v>
      </c>
      <c r="F132" s="145">
        <v>172</v>
      </c>
      <c r="G132" s="55" t="s">
        <v>2039</v>
      </c>
      <c r="H132" s="123">
        <v>554</v>
      </c>
      <c r="I132" s="123">
        <v>935</v>
      </c>
      <c r="J132" s="124">
        <v>1.6877256</v>
      </c>
      <c r="K132" s="124">
        <v>24.002527099999998</v>
      </c>
      <c r="L132" s="123">
        <v>337</v>
      </c>
      <c r="M132" s="123">
        <v>598</v>
      </c>
      <c r="N132" s="123">
        <v>41</v>
      </c>
      <c r="O132" s="123">
        <v>57</v>
      </c>
      <c r="P132" s="123">
        <v>47</v>
      </c>
      <c r="Q132" s="123">
        <v>41</v>
      </c>
      <c r="R132" s="123">
        <v>55</v>
      </c>
      <c r="S132" s="123">
        <v>115</v>
      </c>
      <c r="T132" s="123">
        <v>59</v>
      </c>
      <c r="U132" s="123">
        <v>76</v>
      </c>
      <c r="V132" s="123">
        <v>56</v>
      </c>
      <c r="W132" s="123">
        <v>69</v>
      </c>
      <c r="X132" s="123">
        <v>163</v>
      </c>
      <c r="Y132" s="123">
        <v>105</v>
      </c>
      <c r="Z132" s="123">
        <v>51</v>
      </c>
      <c r="AA132" s="123">
        <v>175</v>
      </c>
      <c r="AB132" s="123">
        <v>366</v>
      </c>
      <c r="AC132" s="123">
        <v>319</v>
      </c>
      <c r="AD132" s="123">
        <v>222</v>
      </c>
      <c r="AE132" s="123">
        <v>471</v>
      </c>
      <c r="AF132" s="123">
        <v>208</v>
      </c>
      <c r="AG132" s="123">
        <v>29</v>
      </c>
      <c r="AH132" s="123">
        <v>5</v>
      </c>
      <c r="AI132" s="123">
        <v>291</v>
      </c>
      <c r="AJ132" s="123">
        <v>97</v>
      </c>
      <c r="AK132" s="123">
        <v>16</v>
      </c>
      <c r="AL132" s="123">
        <v>12</v>
      </c>
      <c r="AM132" s="123">
        <v>52</v>
      </c>
      <c r="AN132" s="125">
        <v>516.44223826714801</v>
      </c>
      <c r="AO132" s="125">
        <v>351</v>
      </c>
      <c r="AP132" s="123">
        <v>14</v>
      </c>
      <c r="AQ132" s="123">
        <v>26</v>
      </c>
      <c r="AR132" s="123">
        <v>203</v>
      </c>
      <c r="AS132" s="123">
        <v>67</v>
      </c>
      <c r="AT132" s="123">
        <v>50</v>
      </c>
      <c r="AU132" s="123">
        <v>30</v>
      </c>
      <c r="AV132" s="123">
        <v>24</v>
      </c>
      <c r="AW132" s="123">
        <v>31</v>
      </c>
      <c r="AX132" s="123">
        <v>15</v>
      </c>
      <c r="AY132" s="123">
        <v>15</v>
      </c>
      <c r="AZ132" s="123">
        <v>79</v>
      </c>
      <c r="BA132" s="125">
        <v>27522.475409836065</v>
      </c>
      <c r="BB132" s="125">
        <v>15372</v>
      </c>
      <c r="BC132" s="123">
        <v>24</v>
      </c>
      <c r="BD132" s="123">
        <v>85</v>
      </c>
      <c r="BE132" s="123">
        <v>152</v>
      </c>
      <c r="BF132" s="123">
        <v>64</v>
      </c>
      <c r="BG132" s="123">
        <v>39</v>
      </c>
      <c r="BH132" s="123">
        <v>41</v>
      </c>
      <c r="BI132" s="123">
        <v>26</v>
      </c>
      <c r="BJ132" s="123">
        <v>25</v>
      </c>
      <c r="BK132" s="123">
        <v>18</v>
      </c>
      <c r="BL132" s="123">
        <v>23</v>
      </c>
      <c r="BM132" s="123">
        <v>11</v>
      </c>
      <c r="BN132" s="123">
        <v>10</v>
      </c>
      <c r="BO132" s="123">
        <v>6</v>
      </c>
      <c r="BP132" s="123">
        <v>6</v>
      </c>
      <c r="BQ132" s="123">
        <v>1</v>
      </c>
      <c r="BR132" s="123">
        <v>2</v>
      </c>
      <c r="BS132" s="123">
        <v>2</v>
      </c>
      <c r="BT132" s="123">
        <v>2</v>
      </c>
      <c r="BU132" s="123">
        <v>1</v>
      </c>
      <c r="BV132" s="123">
        <v>1</v>
      </c>
      <c r="BW132" s="123">
        <v>10</v>
      </c>
      <c r="BX132" s="123">
        <v>186</v>
      </c>
      <c r="BY132" s="125">
        <v>50995.43548387097</v>
      </c>
      <c r="BZ132" s="125">
        <v>35511</v>
      </c>
      <c r="CA132" s="123">
        <v>54</v>
      </c>
      <c r="CB132" s="125">
        <v>13172.166666666666</v>
      </c>
      <c r="CC132" s="125">
        <v>9172</v>
      </c>
      <c r="CD132" s="123">
        <v>312</v>
      </c>
      <c r="CE132" s="125">
        <v>16060.919871794871</v>
      </c>
      <c r="CF132" s="125">
        <v>10566</v>
      </c>
      <c r="CG132" s="123">
        <v>372</v>
      </c>
      <c r="CH132" s="123">
        <v>86</v>
      </c>
      <c r="CI132" s="123">
        <v>70</v>
      </c>
      <c r="CJ132" s="123">
        <v>16</v>
      </c>
      <c r="CK132" s="123">
        <v>4</v>
      </c>
      <c r="CL132" s="123">
        <v>5</v>
      </c>
      <c r="CM132" s="126">
        <v>9.0252707581227436E-3</v>
      </c>
      <c r="CN132" s="123">
        <v>34</v>
      </c>
      <c r="CO132" s="126">
        <v>6.1371841155234655E-2</v>
      </c>
      <c r="CP132" s="123">
        <v>276</v>
      </c>
      <c r="CQ132" s="123">
        <v>52</v>
      </c>
      <c r="CR132" s="126">
        <v>5.5614973262032089E-2</v>
      </c>
      <c r="CS132" s="123">
        <v>78</v>
      </c>
      <c r="CT132" s="126">
        <f t="shared" si="9"/>
        <v>0.1407942238267148</v>
      </c>
      <c r="CU132" s="123">
        <v>310</v>
      </c>
      <c r="CV132" s="126">
        <f t="shared" si="10"/>
        <v>0.55956678700361007</v>
      </c>
      <c r="CW132" s="123">
        <v>34</v>
      </c>
      <c r="CX132" s="126">
        <f t="shared" si="11"/>
        <v>6.1371841155234655E-2</v>
      </c>
      <c r="CY132" s="123">
        <v>202</v>
      </c>
      <c r="CZ132" s="126">
        <f t="shared" si="12"/>
        <v>0.36462093862815886</v>
      </c>
      <c r="DA132" s="122" t="s">
        <v>2026</v>
      </c>
      <c r="DB132" s="55"/>
      <c r="DC132" s="55">
        <v>47</v>
      </c>
      <c r="DD132" s="55">
        <v>6</v>
      </c>
      <c r="DE132" s="78" t="s">
        <v>497</v>
      </c>
      <c r="DF132" s="127" t="s">
        <v>498</v>
      </c>
      <c r="DG132" s="78" t="s">
        <v>443</v>
      </c>
      <c r="DH132" s="127" t="s">
        <v>536</v>
      </c>
      <c r="DI132" s="78" t="s">
        <v>334</v>
      </c>
      <c r="DJ132" s="127" t="s">
        <v>537</v>
      </c>
      <c r="DK132" s="78" t="s">
        <v>443</v>
      </c>
      <c r="DL132" s="127" t="s">
        <v>538</v>
      </c>
      <c r="DM132" s="127" t="s">
        <v>539</v>
      </c>
      <c r="DN132" s="55" t="s">
        <v>1897</v>
      </c>
      <c r="DO132" s="68">
        <v>15.531660692951</v>
      </c>
      <c r="DP132" s="55" t="s">
        <v>1898</v>
      </c>
      <c r="DQ132" s="55" t="s">
        <v>272</v>
      </c>
      <c r="DR132" s="127" t="s">
        <v>505</v>
      </c>
      <c r="DS132" s="169" t="s">
        <v>2086</v>
      </c>
      <c r="DT132" s="77"/>
      <c r="DU132" s="78" t="s">
        <v>267</v>
      </c>
      <c r="DV132" s="123">
        <v>573</v>
      </c>
      <c r="DW132" s="123">
        <v>554</v>
      </c>
      <c r="DX132" s="55">
        <v>11</v>
      </c>
      <c r="DY132" s="55">
        <v>8</v>
      </c>
      <c r="DZ132" s="55">
        <v>94</v>
      </c>
      <c r="EA132" s="55">
        <v>268</v>
      </c>
      <c r="EB132" s="123">
        <v>118</v>
      </c>
      <c r="EC132" s="55">
        <v>93</v>
      </c>
      <c r="ED132" s="55">
        <v>0</v>
      </c>
      <c r="EE132" s="55">
        <v>0</v>
      </c>
      <c r="EF132" s="55">
        <v>0</v>
      </c>
      <c r="EG132" s="55">
        <v>0</v>
      </c>
      <c r="EH132" s="78">
        <v>7</v>
      </c>
      <c r="EI132" s="78">
        <v>0</v>
      </c>
      <c r="EJ132" s="127" t="s">
        <v>268</v>
      </c>
      <c r="EK132" s="127" t="s">
        <v>269</v>
      </c>
      <c r="EL132" s="81">
        <v>18687</v>
      </c>
      <c r="EM132" s="78">
        <v>69</v>
      </c>
      <c r="EN132" s="78" t="s">
        <v>271</v>
      </c>
      <c r="EO132" s="84">
        <v>66101</v>
      </c>
      <c r="EP132" s="78">
        <v>8.1300000000000008</v>
      </c>
      <c r="EQ132" s="263">
        <v>34250.843175682603</v>
      </c>
      <c r="ER132" s="263">
        <v>289033.159823197</v>
      </c>
      <c r="ES132" s="84">
        <f t="shared" si="13"/>
        <v>254782.31664751441</v>
      </c>
      <c r="ET132" s="113">
        <f t="shared" si="14"/>
        <v>0.88149856854959485</v>
      </c>
      <c r="EU132" s="55">
        <v>0</v>
      </c>
      <c r="EV132" s="55">
        <v>13</v>
      </c>
      <c r="EW132" s="55" t="s">
        <v>1901</v>
      </c>
      <c r="EX132" s="78" t="s">
        <v>513</v>
      </c>
      <c r="EY132" s="158" t="s">
        <v>372</v>
      </c>
      <c r="EZ132" s="158" t="s">
        <v>691</v>
      </c>
      <c r="FA132" s="78" t="s">
        <v>267</v>
      </c>
      <c r="FB132" s="55" t="s">
        <v>51</v>
      </c>
      <c r="FC132" s="55" t="s">
        <v>1901</v>
      </c>
      <c r="FD132" s="122"/>
      <c r="FE132" s="55"/>
      <c r="FF132" s="127" t="s">
        <v>267</v>
      </c>
      <c r="FG132" s="55" t="s">
        <v>272</v>
      </c>
      <c r="FH132" s="78" t="s">
        <v>1295</v>
      </c>
      <c r="FI132" s="78" t="s">
        <v>541</v>
      </c>
      <c r="FJ132" s="55">
        <v>4018</v>
      </c>
      <c r="FK132" s="55">
        <v>21</v>
      </c>
      <c r="FL132" s="78" t="s">
        <v>542</v>
      </c>
      <c r="FM132" s="55"/>
      <c r="FN132" s="55" t="s">
        <v>1900</v>
      </c>
      <c r="FO132" s="55" t="s">
        <v>1900</v>
      </c>
      <c r="FP132" s="55">
        <v>2</v>
      </c>
      <c r="FQ132" s="125">
        <v>96370383.262716413</v>
      </c>
      <c r="FR132" s="125">
        <v>168185.66014435675</v>
      </c>
      <c r="FS132" s="55">
        <v>3</v>
      </c>
      <c r="FT132" s="55" t="s">
        <v>1920</v>
      </c>
      <c r="FU132" s="55">
        <v>2</v>
      </c>
      <c r="FV132" s="125">
        <v>7742800</v>
      </c>
      <c r="FW132" s="55">
        <v>3</v>
      </c>
      <c r="FX132" s="125">
        <v>1809258.62</v>
      </c>
      <c r="FY132" s="55">
        <v>1</v>
      </c>
      <c r="FZ132" s="125">
        <v>2703303.87</v>
      </c>
      <c r="GA132" s="55" t="s">
        <v>1900</v>
      </c>
      <c r="GB132" s="55" t="s">
        <v>1900</v>
      </c>
      <c r="GC132" s="55" t="s">
        <v>1900</v>
      </c>
      <c r="GD132" s="124">
        <v>91.95</v>
      </c>
      <c r="GE132" s="124">
        <v>25.09</v>
      </c>
      <c r="GF132" s="125">
        <v>3442366.11</v>
      </c>
      <c r="GG132" s="125">
        <v>6213.6572382671475</v>
      </c>
      <c r="GH132" s="125">
        <v>6551818.4199999999</v>
      </c>
      <c r="GI132" s="125">
        <v>11826.387039711191</v>
      </c>
      <c r="GJ132" s="125">
        <v>488620.19</v>
      </c>
      <c r="GK132" s="125">
        <v>881.98590252707584</v>
      </c>
      <c r="GL132" s="125">
        <v>586685.5</v>
      </c>
      <c r="GM132" s="125">
        <v>1058.9990974729242</v>
      </c>
      <c r="GN132" s="125">
        <v>563960.11</v>
      </c>
      <c r="GO132" s="125">
        <v>1017.9785379061371</v>
      </c>
      <c r="GP132" s="125">
        <v>23550.639999999999</v>
      </c>
      <c r="GQ132" s="125">
        <v>42.510180505415164</v>
      </c>
      <c r="GR132" s="125">
        <v>85281.099999999991</v>
      </c>
      <c r="GS132" s="125">
        <v>153.93700361010829</v>
      </c>
      <c r="GT132" s="125">
        <v>4803720.88</v>
      </c>
      <c r="GU132" s="125">
        <v>8670.9763176895303</v>
      </c>
      <c r="GV132" s="125">
        <v>504059.1799999997</v>
      </c>
      <c r="GW132" s="125">
        <v>909.85411552346511</v>
      </c>
      <c r="GX132" s="55">
        <v>0</v>
      </c>
      <c r="GY132" s="55">
        <v>0</v>
      </c>
      <c r="GZ132" s="55">
        <v>0</v>
      </c>
      <c r="HA132" s="55" t="s">
        <v>1901</v>
      </c>
      <c r="HB132" s="172">
        <v>0.79789768873242728</v>
      </c>
      <c r="HC132" s="123">
        <v>281</v>
      </c>
      <c r="HD132" s="153">
        <v>0.1690734055354994</v>
      </c>
      <c r="HE132" s="123">
        <v>76</v>
      </c>
      <c r="HF132" s="153">
        <v>0.13718411552346571</v>
      </c>
      <c r="HG132" s="123">
        <v>1698</v>
      </c>
      <c r="HH132" s="153">
        <v>1.0216606498194947</v>
      </c>
      <c r="HI132" s="123">
        <v>42</v>
      </c>
      <c r="HJ132" s="153">
        <v>7.5812274368231042E-2</v>
      </c>
      <c r="HK132" s="123">
        <v>951</v>
      </c>
      <c r="HL132" s="153">
        <v>0.57220216606498198</v>
      </c>
      <c r="HM132" s="123">
        <v>6</v>
      </c>
      <c r="HN132" s="153">
        <v>1.0830324909747292E-2</v>
      </c>
      <c r="HO132" s="123">
        <v>918</v>
      </c>
      <c r="HP132" s="153">
        <v>0.55234657039711188</v>
      </c>
      <c r="HQ132" s="123">
        <v>509</v>
      </c>
      <c r="HR132" s="153">
        <v>0.30625752105896509</v>
      </c>
      <c r="HS132" s="123">
        <v>0</v>
      </c>
      <c r="HT132" s="153">
        <v>0</v>
      </c>
      <c r="HU132" s="123">
        <v>15</v>
      </c>
      <c r="HV132" s="153">
        <v>7.5</v>
      </c>
      <c r="HW132" s="123">
        <v>491</v>
      </c>
      <c r="HX132" s="123">
        <v>163.66666666666666</v>
      </c>
      <c r="HY132" s="153">
        <v>1.0491452991452992</v>
      </c>
      <c r="HZ132" s="123">
        <v>9324</v>
      </c>
      <c r="IA132" s="153">
        <v>5.6101083032490973</v>
      </c>
      <c r="IB132" s="123">
        <v>92</v>
      </c>
      <c r="IC132" s="153">
        <v>0.16606498194945848</v>
      </c>
      <c r="ID132" s="123">
        <v>6025</v>
      </c>
      <c r="IE132" s="153">
        <v>3.6251504211793018</v>
      </c>
      <c r="IF132" s="123">
        <v>878</v>
      </c>
      <c r="IG132" s="153">
        <v>1.5848375451263539</v>
      </c>
      <c r="IH132" s="123">
        <v>348</v>
      </c>
      <c r="II132" s="153">
        <v>0.20938628158844766</v>
      </c>
      <c r="IJ132" s="123">
        <v>220</v>
      </c>
      <c r="IK132" s="153">
        <v>0.3971119133574007</v>
      </c>
      <c r="IL132" s="95">
        <v>0</v>
      </c>
      <c r="IM132" s="95">
        <v>0</v>
      </c>
      <c r="IN132" s="95">
        <v>0</v>
      </c>
      <c r="IO132" s="95">
        <v>0</v>
      </c>
      <c r="IP132" s="95">
        <v>0</v>
      </c>
      <c r="IQ132" s="113" t="s">
        <v>1900</v>
      </c>
      <c r="IR132" s="113" t="s">
        <v>1900</v>
      </c>
      <c r="IS132" s="113" t="s">
        <v>1900</v>
      </c>
      <c r="IT132" s="95">
        <v>52</v>
      </c>
      <c r="IU132" s="95">
        <v>44</v>
      </c>
      <c r="IV132" s="113">
        <v>7.9422382671480149E-2</v>
      </c>
      <c r="IW132" s="95">
        <v>6</v>
      </c>
      <c r="IX132" s="95">
        <v>27</v>
      </c>
      <c r="IY132" s="124">
        <f t="shared" ref="IY132:IZ135" si="16">(IW132/$DW132)*100</f>
        <v>1.0830324909747291</v>
      </c>
      <c r="IZ132" s="124">
        <f t="shared" si="16"/>
        <v>4.8736462093862816</v>
      </c>
      <c r="JA132" s="182" t="s">
        <v>272</v>
      </c>
      <c r="JB132" s="182">
        <v>46</v>
      </c>
      <c r="JC132" s="230">
        <v>8.0279232111692841E-2</v>
      </c>
      <c r="JD132" s="205"/>
    </row>
    <row r="133" spans="1:264" s="35" customFormat="1" ht="29.25" hidden="1" customHeight="1">
      <c r="A133" s="122" t="s">
        <v>278</v>
      </c>
      <c r="B133" s="158" t="s">
        <v>278</v>
      </c>
      <c r="C133" s="158" t="s">
        <v>1821</v>
      </c>
      <c r="D133" s="55">
        <v>351</v>
      </c>
      <c r="E133" s="158" t="s">
        <v>1300</v>
      </c>
      <c r="F133" s="145">
        <v>351</v>
      </c>
      <c r="G133" s="55" t="s">
        <v>2043</v>
      </c>
      <c r="H133" s="123">
        <v>129</v>
      </c>
      <c r="I133" s="123">
        <v>297</v>
      </c>
      <c r="J133" s="124">
        <v>2.3023256000000001</v>
      </c>
      <c r="K133" s="124">
        <v>18.511627900000001</v>
      </c>
      <c r="L133" s="123">
        <v>108</v>
      </c>
      <c r="M133" s="123">
        <v>189</v>
      </c>
      <c r="N133" s="123">
        <v>24</v>
      </c>
      <c r="O133" s="123">
        <v>31</v>
      </c>
      <c r="P133" s="123">
        <v>33</v>
      </c>
      <c r="Q133" s="123">
        <v>22</v>
      </c>
      <c r="R133" s="123">
        <v>25</v>
      </c>
      <c r="S133" s="123">
        <v>42</v>
      </c>
      <c r="T133" s="123">
        <v>35</v>
      </c>
      <c r="U133" s="123">
        <v>32</v>
      </c>
      <c r="V133" s="123">
        <v>12</v>
      </c>
      <c r="W133" s="123">
        <v>21</v>
      </c>
      <c r="X133" s="123">
        <v>16</v>
      </c>
      <c r="Y133" s="123">
        <v>3</v>
      </c>
      <c r="Z133" s="123">
        <v>1</v>
      </c>
      <c r="AA133" s="123">
        <v>103</v>
      </c>
      <c r="AB133" s="123">
        <v>36</v>
      </c>
      <c r="AC133" s="123">
        <v>20</v>
      </c>
      <c r="AD133" s="123">
        <v>4</v>
      </c>
      <c r="AE133" s="123">
        <v>233</v>
      </c>
      <c r="AF133" s="123">
        <v>59</v>
      </c>
      <c r="AG133" s="123">
        <v>0</v>
      </c>
      <c r="AH133" s="123">
        <v>1</v>
      </c>
      <c r="AI133" s="123">
        <v>46</v>
      </c>
      <c r="AJ133" s="123">
        <v>9</v>
      </c>
      <c r="AK133" s="123">
        <v>2</v>
      </c>
      <c r="AL133" s="123">
        <v>2</v>
      </c>
      <c r="AM133" s="123">
        <v>8</v>
      </c>
      <c r="AN133" s="125">
        <v>696.85271317829461</v>
      </c>
      <c r="AO133" s="125">
        <v>516</v>
      </c>
      <c r="AP133" s="123">
        <v>0</v>
      </c>
      <c r="AQ133" s="123">
        <v>7</v>
      </c>
      <c r="AR133" s="123">
        <v>32</v>
      </c>
      <c r="AS133" s="123">
        <v>15</v>
      </c>
      <c r="AT133" s="123">
        <v>8</v>
      </c>
      <c r="AU133" s="123">
        <v>4</v>
      </c>
      <c r="AV133" s="123">
        <v>5</v>
      </c>
      <c r="AW133" s="123">
        <v>4</v>
      </c>
      <c r="AX133" s="123">
        <v>11</v>
      </c>
      <c r="AY133" s="123">
        <v>7</v>
      </c>
      <c r="AZ133" s="123">
        <v>36</v>
      </c>
      <c r="BA133" s="125">
        <v>31167.6953125</v>
      </c>
      <c r="BB133" s="125">
        <v>22633.5</v>
      </c>
      <c r="BC133" s="123">
        <v>3</v>
      </c>
      <c r="BD133" s="123">
        <v>20</v>
      </c>
      <c r="BE133" s="123">
        <v>25</v>
      </c>
      <c r="BF133" s="123">
        <v>13</v>
      </c>
      <c r="BG133" s="123">
        <v>4</v>
      </c>
      <c r="BH133" s="123">
        <v>4</v>
      </c>
      <c r="BI133" s="123">
        <v>6</v>
      </c>
      <c r="BJ133" s="123">
        <v>11</v>
      </c>
      <c r="BK133" s="123">
        <v>10</v>
      </c>
      <c r="BL133" s="123">
        <v>5</v>
      </c>
      <c r="BM133" s="123">
        <v>5</v>
      </c>
      <c r="BN133" s="123">
        <v>7</v>
      </c>
      <c r="BO133" s="123">
        <v>3</v>
      </c>
      <c r="BP133" s="123">
        <v>2</v>
      </c>
      <c r="BQ133" s="123">
        <v>3</v>
      </c>
      <c r="BR133" s="123">
        <v>1</v>
      </c>
      <c r="BS133" s="123">
        <v>2</v>
      </c>
      <c r="BT133" s="123">
        <v>3</v>
      </c>
      <c r="BU133" s="123">
        <v>0</v>
      </c>
      <c r="BV133" s="123">
        <v>0</v>
      </c>
      <c r="BW133" s="123">
        <v>1</v>
      </c>
      <c r="BX133" s="123">
        <v>74</v>
      </c>
      <c r="BY133" s="125">
        <v>43681.527027027027</v>
      </c>
      <c r="BZ133" s="125">
        <v>40669.5</v>
      </c>
      <c r="CA133" s="123">
        <v>24</v>
      </c>
      <c r="CB133" s="125">
        <v>15475.916666666666</v>
      </c>
      <c r="CC133" s="125">
        <v>11788</v>
      </c>
      <c r="CD133" s="123">
        <v>34</v>
      </c>
      <c r="CE133" s="125">
        <v>16077.764705882353</v>
      </c>
      <c r="CF133" s="125">
        <v>10296</v>
      </c>
      <c r="CG133" s="123">
        <v>66</v>
      </c>
      <c r="CH133" s="123">
        <v>30</v>
      </c>
      <c r="CI133" s="123">
        <v>22</v>
      </c>
      <c r="CJ133" s="123">
        <v>9</v>
      </c>
      <c r="CK133" s="123">
        <v>1</v>
      </c>
      <c r="CL133" s="123">
        <v>1</v>
      </c>
      <c r="CM133" s="126">
        <v>7.7519379844961239E-3</v>
      </c>
      <c r="CN133" s="123">
        <v>11</v>
      </c>
      <c r="CO133" s="126">
        <v>8.5271317829457363E-2</v>
      </c>
      <c r="CP133" s="123">
        <v>53</v>
      </c>
      <c r="CQ133" s="123">
        <v>25</v>
      </c>
      <c r="CR133" s="126">
        <v>8.4175084175084181E-2</v>
      </c>
      <c r="CS133" s="123">
        <v>23</v>
      </c>
      <c r="CT133" s="126">
        <f t="shared" ref="CT133:CT164" si="17">CS133/H133</f>
        <v>0.17829457364341086</v>
      </c>
      <c r="CU133" s="123">
        <v>42</v>
      </c>
      <c r="CV133" s="126">
        <f t="shared" ref="CV133:CV164" si="18">CU133/H133</f>
        <v>0.32558139534883723</v>
      </c>
      <c r="CW133" s="123">
        <v>1</v>
      </c>
      <c r="CX133" s="126">
        <f t="shared" ref="CX133:CX164" si="19">CW133/H133</f>
        <v>7.7519379844961239E-3</v>
      </c>
      <c r="CY133" s="123">
        <v>15</v>
      </c>
      <c r="CZ133" s="126">
        <f t="shared" ref="CZ133:CZ164" si="20">CY133/H133</f>
        <v>0.11627906976744186</v>
      </c>
      <c r="DA133" s="122" t="s">
        <v>2004</v>
      </c>
      <c r="DB133" s="55"/>
      <c r="DC133" s="55">
        <v>17</v>
      </c>
      <c r="DD133" s="55">
        <v>4</v>
      </c>
      <c r="DE133" s="78" t="s">
        <v>280</v>
      </c>
      <c r="DF133" s="127" t="s">
        <v>281</v>
      </c>
      <c r="DG133" s="78" t="s">
        <v>282</v>
      </c>
      <c r="DH133" s="127" t="s">
        <v>283</v>
      </c>
      <c r="DI133" s="78" t="s">
        <v>799</v>
      </c>
      <c r="DJ133" s="127" t="s">
        <v>800</v>
      </c>
      <c r="DK133" s="78" t="s">
        <v>356</v>
      </c>
      <c r="DL133" s="127" t="s">
        <v>357</v>
      </c>
      <c r="DM133" s="127" t="s">
        <v>430</v>
      </c>
      <c r="DN133" s="55" t="s">
        <v>1897</v>
      </c>
      <c r="DO133" s="68">
        <v>15.67398119122257</v>
      </c>
      <c r="DP133" s="55" t="s">
        <v>1898</v>
      </c>
      <c r="DQ133" s="55" t="s">
        <v>1904</v>
      </c>
      <c r="DR133" s="127" t="s">
        <v>431</v>
      </c>
      <c r="DS133" s="169"/>
      <c r="DT133" s="78">
        <v>2025</v>
      </c>
      <c r="DU133" s="78" t="s">
        <v>267</v>
      </c>
      <c r="DV133" s="123">
        <v>134</v>
      </c>
      <c r="DW133" s="123">
        <v>130</v>
      </c>
      <c r="DX133" s="55">
        <v>4</v>
      </c>
      <c r="DY133" s="55">
        <v>0</v>
      </c>
      <c r="DZ133" s="55">
        <v>0</v>
      </c>
      <c r="EA133" s="55">
        <v>45</v>
      </c>
      <c r="EB133" s="123">
        <v>69</v>
      </c>
      <c r="EC133" s="55">
        <v>16</v>
      </c>
      <c r="ED133" s="55">
        <v>4</v>
      </c>
      <c r="EE133" s="55">
        <v>0</v>
      </c>
      <c r="EF133" s="55">
        <v>0</v>
      </c>
      <c r="EG133" s="55">
        <v>0</v>
      </c>
      <c r="EH133" s="78">
        <v>9</v>
      </c>
      <c r="EI133" s="78">
        <v>0</v>
      </c>
      <c r="EJ133" s="127" t="s">
        <v>268</v>
      </c>
      <c r="EK133" s="127" t="s">
        <v>290</v>
      </c>
      <c r="EL133" s="81">
        <v>31656</v>
      </c>
      <c r="EM133" s="78">
        <v>34</v>
      </c>
      <c r="EN133" s="78" t="s">
        <v>291</v>
      </c>
      <c r="EO133" s="84">
        <v>33105</v>
      </c>
      <c r="EP133" s="78">
        <v>1.24</v>
      </c>
      <c r="EQ133" s="263">
        <v>31820.391905040298</v>
      </c>
      <c r="ER133" s="263">
        <v>55732.786223067102</v>
      </c>
      <c r="ES133" s="84">
        <f t="shared" ref="ES133:ES164" si="21">ER133-EQ133</f>
        <v>23912.394318026803</v>
      </c>
      <c r="ET133" s="113">
        <f t="shared" ref="ET133:ET164" si="22">ES133/ER133</f>
        <v>0.42905434912797813</v>
      </c>
      <c r="EU133" s="55">
        <v>27</v>
      </c>
      <c r="EV133" s="55">
        <v>0</v>
      </c>
      <c r="EW133" s="55" t="s">
        <v>1901</v>
      </c>
      <c r="EX133" s="78" t="s">
        <v>267</v>
      </c>
      <c r="EY133" s="158"/>
      <c r="EZ133" s="158"/>
      <c r="FA133" s="78" t="s">
        <v>272</v>
      </c>
      <c r="FB133" s="55" t="s">
        <v>51</v>
      </c>
      <c r="FC133" s="55" t="s">
        <v>1898</v>
      </c>
      <c r="FD133" s="122"/>
      <c r="FE133" s="55"/>
      <c r="FF133" s="127" t="s">
        <v>272</v>
      </c>
      <c r="FG133" s="55" t="s">
        <v>272</v>
      </c>
      <c r="FH133" s="78" t="s">
        <v>1301</v>
      </c>
      <c r="FI133" s="78" t="s">
        <v>433</v>
      </c>
      <c r="FJ133" s="55">
        <v>4006</v>
      </c>
      <c r="FK133" s="55">
        <v>17</v>
      </c>
      <c r="FL133" s="78" t="s">
        <v>435</v>
      </c>
      <c r="FM133" s="55"/>
      <c r="FN133" s="55" t="s">
        <v>1900</v>
      </c>
      <c r="FO133" s="55" t="s">
        <v>1900</v>
      </c>
      <c r="FP133" s="55">
        <v>0</v>
      </c>
      <c r="FQ133" s="125">
        <v>32180353.775653511</v>
      </c>
      <c r="FR133" s="125">
        <v>240151.89384816054</v>
      </c>
      <c r="FS133" s="55" t="s">
        <v>1920</v>
      </c>
      <c r="FT133" s="55">
        <v>3.75</v>
      </c>
      <c r="FU133" s="55">
        <v>0</v>
      </c>
      <c r="FV133" s="125">
        <v>0</v>
      </c>
      <c r="FW133" s="55">
        <v>0</v>
      </c>
      <c r="FX133" s="125">
        <v>0</v>
      </c>
      <c r="FY133" s="55">
        <v>1</v>
      </c>
      <c r="FZ133" s="125">
        <v>5188498.88</v>
      </c>
      <c r="GA133" s="55" t="s">
        <v>1900</v>
      </c>
      <c r="GB133" s="55" t="s">
        <v>1900</v>
      </c>
      <c r="GC133" s="55" t="s">
        <v>1900</v>
      </c>
      <c r="GD133" s="124">
        <v>82.27</v>
      </c>
      <c r="GE133" s="124">
        <v>49.23</v>
      </c>
      <c r="GF133" s="125">
        <v>904897.4</v>
      </c>
      <c r="GG133" s="125">
        <v>6960.749230769231</v>
      </c>
      <c r="GH133" s="125">
        <v>2333388.3199999998</v>
      </c>
      <c r="GI133" s="125">
        <v>17949.14092307692</v>
      </c>
      <c r="GJ133" s="125">
        <v>92094.01</v>
      </c>
      <c r="GK133" s="125">
        <v>708.4154615384615</v>
      </c>
      <c r="GL133" s="125">
        <v>433886.37</v>
      </c>
      <c r="GM133" s="125">
        <v>3337.5874615384614</v>
      </c>
      <c r="GN133" s="125">
        <v>44367.26</v>
      </c>
      <c r="GO133" s="125">
        <v>341.2866153846154</v>
      </c>
      <c r="GP133" s="125">
        <v>13714.04</v>
      </c>
      <c r="GQ133" s="125">
        <v>105.49261538461539</v>
      </c>
      <c r="GR133" s="125">
        <v>24108.5</v>
      </c>
      <c r="GS133" s="125">
        <v>185.45</v>
      </c>
      <c r="GT133" s="125">
        <v>1725218.1399999997</v>
      </c>
      <c r="GU133" s="125">
        <v>13270.908769230766</v>
      </c>
      <c r="GV133" s="125">
        <v>-803448.96999999974</v>
      </c>
      <c r="GW133" s="125">
        <v>-6180.3766923076901</v>
      </c>
      <c r="GX133" s="55">
        <v>0</v>
      </c>
      <c r="GY133" s="55">
        <v>0</v>
      </c>
      <c r="GZ133" s="55">
        <v>0</v>
      </c>
      <c r="HA133" s="55" t="s">
        <v>1901</v>
      </c>
      <c r="HB133" s="172">
        <v>0.82892171868012587</v>
      </c>
      <c r="HC133" s="123">
        <v>75</v>
      </c>
      <c r="HD133" s="153">
        <v>0.19230769230769232</v>
      </c>
      <c r="HE133" s="123">
        <v>15</v>
      </c>
      <c r="HF133" s="153">
        <v>0.11538461538461539</v>
      </c>
      <c r="HG133" s="123">
        <v>1234</v>
      </c>
      <c r="HH133" s="153">
        <v>3.164102564102564</v>
      </c>
      <c r="HI133" s="123">
        <v>50</v>
      </c>
      <c r="HJ133" s="153">
        <v>0.38461538461538464</v>
      </c>
      <c r="HK133" s="123">
        <v>382</v>
      </c>
      <c r="HL133" s="153">
        <v>0.97948717948717945</v>
      </c>
      <c r="HM133" s="123">
        <v>2</v>
      </c>
      <c r="HN133" s="153">
        <v>1.5384615384615385E-2</v>
      </c>
      <c r="HO133" s="123">
        <v>316</v>
      </c>
      <c r="HP133" s="153">
        <v>0.81025641025641026</v>
      </c>
      <c r="HQ133" s="123">
        <v>278</v>
      </c>
      <c r="HR133" s="153">
        <v>0.71282051282051284</v>
      </c>
      <c r="HS133" s="123">
        <v>4</v>
      </c>
      <c r="HT133" s="153">
        <v>2</v>
      </c>
      <c r="HU133" s="123">
        <v>3</v>
      </c>
      <c r="HV133" s="153">
        <v>1.5</v>
      </c>
      <c r="HW133" s="123"/>
      <c r="HX133" s="123"/>
      <c r="HY133" s="153"/>
      <c r="HZ133" s="123">
        <v>4223</v>
      </c>
      <c r="IA133" s="153">
        <v>10.828205128205129</v>
      </c>
      <c r="IB133" s="123">
        <v>92</v>
      </c>
      <c r="IC133" s="153">
        <v>0.70769230769230773</v>
      </c>
      <c r="ID133" s="123">
        <v>3089</v>
      </c>
      <c r="IE133" s="153">
        <v>7.9205128205128208</v>
      </c>
      <c r="IF133" s="123">
        <v>291</v>
      </c>
      <c r="IG133" s="153">
        <v>2.2384615384615385</v>
      </c>
      <c r="IH133" s="123">
        <v>244</v>
      </c>
      <c r="II133" s="153">
        <v>0.62564102564102564</v>
      </c>
      <c r="IJ133" s="123">
        <v>136</v>
      </c>
      <c r="IK133" s="153">
        <v>1.0461538461538462</v>
      </c>
      <c r="IL133" s="95">
        <v>0</v>
      </c>
      <c r="IM133" s="95">
        <v>0</v>
      </c>
      <c r="IN133" s="95">
        <v>0</v>
      </c>
      <c r="IO133" s="95">
        <v>0</v>
      </c>
      <c r="IP133" s="95">
        <v>0</v>
      </c>
      <c r="IQ133" s="113" t="s">
        <v>1900</v>
      </c>
      <c r="IR133" s="113" t="s">
        <v>1900</v>
      </c>
      <c r="IS133" s="113" t="s">
        <v>1900</v>
      </c>
      <c r="IT133" s="95">
        <v>76</v>
      </c>
      <c r="IU133" s="95">
        <v>5</v>
      </c>
      <c r="IV133" s="113">
        <v>3.8461538461538464E-2</v>
      </c>
      <c r="IW133" s="95">
        <v>2</v>
      </c>
      <c r="IX133" s="95">
        <v>20</v>
      </c>
      <c r="IY133" s="124">
        <f t="shared" si="16"/>
        <v>1.5384615384615385</v>
      </c>
      <c r="IZ133" s="124">
        <f t="shared" si="16"/>
        <v>15.384615384615385</v>
      </c>
      <c r="JA133" s="182" t="s">
        <v>267</v>
      </c>
      <c r="JB133" s="182">
        <v>0</v>
      </c>
      <c r="JC133" s="230">
        <v>0</v>
      </c>
      <c r="JD133" s="205"/>
    </row>
    <row r="134" spans="1:264" s="35" customFormat="1" ht="29.25" hidden="1" customHeight="1">
      <c r="A134" s="122" t="s">
        <v>278</v>
      </c>
      <c r="B134" s="158" t="s">
        <v>278</v>
      </c>
      <c r="C134" s="158" t="s">
        <v>1805</v>
      </c>
      <c r="D134" s="55">
        <v>194</v>
      </c>
      <c r="E134" s="158" t="s">
        <v>1313</v>
      </c>
      <c r="F134" s="145">
        <v>194</v>
      </c>
      <c r="G134" s="55" t="s">
        <v>2087</v>
      </c>
      <c r="H134" s="123">
        <v>334</v>
      </c>
      <c r="I134" s="123">
        <v>627</v>
      </c>
      <c r="J134" s="124">
        <v>1.8772454999999999</v>
      </c>
      <c r="K134" s="124">
        <v>19.868263500000001</v>
      </c>
      <c r="L134" s="123">
        <v>227</v>
      </c>
      <c r="M134" s="123">
        <v>400</v>
      </c>
      <c r="N134" s="123">
        <v>31</v>
      </c>
      <c r="O134" s="123">
        <v>47</v>
      </c>
      <c r="P134" s="123">
        <v>62</v>
      </c>
      <c r="Q134" s="123">
        <v>52</v>
      </c>
      <c r="R134" s="123">
        <v>62</v>
      </c>
      <c r="S134" s="123">
        <v>68</v>
      </c>
      <c r="T134" s="123">
        <v>52</v>
      </c>
      <c r="U134" s="123">
        <v>71</v>
      </c>
      <c r="V134" s="123">
        <v>38</v>
      </c>
      <c r="W134" s="123">
        <v>50</v>
      </c>
      <c r="X134" s="123">
        <v>53</v>
      </c>
      <c r="Y134" s="123">
        <v>29</v>
      </c>
      <c r="Z134" s="123">
        <v>12</v>
      </c>
      <c r="AA134" s="123">
        <v>171</v>
      </c>
      <c r="AB134" s="123">
        <v>115</v>
      </c>
      <c r="AC134" s="123">
        <v>94</v>
      </c>
      <c r="AD134" s="123">
        <v>25</v>
      </c>
      <c r="AE134" s="123">
        <v>431</v>
      </c>
      <c r="AF134" s="123">
        <v>163</v>
      </c>
      <c r="AG134" s="123">
        <v>0</v>
      </c>
      <c r="AH134" s="123">
        <v>8</v>
      </c>
      <c r="AI134" s="123">
        <v>158</v>
      </c>
      <c r="AJ134" s="123">
        <v>54</v>
      </c>
      <c r="AK134" s="123">
        <v>9</v>
      </c>
      <c r="AL134" s="123">
        <v>7</v>
      </c>
      <c r="AM134" s="123">
        <v>36</v>
      </c>
      <c r="AN134" s="125">
        <v>463.34131736526945</v>
      </c>
      <c r="AO134" s="125">
        <v>283</v>
      </c>
      <c r="AP134" s="123">
        <v>7</v>
      </c>
      <c r="AQ134" s="123">
        <v>27</v>
      </c>
      <c r="AR134" s="123">
        <v>138</v>
      </c>
      <c r="AS134" s="123">
        <v>27</v>
      </c>
      <c r="AT134" s="123">
        <v>33</v>
      </c>
      <c r="AU134" s="123">
        <v>19</v>
      </c>
      <c r="AV134" s="123">
        <v>15</v>
      </c>
      <c r="AW134" s="123">
        <v>13</v>
      </c>
      <c r="AX134" s="123">
        <v>13</v>
      </c>
      <c r="AY134" s="123">
        <v>8</v>
      </c>
      <c r="AZ134" s="123">
        <v>34</v>
      </c>
      <c r="BA134" s="125">
        <v>20613.350299401198</v>
      </c>
      <c r="BB134" s="125">
        <v>13728</v>
      </c>
      <c r="BC134" s="123">
        <v>27</v>
      </c>
      <c r="BD134" s="123">
        <v>64</v>
      </c>
      <c r="BE134" s="123">
        <v>88</v>
      </c>
      <c r="BF134" s="123">
        <v>32</v>
      </c>
      <c r="BG134" s="123">
        <v>29</v>
      </c>
      <c r="BH134" s="123">
        <v>23</v>
      </c>
      <c r="BI134" s="123">
        <v>19</v>
      </c>
      <c r="BJ134" s="123">
        <v>13</v>
      </c>
      <c r="BK134" s="123">
        <v>8</v>
      </c>
      <c r="BL134" s="123">
        <v>8</v>
      </c>
      <c r="BM134" s="123">
        <v>5</v>
      </c>
      <c r="BN134" s="123">
        <v>4</v>
      </c>
      <c r="BO134" s="123">
        <v>2</v>
      </c>
      <c r="BP134" s="123">
        <v>2</v>
      </c>
      <c r="BQ134" s="123">
        <v>4</v>
      </c>
      <c r="BR134" s="123">
        <v>1</v>
      </c>
      <c r="BS134" s="123">
        <v>0</v>
      </c>
      <c r="BT134" s="123">
        <v>3</v>
      </c>
      <c r="BU134" s="123">
        <v>1</v>
      </c>
      <c r="BV134" s="123">
        <v>0</v>
      </c>
      <c r="BW134" s="123">
        <v>1</v>
      </c>
      <c r="BX134" s="123">
        <v>139</v>
      </c>
      <c r="BY134" s="125">
        <v>32448.115107913669</v>
      </c>
      <c r="BZ134" s="125">
        <v>28375</v>
      </c>
      <c r="CA134" s="123">
        <v>43</v>
      </c>
      <c r="CB134" s="125">
        <v>9006.3953488372099</v>
      </c>
      <c r="CC134" s="125">
        <v>6012</v>
      </c>
      <c r="CD134" s="123">
        <v>145</v>
      </c>
      <c r="CE134" s="125">
        <v>13452.537931034483</v>
      </c>
      <c r="CF134" s="125">
        <v>10296</v>
      </c>
      <c r="CG134" s="123">
        <v>248</v>
      </c>
      <c r="CH134" s="123">
        <v>50</v>
      </c>
      <c r="CI134" s="123">
        <v>24</v>
      </c>
      <c r="CJ134" s="123">
        <v>11</v>
      </c>
      <c r="CK134" s="123">
        <v>1</v>
      </c>
      <c r="CL134" s="123">
        <v>1</v>
      </c>
      <c r="CM134" s="126">
        <v>2.9940119760479044E-3</v>
      </c>
      <c r="CN134" s="123">
        <v>12</v>
      </c>
      <c r="CO134" s="126">
        <v>3.5928143712574849E-2</v>
      </c>
      <c r="CP134" s="123">
        <v>191</v>
      </c>
      <c r="CQ134" s="123">
        <v>40</v>
      </c>
      <c r="CR134" s="126">
        <v>6.3795853269537475E-2</v>
      </c>
      <c r="CS134" s="123">
        <v>29</v>
      </c>
      <c r="CT134" s="126">
        <f t="shared" si="17"/>
        <v>8.6826347305389226E-2</v>
      </c>
      <c r="CU134" s="123">
        <v>165</v>
      </c>
      <c r="CV134" s="126">
        <f t="shared" si="18"/>
        <v>0.4940119760479042</v>
      </c>
      <c r="CW134" s="123">
        <v>2</v>
      </c>
      <c r="CX134" s="126">
        <f t="shared" si="19"/>
        <v>5.9880239520958087E-3</v>
      </c>
      <c r="CY134" s="123">
        <v>75</v>
      </c>
      <c r="CZ134" s="126">
        <f t="shared" si="20"/>
        <v>0.22455089820359281</v>
      </c>
      <c r="DA134" s="122" t="s">
        <v>2026</v>
      </c>
      <c r="DB134" s="55"/>
      <c r="DC134" s="55">
        <v>32</v>
      </c>
      <c r="DD134" s="55">
        <v>2</v>
      </c>
      <c r="DE134" s="78" t="s">
        <v>350</v>
      </c>
      <c r="DF134" s="127" t="s">
        <v>351</v>
      </c>
      <c r="DG134" s="78" t="s">
        <v>548</v>
      </c>
      <c r="DH134" s="127" t="s">
        <v>549</v>
      </c>
      <c r="DI134" s="78" t="s">
        <v>525</v>
      </c>
      <c r="DJ134" s="127" t="s">
        <v>526</v>
      </c>
      <c r="DK134" s="78" t="s">
        <v>550</v>
      </c>
      <c r="DL134" s="127" t="s">
        <v>551</v>
      </c>
      <c r="DM134" s="127" t="s">
        <v>552</v>
      </c>
      <c r="DN134" s="55" t="s">
        <v>1897</v>
      </c>
      <c r="DO134" s="68">
        <v>17.543859649122805</v>
      </c>
      <c r="DP134" s="55" t="s">
        <v>1898</v>
      </c>
      <c r="DQ134" s="55" t="s">
        <v>1904</v>
      </c>
      <c r="DR134" s="127" t="s">
        <v>289</v>
      </c>
      <c r="DS134" s="169"/>
      <c r="DT134" s="77"/>
      <c r="DU134" s="78" t="s">
        <v>267</v>
      </c>
      <c r="DV134" s="123">
        <v>336</v>
      </c>
      <c r="DW134" s="123">
        <v>334</v>
      </c>
      <c r="DX134" s="55">
        <v>2</v>
      </c>
      <c r="DY134" s="55">
        <v>0</v>
      </c>
      <c r="DZ134" s="55">
        <v>87</v>
      </c>
      <c r="EA134" s="55">
        <v>88</v>
      </c>
      <c r="EB134" s="123">
        <v>86</v>
      </c>
      <c r="EC134" s="55">
        <v>60</v>
      </c>
      <c r="ED134" s="55">
        <v>12</v>
      </c>
      <c r="EE134" s="55">
        <v>3</v>
      </c>
      <c r="EF134" s="55">
        <v>0</v>
      </c>
      <c r="EG134" s="55">
        <v>0</v>
      </c>
      <c r="EH134" s="78">
        <v>3</v>
      </c>
      <c r="EI134" s="78">
        <v>1</v>
      </c>
      <c r="EJ134" s="127" t="s">
        <v>268</v>
      </c>
      <c r="EK134" s="127" t="s">
        <v>269</v>
      </c>
      <c r="EL134" s="81">
        <v>26572</v>
      </c>
      <c r="EM134" s="78">
        <v>48</v>
      </c>
      <c r="EN134" s="78" t="s">
        <v>1314</v>
      </c>
      <c r="EO134" s="84">
        <v>40998</v>
      </c>
      <c r="EP134" s="78">
        <v>5.44</v>
      </c>
      <c r="EQ134" s="263">
        <v>37702.977241938403</v>
      </c>
      <c r="ER134" s="263">
        <v>235328.986182747</v>
      </c>
      <c r="ES134" s="84">
        <f t="shared" si="21"/>
        <v>197626.00894080859</v>
      </c>
      <c r="ET134" s="113">
        <f t="shared" si="22"/>
        <v>0.83978608902577012</v>
      </c>
      <c r="EU134" s="55">
        <v>2</v>
      </c>
      <c r="EV134" s="55">
        <v>6</v>
      </c>
      <c r="EW134" s="55" t="s">
        <v>1898</v>
      </c>
      <c r="EX134" s="78" t="s">
        <v>371</v>
      </c>
      <c r="EY134" s="158"/>
      <c r="EZ134" s="158"/>
      <c r="FA134" s="78" t="s">
        <v>267</v>
      </c>
      <c r="FB134" s="55" t="s">
        <v>51</v>
      </c>
      <c r="FC134" s="55" t="s">
        <v>1898</v>
      </c>
      <c r="FD134" s="122"/>
      <c r="FE134" s="55"/>
      <c r="FF134" s="127" t="s">
        <v>267</v>
      </c>
      <c r="FG134" s="55" t="s">
        <v>1904</v>
      </c>
      <c r="FH134" s="78" t="s">
        <v>1315</v>
      </c>
      <c r="FI134" s="78" t="s">
        <v>554</v>
      </c>
      <c r="FJ134" s="55">
        <v>4008</v>
      </c>
      <c r="FK134" s="55">
        <v>19</v>
      </c>
      <c r="FL134" s="78" t="s">
        <v>555</v>
      </c>
      <c r="FM134" s="55"/>
      <c r="FN134" s="55" t="s">
        <v>1900</v>
      </c>
      <c r="FO134" s="55" t="s">
        <v>1901</v>
      </c>
      <c r="FP134" s="55">
        <v>1</v>
      </c>
      <c r="FQ134" s="125">
        <v>47889723.246439315</v>
      </c>
      <c r="FR134" s="125">
        <v>142528.93823345035</v>
      </c>
      <c r="FS134" s="55">
        <v>2</v>
      </c>
      <c r="FT134" s="55">
        <v>3</v>
      </c>
      <c r="FU134" s="55">
        <v>2</v>
      </c>
      <c r="FV134" s="125">
        <v>4236013.0599999996</v>
      </c>
      <c r="FW134" s="55">
        <v>2</v>
      </c>
      <c r="FX134" s="125">
        <v>1472393.1600000001</v>
      </c>
      <c r="FY134" s="55">
        <v>2</v>
      </c>
      <c r="FZ134" s="125">
        <v>471589.77</v>
      </c>
      <c r="GA134" s="55" t="s">
        <v>1900</v>
      </c>
      <c r="GB134" s="55" t="s">
        <v>1900</v>
      </c>
      <c r="GC134" s="55" t="s">
        <v>1900</v>
      </c>
      <c r="GD134" s="124">
        <v>93.9</v>
      </c>
      <c r="GE134" s="124">
        <v>30.24</v>
      </c>
      <c r="GF134" s="125">
        <v>1870795.31</v>
      </c>
      <c r="GG134" s="125">
        <v>5601.1835628742519</v>
      </c>
      <c r="GH134" s="125">
        <v>4682367.0999999987</v>
      </c>
      <c r="GI134" s="125">
        <v>14019.06317365269</v>
      </c>
      <c r="GJ134" s="125">
        <v>296466.55</v>
      </c>
      <c r="GK134" s="125">
        <v>887.62440119760481</v>
      </c>
      <c r="GL134" s="125">
        <v>341602.1</v>
      </c>
      <c r="GM134" s="125">
        <v>1022.7607784431137</v>
      </c>
      <c r="GN134" s="125">
        <v>328522.28999999998</v>
      </c>
      <c r="GO134" s="125">
        <v>983.59967065868261</v>
      </c>
      <c r="GP134" s="125">
        <v>15297.34</v>
      </c>
      <c r="GQ134" s="125">
        <v>45.800419161676651</v>
      </c>
      <c r="GR134" s="125">
        <v>27506.48</v>
      </c>
      <c r="GS134" s="125">
        <v>82.354730538922155</v>
      </c>
      <c r="GT134" s="125">
        <v>3672972.3399999989</v>
      </c>
      <c r="GU134" s="125">
        <v>10996.923173652691</v>
      </c>
      <c r="GV134" s="125">
        <v>-1027453.3399999989</v>
      </c>
      <c r="GW134" s="125">
        <v>-3076.2076047904161</v>
      </c>
      <c r="GX134" s="55">
        <v>0</v>
      </c>
      <c r="GY134" s="55">
        <v>0</v>
      </c>
      <c r="GZ134" s="55">
        <v>0</v>
      </c>
      <c r="HA134" s="55" t="s">
        <v>1898</v>
      </c>
      <c r="HB134" s="172">
        <v>0.5845386724950995</v>
      </c>
      <c r="HC134" s="123">
        <v>196</v>
      </c>
      <c r="HD134" s="153">
        <v>0.19560878243512972</v>
      </c>
      <c r="HE134" s="123">
        <v>12</v>
      </c>
      <c r="HF134" s="153">
        <v>3.5928143712574849E-2</v>
      </c>
      <c r="HG134" s="123">
        <v>1420</v>
      </c>
      <c r="HH134" s="153">
        <v>1.4171656686626746</v>
      </c>
      <c r="HI134" s="123">
        <v>27</v>
      </c>
      <c r="HJ134" s="153">
        <v>8.0838323353293412E-2</v>
      </c>
      <c r="HK134" s="123">
        <v>999</v>
      </c>
      <c r="HL134" s="153">
        <v>0.99700598802395213</v>
      </c>
      <c r="HM134" s="123">
        <v>7</v>
      </c>
      <c r="HN134" s="153">
        <v>2.0958083832335328E-2</v>
      </c>
      <c r="HO134" s="123">
        <v>647</v>
      </c>
      <c r="HP134" s="153">
        <v>0.6457085828343313</v>
      </c>
      <c r="HQ134" s="123">
        <v>574</v>
      </c>
      <c r="HR134" s="153">
        <v>0.57285429141716571</v>
      </c>
      <c r="HS134" s="123">
        <v>4</v>
      </c>
      <c r="HT134" s="153">
        <v>2</v>
      </c>
      <c r="HU134" s="123">
        <v>9</v>
      </c>
      <c r="HV134" s="153">
        <v>4.5</v>
      </c>
      <c r="HW134" s="123">
        <v>412</v>
      </c>
      <c r="HX134" s="123">
        <v>137.33333333333334</v>
      </c>
      <c r="HY134" s="153">
        <v>1.9074074074074074</v>
      </c>
      <c r="HZ134" s="123">
        <v>10892</v>
      </c>
      <c r="IA134" s="153">
        <v>10.870259481037923</v>
      </c>
      <c r="IB134" s="123">
        <v>42</v>
      </c>
      <c r="IC134" s="153">
        <v>0.12574850299401197</v>
      </c>
      <c r="ID134" s="123">
        <v>5841</v>
      </c>
      <c r="IE134" s="153">
        <v>5.8293413173652695</v>
      </c>
      <c r="IF134" s="123">
        <v>336</v>
      </c>
      <c r="IG134" s="153">
        <v>1.0059880239520957</v>
      </c>
      <c r="IH134" s="123">
        <v>585</v>
      </c>
      <c r="II134" s="153">
        <v>0.58383233532934131</v>
      </c>
      <c r="IJ134" s="123">
        <v>116</v>
      </c>
      <c r="IK134" s="153">
        <v>0.3473053892215569</v>
      </c>
      <c r="IL134" s="95">
        <v>0</v>
      </c>
      <c r="IM134" s="95">
        <v>0</v>
      </c>
      <c r="IN134" s="95">
        <v>0</v>
      </c>
      <c r="IO134" s="95">
        <v>0</v>
      </c>
      <c r="IP134" s="95">
        <v>0</v>
      </c>
      <c r="IQ134" s="113" t="s">
        <v>1900</v>
      </c>
      <c r="IR134" s="113" t="s">
        <v>1900</v>
      </c>
      <c r="IS134" s="113" t="s">
        <v>1900</v>
      </c>
      <c r="IT134" s="95">
        <v>74.14</v>
      </c>
      <c r="IU134" s="95">
        <v>17</v>
      </c>
      <c r="IV134" s="113">
        <v>5.089820359281437E-2</v>
      </c>
      <c r="IW134" s="95">
        <v>3</v>
      </c>
      <c r="IX134" s="95">
        <v>16</v>
      </c>
      <c r="IY134" s="124">
        <f t="shared" si="16"/>
        <v>0.89820359281437123</v>
      </c>
      <c r="IZ134" s="124">
        <f t="shared" si="16"/>
        <v>4.7904191616766472</v>
      </c>
      <c r="JA134" s="182" t="s">
        <v>267</v>
      </c>
      <c r="JB134" s="182">
        <v>34</v>
      </c>
      <c r="JC134" s="230">
        <v>0.10119047619047619</v>
      </c>
      <c r="JD134" s="205"/>
    </row>
    <row r="135" spans="1:264" s="35" customFormat="1" ht="29.25" hidden="1" customHeight="1">
      <c r="A135" s="122" t="s">
        <v>278</v>
      </c>
      <c r="B135" s="158" t="s">
        <v>278</v>
      </c>
      <c r="C135" s="158" t="s">
        <v>1762</v>
      </c>
      <c r="D135" s="55">
        <v>89</v>
      </c>
      <c r="E135" s="158" t="s">
        <v>1317</v>
      </c>
      <c r="F135" s="145">
        <v>89</v>
      </c>
      <c r="G135" s="55" t="s">
        <v>2088</v>
      </c>
      <c r="H135" s="123">
        <v>1486</v>
      </c>
      <c r="I135" s="123">
        <v>3600</v>
      </c>
      <c r="J135" s="124">
        <v>2.4226109999999998</v>
      </c>
      <c r="K135" s="124">
        <v>21.324158799999999</v>
      </c>
      <c r="L135" s="123">
        <v>1326</v>
      </c>
      <c r="M135" s="123">
        <v>2274</v>
      </c>
      <c r="N135" s="123">
        <v>176</v>
      </c>
      <c r="O135" s="123">
        <v>322</v>
      </c>
      <c r="P135" s="123">
        <v>360</v>
      </c>
      <c r="Q135" s="123">
        <v>398</v>
      </c>
      <c r="R135" s="123">
        <v>346</v>
      </c>
      <c r="S135" s="123">
        <v>486</v>
      </c>
      <c r="T135" s="123">
        <v>349</v>
      </c>
      <c r="U135" s="123">
        <v>383</v>
      </c>
      <c r="V135" s="123">
        <v>197</v>
      </c>
      <c r="W135" s="123">
        <v>174</v>
      </c>
      <c r="X135" s="123">
        <v>214</v>
      </c>
      <c r="Y135" s="123">
        <v>153</v>
      </c>
      <c r="Z135" s="123">
        <v>42</v>
      </c>
      <c r="AA135" s="123">
        <v>1083</v>
      </c>
      <c r="AB135" s="123">
        <v>506</v>
      </c>
      <c r="AC135" s="123">
        <v>409</v>
      </c>
      <c r="AD135" s="123">
        <v>79</v>
      </c>
      <c r="AE135" s="123">
        <v>2073</v>
      </c>
      <c r="AF135" s="123">
        <v>1401</v>
      </c>
      <c r="AG135" s="123">
        <v>42</v>
      </c>
      <c r="AH135" s="123">
        <v>5</v>
      </c>
      <c r="AI135" s="123">
        <v>700</v>
      </c>
      <c r="AJ135" s="123">
        <v>218</v>
      </c>
      <c r="AK135" s="123">
        <v>34</v>
      </c>
      <c r="AL135" s="123">
        <v>24</v>
      </c>
      <c r="AM135" s="123">
        <v>157</v>
      </c>
      <c r="AN135" s="125">
        <v>560.84791386271866</v>
      </c>
      <c r="AO135" s="125">
        <v>407</v>
      </c>
      <c r="AP135" s="123">
        <v>35</v>
      </c>
      <c r="AQ135" s="123">
        <v>87</v>
      </c>
      <c r="AR135" s="123">
        <v>451</v>
      </c>
      <c r="AS135" s="123">
        <v>150</v>
      </c>
      <c r="AT135" s="123">
        <v>149</v>
      </c>
      <c r="AU135" s="123">
        <v>100</v>
      </c>
      <c r="AV135" s="123">
        <v>81</v>
      </c>
      <c r="AW135" s="123">
        <v>85</v>
      </c>
      <c r="AX135" s="123">
        <v>66</v>
      </c>
      <c r="AY135" s="123">
        <v>39</v>
      </c>
      <c r="AZ135" s="123">
        <v>243</v>
      </c>
      <c r="BA135" s="125">
        <v>26035.57103448276</v>
      </c>
      <c r="BB135" s="125">
        <v>18446.5</v>
      </c>
      <c r="BC135" s="123">
        <v>68</v>
      </c>
      <c r="BD135" s="123">
        <v>236</v>
      </c>
      <c r="BE135" s="123">
        <v>303</v>
      </c>
      <c r="BF135" s="123">
        <v>182</v>
      </c>
      <c r="BG135" s="123">
        <v>122</v>
      </c>
      <c r="BH135" s="123">
        <v>94</v>
      </c>
      <c r="BI135" s="123">
        <v>106</v>
      </c>
      <c r="BJ135" s="123">
        <v>56</v>
      </c>
      <c r="BK135" s="123">
        <v>62</v>
      </c>
      <c r="BL135" s="123">
        <v>48</v>
      </c>
      <c r="BM135" s="123">
        <v>37</v>
      </c>
      <c r="BN135" s="123">
        <v>25</v>
      </c>
      <c r="BO135" s="123">
        <v>22</v>
      </c>
      <c r="BP135" s="123">
        <v>10</v>
      </c>
      <c r="BQ135" s="123">
        <v>12</v>
      </c>
      <c r="BR135" s="123">
        <v>11</v>
      </c>
      <c r="BS135" s="123">
        <v>14</v>
      </c>
      <c r="BT135" s="123">
        <v>9</v>
      </c>
      <c r="BU135" s="123">
        <v>4</v>
      </c>
      <c r="BV135" s="123">
        <v>1</v>
      </c>
      <c r="BW135" s="123">
        <v>28</v>
      </c>
      <c r="BX135" s="123">
        <v>748</v>
      </c>
      <c r="BY135" s="125">
        <v>37942.754010695186</v>
      </c>
      <c r="BZ135" s="125">
        <v>31898.5</v>
      </c>
      <c r="CA135" s="123">
        <v>233</v>
      </c>
      <c r="CB135" s="125">
        <v>15010.201716738198</v>
      </c>
      <c r="CC135" s="125">
        <v>10812</v>
      </c>
      <c r="CD135" s="123">
        <v>491</v>
      </c>
      <c r="CE135" s="125">
        <v>14343.794297352342</v>
      </c>
      <c r="CF135" s="125">
        <v>10536</v>
      </c>
      <c r="CG135" s="123">
        <v>957</v>
      </c>
      <c r="CH135" s="123">
        <v>277</v>
      </c>
      <c r="CI135" s="123">
        <v>154</v>
      </c>
      <c r="CJ135" s="123">
        <v>47</v>
      </c>
      <c r="CK135" s="123">
        <v>15</v>
      </c>
      <c r="CL135" s="123">
        <v>15</v>
      </c>
      <c r="CM135" s="126">
        <v>1.0094212651413189E-2</v>
      </c>
      <c r="CN135" s="123">
        <v>78</v>
      </c>
      <c r="CO135" s="126">
        <v>5.2489905787348586E-2</v>
      </c>
      <c r="CP135" s="123">
        <v>715</v>
      </c>
      <c r="CQ135" s="123">
        <v>239</v>
      </c>
      <c r="CR135" s="126">
        <v>6.6388888888888886E-2</v>
      </c>
      <c r="CS135" s="123">
        <v>107</v>
      </c>
      <c r="CT135" s="126">
        <f t="shared" si="17"/>
        <v>7.2005383580080753E-2</v>
      </c>
      <c r="CU135" s="123">
        <v>846</v>
      </c>
      <c r="CV135" s="126">
        <f t="shared" si="18"/>
        <v>0.5693135935397039</v>
      </c>
      <c r="CW135" s="123">
        <v>18</v>
      </c>
      <c r="CX135" s="126">
        <f t="shared" si="19"/>
        <v>1.2113055181695828E-2</v>
      </c>
      <c r="CY135" s="123">
        <v>369</v>
      </c>
      <c r="CZ135" s="126">
        <f t="shared" si="20"/>
        <v>0.24831763122476447</v>
      </c>
      <c r="DA135" s="122" t="s">
        <v>2002</v>
      </c>
      <c r="DB135" s="55"/>
      <c r="DC135" s="55">
        <v>15</v>
      </c>
      <c r="DD135" s="55">
        <v>3</v>
      </c>
      <c r="DE135" s="78" t="s">
        <v>350</v>
      </c>
      <c r="DF135" s="127" t="s">
        <v>351</v>
      </c>
      <c r="DG135" s="78" t="s">
        <v>548</v>
      </c>
      <c r="DH135" s="127" t="s">
        <v>549</v>
      </c>
      <c r="DI135" s="78" t="s">
        <v>525</v>
      </c>
      <c r="DJ135" s="127" t="s">
        <v>526</v>
      </c>
      <c r="DK135" s="78" t="s">
        <v>550</v>
      </c>
      <c r="DL135" s="127" t="s">
        <v>551</v>
      </c>
      <c r="DM135" s="127" t="s">
        <v>552</v>
      </c>
      <c r="DN135" s="55" t="s">
        <v>1897</v>
      </c>
      <c r="DO135" s="68">
        <v>7.395234182415777</v>
      </c>
      <c r="DP135" s="55" t="s">
        <v>1898</v>
      </c>
      <c r="DQ135" s="55" t="s">
        <v>272</v>
      </c>
      <c r="DR135" s="127" t="s">
        <v>289</v>
      </c>
      <c r="DS135" s="169" t="s">
        <v>2089</v>
      </c>
      <c r="DT135" s="77"/>
      <c r="DU135" s="78" t="s">
        <v>267</v>
      </c>
      <c r="DV135" s="123">
        <v>1500</v>
      </c>
      <c r="DW135" s="123">
        <v>1492</v>
      </c>
      <c r="DX135" s="55">
        <v>8</v>
      </c>
      <c r="DY135" s="55">
        <v>0</v>
      </c>
      <c r="DZ135" s="55">
        <v>16</v>
      </c>
      <c r="EA135" s="55">
        <v>278</v>
      </c>
      <c r="EB135" s="123">
        <v>660</v>
      </c>
      <c r="EC135" s="55">
        <v>448</v>
      </c>
      <c r="ED135" s="55">
        <v>84</v>
      </c>
      <c r="EE135" s="55">
        <v>14</v>
      </c>
      <c r="EF135" s="55">
        <v>0</v>
      </c>
      <c r="EG135" s="55">
        <v>0</v>
      </c>
      <c r="EH135" s="78">
        <v>22</v>
      </c>
      <c r="EI135" s="78">
        <v>2</v>
      </c>
      <c r="EJ135" s="127" t="s">
        <v>268</v>
      </c>
      <c r="EK135" s="127" t="s">
        <v>269</v>
      </c>
      <c r="EL135" s="81">
        <v>21823</v>
      </c>
      <c r="EM135" s="78">
        <v>61</v>
      </c>
      <c r="EN135" s="78" t="s">
        <v>506</v>
      </c>
      <c r="EO135" s="84">
        <v>193511</v>
      </c>
      <c r="EP135" s="78">
        <v>31.1</v>
      </c>
      <c r="EQ135" s="263">
        <v>187345.409539279</v>
      </c>
      <c r="ER135" s="263">
        <v>1363766.83319566</v>
      </c>
      <c r="ES135" s="84">
        <f t="shared" si="21"/>
        <v>1176421.423656381</v>
      </c>
      <c r="ET135" s="113">
        <f t="shared" si="22"/>
        <v>0.86262650991424972</v>
      </c>
      <c r="EU135" s="55">
        <v>6</v>
      </c>
      <c r="EV135" s="55">
        <v>22</v>
      </c>
      <c r="EW135" s="55" t="s">
        <v>1898</v>
      </c>
      <c r="EX135" s="78" t="s">
        <v>371</v>
      </c>
      <c r="EY135" s="158"/>
      <c r="EZ135" s="158"/>
      <c r="FA135" s="78" t="s">
        <v>267</v>
      </c>
      <c r="FB135" s="55" t="s">
        <v>51</v>
      </c>
      <c r="FC135" s="55" t="s">
        <v>1898</v>
      </c>
      <c r="FD135" s="122"/>
      <c r="FE135" s="55" t="s">
        <v>1919</v>
      </c>
      <c r="FF135" s="127" t="s">
        <v>267</v>
      </c>
      <c r="FG135" s="55" t="s">
        <v>1904</v>
      </c>
      <c r="FH135" s="78" t="s">
        <v>1318</v>
      </c>
      <c r="FI135" s="78" t="s">
        <v>554</v>
      </c>
      <c r="FJ135" s="55">
        <v>4008</v>
      </c>
      <c r="FK135" s="55">
        <v>19</v>
      </c>
      <c r="FL135" s="78" t="s">
        <v>555</v>
      </c>
      <c r="FM135" s="55" t="s">
        <v>1901</v>
      </c>
      <c r="FN135" s="55" t="s">
        <v>1900</v>
      </c>
      <c r="FO135" s="55" t="s">
        <v>1901</v>
      </c>
      <c r="FP135" s="55">
        <v>7</v>
      </c>
      <c r="FQ135" s="125">
        <v>243278474.92649314</v>
      </c>
      <c r="FR135" s="125">
        <v>162185.64995099543</v>
      </c>
      <c r="FS135" s="55">
        <v>3</v>
      </c>
      <c r="FT135" s="55">
        <v>3</v>
      </c>
      <c r="FU135" s="55">
        <v>0</v>
      </c>
      <c r="FV135" s="125">
        <v>47470882.950000003</v>
      </c>
      <c r="FW135" s="55">
        <v>0</v>
      </c>
      <c r="FX135" s="125">
        <v>40646050.700000003</v>
      </c>
      <c r="FY135" s="55">
        <v>0</v>
      </c>
      <c r="FZ135" s="125">
        <v>19788199.530000001</v>
      </c>
      <c r="GA135" s="55" t="s">
        <v>1900</v>
      </c>
      <c r="GB135" s="55" t="s">
        <v>1901</v>
      </c>
      <c r="GC135" s="55" t="s">
        <v>1900</v>
      </c>
      <c r="GD135" s="124">
        <v>84.79</v>
      </c>
      <c r="GE135" s="124">
        <v>44.5</v>
      </c>
      <c r="GF135" s="125">
        <v>9543858.379999999</v>
      </c>
      <c r="GG135" s="125">
        <v>6396.6879222520101</v>
      </c>
      <c r="GH135" s="125">
        <v>19876311.940000001</v>
      </c>
      <c r="GI135" s="125">
        <v>13321.924892761395</v>
      </c>
      <c r="GJ135" s="125">
        <v>1542694.49</v>
      </c>
      <c r="GK135" s="125">
        <v>1033.9775402144771</v>
      </c>
      <c r="GL135" s="125">
        <v>1528761.21</v>
      </c>
      <c r="GM135" s="125">
        <v>1024.6388806970508</v>
      </c>
      <c r="GN135" s="125">
        <v>1347677.91</v>
      </c>
      <c r="GO135" s="125">
        <v>903.26937667560321</v>
      </c>
      <c r="GP135" s="125">
        <v>79457.460000000006</v>
      </c>
      <c r="GQ135" s="125">
        <v>53.255670241286865</v>
      </c>
      <c r="GR135" s="125">
        <v>152498.01999999999</v>
      </c>
      <c r="GS135" s="125">
        <v>102.2104691689008</v>
      </c>
      <c r="GT135" s="125">
        <v>15225222.850000001</v>
      </c>
      <c r="GU135" s="125">
        <v>10204.572955764075</v>
      </c>
      <c r="GV135" s="125">
        <v>-1119142.0800000019</v>
      </c>
      <c r="GW135" s="125">
        <v>-750.09522788203878</v>
      </c>
      <c r="GX135" s="55">
        <v>0</v>
      </c>
      <c r="GY135" s="55">
        <v>0</v>
      </c>
      <c r="GZ135" s="55">
        <v>0</v>
      </c>
      <c r="HA135" s="55" t="s">
        <v>1898</v>
      </c>
      <c r="HB135" s="172">
        <v>0.40416987141125632</v>
      </c>
      <c r="HC135" s="123">
        <v>1888</v>
      </c>
      <c r="HD135" s="153">
        <v>0.42180518319928512</v>
      </c>
      <c r="HE135" s="123">
        <v>93</v>
      </c>
      <c r="HF135" s="153">
        <v>6.2332439678284182E-2</v>
      </c>
      <c r="HG135" s="123">
        <v>8633</v>
      </c>
      <c r="HH135" s="153">
        <v>1.9287310098302055</v>
      </c>
      <c r="HI135" s="123">
        <v>126</v>
      </c>
      <c r="HJ135" s="153">
        <v>8.4450402144772119E-2</v>
      </c>
      <c r="HK135" s="123">
        <v>2262</v>
      </c>
      <c r="HL135" s="153">
        <v>0.50536193029490617</v>
      </c>
      <c r="HM135" s="123">
        <v>25</v>
      </c>
      <c r="HN135" s="153">
        <v>1.675603217158177E-2</v>
      </c>
      <c r="HO135" s="123">
        <v>6128</v>
      </c>
      <c r="HP135" s="153">
        <v>1.3690795352993745</v>
      </c>
      <c r="HQ135" s="123">
        <v>4976</v>
      </c>
      <c r="HR135" s="153">
        <v>1.1117068811438786</v>
      </c>
      <c r="HS135" s="123">
        <v>21</v>
      </c>
      <c r="HT135" s="153">
        <v>10.5</v>
      </c>
      <c r="HU135" s="123">
        <v>74</v>
      </c>
      <c r="HV135" s="153">
        <v>37</v>
      </c>
      <c r="HW135" s="123">
        <v>725</v>
      </c>
      <c r="HX135" s="123">
        <v>241.66666666666666</v>
      </c>
      <c r="HY135" s="153">
        <v>0.91540404040404044</v>
      </c>
      <c r="HZ135" s="123">
        <v>52355</v>
      </c>
      <c r="IA135" s="153">
        <v>11.696827524575514</v>
      </c>
      <c r="IB135" s="123">
        <v>98</v>
      </c>
      <c r="IC135" s="153">
        <v>6.5683646112600538E-2</v>
      </c>
      <c r="ID135" s="123">
        <v>29165</v>
      </c>
      <c r="IE135" s="153">
        <v>6.5158623771224304</v>
      </c>
      <c r="IF135" s="123">
        <v>1827</v>
      </c>
      <c r="IG135" s="153">
        <v>1.2245308310991958</v>
      </c>
      <c r="IH135" s="123">
        <v>2761</v>
      </c>
      <c r="II135" s="153">
        <v>0.61684539767649693</v>
      </c>
      <c r="IJ135" s="123">
        <v>625</v>
      </c>
      <c r="IK135" s="153">
        <v>0.41890080428954424</v>
      </c>
      <c r="IL135" s="95">
        <v>0</v>
      </c>
      <c r="IM135" s="95">
        <v>0</v>
      </c>
      <c r="IN135" s="95">
        <v>0</v>
      </c>
      <c r="IO135" s="95">
        <v>0</v>
      </c>
      <c r="IP135" s="95">
        <v>0</v>
      </c>
      <c r="IQ135" s="113" t="s">
        <v>1900</v>
      </c>
      <c r="IR135" s="113" t="s">
        <v>1900</v>
      </c>
      <c r="IS135" s="113" t="s">
        <v>1900</v>
      </c>
      <c r="IT135" s="95">
        <v>73.069999999999993</v>
      </c>
      <c r="IU135" s="95">
        <v>14</v>
      </c>
      <c r="IV135" s="113">
        <v>9.3833780160857902E-3</v>
      </c>
      <c r="IW135" s="95">
        <v>6</v>
      </c>
      <c r="IX135" s="95">
        <v>32</v>
      </c>
      <c r="IY135" s="124">
        <f t="shared" si="16"/>
        <v>0.40214477211796246</v>
      </c>
      <c r="IZ135" s="124">
        <f t="shared" si="16"/>
        <v>2.1447721179624666</v>
      </c>
      <c r="JA135" s="182" t="s">
        <v>272</v>
      </c>
      <c r="JB135" s="182">
        <v>74</v>
      </c>
      <c r="JC135" s="230">
        <v>4.9333333333333333E-2</v>
      </c>
      <c r="JD135" s="205"/>
    </row>
    <row r="136" spans="1:264" s="35" customFormat="1" ht="29.25" hidden="1" customHeight="1">
      <c r="A136" s="122" t="s">
        <v>278</v>
      </c>
      <c r="B136" s="158" t="s">
        <v>278</v>
      </c>
      <c r="C136" s="158" t="s">
        <v>1798</v>
      </c>
      <c r="D136" s="55">
        <v>167</v>
      </c>
      <c r="E136" s="158" t="s">
        <v>1343</v>
      </c>
      <c r="F136" s="145">
        <v>352</v>
      </c>
      <c r="G136" s="55" t="s">
        <v>2001</v>
      </c>
      <c r="H136" s="123">
        <v>114</v>
      </c>
      <c r="I136" s="123">
        <v>268</v>
      </c>
      <c r="J136" s="124">
        <v>2.3508771999999998</v>
      </c>
      <c r="K136" s="124">
        <v>17.8377193</v>
      </c>
      <c r="L136" s="123">
        <v>87</v>
      </c>
      <c r="M136" s="123">
        <v>181</v>
      </c>
      <c r="N136" s="123">
        <v>15</v>
      </c>
      <c r="O136" s="123">
        <v>30</v>
      </c>
      <c r="P136" s="123">
        <v>34</v>
      </c>
      <c r="Q136" s="123">
        <v>22</v>
      </c>
      <c r="R136" s="123">
        <v>14</v>
      </c>
      <c r="S136" s="123">
        <v>41</v>
      </c>
      <c r="T136" s="123">
        <v>33</v>
      </c>
      <c r="U136" s="123">
        <v>28</v>
      </c>
      <c r="V136" s="123">
        <v>13</v>
      </c>
      <c r="W136" s="123">
        <v>9</v>
      </c>
      <c r="X136" s="123">
        <v>20</v>
      </c>
      <c r="Y136" s="123">
        <v>7</v>
      </c>
      <c r="Z136" s="123">
        <v>2</v>
      </c>
      <c r="AA136" s="123">
        <v>90</v>
      </c>
      <c r="AB136" s="123">
        <v>34</v>
      </c>
      <c r="AC136" s="123">
        <v>29</v>
      </c>
      <c r="AD136" s="123">
        <v>8</v>
      </c>
      <c r="AE136" s="123">
        <v>217</v>
      </c>
      <c r="AF136" s="123">
        <v>42</v>
      </c>
      <c r="AG136" s="123">
        <v>1</v>
      </c>
      <c r="AH136" s="123">
        <v>0</v>
      </c>
      <c r="AI136" s="123">
        <v>47</v>
      </c>
      <c r="AJ136" s="123">
        <v>7</v>
      </c>
      <c r="AK136" s="123">
        <v>1</v>
      </c>
      <c r="AL136" s="123">
        <v>0</v>
      </c>
      <c r="AM136" s="123">
        <v>1</v>
      </c>
      <c r="AN136" s="125">
        <v>642.98245614035091</v>
      </c>
      <c r="AO136" s="125">
        <v>450</v>
      </c>
      <c r="AP136" s="123">
        <v>2</v>
      </c>
      <c r="AQ136" s="123">
        <v>3</v>
      </c>
      <c r="AR136" s="123">
        <v>25</v>
      </c>
      <c r="AS136" s="123">
        <v>16</v>
      </c>
      <c r="AT136" s="123">
        <v>17</v>
      </c>
      <c r="AU136" s="123">
        <v>4</v>
      </c>
      <c r="AV136" s="123">
        <v>9</v>
      </c>
      <c r="AW136" s="123">
        <v>8</v>
      </c>
      <c r="AX136" s="123">
        <v>2</v>
      </c>
      <c r="AY136" s="123">
        <v>1</v>
      </c>
      <c r="AZ136" s="123">
        <v>27</v>
      </c>
      <c r="BA136" s="125">
        <v>30680.669642857141</v>
      </c>
      <c r="BB136" s="125">
        <v>20899</v>
      </c>
      <c r="BC136" s="123">
        <v>6</v>
      </c>
      <c r="BD136" s="123">
        <v>15</v>
      </c>
      <c r="BE136" s="123">
        <v>18</v>
      </c>
      <c r="BF136" s="123">
        <v>15</v>
      </c>
      <c r="BG136" s="123">
        <v>6</v>
      </c>
      <c r="BH136" s="123">
        <v>11</v>
      </c>
      <c r="BI136" s="123">
        <v>8</v>
      </c>
      <c r="BJ136" s="123">
        <v>3</v>
      </c>
      <c r="BK136" s="123">
        <v>7</v>
      </c>
      <c r="BL136" s="123">
        <v>3</v>
      </c>
      <c r="BM136" s="123">
        <v>3</v>
      </c>
      <c r="BN136" s="123">
        <v>3</v>
      </c>
      <c r="BO136" s="123">
        <v>0</v>
      </c>
      <c r="BP136" s="123">
        <v>2</v>
      </c>
      <c r="BQ136" s="123">
        <v>3</v>
      </c>
      <c r="BR136" s="123">
        <v>2</v>
      </c>
      <c r="BS136" s="123">
        <v>2</v>
      </c>
      <c r="BT136" s="123">
        <v>1</v>
      </c>
      <c r="BU136" s="123">
        <v>1</v>
      </c>
      <c r="BV136" s="123">
        <v>1</v>
      </c>
      <c r="BW136" s="123">
        <v>2</v>
      </c>
      <c r="BX136" s="123">
        <v>67</v>
      </c>
      <c r="BY136" s="125">
        <v>42979.298507462685</v>
      </c>
      <c r="BZ136" s="125">
        <v>33824</v>
      </c>
      <c r="CA136" s="123">
        <v>18</v>
      </c>
      <c r="CB136" s="125">
        <v>15646</v>
      </c>
      <c r="CC136" s="125">
        <v>13214</v>
      </c>
      <c r="CD136" s="123">
        <v>32</v>
      </c>
      <c r="CE136" s="125">
        <v>13866.25</v>
      </c>
      <c r="CF136" s="125">
        <v>10367</v>
      </c>
      <c r="CG136" s="123">
        <v>64</v>
      </c>
      <c r="CH136" s="123">
        <v>24</v>
      </c>
      <c r="CI136" s="123">
        <v>16</v>
      </c>
      <c r="CJ136" s="123">
        <v>6</v>
      </c>
      <c r="CK136" s="123">
        <v>1</v>
      </c>
      <c r="CL136" s="123">
        <v>2</v>
      </c>
      <c r="CM136" s="126">
        <v>1.7543859649122806E-2</v>
      </c>
      <c r="CN136" s="123">
        <v>14</v>
      </c>
      <c r="CO136" s="126">
        <v>0.12280701754385964</v>
      </c>
      <c r="CP136" s="123">
        <v>45</v>
      </c>
      <c r="CQ136" s="123">
        <v>21</v>
      </c>
      <c r="CR136" s="126">
        <v>7.8358208955223885E-2</v>
      </c>
      <c r="CS136" s="123">
        <v>18</v>
      </c>
      <c r="CT136" s="126">
        <f t="shared" si="17"/>
        <v>0.15789473684210525</v>
      </c>
      <c r="CU136" s="123">
        <v>44</v>
      </c>
      <c r="CV136" s="126">
        <f t="shared" si="18"/>
        <v>0.38596491228070173</v>
      </c>
      <c r="CW136" s="123">
        <v>2</v>
      </c>
      <c r="CX136" s="126">
        <f t="shared" si="19"/>
        <v>1.7543859649122806E-2</v>
      </c>
      <c r="CY136" s="123">
        <v>18</v>
      </c>
      <c r="CZ136" s="126">
        <f t="shared" si="20"/>
        <v>0.15789473684210525</v>
      </c>
      <c r="DA136" s="122" t="s">
        <v>2002</v>
      </c>
      <c r="DB136" s="55"/>
      <c r="DC136" s="55">
        <v>0</v>
      </c>
      <c r="DD136" s="55">
        <v>0</v>
      </c>
      <c r="DE136" s="78" t="s">
        <v>280</v>
      </c>
      <c r="DF136" s="127" t="s">
        <v>281</v>
      </c>
      <c r="DG136" s="78" t="s">
        <v>282</v>
      </c>
      <c r="DH136" s="127" t="s">
        <v>283</v>
      </c>
      <c r="DI136" s="78" t="s">
        <v>284</v>
      </c>
      <c r="DJ136" s="127" t="s">
        <v>285</v>
      </c>
      <c r="DK136" s="78" t="s">
        <v>286</v>
      </c>
      <c r="DL136" s="127" t="s">
        <v>287</v>
      </c>
      <c r="DM136" s="127" t="s">
        <v>288</v>
      </c>
      <c r="DN136" s="55" t="s">
        <v>1897</v>
      </c>
      <c r="DO136" s="68">
        <v>7.042253521126761</v>
      </c>
      <c r="DP136" s="55" t="s">
        <v>1898</v>
      </c>
      <c r="DQ136" s="55" t="s">
        <v>272</v>
      </c>
      <c r="DR136" s="127" t="s">
        <v>289</v>
      </c>
      <c r="DS136" s="169" t="s">
        <v>2090</v>
      </c>
      <c r="DT136" s="78">
        <v>2021</v>
      </c>
      <c r="DU136" s="78" t="s">
        <v>267</v>
      </c>
      <c r="DV136" s="123">
        <v>118</v>
      </c>
      <c r="DW136" s="123">
        <v>114</v>
      </c>
      <c r="DX136" s="55">
        <v>4</v>
      </c>
      <c r="DY136" s="55">
        <v>0</v>
      </c>
      <c r="DZ136" s="55">
        <v>0</v>
      </c>
      <c r="EA136" s="55">
        <v>34</v>
      </c>
      <c r="EB136" s="123">
        <v>55</v>
      </c>
      <c r="EC136" s="55">
        <v>26</v>
      </c>
      <c r="ED136" s="55">
        <v>3</v>
      </c>
      <c r="EE136" s="55">
        <v>0</v>
      </c>
      <c r="EF136" s="55">
        <v>0</v>
      </c>
      <c r="EG136" s="55">
        <v>0</v>
      </c>
      <c r="EH136" s="78">
        <v>5</v>
      </c>
      <c r="EI136" s="78">
        <v>0</v>
      </c>
      <c r="EJ136" s="127" t="s">
        <v>268</v>
      </c>
      <c r="EK136" s="127" t="s">
        <v>290</v>
      </c>
      <c r="EL136" s="81">
        <v>31769</v>
      </c>
      <c r="EM136" s="78">
        <v>34</v>
      </c>
      <c r="EN136" s="78" t="s">
        <v>291</v>
      </c>
      <c r="EO136" s="84">
        <v>27982</v>
      </c>
      <c r="EP136" s="78">
        <v>1.62</v>
      </c>
      <c r="EQ136" s="263">
        <v>30080.818271250599</v>
      </c>
      <c r="ER136" s="263">
        <v>71910.883306385804</v>
      </c>
      <c r="ES136" s="84">
        <f t="shared" si="21"/>
        <v>41830.065035135209</v>
      </c>
      <c r="ET136" s="113">
        <f t="shared" si="22"/>
        <v>0.58169310557503096</v>
      </c>
      <c r="EU136" s="55">
        <v>14</v>
      </c>
      <c r="EV136" s="55">
        <v>0</v>
      </c>
      <c r="EW136" s="55" t="s">
        <v>1901</v>
      </c>
      <c r="EX136" s="78" t="s">
        <v>267</v>
      </c>
      <c r="EY136" s="158"/>
      <c r="EZ136" s="158"/>
      <c r="FA136" s="78" t="s">
        <v>272</v>
      </c>
      <c r="FB136" s="55" t="s">
        <v>51</v>
      </c>
      <c r="FC136" s="55" t="s">
        <v>1898</v>
      </c>
      <c r="FD136" s="122"/>
      <c r="FE136" s="55"/>
      <c r="FF136" s="127" t="s">
        <v>272</v>
      </c>
      <c r="FG136" s="55" t="s">
        <v>272</v>
      </c>
      <c r="FH136" s="78" t="s">
        <v>292</v>
      </c>
      <c r="FI136" s="78" t="s">
        <v>293</v>
      </c>
      <c r="FJ136" s="55">
        <v>4007</v>
      </c>
      <c r="FK136" s="55">
        <v>17</v>
      </c>
      <c r="FL136" s="78" t="s">
        <v>294</v>
      </c>
      <c r="FM136" s="55"/>
      <c r="FN136" s="55" t="s">
        <v>1900</v>
      </c>
      <c r="FO136" s="55" t="s">
        <v>1900</v>
      </c>
      <c r="FP136" s="55">
        <v>1</v>
      </c>
      <c r="FQ136" s="125">
        <v>20724724.308456995</v>
      </c>
      <c r="FR136" s="125">
        <v>175633.25685133046</v>
      </c>
      <c r="FS136" s="55" t="s">
        <v>1920</v>
      </c>
      <c r="FT136" s="55">
        <v>3.66</v>
      </c>
      <c r="FU136" s="55">
        <v>0</v>
      </c>
      <c r="FV136" s="125">
        <v>0</v>
      </c>
      <c r="FW136" s="55">
        <v>1</v>
      </c>
      <c r="FX136" s="125">
        <v>128952.89</v>
      </c>
      <c r="FY136" s="55">
        <v>0</v>
      </c>
      <c r="FZ136" s="125">
        <v>0</v>
      </c>
      <c r="GA136" s="55" t="s">
        <v>1900</v>
      </c>
      <c r="GB136" s="55" t="s">
        <v>1900</v>
      </c>
      <c r="GC136" s="55" t="s">
        <v>1900</v>
      </c>
      <c r="GD136" s="124">
        <v>86.28</v>
      </c>
      <c r="GE136" s="124">
        <v>48.25</v>
      </c>
      <c r="GF136" s="125">
        <v>702781.04</v>
      </c>
      <c r="GG136" s="125">
        <v>6164.7459649122811</v>
      </c>
      <c r="GH136" s="125">
        <v>1551656.81</v>
      </c>
      <c r="GI136" s="125">
        <v>13611.024649122808</v>
      </c>
      <c r="GJ136" s="125">
        <v>80160.179999999993</v>
      </c>
      <c r="GK136" s="125">
        <v>703.15947368421041</v>
      </c>
      <c r="GL136" s="125">
        <v>192256.59</v>
      </c>
      <c r="GM136" s="125">
        <v>1686.4613157894737</v>
      </c>
      <c r="GN136" s="125">
        <v>40048.129999999997</v>
      </c>
      <c r="GO136" s="125">
        <v>351.29938596491223</v>
      </c>
      <c r="GP136" s="125">
        <v>12265.57</v>
      </c>
      <c r="GQ136" s="125">
        <v>107.59271929824561</v>
      </c>
      <c r="GR136" s="125">
        <v>17816.53</v>
      </c>
      <c r="GS136" s="125">
        <v>156.28535087719297</v>
      </c>
      <c r="GT136" s="125">
        <v>1209109.81</v>
      </c>
      <c r="GU136" s="125">
        <v>10606.226403508772</v>
      </c>
      <c r="GV136" s="125">
        <v>-187878.77000000002</v>
      </c>
      <c r="GW136" s="125">
        <v>-1648.0593859649125</v>
      </c>
      <c r="GX136" s="55">
        <v>0</v>
      </c>
      <c r="GY136" s="55">
        <v>0</v>
      </c>
      <c r="GZ136" s="55">
        <v>0</v>
      </c>
      <c r="HA136" s="55" t="s">
        <v>1898</v>
      </c>
      <c r="HB136" s="172">
        <v>0.55008145898883887</v>
      </c>
      <c r="HC136" s="123">
        <v>105</v>
      </c>
      <c r="HD136" s="153">
        <v>0.30701754385964913</v>
      </c>
      <c r="HE136" s="123">
        <v>17</v>
      </c>
      <c r="HF136" s="153">
        <v>0.14912280701754385</v>
      </c>
      <c r="HG136" s="123">
        <v>963</v>
      </c>
      <c r="HH136" s="153">
        <v>2.8157894736842106</v>
      </c>
      <c r="HI136" s="123">
        <v>30</v>
      </c>
      <c r="HJ136" s="153">
        <v>0.26315789473684209</v>
      </c>
      <c r="HK136" s="123">
        <v>361</v>
      </c>
      <c r="HL136" s="153">
        <v>1.0555555555555556</v>
      </c>
      <c r="HM136" s="123">
        <v>1</v>
      </c>
      <c r="HN136" s="153">
        <v>8.771929824561403E-3</v>
      </c>
      <c r="HO136" s="123">
        <v>724</v>
      </c>
      <c r="HP136" s="153">
        <v>2.1169590643274856</v>
      </c>
      <c r="HQ136" s="123">
        <v>292</v>
      </c>
      <c r="HR136" s="153">
        <v>0.85380116959064323</v>
      </c>
      <c r="HS136" s="123">
        <v>5</v>
      </c>
      <c r="HT136" s="153">
        <v>2.5</v>
      </c>
      <c r="HU136" s="123">
        <v>4</v>
      </c>
      <c r="HV136" s="153">
        <v>2</v>
      </c>
      <c r="HW136" s="123"/>
      <c r="HX136" s="123"/>
      <c r="HY136" s="153"/>
      <c r="HZ136" s="123">
        <v>4767</v>
      </c>
      <c r="IA136" s="153">
        <v>13.93859649122807</v>
      </c>
      <c r="IB136" s="123">
        <v>18</v>
      </c>
      <c r="IC136" s="153">
        <v>0.15789473684210525</v>
      </c>
      <c r="ID136" s="123">
        <v>2973</v>
      </c>
      <c r="IE136" s="153">
        <v>8.692982456140351</v>
      </c>
      <c r="IF136" s="123">
        <v>381</v>
      </c>
      <c r="IG136" s="153">
        <v>3.3421052631578947</v>
      </c>
      <c r="IH136" s="123">
        <v>209</v>
      </c>
      <c r="II136" s="153">
        <v>0.61111111111111116</v>
      </c>
      <c r="IJ136" s="123">
        <v>167</v>
      </c>
      <c r="IK136" s="153">
        <v>1.4649122807017543</v>
      </c>
      <c r="IL136" s="95">
        <v>0</v>
      </c>
      <c r="IM136" s="95">
        <v>0</v>
      </c>
      <c r="IN136" s="95">
        <v>0</v>
      </c>
      <c r="IO136" s="95">
        <v>0</v>
      </c>
      <c r="IP136" s="95">
        <v>0</v>
      </c>
      <c r="IQ136" s="113" t="s">
        <v>1900</v>
      </c>
      <c r="IR136" s="113" t="s">
        <v>1900</v>
      </c>
      <c r="IS136" s="113" t="s">
        <v>1900</v>
      </c>
      <c r="IT136" s="95">
        <v>3</v>
      </c>
      <c r="IU136" s="95">
        <v>10</v>
      </c>
      <c r="IV136" s="113">
        <v>8.771929824561403E-2</v>
      </c>
      <c r="IW136" s="95" t="s">
        <v>1900</v>
      </c>
      <c r="IX136" s="95" t="s">
        <v>1900</v>
      </c>
      <c r="IY136" s="124" t="s">
        <v>1900</v>
      </c>
      <c r="IZ136" s="124" t="s">
        <v>1900</v>
      </c>
      <c r="JA136" s="182" t="s">
        <v>267</v>
      </c>
      <c r="JB136" s="182">
        <v>0</v>
      </c>
      <c r="JC136" s="230">
        <v>0</v>
      </c>
      <c r="JD136" s="205"/>
    </row>
    <row r="137" spans="1:264" s="35" customFormat="1" ht="29.25" hidden="1" customHeight="1">
      <c r="A137" s="122" t="s">
        <v>278</v>
      </c>
      <c r="B137" s="158" t="s">
        <v>278</v>
      </c>
      <c r="C137" s="158" t="s">
        <v>1682</v>
      </c>
      <c r="D137" s="55">
        <v>4</v>
      </c>
      <c r="E137" s="158" t="s">
        <v>1355</v>
      </c>
      <c r="F137" s="145">
        <v>4</v>
      </c>
      <c r="G137" s="55" t="s">
        <v>2091</v>
      </c>
      <c r="H137" s="123">
        <v>1381</v>
      </c>
      <c r="I137" s="123">
        <v>2812</v>
      </c>
      <c r="J137" s="124">
        <v>2.0362056000000002</v>
      </c>
      <c r="K137" s="124">
        <v>22.7258508</v>
      </c>
      <c r="L137" s="123">
        <v>995</v>
      </c>
      <c r="M137" s="123">
        <v>1817</v>
      </c>
      <c r="N137" s="123">
        <v>125</v>
      </c>
      <c r="O137" s="123">
        <v>224</v>
      </c>
      <c r="P137" s="123">
        <v>225</v>
      </c>
      <c r="Q137" s="123">
        <v>220</v>
      </c>
      <c r="R137" s="123">
        <v>220</v>
      </c>
      <c r="S137" s="123">
        <v>381</v>
      </c>
      <c r="T137" s="123">
        <v>259</v>
      </c>
      <c r="U137" s="123">
        <v>299</v>
      </c>
      <c r="V137" s="123">
        <v>180</v>
      </c>
      <c r="W137" s="123">
        <v>162</v>
      </c>
      <c r="X137" s="123">
        <v>295</v>
      </c>
      <c r="Y137" s="123">
        <v>167</v>
      </c>
      <c r="Z137" s="123">
        <v>55</v>
      </c>
      <c r="AA137" s="123">
        <v>699</v>
      </c>
      <c r="AB137" s="123">
        <v>609</v>
      </c>
      <c r="AC137" s="123">
        <v>517</v>
      </c>
      <c r="AD137" s="123">
        <v>102</v>
      </c>
      <c r="AE137" s="123">
        <v>1291</v>
      </c>
      <c r="AF137" s="123">
        <v>1248</v>
      </c>
      <c r="AG137" s="123">
        <v>165</v>
      </c>
      <c r="AH137" s="123">
        <v>6</v>
      </c>
      <c r="AI137" s="123">
        <v>657</v>
      </c>
      <c r="AJ137" s="123">
        <v>175</v>
      </c>
      <c r="AK137" s="123">
        <v>34</v>
      </c>
      <c r="AL137" s="123">
        <v>18</v>
      </c>
      <c r="AM137" s="123">
        <v>157</v>
      </c>
      <c r="AN137" s="125">
        <v>540.07530774800864</v>
      </c>
      <c r="AO137" s="125">
        <v>372</v>
      </c>
      <c r="AP137" s="123">
        <v>30</v>
      </c>
      <c r="AQ137" s="123">
        <v>76</v>
      </c>
      <c r="AR137" s="123">
        <v>453</v>
      </c>
      <c r="AS137" s="123">
        <v>164</v>
      </c>
      <c r="AT137" s="123">
        <v>120</v>
      </c>
      <c r="AU137" s="123">
        <v>85</v>
      </c>
      <c r="AV137" s="123">
        <v>55</v>
      </c>
      <c r="AW137" s="123">
        <v>74</v>
      </c>
      <c r="AX137" s="123">
        <v>63</v>
      </c>
      <c r="AY137" s="123">
        <v>43</v>
      </c>
      <c r="AZ137" s="123">
        <v>218</v>
      </c>
      <c r="BA137" s="125">
        <v>25410.316717791411</v>
      </c>
      <c r="BB137" s="125">
        <v>16106</v>
      </c>
      <c r="BC137" s="123">
        <v>62</v>
      </c>
      <c r="BD137" s="123">
        <v>241</v>
      </c>
      <c r="BE137" s="123">
        <v>309</v>
      </c>
      <c r="BF137" s="123">
        <v>141</v>
      </c>
      <c r="BG137" s="123">
        <v>97</v>
      </c>
      <c r="BH137" s="123">
        <v>77</v>
      </c>
      <c r="BI137" s="123">
        <v>87</v>
      </c>
      <c r="BJ137" s="123">
        <v>52</v>
      </c>
      <c r="BK137" s="123">
        <v>46</v>
      </c>
      <c r="BL137" s="123">
        <v>41</v>
      </c>
      <c r="BM137" s="123">
        <v>43</v>
      </c>
      <c r="BN137" s="123">
        <v>17</v>
      </c>
      <c r="BO137" s="123">
        <v>16</v>
      </c>
      <c r="BP137" s="123">
        <v>16</v>
      </c>
      <c r="BQ137" s="123">
        <v>12</v>
      </c>
      <c r="BR137" s="123">
        <v>9</v>
      </c>
      <c r="BS137" s="123">
        <v>5</v>
      </c>
      <c r="BT137" s="123">
        <v>6</v>
      </c>
      <c r="BU137" s="123">
        <v>5</v>
      </c>
      <c r="BV137" s="123">
        <v>2</v>
      </c>
      <c r="BW137" s="123">
        <v>20</v>
      </c>
      <c r="BX137" s="123">
        <v>604</v>
      </c>
      <c r="BY137" s="125">
        <v>39629.71688741722</v>
      </c>
      <c r="BZ137" s="125">
        <v>32529.5</v>
      </c>
      <c r="CA137" s="123">
        <v>159</v>
      </c>
      <c r="CB137" s="125">
        <v>12603.698113207547</v>
      </c>
      <c r="CC137" s="125">
        <v>9336</v>
      </c>
      <c r="CD137" s="123">
        <v>544</v>
      </c>
      <c r="CE137" s="125">
        <v>13870.130514705883</v>
      </c>
      <c r="CF137" s="125">
        <v>10413</v>
      </c>
      <c r="CG137" s="123">
        <v>867</v>
      </c>
      <c r="CH137" s="123">
        <v>250</v>
      </c>
      <c r="CI137" s="123">
        <v>133</v>
      </c>
      <c r="CJ137" s="123">
        <v>42</v>
      </c>
      <c r="CK137" s="123">
        <v>11</v>
      </c>
      <c r="CL137" s="123">
        <v>12</v>
      </c>
      <c r="CM137" s="126">
        <v>8.6893555394641567E-3</v>
      </c>
      <c r="CN137" s="123">
        <v>91</v>
      </c>
      <c r="CO137" s="126">
        <v>6.5894279507603182E-2</v>
      </c>
      <c r="CP137" s="123">
        <v>659</v>
      </c>
      <c r="CQ137" s="123">
        <v>168</v>
      </c>
      <c r="CR137" s="126">
        <v>5.9743954480796585E-2</v>
      </c>
      <c r="CS137" s="123">
        <v>173</v>
      </c>
      <c r="CT137" s="126">
        <f t="shared" si="17"/>
        <v>0.12527154236060825</v>
      </c>
      <c r="CU137" s="123">
        <v>664</v>
      </c>
      <c r="CV137" s="126">
        <f t="shared" si="18"/>
        <v>0.48081100651701664</v>
      </c>
      <c r="CW137" s="123">
        <v>61</v>
      </c>
      <c r="CX137" s="126">
        <f t="shared" si="19"/>
        <v>4.4170890658942794E-2</v>
      </c>
      <c r="CY137" s="123">
        <v>333</v>
      </c>
      <c r="CZ137" s="126">
        <f t="shared" si="20"/>
        <v>0.24112961622013035</v>
      </c>
      <c r="DA137" s="122" t="s">
        <v>2010</v>
      </c>
      <c r="DB137" s="55"/>
      <c r="DC137" s="55">
        <v>18</v>
      </c>
      <c r="DD137" s="55">
        <v>15</v>
      </c>
      <c r="DE137" s="78" t="s">
        <v>396</v>
      </c>
      <c r="DF137" s="127" t="s">
        <v>397</v>
      </c>
      <c r="DG137" s="78" t="s">
        <v>1356</v>
      </c>
      <c r="DH137" s="127" t="s">
        <v>1357</v>
      </c>
      <c r="DI137" s="78" t="s">
        <v>428</v>
      </c>
      <c r="DJ137" s="127" t="s">
        <v>429</v>
      </c>
      <c r="DK137" s="78" t="s">
        <v>1358</v>
      </c>
      <c r="DL137" s="127" t="s">
        <v>1359</v>
      </c>
      <c r="DM137" s="127" t="s">
        <v>988</v>
      </c>
      <c r="DN137" s="55" t="s">
        <v>1897</v>
      </c>
      <c r="DO137" s="68">
        <v>7.6705019176254803</v>
      </c>
      <c r="DP137" s="55" t="s">
        <v>1901</v>
      </c>
      <c r="DQ137" s="55" t="s">
        <v>272</v>
      </c>
      <c r="DR137" s="127" t="s">
        <v>431</v>
      </c>
      <c r="DS137" s="169" t="s">
        <v>2092</v>
      </c>
      <c r="DT137" s="78">
        <v>2024</v>
      </c>
      <c r="DU137" s="78" t="s">
        <v>267</v>
      </c>
      <c r="DV137" s="123">
        <v>1411</v>
      </c>
      <c r="DW137" s="123">
        <v>1384</v>
      </c>
      <c r="DX137" s="55">
        <v>15</v>
      </c>
      <c r="DY137" s="55">
        <v>12</v>
      </c>
      <c r="DZ137" s="55">
        <v>90</v>
      </c>
      <c r="EA137" s="55">
        <v>468</v>
      </c>
      <c r="EB137" s="123">
        <v>659</v>
      </c>
      <c r="EC137" s="55">
        <v>170</v>
      </c>
      <c r="ED137" s="55">
        <v>24</v>
      </c>
      <c r="EE137" s="55">
        <v>0</v>
      </c>
      <c r="EF137" s="55">
        <v>0</v>
      </c>
      <c r="EG137" s="55">
        <v>0</v>
      </c>
      <c r="EH137" s="78">
        <v>16</v>
      </c>
      <c r="EI137" s="78">
        <v>3</v>
      </c>
      <c r="EJ137" s="127" t="s">
        <v>268</v>
      </c>
      <c r="EK137" s="127" t="s">
        <v>269</v>
      </c>
      <c r="EL137" s="82"/>
      <c r="EM137" s="77"/>
      <c r="EN137" s="78" t="s">
        <v>1360</v>
      </c>
      <c r="EO137" s="84">
        <v>192198</v>
      </c>
      <c r="EP137" s="78">
        <v>19.650000000000002</v>
      </c>
      <c r="EQ137" s="263">
        <v>175705.21905098701</v>
      </c>
      <c r="ER137" s="263">
        <v>870219.88413716899</v>
      </c>
      <c r="ES137" s="84">
        <f t="shared" si="21"/>
        <v>694514.66508618195</v>
      </c>
      <c r="ET137" s="113">
        <f t="shared" si="22"/>
        <v>0.79809100865903515</v>
      </c>
      <c r="EU137" s="55">
        <v>6</v>
      </c>
      <c r="EV137" s="55">
        <v>48</v>
      </c>
      <c r="EW137" s="55" t="s">
        <v>1898</v>
      </c>
      <c r="EX137" s="78" t="s">
        <v>513</v>
      </c>
      <c r="EY137" s="158" t="s">
        <v>372</v>
      </c>
      <c r="EZ137" s="158" t="s">
        <v>372</v>
      </c>
      <c r="FA137" s="78" t="s">
        <v>267</v>
      </c>
      <c r="FB137" s="55" t="s">
        <v>51</v>
      </c>
      <c r="FC137" s="55" t="s">
        <v>1901</v>
      </c>
      <c r="FD137" s="122"/>
      <c r="FE137" s="55"/>
      <c r="FF137" s="127" t="s">
        <v>267</v>
      </c>
      <c r="FG137" s="55" t="s">
        <v>272</v>
      </c>
      <c r="FH137" s="78" t="s">
        <v>1361</v>
      </c>
      <c r="FI137" s="78" t="s">
        <v>1362</v>
      </c>
      <c r="FJ137" s="55">
        <v>4005</v>
      </c>
      <c r="FK137" s="55">
        <v>15</v>
      </c>
      <c r="FL137" s="78" t="s">
        <v>991</v>
      </c>
      <c r="FM137" s="55"/>
      <c r="FN137" s="55" t="s">
        <v>1900</v>
      </c>
      <c r="FO137" s="55" t="s">
        <v>1900</v>
      </c>
      <c r="FP137" s="55">
        <v>11</v>
      </c>
      <c r="FQ137" s="125">
        <v>291814409.95809013</v>
      </c>
      <c r="FR137" s="125">
        <v>206813.89791501782</v>
      </c>
      <c r="FS137" s="55">
        <v>3</v>
      </c>
      <c r="FT137" s="55">
        <v>5</v>
      </c>
      <c r="FU137" s="55">
        <v>0</v>
      </c>
      <c r="FV137" s="125">
        <v>0</v>
      </c>
      <c r="FW137" s="55">
        <v>0</v>
      </c>
      <c r="FX137" s="125">
        <v>2348128.2400000002</v>
      </c>
      <c r="FY137" s="55">
        <v>0</v>
      </c>
      <c r="FZ137" s="125">
        <v>11139716.389999999</v>
      </c>
      <c r="GA137" s="55" t="s">
        <v>1900</v>
      </c>
      <c r="GB137" s="55" t="s">
        <v>1900</v>
      </c>
      <c r="GC137" s="55" t="s">
        <v>1900</v>
      </c>
      <c r="GD137" s="124">
        <v>80.239999999999995</v>
      </c>
      <c r="GE137" s="124">
        <v>46.75</v>
      </c>
      <c r="GF137" s="125">
        <v>8093175.5099999998</v>
      </c>
      <c r="GG137" s="125">
        <v>5847.6701661849711</v>
      </c>
      <c r="GH137" s="125">
        <v>16732599.24</v>
      </c>
      <c r="GI137" s="125">
        <v>12090.028352601155</v>
      </c>
      <c r="GJ137" s="125">
        <v>1242103.07</v>
      </c>
      <c r="GK137" s="125">
        <v>897.47331647398846</v>
      </c>
      <c r="GL137" s="125">
        <v>1649229.72</v>
      </c>
      <c r="GM137" s="125">
        <v>1191.639971098266</v>
      </c>
      <c r="GN137" s="125">
        <v>1490766.91</v>
      </c>
      <c r="GO137" s="125">
        <v>1077.1437210982658</v>
      </c>
      <c r="GP137" s="125">
        <v>54240.47</v>
      </c>
      <c r="GQ137" s="125">
        <v>39.191091040462432</v>
      </c>
      <c r="GR137" s="125">
        <v>163605.17000000001</v>
      </c>
      <c r="GS137" s="125">
        <v>118.21182803468209</v>
      </c>
      <c r="GT137" s="125">
        <v>12132653.9</v>
      </c>
      <c r="GU137" s="125">
        <v>8766.368424855491</v>
      </c>
      <c r="GV137" s="125">
        <v>-651001.30000000261</v>
      </c>
      <c r="GW137" s="125">
        <v>-470.37666184971289</v>
      </c>
      <c r="GX137" s="55" t="s">
        <v>2093</v>
      </c>
      <c r="GY137" s="55">
        <v>0</v>
      </c>
      <c r="GZ137" s="55">
        <v>0</v>
      </c>
      <c r="HA137" s="55" t="s">
        <v>1901</v>
      </c>
      <c r="HB137" s="172">
        <v>0.77313977439179327</v>
      </c>
      <c r="HC137" s="123">
        <v>1125</v>
      </c>
      <c r="HD137" s="153">
        <v>0.27095375722543352</v>
      </c>
      <c r="HE137" s="123">
        <v>112</v>
      </c>
      <c r="HF137" s="153">
        <v>8.0924855491329481E-2</v>
      </c>
      <c r="HG137" s="123">
        <v>8629</v>
      </c>
      <c r="HH137" s="153">
        <v>2.0782755298651252</v>
      </c>
      <c r="HI137" s="123">
        <v>240</v>
      </c>
      <c r="HJ137" s="153">
        <v>0.17341040462427745</v>
      </c>
      <c r="HK137" s="123">
        <v>2011</v>
      </c>
      <c r="HL137" s="153">
        <v>0.484344894026975</v>
      </c>
      <c r="HM137" s="123">
        <v>14</v>
      </c>
      <c r="HN137" s="153">
        <v>1.0115606936416185E-2</v>
      </c>
      <c r="HO137" s="123">
        <v>5944</v>
      </c>
      <c r="HP137" s="153">
        <v>1.4315992292870905</v>
      </c>
      <c r="HQ137" s="123">
        <v>4776</v>
      </c>
      <c r="HR137" s="153">
        <v>1.1502890173410405</v>
      </c>
      <c r="HS137" s="123">
        <v>29</v>
      </c>
      <c r="HT137" s="153">
        <v>14.5</v>
      </c>
      <c r="HU137" s="123">
        <v>72</v>
      </c>
      <c r="HV137" s="153">
        <v>36</v>
      </c>
      <c r="HW137" s="123">
        <v>850</v>
      </c>
      <c r="HX137" s="123">
        <v>283.33333333333331</v>
      </c>
      <c r="HY137" s="153">
        <v>0.49189814814814814</v>
      </c>
      <c r="HZ137" s="123">
        <v>35874</v>
      </c>
      <c r="IA137" s="153">
        <v>8.6401734104046248</v>
      </c>
      <c r="IB137" s="123">
        <v>282</v>
      </c>
      <c r="IC137" s="153">
        <v>0.20375722543352601</v>
      </c>
      <c r="ID137" s="123">
        <v>28376</v>
      </c>
      <c r="IE137" s="153">
        <v>6.8342967244701347</v>
      </c>
      <c r="IF137" s="123">
        <v>1791</v>
      </c>
      <c r="IG137" s="153">
        <v>1.2940751445086704</v>
      </c>
      <c r="IH137" s="123">
        <v>2062</v>
      </c>
      <c r="II137" s="153">
        <v>0.49662813102119463</v>
      </c>
      <c r="IJ137" s="123">
        <v>1611</v>
      </c>
      <c r="IK137" s="153">
        <v>1.1640173410404624</v>
      </c>
      <c r="IL137" s="95">
        <v>534</v>
      </c>
      <c r="IM137" s="95">
        <v>521</v>
      </c>
      <c r="IN137" s="95">
        <v>71</v>
      </c>
      <c r="IO137" s="95">
        <v>451</v>
      </c>
      <c r="IP137" s="95">
        <v>59</v>
      </c>
      <c r="IQ137" s="113">
        <v>86.56</v>
      </c>
      <c r="IR137" s="113">
        <v>83.1</v>
      </c>
      <c r="IS137" s="113">
        <v>2.75</v>
      </c>
      <c r="IT137" s="95">
        <v>76.02</v>
      </c>
      <c r="IU137" s="95">
        <v>49</v>
      </c>
      <c r="IV137" s="113">
        <v>3.5404624277456651E-2</v>
      </c>
      <c r="IW137" s="95">
        <v>6</v>
      </c>
      <c r="IX137" s="95">
        <v>26</v>
      </c>
      <c r="IY137" s="124">
        <f t="shared" ref="IY137:IZ140" si="23">(IW137/$DW137)*100</f>
        <v>0.43352601156069359</v>
      </c>
      <c r="IZ137" s="124">
        <f t="shared" si="23"/>
        <v>1.8786127167630058</v>
      </c>
      <c r="JA137" s="182" t="s">
        <v>272</v>
      </c>
      <c r="JB137" s="182">
        <v>0</v>
      </c>
      <c r="JC137" s="230">
        <v>0</v>
      </c>
      <c r="JD137" s="205"/>
    </row>
    <row r="138" spans="1:264" s="35" customFormat="1" ht="29.25" hidden="1" customHeight="1">
      <c r="A138" s="122" t="s">
        <v>278</v>
      </c>
      <c r="B138" s="158" t="s">
        <v>278</v>
      </c>
      <c r="C138" s="158" t="s">
        <v>1753</v>
      </c>
      <c r="D138" s="55">
        <v>79</v>
      </c>
      <c r="E138" s="158" t="s">
        <v>1364</v>
      </c>
      <c r="F138" s="145">
        <v>79</v>
      </c>
      <c r="G138" s="55" t="s">
        <v>2094</v>
      </c>
      <c r="H138" s="123">
        <v>1429</v>
      </c>
      <c r="I138" s="123">
        <v>3100</v>
      </c>
      <c r="J138" s="124">
        <v>2.1693492000000001</v>
      </c>
      <c r="K138" s="124">
        <v>22.936624599999998</v>
      </c>
      <c r="L138" s="123">
        <v>1156</v>
      </c>
      <c r="M138" s="123">
        <v>1944</v>
      </c>
      <c r="N138" s="123">
        <v>168</v>
      </c>
      <c r="O138" s="123">
        <v>246</v>
      </c>
      <c r="P138" s="123">
        <v>290</v>
      </c>
      <c r="Q138" s="123">
        <v>289</v>
      </c>
      <c r="R138" s="123">
        <v>243</v>
      </c>
      <c r="S138" s="123">
        <v>384</v>
      </c>
      <c r="T138" s="123">
        <v>309</v>
      </c>
      <c r="U138" s="123">
        <v>325</v>
      </c>
      <c r="V138" s="123">
        <v>188</v>
      </c>
      <c r="W138" s="123">
        <v>183</v>
      </c>
      <c r="X138" s="123">
        <v>282</v>
      </c>
      <c r="Y138" s="123">
        <v>154</v>
      </c>
      <c r="Z138" s="123">
        <v>39</v>
      </c>
      <c r="AA138" s="123">
        <v>868</v>
      </c>
      <c r="AB138" s="123">
        <v>578</v>
      </c>
      <c r="AC138" s="123">
        <v>475</v>
      </c>
      <c r="AD138" s="123">
        <v>117</v>
      </c>
      <c r="AE138" s="123">
        <v>1454</v>
      </c>
      <c r="AF138" s="123">
        <v>1373</v>
      </c>
      <c r="AG138" s="123">
        <v>150</v>
      </c>
      <c r="AH138" s="123">
        <v>6</v>
      </c>
      <c r="AI138" s="123">
        <v>677</v>
      </c>
      <c r="AJ138" s="123">
        <v>181</v>
      </c>
      <c r="AK138" s="123">
        <v>33</v>
      </c>
      <c r="AL138" s="123">
        <v>31</v>
      </c>
      <c r="AM138" s="123">
        <v>149</v>
      </c>
      <c r="AN138" s="125">
        <v>552.73687893631916</v>
      </c>
      <c r="AO138" s="125">
        <v>409</v>
      </c>
      <c r="AP138" s="123">
        <v>33</v>
      </c>
      <c r="AQ138" s="123">
        <v>82</v>
      </c>
      <c r="AR138" s="123">
        <v>398</v>
      </c>
      <c r="AS138" s="123">
        <v>165</v>
      </c>
      <c r="AT138" s="123">
        <v>165</v>
      </c>
      <c r="AU138" s="123">
        <v>115</v>
      </c>
      <c r="AV138" s="123">
        <v>71</v>
      </c>
      <c r="AW138" s="123">
        <v>66</v>
      </c>
      <c r="AX138" s="123">
        <v>61</v>
      </c>
      <c r="AY138" s="123">
        <v>57</v>
      </c>
      <c r="AZ138" s="123">
        <v>215</v>
      </c>
      <c r="BA138" s="125">
        <v>25834.908959537574</v>
      </c>
      <c r="BB138" s="125">
        <v>18940</v>
      </c>
      <c r="BC138" s="123">
        <v>59</v>
      </c>
      <c r="BD138" s="123">
        <v>216</v>
      </c>
      <c r="BE138" s="123">
        <v>279</v>
      </c>
      <c r="BF138" s="123">
        <v>182</v>
      </c>
      <c r="BG138" s="123">
        <v>134</v>
      </c>
      <c r="BH138" s="123">
        <v>93</v>
      </c>
      <c r="BI138" s="123">
        <v>87</v>
      </c>
      <c r="BJ138" s="123">
        <v>70</v>
      </c>
      <c r="BK138" s="123">
        <v>62</v>
      </c>
      <c r="BL138" s="123">
        <v>42</v>
      </c>
      <c r="BM138" s="123">
        <v>31</v>
      </c>
      <c r="BN138" s="123">
        <v>32</v>
      </c>
      <c r="BO138" s="123">
        <v>17</v>
      </c>
      <c r="BP138" s="123">
        <v>15</v>
      </c>
      <c r="BQ138" s="123">
        <v>16</v>
      </c>
      <c r="BR138" s="123">
        <v>8</v>
      </c>
      <c r="BS138" s="123">
        <v>8</v>
      </c>
      <c r="BT138" s="123">
        <v>5</v>
      </c>
      <c r="BU138" s="123">
        <v>5</v>
      </c>
      <c r="BV138" s="123">
        <v>5</v>
      </c>
      <c r="BW138" s="123">
        <v>18</v>
      </c>
      <c r="BX138" s="123">
        <v>718</v>
      </c>
      <c r="BY138" s="125">
        <v>37070.760445682448</v>
      </c>
      <c r="BZ138" s="125">
        <v>32249</v>
      </c>
      <c r="CA138" s="123">
        <v>171</v>
      </c>
      <c r="CB138" s="125">
        <v>14627.555555555555</v>
      </c>
      <c r="CC138" s="125">
        <v>8736</v>
      </c>
      <c r="CD138" s="123">
        <v>509</v>
      </c>
      <c r="CE138" s="125">
        <v>14910.141453831042</v>
      </c>
      <c r="CF138" s="125">
        <v>11424</v>
      </c>
      <c r="CG138" s="123">
        <v>910</v>
      </c>
      <c r="CH138" s="123">
        <v>268</v>
      </c>
      <c r="CI138" s="123">
        <v>150</v>
      </c>
      <c r="CJ138" s="123">
        <v>45</v>
      </c>
      <c r="CK138" s="123">
        <v>10</v>
      </c>
      <c r="CL138" s="123">
        <v>11</v>
      </c>
      <c r="CM138" s="126">
        <v>7.6976906927921623E-3</v>
      </c>
      <c r="CN138" s="123">
        <v>80</v>
      </c>
      <c r="CO138" s="126">
        <v>5.5983205038488457E-2</v>
      </c>
      <c r="CP138" s="123">
        <v>631</v>
      </c>
      <c r="CQ138" s="123">
        <v>216</v>
      </c>
      <c r="CR138" s="126">
        <v>6.9677419354838704E-2</v>
      </c>
      <c r="CS138" s="123">
        <v>196</v>
      </c>
      <c r="CT138" s="126">
        <f t="shared" si="17"/>
        <v>0.1371588523442967</v>
      </c>
      <c r="CU138" s="123">
        <v>701</v>
      </c>
      <c r="CV138" s="126">
        <f t="shared" si="18"/>
        <v>0.49055283414975509</v>
      </c>
      <c r="CW138" s="123">
        <v>58</v>
      </c>
      <c r="CX138" s="126">
        <f t="shared" si="19"/>
        <v>4.0587823652904129E-2</v>
      </c>
      <c r="CY138" s="123">
        <v>311</v>
      </c>
      <c r="CZ138" s="126">
        <f t="shared" si="20"/>
        <v>0.21763470958712386</v>
      </c>
      <c r="DA138" s="122" t="s">
        <v>2010</v>
      </c>
      <c r="DB138" s="55"/>
      <c r="DC138" s="55">
        <v>44</v>
      </c>
      <c r="DD138" s="55">
        <v>8</v>
      </c>
      <c r="DE138" s="78" t="s">
        <v>396</v>
      </c>
      <c r="DF138" s="127" t="s">
        <v>397</v>
      </c>
      <c r="DG138" s="78" t="s">
        <v>1356</v>
      </c>
      <c r="DH138" s="127" t="s">
        <v>1357</v>
      </c>
      <c r="DI138" s="78" t="s">
        <v>428</v>
      </c>
      <c r="DJ138" s="127" t="s">
        <v>429</v>
      </c>
      <c r="DK138" s="78" t="s">
        <v>1358</v>
      </c>
      <c r="DL138" s="127" t="s">
        <v>1359</v>
      </c>
      <c r="DM138" s="127" t="s">
        <v>988</v>
      </c>
      <c r="DN138" s="55" t="s">
        <v>1897</v>
      </c>
      <c r="DO138" s="68">
        <v>7.6705019176254803</v>
      </c>
      <c r="DP138" s="55" t="s">
        <v>1901</v>
      </c>
      <c r="DQ138" s="55" t="s">
        <v>272</v>
      </c>
      <c r="DR138" s="127" t="s">
        <v>431</v>
      </c>
      <c r="DS138" s="169" t="s">
        <v>2095</v>
      </c>
      <c r="DT138" s="78">
        <v>2025</v>
      </c>
      <c r="DU138" s="78" t="s">
        <v>267</v>
      </c>
      <c r="DV138" s="123">
        <v>1480</v>
      </c>
      <c r="DW138" s="123">
        <v>1432</v>
      </c>
      <c r="DX138" s="55">
        <v>23</v>
      </c>
      <c r="DY138" s="55">
        <v>25</v>
      </c>
      <c r="DZ138" s="55">
        <v>96</v>
      </c>
      <c r="EA138" s="55">
        <v>414</v>
      </c>
      <c r="EB138" s="123">
        <v>690</v>
      </c>
      <c r="EC138" s="55">
        <v>256</v>
      </c>
      <c r="ED138" s="55">
        <v>24</v>
      </c>
      <c r="EE138" s="55">
        <v>0</v>
      </c>
      <c r="EF138" s="55">
        <v>0</v>
      </c>
      <c r="EG138" s="55">
        <v>0</v>
      </c>
      <c r="EH138" s="78">
        <v>14</v>
      </c>
      <c r="EI138" s="78">
        <v>1</v>
      </c>
      <c r="EJ138" s="127" t="s">
        <v>268</v>
      </c>
      <c r="EK138" s="127" t="s">
        <v>269</v>
      </c>
      <c r="EL138" s="82"/>
      <c r="EM138" s="77"/>
      <c r="EN138" s="78" t="s">
        <v>1365</v>
      </c>
      <c r="EO138" s="84">
        <v>169260</v>
      </c>
      <c r="EP138" s="78">
        <v>19.32</v>
      </c>
      <c r="EQ138" s="263">
        <v>162718.937295757</v>
      </c>
      <c r="ER138" s="263">
        <v>819203.97887997597</v>
      </c>
      <c r="ES138" s="84">
        <f t="shared" si="21"/>
        <v>656485.04158421897</v>
      </c>
      <c r="ET138" s="113">
        <f t="shared" si="22"/>
        <v>0.8013694495011755</v>
      </c>
      <c r="EU138" s="55">
        <v>0</v>
      </c>
      <c r="EV138" s="55">
        <v>44</v>
      </c>
      <c r="EW138" s="55" t="s">
        <v>1898</v>
      </c>
      <c r="EX138" s="78" t="s">
        <v>513</v>
      </c>
      <c r="EY138" s="158" t="s">
        <v>372</v>
      </c>
      <c r="EZ138" s="158" t="s">
        <v>372</v>
      </c>
      <c r="FA138" s="78" t="s">
        <v>267</v>
      </c>
      <c r="FB138" s="55" t="s">
        <v>51</v>
      </c>
      <c r="FC138" s="55" t="s">
        <v>1901</v>
      </c>
      <c r="FD138" s="122"/>
      <c r="FE138" s="55"/>
      <c r="FF138" s="127" t="s">
        <v>267</v>
      </c>
      <c r="FG138" s="55" t="s">
        <v>272</v>
      </c>
      <c r="FH138" s="78" t="s">
        <v>1361</v>
      </c>
      <c r="FI138" s="78" t="s">
        <v>1362</v>
      </c>
      <c r="FJ138" s="55">
        <v>4005</v>
      </c>
      <c r="FK138" s="55">
        <v>15</v>
      </c>
      <c r="FL138" s="78" t="s">
        <v>991</v>
      </c>
      <c r="FM138" s="55" t="s">
        <v>1901</v>
      </c>
      <c r="FN138" s="55" t="s">
        <v>1900</v>
      </c>
      <c r="FO138" s="55" t="s">
        <v>1900</v>
      </c>
      <c r="FP138" s="55">
        <v>10</v>
      </c>
      <c r="FQ138" s="125">
        <v>278126682.92034191</v>
      </c>
      <c r="FR138" s="125">
        <v>187923.43440563642</v>
      </c>
      <c r="FS138" s="55">
        <v>3</v>
      </c>
      <c r="FT138" s="55" t="s">
        <v>1920</v>
      </c>
      <c r="FU138" s="55">
        <v>0</v>
      </c>
      <c r="FV138" s="125">
        <v>7078038</v>
      </c>
      <c r="FW138" s="55">
        <v>0</v>
      </c>
      <c r="FX138" s="125">
        <v>1048045.21</v>
      </c>
      <c r="FY138" s="55">
        <v>0</v>
      </c>
      <c r="FZ138" s="125">
        <v>33841315.57</v>
      </c>
      <c r="GA138" s="55" t="s">
        <v>1900</v>
      </c>
      <c r="GB138" s="55" t="s">
        <v>1900</v>
      </c>
      <c r="GC138" s="55" t="s">
        <v>1900</v>
      </c>
      <c r="GD138" s="124">
        <v>82</v>
      </c>
      <c r="GE138" s="124">
        <v>46.65</v>
      </c>
      <c r="GF138" s="125">
        <v>8772206.3499999996</v>
      </c>
      <c r="GG138" s="125">
        <v>6125.8424231843574</v>
      </c>
      <c r="GH138" s="125">
        <v>17389684.080000002</v>
      </c>
      <c r="GI138" s="125">
        <v>12143.634134078213</v>
      </c>
      <c r="GJ138" s="125">
        <v>1235109.43</v>
      </c>
      <c r="GK138" s="125">
        <v>862.50658519553065</v>
      </c>
      <c r="GL138" s="125">
        <v>1296678.92</v>
      </c>
      <c r="GM138" s="125">
        <v>905.50203910614516</v>
      </c>
      <c r="GN138" s="125">
        <v>1168404.72</v>
      </c>
      <c r="GO138" s="125">
        <v>815.92508379888261</v>
      </c>
      <c r="GP138" s="125">
        <v>46862.09</v>
      </c>
      <c r="GQ138" s="125">
        <v>32.724923184357543</v>
      </c>
      <c r="GR138" s="125">
        <v>293234.89</v>
      </c>
      <c r="GS138" s="125">
        <v>204.77296787709497</v>
      </c>
      <c r="GT138" s="125">
        <v>13349394.030000003</v>
      </c>
      <c r="GU138" s="125">
        <v>9322.2025349162031</v>
      </c>
      <c r="GV138" s="125">
        <v>255316.23999999836</v>
      </c>
      <c r="GW138" s="125">
        <v>178.29346368714968</v>
      </c>
      <c r="GX138" s="55">
        <v>0</v>
      </c>
      <c r="GY138" s="55">
        <v>0</v>
      </c>
      <c r="GZ138" s="55">
        <v>0</v>
      </c>
      <c r="HA138" s="55" t="s">
        <v>1901</v>
      </c>
      <c r="HB138" s="172">
        <v>0.67105988845474429</v>
      </c>
      <c r="HC138" s="123">
        <v>1197</v>
      </c>
      <c r="HD138" s="153">
        <v>0.27863128491620109</v>
      </c>
      <c r="HE138" s="123">
        <v>105</v>
      </c>
      <c r="HF138" s="153">
        <v>7.3324022346368714E-2</v>
      </c>
      <c r="HG138" s="123">
        <v>10357</v>
      </c>
      <c r="HH138" s="153">
        <v>2.4108472998137804</v>
      </c>
      <c r="HI138" s="123">
        <v>384</v>
      </c>
      <c r="HJ138" s="153">
        <v>0.26815642458100558</v>
      </c>
      <c r="HK138" s="123">
        <v>2668</v>
      </c>
      <c r="HL138" s="153">
        <v>0.62104283054003728</v>
      </c>
      <c r="HM138" s="123">
        <v>4</v>
      </c>
      <c r="HN138" s="153">
        <v>2.7932960893854749E-3</v>
      </c>
      <c r="HO138" s="123">
        <v>5495</v>
      </c>
      <c r="HP138" s="153">
        <v>1.279096834264432</v>
      </c>
      <c r="HQ138" s="123">
        <v>4286</v>
      </c>
      <c r="HR138" s="153">
        <v>0.99767225325884545</v>
      </c>
      <c r="HS138" s="123">
        <v>15</v>
      </c>
      <c r="HT138" s="153">
        <v>7.5</v>
      </c>
      <c r="HU138" s="123">
        <v>22</v>
      </c>
      <c r="HV138" s="153">
        <v>11</v>
      </c>
      <c r="HW138" s="123">
        <v>1151</v>
      </c>
      <c r="HX138" s="123">
        <v>383.66666666666669</v>
      </c>
      <c r="HY138" s="153">
        <v>0.72664141414141414</v>
      </c>
      <c r="HZ138" s="123">
        <v>44088</v>
      </c>
      <c r="IA138" s="153">
        <v>10.262569832402235</v>
      </c>
      <c r="IB138" s="123">
        <v>166</v>
      </c>
      <c r="IC138" s="153">
        <v>0.11592178770949721</v>
      </c>
      <c r="ID138" s="123">
        <v>30965</v>
      </c>
      <c r="IE138" s="153">
        <v>7.207867783985102</v>
      </c>
      <c r="IF138" s="123">
        <v>2589</v>
      </c>
      <c r="IG138" s="153">
        <v>1.8079608938547487</v>
      </c>
      <c r="IH138" s="123">
        <v>1982</v>
      </c>
      <c r="II138" s="153">
        <v>0.46135940409683424</v>
      </c>
      <c r="IJ138" s="123">
        <v>2075</v>
      </c>
      <c r="IK138" s="153">
        <v>1.4490223463687151</v>
      </c>
      <c r="IL138" s="95">
        <v>645</v>
      </c>
      <c r="IM138" s="95">
        <v>594</v>
      </c>
      <c r="IN138" s="95">
        <v>98</v>
      </c>
      <c r="IO138" s="95">
        <v>506</v>
      </c>
      <c r="IP138" s="95">
        <v>82</v>
      </c>
      <c r="IQ138" s="113">
        <v>85.19</v>
      </c>
      <c r="IR138" s="113">
        <v>83.67</v>
      </c>
      <c r="IS138" s="113">
        <v>2.72</v>
      </c>
      <c r="IT138" s="95">
        <v>47</v>
      </c>
      <c r="IU138" s="95">
        <v>44</v>
      </c>
      <c r="IV138" s="113">
        <v>3.0726256983240222E-2</v>
      </c>
      <c r="IW138" s="95">
        <v>6</v>
      </c>
      <c r="IX138" s="95">
        <v>23</v>
      </c>
      <c r="IY138" s="124">
        <f t="shared" si="23"/>
        <v>0.41899441340782123</v>
      </c>
      <c r="IZ138" s="124">
        <f t="shared" si="23"/>
        <v>1.6061452513966481</v>
      </c>
      <c r="JA138" s="182" t="s">
        <v>272</v>
      </c>
      <c r="JB138" s="182">
        <v>22</v>
      </c>
      <c r="JC138" s="230">
        <v>1.4864864864864866E-2</v>
      </c>
      <c r="JD138" s="205"/>
    </row>
    <row r="139" spans="1:264" s="35" customFormat="1" ht="29.25" hidden="1" customHeight="1">
      <c r="A139" s="122" t="s">
        <v>278</v>
      </c>
      <c r="B139" s="158" t="s">
        <v>278</v>
      </c>
      <c r="C139" s="158" t="s">
        <v>1798</v>
      </c>
      <c r="D139" s="55">
        <v>167</v>
      </c>
      <c r="E139" s="158" t="s">
        <v>1386</v>
      </c>
      <c r="F139" s="145">
        <v>167</v>
      </c>
      <c r="G139" s="55" t="s">
        <v>2001</v>
      </c>
      <c r="H139" s="123">
        <v>218</v>
      </c>
      <c r="I139" s="123">
        <v>233</v>
      </c>
      <c r="J139" s="124">
        <v>1.0688073</v>
      </c>
      <c r="K139" s="124">
        <v>12.544495400000001</v>
      </c>
      <c r="L139" s="123">
        <v>81</v>
      </c>
      <c r="M139" s="123">
        <v>152</v>
      </c>
      <c r="N139" s="123">
        <v>0</v>
      </c>
      <c r="O139" s="123">
        <v>1</v>
      </c>
      <c r="P139" s="123">
        <v>1</v>
      </c>
      <c r="Q139" s="123">
        <v>0</v>
      </c>
      <c r="R139" s="123">
        <v>0</v>
      </c>
      <c r="S139" s="123">
        <v>1</v>
      </c>
      <c r="T139" s="123">
        <v>1</v>
      </c>
      <c r="U139" s="123">
        <v>1</v>
      </c>
      <c r="V139" s="123">
        <v>1</v>
      </c>
      <c r="W139" s="123">
        <v>1</v>
      </c>
      <c r="X139" s="123">
        <v>74</v>
      </c>
      <c r="Y139" s="123">
        <v>106</v>
      </c>
      <c r="Z139" s="123">
        <v>46</v>
      </c>
      <c r="AA139" s="123">
        <v>2</v>
      </c>
      <c r="AB139" s="123">
        <v>227</v>
      </c>
      <c r="AC139" s="123">
        <v>226</v>
      </c>
      <c r="AD139" s="123">
        <v>8</v>
      </c>
      <c r="AE139" s="123">
        <v>192</v>
      </c>
      <c r="AF139" s="123">
        <v>32</v>
      </c>
      <c r="AG139" s="123">
        <v>1</v>
      </c>
      <c r="AH139" s="123">
        <v>0</v>
      </c>
      <c r="AI139" s="123">
        <v>163</v>
      </c>
      <c r="AJ139" s="123">
        <v>39</v>
      </c>
      <c r="AK139" s="123">
        <v>9</v>
      </c>
      <c r="AL139" s="123">
        <v>5</v>
      </c>
      <c r="AM139" s="123">
        <v>3</v>
      </c>
      <c r="AN139" s="125">
        <v>330.4633027522936</v>
      </c>
      <c r="AO139" s="125">
        <v>240</v>
      </c>
      <c r="AP139" s="123">
        <v>0</v>
      </c>
      <c r="AQ139" s="123">
        <v>16</v>
      </c>
      <c r="AR139" s="123">
        <v>136</v>
      </c>
      <c r="AS139" s="123">
        <v>26</v>
      </c>
      <c r="AT139" s="123">
        <v>11</v>
      </c>
      <c r="AU139" s="123">
        <v>7</v>
      </c>
      <c r="AV139" s="123">
        <v>4</v>
      </c>
      <c r="AW139" s="123">
        <v>4</v>
      </c>
      <c r="AX139" s="123">
        <v>8</v>
      </c>
      <c r="AY139" s="123">
        <v>1</v>
      </c>
      <c r="AZ139" s="123">
        <v>5</v>
      </c>
      <c r="BA139" s="125">
        <v>13915.376146788991</v>
      </c>
      <c r="BB139" s="125">
        <v>10296</v>
      </c>
      <c r="BC139" s="123">
        <v>3</v>
      </c>
      <c r="BD139" s="123">
        <v>98</v>
      </c>
      <c r="BE139" s="123">
        <v>62</v>
      </c>
      <c r="BF139" s="123">
        <v>24</v>
      </c>
      <c r="BG139" s="123">
        <v>6</v>
      </c>
      <c r="BH139" s="123">
        <v>8</v>
      </c>
      <c r="BI139" s="123">
        <v>7</v>
      </c>
      <c r="BJ139" s="123">
        <v>5</v>
      </c>
      <c r="BK139" s="123">
        <v>0</v>
      </c>
      <c r="BL139" s="123">
        <v>3</v>
      </c>
      <c r="BM139" s="123">
        <v>2</v>
      </c>
      <c r="BN139" s="123">
        <v>0</v>
      </c>
      <c r="BO139" s="123">
        <v>0</v>
      </c>
      <c r="BP139" s="123">
        <v>0</v>
      </c>
      <c r="BQ139" s="123">
        <v>0</v>
      </c>
      <c r="BR139" s="123">
        <v>0</v>
      </c>
      <c r="BS139" s="123">
        <v>0</v>
      </c>
      <c r="BT139" s="123">
        <v>0</v>
      </c>
      <c r="BU139" s="123">
        <v>0</v>
      </c>
      <c r="BV139" s="123">
        <v>0</v>
      </c>
      <c r="BW139" s="123">
        <v>0</v>
      </c>
      <c r="BX139" s="123">
        <v>16</v>
      </c>
      <c r="BY139" s="125">
        <v>33743.5</v>
      </c>
      <c r="BZ139" s="125">
        <v>33986</v>
      </c>
      <c r="CA139" s="123">
        <v>3</v>
      </c>
      <c r="CB139" s="125">
        <v>4776</v>
      </c>
      <c r="CC139" s="125">
        <v>4776</v>
      </c>
      <c r="CD139" s="123">
        <v>197</v>
      </c>
      <c r="CE139" s="125">
        <v>12480.131979695432</v>
      </c>
      <c r="CF139" s="125">
        <v>10080</v>
      </c>
      <c r="CG139" s="123">
        <v>191</v>
      </c>
      <c r="CH139" s="123">
        <v>21</v>
      </c>
      <c r="CI139" s="123">
        <v>6</v>
      </c>
      <c r="CJ139" s="123">
        <v>0</v>
      </c>
      <c r="CK139" s="123">
        <v>0</v>
      </c>
      <c r="CL139" s="123">
        <v>0</v>
      </c>
      <c r="CM139" s="126">
        <v>0</v>
      </c>
      <c r="CN139" s="123">
        <v>2</v>
      </c>
      <c r="CO139" s="126">
        <v>9.1743119266055051E-3</v>
      </c>
      <c r="CP139" s="123">
        <v>146</v>
      </c>
      <c r="CQ139" s="123">
        <v>0</v>
      </c>
      <c r="CR139" s="126">
        <v>0</v>
      </c>
      <c r="CS139" s="123">
        <v>11</v>
      </c>
      <c r="CT139" s="126">
        <f t="shared" si="17"/>
        <v>5.0458715596330278E-2</v>
      </c>
      <c r="CU139" s="123">
        <v>100</v>
      </c>
      <c r="CV139" s="126">
        <f t="shared" si="18"/>
        <v>0.45871559633027525</v>
      </c>
      <c r="CW139" s="123">
        <v>11</v>
      </c>
      <c r="CX139" s="126">
        <f t="shared" si="19"/>
        <v>5.0458715596330278E-2</v>
      </c>
      <c r="CY139" s="123">
        <v>100</v>
      </c>
      <c r="CZ139" s="126">
        <f t="shared" si="20"/>
        <v>0.45871559633027525</v>
      </c>
      <c r="DA139" s="122" t="s">
        <v>2002</v>
      </c>
      <c r="DB139" s="55"/>
      <c r="DC139" s="55">
        <v>1</v>
      </c>
      <c r="DD139" s="55">
        <v>1</v>
      </c>
      <c r="DE139" s="78" t="s">
        <v>280</v>
      </c>
      <c r="DF139" s="127" t="s">
        <v>281</v>
      </c>
      <c r="DG139" s="78" t="s">
        <v>887</v>
      </c>
      <c r="DH139" s="127" t="s">
        <v>888</v>
      </c>
      <c r="DI139" s="78" t="s">
        <v>284</v>
      </c>
      <c r="DJ139" s="127" t="s">
        <v>285</v>
      </c>
      <c r="DK139" s="78" t="s">
        <v>286</v>
      </c>
      <c r="DL139" s="127" t="s">
        <v>287</v>
      </c>
      <c r="DM139" s="127" t="s">
        <v>891</v>
      </c>
      <c r="DN139" s="55" t="s">
        <v>1897</v>
      </c>
      <c r="DO139" s="68">
        <v>8.5106382978723403</v>
      </c>
      <c r="DP139" s="55" t="s">
        <v>1898</v>
      </c>
      <c r="DQ139" s="55" t="s">
        <v>272</v>
      </c>
      <c r="DR139" s="127" t="s">
        <v>289</v>
      </c>
      <c r="DS139" s="169" t="s">
        <v>2096</v>
      </c>
      <c r="DT139" s="78">
        <v>2021</v>
      </c>
      <c r="DU139" s="78" t="s">
        <v>519</v>
      </c>
      <c r="DV139" s="123">
        <v>230</v>
      </c>
      <c r="DW139" s="123">
        <v>218</v>
      </c>
      <c r="DX139" s="55">
        <v>9</v>
      </c>
      <c r="DY139" s="55">
        <v>3</v>
      </c>
      <c r="DZ139" s="55">
        <v>114</v>
      </c>
      <c r="EA139" s="55">
        <v>116</v>
      </c>
      <c r="EB139" s="123">
        <v>0</v>
      </c>
      <c r="EC139" s="55">
        <v>0</v>
      </c>
      <c r="ED139" s="55">
        <v>0</v>
      </c>
      <c r="EE139" s="55">
        <v>0</v>
      </c>
      <c r="EF139" s="55">
        <v>0</v>
      </c>
      <c r="EG139" s="55">
        <v>0</v>
      </c>
      <c r="EH139" s="78">
        <v>1</v>
      </c>
      <c r="EI139" s="78">
        <v>0</v>
      </c>
      <c r="EJ139" s="127" t="s">
        <v>268</v>
      </c>
      <c r="EK139" s="127" t="s">
        <v>269</v>
      </c>
      <c r="EL139" s="81">
        <v>25537</v>
      </c>
      <c r="EM139" s="78">
        <v>51</v>
      </c>
      <c r="EN139" s="78" t="s">
        <v>284</v>
      </c>
      <c r="EO139" s="84">
        <v>13285</v>
      </c>
      <c r="EP139" s="78">
        <v>1.58</v>
      </c>
      <c r="EQ139" s="263">
        <v>12606.877926151399</v>
      </c>
      <c r="ER139" s="263">
        <v>68329.597863216099</v>
      </c>
      <c r="ES139" s="84">
        <f t="shared" si="21"/>
        <v>55722.719937064699</v>
      </c>
      <c r="ET139" s="113">
        <f t="shared" si="22"/>
        <v>0.81549901769672106</v>
      </c>
      <c r="EU139" s="55">
        <v>4</v>
      </c>
      <c r="EV139" s="55">
        <v>2</v>
      </c>
      <c r="EW139" s="55" t="s">
        <v>1898</v>
      </c>
      <c r="EX139" s="78" t="s">
        <v>267</v>
      </c>
      <c r="EY139" s="158"/>
      <c r="EZ139" s="158"/>
      <c r="FA139" s="78" t="s">
        <v>272</v>
      </c>
      <c r="FB139" s="55" t="s">
        <v>51</v>
      </c>
      <c r="FC139" s="55" t="s">
        <v>1898</v>
      </c>
      <c r="FD139" s="122"/>
      <c r="FE139" s="55"/>
      <c r="FF139" s="127" t="s">
        <v>267</v>
      </c>
      <c r="FG139" s="55" t="s">
        <v>272</v>
      </c>
      <c r="FH139" s="78" t="s">
        <v>1387</v>
      </c>
      <c r="FI139" s="78" t="s">
        <v>893</v>
      </c>
      <c r="FJ139" s="55">
        <v>4011</v>
      </c>
      <c r="FK139" s="55">
        <v>17</v>
      </c>
      <c r="FL139" s="78" t="s">
        <v>894</v>
      </c>
      <c r="FM139" s="55"/>
      <c r="FN139" s="55" t="s">
        <v>1900</v>
      </c>
      <c r="FO139" s="55" t="s">
        <v>1901</v>
      </c>
      <c r="FP139" s="55">
        <v>0</v>
      </c>
      <c r="FQ139" s="125">
        <v>33768947.186074153</v>
      </c>
      <c r="FR139" s="125">
        <v>146821.50950467022</v>
      </c>
      <c r="FS139" s="55">
        <v>3</v>
      </c>
      <c r="FT139" s="55">
        <v>3</v>
      </c>
      <c r="FU139" s="55">
        <v>2</v>
      </c>
      <c r="FV139" s="125">
        <v>348161.24</v>
      </c>
      <c r="FW139" s="55">
        <v>3</v>
      </c>
      <c r="FX139" s="125">
        <v>1021712.56</v>
      </c>
      <c r="FY139" s="55">
        <v>3</v>
      </c>
      <c r="FZ139" s="125">
        <v>677366.51</v>
      </c>
      <c r="GA139" s="55" t="s">
        <v>1900</v>
      </c>
      <c r="GB139" s="55" t="s">
        <v>1900</v>
      </c>
      <c r="GC139" s="55" t="s">
        <v>1900</v>
      </c>
      <c r="GD139" s="124">
        <v>94.85</v>
      </c>
      <c r="GE139" s="124">
        <v>16.059999999999999</v>
      </c>
      <c r="GF139" s="125">
        <v>827628.44000000006</v>
      </c>
      <c r="GG139" s="125">
        <v>3796.4607339449544</v>
      </c>
      <c r="GH139" s="125">
        <v>3334030.9499999993</v>
      </c>
      <c r="GI139" s="125">
        <v>15293.719954128437</v>
      </c>
      <c r="GJ139" s="125">
        <v>152741.21</v>
      </c>
      <c r="GK139" s="125">
        <v>700.64775229357792</v>
      </c>
      <c r="GL139" s="125">
        <v>456961.44</v>
      </c>
      <c r="GM139" s="125">
        <v>2096.1533944954131</v>
      </c>
      <c r="GN139" s="125">
        <v>132461.62</v>
      </c>
      <c r="GO139" s="125">
        <v>607.62211009174314</v>
      </c>
      <c r="GP139" s="125">
        <v>8366.35</v>
      </c>
      <c r="GQ139" s="125">
        <v>38.377752293577984</v>
      </c>
      <c r="GR139" s="125">
        <v>62543.03</v>
      </c>
      <c r="GS139" s="125">
        <v>286.89463302752296</v>
      </c>
      <c r="GT139" s="125">
        <v>2520957.2999999993</v>
      </c>
      <c r="GU139" s="125">
        <v>11564.024311926603</v>
      </c>
      <c r="GV139" s="125">
        <v>-1216961.8999999994</v>
      </c>
      <c r="GW139" s="125">
        <v>-5582.3940366972447</v>
      </c>
      <c r="GX139" s="55">
        <v>0</v>
      </c>
      <c r="GY139" s="55">
        <v>0</v>
      </c>
      <c r="GZ139" s="55">
        <v>0</v>
      </c>
      <c r="HA139" s="55" t="s">
        <v>1901</v>
      </c>
      <c r="HB139" s="172">
        <v>0.66277251737724008</v>
      </c>
      <c r="HC139" s="123">
        <v>64</v>
      </c>
      <c r="HD139" s="153">
        <v>9.7859327217125383E-2</v>
      </c>
      <c r="HE139" s="123">
        <v>3</v>
      </c>
      <c r="HF139" s="153">
        <v>1.3761467889908258E-2</v>
      </c>
      <c r="HG139" s="123">
        <v>958</v>
      </c>
      <c r="HH139" s="153">
        <v>1.4648318042813455</v>
      </c>
      <c r="HI139" s="123">
        <v>20</v>
      </c>
      <c r="HJ139" s="153">
        <v>9.1743119266055051E-2</v>
      </c>
      <c r="HK139" s="123">
        <v>502</v>
      </c>
      <c r="HL139" s="153">
        <v>0.76758409785932724</v>
      </c>
      <c r="HM139" s="123">
        <v>5</v>
      </c>
      <c r="HN139" s="153">
        <v>2.2935779816513763E-2</v>
      </c>
      <c r="HO139" s="123">
        <v>460</v>
      </c>
      <c r="HP139" s="153">
        <v>0.70336391437308876</v>
      </c>
      <c r="HQ139" s="123">
        <v>274</v>
      </c>
      <c r="HR139" s="153">
        <v>0.41896024464831805</v>
      </c>
      <c r="HS139" s="123">
        <v>5</v>
      </c>
      <c r="HT139" s="153">
        <v>2.5</v>
      </c>
      <c r="HU139" s="123">
        <v>0</v>
      </c>
      <c r="HV139" s="153">
        <v>0</v>
      </c>
      <c r="HW139" s="123">
        <v>48</v>
      </c>
      <c r="HX139" s="123">
        <v>16</v>
      </c>
      <c r="HY139" s="153">
        <v>0.66666666666666663</v>
      </c>
      <c r="HZ139" s="123">
        <v>4578</v>
      </c>
      <c r="IA139" s="153">
        <v>7</v>
      </c>
      <c r="IB139" s="123">
        <v>17</v>
      </c>
      <c r="IC139" s="153">
        <v>7.7981651376146793E-2</v>
      </c>
      <c r="ID139" s="123">
        <v>2896</v>
      </c>
      <c r="IE139" s="153">
        <v>4.4281345565749239</v>
      </c>
      <c r="IF139" s="123">
        <v>222</v>
      </c>
      <c r="IG139" s="153">
        <v>1.0183486238532109</v>
      </c>
      <c r="IH139" s="123">
        <v>295</v>
      </c>
      <c r="II139" s="153">
        <v>0.45107033639143729</v>
      </c>
      <c r="IJ139" s="123">
        <v>122</v>
      </c>
      <c r="IK139" s="153">
        <v>0.55963302752293576</v>
      </c>
      <c r="IL139" s="95">
        <v>0</v>
      </c>
      <c r="IM139" s="95">
        <v>0</v>
      </c>
      <c r="IN139" s="95">
        <v>0</v>
      </c>
      <c r="IO139" s="95">
        <v>0</v>
      </c>
      <c r="IP139" s="95">
        <v>0</v>
      </c>
      <c r="IQ139" s="113" t="s">
        <v>1900</v>
      </c>
      <c r="IR139" s="113" t="s">
        <v>1900</v>
      </c>
      <c r="IS139" s="113" t="s">
        <v>1900</v>
      </c>
      <c r="IT139" s="95">
        <v>3</v>
      </c>
      <c r="IU139" s="95">
        <v>9</v>
      </c>
      <c r="IV139" s="113">
        <v>4.1284403669724773E-2</v>
      </c>
      <c r="IW139" s="95">
        <v>4</v>
      </c>
      <c r="IX139" s="95">
        <v>15</v>
      </c>
      <c r="IY139" s="124">
        <f t="shared" si="23"/>
        <v>1.834862385321101</v>
      </c>
      <c r="IZ139" s="124">
        <f t="shared" si="23"/>
        <v>6.8807339449541285</v>
      </c>
      <c r="JA139" s="182" t="s">
        <v>272</v>
      </c>
      <c r="JB139" s="182">
        <v>12</v>
      </c>
      <c r="JC139" s="230">
        <v>5.2173913043478258E-2</v>
      </c>
      <c r="JD139" s="205"/>
    </row>
    <row r="140" spans="1:264" s="35" customFormat="1" ht="29.25" hidden="1" customHeight="1">
      <c r="A140" s="122" t="s">
        <v>278</v>
      </c>
      <c r="B140" s="158" t="s">
        <v>278</v>
      </c>
      <c r="C140" s="158" t="s">
        <v>1786</v>
      </c>
      <c r="D140" s="55">
        <v>135</v>
      </c>
      <c r="E140" s="158" t="s">
        <v>1407</v>
      </c>
      <c r="F140" s="145">
        <v>135</v>
      </c>
      <c r="G140" s="55" t="s">
        <v>2097</v>
      </c>
      <c r="H140" s="123">
        <v>756</v>
      </c>
      <c r="I140" s="123">
        <v>1790</v>
      </c>
      <c r="J140" s="124">
        <v>2.3677248999999998</v>
      </c>
      <c r="K140" s="124">
        <v>22.086772499999999</v>
      </c>
      <c r="L140" s="123">
        <v>663</v>
      </c>
      <c r="M140" s="123">
        <v>1127</v>
      </c>
      <c r="N140" s="123">
        <v>76</v>
      </c>
      <c r="O140" s="123">
        <v>145</v>
      </c>
      <c r="P140" s="123">
        <v>175</v>
      </c>
      <c r="Q140" s="123">
        <v>170</v>
      </c>
      <c r="R140" s="123">
        <v>171</v>
      </c>
      <c r="S140" s="123">
        <v>195</v>
      </c>
      <c r="T140" s="123">
        <v>162</v>
      </c>
      <c r="U140" s="123">
        <v>181</v>
      </c>
      <c r="V140" s="123">
        <v>90</v>
      </c>
      <c r="W140" s="123">
        <v>70</v>
      </c>
      <c r="X140" s="123">
        <v>173</v>
      </c>
      <c r="Y140" s="123">
        <v>121</v>
      </c>
      <c r="Z140" s="123">
        <v>61</v>
      </c>
      <c r="AA140" s="123">
        <v>494</v>
      </c>
      <c r="AB140" s="123">
        <v>390</v>
      </c>
      <c r="AC140" s="123">
        <v>355</v>
      </c>
      <c r="AD140" s="123">
        <v>48</v>
      </c>
      <c r="AE140" s="123">
        <v>867</v>
      </c>
      <c r="AF140" s="123">
        <v>804</v>
      </c>
      <c r="AG140" s="123">
        <v>69</v>
      </c>
      <c r="AH140" s="123">
        <v>2</v>
      </c>
      <c r="AI140" s="123">
        <v>393</v>
      </c>
      <c r="AJ140" s="123">
        <v>142</v>
      </c>
      <c r="AK140" s="123">
        <v>14</v>
      </c>
      <c r="AL140" s="123">
        <v>14</v>
      </c>
      <c r="AM140" s="123">
        <v>70</v>
      </c>
      <c r="AN140" s="125">
        <v>541.44444444444446</v>
      </c>
      <c r="AO140" s="125">
        <v>400</v>
      </c>
      <c r="AP140" s="123">
        <v>18</v>
      </c>
      <c r="AQ140" s="123">
        <v>39</v>
      </c>
      <c r="AR140" s="123">
        <v>233</v>
      </c>
      <c r="AS140" s="123">
        <v>82</v>
      </c>
      <c r="AT140" s="123">
        <v>85</v>
      </c>
      <c r="AU140" s="123">
        <v>45</v>
      </c>
      <c r="AV140" s="123">
        <v>48</v>
      </c>
      <c r="AW140" s="123">
        <v>48</v>
      </c>
      <c r="AX140" s="123">
        <v>24</v>
      </c>
      <c r="AY140" s="123">
        <v>39</v>
      </c>
      <c r="AZ140" s="123">
        <v>95</v>
      </c>
      <c r="BA140" s="125">
        <v>25138.237903225807</v>
      </c>
      <c r="BB140" s="125">
        <v>18149</v>
      </c>
      <c r="BC140" s="123">
        <v>34</v>
      </c>
      <c r="BD140" s="123">
        <v>133</v>
      </c>
      <c r="BE140" s="123">
        <v>150</v>
      </c>
      <c r="BF140" s="123">
        <v>91</v>
      </c>
      <c r="BG140" s="123">
        <v>55</v>
      </c>
      <c r="BH140" s="123">
        <v>64</v>
      </c>
      <c r="BI140" s="123">
        <v>47</v>
      </c>
      <c r="BJ140" s="123">
        <v>49</v>
      </c>
      <c r="BK140" s="123">
        <v>21</v>
      </c>
      <c r="BL140" s="123">
        <v>19</v>
      </c>
      <c r="BM140" s="123">
        <v>24</v>
      </c>
      <c r="BN140" s="123">
        <v>11</v>
      </c>
      <c r="BO140" s="123">
        <v>12</v>
      </c>
      <c r="BP140" s="123">
        <v>7</v>
      </c>
      <c r="BQ140" s="123">
        <v>2</v>
      </c>
      <c r="BR140" s="123">
        <v>3</v>
      </c>
      <c r="BS140" s="123">
        <v>3</v>
      </c>
      <c r="BT140" s="123">
        <v>2</v>
      </c>
      <c r="BU140" s="123">
        <v>3</v>
      </c>
      <c r="BV140" s="123">
        <v>2</v>
      </c>
      <c r="BW140" s="123">
        <v>12</v>
      </c>
      <c r="BX140" s="123">
        <v>345</v>
      </c>
      <c r="BY140" s="125">
        <v>37691.321739130435</v>
      </c>
      <c r="BZ140" s="125">
        <v>32240</v>
      </c>
      <c r="CA140" s="123">
        <v>90</v>
      </c>
      <c r="CB140" s="125">
        <v>20121.62222222222</v>
      </c>
      <c r="CC140" s="125">
        <v>14253</v>
      </c>
      <c r="CD140" s="123">
        <v>330</v>
      </c>
      <c r="CE140" s="125">
        <v>14528.330303030303</v>
      </c>
      <c r="CF140" s="125">
        <v>10692</v>
      </c>
      <c r="CG140" s="123">
        <v>503</v>
      </c>
      <c r="CH140" s="123">
        <v>152</v>
      </c>
      <c r="CI140" s="123">
        <v>69</v>
      </c>
      <c r="CJ140" s="123">
        <v>15</v>
      </c>
      <c r="CK140" s="123">
        <v>2</v>
      </c>
      <c r="CL140" s="123">
        <v>5</v>
      </c>
      <c r="CM140" s="126">
        <v>6.6137566137566134E-3</v>
      </c>
      <c r="CN140" s="123">
        <v>24</v>
      </c>
      <c r="CO140" s="126">
        <v>3.1746031746031744E-2</v>
      </c>
      <c r="CP140" s="123">
        <v>367</v>
      </c>
      <c r="CQ140" s="123">
        <v>100</v>
      </c>
      <c r="CR140" s="126">
        <v>5.5865921787709494E-2</v>
      </c>
      <c r="CS140" s="123">
        <v>51</v>
      </c>
      <c r="CT140" s="126">
        <f t="shared" si="17"/>
        <v>6.7460317460317457E-2</v>
      </c>
      <c r="CU140" s="123">
        <v>505</v>
      </c>
      <c r="CV140" s="126">
        <f t="shared" si="18"/>
        <v>0.66798941798941802</v>
      </c>
      <c r="CW140" s="123">
        <v>23</v>
      </c>
      <c r="CX140" s="126">
        <f t="shared" si="19"/>
        <v>3.0423280423280422E-2</v>
      </c>
      <c r="CY140" s="123">
        <v>273</v>
      </c>
      <c r="CZ140" s="126">
        <f t="shared" si="20"/>
        <v>0.3611111111111111</v>
      </c>
      <c r="DA140" s="122" t="s">
        <v>2004</v>
      </c>
      <c r="DB140" s="55"/>
      <c r="DC140" s="55">
        <v>19</v>
      </c>
      <c r="DD140" s="55">
        <v>0</v>
      </c>
      <c r="DE140" s="78" t="s">
        <v>350</v>
      </c>
      <c r="DF140" s="127" t="s">
        <v>351</v>
      </c>
      <c r="DG140" s="78" t="s">
        <v>1408</v>
      </c>
      <c r="DH140" s="127" t="s">
        <v>1409</v>
      </c>
      <c r="DI140" s="78" t="s">
        <v>354</v>
      </c>
      <c r="DJ140" s="127" t="s">
        <v>355</v>
      </c>
      <c r="DK140" s="78" t="s">
        <v>356</v>
      </c>
      <c r="DL140" s="127" t="s">
        <v>357</v>
      </c>
      <c r="DM140" s="127" t="s">
        <v>358</v>
      </c>
      <c r="DN140" s="55" t="s">
        <v>1897</v>
      </c>
      <c r="DO140" s="68">
        <v>13.774104683195601</v>
      </c>
      <c r="DP140" s="55" t="s">
        <v>1898</v>
      </c>
      <c r="DQ140" s="55" t="s">
        <v>272</v>
      </c>
      <c r="DR140" s="127" t="s">
        <v>359</v>
      </c>
      <c r="DS140" s="169" t="s">
        <v>2098</v>
      </c>
      <c r="DT140" s="77"/>
      <c r="DU140" s="78" t="s">
        <v>735</v>
      </c>
      <c r="DV140" s="123">
        <v>763</v>
      </c>
      <c r="DW140" s="123">
        <v>758</v>
      </c>
      <c r="DX140" s="55">
        <v>2</v>
      </c>
      <c r="DY140" s="55">
        <v>3</v>
      </c>
      <c r="DZ140" s="55">
        <v>6</v>
      </c>
      <c r="EA140" s="55">
        <v>233</v>
      </c>
      <c r="EB140" s="123">
        <v>220</v>
      </c>
      <c r="EC140" s="55">
        <v>225</v>
      </c>
      <c r="ED140" s="55">
        <v>70</v>
      </c>
      <c r="EE140" s="55">
        <v>8</v>
      </c>
      <c r="EF140" s="55">
        <v>0</v>
      </c>
      <c r="EG140" s="55">
        <v>1</v>
      </c>
      <c r="EH140" s="78">
        <v>6</v>
      </c>
      <c r="EI140" s="78">
        <v>0</v>
      </c>
      <c r="EJ140" s="127" t="s">
        <v>268</v>
      </c>
      <c r="EK140" s="127" t="s">
        <v>269</v>
      </c>
      <c r="EL140" s="81">
        <v>23650</v>
      </c>
      <c r="EM140" s="78">
        <v>56</v>
      </c>
      <c r="EN140" s="78" t="s">
        <v>1410</v>
      </c>
      <c r="EO140" s="84">
        <v>52168</v>
      </c>
      <c r="EP140" s="78">
        <v>7.8100000000000005</v>
      </c>
      <c r="EQ140" s="263">
        <v>50238.065688597402</v>
      </c>
      <c r="ER140" s="263">
        <v>345698.45762042498</v>
      </c>
      <c r="ES140" s="84">
        <f t="shared" si="21"/>
        <v>295460.39193182759</v>
      </c>
      <c r="ET140" s="113">
        <f t="shared" si="22"/>
        <v>0.85467662761816976</v>
      </c>
      <c r="EU140" s="55">
        <v>4</v>
      </c>
      <c r="EV140" s="55">
        <v>12</v>
      </c>
      <c r="EW140" s="55" t="s">
        <v>1898</v>
      </c>
      <c r="EX140" s="78" t="s">
        <v>267</v>
      </c>
      <c r="EY140" s="158"/>
      <c r="EZ140" s="158"/>
      <c r="FA140" s="78" t="s">
        <v>267</v>
      </c>
      <c r="FB140" s="55" t="s">
        <v>51</v>
      </c>
      <c r="FC140" s="55" t="s">
        <v>1898</v>
      </c>
      <c r="FD140" s="122"/>
      <c r="FE140" s="55" t="s">
        <v>1919</v>
      </c>
      <c r="FF140" s="127" t="s">
        <v>267</v>
      </c>
      <c r="FG140" s="55" t="s">
        <v>272</v>
      </c>
      <c r="FH140" s="78" t="s">
        <v>1411</v>
      </c>
      <c r="FI140" s="78" t="s">
        <v>362</v>
      </c>
      <c r="FJ140" s="55">
        <v>4003</v>
      </c>
      <c r="FK140" s="55">
        <v>16</v>
      </c>
      <c r="FL140" s="78" t="s">
        <v>650</v>
      </c>
      <c r="FM140" s="55"/>
      <c r="FN140" s="55" t="s">
        <v>1900</v>
      </c>
      <c r="FO140" s="55" t="s">
        <v>1901</v>
      </c>
      <c r="FP140" s="55">
        <v>5</v>
      </c>
      <c r="FQ140" s="125">
        <v>120445651.88711245</v>
      </c>
      <c r="FR140" s="125">
        <v>157857.99723081579</v>
      </c>
      <c r="FS140" s="55">
        <v>1</v>
      </c>
      <c r="FT140" s="55">
        <v>4</v>
      </c>
      <c r="FU140" s="55">
        <v>0</v>
      </c>
      <c r="FV140" s="125">
        <v>2013439</v>
      </c>
      <c r="FW140" s="55">
        <v>0</v>
      </c>
      <c r="FX140" s="125">
        <v>23699249.289999999</v>
      </c>
      <c r="FY140" s="55">
        <v>0</v>
      </c>
      <c r="FZ140" s="125">
        <v>1963779.6</v>
      </c>
      <c r="GA140" s="55" t="s">
        <v>1900</v>
      </c>
      <c r="GB140" s="55" t="s">
        <v>1901</v>
      </c>
      <c r="GC140" s="55" t="s">
        <v>1900</v>
      </c>
      <c r="GD140" s="124">
        <v>86.27</v>
      </c>
      <c r="GE140" s="124">
        <v>35.75</v>
      </c>
      <c r="GF140" s="125">
        <v>4663297.5200000005</v>
      </c>
      <c r="GG140" s="125">
        <v>6152.107546174143</v>
      </c>
      <c r="GH140" s="125">
        <v>8798672.0800000001</v>
      </c>
      <c r="GI140" s="125">
        <v>11607.746807387863</v>
      </c>
      <c r="GJ140" s="125">
        <v>735464.85</v>
      </c>
      <c r="GK140" s="125">
        <v>970.27025065963062</v>
      </c>
      <c r="GL140" s="125">
        <v>783169.92</v>
      </c>
      <c r="GM140" s="125">
        <v>1033.2056992084433</v>
      </c>
      <c r="GN140" s="125">
        <v>713122.89</v>
      </c>
      <c r="GO140" s="125">
        <v>940.79536939313982</v>
      </c>
      <c r="GP140" s="125">
        <v>38432.879999999997</v>
      </c>
      <c r="GQ140" s="125">
        <v>50.703007915567277</v>
      </c>
      <c r="GR140" s="125">
        <v>79352.08</v>
      </c>
      <c r="GS140" s="125">
        <v>104.68612137203166</v>
      </c>
      <c r="GT140" s="125">
        <v>6449129.46</v>
      </c>
      <c r="GU140" s="125">
        <v>8508.0863588390494</v>
      </c>
      <c r="GV140" s="125">
        <v>203174.68000000156</v>
      </c>
      <c r="GW140" s="125">
        <v>268.04047493403903</v>
      </c>
      <c r="GX140" s="55">
        <v>0</v>
      </c>
      <c r="GY140" s="55">
        <v>0</v>
      </c>
      <c r="GZ140" s="55">
        <v>0</v>
      </c>
      <c r="HA140" s="55" t="s">
        <v>1898</v>
      </c>
      <c r="HB140" s="172">
        <v>0.48592241633650679</v>
      </c>
      <c r="HC140" s="123">
        <v>477</v>
      </c>
      <c r="HD140" s="153">
        <v>0.20976253298153033</v>
      </c>
      <c r="HE140" s="123">
        <v>56</v>
      </c>
      <c r="HF140" s="153">
        <v>7.3878627968337732E-2</v>
      </c>
      <c r="HG140" s="123">
        <v>4386</v>
      </c>
      <c r="HH140" s="153">
        <v>1.9287598944591029</v>
      </c>
      <c r="HI140" s="123">
        <v>82</v>
      </c>
      <c r="HJ140" s="153">
        <v>0.10817941952506596</v>
      </c>
      <c r="HK140" s="123">
        <v>1325</v>
      </c>
      <c r="HL140" s="153">
        <v>0.58267370272647323</v>
      </c>
      <c r="HM140" s="123">
        <v>14</v>
      </c>
      <c r="HN140" s="153">
        <v>1.8469656992084433E-2</v>
      </c>
      <c r="HO140" s="123">
        <v>1013</v>
      </c>
      <c r="HP140" s="153">
        <v>0.44547053649956025</v>
      </c>
      <c r="HQ140" s="123">
        <v>1207</v>
      </c>
      <c r="HR140" s="153">
        <v>0.53078276165347404</v>
      </c>
      <c r="HS140" s="123">
        <v>5</v>
      </c>
      <c r="HT140" s="153">
        <v>2.5</v>
      </c>
      <c r="HU140" s="123">
        <v>7</v>
      </c>
      <c r="HV140" s="153">
        <v>3.5</v>
      </c>
      <c r="HW140" s="123">
        <v>515</v>
      </c>
      <c r="HX140" s="123">
        <v>171.66666666666666</v>
      </c>
      <c r="HY140" s="153">
        <v>1.1921296296296295</v>
      </c>
      <c r="HZ140" s="123">
        <v>22548</v>
      </c>
      <c r="IA140" s="153">
        <v>9.9155672823219003</v>
      </c>
      <c r="IB140" s="123">
        <v>19</v>
      </c>
      <c r="IC140" s="153">
        <v>2.5065963060686015E-2</v>
      </c>
      <c r="ID140" s="123">
        <v>9903</v>
      </c>
      <c r="IE140" s="153">
        <v>4.3548812664907652</v>
      </c>
      <c r="IF140" s="123">
        <v>1223</v>
      </c>
      <c r="IG140" s="153">
        <v>1.6134564643799472</v>
      </c>
      <c r="IH140" s="123">
        <v>1018</v>
      </c>
      <c r="II140" s="153">
        <v>0.44766930518909409</v>
      </c>
      <c r="IJ140" s="123">
        <v>321</v>
      </c>
      <c r="IK140" s="153">
        <v>0.42348284960422161</v>
      </c>
      <c r="IL140" s="95">
        <v>0</v>
      </c>
      <c r="IM140" s="95">
        <v>0</v>
      </c>
      <c r="IN140" s="95">
        <v>0</v>
      </c>
      <c r="IO140" s="95">
        <v>0</v>
      </c>
      <c r="IP140" s="95">
        <v>0</v>
      </c>
      <c r="IQ140" s="113" t="s">
        <v>1900</v>
      </c>
      <c r="IR140" s="113" t="s">
        <v>1900</v>
      </c>
      <c r="IS140" s="113" t="s">
        <v>1900</v>
      </c>
      <c r="IT140" s="95">
        <v>51</v>
      </c>
      <c r="IU140" s="95">
        <v>30</v>
      </c>
      <c r="IV140" s="113">
        <v>3.9577836411609502E-2</v>
      </c>
      <c r="IW140" s="95">
        <v>4</v>
      </c>
      <c r="IX140" s="95">
        <v>20</v>
      </c>
      <c r="IY140" s="124">
        <f t="shared" si="23"/>
        <v>0.52770448548812665</v>
      </c>
      <c r="IZ140" s="124">
        <f t="shared" si="23"/>
        <v>2.6385224274406331</v>
      </c>
      <c r="JA140" s="182" t="s">
        <v>272</v>
      </c>
      <c r="JB140" s="182">
        <v>39</v>
      </c>
      <c r="JC140" s="230">
        <v>5.1114023591087812E-2</v>
      </c>
      <c r="JD140" s="205"/>
    </row>
    <row r="141" spans="1:264" s="35" customFormat="1" ht="29.25" hidden="1" customHeight="1">
      <c r="A141" s="122" t="s">
        <v>278</v>
      </c>
      <c r="B141" s="158" t="s">
        <v>278</v>
      </c>
      <c r="C141" s="158" t="s">
        <v>1786</v>
      </c>
      <c r="D141" s="55">
        <v>135</v>
      </c>
      <c r="E141" s="158" t="s">
        <v>1413</v>
      </c>
      <c r="F141" s="145">
        <v>177</v>
      </c>
      <c r="G141" s="55" t="s">
        <v>2097</v>
      </c>
      <c r="H141" s="123">
        <v>341</v>
      </c>
      <c r="I141" s="123">
        <v>716</v>
      </c>
      <c r="J141" s="124">
        <v>2.0997067</v>
      </c>
      <c r="K141" s="124">
        <v>24.490322599999999</v>
      </c>
      <c r="L141" s="123">
        <v>257</v>
      </c>
      <c r="M141" s="123">
        <v>459</v>
      </c>
      <c r="N141" s="123">
        <v>37</v>
      </c>
      <c r="O141" s="123">
        <v>60</v>
      </c>
      <c r="P141" s="123">
        <v>66</v>
      </c>
      <c r="Q141" s="123">
        <v>57</v>
      </c>
      <c r="R141" s="123">
        <v>47</v>
      </c>
      <c r="S141" s="123">
        <v>84</v>
      </c>
      <c r="T141" s="123">
        <v>78</v>
      </c>
      <c r="U141" s="123">
        <v>61</v>
      </c>
      <c r="V141" s="123">
        <v>39</v>
      </c>
      <c r="W141" s="123">
        <v>47</v>
      </c>
      <c r="X141" s="123">
        <v>73</v>
      </c>
      <c r="Y141" s="123">
        <v>53</v>
      </c>
      <c r="Z141" s="123">
        <v>14</v>
      </c>
      <c r="AA141" s="123">
        <v>200</v>
      </c>
      <c r="AB141" s="123">
        <v>167</v>
      </c>
      <c r="AC141" s="123">
        <v>140</v>
      </c>
      <c r="AD141" s="123">
        <v>8</v>
      </c>
      <c r="AE141" s="123">
        <v>379</v>
      </c>
      <c r="AF141" s="123">
        <v>320</v>
      </c>
      <c r="AG141" s="123">
        <v>9</v>
      </c>
      <c r="AH141" s="123">
        <v>0</v>
      </c>
      <c r="AI141" s="123">
        <v>161</v>
      </c>
      <c r="AJ141" s="123">
        <v>68</v>
      </c>
      <c r="AK141" s="123">
        <v>6</v>
      </c>
      <c r="AL141" s="123">
        <v>8</v>
      </c>
      <c r="AM141" s="123">
        <v>37</v>
      </c>
      <c r="AN141" s="125">
        <v>548.94134897360709</v>
      </c>
      <c r="AO141" s="125">
        <v>400</v>
      </c>
      <c r="AP141" s="123">
        <v>4</v>
      </c>
      <c r="AQ141" s="123">
        <v>25</v>
      </c>
      <c r="AR141" s="123">
        <v>98</v>
      </c>
      <c r="AS141" s="123">
        <v>38</v>
      </c>
      <c r="AT141" s="123">
        <v>37</v>
      </c>
      <c r="AU141" s="123">
        <v>23</v>
      </c>
      <c r="AV141" s="123">
        <v>21</v>
      </c>
      <c r="AW141" s="123">
        <v>19</v>
      </c>
      <c r="AX141" s="123">
        <v>9</v>
      </c>
      <c r="AY141" s="123">
        <v>14</v>
      </c>
      <c r="AZ141" s="123">
        <v>53</v>
      </c>
      <c r="BA141" s="125">
        <v>25384.534954407296</v>
      </c>
      <c r="BB141" s="125">
        <v>18000</v>
      </c>
      <c r="BC141" s="123">
        <v>16</v>
      </c>
      <c r="BD141" s="123">
        <v>56</v>
      </c>
      <c r="BE141" s="123">
        <v>64</v>
      </c>
      <c r="BF141" s="123">
        <v>42</v>
      </c>
      <c r="BG141" s="123">
        <v>28</v>
      </c>
      <c r="BH141" s="123">
        <v>17</v>
      </c>
      <c r="BI141" s="123">
        <v>22</v>
      </c>
      <c r="BJ141" s="123">
        <v>15</v>
      </c>
      <c r="BK141" s="123">
        <v>15</v>
      </c>
      <c r="BL141" s="123">
        <v>13</v>
      </c>
      <c r="BM141" s="123">
        <v>9</v>
      </c>
      <c r="BN141" s="123">
        <v>9</v>
      </c>
      <c r="BO141" s="123">
        <v>8</v>
      </c>
      <c r="BP141" s="123">
        <v>5</v>
      </c>
      <c r="BQ141" s="123">
        <v>2</v>
      </c>
      <c r="BR141" s="123">
        <v>0</v>
      </c>
      <c r="BS141" s="123">
        <v>4</v>
      </c>
      <c r="BT141" s="123">
        <v>1</v>
      </c>
      <c r="BU141" s="123">
        <v>1</v>
      </c>
      <c r="BV141" s="123">
        <v>0</v>
      </c>
      <c r="BW141" s="123">
        <v>2</v>
      </c>
      <c r="BX141" s="123">
        <v>146</v>
      </c>
      <c r="BY141" s="125">
        <v>38839.034246575342</v>
      </c>
      <c r="BZ141" s="125">
        <v>35460</v>
      </c>
      <c r="CA141" s="123">
        <v>46</v>
      </c>
      <c r="CB141" s="125">
        <v>13138.717391304348</v>
      </c>
      <c r="CC141" s="125">
        <v>11807</v>
      </c>
      <c r="CD141" s="123">
        <v>137</v>
      </c>
      <c r="CE141" s="125">
        <v>16022.963503649635</v>
      </c>
      <c r="CF141" s="125">
        <v>10536</v>
      </c>
      <c r="CG141" s="123">
        <v>208</v>
      </c>
      <c r="CH141" s="123">
        <v>64</v>
      </c>
      <c r="CI141" s="123">
        <v>49</v>
      </c>
      <c r="CJ141" s="123">
        <v>7</v>
      </c>
      <c r="CK141" s="123">
        <v>1</v>
      </c>
      <c r="CL141" s="123">
        <v>1</v>
      </c>
      <c r="CM141" s="126">
        <v>2.9325513196480938E-3</v>
      </c>
      <c r="CN141" s="123">
        <v>14</v>
      </c>
      <c r="CO141" s="126">
        <v>4.1055718475073312E-2</v>
      </c>
      <c r="CP141" s="123">
        <v>153</v>
      </c>
      <c r="CQ141" s="123">
        <v>44</v>
      </c>
      <c r="CR141" s="126">
        <v>6.1452513966480445E-2</v>
      </c>
      <c r="CS141" s="123">
        <v>50</v>
      </c>
      <c r="CT141" s="126">
        <f t="shared" si="17"/>
        <v>0.1466275659824047</v>
      </c>
      <c r="CU141" s="123">
        <v>123</v>
      </c>
      <c r="CV141" s="126">
        <f t="shared" si="18"/>
        <v>0.36070381231671556</v>
      </c>
      <c r="CW141" s="123">
        <v>12</v>
      </c>
      <c r="CX141" s="126">
        <f t="shared" si="19"/>
        <v>3.519061583577713E-2</v>
      </c>
      <c r="CY141" s="123">
        <v>67</v>
      </c>
      <c r="CZ141" s="126">
        <f t="shared" si="20"/>
        <v>0.19648093841642228</v>
      </c>
      <c r="DA141" s="122" t="s">
        <v>2004</v>
      </c>
      <c r="DB141" s="55"/>
      <c r="DC141" s="55">
        <v>0</v>
      </c>
      <c r="DD141" s="55">
        <v>0</v>
      </c>
      <c r="DE141" s="78" t="s">
        <v>350</v>
      </c>
      <c r="DF141" s="127" t="s">
        <v>351</v>
      </c>
      <c r="DG141" s="78" t="s">
        <v>352</v>
      </c>
      <c r="DH141" s="127" t="s">
        <v>353</v>
      </c>
      <c r="DI141" s="78" t="s">
        <v>354</v>
      </c>
      <c r="DJ141" s="127" t="s">
        <v>355</v>
      </c>
      <c r="DK141" s="78" t="s">
        <v>356</v>
      </c>
      <c r="DL141" s="127" t="s">
        <v>357</v>
      </c>
      <c r="DM141" s="127" t="s">
        <v>358</v>
      </c>
      <c r="DN141" s="55" t="s">
        <v>1897</v>
      </c>
      <c r="DO141" s="68">
        <v>13.774104683195601</v>
      </c>
      <c r="DP141" s="55" t="s">
        <v>1898</v>
      </c>
      <c r="DQ141" s="55" t="s">
        <v>272</v>
      </c>
      <c r="DR141" s="127" t="s">
        <v>359</v>
      </c>
      <c r="DS141" s="169" t="s">
        <v>2098</v>
      </c>
      <c r="DT141" s="77"/>
      <c r="DU141" s="78" t="s">
        <v>267</v>
      </c>
      <c r="DV141" s="123">
        <v>342</v>
      </c>
      <c r="DW141" s="123">
        <v>341</v>
      </c>
      <c r="DX141" s="55">
        <v>1</v>
      </c>
      <c r="DY141" s="55">
        <v>0</v>
      </c>
      <c r="DZ141" s="55">
        <v>0</v>
      </c>
      <c r="EA141" s="55">
        <v>129</v>
      </c>
      <c r="EB141" s="123">
        <v>127</v>
      </c>
      <c r="EC141" s="55">
        <v>86</v>
      </c>
      <c r="ED141" s="55">
        <v>0</v>
      </c>
      <c r="EE141" s="55">
        <v>0</v>
      </c>
      <c r="EF141" s="55">
        <v>0</v>
      </c>
      <c r="EG141" s="55">
        <v>0</v>
      </c>
      <c r="EH141" s="78">
        <v>3</v>
      </c>
      <c r="EI141" s="78">
        <v>0</v>
      </c>
      <c r="EJ141" s="127" t="s">
        <v>268</v>
      </c>
      <c r="EK141" s="127" t="s">
        <v>269</v>
      </c>
      <c r="EL141" s="81">
        <v>24472</v>
      </c>
      <c r="EM141" s="78">
        <v>54</v>
      </c>
      <c r="EN141" s="78" t="s">
        <v>1015</v>
      </c>
      <c r="EO141" s="84">
        <v>24067</v>
      </c>
      <c r="EP141" s="78">
        <v>3.36</v>
      </c>
      <c r="EQ141" s="263">
        <v>24044.801970171</v>
      </c>
      <c r="ER141" s="263">
        <v>148881.11639009399</v>
      </c>
      <c r="ES141" s="84">
        <f t="shared" si="21"/>
        <v>124836.31441992299</v>
      </c>
      <c r="ET141" s="113">
        <f t="shared" si="22"/>
        <v>0.83849663037742472</v>
      </c>
      <c r="EU141" s="55">
        <v>0</v>
      </c>
      <c r="EV141" s="55">
        <v>6</v>
      </c>
      <c r="EW141" s="55" t="s">
        <v>1898</v>
      </c>
      <c r="EX141" s="78" t="s">
        <v>267</v>
      </c>
      <c r="EY141" s="158"/>
      <c r="EZ141" s="158"/>
      <c r="FA141" s="78" t="s">
        <v>267</v>
      </c>
      <c r="FB141" s="55" t="s">
        <v>51</v>
      </c>
      <c r="FC141" s="55" t="s">
        <v>1898</v>
      </c>
      <c r="FD141" s="122"/>
      <c r="FE141" s="55" t="s">
        <v>1919</v>
      </c>
      <c r="FF141" s="127" t="s">
        <v>267</v>
      </c>
      <c r="FG141" s="55" t="s">
        <v>1904</v>
      </c>
      <c r="FH141" s="78" t="s">
        <v>1414</v>
      </c>
      <c r="FI141" s="78" t="s">
        <v>362</v>
      </c>
      <c r="FJ141" s="55">
        <v>4003</v>
      </c>
      <c r="FK141" s="55">
        <v>16</v>
      </c>
      <c r="FL141" s="78" t="s">
        <v>650</v>
      </c>
      <c r="FM141" s="55"/>
      <c r="FN141" s="55" t="s">
        <v>1900</v>
      </c>
      <c r="FO141" s="55" t="s">
        <v>1901</v>
      </c>
      <c r="FP141" s="55">
        <v>2</v>
      </c>
      <c r="FQ141" s="125">
        <v>44793053.22122255</v>
      </c>
      <c r="FR141" s="125">
        <v>130973.83982813612</v>
      </c>
      <c r="FS141" s="55">
        <v>2</v>
      </c>
      <c r="FT141" s="55" t="s">
        <v>1920</v>
      </c>
      <c r="FU141" s="55">
        <v>0</v>
      </c>
      <c r="FV141" s="125">
        <v>0</v>
      </c>
      <c r="FW141" s="55">
        <v>4</v>
      </c>
      <c r="FX141" s="125">
        <v>2085912.51</v>
      </c>
      <c r="FY141" s="55">
        <v>3</v>
      </c>
      <c r="FZ141" s="125">
        <v>2713841.11</v>
      </c>
      <c r="GA141" s="55" t="s">
        <v>1900</v>
      </c>
      <c r="GB141" s="55" t="s">
        <v>1901</v>
      </c>
      <c r="GC141" s="55" t="s">
        <v>1900</v>
      </c>
      <c r="GD141" s="124">
        <v>80.05</v>
      </c>
      <c r="GE141" s="124">
        <v>48.09</v>
      </c>
      <c r="GF141" s="125">
        <v>2029820.6600000004</v>
      </c>
      <c r="GG141" s="125">
        <v>5952.5532551319657</v>
      </c>
      <c r="GH141" s="125">
        <v>3893215.9400000009</v>
      </c>
      <c r="GI141" s="125">
        <v>11417.055542521997</v>
      </c>
      <c r="GJ141" s="125">
        <v>320025.7</v>
      </c>
      <c r="GK141" s="125">
        <v>938.49178885630499</v>
      </c>
      <c r="GL141" s="125">
        <v>349768.13</v>
      </c>
      <c r="GM141" s="125">
        <v>1025.7129912023461</v>
      </c>
      <c r="GN141" s="125">
        <v>338722.2</v>
      </c>
      <c r="GO141" s="125">
        <v>993.32023460410562</v>
      </c>
      <c r="GP141" s="125">
        <v>7587.47</v>
      </c>
      <c r="GQ141" s="125">
        <v>22.250645161290322</v>
      </c>
      <c r="GR141" s="125">
        <v>75907.199999999997</v>
      </c>
      <c r="GS141" s="125">
        <v>222.60175953079178</v>
      </c>
      <c r="GT141" s="125">
        <v>2801205.2400000012</v>
      </c>
      <c r="GU141" s="125">
        <v>8214.6781231671594</v>
      </c>
      <c r="GV141" s="125">
        <v>91551.409999999683</v>
      </c>
      <c r="GW141" s="125">
        <v>268.47920821114275</v>
      </c>
      <c r="GX141" s="55">
        <v>0</v>
      </c>
      <c r="GY141" s="55">
        <v>0</v>
      </c>
      <c r="GZ141" s="55">
        <v>0</v>
      </c>
      <c r="HA141" s="55" t="s">
        <v>1898</v>
      </c>
      <c r="HB141" s="172">
        <v>0.48612574055639862</v>
      </c>
      <c r="HC141" s="123">
        <v>245</v>
      </c>
      <c r="HD141" s="153">
        <v>0.23949169110459434</v>
      </c>
      <c r="HE141" s="123">
        <v>19</v>
      </c>
      <c r="HF141" s="153">
        <v>5.5718475073313782E-2</v>
      </c>
      <c r="HG141" s="123">
        <v>1757</v>
      </c>
      <c r="HH141" s="153">
        <v>1.7174975562072334</v>
      </c>
      <c r="HI141" s="123">
        <v>35</v>
      </c>
      <c r="HJ141" s="153">
        <v>0.10263929618768329</v>
      </c>
      <c r="HK141" s="123">
        <v>820</v>
      </c>
      <c r="HL141" s="153">
        <v>0.80156402737047894</v>
      </c>
      <c r="HM141" s="123">
        <v>62</v>
      </c>
      <c r="HN141" s="153">
        <v>0.18181818181818182</v>
      </c>
      <c r="HO141" s="123">
        <v>355</v>
      </c>
      <c r="HP141" s="153">
        <v>0.34701857282502441</v>
      </c>
      <c r="HQ141" s="123">
        <v>716</v>
      </c>
      <c r="HR141" s="153">
        <v>0.699902248289345</v>
      </c>
      <c r="HS141" s="123">
        <v>7</v>
      </c>
      <c r="HT141" s="153">
        <v>3.5</v>
      </c>
      <c r="HU141" s="123">
        <v>7</v>
      </c>
      <c r="HV141" s="153">
        <v>3.5</v>
      </c>
      <c r="HW141" s="123">
        <v>228</v>
      </c>
      <c r="HX141" s="123">
        <v>76</v>
      </c>
      <c r="HY141" s="153">
        <v>1.0555555555555556</v>
      </c>
      <c r="HZ141" s="123">
        <v>8801</v>
      </c>
      <c r="IA141" s="153">
        <v>8.6031280547409583</v>
      </c>
      <c r="IB141" s="123">
        <v>15</v>
      </c>
      <c r="IC141" s="153">
        <v>4.398826979472141E-2</v>
      </c>
      <c r="ID141" s="123">
        <v>4324</v>
      </c>
      <c r="IE141" s="153">
        <v>4.2267839687194524</v>
      </c>
      <c r="IF141" s="123">
        <v>548</v>
      </c>
      <c r="IG141" s="153">
        <v>1.6070381231671553</v>
      </c>
      <c r="IH141" s="123">
        <v>395</v>
      </c>
      <c r="II141" s="153">
        <v>0.38611925708699901</v>
      </c>
      <c r="IJ141" s="123">
        <v>106</v>
      </c>
      <c r="IK141" s="153">
        <v>0.31085043988269795</v>
      </c>
      <c r="IL141" s="95">
        <v>0</v>
      </c>
      <c r="IM141" s="95">
        <v>0</v>
      </c>
      <c r="IN141" s="95">
        <v>0</v>
      </c>
      <c r="IO141" s="95">
        <v>0</v>
      </c>
      <c r="IP141" s="95">
        <v>0</v>
      </c>
      <c r="IQ141" s="113" t="s">
        <v>1900</v>
      </c>
      <c r="IR141" s="113" t="s">
        <v>1900</v>
      </c>
      <c r="IS141" s="113" t="s">
        <v>1900</v>
      </c>
      <c r="IT141" s="95">
        <v>51</v>
      </c>
      <c r="IU141" s="95">
        <v>15</v>
      </c>
      <c r="IV141" s="113">
        <v>4.398826979472141E-2</v>
      </c>
      <c r="IW141" s="95" t="s">
        <v>1900</v>
      </c>
      <c r="IX141" s="95" t="s">
        <v>1900</v>
      </c>
      <c r="IY141" s="124" t="s">
        <v>1900</v>
      </c>
      <c r="IZ141" s="124" t="s">
        <v>1900</v>
      </c>
      <c r="JA141" s="182" t="s">
        <v>267</v>
      </c>
      <c r="JB141" s="182">
        <v>18</v>
      </c>
      <c r="JC141" s="230">
        <v>5.2631578947368418E-2</v>
      </c>
      <c r="JD141" s="205"/>
    </row>
    <row r="142" spans="1:264" s="35" customFormat="1" ht="29.25" hidden="1" customHeight="1">
      <c r="A142" s="122" t="s">
        <v>278</v>
      </c>
      <c r="B142" s="158" t="s">
        <v>278</v>
      </c>
      <c r="C142" s="158" t="s">
        <v>1798</v>
      </c>
      <c r="D142" s="55">
        <v>167</v>
      </c>
      <c r="E142" s="158" t="s">
        <v>1418</v>
      </c>
      <c r="F142" s="145">
        <v>282</v>
      </c>
      <c r="G142" s="55" t="s">
        <v>2001</v>
      </c>
      <c r="H142" s="123">
        <v>59</v>
      </c>
      <c r="I142" s="123">
        <v>98</v>
      </c>
      <c r="J142" s="124">
        <v>1.6610168999999999</v>
      </c>
      <c r="K142" s="124">
        <v>22.637288099999999</v>
      </c>
      <c r="L142" s="123">
        <v>33</v>
      </c>
      <c r="M142" s="123">
        <v>65</v>
      </c>
      <c r="N142" s="123">
        <v>5</v>
      </c>
      <c r="O142" s="123">
        <v>9</v>
      </c>
      <c r="P142" s="123">
        <v>8</v>
      </c>
      <c r="Q142" s="123">
        <v>4</v>
      </c>
      <c r="R142" s="123">
        <v>2</v>
      </c>
      <c r="S142" s="123">
        <v>14</v>
      </c>
      <c r="T142" s="123">
        <v>8</v>
      </c>
      <c r="U142" s="123">
        <v>12</v>
      </c>
      <c r="V142" s="123">
        <v>5</v>
      </c>
      <c r="W142" s="123">
        <v>4</v>
      </c>
      <c r="X142" s="123">
        <v>14</v>
      </c>
      <c r="Y142" s="123">
        <v>7</v>
      </c>
      <c r="Z142" s="123">
        <v>6</v>
      </c>
      <c r="AA142" s="123">
        <v>24</v>
      </c>
      <c r="AB142" s="123">
        <v>29</v>
      </c>
      <c r="AC142" s="123">
        <v>27</v>
      </c>
      <c r="AD142" s="123">
        <v>2</v>
      </c>
      <c r="AE142" s="123">
        <v>92</v>
      </c>
      <c r="AF142" s="123">
        <v>4</v>
      </c>
      <c r="AG142" s="123">
        <v>0</v>
      </c>
      <c r="AH142" s="123">
        <v>0</v>
      </c>
      <c r="AI142" s="123">
        <v>35</v>
      </c>
      <c r="AJ142" s="123">
        <v>7</v>
      </c>
      <c r="AK142" s="123">
        <v>1</v>
      </c>
      <c r="AL142" s="123">
        <v>1</v>
      </c>
      <c r="AM142" s="123">
        <v>1</v>
      </c>
      <c r="AN142" s="125">
        <v>523.18644067796606</v>
      </c>
      <c r="AO142" s="125">
        <v>400</v>
      </c>
      <c r="AP142" s="123">
        <v>1</v>
      </c>
      <c r="AQ142" s="123">
        <v>3</v>
      </c>
      <c r="AR142" s="123">
        <v>19</v>
      </c>
      <c r="AS142" s="123">
        <v>6</v>
      </c>
      <c r="AT142" s="123">
        <v>10</v>
      </c>
      <c r="AU142" s="123">
        <v>2</v>
      </c>
      <c r="AV142" s="123">
        <v>4</v>
      </c>
      <c r="AW142" s="123">
        <v>2</v>
      </c>
      <c r="AX142" s="123">
        <v>3</v>
      </c>
      <c r="AY142" s="123">
        <v>1</v>
      </c>
      <c r="AZ142" s="123">
        <v>8</v>
      </c>
      <c r="BA142" s="125">
        <v>25179.813559322032</v>
      </c>
      <c r="BB142" s="125">
        <v>17899</v>
      </c>
      <c r="BC142" s="123">
        <v>3</v>
      </c>
      <c r="BD142" s="123">
        <v>10</v>
      </c>
      <c r="BE142" s="123">
        <v>11</v>
      </c>
      <c r="BF142" s="123">
        <v>10</v>
      </c>
      <c r="BG142" s="123">
        <v>7</v>
      </c>
      <c r="BH142" s="123">
        <v>3</v>
      </c>
      <c r="BI142" s="123">
        <v>3</v>
      </c>
      <c r="BJ142" s="123">
        <v>2</v>
      </c>
      <c r="BK142" s="123">
        <v>3</v>
      </c>
      <c r="BL142" s="123">
        <v>1</v>
      </c>
      <c r="BM142" s="123">
        <v>0</v>
      </c>
      <c r="BN142" s="123">
        <v>2</v>
      </c>
      <c r="BO142" s="123">
        <v>2</v>
      </c>
      <c r="BP142" s="123">
        <v>0</v>
      </c>
      <c r="BQ142" s="123">
        <v>0</v>
      </c>
      <c r="BR142" s="123">
        <v>1</v>
      </c>
      <c r="BS142" s="123">
        <v>0</v>
      </c>
      <c r="BT142" s="123">
        <v>0</v>
      </c>
      <c r="BU142" s="123">
        <v>0</v>
      </c>
      <c r="BV142" s="123">
        <v>0</v>
      </c>
      <c r="BW142" s="123">
        <v>1</v>
      </c>
      <c r="BX142" s="123">
        <v>24</v>
      </c>
      <c r="BY142" s="125">
        <v>36297.5</v>
      </c>
      <c r="BZ142" s="125">
        <v>27104</v>
      </c>
      <c r="CA142" s="123">
        <v>6</v>
      </c>
      <c r="CB142" s="125">
        <v>8572</v>
      </c>
      <c r="CC142" s="125">
        <v>6888</v>
      </c>
      <c r="CD142" s="123">
        <v>29</v>
      </c>
      <c r="CE142" s="125">
        <v>19415.068965517243</v>
      </c>
      <c r="CF142" s="125">
        <v>10908</v>
      </c>
      <c r="CG142" s="123">
        <v>39</v>
      </c>
      <c r="CH142" s="123">
        <v>10</v>
      </c>
      <c r="CI142" s="123">
        <v>8</v>
      </c>
      <c r="CJ142" s="123">
        <v>1</v>
      </c>
      <c r="CK142" s="123">
        <v>0</v>
      </c>
      <c r="CL142" s="123">
        <v>1</v>
      </c>
      <c r="CM142" s="126">
        <v>1.6949152542372881E-2</v>
      </c>
      <c r="CN142" s="123">
        <v>5</v>
      </c>
      <c r="CO142" s="126">
        <v>8.4745762711864403E-2</v>
      </c>
      <c r="CP142" s="123">
        <v>24</v>
      </c>
      <c r="CQ142" s="123">
        <v>7</v>
      </c>
      <c r="CR142" s="126">
        <v>7.1428571428571425E-2</v>
      </c>
      <c r="CS142" s="123">
        <v>14</v>
      </c>
      <c r="CT142" s="126">
        <f t="shared" si="17"/>
        <v>0.23728813559322035</v>
      </c>
      <c r="CU142" s="123">
        <v>29</v>
      </c>
      <c r="CV142" s="126">
        <f t="shared" si="18"/>
        <v>0.49152542372881358</v>
      </c>
      <c r="CW142" s="123">
        <v>4</v>
      </c>
      <c r="CX142" s="126">
        <f t="shared" si="19"/>
        <v>6.7796610169491525E-2</v>
      </c>
      <c r="CY142" s="123">
        <v>19</v>
      </c>
      <c r="CZ142" s="126">
        <f t="shared" si="20"/>
        <v>0.32203389830508472</v>
      </c>
      <c r="DA142" s="122" t="s">
        <v>2002</v>
      </c>
      <c r="DB142" s="55"/>
      <c r="DC142" s="55">
        <v>0</v>
      </c>
      <c r="DD142" s="55">
        <v>0</v>
      </c>
      <c r="DE142" s="78" t="s">
        <v>280</v>
      </c>
      <c r="DF142" s="127" t="s">
        <v>281</v>
      </c>
      <c r="DG142" s="78" t="s">
        <v>1419</v>
      </c>
      <c r="DH142" s="127" t="s">
        <v>1420</v>
      </c>
      <c r="DI142" s="78" t="s">
        <v>284</v>
      </c>
      <c r="DJ142" s="127" t="s">
        <v>285</v>
      </c>
      <c r="DK142" s="78" t="s">
        <v>286</v>
      </c>
      <c r="DL142" s="127" t="s">
        <v>287</v>
      </c>
      <c r="DM142" s="127" t="s">
        <v>1124</v>
      </c>
      <c r="DN142" s="55" t="s">
        <v>1897</v>
      </c>
      <c r="DO142" s="68">
        <v>10</v>
      </c>
      <c r="DP142" s="55" t="s">
        <v>1898</v>
      </c>
      <c r="DQ142" s="55" t="s">
        <v>272</v>
      </c>
      <c r="DR142" s="127" t="s">
        <v>530</v>
      </c>
      <c r="DS142" s="169" t="s">
        <v>2099</v>
      </c>
      <c r="DT142" s="78">
        <v>2021</v>
      </c>
      <c r="DU142" s="78" t="s">
        <v>267</v>
      </c>
      <c r="DV142" s="123">
        <v>61</v>
      </c>
      <c r="DW142" s="123">
        <v>58</v>
      </c>
      <c r="DX142" s="55">
        <v>2</v>
      </c>
      <c r="DY142" s="55">
        <v>1</v>
      </c>
      <c r="DZ142" s="55">
        <v>5</v>
      </c>
      <c r="EA142" s="55">
        <v>43</v>
      </c>
      <c r="EB142" s="123">
        <v>13</v>
      </c>
      <c r="EC142" s="55">
        <v>0</v>
      </c>
      <c r="ED142" s="55">
        <v>0</v>
      </c>
      <c r="EE142" s="55">
        <v>0</v>
      </c>
      <c r="EF142" s="55">
        <v>0</v>
      </c>
      <c r="EG142" s="55">
        <v>0</v>
      </c>
      <c r="EH142" s="78">
        <v>1</v>
      </c>
      <c r="EI142" s="78">
        <v>0</v>
      </c>
      <c r="EJ142" s="127" t="s">
        <v>268</v>
      </c>
      <c r="EK142" s="127" t="s">
        <v>269</v>
      </c>
      <c r="EL142" s="81">
        <v>28262</v>
      </c>
      <c r="EM142" s="78">
        <v>43</v>
      </c>
      <c r="EN142" s="78" t="s">
        <v>271</v>
      </c>
      <c r="EO142" s="84">
        <v>13470</v>
      </c>
      <c r="EP142" s="78">
        <v>0.45</v>
      </c>
      <c r="EQ142" s="263">
        <v>13388.5376459171</v>
      </c>
      <c r="ER142" s="263">
        <v>22643.901523356799</v>
      </c>
      <c r="ES142" s="84">
        <f t="shared" si="21"/>
        <v>9255.3638774396986</v>
      </c>
      <c r="ET142" s="113">
        <f t="shared" si="22"/>
        <v>0.4087353881084913</v>
      </c>
      <c r="EU142" s="55">
        <v>2</v>
      </c>
      <c r="EV142" s="55">
        <v>1</v>
      </c>
      <c r="EW142" s="55" t="s">
        <v>1898</v>
      </c>
      <c r="EX142" s="78" t="s">
        <v>267</v>
      </c>
      <c r="EY142" s="158"/>
      <c r="EZ142" s="158"/>
      <c r="FA142" s="78" t="s">
        <v>272</v>
      </c>
      <c r="FB142" s="55" t="s">
        <v>51</v>
      </c>
      <c r="FC142" s="55" t="s">
        <v>1898</v>
      </c>
      <c r="FD142" s="122"/>
      <c r="FE142" s="55"/>
      <c r="FF142" s="127" t="s">
        <v>267</v>
      </c>
      <c r="FG142" s="55" t="s">
        <v>272</v>
      </c>
      <c r="FH142" s="78" t="s">
        <v>1421</v>
      </c>
      <c r="FI142" s="78" t="s">
        <v>1126</v>
      </c>
      <c r="FJ142" s="55">
        <v>4010</v>
      </c>
      <c r="FK142" s="55">
        <v>17</v>
      </c>
      <c r="FL142" s="78" t="s">
        <v>1128</v>
      </c>
      <c r="FM142" s="55"/>
      <c r="FN142" s="55" t="s">
        <v>1900</v>
      </c>
      <c r="FO142" s="55" t="s">
        <v>1900</v>
      </c>
      <c r="FP142" s="55">
        <v>1</v>
      </c>
      <c r="FQ142" s="125">
        <v>13163887.36928899</v>
      </c>
      <c r="FR142" s="125">
        <v>215801.43228342608</v>
      </c>
      <c r="FS142" s="55">
        <v>3</v>
      </c>
      <c r="FT142" s="55">
        <v>5</v>
      </c>
      <c r="FU142" s="55">
        <v>0</v>
      </c>
      <c r="FV142" s="125">
        <v>0</v>
      </c>
      <c r="FW142" s="55">
        <v>4</v>
      </c>
      <c r="FX142" s="125">
        <v>1581781.05</v>
      </c>
      <c r="FY142" s="55">
        <v>1</v>
      </c>
      <c r="FZ142" s="125">
        <v>1025549.04</v>
      </c>
      <c r="GA142" s="55" t="s">
        <v>1900</v>
      </c>
      <c r="GB142" s="55" t="s">
        <v>1900</v>
      </c>
      <c r="GC142" s="55" t="s">
        <v>1900</v>
      </c>
      <c r="GD142" s="124">
        <v>94.81</v>
      </c>
      <c r="GE142" s="124">
        <v>44.83</v>
      </c>
      <c r="GF142" s="125">
        <v>357869.69</v>
      </c>
      <c r="GG142" s="125">
        <v>6170.1670689655175</v>
      </c>
      <c r="GH142" s="125">
        <v>1026499.72</v>
      </c>
      <c r="GI142" s="125">
        <v>17698.271034482757</v>
      </c>
      <c r="GJ142" s="125">
        <v>60589.1</v>
      </c>
      <c r="GK142" s="125">
        <v>1044.6396551724138</v>
      </c>
      <c r="GL142" s="125">
        <v>61026.67</v>
      </c>
      <c r="GM142" s="125">
        <v>1052.1839655172414</v>
      </c>
      <c r="GN142" s="125">
        <v>65116.76</v>
      </c>
      <c r="GO142" s="125">
        <v>1122.7027586206898</v>
      </c>
      <c r="GP142" s="125">
        <v>4247.66</v>
      </c>
      <c r="GQ142" s="125">
        <v>73.235517241379313</v>
      </c>
      <c r="GR142" s="125">
        <v>9785.4500000000025</v>
      </c>
      <c r="GS142" s="125">
        <v>168.71465517241384</v>
      </c>
      <c r="GT142" s="125">
        <v>825734.08</v>
      </c>
      <c r="GU142" s="125">
        <v>14236.79448275862</v>
      </c>
      <c r="GV142" s="125">
        <v>-324466.8600000001</v>
      </c>
      <c r="GW142" s="125">
        <v>-5594.2562068965535</v>
      </c>
      <c r="GX142" s="55">
        <v>0</v>
      </c>
      <c r="GY142" s="55">
        <v>0</v>
      </c>
      <c r="GZ142" s="55">
        <v>0</v>
      </c>
      <c r="HA142" s="55" t="s">
        <v>1901</v>
      </c>
      <c r="HB142" s="172">
        <v>0.90704014326338145</v>
      </c>
      <c r="HC142" s="123">
        <v>39</v>
      </c>
      <c r="HD142" s="153">
        <v>0.22413793103448276</v>
      </c>
      <c r="HE142" s="123">
        <v>8</v>
      </c>
      <c r="HF142" s="153">
        <v>0.13793103448275862</v>
      </c>
      <c r="HG142" s="123">
        <v>770</v>
      </c>
      <c r="HH142" s="153">
        <v>4.4252873563218396</v>
      </c>
      <c r="HI142" s="123">
        <v>19</v>
      </c>
      <c r="HJ142" s="153">
        <v>0.32758620689655171</v>
      </c>
      <c r="HK142" s="123">
        <v>263</v>
      </c>
      <c r="HL142" s="153">
        <v>1.5114942528735633</v>
      </c>
      <c r="HM142" s="123">
        <v>1</v>
      </c>
      <c r="HN142" s="153">
        <v>1.7241379310344827E-2</v>
      </c>
      <c r="HO142" s="123">
        <v>707</v>
      </c>
      <c r="HP142" s="153">
        <v>4.0632183908045976</v>
      </c>
      <c r="HQ142" s="123">
        <v>461</v>
      </c>
      <c r="HR142" s="153">
        <v>2.6494252873563218</v>
      </c>
      <c r="HS142" s="123">
        <v>20</v>
      </c>
      <c r="HT142" s="153">
        <v>10</v>
      </c>
      <c r="HU142" s="123">
        <v>6</v>
      </c>
      <c r="HV142" s="153">
        <v>3</v>
      </c>
      <c r="HW142" s="123">
        <v>66</v>
      </c>
      <c r="HX142" s="123">
        <v>22</v>
      </c>
      <c r="HY142" s="153">
        <v>1.8333333333333333</v>
      </c>
      <c r="HZ142" s="123">
        <v>2372</v>
      </c>
      <c r="IA142" s="153">
        <v>13.632183908045976</v>
      </c>
      <c r="IB142" s="123">
        <v>5</v>
      </c>
      <c r="IC142" s="153">
        <v>8.6206896551724144E-2</v>
      </c>
      <c r="ID142" s="123">
        <v>2662</v>
      </c>
      <c r="IE142" s="153">
        <v>15.298850574712644</v>
      </c>
      <c r="IF142" s="123">
        <v>178</v>
      </c>
      <c r="IG142" s="153">
        <v>3.0689655172413794</v>
      </c>
      <c r="IH142" s="123">
        <v>110</v>
      </c>
      <c r="II142" s="153">
        <v>0.63218390804597702</v>
      </c>
      <c r="IJ142" s="123">
        <v>72</v>
      </c>
      <c r="IK142" s="153">
        <v>1.2413793103448276</v>
      </c>
      <c r="IL142" s="95">
        <v>0</v>
      </c>
      <c r="IM142" s="95">
        <v>0</v>
      </c>
      <c r="IN142" s="95">
        <v>0</v>
      </c>
      <c r="IO142" s="95">
        <v>0</v>
      </c>
      <c r="IP142" s="95">
        <v>0</v>
      </c>
      <c r="IQ142" s="113" t="s">
        <v>1900</v>
      </c>
      <c r="IR142" s="113" t="s">
        <v>1900</v>
      </c>
      <c r="IS142" s="113" t="s">
        <v>1900</v>
      </c>
      <c r="IT142" s="95">
        <v>3</v>
      </c>
      <c r="IU142" s="95">
        <v>4</v>
      </c>
      <c r="IV142" s="113">
        <v>6.8965517241379309E-2</v>
      </c>
      <c r="IW142" s="95" t="s">
        <v>1900</v>
      </c>
      <c r="IX142" s="95" t="s">
        <v>1900</v>
      </c>
      <c r="IY142" s="124" t="s">
        <v>1900</v>
      </c>
      <c r="IZ142" s="124" t="s">
        <v>1900</v>
      </c>
      <c r="JA142" s="182" t="s">
        <v>267</v>
      </c>
      <c r="JB142" s="182">
        <v>1</v>
      </c>
      <c r="JC142" s="230">
        <v>1.6393442622950821E-2</v>
      </c>
      <c r="JD142" s="205"/>
    </row>
    <row r="143" spans="1:264" s="35" customFormat="1" ht="29.25" hidden="1" customHeight="1">
      <c r="A143" s="122" t="s">
        <v>278</v>
      </c>
      <c r="B143" s="158" t="s">
        <v>278</v>
      </c>
      <c r="C143" s="158" t="s">
        <v>1794</v>
      </c>
      <c r="D143" s="55">
        <v>162</v>
      </c>
      <c r="E143" s="158" t="s">
        <v>1449</v>
      </c>
      <c r="F143" s="145">
        <v>158</v>
      </c>
      <c r="G143" s="55" t="s">
        <v>2084</v>
      </c>
      <c r="H143" s="123">
        <v>125</v>
      </c>
      <c r="I143" s="123">
        <v>297</v>
      </c>
      <c r="J143" s="124">
        <v>2.3759999999999999</v>
      </c>
      <c r="K143" s="124">
        <v>20.7224</v>
      </c>
      <c r="L143" s="123">
        <v>105</v>
      </c>
      <c r="M143" s="123">
        <v>192</v>
      </c>
      <c r="N143" s="123">
        <v>19</v>
      </c>
      <c r="O143" s="123">
        <v>20</v>
      </c>
      <c r="P143" s="123">
        <v>17</v>
      </c>
      <c r="Q143" s="123">
        <v>31</v>
      </c>
      <c r="R143" s="123">
        <v>26</v>
      </c>
      <c r="S143" s="123">
        <v>43</v>
      </c>
      <c r="T143" s="123">
        <v>32</v>
      </c>
      <c r="U143" s="123">
        <v>37</v>
      </c>
      <c r="V143" s="123">
        <v>19</v>
      </c>
      <c r="W143" s="123">
        <v>13</v>
      </c>
      <c r="X143" s="123">
        <v>15</v>
      </c>
      <c r="Y143" s="123">
        <v>16</v>
      </c>
      <c r="Z143" s="123">
        <v>9</v>
      </c>
      <c r="AA143" s="123">
        <v>75</v>
      </c>
      <c r="AB143" s="123">
        <v>45</v>
      </c>
      <c r="AC143" s="123">
        <v>40</v>
      </c>
      <c r="AD143" s="123">
        <v>10</v>
      </c>
      <c r="AE143" s="123">
        <v>183</v>
      </c>
      <c r="AF143" s="123">
        <v>103</v>
      </c>
      <c r="AG143" s="123">
        <v>1</v>
      </c>
      <c r="AH143" s="123">
        <v>0</v>
      </c>
      <c r="AI143" s="123">
        <v>51</v>
      </c>
      <c r="AJ143" s="123">
        <v>23</v>
      </c>
      <c r="AK143" s="123">
        <v>4</v>
      </c>
      <c r="AL143" s="123">
        <v>2</v>
      </c>
      <c r="AM143" s="123">
        <v>11</v>
      </c>
      <c r="AN143" s="125">
        <v>650.28</v>
      </c>
      <c r="AO143" s="125">
        <v>536</v>
      </c>
      <c r="AP143" s="123">
        <v>1</v>
      </c>
      <c r="AQ143" s="123">
        <v>2</v>
      </c>
      <c r="AR143" s="123">
        <v>27</v>
      </c>
      <c r="AS143" s="123">
        <v>13</v>
      </c>
      <c r="AT143" s="123">
        <v>14</v>
      </c>
      <c r="AU143" s="123">
        <v>17</v>
      </c>
      <c r="AV143" s="123">
        <v>8</v>
      </c>
      <c r="AW143" s="123">
        <v>7</v>
      </c>
      <c r="AX143" s="123">
        <v>4</v>
      </c>
      <c r="AY143" s="123">
        <v>5</v>
      </c>
      <c r="AZ143" s="123">
        <v>27</v>
      </c>
      <c r="BA143" s="125">
        <v>31449.383999999998</v>
      </c>
      <c r="BB143" s="125">
        <v>25319</v>
      </c>
      <c r="BC143" s="123">
        <v>2</v>
      </c>
      <c r="BD143" s="123">
        <v>14</v>
      </c>
      <c r="BE143" s="123">
        <v>23</v>
      </c>
      <c r="BF143" s="123">
        <v>8</v>
      </c>
      <c r="BG143" s="123">
        <v>15</v>
      </c>
      <c r="BH143" s="123">
        <v>14</v>
      </c>
      <c r="BI143" s="123">
        <v>9</v>
      </c>
      <c r="BJ143" s="123">
        <v>7</v>
      </c>
      <c r="BK143" s="123">
        <v>8</v>
      </c>
      <c r="BL143" s="123">
        <v>3</v>
      </c>
      <c r="BM143" s="123">
        <v>10</v>
      </c>
      <c r="BN143" s="123">
        <v>2</v>
      </c>
      <c r="BO143" s="123">
        <v>1</v>
      </c>
      <c r="BP143" s="123">
        <v>1</v>
      </c>
      <c r="BQ143" s="123">
        <v>1</v>
      </c>
      <c r="BR143" s="123">
        <v>1</v>
      </c>
      <c r="BS143" s="123">
        <v>0</v>
      </c>
      <c r="BT143" s="123">
        <v>0</v>
      </c>
      <c r="BU143" s="123">
        <v>1</v>
      </c>
      <c r="BV143" s="123">
        <v>0</v>
      </c>
      <c r="BW143" s="123">
        <v>5</v>
      </c>
      <c r="BX143" s="123">
        <v>69</v>
      </c>
      <c r="BY143" s="125">
        <v>44335.34782608696</v>
      </c>
      <c r="BZ143" s="125">
        <v>37920</v>
      </c>
      <c r="CA143" s="123">
        <v>18</v>
      </c>
      <c r="CB143" s="125">
        <v>21368.277777777777</v>
      </c>
      <c r="CC143" s="125">
        <v>16159</v>
      </c>
      <c r="CD143" s="123">
        <v>40</v>
      </c>
      <c r="CE143" s="125">
        <v>16191.375</v>
      </c>
      <c r="CF143" s="125">
        <v>11160</v>
      </c>
      <c r="CG143" s="123">
        <v>66</v>
      </c>
      <c r="CH143" s="123">
        <v>38</v>
      </c>
      <c r="CI143" s="123">
        <v>12</v>
      </c>
      <c r="CJ143" s="123">
        <v>7</v>
      </c>
      <c r="CK143" s="123">
        <v>1</v>
      </c>
      <c r="CL143" s="123">
        <v>2</v>
      </c>
      <c r="CM143" s="126">
        <v>1.6E-2</v>
      </c>
      <c r="CN143" s="123">
        <v>10</v>
      </c>
      <c r="CO143" s="126">
        <v>0.08</v>
      </c>
      <c r="CP143" s="123">
        <v>45</v>
      </c>
      <c r="CQ143" s="123">
        <v>23</v>
      </c>
      <c r="CR143" s="126">
        <v>7.7441077441077436E-2</v>
      </c>
      <c r="CS143" s="123">
        <v>13</v>
      </c>
      <c r="CT143" s="126">
        <f t="shared" si="17"/>
        <v>0.104</v>
      </c>
      <c r="CU143" s="123">
        <v>62</v>
      </c>
      <c r="CV143" s="126">
        <f t="shared" si="18"/>
        <v>0.496</v>
      </c>
      <c r="CW143" s="123">
        <v>2</v>
      </c>
      <c r="CX143" s="126">
        <f t="shared" si="19"/>
        <v>1.6E-2</v>
      </c>
      <c r="CY143" s="123">
        <v>30</v>
      </c>
      <c r="CZ143" s="126">
        <f t="shared" si="20"/>
        <v>0.24</v>
      </c>
      <c r="DA143" s="122" t="s">
        <v>2002</v>
      </c>
      <c r="DB143" s="55"/>
      <c r="DC143" s="55">
        <v>0</v>
      </c>
      <c r="DD143" s="55">
        <v>0</v>
      </c>
      <c r="DE143" s="78" t="s">
        <v>350</v>
      </c>
      <c r="DF143" s="127" t="s">
        <v>351</v>
      </c>
      <c r="DG143" s="78" t="s">
        <v>282</v>
      </c>
      <c r="DH143" s="127" t="s">
        <v>283</v>
      </c>
      <c r="DI143" s="78" t="s">
        <v>354</v>
      </c>
      <c r="DJ143" s="127" t="s">
        <v>355</v>
      </c>
      <c r="DK143" s="78" t="s">
        <v>286</v>
      </c>
      <c r="DL143" s="127" t="s">
        <v>287</v>
      </c>
      <c r="DM143" s="127" t="s">
        <v>288</v>
      </c>
      <c r="DN143" s="55" t="s">
        <v>1897</v>
      </c>
      <c r="DO143" s="68">
        <v>10.067114093959731</v>
      </c>
      <c r="DP143" s="55" t="s">
        <v>1898</v>
      </c>
      <c r="DQ143" s="55" t="s">
        <v>272</v>
      </c>
      <c r="DR143" s="127" t="s">
        <v>289</v>
      </c>
      <c r="DS143" s="169" t="s">
        <v>2100</v>
      </c>
      <c r="DT143" s="77"/>
      <c r="DU143" s="78" t="s">
        <v>267</v>
      </c>
      <c r="DV143" s="123">
        <v>125</v>
      </c>
      <c r="DW143" s="123">
        <v>125</v>
      </c>
      <c r="DX143" s="55">
        <v>0</v>
      </c>
      <c r="DY143" s="55">
        <v>0</v>
      </c>
      <c r="DZ143" s="55">
        <v>1</v>
      </c>
      <c r="EA143" s="55">
        <v>31</v>
      </c>
      <c r="EB143" s="123">
        <v>62</v>
      </c>
      <c r="EC143" s="55">
        <v>30</v>
      </c>
      <c r="ED143" s="55">
        <v>0</v>
      </c>
      <c r="EE143" s="55">
        <v>1</v>
      </c>
      <c r="EF143" s="55">
        <v>0</v>
      </c>
      <c r="EG143" s="55">
        <v>0</v>
      </c>
      <c r="EH143" s="78">
        <v>1</v>
      </c>
      <c r="EI143" s="78">
        <v>0</v>
      </c>
      <c r="EJ143" s="127" t="s">
        <v>268</v>
      </c>
      <c r="EK143" s="127" t="s">
        <v>269</v>
      </c>
      <c r="EL143" s="81">
        <v>24472</v>
      </c>
      <c r="EM143" s="78">
        <v>54</v>
      </c>
      <c r="EN143" s="78" t="s">
        <v>299</v>
      </c>
      <c r="EO143" s="84">
        <v>6911</v>
      </c>
      <c r="EP143" s="78">
        <v>1.26</v>
      </c>
      <c r="EQ143" s="263">
        <v>10604.3355916121</v>
      </c>
      <c r="ER143" s="263">
        <v>57070.031591868901</v>
      </c>
      <c r="ES143" s="84">
        <f t="shared" si="21"/>
        <v>46465.696000256801</v>
      </c>
      <c r="ET143" s="113">
        <f t="shared" si="22"/>
        <v>0.81418731870611127</v>
      </c>
      <c r="EU143" s="55">
        <v>2</v>
      </c>
      <c r="EV143" s="55">
        <v>2</v>
      </c>
      <c r="EW143" s="55" t="s">
        <v>1898</v>
      </c>
      <c r="EX143" s="78" t="s">
        <v>267</v>
      </c>
      <c r="EY143" s="158"/>
      <c r="EZ143" s="158"/>
      <c r="FA143" s="78" t="s">
        <v>267</v>
      </c>
      <c r="FB143" s="55" t="s">
        <v>51</v>
      </c>
      <c r="FC143" s="55" t="s">
        <v>1898</v>
      </c>
      <c r="FD143" s="122"/>
      <c r="FE143" s="55"/>
      <c r="FF143" s="127" t="s">
        <v>267</v>
      </c>
      <c r="FG143" s="55" t="s">
        <v>272</v>
      </c>
      <c r="FH143" s="78" t="s">
        <v>1450</v>
      </c>
      <c r="FI143" s="78" t="s">
        <v>662</v>
      </c>
      <c r="FJ143" s="55">
        <v>4007</v>
      </c>
      <c r="FK143" s="55">
        <v>23</v>
      </c>
      <c r="FL143" s="78" t="s">
        <v>294</v>
      </c>
      <c r="FM143" s="55"/>
      <c r="FN143" s="55" t="s">
        <v>1900</v>
      </c>
      <c r="FO143" s="55" t="s">
        <v>1900</v>
      </c>
      <c r="FP143" s="55">
        <v>1</v>
      </c>
      <c r="FQ143" s="125">
        <v>22521464.279694542</v>
      </c>
      <c r="FR143" s="125">
        <v>180171.71423755633</v>
      </c>
      <c r="FS143" s="55">
        <v>3</v>
      </c>
      <c r="FT143" s="55">
        <v>3</v>
      </c>
      <c r="FU143" s="55">
        <v>1</v>
      </c>
      <c r="FV143" s="125">
        <v>4510800</v>
      </c>
      <c r="FW143" s="55">
        <v>0</v>
      </c>
      <c r="FX143" s="125">
        <v>0</v>
      </c>
      <c r="FY143" s="55">
        <v>1</v>
      </c>
      <c r="FZ143" s="125">
        <v>2000000</v>
      </c>
      <c r="GA143" s="55" t="s">
        <v>1900</v>
      </c>
      <c r="GB143" s="55" t="s">
        <v>1900</v>
      </c>
      <c r="GC143" s="55" t="s">
        <v>1900</v>
      </c>
      <c r="GD143" s="124">
        <v>95.51</v>
      </c>
      <c r="GE143" s="124">
        <v>28</v>
      </c>
      <c r="GF143" s="125">
        <v>933145.81</v>
      </c>
      <c r="GG143" s="125">
        <v>7465.1664800000008</v>
      </c>
      <c r="GH143" s="125">
        <v>2131297.1000000006</v>
      </c>
      <c r="GI143" s="125">
        <v>17050.376800000005</v>
      </c>
      <c r="GJ143" s="125">
        <v>127728.98999999999</v>
      </c>
      <c r="GK143" s="125">
        <v>1021.83192</v>
      </c>
      <c r="GL143" s="125">
        <v>129150.11</v>
      </c>
      <c r="GM143" s="125">
        <v>1033.2008800000001</v>
      </c>
      <c r="GN143" s="125">
        <v>141942.85</v>
      </c>
      <c r="GO143" s="125">
        <v>1135.5427999999999</v>
      </c>
      <c r="GP143" s="125">
        <v>9141.8799999999992</v>
      </c>
      <c r="GQ143" s="125">
        <v>73.135039999999989</v>
      </c>
      <c r="GR143" s="125">
        <v>8588.43</v>
      </c>
      <c r="GS143" s="125">
        <v>68.707440000000005</v>
      </c>
      <c r="GT143" s="125">
        <v>1714744.8400000005</v>
      </c>
      <c r="GU143" s="125">
        <v>13717.958720000004</v>
      </c>
      <c r="GV143" s="125">
        <v>-612195.78000000073</v>
      </c>
      <c r="GW143" s="125">
        <v>-4897.5662400000056</v>
      </c>
      <c r="GX143" s="55">
        <v>0</v>
      </c>
      <c r="GY143" s="55">
        <v>0</v>
      </c>
      <c r="GZ143" s="55">
        <v>0</v>
      </c>
      <c r="HA143" s="55" t="s">
        <v>1898</v>
      </c>
      <c r="HB143" s="172">
        <v>0.61735729796904426</v>
      </c>
      <c r="HC143" s="123">
        <v>71</v>
      </c>
      <c r="HD143" s="153">
        <v>0.18933333333333335</v>
      </c>
      <c r="HE143" s="123">
        <v>5</v>
      </c>
      <c r="HF143" s="153">
        <v>0.04</v>
      </c>
      <c r="HG143" s="123">
        <v>774</v>
      </c>
      <c r="HH143" s="153">
        <v>2.0640000000000001</v>
      </c>
      <c r="HI143" s="123">
        <v>7</v>
      </c>
      <c r="HJ143" s="153">
        <v>5.6000000000000001E-2</v>
      </c>
      <c r="HK143" s="123">
        <v>213</v>
      </c>
      <c r="HL143" s="153">
        <v>0.56799999999999995</v>
      </c>
      <c r="HM143" s="123">
        <v>0</v>
      </c>
      <c r="HN143" s="153">
        <v>0</v>
      </c>
      <c r="HO143" s="123">
        <v>244</v>
      </c>
      <c r="HP143" s="153">
        <v>0.65066666666666662</v>
      </c>
      <c r="HQ143" s="123">
        <v>357</v>
      </c>
      <c r="HR143" s="153">
        <v>0.95199999999999996</v>
      </c>
      <c r="HS143" s="123">
        <v>2</v>
      </c>
      <c r="HT143" s="153">
        <v>1</v>
      </c>
      <c r="HU143" s="123">
        <v>6</v>
      </c>
      <c r="HV143" s="153">
        <v>3</v>
      </c>
      <c r="HW143" s="123">
        <v>106</v>
      </c>
      <c r="HX143" s="123">
        <v>35.333333333333336</v>
      </c>
      <c r="HY143" s="153">
        <v>1.4722222222222223</v>
      </c>
      <c r="HZ143" s="123">
        <v>7462</v>
      </c>
      <c r="IA143" s="153">
        <v>19.898666666666667</v>
      </c>
      <c r="IB143" s="123">
        <v>7</v>
      </c>
      <c r="IC143" s="153">
        <v>5.6000000000000001E-2</v>
      </c>
      <c r="ID143" s="123">
        <v>2204</v>
      </c>
      <c r="IE143" s="153">
        <v>5.8773333333333326</v>
      </c>
      <c r="IF143" s="123">
        <v>209</v>
      </c>
      <c r="IG143" s="153">
        <v>1.6719999999999999</v>
      </c>
      <c r="IH143" s="123">
        <v>282</v>
      </c>
      <c r="II143" s="153">
        <v>0.752</v>
      </c>
      <c r="IJ143" s="123">
        <v>55</v>
      </c>
      <c r="IK143" s="153">
        <v>0.44</v>
      </c>
      <c r="IL143" s="95">
        <v>0</v>
      </c>
      <c r="IM143" s="95">
        <v>0</v>
      </c>
      <c r="IN143" s="95">
        <v>0</v>
      </c>
      <c r="IO143" s="95">
        <v>0</v>
      </c>
      <c r="IP143" s="95">
        <v>0</v>
      </c>
      <c r="IQ143" s="113" t="s">
        <v>1900</v>
      </c>
      <c r="IR143" s="113" t="s">
        <v>1900</v>
      </c>
      <c r="IS143" s="113" t="s">
        <v>1900</v>
      </c>
      <c r="IT143" s="95">
        <v>69.72</v>
      </c>
      <c r="IU143" s="95">
        <v>1</v>
      </c>
      <c r="IV143" s="113">
        <v>8.0000000000000002E-3</v>
      </c>
      <c r="IW143" s="95" t="s">
        <v>1900</v>
      </c>
      <c r="IX143" s="95" t="s">
        <v>1900</v>
      </c>
      <c r="IY143" s="124" t="s">
        <v>1900</v>
      </c>
      <c r="IZ143" s="124" t="s">
        <v>1900</v>
      </c>
      <c r="JA143" s="182" t="s">
        <v>267</v>
      </c>
      <c r="JB143" s="182">
        <v>0</v>
      </c>
      <c r="JC143" s="230">
        <v>0</v>
      </c>
      <c r="JD143" s="205"/>
    </row>
    <row r="144" spans="1:264" s="35" customFormat="1" ht="29.25" hidden="1" customHeight="1">
      <c r="A144" s="122" t="s">
        <v>278</v>
      </c>
      <c r="B144" s="158" t="s">
        <v>278</v>
      </c>
      <c r="C144" s="158" t="s">
        <v>1716</v>
      </c>
      <c r="D144" s="55">
        <v>36</v>
      </c>
      <c r="E144" s="158" t="s">
        <v>1460</v>
      </c>
      <c r="F144" s="145">
        <v>36</v>
      </c>
      <c r="G144" s="55" t="s">
        <v>2082</v>
      </c>
      <c r="H144" s="123">
        <v>1039</v>
      </c>
      <c r="I144" s="123">
        <v>2348</v>
      </c>
      <c r="J144" s="124">
        <v>2.2598653</v>
      </c>
      <c r="K144" s="124">
        <v>21.3643888</v>
      </c>
      <c r="L144" s="123">
        <v>886</v>
      </c>
      <c r="M144" s="123">
        <v>1462</v>
      </c>
      <c r="N144" s="123">
        <v>102</v>
      </c>
      <c r="O144" s="123">
        <v>183</v>
      </c>
      <c r="P144" s="123">
        <v>222</v>
      </c>
      <c r="Q144" s="123">
        <v>205</v>
      </c>
      <c r="R144" s="123">
        <v>201</v>
      </c>
      <c r="S144" s="123">
        <v>295</v>
      </c>
      <c r="T144" s="123">
        <v>198</v>
      </c>
      <c r="U144" s="123">
        <v>266</v>
      </c>
      <c r="V144" s="123">
        <v>153</v>
      </c>
      <c r="W144" s="123">
        <v>158</v>
      </c>
      <c r="X144" s="123">
        <v>208</v>
      </c>
      <c r="Y144" s="123">
        <v>112</v>
      </c>
      <c r="Z144" s="123">
        <v>45</v>
      </c>
      <c r="AA144" s="123">
        <v>636</v>
      </c>
      <c r="AB144" s="123">
        <v>447</v>
      </c>
      <c r="AC144" s="123">
        <v>365</v>
      </c>
      <c r="AD144" s="123">
        <v>268</v>
      </c>
      <c r="AE144" s="123">
        <v>1229</v>
      </c>
      <c r="AF144" s="123">
        <v>551</v>
      </c>
      <c r="AG144" s="123">
        <v>282</v>
      </c>
      <c r="AH144" s="123">
        <v>18</v>
      </c>
      <c r="AI144" s="123">
        <v>483</v>
      </c>
      <c r="AJ144" s="123">
        <v>111</v>
      </c>
      <c r="AK144" s="123">
        <v>27</v>
      </c>
      <c r="AL144" s="123">
        <v>18</v>
      </c>
      <c r="AM144" s="123">
        <v>132</v>
      </c>
      <c r="AN144" s="125">
        <v>562.37343599615019</v>
      </c>
      <c r="AO144" s="125">
        <v>414</v>
      </c>
      <c r="AP144" s="123">
        <v>18</v>
      </c>
      <c r="AQ144" s="123">
        <v>67</v>
      </c>
      <c r="AR144" s="123">
        <v>283</v>
      </c>
      <c r="AS144" s="123">
        <v>121</v>
      </c>
      <c r="AT144" s="123">
        <v>127</v>
      </c>
      <c r="AU144" s="123">
        <v>71</v>
      </c>
      <c r="AV144" s="123">
        <v>49</v>
      </c>
      <c r="AW144" s="123">
        <v>57</v>
      </c>
      <c r="AX144" s="123">
        <v>35</v>
      </c>
      <c r="AY144" s="123">
        <v>42</v>
      </c>
      <c r="AZ144" s="123">
        <v>169</v>
      </c>
      <c r="BA144" s="125">
        <v>36542.050746268658</v>
      </c>
      <c r="BB144" s="125">
        <v>18824</v>
      </c>
      <c r="BC144" s="123">
        <v>26</v>
      </c>
      <c r="BD144" s="123">
        <v>147</v>
      </c>
      <c r="BE144" s="123">
        <v>225</v>
      </c>
      <c r="BF144" s="123">
        <v>129</v>
      </c>
      <c r="BG144" s="123">
        <v>95</v>
      </c>
      <c r="BH144" s="123">
        <v>66</v>
      </c>
      <c r="BI144" s="123">
        <v>71</v>
      </c>
      <c r="BJ144" s="123">
        <v>50</v>
      </c>
      <c r="BK144" s="123">
        <v>43</v>
      </c>
      <c r="BL144" s="123">
        <v>38</v>
      </c>
      <c r="BM144" s="123">
        <v>22</v>
      </c>
      <c r="BN144" s="123">
        <v>18</v>
      </c>
      <c r="BO144" s="123">
        <v>11</v>
      </c>
      <c r="BP144" s="123">
        <v>4</v>
      </c>
      <c r="BQ144" s="123">
        <v>12</v>
      </c>
      <c r="BR144" s="123">
        <v>5</v>
      </c>
      <c r="BS144" s="123">
        <v>4</v>
      </c>
      <c r="BT144" s="123">
        <v>5</v>
      </c>
      <c r="BU144" s="123">
        <v>9</v>
      </c>
      <c r="BV144" s="123">
        <v>6</v>
      </c>
      <c r="BW144" s="123">
        <v>19</v>
      </c>
      <c r="BX144" s="123">
        <v>511</v>
      </c>
      <c r="BY144" s="125">
        <v>57584.019569471624</v>
      </c>
      <c r="BZ144" s="125">
        <v>32519</v>
      </c>
      <c r="CA144" s="123">
        <v>134</v>
      </c>
      <c r="CB144" s="125">
        <v>15866.410447761195</v>
      </c>
      <c r="CC144" s="125">
        <v>13944</v>
      </c>
      <c r="CD144" s="123">
        <v>380</v>
      </c>
      <c r="CE144" s="125">
        <v>15619.994736842105</v>
      </c>
      <c r="CF144" s="125">
        <v>10536</v>
      </c>
      <c r="CG144" s="123">
        <v>657</v>
      </c>
      <c r="CH144" s="123">
        <v>194</v>
      </c>
      <c r="CI144" s="123">
        <v>99</v>
      </c>
      <c r="CJ144" s="123">
        <v>39</v>
      </c>
      <c r="CK144" s="123">
        <v>12</v>
      </c>
      <c r="CL144" s="123">
        <v>16</v>
      </c>
      <c r="CM144" s="126">
        <v>1.5399422521655439E-2</v>
      </c>
      <c r="CN144" s="123">
        <v>65</v>
      </c>
      <c r="CO144" s="126">
        <v>6.2560153994225223E-2</v>
      </c>
      <c r="CP144" s="123">
        <v>457</v>
      </c>
      <c r="CQ144" s="123">
        <v>129</v>
      </c>
      <c r="CR144" s="126">
        <v>5.4940374787052812E-2</v>
      </c>
      <c r="CS144" s="123">
        <v>61</v>
      </c>
      <c r="CT144" s="126">
        <f t="shared" si="17"/>
        <v>5.8710298363811357E-2</v>
      </c>
      <c r="CU144" s="123">
        <v>534</v>
      </c>
      <c r="CV144" s="126">
        <f t="shared" si="18"/>
        <v>0.51395572666025024</v>
      </c>
      <c r="CW144" s="123">
        <v>15</v>
      </c>
      <c r="CX144" s="126">
        <f t="shared" si="19"/>
        <v>1.4436958614051972E-2</v>
      </c>
      <c r="CY144" s="123">
        <v>233</v>
      </c>
      <c r="CZ144" s="126">
        <f t="shared" si="20"/>
        <v>0.22425409047160733</v>
      </c>
      <c r="DA144" s="122" t="s">
        <v>2026</v>
      </c>
      <c r="DB144" s="55"/>
      <c r="DC144" s="55">
        <v>15</v>
      </c>
      <c r="DD144" s="55">
        <v>11</v>
      </c>
      <c r="DE144" s="78" t="s">
        <v>280</v>
      </c>
      <c r="DF144" s="127" t="s">
        <v>281</v>
      </c>
      <c r="DG144" s="78" t="s">
        <v>286</v>
      </c>
      <c r="DH144" s="127" t="s">
        <v>1279</v>
      </c>
      <c r="DI144" s="78" t="s">
        <v>525</v>
      </c>
      <c r="DJ144" s="127" t="s">
        <v>526</v>
      </c>
      <c r="DK144" s="78" t="s">
        <v>527</v>
      </c>
      <c r="DL144" s="127" t="s">
        <v>528</v>
      </c>
      <c r="DM144" s="127" t="s">
        <v>1280</v>
      </c>
      <c r="DN144" s="55" t="s">
        <v>1897</v>
      </c>
      <c r="DO144" s="68">
        <v>7.553503986571549</v>
      </c>
      <c r="DP144" s="55" t="s">
        <v>1898</v>
      </c>
      <c r="DQ144" s="55" t="s">
        <v>1904</v>
      </c>
      <c r="DR144" s="127" t="s">
        <v>530</v>
      </c>
      <c r="DS144" s="169"/>
      <c r="DT144" s="78">
        <v>2028</v>
      </c>
      <c r="DU144" s="78" t="s">
        <v>267</v>
      </c>
      <c r="DV144" s="123">
        <v>1056</v>
      </c>
      <c r="DW144" s="123">
        <v>1044</v>
      </c>
      <c r="DX144" s="55">
        <v>10</v>
      </c>
      <c r="DY144" s="55">
        <v>2</v>
      </c>
      <c r="DZ144" s="55">
        <v>0</v>
      </c>
      <c r="EA144" s="55">
        <v>48</v>
      </c>
      <c r="EB144" s="123">
        <v>792</v>
      </c>
      <c r="EC144" s="55">
        <v>216</v>
      </c>
      <c r="ED144" s="55">
        <v>0</v>
      </c>
      <c r="EE144" s="55">
        <v>0</v>
      </c>
      <c r="EF144" s="55">
        <v>0</v>
      </c>
      <c r="EG144" s="55">
        <v>0</v>
      </c>
      <c r="EH144" s="78">
        <v>18</v>
      </c>
      <c r="EI144" s="78">
        <v>0</v>
      </c>
      <c r="EJ144" s="127" t="s">
        <v>268</v>
      </c>
      <c r="EK144" s="127" t="s">
        <v>269</v>
      </c>
      <c r="EL144" s="81">
        <v>18483</v>
      </c>
      <c r="EM144" s="78">
        <v>70</v>
      </c>
      <c r="EN144" s="78" t="s">
        <v>271</v>
      </c>
      <c r="EO144" s="84">
        <v>159727</v>
      </c>
      <c r="EP144" s="78">
        <v>23.8</v>
      </c>
      <c r="EQ144" s="263">
        <v>148875.89911478601</v>
      </c>
      <c r="ER144" s="263">
        <v>1091713.4497777601</v>
      </c>
      <c r="ES144" s="84">
        <f t="shared" si="21"/>
        <v>942837.55066297413</v>
      </c>
      <c r="ET144" s="113">
        <f t="shared" si="22"/>
        <v>0.86363097464349037</v>
      </c>
      <c r="EU144" s="55">
        <v>0</v>
      </c>
      <c r="EV144" s="55">
        <v>36</v>
      </c>
      <c r="EW144" s="55" t="s">
        <v>1898</v>
      </c>
      <c r="EX144" s="78" t="s">
        <v>371</v>
      </c>
      <c r="EY144" s="158"/>
      <c r="EZ144" s="158"/>
      <c r="FA144" s="78" t="s">
        <v>267</v>
      </c>
      <c r="FB144" s="55" t="s">
        <v>51</v>
      </c>
      <c r="FC144" s="55" t="s">
        <v>1898</v>
      </c>
      <c r="FD144" s="122"/>
      <c r="FE144" s="55"/>
      <c r="FF144" s="127" t="s">
        <v>267</v>
      </c>
      <c r="FG144" s="55" t="s">
        <v>1904</v>
      </c>
      <c r="FH144" s="78" t="s">
        <v>1281</v>
      </c>
      <c r="FI144" s="78" t="s">
        <v>1282</v>
      </c>
      <c r="FJ144" s="55">
        <v>4016</v>
      </c>
      <c r="FK144" s="55">
        <v>22</v>
      </c>
      <c r="FL144" s="78" t="s">
        <v>1283</v>
      </c>
      <c r="FM144" s="55"/>
      <c r="FN144" s="55" t="s">
        <v>1900</v>
      </c>
      <c r="FO144" s="55" t="s">
        <v>1900</v>
      </c>
      <c r="FP144" s="55">
        <v>4</v>
      </c>
      <c r="FQ144" s="125">
        <v>232810292.53807545</v>
      </c>
      <c r="FR144" s="125">
        <v>220464.29217620782</v>
      </c>
      <c r="FS144" s="55">
        <v>3</v>
      </c>
      <c r="FT144" s="55" t="s">
        <v>1920</v>
      </c>
      <c r="FU144" s="55">
        <v>0</v>
      </c>
      <c r="FV144" s="125">
        <v>3086759.26</v>
      </c>
      <c r="FW144" s="55">
        <v>0</v>
      </c>
      <c r="FX144" s="125">
        <v>18950306.169999998</v>
      </c>
      <c r="FY144" s="55">
        <v>0</v>
      </c>
      <c r="FZ144" s="125">
        <v>1686451.47</v>
      </c>
      <c r="GA144" s="55" t="s">
        <v>1900</v>
      </c>
      <c r="GB144" s="55" t="s">
        <v>1900</v>
      </c>
      <c r="GC144" s="55" t="s">
        <v>1900</v>
      </c>
      <c r="GD144" s="124">
        <v>90.18</v>
      </c>
      <c r="GE144" s="124">
        <v>39.08</v>
      </c>
      <c r="GF144" s="125">
        <v>6667260.8199999994</v>
      </c>
      <c r="GG144" s="125">
        <v>6386.2651532567043</v>
      </c>
      <c r="GH144" s="125">
        <v>12453225.349999998</v>
      </c>
      <c r="GI144" s="125">
        <v>11928.37677203065</v>
      </c>
      <c r="GJ144" s="125">
        <v>1156502.46</v>
      </c>
      <c r="GK144" s="125">
        <v>1107.7609770114941</v>
      </c>
      <c r="GL144" s="125">
        <v>1076515.02</v>
      </c>
      <c r="GM144" s="125">
        <v>1031.1446551724139</v>
      </c>
      <c r="GN144" s="125">
        <v>1065637.76</v>
      </c>
      <c r="GO144" s="125">
        <v>1020.7258237547893</v>
      </c>
      <c r="GP144" s="125">
        <v>42758.66</v>
      </c>
      <c r="GQ144" s="125">
        <v>40.956570881226057</v>
      </c>
      <c r="GR144" s="125">
        <v>77658.070000000007</v>
      </c>
      <c r="GS144" s="125">
        <v>74.385124521072797</v>
      </c>
      <c r="GT144" s="125">
        <v>9034153.3799999971</v>
      </c>
      <c r="GU144" s="125">
        <v>8653.4036206896526</v>
      </c>
      <c r="GV144" s="125">
        <v>-158504.47999999672</v>
      </c>
      <c r="GW144" s="125">
        <v>-151.82421455938385</v>
      </c>
      <c r="GX144" s="55">
        <v>0</v>
      </c>
      <c r="GY144" s="55">
        <v>0</v>
      </c>
      <c r="GZ144" s="55">
        <v>0</v>
      </c>
      <c r="HA144" s="55" t="s">
        <v>1901</v>
      </c>
      <c r="HB144" s="172">
        <v>0.79937518997067036</v>
      </c>
      <c r="HC144" s="123">
        <v>945</v>
      </c>
      <c r="HD144" s="153">
        <v>0.30172413793103448</v>
      </c>
      <c r="HE144" s="123">
        <v>116</v>
      </c>
      <c r="HF144" s="153">
        <v>0.1111111111111111</v>
      </c>
      <c r="HG144" s="123">
        <v>4676</v>
      </c>
      <c r="HH144" s="153">
        <v>1.4929757343550447</v>
      </c>
      <c r="HI144" s="123">
        <v>80</v>
      </c>
      <c r="HJ144" s="153">
        <v>7.662835249042145E-2</v>
      </c>
      <c r="HK144" s="123">
        <v>1712</v>
      </c>
      <c r="HL144" s="153">
        <v>0.54661558109833963</v>
      </c>
      <c r="HM144" s="123">
        <v>18</v>
      </c>
      <c r="HN144" s="153">
        <v>1.7241379310344827E-2</v>
      </c>
      <c r="HO144" s="123">
        <v>5160</v>
      </c>
      <c r="HP144" s="153">
        <v>1.6475095785440612</v>
      </c>
      <c r="HQ144" s="123">
        <v>4346</v>
      </c>
      <c r="HR144" s="153">
        <v>1.3876117496807152</v>
      </c>
      <c r="HS144" s="123">
        <v>12</v>
      </c>
      <c r="HT144" s="153">
        <v>6</v>
      </c>
      <c r="HU144" s="123">
        <v>9</v>
      </c>
      <c r="HV144" s="153">
        <v>4.5</v>
      </c>
      <c r="HW144" s="123">
        <v>630</v>
      </c>
      <c r="HX144" s="123">
        <v>210</v>
      </c>
      <c r="HY144" s="153">
        <v>0.4861111111111111</v>
      </c>
      <c r="HZ144" s="123">
        <v>26968</v>
      </c>
      <c r="IA144" s="153">
        <v>8.6104725415070256</v>
      </c>
      <c r="IB144" s="123">
        <v>137</v>
      </c>
      <c r="IC144" s="153">
        <v>0.13122605363984674</v>
      </c>
      <c r="ID144" s="123">
        <v>21536</v>
      </c>
      <c r="IE144" s="153">
        <v>6.8761174968071526</v>
      </c>
      <c r="IF144" s="123">
        <v>1410</v>
      </c>
      <c r="IG144" s="153">
        <v>1.3505747126436782</v>
      </c>
      <c r="IH144" s="123">
        <v>1479</v>
      </c>
      <c r="II144" s="153">
        <v>0.47222222222222221</v>
      </c>
      <c r="IJ144" s="123">
        <v>454</v>
      </c>
      <c r="IK144" s="153">
        <v>0.43486590038314177</v>
      </c>
      <c r="IL144" s="95">
        <v>0</v>
      </c>
      <c r="IM144" s="95">
        <v>0</v>
      </c>
      <c r="IN144" s="95">
        <v>0</v>
      </c>
      <c r="IO144" s="95">
        <v>0</v>
      </c>
      <c r="IP144" s="95">
        <v>0</v>
      </c>
      <c r="IQ144" s="113" t="s">
        <v>1900</v>
      </c>
      <c r="IR144" s="113" t="s">
        <v>1900</v>
      </c>
      <c r="IS144" s="113" t="s">
        <v>1900</v>
      </c>
      <c r="IT144" s="95">
        <v>72.42</v>
      </c>
      <c r="IU144" s="95">
        <v>4</v>
      </c>
      <c r="IV144" s="113">
        <v>3.8314176245210726E-3</v>
      </c>
      <c r="IW144" s="95">
        <v>8</v>
      </c>
      <c r="IX144" s="95">
        <v>40</v>
      </c>
      <c r="IY144" s="124">
        <f>(IW144/$DW144)*100</f>
        <v>0.76628352490421447</v>
      </c>
      <c r="IZ144" s="124">
        <f>(IX144/$DW144)*100</f>
        <v>3.8314176245210727</v>
      </c>
      <c r="JA144" s="182" t="s">
        <v>272</v>
      </c>
      <c r="JB144" s="182">
        <v>0</v>
      </c>
      <c r="JC144" s="230">
        <v>0</v>
      </c>
      <c r="JD144" s="205"/>
    </row>
    <row r="145" spans="1:264" s="35" customFormat="1" ht="29.25" hidden="1" customHeight="1">
      <c r="A145" s="122" t="s">
        <v>278</v>
      </c>
      <c r="B145" s="158" t="s">
        <v>278</v>
      </c>
      <c r="C145" s="158" t="s">
        <v>1821</v>
      </c>
      <c r="D145" s="55">
        <v>351</v>
      </c>
      <c r="E145" s="158" t="s">
        <v>1496</v>
      </c>
      <c r="F145" s="145">
        <v>366</v>
      </c>
      <c r="G145" s="55" t="s">
        <v>2043</v>
      </c>
      <c r="H145" s="123">
        <v>82</v>
      </c>
      <c r="I145" s="123">
        <v>268</v>
      </c>
      <c r="J145" s="124">
        <v>3.2682926999999999</v>
      </c>
      <c r="K145" s="124">
        <v>20.0621951</v>
      </c>
      <c r="L145" s="123">
        <v>107</v>
      </c>
      <c r="M145" s="123">
        <v>161</v>
      </c>
      <c r="N145" s="123">
        <v>12</v>
      </c>
      <c r="O145" s="123">
        <v>15</v>
      </c>
      <c r="P145" s="123">
        <v>28</v>
      </c>
      <c r="Q145" s="123">
        <v>34</v>
      </c>
      <c r="R145" s="123">
        <v>43</v>
      </c>
      <c r="S145" s="123">
        <v>27</v>
      </c>
      <c r="T145" s="123">
        <v>37</v>
      </c>
      <c r="U145" s="123">
        <v>33</v>
      </c>
      <c r="V145" s="123">
        <v>6</v>
      </c>
      <c r="W145" s="123">
        <v>11</v>
      </c>
      <c r="X145" s="123">
        <v>13</v>
      </c>
      <c r="Y145" s="123">
        <v>8</v>
      </c>
      <c r="Z145" s="123">
        <v>1</v>
      </c>
      <c r="AA145" s="123">
        <v>71</v>
      </c>
      <c r="AB145" s="123">
        <v>30</v>
      </c>
      <c r="AC145" s="123">
        <v>22</v>
      </c>
      <c r="AD145" s="123">
        <v>7</v>
      </c>
      <c r="AE145" s="123">
        <v>188</v>
      </c>
      <c r="AF145" s="123">
        <v>62</v>
      </c>
      <c r="AG145" s="123">
        <v>1</v>
      </c>
      <c r="AH145" s="123">
        <v>10</v>
      </c>
      <c r="AI145" s="123">
        <v>33</v>
      </c>
      <c r="AJ145" s="123">
        <v>5</v>
      </c>
      <c r="AK145" s="123">
        <v>2</v>
      </c>
      <c r="AL145" s="123">
        <v>1</v>
      </c>
      <c r="AM145" s="123">
        <v>7</v>
      </c>
      <c r="AN145" s="125">
        <v>737.82926829268297</v>
      </c>
      <c r="AO145" s="125">
        <v>575.5</v>
      </c>
      <c r="AP145" s="123">
        <v>0</v>
      </c>
      <c r="AQ145" s="123">
        <v>1</v>
      </c>
      <c r="AR145" s="123">
        <v>16</v>
      </c>
      <c r="AS145" s="123">
        <v>6</v>
      </c>
      <c r="AT145" s="123">
        <v>8</v>
      </c>
      <c r="AU145" s="123">
        <v>12</v>
      </c>
      <c r="AV145" s="123">
        <v>7</v>
      </c>
      <c r="AW145" s="123">
        <v>6</v>
      </c>
      <c r="AX145" s="123">
        <v>2</v>
      </c>
      <c r="AY145" s="123">
        <v>2</v>
      </c>
      <c r="AZ145" s="123">
        <v>22</v>
      </c>
      <c r="BA145" s="125">
        <v>37142.864197530864</v>
      </c>
      <c r="BB145" s="125">
        <v>27569</v>
      </c>
      <c r="BC145" s="123">
        <v>0</v>
      </c>
      <c r="BD145" s="123">
        <v>5</v>
      </c>
      <c r="BE145" s="123">
        <v>14</v>
      </c>
      <c r="BF145" s="123">
        <v>7</v>
      </c>
      <c r="BG145" s="123">
        <v>9</v>
      </c>
      <c r="BH145" s="123">
        <v>10</v>
      </c>
      <c r="BI145" s="123">
        <v>3</v>
      </c>
      <c r="BJ145" s="123">
        <v>4</v>
      </c>
      <c r="BK145" s="123">
        <v>7</v>
      </c>
      <c r="BL145" s="123">
        <v>4</v>
      </c>
      <c r="BM145" s="123">
        <v>3</v>
      </c>
      <c r="BN145" s="123">
        <v>1</v>
      </c>
      <c r="BO145" s="123">
        <v>2</v>
      </c>
      <c r="BP145" s="123">
        <v>1</v>
      </c>
      <c r="BQ145" s="123">
        <v>3</v>
      </c>
      <c r="BR145" s="123">
        <v>0</v>
      </c>
      <c r="BS145" s="123">
        <v>3</v>
      </c>
      <c r="BT145" s="123">
        <v>2</v>
      </c>
      <c r="BU145" s="123">
        <v>0</v>
      </c>
      <c r="BV145" s="123">
        <v>1</v>
      </c>
      <c r="BW145" s="123">
        <v>2</v>
      </c>
      <c r="BX145" s="123">
        <v>56</v>
      </c>
      <c r="BY145" s="125">
        <v>46689.982142857145</v>
      </c>
      <c r="BZ145" s="125">
        <v>39719</v>
      </c>
      <c r="CA145" s="123">
        <v>16</v>
      </c>
      <c r="CB145" s="125">
        <v>27930.0625</v>
      </c>
      <c r="CC145" s="125">
        <v>21992</v>
      </c>
      <c r="CD145" s="123">
        <v>14</v>
      </c>
      <c r="CE145" s="125">
        <v>16984.142857142859</v>
      </c>
      <c r="CF145" s="125">
        <v>14856</v>
      </c>
      <c r="CG145" s="123">
        <v>46</v>
      </c>
      <c r="CH145" s="123">
        <v>15</v>
      </c>
      <c r="CI145" s="123">
        <v>11</v>
      </c>
      <c r="CJ145" s="123">
        <v>7</v>
      </c>
      <c r="CK145" s="123">
        <v>2</v>
      </c>
      <c r="CL145" s="123">
        <v>2</v>
      </c>
      <c r="CM145" s="126">
        <v>2.4390243902439025E-2</v>
      </c>
      <c r="CN145" s="123">
        <v>10</v>
      </c>
      <c r="CO145" s="126">
        <v>0.12195121951219512</v>
      </c>
      <c r="CP145" s="123">
        <v>28</v>
      </c>
      <c r="CQ145" s="123">
        <v>14</v>
      </c>
      <c r="CR145" s="126">
        <v>5.2238805970149252E-2</v>
      </c>
      <c r="CS145" s="123">
        <v>1</v>
      </c>
      <c r="CT145" s="126">
        <f t="shared" si="17"/>
        <v>1.2195121951219513E-2</v>
      </c>
      <c r="CU145" s="123">
        <v>38</v>
      </c>
      <c r="CV145" s="126">
        <f t="shared" si="18"/>
        <v>0.46341463414634149</v>
      </c>
      <c r="CW145" s="123">
        <v>0</v>
      </c>
      <c r="CX145" s="126">
        <f t="shared" si="19"/>
        <v>0</v>
      </c>
      <c r="CY145" s="123">
        <v>14</v>
      </c>
      <c r="CZ145" s="126">
        <f t="shared" si="20"/>
        <v>0.17073170731707318</v>
      </c>
      <c r="DA145" s="122" t="s">
        <v>2004</v>
      </c>
      <c r="DB145" s="55"/>
      <c r="DC145" s="55">
        <v>0</v>
      </c>
      <c r="DD145" s="55">
        <v>1</v>
      </c>
      <c r="DE145" s="78" t="s">
        <v>280</v>
      </c>
      <c r="DF145" s="127" t="s">
        <v>281</v>
      </c>
      <c r="DG145" s="78" t="s">
        <v>282</v>
      </c>
      <c r="DH145" s="127" t="s">
        <v>283</v>
      </c>
      <c r="DI145" s="78" t="s">
        <v>799</v>
      </c>
      <c r="DJ145" s="127" t="s">
        <v>800</v>
      </c>
      <c r="DK145" s="78" t="s">
        <v>1497</v>
      </c>
      <c r="DL145" s="127" t="s">
        <v>1498</v>
      </c>
      <c r="DM145" s="127" t="s">
        <v>430</v>
      </c>
      <c r="DN145" s="55" t="s">
        <v>1897</v>
      </c>
      <c r="DO145" s="68">
        <v>18.18181818181818</v>
      </c>
      <c r="DP145" s="55" t="s">
        <v>1898</v>
      </c>
      <c r="DQ145" s="55" t="s">
        <v>1904</v>
      </c>
      <c r="DR145" s="127" t="s">
        <v>431</v>
      </c>
      <c r="DS145" s="169"/>
      <c r="DT145" s="78">
        <v>2025</v>
      </c>
      <c r="DU145" s="78" t="s">
        <v>267</v>
      </c>
      <c r="DV145" s="123">
        <v>83</v>
      </c>
      <c r="DW145" s="123">
        <v>82</v>
      </c>
      <c r="DX145" s="55">
        <v>1</v>
      </c>
      <c r="DY145" s="55">
        <v>0</v>
      </c>
      <c r="DZ145" s="55">
        <v>0</v>
      </c>
      <c r="EA145" s="55">
        <v>0</v>
      </c>
      <c r="EB145" s="123">
        <v>16</v>
      </c>
      <c r="EC145" s="55">
        <v>67</v>
      </c>
      <c r="ED145" s="55">
        <v>0</v>
      </c>
      <c r="EE145" s="55">
        <v>0</v>
      </c>
      <c r="EF145" s="55">
        <v>0</v>
      </c>
      <c r="EG145" s="55">
        <v>0</v>
      </c>
      <c r="EH145" s="78">
        <v>5</v>
      </c>
      <c r="EI145" s="78">
        <v>0</v>
      </c>
      <c r="EJ145" s="127" t="s">
        <v>268</v>
      </c>
      <c r="EK145" s="127" t="s">
        <v>290</v>
      </c>
      <c r="EL145" s="81">
        <v>33369</v>
      </c>
      <c r="EM145" s="78">
        <v>29</v>
      </c>
      <c r="EN145" s="78" t="s">
        <v>291</v>
      </c>
      <c r="EO145" s="84">
        <v>28039</v>
      </c>
      <c r="EP145" s="78">
        <v>1.1300000000000001</v>
      </c>
      <c r="EQ145" s="263">
        <v>25784.591473590201</v>
      </c>
      <c r="ER145" s="263">
        <v>49671.332926287301</v>
      </c>
      <c r="ES145" s="84">
        <f t="shared" si="21"/>
        <v>23886.741452697101</v>
      </c>
      <c r="ET145" s="113">
        <f t="shared" si="22"/>
        <v>0.48089592216390159</v>
      </c>
      <c r="EU145" s="55">
        <v>12</v>
      </c>
      <c r="EV145" s="55">
        <v>0</v>
      </c>
      <c r="EW145" s="55" t="s">
        <v>1901</v>
      </c>
      <c r="EX145" s="78" t="s">
        <v>267</v>
      </c>
      <c r="EY145" s="158"/>
      <c r="EZ145" s="158"/>
      <c r="FA145" s="78" t="s">
        <v>272</v>
      </c>
      <c r="FB145" s="55" t="s">
        <v>51</v>
      </c>
      <c r="FC145" s="55" t="s">
        <v>1898</v>
      </c>
      <c r="FD145" s="122"/>
      <c r="FE145" s="55"/>
      <c r="FF145" s="127" t="s">
        <v>272</v>
      </c>
      <c r="FG145" s="55" t="s">
        <v>272</v>
      </c>
      <c r="FH145" s="78" t="s">
        <v>1499</v>
      </c>
      <c r="FI145" s="78" t="s">
        <v>433</v>
      </c>
      <c r="FJ145" s="55">
        <v>4006</v>
      </c>
      <c r="FK145" s="55">
        <v>17</v>
      </c>
      <c r="FL145" s="78" t="s">
        <v>435</v>
      </c>
      <c r="FM145" s="55"/>
      <c r="FN145" s="55" t="s">
        <v>1900</v>
      </c>
      <c r="FO145" s="55" t="s">
        <v>1900</v>
      </c>
      <c r="FP145" s="55">
        <v>0</v>
      </c>
      <c r="FQ145" s="125">
        <v>31385755.264697578</v>
      </c>
      <c r="FR145" s="125">
        <v>378141.62969515153</v>
      </c>
      <c r="FS145" s="55" t="s">
        <v>1920</v>
      </c>
      <c r="FT145" s="55">
        <v>3.4</v>
      </c>
      <c r="FU145" s="55">
        <v>0</v>
      </c>
      <c r="FV145" s="125">
        <v>0</v>
      </c>
      <c r="FW145" s="55">
        <v>0</v>
      </c>
      <c r="FX145" s="125">
        <v>0</v>
      </c>
      <c r="FY145" s="55">
        <v>0</v>
      </c>
      <c r="FZ145" s="125">
        <v>0</v>
      </c>
      <c r="GA145" s="55" t="s">
        <v>1900</v>
      </c>
      <c r="GB145" s="55" t="s">
        <v>1900</v>
      </c>
      <c r="GC145" s="55" t="s">
        <v>1900</v>
      </c>
      <c r="GD145" s="124">
        <v>80.290000000000006</v>
      </c>
      <c r="GE145" s="124">
        <v>58.54</v>
      </c>
      <c r="GF145" s="125">
        <v>619038.04999999993</v>
      </c>
      <c r="GG145" s="125">
        <v>7549.2445121951214</v>
      </c>
      <c r="GH145" s="125">
        <v>1229322.8400000001</v>
      </c>
      <c r="GI145" s="125">
        <v>14991.741951219514</v>
      </c>
      <c r="GJ145" s="125">
        <v>148109.96</v>
      </c>
      <c r="GK145" s="125">
        <v>1806.2190243902437</v>
      </c>
      <c r="GL145" s="125">
        <v>108643.62</v>
      </c>
      <c r="GM145" s="125">
        <v>1324.9221951219511</v>
      </c>
      <c r="GN145" s="125">
        <v>33045.71</v>
      </c>
      <c r="GO145" s="125">
        <v>402.99646341463415</v>
      </c>
      <c r="GP145" s="125">
        <v>11162.89</v>
      </c>
      <c r="GQ145" s="125">
        <v>136.13280487804877</v>
      </c>
      <c r="GR145" s="125">
        <v>67001.989999999991</v>
      </c>
      <c r="GS145" s="125">
        <v>817.09743902439016</v>
      </c>
      <c r="GT145" s="125">
        <v>861358.67000000016</v>
      </c>
      <c r="GU145" s="125">
        <v>10504.374024390247</v>
      </c>
      <c r="GV145" s="125">
        <v>-225401.7300000001</v>
      </c>
      <c r="GW145" s="125">
        <v>-2748.8015853658549</v>
      </c>
      <c r="GX145" s="55">
        <v>0</v>
      </c>
      <c r="GY145" s="55">
        <v>0</v>
      </c>
      <c r="GZ145" s="55">
        <v>0</v>
      </c>
      <c r="HA145" s="55" t="s">
        <v>1901</v>
      </c>
      <c r="HB145" s="172">
        <v>1.0098853814276896</v>
      </c>
      <c r="HC145" s="123">
        <v>70</v>
      </c>
      <c r="HD145" s="153">
        <v>0.28455284552845528</v>
      </c>
      <c r="HE145" s="123">
        <v>12</v>
      </c>
      <c r="HF145" s="153">
        <v>0.14634146341463414</v>
      </c>
      <c r="HG145" s="123">
        <v>958</v>
      </c>
      <c r="HH145" s="153">
        <v>3.8943089430894307</v>
      </c>
      <c r="HI145" s="123">
        <v>35</v>
      </c>
      <c r="HJ145" s="153">
        <v>0.42682926829268292</v>
      </c>
      <c r="HK145" s="123">
        <v>340</v>
      </c>
      <c r="HL145" s="153">
        <v>1.3821138211382114</v>
      </c>
      <c r="HM145" s="123">
        <v>2</v>
      </c>
      <c r="HN145" s="153">
        <v>2.4390243902439025E-2</v>
      </c>
      <c r="HO145" s="123">
        <v>637</v>
      </c>
      <c r="HP145" s="153">
        <v>2.589430894308943</v>
      </c>
      <c r="HQ145" s="123">
        <v>318</v>
      </c>
      <c r="HR145" s="153">
        <v>1.2926829268292683</v>
      </c>
      <c r="HS145" s="123">
        <v>6</v>
      </c>
      <c r="HT145" s="153">
        <v>3</v>
      </c>
      <c r="HU145" s="123">
        <v>6</v>
      </c>
      <c r="HV145" s="153">
        <v>3</v>
      </c>
      <c r="HW145" s="123"/>
      <c r="HX145" s="123"/>
      <c r="HY145" s="153"/>
      <c r="HZ145" s="123">
        <v>3351</v>
      </c>
      <c r="IA145" s="153">
        <v>13.621951219512194</v>
      </c>
      <c r="IB145" s="123">
        <v>48</v>
      </c>
      <c r="IC145" s="153">
        <v>0.58536585365853655</v>
      </c>
      <c r="ID145" s="123">
        <v>2708</v>
      </c>
      <c r="IE145" s="153">
        <v>11.008130081300813</v>
      </c>
      <c r="IF145" s="123">
        <v>228</v>
      </c>
      <c r="IG145" s="153">
        <v>2.7804878048780486</v>
      </c>
      <c r="IH145" s="123">
        <v>149</v>
      </c>
      <c r="II145" s="153">
        <v>0.60569105691056913</v>
      </c>
      <c r="IJ145" s="123">
        <v>129</v>
      </c>
      <c r="IK145" s="153">
        <v>1.5731707317073171</v>
      </c>
      <c r="IL145" s="95">
        <v>0</v>
      </c>
      <c r="IM145" s="95">
        <v>0</v>
      </c>
      <c r="IN145" s="95">
        <v>0</v>
      </c>
      <c r="IO145" s="95">
        <v>0</v>
      </c>
      <c r="IP145" s="95">
        <v>0</v>
      </c>
      <c r="IQ145" s="113" t="s">
        <v>1900</v>
      </c>
      <c r="IR145" s="113" t="s">
        <v>1900</v>
      </c>
      <c r="IS145" s="113" t="s">
        <v>1900</v>
      </c>
      <c r="IT145" s="95">
        <v>76</v>
      </c>
      <c r="IU145" s="95">
        <v>4</v>
      </c>
      <c r="IV145" s="113">
        <v>4.878048780487805E-2</v>
      </c>
      <c r="IW145" s="95" t="s">
        <v>1900</v>
      </c>
      <c r="IX145" s="95" t="s">
        <v>1900</v>
      </c>
      <c r="IY145" s="124" t="s">
        <v>1900</v>
      </c>
      <c r="IZ145" s="124" t="s">
        <v>1900</v>
      </c>
      <c r="JA145" s="182" t="s">
        <v>267</v>
      </c>
      <c r="JB145" s="182">
        <v>0</v>
      </c>
      <c r="JC145" s="230">
        <v>0</v>
      </c>
      <c r="JD145" s="205"/>
    </row>
    <row r="146" spans="1:264" s="35" customFormat="1" ht="29.25" hidden="1" customHeight="1">
      <c r="A146" s="122" t="s">
        <v>278</v>
      </c>
      <c r="B146" s="158" t="s">
        <v>278</v>
      </c>
      <c r="C146" s="158" t="s">
        <v>1821</v>
      </c>
      <c r="D146" s="55">
        <v>351</v>
      </c>
      <c r="E146" s="158" t="s">
        <v>1501</v>
      </c>
      <c r="F146" s="145">
        <v>368</v>
      </c>
      <c r="G146" s="55" t="s">
        <v>2043</v>
      </c>
      <c r="H146" s="123">
        <v>125</v>
      </c>
      <c r="I146" s="123">
        <v>329</v>
      </c>
      <c r="J146" s="124">
        <v>2.6320000000000001</v>
      </c>
      <c r="K146" s="124">
        <v>17.5456</v>
      </c>
      <c r="L146" s="123">
        <v>114</v>
      </c>
      <c r="M146" s="123">
        <v>215</v>
      </c>
      <c r="N146" s="123">
        <v>16</v>
      </c>
      <c r="O146" s="123">
        <v>28</v>
      </c>
      <c r="P146" s="123">
        <v>36</v>
      </c>
      <c r="Q146" s="123">
        <v>46</v>
      </c>
      <c r="R146" s="123">
        <v>26</v>
      </c>
      <c r="S146" s="123">
        <v>47</v>
      </c>
      <c r="T146" s="123">
        <v>39</v>
      </c>
      <c r="U146" s="123">
        <v>36</v>
      </c>
      <c r="V146" s="123">
        <v>23</v>
      </c>
      <c r="W146" s="123">
        <v>13</v>
      </c>
      <c r="X146" s="123">
        <v>15</v>
      </c>
      <c r="Y146" s="123">
        <v>1</v>
      </c>
      <c r="Z146" s="123">
        <v>3</v>
      </c>
      <c r="AA146" s="123">
        <v>102</v>
      </c>
      <c r="AB146" s="123">
        <v>28</v>
      </c>
      <c r="AC146" s="123">
        <v>19</v>
      </c>
      <c r="AD146" s="123">
        <v>2</v>
      </c>
      <c r="AE146" s="123">
        <v>257</v>
      </c>
      <c r="AF146" s="123">
        <v>70</v>
      </c>
      <c r="AG146" s="123">
        <v>0</v>
      </c>
      <c r="AH146" s="123">
        <v>0</v>
      </c>
      <c r="AI146" s="123">
        <v>47</v>
      </c>
      <c r="AJ146" s="123">
        <v>10</v>
      </c>
      <c r="AK146" s="123">
        <v>0</v>
      </c>
      <c r="AL146" s="123">
        <v>1</v>
      </c>
      <c r="AM146" s="123">
        <v>13</v>
      </c>
      <c r="AN146" s="125">
        <v>654.81600000000003</v>
      </c>
      <c r="AO146" s="125">
        <v>501</v>
      </c>
      <c r="AP146" s="123">
        <v>0</v>
      </c>
      <c r="AQ146" s="123">
        <v>7</v>
      </c>
      <c r="AR146" s="123">
        <v>27</v>
      </c>
      <c r="AS146" s="123">
        <v>10</v>
      </c>
      <c r="AT146" s="123">
        <v>16</v>
      </c>
      <c r="AU146" s="123">
        <v>11</v>
      </c>
      <c r="AV146" s="123">
        <v>7</v>
      </c>
      <c r="AW146" s="123">
        <v>5</v>
      </c>
      <c r="AX146" s="123">
        <v>11</v>
      </c>
      <c r="AY146" s="123">
        <v>6</v>
      </c>
      <c r="AZ146" s="123">
        <v>25</v>
      </c>
      <c r="BA146" s="125">
        <v>32153.066115702481</v>
      </c>
      <c r="BB146" s="125">
        <v>24258</v>
      </c>
      <c r="BC146" s="123">
        <v>3</v>
      </c>
      <c r="BD146" s="123">
        <v>18</v>
      </c>
      <c r="BE146" s="123">
        <v>13</v>
      </c>
      <c r="BF146" s="123">
        <v>16</v>
      </c>
      <c r="BG146" s="123">
        <v>11</v>
      </c>
      <c r="BH146" s="123">
        <v>6</v>
      </c>
      <c r="BI146" s="123">
        <v>10</v>
      </c>
      <c r="BJ146" s="123">
        <v>9</v>
      </c>
      <c r="BK146" s="123">
        <v>13</v>
      </c>
      <c r="BL146" s="123">
        <v>2</v>
      </c>
      <c r="BM146" s="123">
        <v>3</v>
      </c>
      <c r="BN146" s="123">
        <v>2</v>
      </c>
      <c r="BO146" s="123">
        <v>3</v>
      </c>
      <c r="BP146" s="123">
        <v>1</v>
      </c>
      <c r="BQ146" s="123">
        <v>1</v>
      </c>
      <c r="BR146" s="123">
        <v>2</v>
      </c>
      <c r="BS146" s="123">
        <v>1</v>
      </c>
      <c r="BT146" s="123">
        <v>3</v>
      </c>
      <c r="BU146" s="123">
        <v>0</v>
      </c>
      <c r="BV146" s="123">
        <v>0</v>
      </c>
      <c r="BW146" s="123">
        <v>4</v>
      </c>
      <c r="BX146" s="123">
        <v>77</v>
      </c>
      <c r="BY146" s="125">
        <v>43118.168831168834</v>
      </c>
      <c r="BZ146" s="125">
        <v>37060</v>
      </c>
      <c r="CA146" s="123">
        <v>20</v>
      </c>
      <c r="CB146" s="125">
        <v>18438.75</v>
      </c>
      <c r="CC146" s="125">
        <v>14538</v>
      </c>
      <c r="CD146" s="123">
        <v>29</v>
      </c>
      <c r="CE146" s="125">
        <v>13538.965517241379</v>
      </c>
      <c r="CF146" s="125">
        <v>10680</v>
      </c>
      <c r="CG146" s="123">
        <v>65</v>
      </c>
      <c r="CH146" s="123">
        <v>31</v>
      </c>
      <c r="CI146" s="123">
        <v>15</v>
      </c>
      <c r="CJ146" s="123">
        <v>8</v>
      </c>
      <c r="CK146" s="123">
        <v>2</v>
      </c>
      <c r="CL146" s="123">
        <v>2</v>
      </c>
      <c r="CM146" s="126">
        <v>1.6E-2</v>
      </c>
      <c r="CN146" s="123">
        <v>11</v>
      </c>
      <c r="CO146" s="126">
        <v>8.7999999999999995E-2</v>
      </c>
      <c r="CP146" s="123">
        <v>48</v>
      </c>
      <c r="CQ146" s="123">
        <v>24</v>
      </c>
      <c r="CR146" s="126">
        <v>7.29483282674772E-2</v>
      </c>
      <c r="CS146" s="123">
        <v>8</v>
      </c>
      <c r="CT146" s="126">
        <f t="shared" si="17"/>
        <v>6.4000000000000001E-2</v>
      </c>
      <c r="CU146" s="123">
        <v>56</v>
      </c>
      <c r="CV146" s="126">
        <f t="shared" si="18"/>
        <v>0.44800000000000001</v>
      </c>
      <c r="CW146" s="123">
        <v>1</v>
      </c>
      <c r="CX146" s="126">
        <f t="shared" si="19"/>
        <v>8.0000000000000002E-3</v>
      </c>
      <c r="CY146" s="123">
        <v>13</v>
      </c>
      <c r="CZ146" s="126">
        <f t="shared" si="20"/>
        <v>0.104</v>
      </c>
      <c r="DA146" s="122" t="s">
        <v>2004</v>
      </c>
      <c r="DB146" s="55"/>
      <c r="DC146" s="55">
        <v>0</v>
      </c>
      <c r="DD146" s="55">
        <v>1</v>
      </c>
      <c r="DE146" s="78" t="s">
        <v>280</v>
      </c>
      <c r="DF146" s="127" t="s">
        <v>281</v>
      </c>
      <c r="DG146" s="78" t="s">
        <v>282</v>
      </c>
      <c r="DH146" s="127" t="s">
        <v>283</v>
      </c>
      <c r="DI146" s="78" t="s">
        <v>799</v>
      </c>
      <c r="DJ146" s="127" t="s">
        <v>800</v>
      </c>
      <c r="DK146" s="78" t="s">
        <v>1497</v>
      </c>
      <c r="DL146" s="127" t="s">
        <v>1498</v>
      </c>
      <c r="DM146" s="127" t="s">
        <v>430</v>
      </c>
      <c r="DN146" s="55" t="s">
        <v>1897</v>
      </c>
      <c r="DO146" s="68">
        <v>12.158054711246201</v>
      </c>
      <c r="DP146" s="55" t="s">
        <v>1898</v>
      </c>
      <c r="DQ146" s="55" t="s">
        <v>1904</v>
      </c>
      <c r="DR146" s="127" t="s">
        <v>431</v>
      </c>
      <c r="DS146" s="169"/>
      <c r="DT146" s="78">
        <v>2025</v>
      </c>
      <c r="DU146" s="78" t="s">
        <v>267</v>
      </c>
      <c r="DV146" s="123">
        <v>125</v>
      </c>
      <c r="DW146" s="123">
        <v>125</v>
      </c>
      <c r="DX146" s="55">
        <v>0</v>
      </c>
      <c r="DY146" s="55">
        <v>0</v>
      </c>
      <c r="DZ146" s="55">
        <v>0</v>
      </c>
      <c r="EA146" s="55">
        <v>11</v>
      </c>
      <c r="EB146" s="123">
        <v>72</v>
      </c>
      <c r="EC146" s="55">
        <v>42</v>
      </c>
      <c r="ED146" s="55">
        <v>0</v>
      </c>
      <c r="EE146" s="55">
        <v>0</v>
      </c>
      <c r="EF146" s="55">
        <v>0</v>
      </c>
      <c r="EG146" s="55">
        <v>0</v>
      </c>
      <c r="EH146" s="78">
        <v>7</v>
      </c>
      <c r="EI146" s="78">
        <v>0</v>
      </c>
      <c r="EJ146" s="127" t="s">
        <v>268</v>
      </c>
      <c r="EK146" s="127" t="s">
        <v>290</v>
      </c>
      <c r="EL146" s="81">
        <v>33369</v>
      </c>
      <c r="EM146" s="78">
        <v>29</v>
      </c>
      <c r="EN146" s="78" t="s">
        <v>291</v>
      </c>
      <c r="EO146" s="84">
        <v>36119</v>
      </c>
      <c r="EP146" s="78">
        <v>1.1200000000000001</v>
      </c>
      <c r="EQ146" s="263">
        <v>31830.725556239398</v>
      </c>
      <c r="ER146" s="263">
        <v>50273.206725050703</v>
      </c>
      <c r="ES146" s="84">
        <f t="shared" si="21"/>
        <v>18442.481168811304</v>
      </c>
      <c r="ET146" s="113">
        <f t="shared" si="22"/>
        <v>0.36684513223266452</v>
      </c>
      <c r="EU146" s="55">
        <v>14</v>
      </c>
      <c r="EV146" s="55">
        <v>0</v>
      </c>
      <c r="EW146" s="55" t="s">
        <v>1901</v>
      </c>
      <c r="EX146" s="78" t="s">
        <v>267</v>
      </c>
      <c r="EY146" s="158"/>
      <c r="EZ146" s="158"/>
      <c r="FA146" s="78" t="s">
        <v>272</v>
      </c>
      <c r="FB146" s="55" t="s">
        <v>51</v>
      </c>
      <c r="FC146" s="55" t="s">
        <v>1898</v>
      </c>
      <c r="FD146" s="122"/>
      <c r="FE146" s="55"/>
      <c r="FF146" s="127" t="s">
        <v>272</v>
      </c>
      <c r="FG146" s="55" t="s">
        <v>272</v>
      </c>
      <c r="FH146" s="78" t="s">
        <v>1502</v>
      </c>
      <c r="FI146" s="78" t="s">
        <v>433</v>
      </c>
      <c r="FJ146" s="55">
        <v>4006</v>
      </c>
      <c r="FK146" s="55">
        <v>17</v>
      </c>
      <c r="FL146" s="78" t="s">
        <v>435</v>
      </c>
      <c r="FM146" s="55"/>
      <c r="FN146" s="55" t="s">
        <v>1900</v>
      </c>
      <c r="FO146" s="55" t="s">
        <v>1900</v>
      </c>
      <c r="FP146" s="55">
        <v>0</v>
      </c>
      <c r="FQ146" s="125">
        <v>29134807.831952181</v>
      </c>
      <c r="FR146" s="125">
        <v>233078.46265561745</v>
      </c>
      <c r="FS146" s="55" t="s">
        <v>1920</v>
      </c>
      <c r="FT146" s="55">
        <v>2.14</v>
      </c>
      <c r="FU146" s="55">
        <v>0</v>
      </c>
      <c r="FV146" s="125">
        <v>0</v>
      </c>
      <c r="FW146" s="55">
        <v>0</v>
      </c>
      <c r="FX146" s="125">
        <v>0</v>
      </c>
      <c r="FY146" s="55">
        <v>0</v>
      </c>
      <c r="FZ146" s="125">
        <v>0</v>
      </c>
      <c r="GA146" s="55" t="s">
        <v>1900</v>
      </c>
      <c r="GB146" s="55" t="s">
        <v>1900</v>
      </c>
      <c r="GC146" s="55" t="s">
        <v>1900</v>
      </c>
      <c r="GD146" s="124">
        <v>82.43</v>
      </c>
      <c r="GE146" s="124">
        <v>52</v>
      </c>
      <c r="GF146" s="125">
        <v>794786.92999999993</v>
      </c>
      <c r="GG146" s="125">
        <v>6358.2954399999999</v>
      </c>
      <c r="GH146" s="125">
        <v>1665120.2</v>
      </c>
      <c r="GI146" s="125">
        <v>13320.961599999999</v>
      </c>
      <c r="GJ146" s="125">
        <v>139557.32</v>
      </c>
      <c r="GK146" s="125">
        <v>1116.45856</v>
      </c>
      <c r="GL146" s="125">
        <v>158771.73000000001</v>
      </c>
      <c r="GM146" s="125">
        <v>1270.1738400000002</v>
      </c>
      <c r="GN146" s="125">
        <v>60626.8</v>
      </c>
      <c r="GO146" s="125">
        <v>485.01440000000002</v>
      </c>
      <c r="GP146" s="125">
        <v>15613.24</v>
      </c>
      <c r="GQ146" s="125">
        <v>124.90591999999999</v>
      </c>
      <c r="GR146" s="125">
        <v>19119.86</v>
      </c>
      <c r="GS146" s="125">
        <v>152.95887999999999</v>
      </c>
      <c r="GT146" s="125">
        <v>1271431.25</v>
      </c>
      <c r="GU146" s="125">
        <v>10171.450000000001</v>
      </c>
      <c r="GV146" s="125">
        <v>-294561.99</v>
      </c>
      <c r="GW146" s="125">
        <v>-2356.4959199999998</v>
      </c>
      <c r="GX146" s="55">
        <v>0</v>
      </c>
      <c r="GY146" s="55">
        <v>0</v>
      </c>
      <c r="GZ146" s="55">
        <v>0</v>
      </c>
      <c r="HA146" s="55" t="s">
        <v>1901</v>
      </c>
      <c r="HB146" s="172">
        <v>0.80416994053247037</v>
      </c>
      <c r="HC146" s="123">
        <v>93</v>
      </c>
      <c r="HD146" s="153">
        <v>0.248</v>
      </c>
      <c r="HE146" s="123">
        <v>19</v>
      </c>
      <c r="HF146" s="153">
        <v>0.152</v>
      </c>
      <c r="HG146" s="123">
        <v>1146</v>
      </c>
      <c r="HH146" s="153">
        <v>3.056</v>
      </c>
      <c r="HI146" s="123">
        <v>43</v>
      </c>
      <c r="HJ146" s="153">
        <v>0.34399999999999997</v>
      </c>
      <c r="HK146" s="123">
        <v>336</v>
      </c>
      <c r="HL146" s="153">
        <v>0.89600000000000002</v>
      </c>
      <c r="HM146" s="123">
        <v>6</v>
      </c>
      <c r="HN146" s="153">
        <v>4.8000000000000001E-2</v>
      </c>
      <c r="HO146" s="123">
        <v>561</v>
      </c>
      <c r="HP146" s="153">
        <v>1.496</v>
      </c>
      <c r="HQ146" s="123">
        <v>130</v>
      </c>
      <c r="HR146" s="153">
        <v>0.34666666666666668</v>
      </c>
      <c r="HS146" s="123">
        <v>6</v>
      </c>
      <c r="HT146" s="153">
        <v>3</v>
      </c>
      <c r="HU146" s="123">
        <v>2</v>
      </c>
      <c r="HV146" s="153">
        <v>1</v>
      </c>
      <c r="HW146" s="123"/>
      <c r="HX146" s="123"/>
      <c r="HY146" s="153"/>
      <c r="HZ146" s="123">
        <v>3939</v>
      </c>
      <c r="IA146" s="153">
        <v>10.504</v>
      </c>
      <c r="IB146" s="123">
        <v>70</v>
      </c>
      <c r="IC146" s="153">
        <v>0.56000000000000005</v>
      </c>
      <c r="ID146" s="123">
        <v>2970</v>
      </c>
      <c r="IE146" s="153">
        <v>7.92</v>
      </c>
      <c r="IF146" s="123">
        <v>273</v>
      </c>
      <c r="IG146" s="153">
        <v>2.1840000000000002</v>
      </c>
      <c r="IH146" s="123">
        <v>196</v>
      </c>
      <c r="II146" s="153">
        <v>0.52266666666666661</v>
      </c>
      <c r="IJ146" s="123">
        <v>171</v>
      </c>
      <c r="IK146" s="153">
        <v>1.3680000000000001</v>
      </c>
      <c r="IL146" s="95">
        <v>0</v>
      </c>
      <c r="IM146" s="95">
        <v>0</v>
      </c>
      <c r="IN146" s="95">
        <v>0</v>
      </c>
      <c r="IO146" s="95">
        <v>0</v>
      </c>
      <c r="IP146" s="95">
        <v>0</v>
      </c>
      <c r="IQ146" s="113" t="s">
        <v>1900</v>
      </c>
      <c r="IR146" s="113" t="s">
        <v>1900</v>
      </c>
      <c r="IS146" s="113" t="s">
        <v>1900</v>
      </c>
      <c r="IT146" s="95">
        <v>76</v>
      </c>
      <c r="IU146" s="95">
        <v>9</v>
      </c>
      <c r="IV146" s="113">
        <v>7.1999999999999995E-2</v>
      </c>
      <c r="IW146" s="95" t="s">
        <v>1900</v>
      </c>
      <c r="IX146" s="95" t="s">
        <v>1900</v>
      </c>
      <c r="IY146" s="124" t="s">
        <v>1900</v>
      </c>
      <c r="IZ146" s="124" t="s">
        <v>1900</v>
      </c>
      <c r="JA146" s="182" t="s">
        <v>267</v>
      </c>
      <c r="JB146" s="182">
        <v>0</v>
      </c>
      <c r="JC146" s="230">
        <v>0</v>
      </c>
      <c r="JD146" s="205"/>
    </row>
    <row r="147" spans="1:264" s="35" customFormat="1" ht="29.25" hidden="1" customHeight="1">
      <c r="A147" s="122" t="s">
        <v>278</v>
      </c>
      <c r="B147" s="158" t="s">
        <v>278</v>
      </c>
      <c r="C147" s="158" t="s">
        <v>1807</v>
      </c>
      <c r="D147" s="55">
        <v>221</v>
      </c>
      <c r="E147" s="158" t="s">
        <v>1507</v>
      </c>
      <c r="F147" s="145">
        <v>221</v>
      </c>
      <c r="G147" s="55" t="s">
        <v>2101</v>
      </c>
      <c r="H147" s="123">
        <v>326</v>
      </c>
      <c r="I147" s="123">
        <v>817</v>
      </c>
      <c r="J147" s="124">
        <v>2.506135</v>
      </c>
      <c r="K147" s="124">
        <v>25.071472400000001</v>
      </c>
      <c r="L147" s="123">
        <v>295</v>
      </c>
      <c r="M147" s="123">
        <v>522</v>
      </c>
      <c r="N147" s="123">
        <v>36</v>
      </c>
      <c r="O147" s="123">
        <v>62</v>
      </c>
      <c r="P147" s="123">
        <v>84</v>
      </c>
      <c r="Q147" s="123">
        <v>86</v>
      </c>
      <c r="R147" s="123">
        <v>88</v>
      </c>
      <c r="S147" s="123">
        <v>122</v>
      </c>
      <c r="T147" s="123">
        <v>68</v>
      </c>
      <c r="U147" s="123">
        <v>88</v>
      </c>
      <c r="V147" s="123">
        <v>56</v>
      </c>
      <c r="W147" s="123">
        <v>41</v>
      </c>
      <c r="X147" s="123">
        <v>60</v>
      </c>
      <c r="Y147" s="123">
        <v>20</v>
      </c>
      <c r="Z147" s="123">
        <v>6</v>
      </c>
      <c r="AA147" s="123">
        <v>227</v>
      </c>
      <c r="AB147" s="123">
        <v>112</v>
      </c>
      <c r="AC147" s="123">
        <v>86</v>
      </c>
      <c r="AD147" s="123">
        <v>23</v>
      </c>
      <c r="AE147" s="123">
        <v>576</v>
      </c>
      <c r="AF147" s="123">
        <v>212</v>
      </c>
      <c r="AG147" s="123">
        <v>1</v>
      </c>
      <c r="AH147" s="123">
        <v>5</v>
      </c>
      <c r="AI147" s="123">
        <v>132</v>
      </c>
      <c r="AJ147" s="123">
        <v>29</v>
      </c>
      <c r="AK147" s="123">
        <v>7</v>
      </c>
      <c r="AL147" s="123">
        <v>0</v>
      </c>
      <c r="AM147" s="123">
        <v>18</v>
      </c>
      <c r="AN147" s="125">
        <v>631.0674846625767</v>
      </c>
      <c r="AO147" s="125">
        <v>488</v>
      </c>
      <c r="AP147" s="123">
        <v>12</v>
      </c>
      <c r="AQ147" s="123">
        <v>15</v>
      </c>
      <c r="AR147" s="123">
        <v>77</v>
      </c>
      <c r="AS147" s="123">
        <v>30</v>
      </c>
      <c r="AT147" s="123">
        <v>30</v>
      </c>
      <c r="AU147" s="123">
        <v>27</v>
      </c>
      <c r="AV147" s="123">
        <v>20</v>
      </c>
      <c r="AW147" s="123">
        <v>15</v>
      </c>
      <c r="AX147" s="123">
        <v>13</v>
      </c>
      <c r="AY147" s="123">
        <v>11</v>
      </c>
      <c r="AZ147" s="123">
        <v>76</v>
      </c>
      <c r="BA147" s="125">
        <v>31282.611801242238</v>
      </c>
      <c r="BB147" s="125">
        <v>23799</v>
      </c>
      <c r="BC147" s="123">
        <v>13</v>
      </c>
      <c r="BD147" s="123">
        <v>52</v>
      </c>
      <c r="BE147" s="123">
        <v>34</v>
      </c>
      <c r="BF147" s="123">
        <v>35</v>
      </c>
      <c r="BG147" s="123">
        <v>32</v>
      </c>
      <c r="BH147" s="123">
        <v>22</v>
      </c>
      <c r="BI147" s="123">
        <v>18</v>
      </c>
      <c r="BJ147" s="123">
        <v>17</v>
      </c>
      <c r="BK147" s="123">
        <v>23</v>
      </c>
      <c r="BL147" s="123">
        <v>21</v>
      </c>
      <c r="BM147" s="123">
        <v>11</v>
      </c>
      <c r="BN147" s="123">
        <v>6</v>
      </c>
      <c r="BO147" s="123">
        <v>14</v>
      </c>
      <c r="BP147" s="123">
        <v>1</v>
      </c>
      <c r="BQ147" s="123">
        <v>3</v>
      </c>
      <c r="BR147" s="123">
        <v>6</v>
      </c>
      <c r="BS147" s="123">
        <v>4</v>
      </c>
      <c r="BT147" s="123">
        <v>1</v>
      </c>
      <c r="BU147" s="123">
        <v>2</v>
      </c>
      <c r="BV147" s="123">
        <v>0</v>
      </c>
      <c r="BW147" s="123">
        <v>7</v>
      </c>
      <c r="BX147" s="123">
        <v>179</v>
      </c>
      <c r="BY147" s="125">
        <v>42959.675977653635</v>
      </c>
      <c r="BZ147" s="125">
        <v>39780</v>
      </c>
      <c r="CA147" s="123">
        <v>45</v>
      </c>
      <c r="CB147" s="125">
        <v>15660.155555555555</v>
      </c>
      <c r="CC147" s="125">
        <v>11232</v>
      </c>
      <c r="CD147" s="123">
        <v>99</v>
      </c>
      <c r="CE147" s="125">
        <v>18600.292929292929</v>
      </c>
      <c r="CF147" s="125">
        <v>14191</v>
      </c>
      <c r="CG147" s="123">
        <v>182</v>
      </c>
      <c r="CH147" s="123">
        <v>66</v>
      </c>
      <c r="CI147" s="123">
        <v>56</v>
      </c>
      <c r="CJ147" s="123">
        <v>14</v>
      </c>
      <c r="CK147" s="123">
        <v>3</v>
      </c>
      <c r="CL147" s="123">
        <v>4</v>
      </c>
      <c r="CM147" s="126">
        <v>1.2269938650306749E-2</v>
      </c>
      <c r="CN147" s="123">
        <v>26</v>
      </c>
      <c r="CO147" s="126">
        <v>7.9754601226993863E-2</v>
      </c>
      <c r="CP147" s="123">
        <v>121</v>
      </c>
      <c r="CQ147" s="123">
        <v>50</v>
      </c>
      <c r="CR147" s="126">
        <v>6.1199510403916767E-2</v>
      </c>
      <c r="CS147" s="123">
        <v>9</v>
      </c>
      <c r="CT147" s="126">
        <f t="shared" si="17"/>
        <v>2.7607361963190184E-2</v>
      </c>
      <c r="CU147" s="123">
        <v>77</v>
      </c>
      <c r="CV147" s="126">
        <f t="shared" si="18"/>
        <v>0.2361963190184049</v>
      </c>
      <c r="CW147" s="123">
        <v>1</v>
      </c>
      <c r="CX147" s="126">
        <f t="shared" si="19"/>
        <v>3.0674846625766872E-3</v>
      </c>
      <c r="CY147" s="123">
        <v>28</v>
      </c>
      <c r="CZ147" s="126">
        <f t="shared" si="20"/>
        <v>8.5889570552147243E-2</v>
      </c>
      <c r="DA147" s="122" t="s">
        <v>2026</v>
      </c>
      <c r="DB147" s="55"/>
      <c r="DC147" s="55">
        <v>18</v>
      </c>
      <c r="DD147" s="55">
        <v>3</v>
      </c>
      <c r="DE147" s="78" t="s">
        <v>350</v>
      </c>
      <c r="DF147" s="127" t="s">
        <v>351</v>
      </c>
      <c r="DG147" s="78" t="s">
        <v>426</v>
      </c>
      <c r="DH147" s="127" t="s">
        <v>427</v>
      </c>
      <c r="DI147" s="78" t="s">
        <v>428</v>
      </c>
      <c r="DJ147" s="127" t="s">
        <v>429</v>
      </c>
      <c r="DK147" s="78" t="s">
        <v>356</v>
      </c>
      <c r="DL147" s="127" t="s">
        <v>357</v>
      </c>
      <c r="DM147" s="127" t="s">
        <v>358</v>
      </c>
      <c r="DN147" s="55" t="s">
        <v>1897</v>
      </c>
      <c r="DO147" s="68">
        <v>15.0905432595573</v>
      </c>
      <c r="DP147" s="55" t="s">
        <v>1898</v>
      </c>
      <c r="DQ147" s="55" t="s">
        <v>1904</v>
      </c>
      <c r="DR147" s="127" t="s">
        <v>359</v>
      </c>
      <c r="DS147" s="169"/>
      <c r="DT147" s="77"/>
      <c r="DU147" s="78" t="s">
        <v>267</v>
      </c>
      <c r="DV147" s="123">
        <v>331</v>
      </c>
      <c r="DW147" s="123">
        <v>326</v>
      </c>
      <c r="DX147" s="55">
        <v>3</v>
      </c>
      <c r="DY147" s="55">
        <v>2</v>
      </c>
      <c r="DZ147" s="55">
        <v>0</v>
      </c>
      <c r="EA147" s="55">
        <v>2</v>
      </c>
      <c r="EB147" s="123">
        <v>230</v>
      </c>
      <c r="EC147" s="55">
        <v>72</v>
      </c>
      <c r="ED147" s="55">
        <v>19</v>
      </c>
      <c r="EE147" s="55">
        <v>8</v>
      </c>
      <c r="EF147" s="55">
        <v>0</v>
      </c>
      <c r="EG147" s="55">
        <v>0</v>
      </c>
      <c r="EH147" s="78">
        <v>5</v>
      </c>
      <c r="EI147" s="78">
        <v>0</v>
      </c>
      <c r="EJ147" s="127" t="s">
        <v>268</v>
      </c>
      <c r="EK147" s="127" t="s">
        <v>290</v>
      </c>
      <c r="EL147" s="81">
        <v>26542</v>
      </c>
      <c r="EM147" s="78">
        <v>48</v>
      </c>
      <c r="EN147" s="78" t="s">
        <v>291</v>
      </c>
      <c r="EO147" s="84">
        <v>92431</v>
      </c>
      <c r="EP147" s="78">
        <v>4.6399999999999997</v>
      </c>
      <c r="EQ147" s="263">
        <v>88841.660023463599</v>
      </c>
      <c r="ER147" s="263">
        <v>206356.60880374801</v>
      </c>
      <c r="ES147" s="84">
        <f t="shared" si="21"/>
        <v>117514.94878028441</v>
      </c>
      <c r="ET147" s="113">
        <f t="shared" si="22"/>
        <v>0.5694750919852779</v>
      </c>
      <c r="EU147" s="55">
        <v>6</v>
      </c>
      <c r="EV147" s="55">
        <v>0</v>
      </c>
      <c r="EW147" s="55" t="s">
        <v>1901</v>
      </c>
      <c r="EX147" s="78" t="s">
        <v>267</v>
      </c>
      <c r="EY147" s="158"/>
      <c r="EZ147" s="158"/>
      <c r="FA147" s="78" t="s">
        <v>267</v>
      </c>
      <c r="FB147" s="55" t="s">
        <v>51</v>
      </c>
      <c r="FC147" s="55" t="s">
        <v>1898</v>
      </c>
      <c r="FD147" s="122"/>
      <c r="FE147" s="55"/>
      <c r="FF147" s="127" t="s">
        <v>267</v>
      </c>
      <c r="FG147" s="55" t="s">
        <v>272</v>
      </c>
      <c r="FH147" s="78" t="s">
        <v>1508</v>
      </c>
      <c r="FI147" s="78" t="s">
        <v>362</v>
      </c>
      <c r="FJ147" s="55">
        <v>4003</v>
      </c>
      <c r="FK147" s="55">
        <v>16</v>
      </c>
      <c r="FL147" s="78" t="s">
        <v>650</v>
      </c>
      <c r="FM147" s="55"/>
      <c r="FN147" s="55" t="s">
        <v>1900</v>
      </c>
      <c r="FO147" s="55" t="s">
        <v>1901</v>
      </c>
      <c r="FP147" s="55">
        <v>7</v>
      </c>
      <c r="FQ147" s="125">
        <v>79704437.548877135</v>
      </c>
      <c r="FR147" s="125">
        <v>240798.90498150192</v>
      </c>
      <c r="FS147" s="55" t="s">
        <v>1920</v>
      </c>
      <c r="FT147" s="55">
        <v>3</v>
      </c>
      <c r="FU147" s="55">
        <v>0</v>
      </c>
      <c r="FV147" s="125">
        <v>0</v>
      </c>
      <c r="FW147" s="55">
        <v>0</v>
      </c>
      <c r="FX147" s="125">
        <v>0</v>
      </c>
      <c r="FY147" s="55">
        <v>0</v>
      </c>
      <c r="FZ147" s="125">
        <v>0</v>
      </c>
      <c r="GA147" s="55" t="s">
        <v>1900</v>
      </c>
      <c r="GB147" s="55" t="s">
        <v>1900</v>
      </c>
      <c r="GC147" s="55" t="s">
        <v>1900</v>
      </c>
      <c r="GD147" s="124">
        <v>88.5</v>
      </c>
      <c r="GE147" s="124">
        <v>40.49</v>
      </c>
      <c r="GF147" s="125">
        <v>2388809.9899999998</v>
      </c>
      <c r="GG147" s="125">
        <v>7327.6380061349682</v>
      </c>
      <c r="GH147" s="125">
        <v>5083239.4299999988</v>
      </c>
      <c r="GI147" s="125">
        <v>15592.758987730058</v>
      </c>
      <c r="GJ147" s="125">
        <v>303005.3</v>
      </c>
      <c r="GK147" s="125">
        <v>929.46411042944783</v>
      </c>
      <c r="GL147" s="125">
        <v>334581.49</v>
      </c>
      <c r="GM147" s="125">
        <v>1026.3235889570551</v>
      </c>
      <c r="GN147" s="125">
        <v>435439.12</v>
      </c>
      <c r="GO147" s="125">
        <v>1335.7028220858895</v>
      </c>
      <c r="GP147" s="125">
        <v>28407.93</v>
      </c>
      <c r="GQ147" s="125">
        <v>87.140889570552147</v>
      </c>
      <c r="GR147" s="125">
        <v>65357.020000000004</v>
      </c>
      <c r="GS147" s="125">
        <v>200.4816564417178</v>
      </c>
      <c r="GT147" s="125">
        <v>3916448.5699999984</v>
      </c>
      <c r="GU147" s="125">
        <v>12013.645920245393</v>
      </c>
      <c r="GV147" s="125">
        <v>-985381.51999999955</v>
      </c>
      <c r="GW147" s="125">
        <v>-3022.6426993865016</v>
      </c>
      <c r="GX147" s="55">
        <v>0</v>
      </c>
      <c r="GY147" s="55">
        <v>0</v>
      </c>
      <c r="GZ147" s="55">
        <v>0</v>
      </c>
      <c r="HA147" s="55" t="s">
        <v>1901</v>
      </c>
      <c r="HB147" s="172">
        <v>0.74564727783907325</v>
      </c>
      <c r="HC147" s="123">
        <v>311</v>
      </c>
      <c r="HD147" s="153">
        <v>0.31799591002044991</v>
      </c>
      <c r="HE147" s="123">
        <v>46</v>
      </c>
      <c r="HF147" s="153">
        <v>0.1411042944785276</v>
      </c>
      <c r="HG147" s="123">
        <v>2100</v>
      </c>
      <c r="HH147" s="153">
        <v>2.147239263803681</v>
      </c>
      <c r="HI147" s="123">
        <v>38</v>
      </c>
      <c r="HJ147" s="153">
        <v>0.1165644171779141</v>
      </c>
      <c r="HK147" s="123">
        <v>1062</v>
      </c>
      <c r="HL147" s="153">
        <v>1.0858895705521472</v>
      </c>
      <c r="HM147" s="123">
        <v>8</v>
      </c>
      <c r="HN147" s="153">
        <v>2.4539877300613498E-2</v>
      </c>
      <c r="HO147" s="123">
        <v>858</v>
      </c>
      <c r="HP147" s="153">
        <v>0.87730061349693256</v>
      </c>
      <c r="HQ147" s="123">
        <v>1189</v>
      </c>
      <c r="HR147" s="153">
        <v>1.2157464212678937</v>
      </c>
      <c r="HS147" s="123">
        <v>8</v>
      </c>
      <c r="HT147" s="153">
        <v>4</v>
      </c>
      <c r="HU147" s="123">
        <v>11</v>
      </c>
      <c r="HV147" s="153">
        <v>5.5</v>
      </c>
      <c r="HW147" s="123"/>
      <c r="HX147" s="123"/>
      <c r="HY147" s="153"/>
      <c r="HZ147" s="123">
        <v>11770</v>
      </c>
      <c r="IA147" s="153">
        <v>12.03476482617587</v>
      </c>
      <c r="IB147" s="123">
        <v>23</v>
      </c>
      <c r="IC147" s="153">
        <v>7.0552147239263799E-2</v>
      </c>
      <c r="ID147" s="123">
        <v>6771</v>
      </c>
      <c r="IE147" s="153">
        <v>6.9233128834355826</v>
      </c>
      <c r="IF147" s="123">
        <v>746</v>
      </c>
      <c r="IG147" s="153">
        <v>2.2883435582822087</v>
      </c>
      <c r="IH147" s="123">
        <v>622</v>
      </c>
      <c r="II147" s="153">
        <v>0.63599182004089982</v>
      </c>
      <c r="IJ147" s="123">
        <v>228</v>
      </c>
      <c r="IK147" s="153">
        <v>0.69938650306748462</v>
      </c>
      <c r="IL147" s="95">
        <v>0</v>
      </c>
      <c r="IM147" s="95">
        <v>0</v>
      </c>
      <c r="IN147" s="95">
        <v>0</v>
      </c>
      <c r="IO147" s="95">
        <v>0</v>
      </c>
      <c r="IP147" s="95">
        <v>0</v>
      </c>
      <c r="IQ147" s="113" t="s">
        <v>1900</v>
      </c>
      <c r="IR147" s="113" t="s">
        <v>1900</v>
      </c>
      <c r="IS147" s="113" t="s">
        <v>1900</v>
      </c>
      <c r="IT147" s="95">
        <v>67.52</v>
      </c>
      <c r="IU147" s="95">
        <v>13</v>
      </c>
      <c r="IV147" s="113">
        <v>3.9877300613496931E-2</v>
      </c>
      <c r="IW147" s="95">
        <v>3</v>
      </c>
      <c r="IX147" s="95">
        <v>14</v>
      </c>
      <c r="IY147" s="124">
        <f>(IW147/$DW147)*100</f>
        <v>0.92024539877300615</v>
      </c>
      <c r="IZ147" s="124">
        <f>(IX147/$DW147)*100</f>
        <v>4.294478527607362</v>
      </c>
      <c r="JA147" s="182" t="s">
        <v>272</v>
      </c>
      <c r="JB147" s="182">
        <v>0</v>
      </c>
      <c r="JC147" s="230">
        <v>0</v>
      </c>
      <c r="JD147" s="205"/>
    </row>
    <row r="148" spans="1:264" s="35" customFormat="1" ht="29.25" hidden="1" customHeight="1">
      <c r="A148" s="122" t="s">
        <v>278</v>
      </c>
      <c r="B148" s="158" t="s">
        <v>278</v>
      </c>
      <c r="C148" s="158" t="s">
        <v>1807</v>
      </c>
      <c r="D148" s="55">
        <v>221</v>
      </c>
      <c r="E148" s="158" t="s">
        <v>1510</v>
      </c>
      <c r="F148" s="145">
        <v>333</v>
      </c>
      <c r="G148" s="55" t="s">
        <v>2101</v>
      </c>
      <c r="H148" s="123">
        <v>149</v>
      </c>
      <c r="I148" s="123">
        <v>168</v>
      </c>
      <c r="J148" s="124">
        <v>1.1275168</v>
      </c>
      <c r="K148" s="124">
        <v>15.4932886</v>
      </c>
      <c r="L148" s="123">
        <v>57</v>
      </c>
      <c r="M148" s="123">
        <v>111</v>
      </c>
      <c r="N148" s="123">
        <v>0</v>
      </c>
      <c r="O148" s="123">
        <v>0</v>
      </c>
      <c r="P148" s="123">
        <v>0</v>
      </c>
      <c r="Q148" s="123">
        <v>0</v>
      </c>
      <c r="R148" s="123">
        <v>0</v>
      </c>
      <c r="S148" s="123">
        <v>0</v>
      </c>
      <c r="T148" s="123">
        <v>0</v>
      </c>
      <c r="U148" s="123">
        <v>1</v>
      </c>
      <c r="V148" s="123">
        <v>2</v>
      </c>
      <c r="W148" s="123">
        <v>4</v>
      </c>
      <c r="X148" s="123">
        <v>60</v>
      </c>
      <c r="Y148" s="123">
        <v>70</v>
      </c>
      <c r="Z148" s="123">
        <v>31</v>
      </c>
      <c r="AA148" s="123">
        <v>0</v>
      </c>
      <c r="AB148" s="123">
        <v>164</v>
      </c>
      <c r="AC148" s="123">
        <v>161</v>
      </c>
      <c r="AD148" s="123">
        <v>5</v>
      </c>
      <c r="AE148" s="123">
        <v>96</v>
      </c>
      <c r="AF148" s="123">
        <v>51</v>
      </c>
      <c r="AG148" s="123">
        <v>14</v>
      </c>
      <c r="AH148" s="123">
        <v>2</v>
      </c>
      <c r="AI148" s="123">
        <v>87</v>
      </c>
      <c r="AJ148" s="123">
        <v>35</v>
      </c>
      <c r="AK148" s="123">
        <v>13</v>
      </c>
      <c r="AL148" s="123">
        <v>2</v>
      </c>
      <c r="AM148" s="123">
        <v>2</v>
      </c>
      <c r="AN148" s="125">
        <v>423.255033557047</v>
      </c>
      <c r="AO148" s="125">
        <v>325</v>
      </c>
      <c r="AP148" s="123">
        <v>2</v>
      </c>
      <c r="AQ148" s="123">
        <v>6</v>
      </c>
      <c r="AR148" s="123">
        <v>62</v>
      </c>
      <c r="AS148" s="123">
        <v>24</v>
      </c>
      <c r="AT148" s="123">
        <v>12</v>
      </c>
      <c r="AU148" s="123">
        <v>13</v>
      </c>
      <c r="AV148" s="123">
        <v>7</v>
      </c>
      <c r="AW148" s="123">
        <v>4</v>
      </c>
      <c r="AX148" s="123">
        <v>8</v>
      </c>
      <c r="AY148" s="123">
        <v>6</v>
      </c>
      <c r="AZ148" s="123">
        <v>5</v>
      </c>
      <c r="BA148" s="125">
        <v>17856.897959183672</v>
      </c>
      <c r="BB148" s="125">
        <v>13884</v>
      </c>
      <c r="BC148" s="123">
        <v>4</v>
      </c>
      <c r="BD148" s="123">
        <v>40</v>
      </c>
      <c r="BE148" s="123">
        <v>39</v>
      </c>
      <c r="BF148" s="123">
        <v>18</v>
      </c>
      <c r="BG148" s="123">
        <v>15</v>
      </c>
      <c r="BH148" s="123">
        <v>9</v>
      </c>
      <c r="BI148" s="123">
        <v>6</v>
      </c>
      <c r="BJ148" s="123">
        <v>10</v>
      </c>
      <c r="BK148" s="123">
        <v>3</v>
      </c>
      <c r="BL148" s="123">
        <v>0</v>
      </c>
      <c r="BM148" s="123">
        <v>2</v>
      </c>
      <c r="BN148" s="123">
        <v>0</v>
      </c>
      <c r="BO148" s="123">
        <v>0</v>
      </c>
      <c r="BP148" s="123">
        <v>1</v>
      </c>
      <c r="BQ148" s="123">
        <v>0</v>
      </c>
      <c r="BR148" s="123">
        <v>0</v>
      </c>
      <c r="BS148" s="123">
        <v>0</v>
      </c>
      <c r="BT148" s="123">
        <v>0</v>
      </c>
      <c r="BU148" s="123">
        <v>0</v>
      </c>
      <c r="BV148" s="123">
        <v>0</v>
      </c>
      <c r="BW148" s="123">
        <v>0</v>
      </c>
      <c r="BX148" s="123">
        <v>12</v>
      </c>
      <c r="BY148" s="125">
        <v>33806.416666666664</v>
      </c>
      <c r="BZ148" s="125">
        <v>31799.5</v>
      </c>
      <c r="CA148" s="123">
        <v>3</v>
      </c>
      <c r="CB148" s="125">
        <v>9651.6666666666661</v>
      </c>
      <c r="CC148" s="125">
        <v>4776</v>
      </c>
      <c r="CD148" s="123">
        <v>132</v>
      </c>
      <c r="CE148" s="125">
        <v>16593.424242424244</v>
      </c>
      <c r="CF148" s="125">
        <v>13056</v>
      </c>
      <c r="CG148" s="123">
        <v>110</v>
      </c>
      <c r="CH148" s="123">
        <v>26</v>
      </c>
      <c r="CI148" s="123">
        <v>10</v>
      </c>
      <c r="CJ148" s="123">
        <v>1</v>
      </c>
      <c r="CK148" s="123">
        <v>0</v>
      </c>
      <c r="CL148" s="123">
        <v>0</v>
      </c>
      <c r="CM148" s="126">
        <v>0</v>
      </c>
      <c r="CN148" s="123">
        <v>2</v>
      </c>
      <c r="CO148" s="126">
        <v>1.3422818791946308E-2</v>
      </c>
      <c r="CP148" s="123">
        <v>69</v>
      </c>
      <c r="CQ148" s="123">
        <v>0</v>
      </c>
      <c r="CR148" s="126">
        <v>0</v>
      </c>
      <c r="CS148" s="123">
        <v>14</v>
      </c>
      <c r="CT148" s="126">
        <f t="shared" si="17"/>
        <v>9.3959731543624164E-2</v>
      </c>
      <c r="CU148" s="123">
        <v>0</v>
      </c>
      <c r="CV148" s="126">
        <f t="shared" si="18"/>
        <v>0</v>
      </c>
      <c r="CW148" s="123">
        <v>14</v>
      </c>
      <c r="CX148" s="126">
        <f t="shared" si="19"/>
        <v>9.3959731543624164E-2</v>
      </c>
      <c r="CY148" s="123">
        <v>0</v>
      </c>
      <c r="CZ148" s="126">
        <f t="shared" si="20"/>
        <v>0</v>
      </c>
      <c r="DA148" s="122" t="s">
        <v>2026</v>
      </c>
      <c r="DB148" s="55"/>
      <c r="DC148" s="55">
        <v>1</v>
      </c>
      <c r="DD148" s="55">
        <v>0</v>
      </c>
      <c r="DE148" s="78" t="s">
        <v>350</v>
      </c>
      <c r="DF148" s="127" t="s">
        <v>351</v>
      </c>
      <c r="DG148" s="78" t="s">
        <v>426</v>
      </c>
      <c r="DH148" s="127" t="s">
        <v>427</v>
      </c>
      <c r="DI148" s="78" t="s">
        <v>428</v>
      </c>
      <c r="DJ148" s="127" t="s">
        <v>429</v>
      </c>
      <c r="DK148" s="78" t="s">
        <v>356</v>
      </c>
      <c r="DL148" s="127" t="s">
        <v>357</v>
      </c>
      <c r="DM148" s="127" t="s">
        <v>358</v>
      </c>
      <c r="DN148" s="55" t="s">
        <v>1897</v>
      </c>
      <c r="DO148" s="68">
        <v>15.0905432595573</v>
      </c>
      <c r="DP148" s="55" t="s">
        <v>1898</v>
      </c>
      <c r="DQ148" s="55" t="s">
        <v>272</v>
      </c>
      <c r="DR148" s="127" t="s">
        <v>359</v>
      </c>
      <c r="DS148" s="169" t="s">
        <v>2102</v>
      </c>
      <c r="DT148" s="77"/>
      <c r="DU148" s="78" t="s">
        <v>519</v>
      </c>
      <c r="DV148" s="123">
        <v>150</v>
      </c>
      <c r="DW148" s="123">
        <v>149</v>
      </c>
      <c r="DX148" s="55">
        <v>1</v>
      </c>
      <c r="DY148" s="55">
        <v>0</v>
      </c>
      <c r="DZ148" s="55">
        <v>0</v>
      </c>
      <c r="EA148" s="55">
        <v>150</v>
      </c>
      <c r="EB148" s="123">
        <v>0</v>
      </c>
      <c r="EC148" s="55">
        <v>0</v>
      </c>
      <c r="ED148" s="55">
        <v>0</v>
      </c>
      <c r="EE148" s="55">
        <v>0</v>
      </c>
      <c r="EF148" s="55">
        <v>0</v>
      </c>
      <c r="EG148" s="55">
        <v>0</v>
      </c>
      <c r="EH148" s="78">
        <v>1</v>
      </c>
      <c r="EI148" s="78">
        <v>0</v>
      </c>
      <c r="EJ148" s="127" t="s">
        <v>268</v>
      </c>
      <c r="EK148" s="127" t="s">
        <v>290</v>
      </c>
      <c r="EL148" s="81">
        <v>31471</v>
      </c>
      <c r="EM148" s="78">
        <v>34</v>
      </c>
      <c r="EN148" s="78" t="s">
        <v>344</v>
      </c>
      <c r="EO148" s="84">
        <v>16458</v>
      </c>
      <c r="EP148" s="78">
        <v>1.61</v>
      </c>
      <c r="EQ148" s="263">
        <v>16081.252803454399</v>
      </c>
      <c r="ER148" s="263">
        <v>71067.0579082443</v>
      </c>
      <c r="ES148" s="84">
        <f t="shared" si="21"/>
        <v>54985.805104789899</v>
      </c>
      <c r="ET148" s="113">
        <f t="shared" si="22"/>
        <v>0.7737172006723968</v>
      </c>
      <c r="EU148" s="55">
        <v>16</v>
      </c>
      <c r="EV148" s="55">
        <v>2</v>
      </c>
      <c r="EW148" s="55" t="s">
        <v>1898</v>
      </c>
      <c r="EX148" s="78" t="s">
        <v>267</v>
      </c>
      <c r="EY148" s="158"/>
      <c r="EZ148" s="158"/>
      <c r="FA148" s="78" t="s">
        <v>267</v>
      </c>
      <c r="FB148" s="55" t="s">
        <v>51</v>
      </c>
      <c r="FC148" s="55" t="s">
        <v>1898</v>
      </c>
      <c r="FD148" s="122"/>
      <c r="FE148" s="55"/>
      <c r="FF148" s="127" t="s">
        <v>272</v>
      </c>
      <c r="FG148" s="55" t="s">
        <v>272</v>
      </c>
      <c r="FH148" s="78" t="s">
        <v>1508</v>
      </c>
      <c r="FI148" s="78" t="s">
        <v>362</v>
      </c>
      <c r="FJ148" s="55">
        <v>4003</v>
      </c>
      <c r="FK148" s="55">
        <v>16</v>
      </c>
      <c r="FL148" s="78" t="s">
        <v>650</v>
      </c>
      <c r="FM148" s="55"/>
      <c r="FN148" s="55" t="s">
        <v>1900</v>
      </c>
      <c r="FO148" s="55" t="s">
        <v>1901</v>
      </c>
      <c r="FP148" s="55">
        <v>0</v>
      </c>
      <c r="FQ148" s="125">
        <v>14613321.499626048</v>
      </c>
      <c r="FR148" s="125">
        <v>97422.143330840321</v>
      </c>
      <c r="FS148" s="55">
        <v>3</v>
      </c>
      <c r="FT148" s="55">
        <v>3</v>
      </c>
      <c r="FU148" s="55">
        <v>2</v>
      </c>
      <c r="FV148" s="125">
        <v>100812.59</v>
      </c>
      <c r="FW148" s="55">
        <v>0</v>
      </c>
      <c r="FX148" s="125">
        <v>0</v>
      </c>
      <c r="FY148" s="55">
        <v>0</v>
      </c>
      <c r="FZ148" s="125">
        <v>0</v>
      </c>
      <c r="GA148" s="55" t="s">
        <v>1900</v>
      </c>
      <c r="GB148" s="55" t="s">
        <v>1900</v>
      </c>
      <c r="GC148" s="55" t="s">
        <v>1900</v>
      </c>
      <c r="GD148" s="124">
        <v>93.65</v>
      </c>
      <c r="GE148" s="124">
        <v>11.41</v>
      </c>
      <c r="GF148" s="125">
        <v>595029.49000000011</v>
      </c>
      <c r="GG148" s="125">
        <v>3993.486510067115</v>
      </c>
      <c r="GH148" s="125">
        <v>1819125.25</v>
      </c>
      <c r="GI148" s="125">
        <v>12208.894295302014</v>
      </c>
      <c r="GJ148" s="125">
        <v>75120.67</v>
      </c>
      <c r="GK148" s="125">
        <v>504.16557046979864</v>
      </c>
      <c r="GL148" s="125">
        <v>108334.75</v>
      </c>
      <c r="GM148" s="125">
        <v>727.07885906040269</v>
      </c>
      <c r="GN148" s="125">
        <v>7636.53</v>
      </c>
      <c r="GO148" s="125">
        <v>51.251879194630874</v>
      </c>
      <c r="GP148" s="125">
        <v>8886.9500000000007</v>
      </c>
      <c r="GQ148" s="125">
        <v>59.643959731543632</v>
      </c>
      <c r="GR148" s="125">
        <v>7520.7</v>
      </c>
      <c r="GS148" s="125">
        <v>50.4744966442953</v>
      </c>
      <c r="GT148" s="125">
        <v>1611625.65</v>
      </c>
      <c r="GU148" s="125">
        <v>10816.279530201342</v>
      </c>
      <c r="GV148" s="125">
        <v>-484383.43999999994</v>
      </c>
      <c r="GW148" s="125">
        <v>-3250.8955704697983</v>
      </c>
      <c r="GX148" s="55">
        <v>0</v>
      </c>
      <c r="GY148" s="55">
        <v>0</v>
      </c>
      <c r="GZ148" s="55">
        <v>0</v>
      </c>
      <c r="HA148" s="55" t="s">
        <v>1898</v>
      </c>
      <c r="HB148" s="172">
        <v>0.48578169376237018</v>
      </c>
      <c r="HC148" s="123">
        <v>12</v>
      </c>
      <c r="HD148" s="153">
        <v>2.6845637583892617E-2</v>
      </c>
      <c r="HE148" s="123">
        <v>0</v>
      </c>
      <c r="HF148" s="153">
        <v>0</v>
      </c>
      <c r="HG148" s="123">
        <v>387</v>
      </c>
      <c r="HH148" s="153">
        <v>0.86577181208053688</v>
      </c>
      <c r="HI148" s="123">
        <v>9</v>
      </c>
      <c r="HJ148" s="153">
        <v>6.0402684563758392E-2</v>
      </c>
      <c r="HK148" s="123">
        <v>523</v>
      </c>
      <c r="HL148" s="153">
        <v>1.1700223713646534</v>
      </c>
      <c r="HM148" s="123">
        <v>9</v>
      </c>
      <c r="HN148" s="153">
        <v>6.0402684563758392E-2</v>
      </c>
      <c r="HO148" s="123">
        <v>226</v>
      </c>
      <c r="HP148" s="153">
        <v>0.50559284116331094</v>
      </c>
      <c r="HQ148" s="123">
        <v>76</v>
      </c>
      <c r="HR148" s="153">
        <v>0.17002237136465323</v>
      </c>
      <c r="HS148" s="123">
        <v>0</v>
      </c>
      <c r="HT148" s="153">
        <v>0</v>
      </c>
      <c r="HU148" s="123">
        <v>0</v>
      </c>
      <c r="HV148" s="153">
        <v>0</v>
      </c>
      <c r="HW148" s="123">
        <v>30</v>
      </c>
      <c r="HX148" s="123">
        <v>10</v>
      </c>
      <c r="HY148" s="153">
        <v>0.41666666666666669</v>
      </c>
      <c r="HZ148" s="123">
        <v>3204</v>
      </c>
      <c r="IA148" s="153">
        <v>7.1677852348993287</v>
      </c>
      <c r="IB148" s="123">
        <v>4</v>
      </c>
      <c r="IC148" s="153">
        <v>2.6845637583892617E-2</v>
      </c>
      <c r="ID148" s="123">
        <v>1586</v>
      </c>
      <c r="IE148" s="153">
        <v>3.5480984340044741</v>
      </c>
      <c r="IF148" s="123">
        <v>143</v>
      </c>
      <c r="IG148" s="153">
        <v>0.95973154362416102</v>
      </c>
      <c r="IH148" s="123">
        <v>199</v>
      </c>
      <c r="II148" s="153">
        <v>0.44519015659955252</v>
      </c>
      <c r="IJ148" s="123">
        <v>60</v>
      </c>
      <c r="IK148" s="153">
        <v>0.40268456375838924</v>
      </c>
      <c r="IL148" s="95">
        <v>0</v>
      </c>
      <c r="IM148" s="95">
        <v>0</v>
      </c>
      <c r="IN148" s="95">
        <v>0</v>
      </c>
      <c r="IO148" s="95">
        <v>0</v>
      </c>
      <c r="IP148" s="95">
        <v>0</v>
      </c>
      <c r="IQ148" s="113" t="s">
        <v>1900</v>
      </c>
      <c r="IR148" s="113" t="s">
        <v>1900</v>
      </c>
      <c r="IS148" s="113" t="s">
        <v>1900</v>
      </c>
      <c r="IT148" s="95">
        <v>67.52</v>
      </c>
      <c r="IU148" s="95">
        <v>13</v>
      </c>
      <c r="IV148" s="113">
        <v>8.7248322147651006E-2</v>
      </c>
      <c r="IW148" s="95" t="s">
        <v>1900</v>
      </c>
      <c r="IX148" s="95" t="s">
        <v>1900</v>
      </c>
      <c r="IY148" s="124" t="s">
        <v>1900</v>
      </c>
      <c r="IZ148" s="124" t="s">
        <v>1900</v>
      </c>
      <c r="JA148" s="182" t="s">
        <v>267</v>
      </c>
      <c r="JB148" s="182">
        <v>1</v>
      </c>
      <c r="JC148" s="230">
        <v>6.6666666666666671E-3</v>
      </c>
      <c r="JD148" s="205"/>
    </row>
    <row r="149" spans="1:264" s="35" customFormat="1" ht="29.25" hidden="1" customHeight="1">
      <c r="A149" s="122" t="s">
        <v>278</v>
      </c>
      <c r="B149" s="158" t="s">
        <v>278</v>
      </c>
      <c r="C149" s="158" t="s">
        <v>1747</v>
      </c>
      <c r="D149" s="55">
        <v>73</v>
      </c>
      <c r="E149" s="158" t="s">
        <v>1512</v>
      </c>
      <c r="F149" s="145">
        <v>73</v>
      </c>
      <c r="G149" s="55" t="s">
        <v>2003</v>
      </c>
      <c r="H149" s="123">
        <v>1084</v>
      </c>
      <c r="I149" s="123">
        <v>2262</v>
      </c>
      <c r="J149" s="124">
        <v>2.0867159000000002</v>
      </c>
      <c r="K149" s="124">
        <v>26.903044300000001</v>
      </c>
      <c r="L149" s="123">
        <v>791</v>
      </c>
      <c r="M149" s="123">
        <v>1471</v>
      </c>
      <c r="N149" s="123">
        <v>95</v>
      </c>
      <c r="O149" s="123">
        <v>151</v>
      </c>
      <c r="P149" s="123">
        <v>179</v>
      </c>
      <c r="Q149" s="123">
        <v>186</v>
      </c>
      <c r="R149" s="123">
        <v>189</v>
      </c>
      <c r="S149" s="123">
        <v>286</v>
      </c>
      <c r="T149" s="123">
        <v>237</v>
      </c>
      <c r="U149" s="123">
        <v>248</v>
      </c>
      <c r="V149" s="123">
        <v>147</v>
      </c>
      <c r="W149" s="123">
        <v>140</v>
      </c>
      <c r="X149" s="123">
        <v>194</v>
      </c>
      <c r="Y149" s="123">
        <v>164</v>
      </c>
      <c r="Z149" s="123">
        <v>46</v>
      </c>
      <c r="AA149" s="123">
        <v>530</v>
      </c>
      <c r="AB149" s="123">
        <v>490</v>
      </c>
      <c r="AC149" s="123">
        <v>404</v>
      </c>
      <c r="AD149" s="123">
        <v>54</v>
      </c>
      <c r="AE149" s="123">
        <v>1051</v>
      </c>
      <c r="AF149" s="123">
        <v>1129</v>
      </c>
      <c r="AG149" s="123">
        <v>25</v>
      </c>
      <c r="AH149" s="123">
        <v>3</v>
      </c>
      <c r="AI149" s="123">
        <v>531</v>
      </c>
      <c r="AJ149" s="123">
        <v>156</v>
      </c>
      <c r="AK149" s="123">
        <v>30</v>
      </c>
      <c r="AL149" s="123">
        <v>26</v>
      </c>
      <c r="AM149" s="123">
        <v>117</v>
      </c>
      <c r="AN149" s="125">
        <v>567.35977859778598</v>
      </c>
      <c r="AO149" s="125">
        <v>405.5</v>
      </c>
      <c r="AP149" s="123">
        <v>29</v>
      </c>
      <c r="AQ149" s="123">
        <v>52</v>
      </c>
      <c r="AR149" s="123">
        <v>332</v>
      </c>
      <c r="AS149" s="123">
        <v>117</v>
      </c>
      <c r="AT149" s="123">
        <v>100</v>
      </c>
      <c r="AU149" s="123">
        <v>74</v>
      </c>
      <c r="AV149" s="123">
        <v>66</v>
      </c>
      <c r="AW149" s="123">
        <v>48</v>
      </c>
      <c r="AX149" s="123">
        <v>54</v>
      </c>
      <c r="AY149" s="123">
        <v>35</v>
      </c>
      <c r="AZ149" s="123">
        <v>177</v>
      </c>
      <c r="BA149" s="125">
        <v>27303.329925650556</v>
      </c>
      <c r="BB149" s="125">
        <v>18984</v>
      </c>
      <c r="BC149" s="123">
        <v>41</v>
      </c>
      <c r="BD149" s="123">
        <v>179</v>
      </c>
      <c r="BE149" s="123">
        <v>216</v>
      </c>
      <c r="BF149" s="123">
        <v>142</v>
      </c>
      <c r="BG149" s="123">
        <v>87</v>
      </c>
      <c r="BH149" s="123">
        <v>79</v>
      </c>
      <c r="BI149" s="123">
        <v>61</v>
      </c>
      <c r="BJ149" s="123">
        <v>62</v>
      </c>
      <c r="BK149" s="123">
        <v>42</v>
      </c>
      <c r="BL149" s="123">
        <v>31</v>
      </c>
      <c r="BM149" s="123">
        <v>25</v>
      </c>
      <c r="BN149" s="123">
        <v>16</v>
      </c>
      <c r="BO149" s="123">
        <v>19</v>
      </c>
      <c r="BP149" s="123">
        <v>18</v>
      </c>
      <c r="BQ149" s="123">
        <v>17</v>
      </c>
      <c r="BR149" s="123">
        <v>6</v>
      </c>
      <c r="BS149" s="123">
        <v>7</v>
      </c>
      <c r="BT149" s="123">
        <v>7</v>
      </c>
      <c r="BU149" s="123">
        <v>4</v>
      </c>
      <c r="BV149" s="123">
        <v>1</v>
      </c>
      <c r="BW149" s="123">
        <v>16</v>
      </c>
      <c r="BX149" s="123">
        <v>512</v>
      </c>
      <c r="BY149" s="125">
        <v>41775.505859375</v>
      </c>
      <c r="BZ149" s="125">
        <v>34781</v>
      </c>
      <c r="CA149" s="123">
        <v>111</v>
      </c>
      <c r="CB149" s="125">
        <v>13987.261261261261</v>
      </c>
      <c r="CC149" s="125">
        <v>9552</v>
      </c>
      <c r="CD149" s="123">
        <v>468</v>
      </c>
      <c r="CE149" s="125">
        <v>14573.290598290598</v>
      </c>
      <c r="CF149" s="125">
        <v>10704</v>
      </c>
      <c r="CG149" s="123">
        <v>688</v>
      </c>
      <c r="CH149" s="123">
        <v>215</v>
      </c>
      <c r="CI149" s="123">
        <v>122</v>
      </c>
      <c r="CJ149" s="123">
        <v>40</v>
      </c>
      <c r="CK149" s="123">
        <v>8</v>
      </c>
      <c r="CL149" s="123">
        <v>11</v>
      </c>
      <c r="CM149" s="126">
        <v>1.014760147601476E-2</v>
      </c>
      <c r="CN149" s="123">
        <v>66</v>
      </c>
      <c r="CO149" s="126">
        <v>6.0885608856088562E-2</v>
      </c>
      <c r="CP149" s="123">
        <v>494</v>
      </c>
      <c r="CQ149" s="123">
        <v>125</v>
      </c>
      <c r="CR149" s="126">
        <v>5.5260831122900089E-2</v>
      </c>
      <c r="CS149" s="123">
        <v>57</v>
      </c>
      <c r="CT149" s="126">
        <f t="shared" si="17"/>
        <v>5.2583025830258305E-2</v>
      </c>
      <c r="CU149" s="123">
        <v>613</v>
      </c>
      <c r="CV149" s="126">
        <f t="shared" si="18"/>
        <v>0.56549815498154976</v>
      </c>
      <c r="CW149" s="123">
        <v>13</v>
      </c>
      <c r="CX149" s="126">
        <f t="shared" si="19"/>
        <v>1.1992619926199263E-2</v>
      </c>
      <c r="CY149" s="123">
        <v>320</v>
      </c>
      <c r="CZ149" s="126">
        <f t="shared" si="20"/>
        <v>0.29520295202952029</v>
      </c>
      <c r="DA149" s="122" t="s">
        <v>2004</v>
      </c>
      <c r="DB149" s="55"/>
      <c r="DC149" s="55">
        <v>24</v>
      </c>
      <c r="DD149" s="55">
        <v>11</v>
      </c>
      <c r="DE149" s="78" t="s">
        <v>350</v>
      </c>
      <c r="DF149" s="127" t="s">
        <v>351</v>
      </c>
      <c r="DG149" s="78" t="s">
        <v>426</v>
      </c>
      <c r="DH149" s="127" t="s">
        <v>427</v>
      </c>
      <c r="DI149" s="78" t="s">
        <v>354</v>
      </c>
      <c r="DJ149" s="127" t="s">
        <v>355</v>
      </c>
      <c r="DK149" s="78" t="s">
        <v>356</v>
      </c>
      <c r="DL149" s="127" t="s">
        <v>357</v>
      </c>
      <c r="DM149" s="127" t="s">
        <v>358</v>
      </c>
      <c r="DN149" s="55" t="s">
        <v>1897</v>
      </c>
      <c r="DO149" s="68">
        <v>13.111888111888112</v>
      </c>
      <c r="DP149" s="55" t="s">
        <v>1898</v>
      </c>
      <c r="DQ149" s="55" t="s">
        <v>272</v>
      </c>
      <c r="DR149" s="127" t="s">
        <v>359</v>
      </c>
      <c r="DS149" s="169" t="s">
        <v>2103</v>
      </c>
      <c r="DT149" s="77"/>
      <c r="DU149" s="78" t="s">
        <v>267</v>
      </c>
      <c r="DV149" s="123">
        <v>1099</v>
      </c>
      <c r="DW149" s="123">
        <v>1085</v>
      </c>
      <c r="DX149" s="55">
        <v>13</v>
      </c>
      <c r="DY149" s="55">
        <v>1</v>
      </c>
      <c r="DZ149" s="55">
        <v>90</v>
      </c>
      <c r="EA149" s="55">
        <v>50</v>
      </c>
      <c r="EB149" s="123">
        <v>689</v>
      </c>
      <c r="EC149" s="55">
        <v>244</v>
      </c>
      <c r="ED149" s="55">
        <v>26</v>
      </c>
      <c r="EE149" s="55">
        <v>0</v>
      </c>
      <c r="EF149" s="55">
        <v>0</v>
      </c>
      <c r="EG149" s="55">
        <v>0</v>
      </c>
      <c r="EH149" s="78">
        <v>13</v>
      </c>
      <c r="EI149" s="78">
        <v>0</v>
      </c>
      <c r="EJ149" s="127" t="s">
        <v>268</v>
      </c>
      <c r="EK149" s="127" t="s">
        <v>269</v>
      </c>
      <c r="EL149" s="81">
        <v>21319</v>
      </c>
      <c r="EM149" s="78">
        <v>62</v>
      </c>
      <c r="EN149" s="78" t="s">
        <v>1513</v>
      </c>
      <c r="EO149" s="84">
        <v>131812</v>
      </c>
      <c r="EP149" s="78">
        <v>22.11</v>
      </c>
      <c r="EQ149" s="263">
        <v>128442.65891114</v>
      </c>
      <c r="ER149" s="263">
        <v>890633.05331861496</v>
      </c>
      <c r="ES149" s="84">
        <f t="shared" si="21"/>
        <v>762190.3944074749</v>
      </c>
      <c r="ET149" s="113">
        <f t="shared" si="22"/>
        <v>0.85578498526127456</v>
      </c>
      <c r="EU149" s="55">
        <v>5</v>
      </c>
      <c r="EV149" s="55">
        <v>27</v>
      </c>
      <c r="EW149" s="55" t="s">
        <v>1898</v>
      </c>
      <c r="EX149" s="78" t="s">
        <v>267</v>
      </c>
      <c r="EY149" s="158"/>
      <c r="EZ149" s="158"/>
      <c r="FA149" s="78" t="s">
        <v>267</v>
      </c>
      <c r="FB149" s="55" t="s">
        <v>51</v>
      </c>
      <c r="FC149" s="55" t="s">
        <v>1898</v>
      </c>
      <c r="FD149" s="122"/>
      <c r="FE149" s="55" t="s">
        <v>2006</v>
      </c>
      <c r="FF149" s="127" t="s">
        <v>267</v>
      </c>
      <c r="FG149" s="55" t="s">
        <v>1904</v>
      </c>
      <c r="FH149" s="78" t="s">
        <v>1514</v>
      </c>
      <c r="FI149" s="78" t="s">
        <v>362</v>
      </c>
      <c r="FJ149" s="55">
        <v>4003</v>
      </c>
      <c r="FK149" s="55">
        <v>14</v>
      </c>
      <c r="FL149" s="78" t="s">
        <v>363</v>
      </c>
      <c r="FM149" s="55"/>
      <c r="FN149" s="55" t="s">
        <v>1900</v>
      </c>
      <c r="FO149" s="55" t="s">
        <v>1901</v>
      </c>
      <c r="FP149" s="55">
        <v>7</v>
      </c>
      <c r="FQ149" s="125">
        <v>162669895.08394</v>
      </c>
      <c r="FR149" s="125">
        <v>148016.28306090992</v>
      </c>
      <c r="FS149" s="55">
        <v>2.2200000000000002</v>
      </c>
      <c r="FT149" s="55">
        <v>3</v>
      </c>
      <c r="FU149" s="55">
        <v>0</v>
      </c>
      <c r="FV149" s="125">
        <v>11839504.6</v>
      </c>
      <c r="FW149" s="55">
        <v>0</v>
      </c>
      <c r="FX149" s="125">
        <v>5282312.3100000005</v>
      </c>
      <c r="FY149" s="55">
        <v>0</v>
      </c>
      <c r="FZ149" s="125">
        <v>3921770.1900000004</v>
      </c>
      <c r="GA149" s="55" t="s">
        <v>1900</v>
      </c>
      <c r="GB149" s="55" t="s">
        <v>1901</v>
      </c>
      <c r="GC149" s="55" t="s">
        <v>1900</v>
      </c>
      <c r="GD149" s="124">
        <v>92.77</v>
      </c>
      <c r="GE149" s="124">
        <v>34.380000000000003</v>
      </c>
      <c r="GF149" s="125">
        <v>6730151.0099999998</v>
      </c>
      <c r="GG149" s="125">
        <v>6202.9041566820279</v>
      </c>
      <c r="GH149" s="125">
        <v>12586633.859999999</v>
      </c>
      <c r="GI149" s="125">
        <v>11600.584202764976</v>
      </c>
      <c r="GJ149" s="125">
        <v>1065839.94</v>
      </c>
      <c r="GK149" s="125">
        <v>982.34095852534563</v>
      </c>
      <c r="GL149" s="125">
        <v>1125595.82</v>
      </c>
      <c r="GM149" s="125">
        <v>1037.4155023041476</v>
      </c>
      <c r="GN149" s="125">
        <v>1025950.51</v>
      </c>
      <c r="GO149" s="125">
        <v>945.57650691244237</v>
      </c>
      <c r="GP149" s="125">
        <v>41318.870000000003</v>
      </c>
      <c r="GQ149" s="125">
        <v>38.081907834101386</v>
      </c>
      <c r="GR149" s="125">
        <v>131894.97</v>
      </c>
      <c r="GS149" s="125">
        <v>121.56218433179724</v>
      </c>
      <c r="GT149" s="125">
        <v>9196033.75</v>
      </c>
      <c r="GU149" s="125">
        <v>8475.6071428571431</v>
      </c>
      <c r="GV149" s="125">
        <v>147210.6799999997</v>
      </c>
      <c r="GW149" s="125">
        <v>135.67804608294904</v>
      </c>
      <c r="GX149" s="55">
        <v>0</v>
      </c>
      <c r="GY149" s="55">
        <v>0</v>
      </c>
      <c r="GZ149" s="55">
        <v>0</v>
      </c>
      <c r="HA149" s="55" t="s">
        <v>1901</v>
      </c>
      <c r="HB149" s="172">
        <v>0.63990346537824294</v>
      </c>
      <c r="HC149" s="123">
        <v>499</v>
      </c>
      <c r="HD149" s="153">
        <v>0.1533026113671275</v>
      </c>
      <c r="HE149" s="123">
        <v>65</v>
      </c>
      <c r="HF149" s="153">
        <v>5.9907834101382486E-2</v>
      </c>
      <c r="HG149" s="123">
        <v>4187</v>
      </c>
      <c r="HH149" s="153">
        <v>1.2863287250384026</v>
      </c>
      <c r="HI149" s="123">
        <v>134</v>
      </c>
      <c r="HJ149" s="153">
        <v>0.12350230414746544</v>
      </c>
      <c r="HK149" s="123">
        <v>2474</v>
      </c>
      <c r="HL149" s="153">
        <v>0.7600614439324116</v>
      </c>
      <c r="HM149" s="123">
        <v>17</v>
      </c>
      <c r="HN149" s="153">
        <v>1.5668202764976959E-2</v>
      </c>
      <c r="HO149" s="123">
        <v>3483</v>
      </c>
      <c r="HP149" s="153">
        <v>1.0700460829493088</v>
      </c>
      <c r="HQ149" s="123">
        <v>2739</v>
      </c>
      <c r="HR149" s="153">
        <v>0.84147465437788016</v>
      </c>
      <c r="HS149" s="123">
        <v>9</v>
      </c>
      <c r="HT149" s="153">
        <v>4.5</v>
      </c>
      <c r="HU149" s="123">
        <v>14</v>
      </c>
      <c r="HV149" s="153">
        <v>7</v>
      </c>
      <c r="HW149" s="123">
        <v>833</v>
      </c>
      <c r="HX149" s="123">
        <v>277.66666666666669</v>
      </c>
      <c r="HY149" s="153">
        <v>0.85699588477366251</v>
      </c>
      <c r="HZ149" s="123">
        <v>31775</v>
      </c>
      <c r="IA149" s="153">
        <v>9.761904761904761</v>
      </c>
      <c r="IB149" s="123">
        <v>150</v>
      </c>
      <c r="IC149" s="153">
        <v>0.13824884792626729</v>
      </c>
      <c r="ID149" s="123">
        <v>13070</v>
      </c>
      <c r="IE149" s="153">
        <v>4.0153609831029184</v>
      </c>
      <c r="IF149" s="123">
        <v>1329</v>
      </c>
      <c r="IG149" s="153">
        <v>1.2248847926267281</v>
      </c>
      <c r="IH149" s="123">
        <v>1884</v>
      </c>
      <c r="II149" s="153">
        <v>0.57880184331797235</v>
      </c>
      <c r="IJ149" s="123">
        <v>1434</v>
      </c>
      <c r="IK149" s="153">
        <v>1.3216589861751151</v>
      </c>
      <c r="IL149" s="95">
        <v>625</v>
      </c>
      <c r="IM149" s="95">
        <v>601</v>
      </c>
      <c r="IN149" s="95">
        <v>66</v>
      </c>
      <c r="IO149" s="95">
        <v>228</v>
      </c>
      <c r="IP149" s="95">
        <v>38</v>
      </c>
      <c r="IQ149" s="113">
        <v>37.94</v>
      </c>
      <c r="IR149" s="113">
        <v>57.58</v>
      </c>
      <c r="IS149" s="113">
        <v>0.39</v>
      </c>
      <c r="IT149" s="95">
        <v>72.78</v>
      </c>
      <c r="IU149" s="95">
        <v>30</v>
      </c>
      <c r="IV149" s="113">
        <v>2.7649769585253458E-2</v>
      </c>
      <c r="IW149" s="95">
        <v>4</v>
      </c>
      <c r="IX149" s="95">
        <v>32</v>
      </c>
      <c r="IY149" s="124">
        <f>(IW149/$DW149)*100</f>
        <v>0.3686635944700461</v>
      </c>
      <c r="IZ149" s="124">
        <f>(IX149/$DW149)*100</f>
        <v>2.9493087557603688</v>
      </c>
      <c r="JA149" s="182" t="s">
        <v>272</v>
      </c>
      <c r="JB149" s="182">
        <v>52</v>
      </c>
      <c r="JC149" s="230">
        <v>4.7315741583257506E-2</v>
      </c>
      <c r="JD149" s="205"/>
    </row>
    <row r="150" spans="1:264" s="35" customFormat="1" ht="29.25" hidden="1" customHeight="1">
      <c r="A150" s="122" t="s">
        <v>278</v>
      </c>
      <c r="B150" s="158" t="s">
        <v>278</v>
      </c>
      <c r="C150" s="158" t="s">
        <v>1801</v>
      </c>
      <c r="D150" s="55">
        <v>170</v>
      </c>
      <c r="E150" s="158" t="s">
        <v>1516</v>
      </c>
      <c r="F150" s="145">
        <v>170</v>
      </c>
      <c r="G150" s="55" t="s">
        <v>2036</v>
      </c>
      <c r="H150" s="123">
        <v>578</v>
      </c>
      <c r="I150" s="123">
        <v>1132</v>
      </c>
      <c r="J150" s="124">
        <v>1.9584775000000001</v>
      </c>
      <c r="K150" s="124">
        <v>19.4176471</v>
      </c>
      <c r="L150" s="123">
        <v>452</v>
      </c>
      <c r="M150" s="123">
        <v>680</v>
      </c>
      <c r="N150" s="123">
        <v>43</v>
      </c>
      <c r="O150" s="123">
        <v>73</v>
      </c>
      <c r="P150" s="123">
        <v>75</v>
      </c>
      <c r="Q150" s="123">
        <v>67</v>
      </c>
      <c r="R150" s="123">
        <v>75</v>
      </c>
      <c r="S150" s="123">
        <v>97</v>
      </c>
      <c r="T150" s="123">
        <v>74</v>
      </c>
      <c r="U150" s="123">
        <v>85</v>
      </c>
      <c r="V150" s="123">
        <v>69</v>
      </c>
      <c r="W150" s="123">
        <v>61</v>
      </c>
      <c r="X150" s="123">
        <v>155</v>
      </c>
      <c r="Y150" s="123">
        <v>170</v>
      </c>
      <c r="Z150" s="123">
        <v>88</v>
      </c>
      <c r="AA150" s="123">
        <v>229</v>
      </c>
      <c r="AB150" s="123">
        <v>449</v>
      </c>
      <c r="AC150" s="123">
        <v>413</v>
      </c>
      <c r="AD150" s="123">
        <v>376</v>
      </c>
      <c r="AE150" s="123">
        <v>414</v>
      </c>
      <c r="AF150" s="123">
        <v>216</v>
      </c>
      <c r="AG150" s="123">
        <v>101</v>
      </c>
      <c r="AH150" s="123">
        <v>25</v>
      </c>
      <c r="AI150" s="123">
        <v>367</v>
      </c>
      <c r="AJ150" s="123">
        <v>145</v>
      </c>
      <c r="AK150" s="123">
        <v>29</v>
      </c>
      <c r="AL150" s="123">
        <v>23</v>
      </c>
      <c r="AM150" s="123">
        <v>54</v>
      </c>
      <c r="AN150" s="125">
        <v>479.54498269896192</v>
      </c>
      <c r="AO150" s="125">
        <v>283</v>
      </c>
      <c r="AP150" s="123">
        <v>5</v>
      </c>
      <c r="AQ150" s="123">
        <v>15</v>
      </c>
      <c r="AR150" s="123">
        <v>281</v>
      </c>
      <c r="AS150" s="123">
        <v>83</v>
      </c>
      <c r="AT150" s="123">
        <v>37</v>
      </c>
      <c r="AU150" s="123">
        <v>21</v>
      </c>
      <c r="AV150" s="123">
        <v>16</v>
      </c>
      <c r="AW150" s="123">
        <v>20</v>
      </c>
      <c r="AX150" s="123">
        <v>12</v>
      </c>
      <c r="AY150" s="123">
        <v>18</v>
      </c>
      <c r="AZ150" s="123">
        <v>70</v>
      </c>
      <c r="BA150" s="125">
        <v>21901.925347222223</v>
      </c>
      <c r="BB150" s="125">
        <v>13230</v>
      </c>
      <c r="BC150" s="123">
        <v>10</v>
      </c>
      <c r="BD150" s="123">
        <v>77</v>
      </c>
      <c r="BE150" s="123">
        <v>229</v>
      </c>
      <c r="BF150" s="123">
        <v>79</v>
      </c>
      <c r="BG150" s="123">
        <v>27</v>
      </c>
      <c r="BH150" s="123">
        <v>28</v>
      </c>
      <c r="BI150" s="123">
        <v>20</v>
      </c>
      <c r="BJ150" s="123">
        <v>20</v>
      </c>
      <c r="BK150" s="123">
        <v>22</v>
      </c>
      <c r="BL150" s="123">
        <v>11</v>
      </c>
      <c r="BM150" s="123">
        <v>13</v>
      </c>
      <c r="BN150" s="123">
        <v>9</v>
      </c>
      <c r="BO150" s="123">
        <v>5</v>
      </c>
      <c r="BP150" s="123">
        <v>4</v>
      </c>
      <c r="BQ150" s="123">
        <v>5</v>
      </c>
      <c r="BR150" s="123">
        <v>2</v>
      </c>
      <c r="BS150" s="123">
        <v>2</v>
      </c>
      <c r="BT150" s="123">
        <v>3</v>
      </c>
      <c r="BU150" s="123">
        <v>4</v>
      </c>
      <c r="BV150" s="123">
        <v>1</v>
      </c>
      <c r="BW150" s="123">
        <v>5</v>
      </c>
      <c r="BX150" s="123">
        <v>191</v>
      </c>
      <c r="BY150" s="125">
        <v>41349.3612565445</v>
      </c>
      <c r="BZ150" s="125">
        <v>36784</v>
      </c>
      <c r="CA150" s="123">
        <v>51</v>
      </c>
      <c r="CB150" s="125">
        <v>22872.49019607843</v>
      </c>
      <c r="CC150" s="125">
        <v>16620</v>
      </c>
      <c r="CD150" s="123">
        <v>349</v>
      </c>
      <c r="CE150" s="125">
        <v>12219.160458452721</v>
      </c>
      <c r="CF150" s="125">
        <v>10524</v>
      </c>
      <c r="CG150" s="123">
        <v>439</v>
      </c>
      <c r="CH150" s="123">
        <v>73</v>
      </c>
      <c r="CI150" s="123">
        <v>43</v>
      </c>
      <c r="CJ150" s="123">
        <v>18</v>
      </c>
      <c r="CK150" s="123">
        <v>2</v>
      </c>
      <c r="CL150" s="123">
        <v>3</v>
      </c>
      <c r="CM150" s="126">
        <v>5.1903114186851208E-3</v>
      </c>
      <c r="CN150" s="123">
        <v>23</v>
      </c>
      <c r="CO150" s="126">
        <v>3.9792387543252594E-2</v>
      </c>
      <c r="CP150" s="123">
        <v>378</v>
      </c>
      <c r="CQ150" s="123">
        <v>56</v>
      </c>
      <c r="CR150" s="126">
        <v>4.9469964664310952E-2</v>
      </c>
      <c r="CS150" s="123">
        <v>79</v>
      </c>
      <c r="CT150" s="126">
        <f t="shared" si="17"/>
        <v>0.13667820069204153</v>
      </c>
      <c r="CU150" s="123">
        <v>187</v>
      </c>
      <c r="CV150" s="126">
        <f t="shared" si="18"/>
        <v>0.3235294117647059</v>
      </c>
      <c r="CW150" s="123">
        <v>59</v>
      </c>
      <c r="CX150" s="126">
        <f t="shared" si="19"/>
        <v>0.10207612456747404</v>
      </c>
      <c r="CY150" s="123">
        <v>75</v>
      </c>
      <c r="CZ150" s="126">
        <f t="shared" si="20"/>
        <v>0.12975778546712802</v>
      </c>
      <c r="DA150" s="122" t="s">
        <v>2026</v>
      </c>
      <c r="DB150" s="55"/>
      <c r="DC150" s="55">
        <v>7</v>
      </c>
      <c r="DD150" s="55">
        <v>5</v>
      </c>
      <c r="DE150" s="78" t="s">
        <v>350</v>
      </c>
      <c r="DF150" s="127" t="s">
        <v>351</v>
      </c>
      <c r="DG150" s="78" t="s">
        <v>527</v>
      </c>
      <c r="DH150" s="127" t="s">
        <v>685</v>
      </c>
      <c r="DI150" s="78" t="s">
        <v>520</v>
      </c>
      <c r="DJ150" s="127" t="s">
        <v>686</v>
      </c>
      <c r="DK150" s="78" t="s">
        <v>687</v>
      </c>
      <c r="DL150" s="127" t="s">
        <v>688</v>
      </c>
      <c r="DM150" s="127" t="s">
        <v>689</v>
      </c>
      <c r="DN150" s="55" t="s">
        <v>1897</v>
      </c>
      <c r="DO150" s="68">
        <v>9.6406660823838735</v>
      </c>
      <c r="DP150" s="55" t="s">
        <v>1898</v>
      </c>
      <c r="DQ150" s="55" t="s">
        <v>272</v>
      </c>
      <c r="DR150" s="127" t="s">
        <v>530</v>
      </c>
      <c r="DS150" s="169" t="s">
        <v>2104</v>
      </c>
      <c r="DT150" s="77"/>
      <c r="DU150" s="78" t="s">
        <v>595</v>
      </c>
      <c r="DV150" s="123">
        <v>600</v>
      </c>
      <c r="DW150" s="123">
        <v>578</v>
      </c>
      <c r="DX150" s="55">
        <v>13</v>
      </c>
      <c r="DY150" s="55">
        <v>9</v>
      </c>
      <c r="DZ150" s="55">
        <v>0</v>
      </c>
      <c r="EA150" s="55">
        <v>309</v>
      </c>
      <c r="EB150" s="123">
        <v>135</v>
      </c>
      <c r="EC150" s="55">
        <v>128</v>
      </c>
      <c r="ED150" s="55">
        <v>24</v>
      </c>
      <c r="EE150" s="55">
        <v>4</v>
      </c>
      <c r="EF150" s="55">
        <v>0</v>
      </c>
      <c r="EG150" s="55">
        <v>0</v>
      </c>
      <c r="EH150" s="78">
        <v>5</v>
      </c>
      <c r="EI150" s="78">
        <v>0</v>
      </c>
      <c r="EJ150" s="127" t="s">
        <v>268</v>
      </c>
      <c r="EK150" s="127" t="s">
        <v>269</v>
      </c>
      <c r="EL150" s="81">
        <v>25384</v>
      </c>
      <c r="EM150" s="78">
        <v>51</v>
      </c>
      <c r="EN150" s="78" t="s">
        <v>1015</v>
      </c>
      <c r="EO150" s="84">
        <v>36810</v>
      </c>
      <c r="EP150" s="78">
        <v>7.42</v>
      </c>
      <c r="EQ150" s="263">
        <v>34863.738343576602</v>
      </c>
      <c r="ER150" s="263">
        <v>330691.15875042602</v>
      </c>
      <c r="ES150" s="84">
        <f t="shared" si="21"/>
        <v>295827.42040684941</v>
      </c>
      <c r="ET150" s="113">
        <f t="shared" si="22"/>
        <v>0.8945731162716436</v>
      </c>
      <c r="EU150" s="55">
        <v>0</v>
      </c>
      <c r="EV150" s="55">
        <v>10</v>
      </c>
      <c r="EW150" s="55" t="s">
        <v>1898</v>
      </c>
      <c r="EX150" s="78" t="s">
        <v>513</v>
      </c>
      <c r="EY150" s="158" t="s">
        <v>372</v>
      </c>
      <c r="EZ150" s="158" t="s">
        <v>691</v>
      </c>
      <c r="FA150" s="78" t="s">
        <v>267</v>
      </c>
      <c r="FB150" s="55" t="s">
        <v>51</v>
      </c>
      <c r="FC150" s="55" t="s">
        <v>1901</v>
      </c>
      <c r="FD150" s="122"/>
      <c r="FE150" s="55"/>
      <c r="FF150" s="127" t="s">
        <v>267</v>
      </c>
      <c r="FG150" s="55" t="s">
        <v>272</v>
      </c>
      <c r="FH150" s="78" t="s">
        <v>1517</v>
      </c>
      <c r="FI150" s="78" t="s">
        <v>693</v>
      </c>
      <c r="FJ150" s="55">
        <v>4018</v>
      </c>
      <c r="FK150" s="55">
        <v>21</v>
      </c>
      <c r="FL150" s="78" t="s">
        <v>694</v>
      </c>
      <c r="FM150" s="55"/>
      <c r="FN150" s="55" t="s">
        <v>1900</v>
      </c>
      <c r="FO150" s="55" t="s">
        <v>1900</v>
      </c>
      <c r="FP150" s="55">
        <v>3</v>
      </c>
      <c r="FQ150" s="125">
        <v>92726230.513510078</v>
      </c>
      <c r="FR150" s="125">
        <v>154543.71752251679</v>
      </c>
      <c r="FS150" s="55">
        <v>3</v>
      </c>
      <c r="FT150" s="55" t="s">
        <v>1920</v>
      </c>
      <c r="FU150" s="55">
        <v>3</v>
      </c>
      <c r="FV150" s="125">
        <v>2577471.7599999998</v>
      </c>
      <c r="FW150" s="55">
        <v>1</v>
      </c>
      <c r="FX150" s="125">
        <v>226320</v>
      </c>
      <c r="FY150" s="55">
        <v>1</v>
      </c>
      <c r="FZ150" s="125">
        <v>2462500.39</v>
      </c>
      <c r="GA150" s="55" t="s">
        <v>1900</v>
      </c>
      <c r="GB150" s="55" t="s">
        <v>1900</v>
      </c>
      <c r="GC150" s="55" t="s">
        <v>1900</v>
      </c>
      <c r="GD150" s="124">
        <v>95.55</v>
      </c>
      <c r="GE150" s="124">
        <v>20.07</v>
      </c>
      <c r="GF150" s="125">
        <v>3073516.87</v>
      </c>
      <c r="GG150" s="125">
        <v>5317.503235294118</v>
      </c>
      <c r="GH150" s="125">
        <v>7222837.3999999994</v>
      </c>
      <c r="GI150" s="125">
        <v>12496.258477508649</v>
      </c>
      <c r="GJ150" s="125">
        <v>566414.63</v>
      </c>
      <c r="GK150" s="125">
        <v>979.95610726643599</v>
      </c>
      <c r="GL150" s="125">
        <v>611079.36</v>
      </c>
      <c r="GM150" s="125">
        <v>1057.2307266435987</v>
      </c>
      <c r="GN150" s="125">
        <v>321714.09999999998</v>
      </c>
      <c r="GO150" s="125">
        <v>556.59878892733559</v>
      </c>
      <c r="GP150" s="125">
        <v>24721.66</v>
      </c>
      <c r="GQ150" s="125">
        <v>42.771038062283736</v>
      </c>
      <c r="GR150" s="125">
        <v>105977.59999999999</v>
      </c>
      <c r="GS150" s="125">
        <v>183.3522491349481</v>
      </c>
      <c r="GT150" s="125">
        <v>5592930.0499999998</v>
      </c>
      <c r="GU150" s="125">
        <v>9676.3495674740479</v>
      </c>
      <c r="GV150" s="125">
        <v>-456945.71999999974</v>
      </c>
      <c r="GW150" s="125">
        <v>-790.56352941176431</v>
      </c>
      <c r="GX150" s="55">
        <v>0</v>
      </c>
      <c r="GY150" s="55">
        <v>0</v>
      </c>
      <c r="GZ150" s="55">
        <v>0</v>
      </c>
      <c r="HA150" s="55" t="s">
        <v>1898</v>
      </c>
      <c r="HB150" s="172">
        <v>0.48106210321691911</v>
      </c>
      <c r="HC150" s="123">
        <v>433</v>
      </c>
      <c r="HD150" s="153">
        <v>0.24971164936562862</v>
      </c>
      <c r="HE150" s="123">
        <v>33</v>
      </c>
      <c r="HF150" s="153">
        <v>5.7093425605536333E-2</v>
      </c>
      <c r="HG150" s="123">
        <v>3085</v>
      </c>
      <c r="HH150" s="153">
        <v>1.7791234140715109</v>
      </c>
      <c r="HI150" s="123">
        <v>95</v>
      </c>
      <c r="HJ150" s="153">
        <v>0.16435986159169549</v>
      </c>
      <c r="HK150" s="123">
        <v>988</v>
      </c>
      <c r="HL150" s="153">
        <v>0.56978085351787766</v>
      </c>
      <c r="HM150" s="123">
        <v>6</v>
      </c>
      <c r="HN150" s="153">
        <v>1.0380622837370242E-2</v>
      </c>
      <c r="HO150" s="123">
        <v>1789</v>
      </c>
      <c r="HP150" s="153">
        <v>1.0317185697808535</v>
      </c>
      <c r="HQ150" s="123">
        <v>1077</v>
      </c>
      <c r="HR150" s="153">
        <v>0.62110726643598613</v>
      </c>
      <c r="HS150" s="123">
        <v>12</v>
      </c>
      <c r="HT150" s="153">
        <v>6</v>
      </c>
      <c r="HU150" s="123">
        <v>20</v>
      </c>
      <c r="HV150" s="153">
        <v>10</v>
      </c>
      <c r="HW150" s="123">
        <v>460</v>
      </c>
      <c r="HX150" s="123">
        <v>153.33333333333334</v>
      </c>
      <c r="HY150" s="153">
        <v>1.2777777777777777</v>
      </c>
      <c r="HZ150" s="123">
        <v>14677</v>
      </c>
      <c r="IA150" s="153">
        <v>8.464244521337946</v>
      </c>
      <c r="IB150" s="123">
        <v>107</v>
      </c>
      <c r="IC150" s="153">
        <v>0.18512110726643599</v>
      </c>
      <c r="ID150" s="123">
        <v>9543</v>
      </c>
      <c r="IE150" s="153">
        <v>5.5034602076124566</v>
      </c>
      <c r="IF150" s="123">
        <v>656</v>
      </c>
      <c r="IG150" s="153">
        <v>1.1349480968858132</v>
      </c>
      <c r="IH150" s="123">
        <v>1166</v>
      </c>
      <c r="II150" s="153">
        <v>0.67243367935409459</v>
      </c>
      <c r="IJ150" s="123">
        <v>790</v>
      </c>
      <c r="IK150" s="153">
        <v>1.3667820069204153</v>
      </c>
      <c r="IL150" s="95">
        <v>367</v>
      </c>
      <c r="IM150" s="95">
        <v>344</v>
      </c>
      <c r="IN150" s="95">
        <v>42</v>
      </c>
      <c r="IO150" s="95">
        <v>48</v>
      </c>
      <c r="IP150" s="95">
        <v>3</v>
      </c>
      <c r="IQ150" s="113">
        <v>13.95</v>
      </c>
      <c r="IR150" s="113">
        <v>7.14</v>
      </c>
      <c r="IS150" s="113">
        <v>0.16</v>
      </c>
      <c r="IT150" s="95">
        <v>67.83</v>
      </c>
      <c r="IU150" s="95">
        <v>6</v>
      </c>
      <c r="IV150" s="113">
        <v>1.0380622837370242E-2</v>
      </c>
      <c r="IW150" s="95">
        <v>7</v>
      </c>
      <c r="IX150" s="95">
        <v>28</v>
      </c>
      <c r="IY150" s="124">
        <f>(IW150/$DW150)*100</f>
        <v>1.2110726643598615</v>
      </c>
      <c r="IZ150" s="124">
        <f>(IX150/$DW150)*100</f>
        <v>4.844290657439446</v>
      </c>
      <c r="JA150" s="182" t="s">
        <v>272</v>
      </c>
      <c r="JB150" s="182">
        <v>30</v>
      </c>
      <c r="JC150" s="230">
        <v>0.05</v>
      </c>
      <c r="JD150" s="205"/>
    </row>
    <row r="151" spans="1:264" s="35" customFormat="1" ht="29.25" hidden="1" customHeight="1">
      <c r="A151" s="122" t="s">
        <v>278</v>
      </c>
      <c r="B151" s="158" t="s">
        <v>278</v>
      </c>
      <c r="C151" s="158" t="s">
        <v>1798</v>
      </c>
      <c r="D151" s="55">
        <v>167</v>
      </c>
      <c r="E151" s="158" t="s">
        <v>1519</v>
      </c>
      <c r="F151" s="145">
        <v>369</v>
      </c>
      <c r="G151" s="55" t="s">
        <v>2001</v>
      </c>
      <c r="H151" s="123">
        <v>97</v>
      </c>
      <c r="I151" s="123">
        <v>249</v>
      </c>
      <c r="J151" s="124">
        <v>2.5670103000000002</v>
      </c>
      <c r="K151" s="124">
        <v>17.113402099999998</v>
      </c>
      <c r="L151" s="123">
        <v>95</v>
      </c>
      <c r="M151" s="123">
        <v>154</v>
      </c>
      <c r="N151" s="123">
        <v>22</v>
      </c>
      <c r="O151" s="123">
        <v>26</v>
      </c>
      <c r="P151" s="123">
        <v>24</v>
      </c>
      <c r="Q151" s="123">
        <v>26</v>
      </c>
      <c r="R151" s="123">
        <v>18</v>
      </c>
      <c r="S151" s="123">
        <v>42</v>
      </c>
      <c r="T151" s="123">
        <v>23</v>
      </c>
      <c r="U151" s="123">
        <v>23</v>
      </c>
      <c r="V151" s="123">
        <v>17</v>
      </c>
      <c r="W151" s="123">
        <v>10</v>
      </c>
      <c r="X151" s="123">
        <v>14</v>
      </c>
      <c r="Y151" s="123">
        <v>2</v>
      </c>
      <c r="Z151" s="123">
        <v>2</v>
      </c>
      <c r="AA151" s="123">
        <v>85</v>
      </c>
      <c r="AB151" s="123">
        <v>25</v>
      </c>
      <c r="AC151" s="123">
        <v>18</v>
      </c>
      <c r="AD151" s="123">
        <v>9</v>
      </c>
      <c r="AE151" s="123">
        <v>174</v>
      </c>
      <c r="AF151" s="123">
        <v>61</v>
      </c>
      <c r="AG151" s="123">
        <v>4</v>
      </c>
      <c r="AH151" s="123">
        <v>1</v>
      </c>
      <c r="AI151" s="123">
        <v>35</v>
      </c>
      <c r="AJ151" s="123">
        <v>4</v>
      </c>
      <c r="AK151" s="123">
        <v>0</v>
      </c>
      <c r="AL151" s="123">
        <v>0</v>
      </c>
      <c r="AM151" s="123">
        <v>1</v>
      </c>
      <c r="AN151" s="125">
        <v>659.75257731958766</v>
      </c>
      <c r="AO151" s="125">
        <v>546</v>
      </c>
      <c r="AP151" s="123">
        <v>0</v>
      </c>
      <c r="AQ151" s="123">
        <v>9</v>
      </c>
      <c r="AR151" s="123">
        <v>22</v>
      </c>
      <c r="AS151" s="123">
        <v>9</v>
      </c>
      <c r="AT151" s="123">
        <v>5</v>
      </c>
      <c r="AU151" s="123">
        <v>7</v>
      </c>
      <c r="AV151" s="123">
        <v>7</v>
      </c>
      <c r="AW151" s="123">
        <v>5</v>
      </c>
      <c r="AX151" s="123">
        <v>6</v>
      </c>
      <c r="AY151" s="123">
        <v>5</v>
      </c>
      <c r="AZ151" s="123">
        <v>22</v>
      </c>
      <c r="BA151" s="125">
        <v>30143.340425531915</v>
      </c>
      <c r="BB151" s="125">
        <v>25918</v>
      </c>
      <c r="BC151" s="123">
        <v>3</v>
      </c>
      <c r="BD151" s="123">
        <v>15</v>
      </c>
      <c r="BE151" s="123">
        <v>18</v>
      </c>
      <c r="BF151" s="123">
        <v>5</v>
      </c>
      <c r="BG151" s="123">
        <v>5</v>
      </c>
      <c r="BH151" s="123">
        <v>7</v>
      </c>
      <c r="BI151" s="123">
        <v>9</v>
      </c>
      <c r="BJ151" s="123">
        <v>3</v>
      </c>
      <c r="BK151" s="123">
        <v>5</v>
      </c>
      <c r="BL151" s="123">
        <v>5</v>
      </c>
      <c r="BM151" s="123">
        <v>3</v>
      </c>
      <c r="BN151" s="123">
        <v>6</v>
      </c>
      <c r="BO151" s="123">
        <v>2</v>
      </c>
      <c r="BP151" s="123">
        <v>2</v>
      </c>
      <c r="BQ151" s="123">
        <v>2</v>
      </c>
      <c r="BR151" s="123">
        <v>1</v>
      </c>
      <c r="BS151" s="123">
        <v>0</v>
      </c>
      <c r="BT151" s="123">
        <v>1</v>
      </c>
      <c r="BU151" s="123">
        <v>1</v>
      </c>
      <c r="BV151" s="123">
        <v>0</v>
      </c>
      <c r="BW151" s="123">
        <v>1</v>
      </c>
      <c r="BX151" s="123">
        <v>61</v>
      </c>
      <c r="BY151" s="125">
        <v>40612.672131147541</v>
      </c>
      <c r="BZ151" s="125">
        <v>36609</v>
      </c>
      <c r="CA151" s="123">
        <v>13</v>
      </c>
      <c r="CB151" s="125">
        <v>15664.461538461539</v>
      </c>
      <c r="CC151" s="125">
        <v>6252</v>
      </c>
      <c r="CD151" s="123">
        <v>21</v>
      </c>
      <c r="CE151" s="125">
        <v>11760.666666666666</v>
      </c>
      <c r="CF151" s="125">
        <v>10296</v>
      </c>
      <c r="CG151" s="123">
        <v>49</v>
      </c>
      <c r="CH151" s="123">
        <v>26</v>
      </c>
      <c r="CI151" s="123">
        <v>14</v>
      </c>
      <c r="CJ151" s="123">
        <v>5</v>
      </c>
      <c r="CK151" s="123">
        <v>0</v>
      </c>
      <c r="CL151" s="123">
        <v>0</v>
      </c>
      <c r="CM151" s="126">
        <v>0</v>
      </c>
      <c r="CN151" s="123">
        <v>10</v>
      </c>
      <c r="CO151" s="126">
        <v>0.10309278350515463</v>
      </c>
      <c r="CP151" s="123">
        <v>40</v>
      </c>
      <c r="CQ151" s="123">
        <v>28</v>
      </c>
      <c r="CR151" s="126">
        <v>0.11244979919678715</v>
      </c>
      <c r="CS151" s="123">
        <v>13</v>
      </c>
      <c r="CT151" s="126">
        <f t="shared" si="17"/>
        <v>0.13402061855670103</v>
      </c>
      <c r="CU151" s="123">
        <v>44</v>
      </c>
      <c r="CV151" s="126">
        <f t="shared" si="18"/>
        <v>0.45360824742268041</v>
      </c>
      <c r="CW151" s="123">
        <v>0</v>
      </c>
      <c r="CX151" s="126">
        <f t="shared" si="19"/>
        <v>0</v>
      </c>
      <c r="CY151" s="123">
        <v>14</v>
      </c>
      <c r="CZ151" s="126">
        <f t="shared" si="20"/>
        <v>0.14432989690721648</v>
      </c>
      <c r="DA151" s="122" t="s">
        <v>2002</v>
      </c>
      <c r="DB151" s="55"/>
      <c r="DC151" s="55">
        <v>0</v>
      </c>
      <c r="DD151" s="55">
        <v>3</v>
      </c>
      <c r="DE151" s="78" t="s">
        <v>280</v>
      </c>
      <c r="DF151" s="127" t="s">
        <v>281</v>
      </c>
      <c r="DG151" s="78" t="s">
        <v>282</v>
      </c>
      <c r="DH151" s="127" t="s">
        <v>283</v>
      </c>
      <c r="DI151" s="78" t="s">
        <v>284</v>
      </c>
      <c r="DJ151" s="127" t="s">
        <v>285</v>
      </c>
      <c r="DK151" s="78" t="s">
        <v>286</v>
      </c>
      <c r="DL151" s="127" t="s">
        <v>287</v>
      </c>
      <c r="DM151" s="127" t="s">
        <v>288</v>
      </c>
      <c r="DN151" s="55" t="s">
        <v>1897</v>
      </c>
      <c r="DO151" s="68">
        <v>15.748031496062993</v>
      </c>
      <c r="DP151" s="55" t="s">
        <v>1898</v>
      </c>
      <c r="DQ151" s="55" t="s">
        <v>1904</v>
      </c>
      <c r="DR151" s="127" t="s">
        <v>289</v>
      </c>
      <c r="DS151" s="169"/>
      <c r="DT151" s="78">
        <v>2021</v>
      </c>
      <c r="DU151" s="78" t="s">
        <v>267</v>
      </c>
      <c r="DV151" s="123">
        <v>100</v>
      </c>
      <c r="DW151" s="123">
        <v>97</v>
      </c>
      <c r="DX151" s="55">
        <v>3</v>
      </c>
      <c r="DY151" s="55">
        <v>0</v>
      </c>
      <c r="DZ151" s="55">
        <v>0</v>
      </c>
      <c r="EA151" s="55">
        <v>17</v>
      </c>
      <c r="EB151" s="123">
        <v>49</v>
      </c>
      <c r="EC151" s="55">
        <v>34</v>
      </c>
      <c r="ED151" s="55">
        <v>0</v>
      </c>
      <c r="EE151" s="55">
        <v>0</v>
      </c>
      <c r="EF151" s="55">
        <v>0</v>
      </c>
      <c r="EG151" s="55">
        <v>0</v>
      </c>
      <c r="EH151" s="78">
        <v>3</v>
      </c>
      <c r="EI151" s="78">
        <v>0</v>
      </c>
      <c r="EJ151" s="127" t="s">
        <v>268</v>
      </c>
      <c r="EK151" s="127" t="s">
        <v>290</v>
      </c>
      <c r="EL151" s="81">
        <v>34942</v>
      </c>
      <c r="EM151" s="78">
        <v>25</v>
      </c>
      <c r="EN151" s="78" t="s">
        <v>545</v>
      </c>
      <c r="EO151" s="84">
        <v>21424</v>
      </c>
      <c r="EP151" s="78">
        <v>0.86</v>
      </c>
      <c r="EQ151" s="263">
        <v>20858.2260280632</v>
      </c>
      <c r="ER151" s="263">
        <v>38536.422542470798</v>
      </c>
      <c r="ES151" s="84">
        <f t="shared" si="21"/>
        <v>17678.196514407598</v>
      </c>
      <c r="ET151" s="113">
        <f t="shared" si="22"/>
        <v>0.45873994906830146</v>
      </c>
      <c r="EU151" s="55">
        <v>18</v>
      </c>
      <c r="EV151" s="55">
        <v>1</v>
      </c>
      <c r="EW151" s="55" t="s">
        <v>1901</v>
      </c>
      <c r="EX151" s="78" t="s">
        <v>267</v>
      </c>
      <c r="EY151" s="158"/>
      <c r="EZ151" s="158"/>
      <c r="FA151" s="78" t="s">
        <v>272</v>
      </c>
      <c r="FB151" s="55" t="s">
        <v>51</v>
      </c>
      <c r="FC151" s="55" t="s">
        <v>1898</v>
      </c>
      <c r="FD151" s="122"/>
      <c r="FE151" s="55"/>
      <c r="FF151" s="127" t="s">
        <v>272</v>
      </c>
      <c r="FG151" s="55" t="s">
        <v>272</v>
      </c>
      <c r="FH151" s="78" t="s">
        <v>292</v>
      </c>
      <c r="FI151" s="78" t="s">
        <v>293</v>
      </c>
      <c r="FJ151" s="55">
        <v>4007</v>
      </c>
      <c r="FK151" s="55">
        <v>17</v>
      </c>
      <c r="FL151" s="78" t="s">
        <v>294</v>
      </c>
      <c r="FM151" s="55"/>
      <c r="FN151" s="55" t="s">
        <v>1900</v>
      </c>
      <c r="FO151" s="55" t="s">
        <v>1900</v>
      </c>
      <c r="FP151" s="55">
        <v>1</v>
      </c>
      <c r="FQ151" s="125">
        <v>29285116.012998883</v>
      </c>
      <c r="FR151" s="125">
        <v>292851.1601299888</v>
      </c>
      <c r="FS151" s="55">
        <v>3</v>
      </c>
      <c r="FT151" s="55">
        <v>4</v>
      </c>
      <c r="FU151" s="55">
        <v>0</v>
      </c>
      <c r="FV151" s="125">
        <v>0</v>
      </c>
      <c r="FW151" s="55">
        <v>2</v>
      </c>
      <c r="FX151" s="125">
        <v>563810.55000000005</v>
      </c>
      <c r="FY151" s="55">
        <v>1</v>
      </c>
      <c r="FZ151" s="125">
        <v>10468.58</v>
      </c>
      <c r="GA151" s="55" t="s">
        <v>1900</v>
      </c>
      <c r="GB151" s="55" t="s">
        <v>1900</v>
      </c>
      <c r="GC151" s="55" t="s">
        <v>1900</v>
      </c>
      <c r="GD151" s="124">
        <v>89.88</v>
      </c>
      <c r="GE151" s="124">
        <v>43.3</v>
      </c>
      <c r="GF151" s="125">
        <v>643816.24</v>
      </c>
      <c r="GG151" s="125">
        <v>6637.2808247422681</v>
      </c>
      <c r="GH151" s="125">
        <v>1313722.2399999998</v>
      </c>
      <c r="GI151" s="125">
        <v>13543.528247422679</v>
      </c>
      <c r="GJ151" s="125">
        <v>87444.22</v>
      </c>
      <c r="GK151" s="125">
        <v>901.48680412371141</v>
      </c>
      <c r="GL151" s="125">
        <v>97706.03</v>
      </c>
      <c r="GM151" s="125">
        <v>1007.2786597938144</v>
      </c>
      <c r="GN151" s="125">
        <v>35730.639999999999</v>
      </c>
      <c r="GO151" s="125">
        <v>368.35711340206183</v>
      </c>
      <c r="GP151" s="125">
        <v>5893.71</v>
      </c>
      <c r="GQ151" s="125">
        <v>60.759896907216493</v>
      </c>
      <c r="GR151" s="125">
        <v>16189.64</v>
      </c>
      <c r="GS151" s="125">
        <v>166.90350515463916</v>
      </c>
      <c r="GT151" s="125">
        <v>1070757.9999999998</v>
      </c>
      <c r="GU151" s="125">
        <v>11038.742268041235</v>
      </c>
      <c r="GV151" s="125">
        <v>-110501.24999999977</v>
      </c>
      <c r="GW151" s="125">
        <v>-1139.1881443298946</v>
      </c>
      <c r="GX151" s="55">
        <v>0</v>
      </c>
      <c r="GY151" s="55">
        <v>0</v>
      </c>
      <c r="GZ151" s="55">
        <v>0</v>
      </c>
      <c r="HA151" s="55" t="s">
        <v>1901</v>
      </c>
      <c r="HB151" s="172">
        <v>0.97765258854063242</v>
      </c>
      <c r="HC151" s="123">
        <v>68</v>
      </c>
      <c r="HD151" s="153">
        <v>0.23367697594501718</v>
      </c>
      <c r="HE151" s="123">
        <v>14</v>
      </c>
      <c r="HF151" s="153">
        <v>0.14432989690721648</v>
      </c>
      <c r="HG151" s="123">
        <v>814</v>
      </c>
      <c r="HH151" s="153">
        <v>2.797250859106529</v>
      </c>
      <c r="HI151" s="123">
        <v>39</v>
      </c>
      <c r="HJ151" s="153">
        <v>0.40206185567010311</v>
      </c>
      <c r="HK151" s="123">
        <v>322</v>
      </c>
      <c r="HL151" s="153">
        <v>1.106529209621993</v>
      </c>
      <c r="HM151" s="123">
        <v>2</v>
      </c>
      <c r="HN151" s="153">
        <v>2.0618556701030927E-2</v>
      </c>
      <c r="HO151" s="123">
        <v>393</v>
      </c>
      <c r="HP151" s="153">
        <v>1.3505154639175259</v>
      </c>
      <c r="HQ151" s="123">
        <v>77</v>
      </c>
      <c r="HR151" s="153">
        <v>0.26460481099656358</v>
      </c>
      <c r="HS151" s="123">
        <v>3</v>
      </c>
      <c r="HT151" s="153">
        <v>1.5</v>
      </c>
      <c r="HU151" s="123">
        <v>0</v>
      </c>
      <c r="HV151" s="153">
        <v>0</v>
      </c>
      <c r="HW151" s="123">
        <v>88</v>
      </c>
      <c r="HX151" s="123">
        <v>29.333333333333332</v>
      </c>
      <c r="HY151" s="153">
        <v>2.4444444444444446</v>
      </c>
      <c r="HZ151" s="123">
        <v>3572</v>
      </c>
      <c r="IA151" s="153">
        <v>12.27491408934708</v>
      </c>
      <c r="IB151" s="123">
        <v>17</v>
      </c>
      <c r="IC151" s="153">
        <v>0.17525773195876287</v>
      </c>
      <c r="ID151" s="123">
        <v>2277</v>
      </c>
      <c r="IE151" s="153">
        <v>7.8247422680412368</v>
      </c>
      <c r="IF151" s="123">
        <v>260</v>
      </c>
      <c r="IG151" s="153">
        <v>2.6804123711340204</v>
      </c>
      <c r="IH151" s="123">
        <v>181</v>
      </c>
      <c r="II151" s="153">
        <v>0.62199312714776633</v>
      </c>
      <c r="IJ151" s="123">
        <v>212</v>
      </c>
      <c r="IK151" s="153">
        <v>2.1855670103092781</v>
      </c>
      <c r="IL151" s="95">
        <v>0</v>
      </c>
      <c r="IM151" s="95">
        <v>0</v>
      </c>
      <c r="IN151" s="95">
        <v>0</v>
      </c>
      <c r="IO151" s="95">
        <v>0</v>
      </c>
      <c r="IP151" s="95">
        <v>0</v>
      </c>
      <c r="IQ151" s="113" t="s">
        <v>1900</v>
      </c>
      <c r="IR151" s="113" t="s">
        <v>1900</v>
      </c>
      <c r="IS151" s="113" t="s">
        <v>1900</v>
      </c>
      <c r="IT151" s="95">
        <v>3</v>
      </c>
      <c r="IU151" s="95">
        <v>3</v>
      </c>
      <c r="IV151" s="113">
        <v>3.0927835051546393E-2</v>
      </c>
      <c r="IW151" s="95" t="s">
        <v>1900</v>
      </c>
      <c r="IX151" s="95" t="s">
        <v>1900</v>
      </c>
      <c r="IY151" s="124" t="s">
        <v>1900</v>
      </c>
      <c r="IZ151" s="124" t="s">
        <v>1900</v>
      </c>
      <c r="JA151" s="182" t="s">
        <v>267</v>
      </c>
      <c r="JB151" s="182">
        <v>7</v>
      </c>
      <c r="JC151" s="230">
        <v>7.0000000000000007E-2</v>
      </c>
      <c r="JD151" s="205"/>
    </row>
    <row r="152" spans="1:264" s="35" customFormat="1" ht="29.25" hidden="1" customHeight="1">
      <c r="A152" s="122" t="s">
        <v>278</v>
      </c>
      <c r="B152" s="158" t="s">
        <v>278</v>
      </c>
      <c r="C152" s="158" t="s">
        <v>1798</v>
      </c>
      <c r="D152" s="55">
        <v>167</v>
      </c>
      <c r="E152" s="158" t="s">
        <v>1525</v>
      </c>
      <c r="F152" s="145">
        <v>354</v>
      </c>
      <c r="G152" s="55" t="s">
        <v>2001</v>
      </c>
      <c r="H152" s="123">
        <v>146</v>
      </c>
      <c r="I152" s="123">
        <v>327</v>
      </c>
      <c r="J152" s="124">
        <v>2.2397260000000001</v>
      </c>
      <c r="K152" s="124">
        <v>18.419862999999999</v>
      </c>
      <c r="L152" s="123">
        <v>102</v>
      </c>
      <c r="M152" s="123">
        <v>225</v>
      </c>
      <c r="N152" s="123">
        <v>20</v>
      </c>
      <c r="O152" s="123">
        <v>31</v>
      </c>
      <c r="P152" s="123">
        <v>24</v>
      </c>
      <c r="Q152" s="123">
        <v>26</v>
      </c>
      <c r="R152" s="123">
        <v>32</v>
      </c>
      <c r="S152" s="123">
        <v>54</v>
      </c>
      <c r="T152" s="123">
        <v>29</v>
      </c>
      <c r="U152" s="123">
        <v>40</v>
      </c>
      <c r="V152" s="123">
        <v>20</v>
      </c>
      <c r="W152" s="123">
        <v>23</v>
      </c>
      <c r="X152" s="123">
        <v>24</v>
      </c>
      <c r="Y152" s="123">
        <v>2</v>
      </c>
      <c r="Z152" s="123">
        <v>2</v>
      </c>
      <c r="AA152" s="123">
        <v>93</v>
      </c>
      <c r="AB152" s="123">
        <v>41</v>
      </c>
      <c r="AC152" s="123">
        <v>28</v>
      </c>
      <c r="AD152" s="123">
        <v>7</v>
      </c>
      <c r="AE152" s="123">
        <v>257</v>
      </c>
      <c r="AF152" s="123">
        <v>55</v>
      </c>
      <c r="AG152" s="123">
        <v>8</v>
      </c>
      <c r="AH152" s="123">
        <v>0</v>
      </c>
      <c r="AI152" s="123">
        <v>61</v>
      </c>
      <c r="AJ152" s="123">
        <v>8</v>
      </c>
      <c r="AK152" s="123">
        <v>2</v>
      </c>
      <c r="AL152" s="123">
        <v>0</v>
      </c>
      <c r="AM152" s="123">
        <v>5</v>
      </c>
      <c r="AN152" s="125">
        <v>598.47945205479448</v>
      </c>
      <c r="AO152" s="125">
        <v>434</v>
      </c>
      <c r="AP152" s="123">
        <v>2</v>
      </c>
      <c r="AQ152" s="123">
        <v>2</v>
      </c>
      <c r="AR152" s="123">
        <v>38</v>
      </c>
      <c r="AS152" s="123">
        <v>19</v>
      </c>
      <c r="AT152" s="123">
        <v>23</v>
      </c>
      <c r="AU152" s="123">
        <v>9</v>
      </c>
      <c r="AV152" s="123">
        <v>8</v>
      </c>
      <c r="AW152" s="123">
        <v>5</v>
      </c>
      <c r="AX152" s="123">
        <v>9</v>
      </c>
      <c r="AY152" s="123">
        <v>5</v>
      </c>
      <c r="AZ152" s="123">
        <v>26</v>
      </c>
      <c r="BA152" s="125">
        <v>26447.855172413794</v>
      </c>
      <c r="BB152" s="125">
        <v>18427</v>
      </c>
      <c r="BC152" s="123">
        <v>10</v>
      </c>
      <c r="BD152" s="123">
        <v>19</v>
      </c>
      <c r="BE152" s="123">
        <v>26</v>
      </c>
      <c r="BF152" s="123">
        <v>24</v>
      </c>
      <c r="BG152" s="123">
        <v>8</v>
      </c>
      <c r="BH152" s="123">
        <v>12</v>
      </c>
      <c r="BI152" s="123">
        <v>6</v>
      </c>
      <c r="BJ152" s="123">
        <v>6</v>
      </c>
      <c r="BK152" s="123">
        <v>8</v>
      </c>
      <c r="BL152" s="123">
        <v>7</v>
      </c>
      <c r="BM152" s="123">
        <v>1</v>
      </c>
      <c r="BN152" s="123">
        <v>6</v>
      </c>
      <c r="BO152" s="123">
        <v>4</v>
      </c>
      <c r="BP152" s="123">
        <v>0</v>
      </c>
      <c r="BQ152" s="123">
        <v>2</v>
      </c>
      <c r="BR152" s="123">
        <v>2</v>
      </c>
      <c r="BS152" s="123">
        <v>1</v>
      </c>
      <c r="BT152" s="123">
        <v>2</v>
      </c>
      <c r="BU152" s="123">
        <v>0</v>
      </c>
      <c r="BV152" s="123">
        <v>1</v>
      </c>
      <c r="BW152" s="123">
        <v>0</v>
      </c>
      <c r="BX152" s="123">
        <v>85</v>
      </c>
      <c r="BY152" s="125">
        <v>36444.75294117647</v>
      </c>
      <c r="BZ152" s="125">
        <v>32424</v>
      </c>
      <c r="CA152" s="123">
        <v>28</v>
      </c>
      <c r="CB152" s="125">
        <v>14188.607142857143</v>
      </c>
      <c r="CC152" s="125">
        <v>8856</v>
      </c>
      <c r="CD152" s="123">
        <v>31</v>
      </c>
      <c r="CE152" s="125">
        <v>14439.774193548386</v>
      </c>
      <c r="CF152" s="125">
        <v>11250</v>
      </c>
      <c r="CG152" s="123">
        <v>93</v>
      </c>
      <c r="CH152" s="123">
        <v>27</v>
      </c>
      <c r="CI152" s="123">
        <v>18</v>
      </c>
      <c r="CJ152" s="123">
        <v>7</v>
      </c>
      <c r="CK152" s="123">
        <v>0</v>
      </c>
      <c r="CL152" s="123">
        <v>0</v>
      </c>
      <c r="CM152" s="126">
        <v>0</v>
      </c>
      <c r="CN152" s="123">
        <v>10</v>
      </c>
      <c r="CO152" s="126">
        <v>6.8493150684931503E-2</v>
      </c>
      <c r="CP152" s="123">
        <v>61</v>
      </c>
      <c r="CQ152" s="123">
        <v>26</v>
      </c>
      <c r="CR152" s="126">
        <v>7.9510703363914373E-2</v>
      </c>
      <c r="CS152" s="123">
        <v>16</v>
      </c>
      <c r="CT152" s="126">
        <f t="shared" si="17"/>
        <v>0.1095890410958904</v>
      </c>
      <c r="CU152" s="123">
        <v>52</v>
      </c>
      <c r="CV152" s="126">
        <f t="shared" si="18"/>
        <v>0.35616438356164382</v>
      </c>
      <c r="CW152" s="123">
        <v>4</v>
      </c>
      <c r="CX152" s="126">
        <f t="shared" si="19"/>
        <v>2.7397260273972601E-2</v>
      </c>
      <c r="CY152" s="123">
        <v>16</v>
      </c>
      <c r="CZ152" s="126">
        <f t="shared" si="20"/>
        <v>0.1095890410958904</v>
      </c>
      <c r="DA152" s="122" t="s">
        <v>2002</v>
      </c>
      <c r="DB152" s="55"/>
      <c r="DC152" s="55">
        <v>0</v>
      </c>
      <c r="DD152" s="55">
        <v>1</v>
      </c>
      <c r="DE152" s="78" t="s">
        <v>280</v>
      </c>
      <c r="DF152" s="127" t="s">
        <v>281</v>
      </c>
      <c r="DG152" s="78" t="s">
        <v>282</v>
      </c>
      <c r="DH152" s="127" t="s">
        <v>283</v>
      </c>
      <c r="DI152" s="78" t="s">
        <v>284</v>
      </c>
      <c r="DJ152" s="127" t="s">
        <v>285</v>
      </c>
      <c r="DK152" s="78" t="s">
        <v>286</v>
      </c>
      <c r="DL152" s="127" t="s">
        <v>287</v>
      </c>
      <c r="DM152" s="127" t="s">
        <v>288</v>
      </c>
      <c r="DN152" s="55" t="s">
        <v>1897</v>
      </c>
      <c r="DO152" s="68">
        <v>5.7306590257879657</v>
      </c>
      <c r="DP152" s="55" t="s">
        <v>1898</v>
      </c>
      <c r="DQ152" s="55" t="s">
        <v>1904</v>
      </c>
      <c r="DR152" s="127" t="s">
        <v>289</v>
      </c>
      <c r="DS152" s="169"/>
      <c r="DT152" s="78">
        <v>2021</v>
      </c>
      <c r="DU152" s="78" t="s">
        <v>267</v>
      </c>
      <c r="DV152" s="123">
        <v>155</v>
      </c>
      <c r="DW152" s="123">
        <v>146</v>
      </c>
      <c r="DX152" s="55">
        <v>9</v>
      </c>
      <c r="DY152" s="55">
        <v>0</v>
      </c>
      <c r="DZ152" s="55">
        <v>0</v>
      </c>
      <c r="EA152" s="55">
        <v>46</v>
      </c>
      <c r="EB152" s="123">
        <v>77</v>
      </c>
      <c r="EC152" s="55">
        <v>28</v>
      </c>
      <c r="ED152" s="55">
        <v>4</v>
      </c>
      <c r="EE152" s="55">
        <v>0</v>
      </c>
      <c r="EF152" s="55">
        <v>0</v>
      </c>
      <c r="EG152" s="55">
        <v>0</v>
      </c>
      <c r="EH152" s="78">
        <v>8</v>
      </c>
      <c r="EI152" s="78">
        <v>0</v>
      </c>
      <c r="EJ152" s="127" t="s">
        <v>268</v>
      </c>
      <c r="EK152" s="127" t="s">
        <v>290</v>
      </c>
      <c r="EL152" s="81">
        <v>31436</v>
      </c>
      <c r="EM152" s="78">
        <v>34</v>
      </c>
      <c r="EN152" s="78" t="s">
        <v>291</v>
      </c>
      <c r="EO152" s="84">
        <v>37312</v>
      </c>
      <c r="EP152" s="78">
        <v>1.49</v>
      </c>
      <c r="EQ152" s="263">
        <v>36909.546961161701</v>
      </c>
      <c r="ER152" s="263">
        <v>66584.794609335993</v>
      </c>
      <c r="ES152" s="84">
        <f t="shared" si="21"/>
        <v>29675.247648174292</v>
      </c>
      <c r="ET152" s="113">
        <f t="shared" si="22"/>
        <v>0.44567604093823343</v>
      </c>
      <c r="EU152" s="55">
        <v>8</v>
      </c>
      <c r="EV152" s="55">
        <v>0</v>
      </c>
      <c r="EW152" s="55" t="s">
        <v>1901</v>
      </c>
      <c r="EX152" s="78" t="s">
        <v>271</v>
      </c>
      <c r="EY152" s="158"/>
      <c r="EZ152" s="158"/>
      <c r="FA152" s="78" t="s">
        <v>272</v>
      </c>
      <c r="FB152" s="55" t="s">
        <v>51</v>
      </c>
      <c r="FC152" s="55" t="s">
        <v>1898</v>
      </c>
      <c r="FD152" s="122"/>
      <c r="FE152" s="55"/>
      <c r="FF152" s="127" t="s">
        <v>272</v>
      </c>
      <c r="FG152" s="55" t="s">
        <v>272</v>
      </c>
      <c r="FH152" s="78" t="s">
        <v>1526</v>
      </c>
      <c r="FI152" s="78" t="s">
        <v>293</v>
      </c>
      <c r="FJ152" s="55">
        <v>4007</v>
      </c>
      <c r="FK152" s="55" t="s">
        <v>1058</v>
      </c>
      <c r="FL152" s="78" t="s">
        <v>294</v>
      </c>
      <c r="FM152" s="55"/>
      <c r="FN152" s="55" t="s">
        <v>1900</v>
      </c>
      <c r="FO152" s="55" t="s">
        <v>1900</v>
      </c>
      <c r="FP152" s="55">
        <v>1</v>
      </c>
      <c r="FQ152" s="125">
        <v>31521068.181678914</v>
      </c>
      <c r="FR152" s="125">
        <v>203361.73020438009</v>
      </c>
      <c r="FS152" s="55" t="s">
        <v>1920</v>
      </c>
      <c r="FT152" s="55">
        <v>2.87</v>
      </c>
      <c r="FU152" s="55">
        <v>0</v>
      </c>
      <c r="FV152" s="125">
        <v>0</v>
      </c>
      <c r="FW152" s="55">
        <v>0</v>
      </c>
      <c r="FX152" s="125">
        <v>0</v>
      </c>
      <c r="FY152" s="55">
        <v>1</v>
      </c>
      <c r="FZ152" s="125">
        <v>37255.47</v>
      </c>
      <c r="GA152" s="55" t="s">
        <v>1900</v>
      </c>
      <c r="GB152" s="55" t="s">
        <v>1900</v>
      </c>
      <c r="GC152" s="55" t="s">
        <v>1900</v>
      </c>
      <c r="GD152" s="124">
        <v>87.99</v>
      </c>
      <c r="GE152" s="124">
        <v>44.52</v>
      </c>
      <c r="GF152" s="125">
        <v>857249.62</v>
      </c>
      <c r="GG152" s="125">
        <v>5871.5727397260271</v>
      </c>
      <c r="GH152" s="125">
        <v>1853700.8499999999</v>
      </c>
      <c r="GI152" s="125">
        <v>12696.58116438356</v>
      </c>
      <c r="GJ152" s="125">
        <v>134039.34</v>
      </c>
      <c r="GK152" s="125">
        <v>918.0776712328767</v>
      </c>
      <c r="GL152" s="125">
        <v>28542.18</v>
      </c>
      <c r="GM152" s="125">
        <v>195.49438356164384</v>
      </c>
      <c r="GN152" s="125">
        <v>51989.8</v>
      </c>
      <c r="GO152" s="125">
        <v>356.09452054794525</v>
      </c>
      <c r="GP152" s="125">
        <v>15419.23</v>
      </c>
      <c r="GQ152" s="125">
        <v>105.61116438356164</v>
      </c>
      <c r="GR152" s="125">
        <v>27858.99</v>
      </c>
      <c r="GS152" s="125">
        <v>190.815</v>
      </c>
      <c r="GT152" s="125">
        <v>1595851.3099999998</v>
      </c>
      <c r="GU152" s="125">
        <v>10930.488424657533</v>
      </c>
      <c r="GV152" s="125">
        <v>-62968.929999999935</v>
      </c>
      <c r="GW152" s="125">
        <v>-431.29404109588995</v>
      </c>
      <c r="GX152" s="55">
        <v>0</v>
      </c>
      <c r="GY152" s="55">
        <v>0</v>
      </c>
      <c r="GZ152" s="55">
        <v>0</v>
      </c>
      <c r="HA152" s="55" t="s">
        <v>1901</v>
      </c>
      <c r="HB152" s="172">
        <v>0.77613244152296312</v>
      </c>
      <c r="HC152" s="123">
        <v>126</v>
      </c>
      <c r="HD152" s="153">
        <v>0.28767123287671231</v>
      </c>
      <c r="HE152" s="123">
        <v>30</v>
      </c>
      <c r="HF152" s="153">
        <v>0.20547945205479451</v>
      </c>
      <c r="HG152" s="123">
        <v>1419</v>
      </c>
      <c r="HH152" s="153">
        <v>3.2397260273972601</v>
      </c>
      <c r="HI152" s="123">
        <v>35</v>
      </c>
      <c r="HJ152" s="153">
        <v>0.23972602739726026</v>
      </c>
      <c r="HK152" s="123">
        <v>587</v>
      </c>
      <c r="HL152" s="153">
        <v>1.3401826484018264</v>
      </c>
      <c r="HM152" s="123">
        <v>1</v>
      </c>
      <c r="HN152" s="153">
        <v>6.8493150684931503E-3</v>
      </c>
      <c r="HO152" s="123">
        <v>1192</v>
      </c>
      <c r="HP152" s="153">
        <v>2.7214611872146119</v>
      </c>
      <c r="HQ152" s="123">
        <v>1171</v>
      </c>
      <c r="HR152" s="153">
        <v>2.6735159817351595</v>
      </c>
      <c r="HS152" s="123">
        <v>22</v>
      </c>
      <c r="HT152" s="153">
        <v>11</v>
      </c>
      <c r="HU152" s="123">
        <v>20</v>
      </c>
      <c r="HV152" s="153">
        <v>10</v>
      </c>
      <c r="HW152" s="123"/>
      <c r="HX152" s="123"/>
      <c r="HY152" s="153"/>
      <c r="HZ152" s="123">
        <v>5591</v>
      </c>
      <c r="IA152" s="153">
        <v>12.764840182648403</v>
      </c>
      <c r="IB152" s="123">
        <v>27</v>
      </c>
      <c r="IC152" s="153">
        <v>0.18493150684931506</v>
      </c>
      <c r="ID152" s="123">
        <v>5434</v>
      </c>
      <c r="IE152" s="153">
        <v>12.406392694063927</v>
      </c>
      <c r="IF152" s="123">
        <v>479</v>
      </c>
      <c r="IG152" s="153">
        <v>3.2808219178082192</v>
      </c>
      <c r="IH152" s="123">
        <v>294</v>
      </c>
      <c r="II152" s="153">
        <v>0.67123287671232879</v>
      </c>
      <c r="IJ152" s="123">
        <v>210</v>
      </c>
      <c r="IK152" s="153">
        <v>1.4383561643835616</v>
      </c>
      <c r="IL152" s="95">
        <v>0</v>
      </c>
      <c r="IM152" s="95">
        <v>0</v>
      </c>
      <c r="IN152" s="95">
        <v>0</v>
      </c>
      <c r="IO152" s="95">
        <v>0</v>
      </c>
      <c r="IP152" s="95">
        <v>0</v>
      </c>
      <c r="IQ152" s="113" t="s">
        <v>1900</v>
      </c>
      <c r="IR152" s="113" t="s">
        <v>1900</v>
      </c>
      <c r="IS152" s="113" t="s">
        <v>1900</v>
      </c>
      <c r="IT152" s="95">
        <v>3</v>
      </c>
      <c r="IU152" s="95">
        <v>16</v>
      </c>
      <c r="IV152" s="113">
        <v>0.1095890410958904</v>
      </c>
      <c r="IW152" s="95" t="s">
        <v>1900</v>
      </c>
      <c r="IX152" s="95" t="s">
        <v>1900</v>
      </c>
      <c r="IY152" s="124" t="s">
        <v>1900</v>
      </c>
      <c r="IZ152" s="124" t="s">
        <v>1900</v>
      </c>
      <c r="JA152" s="182" t="s">
        <v>267</v>
      </c>
      <c r="JB152" s="182">
        <v>0</v>
      </c>
      <c r="JC152" s="230">
        <v>0</v>
      </c>
      <c r="JD152" s="205"/>
    </row>
    <row r="153" spans="1:264" s="35" customFormat="1" ht="29.25" hidden="1" customHeight="1">
      <c r="A153" s="122" t="s">
        <v>278</v>
      </c>
      <c r="B153" s="158" t="s">
        <v>1700</v>
      </c>
      <c r="C153" s="158" t="s">
        <v>1808</v>
      </c>
      <c r="D153" s="55">
        <v>234</v>
      </c>
      <c r="E153" s="158" t="s">
        <v>1528</v>
      </c>
      <c r="F153" s="145">
        <v>234</v>
      </c>
      <c r="G153" s="55" t="s">
        <v>2105</v>
      </c>
      <c r="H153" s="123">
        <v>523</v>
      </c>
      <c r="I153" s="123">
        <v>1211</v>
      </c>
      <c r="J153" s="124">
        <v>2.3154876</v>
      </c>
      <c r="K153" s="124">
        <v>31.2634799</v>
      </c>
      <c r="L153" s="123">
        <v>547</v>
      </c>
      <c r="M153" s="123">
        <v>664</v>
      </c>
      <c r="N153" s="123">
        <v>61</v>
      </c>
      <c r="O153" s="123">
        <v>86</v>
      </c>
      <c r="P153" s="123">
        <v>102</v>
      </c>
      <c r="Q153" s="123">
        <v>94</v>
      </c>
      <c r="R153" s="123">
        <v>73</v>
      </c>
      <c r="S153" s="123">
        <v>120</v>
      </c>
      <c r="T153" s="123">
        <v>102</v>
      </c>
      <c r="U153" s="123">
        <v>103</v>
      </c>
      <c r="V153" s="123">
        <v>48</v>
      </c>
      <c r="W153" s="123">
        <v>97</v>
      </c>
      <c r="X153" s="123">
        <v>212</v>
      </c>
      <c r="Y153" s="123">
        <v>68</v>
      </c>
      <c r="Z153" s="123">
        <v>45</v>
      </c>
      <c r="AA153" s="123">
        <v>308</v>
      </c>
      <c r="AB153" s="123">
        <v>383</v>
      </c>
      <c r="AC153" s="123">
        <v>325</v>
      </c>
      <c r="AD153" s="123">
        <v>654</v>
      </c>
      <c r="AE153" s="123">
        <v>221</v>
      </c>
      <c r="AF153" s="123">
        <v>327</v>
      </c>
      <c r="AG153" s="123">
        <v>8</v>
      </c>
      <c r="AH153" s="123">
        <v>1</v>
      </c>
      <c r="AI153" s="123">
        <v>229</v>
      </c>
      <c r="AJ153" s="123">
        <v>54</v>
      </c>
      <c r="AK153" s="123">
        <v>9</v>
      </c>
      <c r="AL153" s="123">
        <v>8</v>
      </c>
      <c r="AM153" s="123">
        <v>53</v>
      </c>
      <c r="AN153" s="125">
        <v>501.67112810707459</v>
      </c>
      <c r="AO153" s="125">
        <v>351</v>
      </c>
      <c r="AP153" s="123">
        <v>9</v>
      </c>
      <c r="AQ153" s="123">
        <v>29</v>
      </c>
      <c r="AR153" s="123">
        <v>177</v>
      </c>
      <c r="AS153" s="123">
        <v>94</v>
      </c>
      <c r="AT153" s="123">
        <v>50</v>
      </c>
      <c r="AU153" s="123">
        <v>34</v>
      </c>
      <c r="AV153" s="123">
        <v>22</v>
      </c>
      <c r="AW153" s="123">
        <v>19</v>
      </c>
      <c r="AX153" s="123">
        <v>8</v>
      </c>
      <c r="AY153" s="123">
        <v>14</v>
      </c>
      <c r="AZ153" s="123">
        <v>67</v>
      </c>
      <c r="BA153" s="125">
        <v>26704.350293542073</v>
      </c>
      <c r="BB153" s="125">
        <v>15984</v>
      </c>
      <c r="BC153" s="123">
        <v>12</v>
      </c>
      <c r="BD153" s="123">
        <v>74</v>
      </c>
      <c r="BE153" s="123">
        <v>147</v>
      </c>
      <c r="BF153" s="123">
        <v>77</v>
      </c>
      <c r="BG153" s="123">
        <v>47</v>
      </c>
      <c r="BH153" s="123">
        <v>30</v>
      </c>
      <c r="BI153" s="123">
        <v>23</v>
      </c>
      <c r="BJ153" s="123">
        <v>18</v>
      </c>
      <c r="BK153" s="123">
        <v>18</v>
      </c>
      <c r="BL153" s="123">
        <v>10</v>
      </c>
      <c r="BM153" s="123">
        <v>18</v>
      </c>
      <c r="BN153" s="123">
        <v>6</v>
      </c>
      <c r="BO153" s="123">
        <v>3</v>
      </c>
      <c r="BP153" s="123">
        <v>7</v>
      </c>
      <c r="BQ153" s="123">
        <v>3</v>
      </c>
      <c r="BR153" s="123">
        <v>2</v>
      </c>
      <c r="BS153" s="123">
        <v>2</v>
      </c>
      <c r="BT153" s="123">
        <v>0</v>
      </c>
      <c r="BU153" s="123">
        <v>2</v>
      </c>
      <c r="BV153" s="123">
        <v>2</v>
      </c>
      <c r="BW153" s="123">
        <v>10</v>
      </c>
      <c r="BX153" s="123">
        <v>246</v>
      </c>
      <c r="BY153" s="125">
        <v>40194.995934959348</v>
      </c>
      <c r="BZ153" s="125">
        <v>26116.5</v>
      </c>
      <c r="CA153" s="123">
        <v>33</v>
      </c>
      <c r="CB153" s="125">
        <v>16670.060606060608</v>
      </c>
      <c r="CC153" s="125">
        <v>8592</v>
      </c>
      <c r="CD153" s="123">
        <v>230</v>
      </c>
      <c r="CE153" s="125">
        <v>14507.843478260869</v>
      </c>
      <c r="CF153" s="125">
        <v>10536</v>
      </c>
      <c r="CG153" s="123">
        <v>376</v>
      </c>
      <c r="CH153" s="123">
        <v>76</v>
      </c>
      <c r="CI153" s="123">
        <v>39</v>
      </c>
      <c r="CJ153" s="123">
        <v>10</v>
      </c>
      <c r="CK153" s="123">
        <v>4</v>
      </c>
      <c r="CL153" s="123">
        <v>10</v>
      </c>
      <c r="CM153" s="126">
        <v>1.9120458891013385E-2</v>
      </c>
      <c r="CN153" s="123">
        <v>27</v>
      </c>
      <c r="CO153" s="126">
        <v>5.1625239005736137E-2</v>
      </c>
      <c r="CP153" s="123">
        <v>287</v>
      </c>
      <c r="CQ153" s="123">
        <v>80</v>
      </c>
      <c r="CR153" s="126">
        <v>6.6061106523534266E-2</v>
      </c>
      <c r="CS153" s="123">
        <v>54</v>
      </c>
      <c r="CT153" s="126">
        <f t="shared" si="17"/>
        <v>0.10325047801147227</v>
      </c>
      <c r="CU153" s="123">
        <v>322</v>
      </c>
      <c r="CV153" s="126">
        <f t="shared" si="18"/>
        <v>0.61567877629063095</v>
      </c>
      <c r="CW153" s="123">
        <v>8</v>
      </c>
      <c r="CX153" s="126">
        <f t="shared" si="19"/>
        <v>1.5296367112810707E-2</v>
      </c>
      <c r="CY153" s="123">
        <v>228</v>
      </c>
      <c r="CZ153" s="126">
        <f t="shared" si="20"/>
        <v>0.43594646271510518</v>
      </c>
      <c r="DA153" s="122" t="s">
        <v>2032</v>
      </c>
      <c r="DB153" s="55"/>
      <c r="DC153" s="55">
        <v>94</v>
      </c>
      <c r="DD153" s="55">
        <v>5</v>
      </c>
      <c r="DE153" s="78" t="s">
        <v>396</v>
      </c>
      <c r="DF153" s="127" t="s">
        <v>397</v>
      </c>
      <c r="DG153" s="78" t="s">
        <v>564</v>
      </c>
      <c r="DH153" s="127" t="s">
        <v>785</v>
      </c>
      <c r="DI153" s="78" t="s">
        <v>354</v>
      </c>
      <c r="DJ153" s="127" t="s">
        <v>355</v>
      </c>
      <c r="DK153" s="78" t="s">
        <v>488</v>
      </c>
      <c r="DL153" s="127" t="s">
        <v>987</v>
      </c>
      <c r="DM153" s="127" t="s">
        <v>594</v>
      </c>
      <c r="DN153" s="55" t="s">
        <v>1897</v>
      </c>
      <c r="DO153" s="68">
        <v>7.3409461663947804</v>
      </c>
      <c r="DP153" s="55" t="s">
        <v>1898</v>
      </c>
      <c r="DQ153" s="55" t="s">
        <v>1904</v>
      </c>
      <c r="DR153" s="127" t="s">
        <v>359</v>
      </c>
      <c r="DS153" s="169"/>
      <c r="DT153" s="77"/>
      <c r="DU153" s="78" t="s">
        <v>267</v>
      </c>
      <c r="DV153" s="123">
        <v>525</v>
      </c>
      <c r="DW153" s="123">
        <v>523</v>
      </c>
      <c r="DX153" s="55">
        <v>2</v>
      </c>
      <c r="DY153" s="55">
        <v>0</v>
      </c>
      <c r="DZ153" s="55">
        <v>41</v>
      </c>
      <c r="EA153" s="55">
        <v>156</v>
      </c>
      <c r="EB153" s="123">
        <v>129</v>
      </c>
      <c r="EC153" s="55">
        <v>107</v>
      </c>
      <c r="ED153" s="55">
        <v>46</v>
      </c>
      <c r="EE153" s="55">
        <v>42</v>
      </c>
      <c r="EF153" s="55">
        <v>4</v>
      </c>
      <c r="EG153" s="55">
        <v>0</v>
      </c>
      <c r="EH153" s="78">
        <v>5</v>
      </c>
      <c r="EI153" s="78">
        <v>1</v>
      </c>
      <c r="EJ153" s="127" t="s">
        <v>268</v>
      </c>
      <c r="EK153" s="127" t="s">
        <v>290</v>
      </c>
      <c r="EL153" s="81">
        <v>27210</v>
      </c>
      <c r="EM153" s="78">
        <v>46</v>
      </c>
      <c r="EN153" s="78" t="s">
        <v>1529</v>
      </c>
      <c r="EO153" s="84">
        <v>57205</v>
      </c>
      <c r="EP153" s="78">
        <v>4.2</v>
      </c>
      <c r="EQ153" s="263">
        <v>58522.267752183703</v>
      </c>
      <c r="ER153" s="263">
        <v>185920.96125075201</v>
      </c>
      <c r="ES153" s="84">
        <f t="shared" si="21"/>
        <v>127398.6934985683</v>
      </c>
      <c r="ET153" s="113">
        <f t="shared" si="22"/>
        <v>0.68523039382711348</v>
      </c>
      <c r="EU153" s="55">
        <v>3</v>
      </c>
      <c r="EV153" s="55">
        <v>12</v>
      </c>
      <c r="EW153" s="55" t="s">
        <v>1898</v>
      </c>
      <c r="EX153" s="78" t="s">
        <v>390</v>
      </c>
      <c r="EY153" s="158"/>
      <c r="EZ153" s="158"/>
      <c r="FA153" s="78" t="s">
        <v>267</v>
      </c>
      <c r="FB153" s="55" t="s">
        <v>51</v>
      </c>
      <c r="FC153" s="55" t="s">
        <v>1898</v>
      </c>
      <c r="FD153" s="122"/>
      <c r="FE153" s="55"/>
      <c r="FF153" s="127" t="s">
        <v>267</v>
      </c>
      <c r="FG153" s="55" t="s">
        <v>1904</v>
      </c>
      <c r="FH153" s="78" t="s">
        <v>1530</v>
      </c>
      <c r="FI153" s="78" t="s">
        <v>1531</v>
      </c>
      <c r="FJ153" s="55">
        <v>4001</v>
      </c>
      <c r="FK153" s="55">
        <v>14</v>
      </c>
      <c r="FL153" s="78" t="s">
        <v>599</v>
      </c>
      <c r="FM153" s="55"/>
      <c r="FN153" s="55" t="s">
        <v>1900</v>
      </c>
      <c r="FO153" s="55" t="s">
        <v>1900</v>
      </c>
      <c r="FP153" s="55">
        <v>2</v>
      </c>
      <c r="FQ153" s="125">
        <v>84586087.630834401</v>
      </c>
      <c r="FR153" s="125">
        <v>161116.35739206552</v>
      </c>
      <c r="FS153" s="55">
        <v>2.4</v>
      </c>
      <c r="FT153" s="55">
        <v>3</v>
      </c>
      <c r="FU153" s="55">
        <v>1</v>
      </c>
      <c r="FV153" s="125">
        <v>185000</v>
      </c>
      <c r="FW153" s="55">
        <v>1</v>
      </c>
      <c r="FX153" s="125">
        <v>181249.69</v>
      </c>
      <c r="FY153" s="55">
        <v>0</v>
      </c>
      <c r="FZ153" s="125">
        <v>0</v>
      </c>
      <c r="GA153" s="55" t="s">
        <v>1900</v>
      </c>
      <c r="GB153" s="55" t="s">
        <v>1900</v>
      </c>
      <c r="GC153" s="55" t="s">
        <v>1900</v>
      </c>
      <c r="GD153" s="124">
        <v>92.73</v>
      </c>
      <c r="GE153" s="124">
        <v>28.11</v>
      </c>
      <c r="GF153" s="125">
        <v>2984518.5399999996</v>
      </c>
      <c r="GG153" s="125">
        <v>5706.5364053537278</v>
      </c>
      <c r="GH153" s="125">
        <v>5263783.6899999985</v>
      </c>
      <c r="GI153" s="125">
        <v>10064.595965583172</v>
      </c>
      <c r="GJ153" s="125">
        <v>797306.92999999993</v>
      </c>
      <c r="GK153" s="125">
        <v>1524.4874378585084</v>
      </c>
      <c r="GL153" s="125">
        <v>537069.87</v>
      </c>
      <c r="GM153" s="125">
        <v>1026.9022370936902</v>
      </c>
      <c r="GN153" s="125">
        <v>657353.75</v>
      </c>
      <c r="GO153" s="125">
        <v>1256.8905353728489</v>
      </c>
      <c r="GP153" s="125">
        <v>24152.3</v>
      </c>
      <c r="GQ153" s="125">
        <v>46.180305927342253</v>
      </c>
      <c r="GR153" s="125">
        <v>39575.42</v>
      </c>
      <c r="GS153" s="125">
        <v>75.670019120458889</v>
      </c>
      <c r="GT153" s="125">
        <v>3208325.419999999</v>
      </c>
      <c r="GU153" s="125">
        <v>6134.4654302103236</v>
      </c>
      <c r="GV153" s="125">
        <v>1204946.8800000008</v>
      </c>
      <c r="GW153" s="125">
        <v>2303.9137284894855</v>
      </c>
      <c r="GX153" s="55">
        <v>0</v>
      </c>
      <c r="GY153" s="55">
        <v>0</v>
      </c>
      <c r="GZ153" s="55">
        <v>0</v>
      </c>
      <c r="HA153" s="55" t="s">
        <v>1898</v>
      </c>
      <c r="HB153" s="172">
        <v>0.51480306167973244</v>
      </c>
      <c r="HC153" s="123">
        <v>177</v>
      </c>
      <c r="HD153" s="153">
        <v>0.11281070745697896</v>
      </c>
      <c r="HE153" s="123">
        <v>23</v>
      </c>
      <c r="HF153" s="153">
        <v>4.3977055449330782E-2</v>
      </c>
      <c r="HG153" s="123">
        <v>1785</v>
      </c>
      <c r="HH153" s="153">
        <v>1.1376673040152965</v>
      </c>
      <c r="HI153" s="123">
        <v>31</v>
      </c>
      <c r="HJ153" s="153">
        <v>5.9273422562141492E-2</v>
      </c>
      <c r="HK153" s="123">
        <v>895</v>
      </c>
      <c r="HL153" s="153">
        <v>0.57042702358189923</v>
      </c>
      <c r="HM153" s="123">
        <v>71</v>
      </c>
      <c r="HN153" s="153">
        <v>0.13575525812619502</v>
      </c>
      <c r="HO153" s="123">
        <v>772</v>
      </c>
      <c r="HP153" s="153">
        <v>0.49203314212874438</v>
      </c>
      <c r="HQ153" s="123">
        <v>1198</v>
      </c>
      <c r="HR153" s="153">
        <v>0.76354365838113447</v>
      </c>
      <c r="HS153" s="123">
        <v>3</v>
      </c>
      <c r="HT153" s="153">
        <v>1.5</v>
      </c>
      <c r="HU153" s="123">
        <v>11</v>
      </c>
      <c r="HV153" s="153">
        <v>5.5</v>
      </c>
      <c r="HW153" s="123">
        <v>377</v>
      </c>
      <c r="HX153" s="123">
        <v>125.66666666666667</v>
      </c>
      <c r="HY153" s="153">
        <v>0.87268518518518523</v>
      </c>
      <c r="HZ153" s="123">
        <v>7939</v>
      </c>
      <c r="IA153" s="153">
        <v>5.0599107711918423</v>
      </c>
      <c r="IB153" s="123">
        <v>8</v>
      </c>
      <c r="IC153" s="153">
        <v>1.5296367112810707E-2</v>
      </c>
      <c r="ID153" s="123">
        <v>6491</v>
      </c>
      <c r="IE153" s="153">
        <v>4.1370299553855956</v>
      </c>
      <c r="IF153" s="123">
        <v>681</v>
      </c>
      <c r="IG153" s="153">
        <v>1.3021032504780115</v>
      </c>
      <c r="IH153" s="123">
        <v>280</v>
      </c>
      <c r="II153" s="153">
        <v>0.17845761631612492</v>
      </c>
      <c r="IJ153" s="123">
        <v>144</v>
      </c>
      <c r="IK153" s="153">
        <v>0.27533460803059273</v>
      </c>
      <c r="IL153" s="95">
        <v>0</v>
      </c>
      <c r="IM153" s="95">
        <v>0</v>
      </c>
      <c r="IN153" s="95">
        <v>0</v>
      </c>
      <c r="IO153" s="95">
        <v>0</v>
      </c>
      <c r="IP153" s="95">
        <v>0</v>
      </c>
      <c r="IQ153" s="113" t="s">
        <v>1900</v>
      </c>
      <c r="IR153" s="113" t="s">
        <v>1900</v>
      </c>
      <c r="IS153" s="113" t="s">
        <v>1900</v>
      </c>
      <c r="IT153" s="95">
        <v>73.09</v>
      </c>
      <c r="IU153" s="95">
        <v>19</v>
      </c>
      <c r="IV153" s="113">
        <v>3.6328871892925434E-2</v>
      </c>
      <c r="IW153" s="95">
        <v>3</v>
      </c>
      <c r="IX153" s="95">
        <v>17</v>
      </c>
      <c r="IY153" s="124">
        <f t="shared" ref="IY153:IZ155" si="24">(IW153/$DW153)*100</f>
        <v>0.57361376673040154</v>
      </c>
      <c r="IZ153" s="124">
        <f t="shared" si="24"/>
        <v>3.2504780114722758</v>
      </c>
      <c r="JA153" s="182" t="s">
        <v>272</v>
      </c>
      <c r="JB153" s="182">
        <v>9</v>
      </c>
      <c r="JC153" s="230">
        <v>1.7142857142857144E-2</v>
      </c>
      <c r="JD153" s="205"/>
    </row>
    <row r="154" spans="1:264" s="35" customFormat="1" ht="29.25" hidden="1" customHeight="1">
      <c r="A154" s="122" t="s">
        <v>278</v>
      </c>
      <c r="B154" s="158" t="s">
        <v>1688</v>
      </c>
      <c r="C154" s="158" t="s">
        <v>1767</v>
      </c>
      <c r="D154" s="55">
        <v>96</v>
      </c>
      <c r="E154" s="158" t="s">
        <v>1542</v>
      </c>
      <c r="F154" s="145">
        <v>96</v>
      </c>
      <c r="G154" s="55" t="s">
        <v>2061</v>
      </c>
      <c r="H154" s="123">
        <v>992</v>
      </c>
      <c r="I154" s="123">
        <v>2557</v>
      </c>
      <c r="J154" s="124">
        <v>2.5776210000000002</v>
      </c>
      <c r="K154" s="124">
        <v>21.847076600000001</v>
      </c>
      <c r="L154" s="123">
        <v>971</v>
      </c>
      <c r="M154" s="123">
        <v>1586</v>
      </c>
      <c r="N154" s="123">
        <v>174</v>
      </c>
      <c r="O154" s="123">
        <v>254</v>
      </c>
      <c r="P154" s="123">
        <v>274</v>
      </c>
      <c r="Q154" s="123">
        <v>284</v>
      </c>
      <c r="R154" s="123">
        <v>206</v>
      </c>
      <c r="S154" s="123">
        <v>335</v>
      </c>
      <c r="T154" s="123">
        <v>243</v>
      </c>
      <c r="U154" s="123">
        <v>254</v>
      </c>
      <c r="V154" s="123">
        <v>146</v>
      </c>
      <c r="W154" s="123">
        <v>114</v>
      </c>
      <c r="X154" s="123">
        <v>147</v>
      </c>
      <c r="Y154" s="123">
        <v>102</v>
      </c>
      <c r="Z154" s="123">
        <v>24</v>
      </c>
      <c r="AA154" s="123">
        <v>880</v>
      </c>
      <c r="AB154" s="123">
        <v>332</v>
      </c>
      <c r="AC154" s="123">
        <v>273</v>
      </c>
      <c r="AD154" s="123">
        <v>85</v>
      </c>
      <c r="AE154" s="123">
        <v>1720</v>
      </c>
      <c r="AF154" s="123">
        <v>730</v>
      </c>
      <c r="AG154" s="123">
        <v>19</v>
      </c>
      <c r="AH154" s="123">
        <v>3</v>
      </c>
      <c r="AI154" s="123">
        <v>418</v>
      </c>
      <c r="AJ154" s="123">
        <v>97</v>
      </c>
      <c r="AK154" s="123">
        <v>10</v>
      </c>
      <c r="AL154" s="123">
        <v>5</v>
      </c>
      <c r="AM154" s="123">
        <v>111</v>
      </c>
      <c r="AN154" s="125">
        <v>506.39616935483872</v>
      </c>
      <c r="AO154" s="125">
        <v>355.5</v>
      </c>
      <c r="AP154" s="123">
        <v>51</v>
      </c>
      <c r="AQ154" s="123">
        <v>89</v>
      </c>
      <c r="AR154" s="123">
        <v>288</v>
      </c>
      <c r="AS154" s="123">
        <v>114</v>
      </c>
      <c r="AT154" s="123">
        <v>93</v>
      </c>
      <c r="AU154" s="123">
        <v>56</v>
      </c>
      <c r="AV154" s="123">
        <v>60</v>
      </c>
      <c r="AW154" s="123">
        <v>43</v>
      </c>
      <c r="AX154" s="123">
        <v>43</v>
      </c>
      <c r="AY154" s="123">
        <v>28</v>
      </c>
      <c r="AZ154" s="123">
        <v>127</v>
      </c>
      <c r="BA154" s="125">
        <v>23801.760606060605</v>
      </c>
      <c r="BB154" s="125">
        <v>17112</v>
      </c>
      <c r="BC154" s="123">
        <v>75</v>
      </c>
      <c r="BD154" s="123">
        <v>212</v>
      </c>
      <c r="BE154" s="123">
        <v>158</v>
      </c>
      <c r="BF154" s="123">
        <v>119</v>
      </c>
      <c r="BG154" s="123">
        <v>79</v>
      </c>
      <c r="BH154" s="123">
        <v>63</v>
      </c>
      <c r="BI154" s="123">
        <v>76</v>
      </c>
      <c r="BJ154" s="123">
        <v>49</v>
      </c>
      <c r="BK154" s="123">
        <v>37</v>
      </c>
      <c r="BL154" s="123">
        <v>24</v>
      </c>
      <c r="BM154" s="123">
        <v>20</v>
      </c>
      <c r="BN154" s="123">
        <v>21</v>
      </c>
      <c r="BO154" s="123">
        <v>7</v>
      </c>
      <c r="BP154" s="123">
        <v>9</v>
      </c>
      <c r="BQ154" s="123">
        <v>7</v>
      </c>
      <c r="BR154" s="123">
        <v>4</v>
      </c>
      <c r="BS154" s="123">
        <v>3</v>
      </c>
      <c r="BT154" s="123">
        <v>5</v>
      </c>
      <c r="BU154" s="123">
        <v>4</v>
      </c>
      <c r="BV154" s="123">
        <v>6</v>
      </c>
      <c r="BW154" s="123">
        <v>12</v>
      </c>
      <c r="BX154" s="123">
        <v>495</v>
      </c>
      <c r="BY154" s="125">
        <v>34775.345454545452</v>
      </c>
      <c r="BZ154" s="125">
        <v>30288</v>
      </c>
      <c r="CA154" s="123">
        <v>169</v>
      </c>
      <c r="CB154" s="125">
        <v>17843.218934911241</v>
      </c>
      <c r="CC154" s="125">
        <v>11576</v>
      </c>
      <c r="CD154" s="123">
        <v>353</v>
      </c>
      <c r="CE154" s="125">
        <v>13582.575070821529</v>
      </c>
      <c r="CF154" s="125">
        <v>10044</v>
      </c>
      <c r="CG154" s="123">
        <v>694</v>
      </c>
      <c r="CH154" s="123">
        <v>189</v>
      </c>
      <c r="CI154" s="123">
        <v>79</v>
      </c>
      <c r="CJ154" s="123">
        <v>24</v>
      </c>
      <c r="CK154" s="123">
        <v>4</v>
      </c>
      <c r="CL154" s="123">
        <v>4</v>
      </c>
      <c r="CM154" s="126">
        <v>4.0322580645161289E-3</v>
      </c>
      <c r="CN154" s="123">
        <v>34</v>
      </c>
      <c r="CO154" s="126">
        <v>3.4274193548387094E-2</v>
      </c>
      <c r="CP154" s="123">
        <v>542</v>
      </c>
      <c r="CQ154" s="123">
        <v>232</v>
      </c>
      <c r="CR154" s="126">
        <v>9.0731325772389515E-2</v>
      </c>
      <c r="CS154" s="123">
        <v>85</v>
      </c>
      <c r="CT154" s="126">
        <f t="shared" si="17"/>
        <v>8.5685483870967735E-2</v>
      </c>
      <c r="CU154" s="123">
        <v>438</v>
      </c>
      <c r="CV154" s="126">
        <f t="shared" si="18"/>
        <v>0.44153225806451613</v>
      </c>
      <c r="CW154" s="123">
        <v>19</v>
      </c>
      <c r="CX154" s="126">
        <f t="shared" si="19"/>
        <v>1.9153225806451613E-2</v>
      </c>
      <c r="CY154" s="123">
        <v>156</v>
      </c>
      <c r="CZ154" s="126">
        <f t="shared" si="20"/>
        <v>0.15725806451612903</v>
      </c>
      <c r="DA154" s="122" t="s">
        <v>2029</v>
      </c>
      <c r="DB154" s="55"/>
      <c r="DC154" s="55">
        <v>11</v>
      </c>
      <c r="DD154" s="55">
        <v>12</v>
      </c>
      <c r="DE154" s="78" t="s">
        <v>280</v>
      </c>
      <c r="DF154" s="127" t="s">
        <v>281</v>
      </c>
      <c r="DG154" s="78" t="s">
        <v>282</v>
      </c>
      <c r="DH154" s="127" t="s">
        <v>283</v>
      </c>
      <c r="DI154" s="78" t="s">
        <v>284</v>
      </c>
      <c r="DJ154" s="127" t="s">
        <v>285</v>
      </c>
      <c r="DK154" s="78" t="s">
        <v>286</v>
      </c>
      <c r="DL154" s="127" t="s">
        <v>287</v>
      </c>
      <c r="DM154" s="127" t="s">
        <v>288</v>
      </c>
      <c r="DN154" s="55" t="s">
        <v>1897</v>
      </c>
      <c r="DO154" s="68">
        <v>13.693270735524257</v>
      </c>
      <c r="DP154" s="55" t="s">
        <v>1898</v>
      </c>
      <c r="DQ154" s="55" t="s">
        <v>272</v>
      </c>
      <c r="DR154" s="127" t="s">
        <v>289</v>
      </c>
      <c r="DS154" s="169" t="s">
        <v>2106</v>
      </c>
      <c r="DT154" s="77"/>
      <c r="DU154" s="78" t="s">
        <v>267</v>
      </c>
      <c r="DV154" s="123">
        <v>998</v>
      </c>
      <c r="DW154" s="123">
        <v>994</v>
      </c>
      <c r="DX154" s="55">
        <v>4</v>
      </c>
      <c r="DY154" s="55">
        <v>0</v>
      </c>
      <c r="DZ154" s="55">
        <v>0</v>
      </c>
      <c r="EA154" s="55">
        <v>195</v>
      </c>
      <c r="EB154" s="123">
        <v>426</v>
      </c>
      <c r="EC154" s="55">
        <v>307</v>
      </c>
      <c r="ED154" s="55">
        <v>63</v>
      </c>
      <c r="EE154" s="55">
        <v>7</v>
      </c>
      <c r="EF154" s="55">
        <v>0</v>
      </c>
      <c r="EG154" s="55">
        <v>0</v>
      </c>
      <c r="EH154" s="78">
        <v>8</v>
      </c>
      <c r="EI154" s="78">
        <v>1</v>
      </c>
      <c r="EJ154" s="127" t="s">
        <v>268</v>
      </c>
      <c r="EK154" s="127" t="s">
        <v>269</v>
      </c>
      <c r="EL154" s="81">
        <v>22462</v>
      </c>
      <c r="EM154" s="78">
        <v>59</v>
      </c>
      <c r="EN154" s="78" t="s">
        <v>299</v>
      </c>
      <c r="EO154" s="84">
        <v>66416</v>
      </c>
      <c r="EP154" s="78">
        <v>10.69</v>
      </c>
      <c r="EQ154" s="263">
        <v>64314.6259897298</v>
      </c>
      <c r="ER154" s="263">
        <v>466445.87474421499</v>
      </c>
      <c r="ES154" s="84">
        <f t="shared" si="21"/>
        <v>402131.24875448516</v>
      </c>
      <c r="ET154" s="113">
        <f t="shared" si="22"/>
        <v>0.86211770867306292</v>
      </c>
      <c r="EU154" s="55">
        <v>4</v>
      </c>
      <c r="EV154" s="55">
        <v>16</v>
      </c>
      <c r="EW154" s="55" t="s">
        <v>1898</v>
      </c>
      <c r="EX154" s="78" t="s">
        <v>271</v>
      </c>
      <c r="EY154" s="158"/>
      <c r="EZ154" s="158"/>
      <c r="FA154" s="78" t="s">
        <v>267</v>
      </c>
      <c r="FB154" s="55" t="s">
        <v>51</v>
      </c>
      <c r="FC154" s="55" t="s">
        <v>1898</v>
      </c>
      <c r="FD154" s="122"/>
      <c r="FE154" s="55" t="s">
        <v>1919</v>
      </c>
      <c r="FF154" s="127" t="s">
        <v>267</v>
      </c>
      <c r="FG154" s="55" t="s">
        <v>1904</v>
      </c>
      <c r="FH154" s="78" t="s">
        <v>666</v>
      </c>
      <c r="FI154" s="78" t="s">
        <v>293</v>
      </c>
      <c r="FJ154" s="55">
        <v>4007</v>
      </c>
      <c r="FK154" s="55">
        <v>23</v>
      </c>
      <c r="FL154" s="78" t="s">
        <v>294</v>
      </c>
      <c r="FM154" s="55"/>
      <c r="FN154" s="55" t="s">
        <v>1900</v>
      </c>
      <c r="FO154" s="55" t="s">
        <v>1901</v>
      </c>
      <c r="FP154" s="55">
        <v>4</v>
      </c>
      <c r="FQ154" s="125">
        <v>176090934.88518995</v>
      </c>
      <c r="FR154" s="125">
        <v>176443.82253025044</v>
      </c>
      <c r="FS154" s="55">
        <v>3</v>
      </c>
      <c r="FT154" s="55">
        <v>4</v>
      </c>
      <c r="FU154" s="55">
        <v>0</v>
      </c>
      <c r="FV154" s="125">
        <v>6879759.6600000001</v>
      </c>
      <c r="FW154" s="55">
        <v>0</v>
      </c>
      <c r="FX154" s="125">
        <v>12381668.43</v>
      </c>
      <c r="FY154" s="55">
        <v>0</v>
      </c>
      <c r="FZ154" s="125">
        <v>3148003.52</v>
      </c>
      <c r="GA154" s="55" t="s">
        <v>1900</v>
      </c>
      <c r="GB154" s="55" t="s">
        <v>1901</v>
      </c>
      <c r="GC154" s="55" t="s">
        <v>1900</v>
      </c>
      <c r="GD154" s="124">
        <v>91.79</v>
      </c>
      <c r="GE154" s="124">
        <v>40.44</v>
      </c>
      <c r="GF154" s="125">
        <v>5557877.9199999999</v>
      </c>
      <c r="GG154" s="125">
        <v>5591.4264788732389</v>
      </c>
      <c r="GH154" s="125">
        <v>12080463.450000001</v>
      </c>
      <c r="GI154" s="125">
        <v>12153.383752515092</v>
      </c>
      <c r="GJ154" s="125">
        <v>1011904.74</v>
      </c>
      <c r="GK154" s="125">
        <v>1018.0128169014084</v>
      </c>
      <c r="GL154" s="125">
        <v>1017140.79</v>
      </c>
      <c r="GM154" s="125">
        <v>1023.2804728370222</v>
      </c>
      <c r="GN154" s="125">
        <v>966560.92</v>
      </c>
      <c r="GO154" s="125">
        <v>972.39529175050302</v>
      </c>
      <c r="GP154" s="125">
        <v>53796.29</v>
      </c>
      <c r="GQ154" s="125">
        <v>54.121016096579474</v>
      </c>
      <c r="GR154" s="125">
        <v>65469.1</v>
      </c>
      <c r="GS154" s="125">
        <v>65.864285714285714</v>
      </c>
      <c r="GT154" s="125">
        <v>8965591.6100000013</v>
      </c>
      <c r="GU154" s="125">
        <v>9019.7098692152922</v>
      </c>
      <c r="GV154" s="125">
        <v>-6320655.120000001</v>
      </c>
      <c r="GW154" s="125">
        <v>-6358.8079678068425</v>
      </c>
      <c r="GX154" s="55">
        <v>0</v>
      </c>
      <c r="GY154" s="55">
        <v>0</v>
      </c>
      <c r="GZ154" s="55">
        <v>0</v>
      </c>
      <c r="HA154" s="55" t="s">
        <v>1898</v>
      </c>
      <c r="HB154" s="172">
        <v>0.51858372492549754</v>
      </c>
      <c r="HC154" s="123">
        <v>712</v>
      </c>
      <c r="HD154" s="153">
        <v>0.23876592890677398</v>
      </c>
      <c r="HE154" s="123">
        <v>75</v>
      </c>
      <c r="HF154" s="153">
        <v>7.5452716297786715E-2</v>
      </c>
      <c r="HG154" s="123">
        <v>3629</v>
      </c>
      <c r="HH154" s="153">
        <v>1.2169684775318579</v>
      </c>
      <c r="HI154" s="123">
        <v>37</v>
      </c>
      <c r="HJ154" s="153">
        <v>3.722334004024145E-2</v>
      </c>
      <c r="HK154" s="123">
        <v>2637</v>
      </c>
      <c r="HL154" s="153">
        <v>0.88430583501006033</v>
      </c>
      <c r="HM154" s="123">
        <v>98</v>
      </c>
      <c r="HN154" s="153">
        <v>9.8591549295774641E-2</v>
      </c>
      <c r="HO154" s="123">
        <v>3113</v>
      </c>
      <c r="HP154" s="153">
        <v>1.0439302481556003</v>
      </c>
      <c r="HQ154" s="123">
        <v>2409</v>
      </c>
      <c r="HR154" s="153">
        <v>0.80784708249496984</v>
      </c>
      <c r="HS154" s="123">
        <v>26</v>
      </c>
      <c r="HT154" s="153">
        <v>13</v>
      </c>
      <c r="HU154" s="123">
        <v>26</v>
      </c>
      <c r="HV154" s="153">
        <v>13</v>
      </c>
      <c r="HW154" s="123">
        <v>651</v>
      </c>
      <c r="HX154" s="123">
        <v>217</v>
      </c>
      <c r="HY154" s="153">
        <v>1.1302083333333333</v>
      </c>
      <c r="HZ154" s="123">
        <v>28942</v>
      </c>
      <c r="IA154" s="153">
        <v>9.7055667337357487</v>
      </c>
      <c r="IB154" s="123">
        <v>85</v>
      </c>
      <c r="IC154" s="153">
        <v>8.5513078470824955E-2</v>
      </c>
      <c r="ID154" s="123">
        <v>15657</v>
      </c>
      <c r="IE154" s="153">
        <v>5.2505030181086516</v>
      </c>
      <c r="IF154" s="123">
        <v>1160</v>
      </c>
      <c r="IG154" s="153">
        <v>1.1670020120724347</v>
      </c>
      <c r="IH154" s="123">
        <v>1321</v>
      </c>
      <c r="II154" s="153">
        <v>0.44299128101945001</v>
      </c>
      <c r="IJ154" s="123">
        <v>308</v>
      </c>
      <c r="IK154" s="153">
        <v>0.30985915492957744</v>
      </c>
      <c r="IL154" s="95">
        <v>237</v>
      </c>
      <c r="IM154" s="95">
        <v>0</v>
      </c>
      <c r="IN154" s="95">
        <v>0</v>
      </c>
      <c r="IO154" s="95">
        <v>0</v>
      </c>
      <c r="IP154" s="95">
        <v>0</v>
      </c>
      <c r="IQ154" s="113" t="s">
        <v>1900</v>
      </c>
      <c r="IR154" s="113" t="s">
        <v>1900</v>
      </c>
      <c r="IS154" s="113">
        <v>0</v>
      </c>
      <c r="IT154" s="95">
        <v>36</v>
      </c>
      <c r="IU154" s="95">
        <v>10</v>
      </c>
      <c r="IV154" s="113">
        <v>1.0060362173038229E-2</v>
      </c>
      <c r="IW154" s="95">
        <v>5</v>
      </c>
      <c r="IX154" s="95">
        <v>21</v>
      </c>
      <c r="IY154" s="124">
        <f t="shared" si="24"/>
        <v>0.50301810865191143</v>
      </c>
      <c r="IZ154" s="124">
        <f t="shared" si="24"/>
        <v>2.112676056338028</v>
      </c>
      <c r="JA154" s="182" t="s">
        <v>272</v>
      </c>
      <c r="JB154" s="182">
        <v>50</v>
      </c>
      <c r="JC154" s="230">
        <v>5.0100200400801605E-2</v>
      </c>
      <c r="JD154" s="205"/>
    </row>
    <row r="155" spans="1:264" s="35" customFormat="1" ht="29.25" hidden="1" customHeight="1">
      <c r="A155" s="122" t="s">
        <v>278</v>
      </c>
      <c r="B155" s="158" t="s">
        <v>278</v>
      </c>
      <c r="C155" s="158" t="s">
        <v>1784</v>
      </c>
      <c r="D155" s="55">
        <v>131</v>
      </c>
      <c r="E155" s="158" t="s">
        <v>1548</v>
      </c>
      <c r="F155" s="145">
        <v>131</v>
      </c>
      <c r="G155" s="55" t="s">
        <v>2107</v>
      </c>
      <c r="H155" s="123">
        <v>1028</v>
      </c>
      <c r="I155" s="123">
        <v>2744</v>
      </c>
      <c r="J155" s="124">
        <v>2.6692607000000002</v>
      </c>
      <c r="K155" s="124">
        <v>23.313910499999999</v>
      </c>
      <c r="L155" s="123">
        <v>1047</v>
      </c>
      <c r="M155" s="123">
        <v>1697</v>
      </c>
      <c r="N155" s="123">
        <v>121</v>
      </c>
      <c r="O155" s="123">
        <v>210</v>
      </c>
      <c r="P155" s="123">
        <v>291</v>
      </c>
      <c r="Q155" s="123">
        <v>294</v>
      </c>
      <c r="R155" s="123">
        <v>264</v>
      </c>
      <c r="S155" s="123">
        <v>350</v>
      </c>
      <c r="T155" s="123">
        <v>277</v>
      </c>
      <c r="U155" s="123">
        <v>278</v>
      </c>
      <c r="V155" s="123">
        <v>185</v>
      </c>
      <c r="W155" s="123">
        <v>143</v>
      </c>
      <c r="X155" s="123">
        <v>174</v>
      </c>
      <c r="Y155" s="123">
        <v>122</v>
      </c>
      <c r="Z155" s="123">
        <v>35</v>
      </c>
      <c r="AA155" s="123">
        <v>790</v>
      </c>
      <c r="AB155" s="123">
        <v>414</v>
      </c>
      <c r="AC155" s="123">
        <v>331</v>
      </c>
      <c r="AD155" s="123">
        <v>68</v>
      </c>
      <c r="AE155" s="123">
        <v>1386</v>
      </c>
      <c r="AF155" s="123">
        <v>1229</v>
      </c>
      <c r="AG155" s="123">
        <v>49</v>
      </c>
      <c r="AH155" s="123">
        <v>12</v>
      </c>
      <c r="AI155" s="123">
        <v>480</v>
      </c>
      <c r="AJ155" s="123">
        <v>169</v>
      </c>
      <c r="AK155" s="123">
        <v>36</v>
      </c>
      <c r="AL155" s="123">
        <v>20</v>
      </c>
      <c r="AM155" s="123">
        <v>100</v>
      </c>
      <c r="AN155" s="125">
        <v>611.36673151750972</v>
      </c>
      <c r="AO155" s="125">
        <v>450</v>
      </c>
      <c r="AP155" s="123">
        <v>18</v>
      </c>
      <c r="AQ155" s="123">
        <v>56</v>
      </c>
      <c r="AR155" s="123">
        <v>260</v>
      </c>
      <c r="AS155" s="123">
        <v>104</v>
      </c>
      <c r="AT155" s="123">
        <v>125</v>
      </c>
      <c r="AU155" s="123">
        <v>76</v>
      </c>
      <c r="AV155" s="123">
        <v>55</v>
      </c>
      <c r="AW155" s="123">
        <v>65</v>
      </c>
      <c r="AX155" s="123">
        <v>45</v>
      </c>
      <c r="AY155" s="123">
        <v>41</v>
      </c>
      <c r="AZ155" s="123">
        <v>183</v>
      </c>
      <c r="BA155" s="125">
        <v>28685.610778443115</v>
      </c>
      <c r="BB155" s="125">
        <v>20717.5</v>
      </c>
      <c r="BC155" s="123">
        <v>41</v>
      </c>
      <c r="BD155" s="123">
        <v>151</v>
      </c>
      <c r="BE155" s="123">
        <v>169</v>
      </c>
      <c r="BF155" s="123">
        <v>125</v>
      </c>
      <c r="BG155" s="123">
        <v>85</v>
      </c>
      <c r="BH155" s="123">
        <v>78</v>
      </c>
      <c r="BI155" s="123">
        <v>74</v>
      </c>
      <c r="BJ155" s="123">
        <v>62</v>
      </c>
      <c r="BK155" s="123">
        <v>33</v>
      </c>
      <c r="BL155" s="123">
        <v>36</v>
      </c>
      <c r="BM155" s="123">
        <v>23</v>
      </c>
      <c r="BN155" s="123">
        <v>23</v>
      </c>
      <c r="BO155" s="123">
        <v>20</v>
      </c>
      <c r="BP155" s="123">
        <v>10</v>
      </c>
      <c r="BQ155" s="123">
        <v>6</v>
      </c>
      <c r="BR155" s="123">
        <v>11</v>
      </c>
      <c r="BS155" s="123">
        <v>16</v>
      </c>
      <c r="BT155" s="123">
        <v>13</v>
      </c>
      <c r="BU155" s="123">
        <v>4</v>
      </c>
      <c r="BV155" s="123">
        <v>4</v>
      </c>
      <c r="BW155" s="123">
        <v>18</v>
      </c>
      <c r="BX155" s="123">
        <v>521</v>
      </c>
      <c r="BY155" s="125">
        <v>41668.458733205371</v>
      </c>
      <c r="BZ155" s="125">
        <v>34594</v>
      </c>
      <c r="CA155" s="123">
        <v>151</v>
      </c>
      <c r="CB155" s="125">
        <v>19186</v>
      </c>
      <c r="CC155" s="125">
        <v>14820</v>
      </c>
      <c r="CD155" s="123">
        <v>353</v>
      </c>
      <c r="CE155" s="125">
        <v>14885.974504249292</v>
      </c>
      <c r="CF155" s="125">
        <v>11124</v>
      </c>
      <c r="CG155" s="123">
        <v>638</v>
      </c>
      <c r="CH155" s="123">
        <v>195</v>
      </c>
      <c r="CI155" s="123">
        <v>114</v>
      </c>
      <c r="CJ155" s="123">
        <v>47</v>
      </c>
      <c r="CK155" s="123">
        <v>6</v>
      </c>
      <c r="CL155" s="123">
        <v>8</v>
      </c>
      <c r="CM155" s="126">
        <v>7.7821011673151752E-3</v>
      </c>
      <c r="CN155" s="123">
        <v>65</v>
      </c>
      <c r="CO155" s="126">
        <v>6.3229571984435795E-2</v>
      </c>
      <c r="CP155" s="123">
        <v>469</v>
      </c>
      <c r="CQ155" s="123">
        <v>161</v>
      </c>
      <c r="CR155" s="126">
        <v>5.8673469387755105E-2</v>
      </c>
      <c r="CS155" s="123">
        <v>81</v>
      </c>
      <c r="CT155" s="126">
        <f t="shared" si="17"/>
        <v>7.8793774319066145E-2</v>
      </c>
      <c r="CU155" s="123">
        <v>565</v>
      </c>
      <c r="CV155" s="126">
        <f t="shared" si="18"/>
        <v>0.54961089494163429</v>
      </c>
      <c r="CW155" s="123">
        <v>22</v>
      </c>
      <c r="CX155" s="126">
        <f t="shared" si="19"/>
        <v>2.1400778210116732E-2</v>
      </c>
      <c r="CY155" s="123">
        <v>216</v>
      </c>
      <c r="CZ155" s="126">
        <f t="shared" si="20"/>
        <v>0.21011673151750973</v>
      </c>
      <c r="DA155" s="122" t="s">
        <v>2002</v>
      </c>
      <c r="DB155" s="55"/>
      <c r="DC155" s="55">
        <v>24</v>
      </c>
      <c r="DD155" s="55">
        <v>10</v>
      </c>
      <c r="DE155" s="78" t="s">
        <v>350</v>
      </c>
      <c r="DF155" s="127" t="s">
        <v>351</v>
      </c>
      <c r="DG155" s="78" t="s">
        <v>426</v>
      </c>
      <c r="DH155" s="127" t="s">
        <v>427</v>
      </c>
      <c r="DI155" s="78" t="s">
        <v>354</v>
      </c>
      <c r="DJ155" s="127" t="s">
        <v>355</v>
      </c>
      <c r="DK155" s="78" t="s">
        <v>356</v>
      </c>
      <c r="DL155" s="127" t="s">
        <v>357</v>
      </c>
      <c r="DM155" s="127" t="s">
        <v>358</v>
      </c>
      <c r="DN155" s="55" t="s">
        <v>1897</v>
      </c>
      <c r="DO155" s="68">
        <v>12.42015613910575</v>
      </c>
      <c r="DP155" s="55" t="s">
        <v>1901</v>
      </c>
      <c r="DQ155" s="55" t="s">
        <v>272</v>
      </c>
      <c r="DR155" s="127" t="s">
        <v>359</v>
      </c>
      <c r="DS155" s="169" t="s">
        <v>2108</v>
      </c>
      <c r="DT155" s="77"/>
      <c r="DU155" s="78" t="s">
        <v>267</v>
      </c>
      <c r="DV155" s="123">
        <v>1046</v>
      </c>
      <c r="DW155" s="123">
        <v>1031</v>
      </c>
      <c r="DX155" s="55">
        <v>14</v>
      </c>
      <c r="DY155" s="55">
        <v>1</v>
      </c>
      <c r="DZ155" s="55">
        <v>1</v>
      </c>
      <c r="EA155" s="55">
        <v>194</v>
      </c>
      <c r="EB155" s="123">
        <v>297</v>
      </c>
      <c r="EC155" s="55">
        <v>413</v>
      </c>
      <c r="ED155" s="55">
        <v>126</v>
      </c>
      <c r="EE155" s="55">
        <v>15</v>
      </c>
      <c r="EF155" s="55">
        <v>0</v>
      </c>
      <c r="EG155" s="55">
        <v>0</v>
      </c>
      <c r="EH155" s="78">
        <v>8</v>
      </c>
      <c r="EI155" s="78">
        <v>1</v>
      </c>
      <c r="EJ155" s="127" t="s">
        <v>268</v>
      </c>
      <c r="EK155" s="127" t="s">
        <v>269</v>
      </c>
      <c r="EL155" s="81">
        <v>23589</v>
      </c>
      <c r="EM155" s="78">
        <v>56</v>
      </c>
      <c r="EN155" s="78" t="s">
        <v>1314</v>
      </c>
      <c r="EO155" s="84">
        <v>94386</v>
      </c>
      <c r="EP155" s="78">
        <v>11.98</v>
      </c>
      <c r="EQ155" s="263">
        <v>93285.655924614795</v>
      </c>
      <c r="ER155" s="263">
        <v>514243.15648710501</v>
      </c>
      <c r="ES155" s="84">
        <f t="shared" si="21"/>
        <v>420957.5005624902</v>
      </c>
      <c r="ET155" s="113">
        <f t="shared" si="22"/>
        <v>0.81859621319636555</v>
      </c>
      <c r="EU155" s="55">
        <v>5</v>
      </c>
      <c r="EV155" s="55">
        <v>24</v>
      </c>
      <c r="EW155" s="55" t="s">
        <v>1898</v>
      </c>
      <c r="EX155" s="78" t="s">
        <v>271</v>
      </c>
      <c r="EY155" s="158"/>
      <c r="EZ155" s="158"/>
      <c r="FA155" s="78" t="s">
        <v>267</v>
      </c>
      <c r="FB155" s="55" t="s">
        <v>51</v>
      </c>
      <c r="FC155" s="55" t="s">
        <v>1898</v>
      </c>
      <c r="FD155" s="122"/>
      <c r="FE155" s="55"/>
      <c r="FF155" s="127" t="s">
        <v>267</v>
      </c>
      <c r="FG155" s="55" t="s">
        <v>1904</v>
      </c>
      <c r="FH155" s="78" t="s">
        <v>1549</v>
      </c>
      <c r="FI155" s="78" t="s">
        <v>1110</v>
      </c>
      <c r="FJ155" s="55">
        <v>4003</v>
      </c>
      <c r="FK155" s="55">
        <v>14</v>
      </c>
      <c r="FL155" s="78" t="s">
        <v>363</v>
      </c>
      <c r="FM155" s="55"/>
      <c r="FN155" s="55" t="s">
        <v>1900</v>
      </c>
      <c r="FO155" s="55" t="s">
        <v>1901</v>
      </c>
      <c r="FP155" s="55">
        <v>6</v>
      </c>
      <c r="FQ155" s="125">
        <v>197636599.62060407</v>
      </c>
      <c r="FR155" s="125">
        <v>188945.12392027158</v>
      </c>
      <c r="FS155" s="55">
        <v>3</v>
      </c>
      <c r="FT155" s="55">
        <v>3</v>
      </c>
      <c r="FU155" s="55">
        <v>0</v>
      </c>
      <c r="FV155" s="125">
        <v>185000</v>
      </c>
      <c r="FW155" s="55">
        <v>0</v>
      </c>
      <c r="FX155" s="125">
        <v>8475638.4399999995</v>
      </c>
      <c r="FY155" s="55">
        <v>0</v>
      </c>
      <c r="FZ155" s="125">
        <v>20905392</v>
      </c>
      <c r="GA155" s="55" t="s">
        <v>1900</v>
      </c>
      <c r="GB155" s="55" t="s">
        <v>1901</v>
      </c>
      <c r="GC155" s="55" t="s">
        <v>1900</v>
      </c>
      <c r="GD155" s="124">
        <v>92.02</v>
      </c>
      <c r="GE155" s="124">
        <v>40.06</v>
      </c>
      <c r="GF155" s="125">
        <v>6944191.46</v>
      </c>
      <c r="GG155" s="125">
        <v>6735.3942386032977</v>
      </c>
      <c r="GH155" s="125">
        <v>15570415.400000002</v>
      </c>
      <c r="GI155" s="125">
        <v>15102.245780795347</v>
      </c>
      <c r="GJ155" s="125">
        <v>4241392.0299999993</v>
      </c>
      <c r="GK155" s="125">
        <v>4113.8622987390872</v>
      </c>
      <c r="GL155" s="125">
        <v>1067191.74</v>
      </c>
      <c r="GM155" s="125">
        <v>1035.1035305528612</v>
      </c>
      <c r="GN155" s="125">
        <v>1153113.55</v>
      </c>
      <c r="GO155" s="125">
        <v>1118.4418525703202</v>
      </c>
      <c r="GP155" s="125">
        <v>46815.78</v>
      </c>
      <c r="GQ155" s="125">
        <v>45.408128031037826</v>
      </c>
      <c r="GR155" s="125">
        <v>97336.069999999992</v>
      </c>
      <c r="GS155" s="125">
        <v>94.409379243452946</v>
      </c>
      <c r="GT155" s="125">
        <v>8964566.2300000023</v>
      </c>
      <c r="GU155" s="125">
        <v>8695.0205916585855</v>
      </c>
      <c r="GV155" s="125">
        <v>-2411921.5200000014</v>
      </c>
      <c r="GW155" s="125">
        <v>-2339.4001163918538</v>
      </c>
      <c r="GX155" s="55">
        <v>0</v>
      </c>
      <c r="GY155" s="55">
        <v>0</v>
      </c>
      <c r="GZ155" s="55">
        <v>0</v>
      </c>
      <c r="HA155" s="55" t="s">
        <v>1901</v>
      </c>
      <c r="HB155" s="172">
        <v>0.63099825198320281</v>
      </c>
      <c r="HC155" s="123">
        <v>1049</v>
      </c>
      <c r="HD155" s="153">
        <v>0.33915292596184937</v>
      </c>
      <c r="HE155" s="123">
        <v>207</v>
      </c>
      <c r="HF155" s="153">
        <v>0.20077594568380214</v>
      </c>
      <c r="HG155" s="123">
        <v>5406</v>
      </c>
      <c r="HH155" s="153">
        <v>1.7478176527643066</v>
      </c>
      <c r="HI155" s="123">
        <v>124</v>
      </c>
      <c r="HJ155" s="153">
        <v>0.12027158098933075</v>
      </c>
      <c r="HK155" s="123">
        <v>2283</v>
      </c>
      <c r="HL155" s="153">
        <v>0.73811833171677987</v>
      </c>
      <c r="HM155" s="123">
        <v>44</v>
      </c>
      <c r="HN155" s="153">
        <v>4.2677012609117361E-2</v>
      </c>
      <c r="HO155" s="123">
        <v>2062</v>
      </c>
      <c r="HP155" s="153">
        <v>0.66666666666666674</v>
      </c>
      <c r="HQ155" s="123">
        <v>1640</v>
      </c>
      <c r="HR155" s="153">
        <v>0.53022955059812471</v>
      </c>
      <c r="HS155" s="123">
        <v>10</v>
      </c>
      <c r="HT155" s="153">
        <v>5</v>
      </c>
      <c r="HU155" s="123">
        <v>5</v>
      </c>
      <c r="HV155" s="153">
        <v>2.5</v>
      </c>
      <c r="HW155" s="123">
        <v>1452</v>
      </c>
      <c r="HX155" s="123">
        <v>484</v>
      </c>
      <c r="HY155" s="153">
        <v>1.6805555555555556</v>
      </c>
      <c r="HZ155" s="123">
        <v>27166</v>
      </c>
      <c r="IA155" s="153">
        <v>8.7830585192369881</v>
      </c>
      <c r="IB155" s="123">
        <v>117</v>
      </c>
      <c r="IC155" s="153">
        <v>0.11348205625606207</v>
      </c>
      <c r="ID155" s="123">
        <v>16500</v>
      </c>
      <c r="IE155" s="153">
        <v>5.3346265761396703</v>
      </c>
      <c r="IF155" s="123">
        <v>2014</v>
      </c>
      <c r="IG155" s="153">
        <v>1.953443258971872</v>
      </c>
      <c r="IH155" s="123">
        <v>994</v>
      </c>
      <c r="II155" s="153">
        <v>0.32137083737471711</v>
      </c>
      <c r="IJ155" s="123">
        <v>306</v>
      </c>
      <c r="IK155" s="153">
        <v>0.29679922405431619</v>
      </c>
      <c r="IL155" s="95">
        <v>0</v>
      </c>
      <c r="IM155" s="95">
        <v>0</v>
      </c>
      <c r="IN155" s="95">
        <v>0</v>
      </c>
      <c r="IO155" s="95">
        <v>0</v>
      </c>
      <c r="IP155" s="95">
        <v>0</v>
      </c>
      <c r="IQ155" s="113" t="s">
        <v>1900</v>
      </c>
      <c r="IR155" s="113" t="s">
        <v>1900</v>
      </c>
      <c r="IS155" s="113" t="s">
        <v>1900</v>
      </c>
      <c r="IT155" s="95">
        <v>76.73</v>
      </c>
      <c r="IU155" s="95">
        <v>39</v>
      </c>
      <c r="IV155" s="113">
        <v>3.7827352085354024E-2</v>
      </c>
      <c r="IW155" s="95">
        <v>4</v>
      </c>
      <c r="IX155" s="95">
        <v>25</v>
      </c>
      <c r="IY155" s="124">
        <f t="shared" si="24"/>
        <v>0.38797284190106696</v>
      </c>
      <c r="IZ155" s="124">
        <f t="shared" si="24"/>
        <v>2.4248302618816679</v>
      </c>
      <c r="JA155" s="182" t="s">
        <v>272</v>
      </c>
      <c r="JB155" s="182">
        <v>63</v>
      </c>
      <c r="JC155" s="230">
        <v>6.022944550669216E-2</v>
      </c>
      <c r="JD155" s="205"/>
    </row>
    <row r="156" spans="1:264" s="35" customFormat="1" ht="29.25" hidden="1" customHeight="1">
      <c r="A156" s="122" t="s">
        <v>278</v>
      </c>
      <c r="B156" s="158" t="s">
        <v>1688</v>
      </c>
      <c r="C156" s="158" t="s">
        <v>1812</v>
      </c>
      <c r="D156" s="55">
        <v>261</v>
      </c>
      <c r="E156" s="158" t="s">
        <v>1562</v>
      </c>
      <c r="F156" s="145">
        <v>240</v>
      </c>
      <c r="G156" s="55" t="s">
        <v>2050</v>
      </c>
      <c r="H156" s="123">
        <v>166</v>
      </c>
      <c r="I156" s="123">
        <v>463</v>
      </c>
      <c r="J156" s="124">
        <v>2.7891566000000001</v>
      </c>
      <c r="K156" s="124">
        <v>17.225301200000001</v>
      </c>
      <c r="L156" s="123">
        <v>178</v>
      </c>
      <c r="M156" s="123">
        <v>285</v>
      </c>
      <c r="N156" s="123">
        <v>32</v>
      </c>
      <c r="O156" s="123">
        <v>43</v>
      </c>
      <c r="P156" s="123">
        <v>49</v>
      </c>
      <c r="Q156" s="123">
        <v>61</v>
      </c>
      <c r="R156" s="123">
        <v>45</v>
      </c>
      <c r="S156" s="123">
        <v>61</v>
      </c>
      <c r="T156" s="123">
        <v>42</v>
      </c>
      <c r="U156" s="123">
        <v>49</v>
      </c>
      <c r="V156" s="123">
        <v>22</v>
      </c>
      <c r="W156" s="123">
        <v>22</v>
      </c>
      <c r="X156" s="123">
        <v>24</v>
      </c>
      <c r="Y156" s="123">
        <v>11</v>
      </c>
      <c r="Z156" s="123">
        <v>2</v>
      </c>
      <c r="AA156" s="123">
        <v>160</v>
      </c>
      <c r="AB156" s="123">
        <v>51</v>
      </c>
      <c r="AC156" s="123">
        <v>37</v>
      </c>
      <c r="AD156" s="123">
        <v>11</v>
      </c>
      <c r="AE156" s="123">
        <v>253</v>
      </c>
      <c r="AF156" s="123">
        <v>195</v>
      </c>
      <c r="AG156" s="123">
        <v>4</v>
      </c>
      <c r="AH156" s="123">
        <v>0</v>
      </c>
      <c r="AI156" s="123">
        <v>76</v>
      </c>
      <c r="AJ156" s="123">
        <v>18</v>
      </c>
      <c r="AK156" s="123">
        <v>2</v>
      </c>
      <c r="AL156" s="123">
        <v>2</v>
      </c>
      <c r="AM156" s="123">
        <v>23</v>
      </c>
      <c r="AN156" s="125">
        <v>579.8795180722891</v>
      </c>
      <c r="AO156" s="125">
        <v>457.5</v>
      </c>
      <c r="AP156" s="123">
        <v>5</v>
      </c>
      <c r="AQ156" s="123">
        <v>8</v>
      </c>
      <c r="AR156" s="123">
        <v>47</v>
      </c>
      <c r="AS156" s="123">
        <v>13</v>
      </c>
      <c r="AT156" s="123">
        <v>14</v>
      </c>
      <c r="AU156" s="123">
        <v>11</v>
      </c>
      <c r="AV156" s="123">
        <v>15</v>
      </c>
      <c r="AW156" s="123">
        <v>8</v>
      </c>
      <c r="AX156" s="123">
        <v>8</v>
      </c>
      <c r="AY156" s="123">
        <v>9</v>
      </c>
      <c r="AZ156" s="123">
        <v>28</v>
      </c>
      <c r="BA156" s="125">
        <v>27155.704819277107</v>
      </c>
      <c r="BB156" s="125">
        <v>21732.5</v>
      </c>
      <c r="BC156" s="123">
        <v>10</v>
      </c>
      <c r="BD156" s="123">
        <v>19</v>
      </c>
      <c r="BE156" s="123">
        <v>38</v>
      </c>
      <c r="BF156" s="123">
        <v>11</v>
      </c>
      <c r="BG156" s="123">
        <v>12</v>
      </c>
      <c r="BH156" s="123">
        <v>18</v>
      </c>
      <c r="BI156" s="123">
        <v>10</v>
      </c>
      <c r="BJ156" s="123">
        <v>12</v>
      </c>
      <c r="BK156" s="123">
        <v>11</v>
      </c>
      <c r="BL156" s="123">
        <v>9</v>
      </c>
      <c r="BM156" s="123">
        <v>2</v>
      </c>
      <c r="BN156" s="123">
        <v>0</v>
      </c>
      <c r="BO156" s="123">
        <v>4</v>
      </c>
      <c r="BP156" s="123">
        <v>2</v>
      </c>
      <c r="BQ156" s="123">
        <v>1</v>
      </c>
      <c r="BR156" s="123">
        <v>1</v>
      </c>
      <c r="BS156" s="123">
        <v>1</v>
      </c>
      <c r="BT156" s="123">
        <v>1</v>
      </c>
      <c r="BU156" s="123">
        <v>0</v>
      </c>
      <c r="BV156" s="123">
        <v>2</v>
      </c>
      <c r="BW156" s="123">
        <v>2</v>
      </c>
      <c r="BX156" s="123">
        <v>106</v>
      </c>
      <c r="BY156" s="125">
        <v>35451.915094339623</v>
      </c>
      <c r="BZ156" s="125">
        <v>30314</v>
      </c>
      <c r="CA156" s="123">
        <v>24</v>
      </c>
      <c r="CB156" s="125">
        <v>15087.583333333334</v>
      </c>
      <c r="CC156" s="125">
        <v>12280.5</v>
      </c>
      <c r="CD156" s="123">
        <v>46</v>
      </c>
      <c r="CE156" s="125">
        <v>13414.978260869566</v>
      </c>
      <c r="CF156" s="125">
        <v>10296</v>
      </c>
      <c r="CG156" s="123">
        <v>104</v>
      </c>
      <c r="CH156" s="123">
        <v>39</v>
      </c>
      <c r="CI156" s="123">
        <v>13</v>
      </c>
      <c r="CJ156" s="123">
        <v>9</v>
      </c>
      <c r="CK156" s="123">
        <v>1</v>
      </c>
      <c r="CL156" s="123">
        <v>1</v>
      </c>
      <c r="CM156" s="126">
        <v>6.024096385542169E-3</v>
      </c>
      <c r="CN156" s="123">
        <v>10</v>
      </c>
      <c r="CO156" s="126">
        <v>6.0240963855421686E-2</v>
      </c>
      <c r="CP156" s="123">
        <v>84</v>
      </c>
      <c r="CQ156" s="123">
        <v>42</v>
      </c>
      <c r="CR156" s="126">
        <v>9.0712742980561561E-2</v>
      </c>
      <c r="CS156" s="123">
        <v>25</v>
      </c>
      <c r="CT156" s="126">
        <f t="shared" si="17"/>
        <v>0.15060240963855423</v>
      </c>
      <c r="CU156" s="123">
        <v>73</v>
      </c>
      <c r="CV156" s="126">
        <f t="shared" si="18"/>
        <v>0.43975903614457829</v>
      </c>
      <c r="CW156" s="123">
        <v>4</v>
      </c>
      <c r="CX156" s="126">
        <f t="shared" si="19"/>
        <v>2.4096385542168676E-2</v>
      </c>
      <c r="CY156" s="123">
        <v>26</v>
      </c>
      <c r="CZ156" s="126">
        <f t="shared" si="20"/>
        <v>0.15662650602409639</v>
      </c>
      <c r="DA156" s="122" t="s">
        <v>2029</v>
      </c>
      <c r="DB156" s="55"/>
      <c r="DC156" s="55">
        <v>0</v>
      </c>
      <c r="DD156" s="55">
        <v>4</v>
      </c>
      <c r="DE156" s="78" t="s">
        <v>350</v>
      </c>
      <c r="DF156" s="127" t="s">
        <v>351</v>
      </c>
      <c r="DG156" s="78" t="s">
        <v>548</v>
      </c>
      <c r="DH156" s="127" t="s">
        <v>549</v>
      </c>
      <c r="DI156" s="78" t="s">
        <v>525</v>
      </c>
      <c r="DJ156" s="127" t="s">
        <v>526</v>
      </c>
      <c r="DK156" s="78" t="s">
        <v>550</v>
      </c>
      <c r="DL156" s="127" t="s">
        <v>551</v>
      </c>
      <c r="DM156" s="127" t="s">
        <v>552</v>
      </c>
      <c r="DN156" s="55" t="s">
        <v>1897</v>
      </c>
      <c r="DO156" s="68">
        <v>16.832917705735699</v>
      </c>
      <c r="DP156" s="55" t="s">
        <v>1898</v>
      </c>
      <c r="DQ156" s="55" t="s">
        <v>272</v>
      </c>
      <c r="DR156" s="127" t="s">
        <v>289</v>
      </c>
      <c r="DS156" s="169" t="s">
        <v>2109</v>
      </c>
      <c r="DT156" s="78">
        <v>2026</v>
      </c>
      <c r="DU156" s="78" t="s">
        <v>267</v>
      </c>
      <c r="DV156" s="123">
        <v>167</v>
      </c>
      <c r="DW156" s="123">
        <v>166</v>
      </c>
      <c r="DX156" s="55">
        <v>1</v>
      </c>
      <c r="DY156" s="55">
        <v>0</v>
      </c>
      <c r="DZ156" s="55">
        <v>14</v>
      </c>
      <c r="EA156" s="55">
        <v>46</v>
      </c>
      <c r="EB156" s="123">
        <v>47</v>
      </c>
      <c r="EC156" s="55">
        <v>35</v>
      </c>
      <c r="ED156" s="55">
        <v>19</v>
      </c>
      <c r="EE156" s="55">
        <v>6</v>
      </c>
      <c r="EF156" s="55">
        <v>0</v>
      </c>
      <c r="EG156" s="55">
        <v>0</v>
      </c>
      <c r="EH156" s="78">
        <v>3</v>
      </c>
      <c r="EI156" s="78">
        <v>0</v>
      </c>
      <c r="EJ156" s="127" t="s">
        <v>268</v>
      </c>
      <c r="EK156" s="127" t="s">
        <v>290</v>
      </c>
      <c r="EL156" s="81">
        <v>26998</v>
      </c>
      <c r="EM156" s="78">
        <v>47</v>
      </c>
      <c r="EN156" s="78" t="s">
        <v>271</v>
      </c>
      <c r="EO156" s="84">
        <v>27159</v>
      </c>
      <c r="EP156" s="78">
        <v>1.85</v>
      </c>
      <c r="EQ156" s="263">
        <v>25937.9031940067</v>
      </c>
      <c r="ER156" s="263">
        <v>81737.764046200406</v>
      </c>
      <c r="ES156" s="84">
        <f t="shared" si="21"/>
        <v>55799.860852193706</v>
      </c>
      <c r="ET156" s="113">
        <f t="shared" si="22"/>
        <v>0.6826692839389894</v>
      </c>
      <c r="EU156" s="55">
        <v>0</v>
      </c>
      <c r="EV156" s="55">
        <v>3</v>
      </c>
      <c r="EW156" s="55" t="s">
        <v>1901</v>
      </c>
      <c r="EX156" s="78" t="s">
        <v>267</v>
      </c>
      <c r="EY156" s="158"/>
      <c r="EZ156" s="158"/>
      <c r="FA156" s="78" t="s">
        <v>267</v>
      </c>
      <c r="FB156" s="55" t="s">
        <v>51</v>
      </c>
      <c r="FC156" s="55" t="s">
        <v>1898</v>
      </c>
      <c r="FD156" s="122"/>
      <c r="FE156" s="55" t="s">
        <v>1919</v>
      </c>
      <c r="FF156" s="127" t="s">
        <v>267</v>
      </c>
      <c r="FG156" s="55" t="s">
        <v>272</v>
      </c>
      <c r="FH156" s="78" t="s">
        <v>1563</v>
      </c>
      <c r="FI156" s="78" t="s">
        <v>1144</v>
      </c>
      <c r="FJ156" s="55">
        <v>4007</v>
      </c>
      <c r="FK156" s="55">
        <v>19</v>
      </c>
      <c r="FL156" s="78" t="s">
        <v>555</v>
      </c>
      <c r="FM156" s="55"/>
      <c r="FN156" s="55" t="s">
        <v>1900</v>
      </c>
      <c r="FO156" s="55" t="s">
        <v>1900</v>
      </c>
      <c r="FP156" s="55">
        <v>2</v>
      </c>
      <c r="FQ156" s="125">
        <v>27399592.220970575</v>
      </c>
      <c r="FR156" s="125">
        <v>164069.41449682979</v>
      </c>
      <c r="FS156" s="55">
        <v>3</v>
      </c>
      <c r="FT156" s="55" t="s">
        <v>1920</v>
      </c>
      <c r="FU156" s="55">
        <v>1</v>
      </c>
      <c r="FV156" s="125">
        <v>1322163.77</v>
      </c>
      <c r="FW156" s="55">
        <v>4</v>
      </c>
      <c r="FX156" s="125">
        <v>1901732.74</v>
      </c>
      <c r="FY156" s="55">
        <v>1</v>
      </c>
      <c r="FZ156" s="125">
        <v>627470.27</v>
      </c>
      <c r="GA156" s="55" t="s">
        <v>1900</v>
      </c>
      <c r="GB156" s="55" t="s">
        <v>1901</v>
      </c>
      <c r="GC156" s="55" t="s">
        <v>1900</v>
      </c>
      <c r="GD156" s="124">
        <v>88.37</v>
      </c>
      <c r="GE156" s="124">
        <v>46.99</v>
      </c>
      <c r="GF156" s="125">
        <v>1084416.9200000002</v>
      </c>
      <c r="GG156" s="125">
        <v>6532.6320481927723</v>
      </c>
      <c r="GH156" s="125">
        <v>3069659.6600000006</v>
      </c>
      <c r="GI156" s="125">
        <v>18491.925662650607</v>
      </c>
      <c r="GJ156" s="125">
        <v>145888.15</v>
      </c>
      <c r="GK156" s="125">
        <v>878.84427710843374</v>
      </c>
      <c r="GL156" s="125">
        <v>170611.67</v>
      </c>
      <c r="GM156" s="125">
        <v>1027.7811445783134</v>
      </c>
      <c r="GN156" s="125">
        <v>210596.2</v>
      </c>
      <c r="GO156" s="125">
        <v>1268.6518072289157</v>
      </c>
      <c r="GP156" s="125">
        <v>12110.67</v>
      </c>
      <c r="GQ156" s="125">
        <v>72.955843373493977</v>
      </c>
      <c r="GR156" s="125">
        <v>24496.93</v>
      </c>
      <c r="GS156" s="125">
        <v>147.57186746987952</v>
      </c>
      <c r="GT156" s="125">
        <v>2505956.0400000005</v>
      </c>
      <c r="GU156" s="125">
        <v>15096.12072289157</v>
      </c>
      <c r="GV156" s="125">
        <v>-910573.13000000035</v>
      </c>
      <c r="GW156" s="125">
        <v>-5485.3803012048211</v>
      </c>
      <c r="GX156" s="55">
        <v>0</v>
      </c>
      <c r="GY156" s="55">
        <v>0</v>
      </c>
      <c r="GZ156" s="55">
        <v>0</v>
      </c>
      <c r="HA156" s="55" t="s">
        <v>1898</v>
      </c>
      <c r="HB156" s="172">
        <v>0.43268293399748942</v>
      </c>
      <c r="HC156" s="123">
        <v>122</v>
      </c>
      <c r="HD156" s="153">
        <v>0.24497991967871485</v>
      </c>
      <c r="HE156" s="123">
        <v>20</v>
      </c>
      <c r="HF156" s="153">
        <v>0.12048192771084337</v>
      </c>
      <c r="HG156" s="123">
        <v>1193</v>
      </c>
      <c r="HH156" s="153">
        <v>2.3955823293172691</v>
      </c>
      <c r="HI156" s="123">
        <v>16</v>
      </c>
      <c r="HJ156" s="153">
        <v>9.6385542168674704E-2</v>
      </c>
      <c r="HK156" s="123">
        <v>553</v>
      </c>
      <c r="HL156" s="153">
        <v>1.1104417670682731</v>
      </c>
      <c r="HM156" s="123">
        <v>6</v>
      </c>
      <c r="HN156" s="153">
        <v>3.614457831325301E-2</v>
      </c>
      <c r="HO156" s="123">
        <v>348</v>
      </c>
      <c r="HP156" s="153">
        <v>0.6987951807228916</v>
      </c>
      <c r="HQ156" s="123">
        <v>720</v>
      </c>
      <c r="HR156" s="153">
        <v>1.4457831325301205</v>
      </c>
      <c r="HS156" s="123">
        <v>5</v>
      </c>
      <c r="HT156" s="153">
        <v>2.5</v>
      </c>
      <c r="HU156" s="123">
        <v>16</v>
      </c>
      <c r="HV156" s="153">
        <v>8</v>
      </c>
      <c r="HW156" s="123">
        <v>119</v>
      </c>
      <c r="HX156" s="123">
        <v>39.666666666666664</v>
      </c>
      <c r="HY156" s="153">
        <v>1.1018518518518519</v>
      </c>
      <c r="HZ156" s="123">
        <v>5358</v>
      </c>
      <c r="IA156" s="153">
        <v>10.759036144578314</v>
      </c>
      <c r="IB156" s="123">
        <v>17</v>
      </c>
      <c r="IC156" s="153">
        <v>0.10240963855421686</v>
      </c>
      <c r="ID156" s="123">
        <v>3862</v>
      </c>
      <c r="IE156" s="153">
        <v>7.7550200803212848</v>
      </c>
      <c r="IF156" s="123">
        <v>253</v>
      </c>
      <c r="IG156" s="153">
        <v>1.5240963855421688</v>
      </c>
      <c r="IH156" s="123">
        <v>379</v>
      </c>
      <c r="II156" s="153">
        <v>0.76104417670682734</v>
      </c>
      <c r="IJ156" s="123">
        <v>182</v>
      </c>
      <c r="IK156" s="153">
        <v>1.0963855421686748</v>
      </c>
      <c r="IL156" s="95">
        <v>0</v>
      </c>
      <c r="IM156" s="95">
        <v>0</v>
      </c>
      <c r="IN156" s="95">
        <v>0</v>
      </c>
      <c r="IO156" s="95">
        <v>0</v>
      </c>
      <c r="IP156" s="95">
        <v>0</v>
      </c>
      <c r="IQ156" s="113" t="s">
        <v>1900</v>
      </c>
      <c r="IR156" s="113" t="s">
        <v>1900</v>
      </c>
      <c r="IS156" s="113" t="s">
        <v>1900</v>
      </c>
      <c r="IT156" s="95">
        <v>74.760000000000005</v>
      </c>
      <c r="IU156" s="95">
        <v>1</v>
      </c>
      <c r="IV156" s="113">
        <v>6.024096385542169E-3</v>
      </c>
      <c r="IW156" s="95" t="s">
        <v>1900</v>
      </c>
      <c r="IX156" s="95" t="s">
        <v>1900</v>
      </c>
      <c r="IY156" s="124" t="s">
        <v>1900</v>
      </c>
      <c r="IZ156" s="124" t="s">
        <v>1900</v>
      </c>
      <c r="JA156" s="182" t="s">
        <v>267</v>
      </c>
      <c r="JB156" s="182">
        <v>8</v>
      </c>
      <c r="JC156" s="230">
        <v>4.790419161676647E-2</v>
      </c>
      <c r="JD156" s="205"/>
    </row>
    <row r="157" spans="1:264" s="35" customFormat="1" ht="29.25" hidden="1" customHeight="1">
      <c r="A157" s="122" t="s">
        <v>278</v>
      </c>
      <c r="B157" s="158" t="s">
        <v>1688</v>
      </c>
      <c r="C157" s="158" t="s">
        <v>1812</v>
      </c>
      <c r="D157" s="55">
        <v>261</v>
      </c>
      <c r="E157" s="158" t="s">
        <v>1565</v>
      </c>
      <c r="F157" s="145">
        <v>261</v>
      </c>
      <c r="G157" s="55" t="s">
        <v>2050</v>
      </c>
      <c r="H157" s="123">
        <v>456</v>
      </c>
      <c r="I157" s="123">
        <v>1123</v>
      </c>
      <c r="J157" s="124">
        <v>2.4627192999999998</v>
      </c>
      <c r="K157" s="124">
        <v>20.938377200000001</v>
      </c>
      <c r="L157" s="123">
        <v>413</v>
      </c>
      <c r="M157" s="123">
        <v>710</v>
      </c>
      <c r="N157" s="123">
        <v>58</v>
      </c>
      <c r="O157" s="123">
        <v>93</v>
      </c>
      <c r="P157" s="123">
        <v>111</v>
      </c>
      <c r="Q157" s="123">
        <v>106</v>
      </c>
      <c r="R157" s="123">
        <v>114</v>
      </c>
      <c r="S157" s="123">
        <v>178</v>
      </c>
      <c r="T157" s="123">
        <v>85</v>
      </c>
      <c r="U157" s="123">
        <v>154</v>
      </c>
      <c r="V157" s="123">
        <v>51</v>
      </c>
      <c r="W157" s="123">
        <v>54</v>
      </c>
      <c r="X157" s="123">
        <v>70</v>
      </c>
      <c r="Y157" s="123">
        <v>36</v>
      </c>
      <c r="Z157" s="123">
        <v>13</v>
      </c>
      <c r="AA157" s="123">
        <v>331</v>
      </c>
      <c r="AB157" s="123">
        <v>157</v>
      </c>
      <c r="AC157" s="123">
        <v>119</v>
      </c>
      <c r="AD157" s="123">
        <v>23</v>
      </c>
      <c r="AE157" s="123">
        <v>646</v>
      </c>
      <c r="AF157" s="123">
        <v>437</v>
      </c>
      <c r="AG157" s="123">
        <v>17</v>
      </c>
      <c r="AH157" s="123">
        <v>0</v>
      </c>
      <c r="AI157" s="123">
        <v>222</v>
      </c>
      <c r="AJ157" s="123">
        <v>62</v>
      </c>
      <c r="AK157" s="123">
        <v>7</v>
      </c>
      <c r="AL157" s="123">
        <v>5</v>
      </c>
      <c r="AM157" s="123">
        <v>51</v>
      </c>
      <c r="AN157" s="125">
        <v>598.16447368421052</v>
      </c>
      <c r="AO157" s="125">
        <v>470</v>
      </c>
      <c r="AP157" s="123">
        <v>11</v>
      </c>
      <c r="AQ157" s="123">
        <v>26</v>
      </c>
      <c r="AR157" s="123">
        <v>113</v>
      </c>
      <c r="AS157" s="123">
        <v>36</v>
      </c>
      <c r="AT157" s="123">
        <v>55</v>
      </c>
      <c r="AU157" s="123">
        <v>40</v>
      </c>
      <c r="AV157" s="123">
        <v>27</v>
      </c>
      <c r="AW157" s="123">
        <v>32</v>
      </c>
      <c r="AX157" s="123">
        <v>17</v>
      </c>
      <c r="AY157" s="123">
        <v>17</v>
      </c>
      <c r="AZ157" s="123">
        <v>82</v>
      </c>
      <c r="BA157" s="125">
        <v>28431.035555555554</v>
      </c>
      <c r="BB157" s="125">
        <v>20729</v>
      </c>
      <c r="BC157" s="123">
        <v>20</v>
      </c>
      <c r="BD157" s="123">
        <v>65</v>
      </c>
      <c r="BE157" s="123">
        <v>72</v>
      </c>
      <c r="BF157" s="123">
        <v>62</v>
      </c>
      <c r="BG157" s="123">
        <v>41</v>
      </c>
      <c r="BH157" s="123">
        <v>33</v>
      </c>
      <c r="BI157" s="123">
        <v>30</v>
      </c>
      <c r="BJ157" s="123">
        <v>25</v>
      </c>
      <c r="BK157" s="123">
        <v>22</v>
      </c>
      <c r="BL157" s="123">
        <v>17</v>
      </c>
      <c r="BM157" s="123">
        <v>9</v>
      </c>
      <c r="BN157" s="123">
        <v>16</v>
      </c>
      <c r="BO157" s="123">
        <v>6</v>
      </c>
      <c r="BP157" s="123">
        <v>6</v>
      </c>
      <c r="BQ157" s="123">
        <v>3</v>
      </c>
      <c r="BR157" s="123">
        <v>6</v>
      </c>
      <c r="BS157" s="123">
        <v>3</v>
      </c>
      <c r="BT157" s="123">
        <v>1</v>
      </c>
      <c r="BU157" s="123">
        <v>3</v>
      </c>
      <c r="BV157" s="123">
        <v>1</v>
      </c>
      <c r="BW157" s="123">
        <v>9</v>
      </c>
      <c r="BX157" s="123">
        <v>269</v>
      </c>
      <c r="BY157" s="125">
        <v>38579.33085501859</v>
      </c>
      <c r="BZ157" s="125">
        <v>32460</v>
      </c>
      <c r="CA157" s="123">
        <v>62</v>
      </c>
      <c r="CB157" s="125">
        <v>15531.532258064517</v>
      </c>
      <c r="CC157" s="125">
        <v>12289</v>
      </c>
      <c r="CD157" s="123">
        <v>136</v>
      </c>
      <c r="CE157" s="125">
        <v>14314.595588235294</v>
      </c>
      <c r="CF157" s="125">
        <v>10644</v>
      </c>
      <c r="CG157" s="123">
        <v>284</v>
      </c>
      <c r="CH157" s="123">
        <v>92</v>
      </c>
      <c r="CI157" s="123">
        <v>52</v>
      </c>
      <c r="CJ157" s="123">
        <v>18</v>
      </c>
      <c r="CK157" s="123">
        <v>2</v>
      </c>
      <c r="CL157" s="123">
        <v>4</v>
      </c>
      <c r="CM157" s="126">
        <v>8.771929824561403E-3</v>
      </c>
      <c r="CN157" s="123">
        <v>26</v>
      </c>
      <c r="CO157" s="126">
        <v>5.701754385964912E-2</v>
      </c>
      <c r="CP157" s="123">
        <v>194</v>
      </c>
      <c r="CQ157" s="123">
        <v>68</v>
      </c>
      <c r="CR157" s="126">
        <v>6.0552092609082814E-2</v>
      </c>
      <c r="CS157" s="123">
        <v>45</v>
      </c>
      <c r="CT157" s="126">
        <f t="shared" si="17"/>
        <v>9.8684210526315791E-2</v>
      </c>
      <c r="CU157" s="123">
        <v>195</v>
      </c>
      <c r="CV157" s="126">
        <f t="shared" si="18"/>
        <v>0.42763157894736842</v>
      </c>
      <c r="CW157" s="123">
        <v>9</v>
      </c>
      <c r="CX157" s="126">
        <f t="shared" si="19"/>
        <v>1.9736842105263157E-2</v>
      </c>
      <c r="CY157" s="123">
        <v>69</v>
      </c>
      <c r="CZ157" s="126">
        <f t="shared" si="20"/>
        <v>0.15131578947368421</v>
      </c>
      <c r="DA157" s="122" t="s">
        <v>2029</v>
      </c>
      <c r="DB157" s="55"/>
      <c r="DC157" s="55">
        <v>27</v>
      </c>
      <c r="DD157" s="55">
        <v>8</v>
      </c>
      <c r="DE157" s="78" t="s">
        <v>350</v>
      </c>
      <c r="DF157" s="127" t="s">
        <v>351</v>
      </c>
      <c r="DG157" s="78" t="s">
        <v>548</v>
      </c>
      <c r="DH157" s="127" t="s">
        <v>549</v>
      </c>
      <c r="DI157" s="78" t="s">
        <v>525</v>
      </c>
      <c r="DJ157" s="127" t="s">
        <v>526</v>
      </c>
      <c r="DK157" s="78" t="s">
        <v>550</v>
      </c>
      <c r="DL157" s="127" t="s">
        <v>551</v>
      </c>
      <c r="DM157" s="127" t="s">
        <v>552</v>
      </c>
      <c r="DN157" s="55" t="s">
        <v>1897</v>
      </c>
      <c r="DO157" s="68">
        <v>16.832917705735699</v>
      </c>
      <c r="DP157" s="55" t="s">
        <v>1898</v>
      </c>
      <c r="DQ157" s="55" t="s">
        <v>272</v>
      </c>
      <c r="DR157" s="127" t="s">
        <v>289</v>
      </c>
      <c r="DS157" s="169" t="s">
        <v>2109</v>
      </c>
      <c r="DT157" s="78">
        <v>2026</v>
      </c>
      <c r="DU157" s="78" t="s">
        <v>267</v>
      </c>
      <c r="DV157" s="123">
        <v>462</v>
      </c>
      <c r="DW157" s="123">
        <v>458</v>
      </c>
      <c r="DX157" s="55">
        <v>2</v>
      </c>
      <c r="DY157" s="55">
        <v>2</v>
      </c>
      <c r="DZ157" s="55">
        <v>0</v>
      </c>
      <c r="EA157" s="55">
        <v>117</v>
      </c>
      <c r="EB157" s="123">
        <v>196</v>
      </c>
      <c r="EC157" s="55">
        <v>112</v>
      </c>
      <c r="ED157" s="55">
        <v>35</v>
      </c>
      <c r="EE157" s="55">
        <v>2</v>
      </c>
      <c r="EF157" s="55">
        <v>0</v>
      </c>
      <c r="EG157" s="55">
        <v>0</v>
      </c>
      <c r="EH157" s="78">
        <v>5</v>
      </c>
      <c r="EI157" s="78">
        <v>0</v>
      </c>
      <c r="EJ157" s="127" t="s">
        <v>268</v>
      </c>
      <c r="EK157" s="127" t="s">
        <v>269</v>
      </c>
      <c r="EL157" s="81">
        <v>26937</v>
      </c>
      <c r="EM157" s="78">
        <v>47</v>
      </c>
      <c r="EN157" s="78" t="s">
        <v>271</v>
      </c>
      <c r="EO157" s="84">
        <v>89543</v>
      </c>
      <c r="EP157" s="78">
        <v>5.72</v>
      </c>
      <c r="EQ157" s="263">
        <v>87476.898308186603</v>
      </c>
      <c r="ER157" s="263">
        <v>248878.545710771</v>
      </c>
      <c r="ES157" s="84">
        <f t="shared" si="21"/>
        <v>161401.64740258438</v>
      </c>
      <c r="ET157" s="113">
        <f t="shared" si="22"/>
        <v>0.64851571252008977</v>
      </c>
      <c r="EU157" s="55">
        <v>3</v>
      </c>
      <c r="EV157" s="55">
        <v>13</v>
      </c>
      <c r="EW157" s="55" t="s">
        <v>1901</v>
      </c>
      <c r="EX157" s="78" t="s">
        <v>271</v>
      </c>
      <c r="EY157" s="158"/>
      <c r="EZ157" s="158"/>
      <c r="FA157" s="78" t="s">
        <v>267</v>
      </c>
      <c r="FB157" s="55" t="s">
        <v>51</v>
      </c>
      <c r="FC157" s="55" t="s">
        <v>1898</v>
      </c>
      <c r="FD157" s="122"/>
      <c r="FE157" s="55" t="s">
        <v>1919</v>
      </c>
      <c r="FF157" s="127" t="s">
        <v>267</v>
      </c>
      <c r="FG157" s="55" t="s">
        <v>272</v>
      </c>
      <c r="FH157" s="78" t="s">
        <v>1143</v>
      </c>
      <c r="FI157" s="78" t="s">
        <v>1144</v>
      </c>
      <c r="FJ157" s="55">
        <v>4007</v>
      </c>
      <c r="FK157" s="55">
        <v>19</v>
      </c>
      <c r="FL157" s="78" t="s">
        <v>555</v>
      </c>
      <c r="FM157" s="55"/>
      <c r="FN157" s="55" t="s">
        <v>1900</v>
      </c>
      <c r="FO157" s="55" t="s">
        <v>1900</v>
      </c>
      <c r="FP157" s="55">
        <v>4</v>
      </c>
      <c r="FQ157" s="125">
        <v>94325880.881075785</v>
      </c>
      <c r="FR157" s="125">
        <v>204168.57333566187</v>
      </c>
      <c r="FS157" s="55">
        <v>3</v>
      </c>
      <c r="FT157" s="55">
        <v>3</v>
      </c>
      <c r="FU157" s="55">
        <v>1</v>
      </c>
      <c r="FV157" s="125">
        <v>1281571.02</v>
      </c>
      <c r="FW157" s="55">
        <v>5</v>
      </c>
      <c r="FX157" s="125">
        <v>2564465.94</v>
      </c>
      <c r="FY157" s="55">
        <v>3</v>
      </c>
      <c r="FZ157" s="125">
        <v>14676499.189999999</v>
      </c>
      <c r="GA157" s="55" t="s">
        <v>1900</v>
      </c>
      <c r="GB157" s="55" t="s">
        <v>1901</v>
      </c>
      <c r="GC157" s="55" t="s">
        <v>1900</v>
      </c>
      <c r="GD157" s="124">
        <v>88.75</v>
      </c>
      <c r="GE157" s="124">
        <v>38.65</v>
      </c>
      <c r="GF157" s="125">
        <v>2829675.78</v>
      </c>
      <c r="GG157" s="125">
        <v>6178.3313973799122</v>
      </c>
      <c r="GH157" s="125">
        <v>8130799.2199999997</v>
      </c>
      <c r="GI157" s="125">
        <v>17752.836724890829</v>
      </c>
      <c r="GJ157" s="125">
        <v>392045.12</v>
      </c>
      <c r="GK157" s="125">
        <v>855.99371179039304</v>
      </c>
      <c r="GL157" s="125">
        <v>448588.71</v>
      </c>
      <c r="GM157" s="125">
        <v>979.45133187772933</v>
      </c>
      <c r="GN157" s="125">
        <v>608486.23</v>
      </c>
      <c r="GO157" s="125">
        <v>1328.5725545851528</v>
      </c>
      <c r="GP157" s="125">
        <v>32935.589999999997</v>
      </c>
      <c r="GQ157" s="125">
        <v>71.911768558951962</v>
      </c>
      <c r="GR157" s="125">
        <v>107725.73</v>
      </c>
      <c r="GS157" s="125">
        <v>235.20901746724891</v>
      </c>
      <c r="GT157" s="125">
        <v>6541017.8399999999</v>
      </c>
      <c r="GU157" s="125">
        <v>14281.698340611354</v>
      </c>
      <c r="GV157" s="125">
        <v>-2338950.09</v>
      </c>
      <c r="GW157" s="125">
        <v>-5106.8779257641918</v>
      </c>
      <c r="GX157" s="55">
        <v>0</v>
      </c>
      <c r="GY157" s="55">
        <v>0</v>
      </c>
      <c r="GZ157" s="55">
        <v>0</v>
      </c>
      <c r="HA157" s="55" t="s">
        <v>1901</v>
      </c>
      <c r="HB157" s="172">
        <v>0.66535133612041353</v>
      </c>
      <c r="HC157" s="123">
        <v>198</v>
      </c>
      <c r="HD157" s="153">
        <v>0.14410480349344978</v>
      </c>
      <c r="HE157" s="123">
        <v>46</v>
      </c>
      <c r="HF157" s="153">
        <v>0.10043668122270742</v>
      </c>
      <c r="HG157" s="123">
        <v>3043</v>
      </c>
      <c r="HH157" s="153">
        <v>2.2147016011644833</v>
      </c>
      <c r="HI157" s="123">
        <v>54</v>
      </c>
      <c r="HJ157" s="153">
        <v>0.11790393013100436</v>
      </c>
      <c r="HK157" s="123">
        <v>1506</v>
      </c>
      <c r="HL157" s="153">
        <v>1.0960698689956332</v>
      </c>
      <c r="HM157" s="123">
        <v>51</v>
      </c>
      <c r="HN157" s="153">
        <v>0.11135371179039301</v>
      </c>
      <c r="HO157" s="123">
        <v>906</v>
      </c>
      <c r="HP157" s="153">
        <v>0.65938864628820959</v>
      </c>
      <c r="HQ157" s="123">
        <v>1658</v>
      </c>
      <c r="HR157" s="153">
        <v>1.2066957787481805</v>
      </c>
      <c r="HS157" s="123">
        <v>6</v>
      </c>
      <c r="HT157" s="153">
        <v>3</v>
      </c>
      <c r="HU157" s="123">
        <v>22</v>
      </c>
      <c r="HV157" s="153">
        <v>11</v>
      </c>
      <c r="HW157" s="123">
        <v>311</v>
      </c>
      <c r="HX157" s="123">
        <v>103.66666666666667</v>
      </c>
      <c r="HY157" s="153">
        <v>0.6645299145299145</v>
      </c>
      <c r="HZ157" s="123">
        <v>14286</v>
      </c>
      <c r="IA157" s="153">
        <v>10.397379912663755</v>
      </c>
      <c r="IB157" s="123">
        <v>49</v>
      </c>
      <c r="IC157" s="153">
        <v>0.10698689956331878</v>
      </c>
      <c r="ID157" s="123">
        <v>9035</v>
      </c>
      <c r="IE157" s="153">
        <v>6.5756914119359529</v>
      </c>
      <c r="IF157" s="123">
        <v>765</v>
      </c>
      <c r="IG157" s="153">
        <v>1.6703056768558953</v>
      </c>
      <c r="IH157" s="123">
        <v>1118</v>
      </c>
      <c r="II157" s="153">
        <v>0.81368267831149932</v>
      </c>
      <c r="IJ157" s="123">
        <v>766</v>
      </c>
      <c r="IK157" s="153">
        <v>1.6724890829694323</v>
      </c>
      <c r="IL157" s="95">
        <v>164</v>
      </c>
      <c r="IM157" s="95">
        <v>127</v>
      </c>
      <c r="IN157" s="95">
        <v>43</v>
      </c>
      <c r="IO157" s="95">
        <v>41</v>
      </c>
      <c r="IP157" s="95">
        <v>18</v>
      </c>
      <c r="IQ157" s="113">
        <v>32.28</v>
      </c>
      <c r="IR157" s="113">
        <v>41.86</v>
      </c>
      <c r="IS157" s="113">
        <v>0.7</v>
      </c>
      <c r="IT157" s="95">
        <v>74.760000000000005</v>
      </c>
      <c r="IU157" s="95">
        <v>17</v>
      </c>
      <c r="IV157" s="113">
        <v>3.7117903930131008E-2</v>
      </c>
      <c r="IW157" s="95">
        <v>5</v>
      </c>
      <c r="IX157" s="95">
        <v>23</v>
      </c>
      <c r="IY157" s="124">
        <f>(IW157/$DW157)*100</f>
        <v>1.0917030567685588</v>
      </c>
      <c r="IZ157" s="124">
        <f>(IX157/$DW157)*100</f>
        <v>5.0218340611353707</v>
      </c>
      <c r="JA157" s="182" t="s">
        <v>272</v>
      </c>
      <c r="JB157" s="182">
        <v>25</v>
      </c>
      <c r="JC157" s="230">
        <v>5.4112554112554112E-2</v>
      </c>
      <c r="JD157" s="205"/>
    </row>
    <row r="158" spans="1:264" s="35" customFormat="1" ht="29.25" hidden="1" customHeight="1">
      <c r="A158" s="122" t="s">
        <v>278</v>
      </c>
      <c r="B158" s="158" t="s">
        <v>1688</v>
      </c>
      <c r="C158" s="158" t="s">
        <v>1737</v>
      </c>
      <c r="D158" s="55">
        <v>61</v>
      </c>
      <c r="E158" s="158" t="s">
        <v>1574</v>
      </c>
      <c r="F158" s="145">
        <v>61</v>
      </c>
      <c r="G158" s="55" t="s">
        <v>2110</v>
      </c>
      <c r="H158" s="123">
        <v>1575</v>
      </c>
      <c r="I158" s="123">
        <v>3780</v>
      </c>
      <c r="J158" s="124">
        <v>2.4</v>
      </c>
      <c r="K158" s="124">
        <v>21.3366984</v>
      </c>
      <c r="L158" s="123">
        <v>1391</v>
      </c>
      <c r="M158" s="123">
        <v>2389</v>
      </c>
      <c r="N158" s="123">
        <v>238</v>
      </c>
      <c r="O158" s="123">
        <v>364</v>
      </c>
      <c r="P158" s="123">
        <v>385</v>
      </c>
      <c r="Q158" s="123">
        <v>368</v>
      </c>
      <c r="R158" s="123">
        <v>340</v>
      </c>
      <c r="S158" s="123">
        <v>547</v>
      </c>
      <c r="T158" s="123">
        <v>390</v>
      </c>
      <c r="U158" s="123">
        <v>413</v>
      </c>
      <c r="V158" s="123">
        <v>210</v>
      </c>
      <c r="W158" s="123">
        <v>170</v>
      </c>
      <c r="X158" s="123">
        <v>213</v>
      </c>
      <c r="Y158" s="123">
        <v>113</v>
      </c>
      <c r="Z158" s="123">
        <v>29</v>
      </c>
      <c r="AA158" s="123">
        <v>1210</v>
      </c>
      <c r="AB158" s="123">
        <v>449</v>
      </c>
      <c r="AC158" s="123">
        <v>355</v>
      </c>
      <c r="AD158" s="123">
        <v>92</v>
      </c>
      <c r="AE158" s="123">
        <v>2518</v>
      </c>
      <c r="AF158" s="123">
        <v>1139</v>
      </c>
      <c r="AG158" s="123">
        <v>28</v>
      </c>
      <c r="AH158" s="123">
        <v>3</v>
      </c>
      <c r="AI158" s="123">
        <v>654</v>
      </c>
      <c r="AJ158" s="123">
        <v>167</v>
      </c>
      <c r="AK158" s="123">
        <v>26</v>
      </c>
      <c r="AL158" s="123">
        <v>27</v>
      </c>
      <c r="AM158" s="123">
        <v>188</v>
      </c>
      <c r="AN158" s="125">
        <v>547.90476190476193</v>
      </c>
      <c r="AO158" s="125">
        <v>421</v>
      </c>
      <c r="AP158" s="123">
        <v>47</v>
      </c>
      <c r="AQ158" s="123">
        <v>89</v>
      </c>
      <c r="AR158" s="123">
        <v>432</v>
      </c>
      <c r="AS158" s="123">
        <v>159</v>
      </c>
      <c r="AT158" s="123">
        <v>194</v>
      </c>
      <c r="AU158" s="123">
        <v>124</v>
      </c>
      <c r="AV158" s="123">
        <v>98</v>
      </c>
      <c r="AW158" s="123">
        <v>74</v>
      </c>
      <c r="AX158" s="123">
        <v>76</v>
      </c>
      <c r="AY158" s="123">
        <v>65</v>
      </c>
      <c r="AZ158" s="123">
        <v>217</v>
      </c>
      <c r="BA158" s="125">
        <v>25098.366878980891</v>
      </c>
      <c r="BB158" s="125">
        <v>19087.5</v>
      </c>
      <c r="BC158" s="123">
        <v>80</v>
      </c>
      <c r="BD158" s="123">
        <v>269</v>
      </c>
      <c r="BE158" s="123">
        <v>283</v>
      </c>
      <c r="BF158" s="123">
        <v>189</v>
      </c>
      <c r="BG158" s="123">
        <v>158</v>
      </c>
      <c r="BH158" s="123">
        <v>120</v>
      </c>
      <c r="BI158" s="123">
        <v>103</v>
      </c>
      <c r="BJ158" s="123">
        <v>89</v>
      </c>
      <c r="BK158" s="123">
        <v>65</v>
      </c>
      <c r="BL158" s="123">
        <v>54</v>
      </c>
      <c r="BM158" s="123">
        <v>43</v>
      </c>
      <c r="BN158" s="123">
        <v>25</v>
      </c>
      <c r="BO158" s="123">
        <v>19</v>
      </c>
      <c r="BP158" s="123">
        <v>21</v>
      </c>
      <c r="BQ158" s="123">
        <v>13</v>
      </c>
      <c r="BR158" s="123">
        <v>7</v>
      </c>
      <c r="BS158" s="123">
        <v>6</v>
      </c>
      <c r="BT158" s="123">
        <v>4</v>
      </c>
      <c r="BU158" s="123">
        <v>5</v>
      </c>
      <c r="BV158" s="123">
        <v>1</v>
      </c>
      <c r="BW158" s="123">
        <v>16</v>
      </c>
      <c r="BX158" s="123">
        <v>835</v>
      </c>
      <c r="BY158" s="125">
        <v>35320.502994011978</v>
      </c>
      <c r="BZ158" s="125">
        <v>30681</v>
      </c>
      <c r="CA158" s="123">
        <v>275</v>
      </c>
      <c r="CB158" s="125">
        <v>15086.810909090909</v>
      </c>
      <c r="CC158" s="125">
        <v>11412</v>
      </c>
      <c r="CD158" s="123">
        <v>495</v>
      </c>
      <c r="CE158" s="125">
        <v>14364.082828282828</v>
      </c>
      <c r="CF158" s="125">
        <v>10536</v>
      </c>
      <c r="CG158" s="123">
        <v>1048</v>
      </c>
      <c r="CH158" s="123">
        <v>308</v>
      </c>
      <c r="CI158" s="123">
        <v>172</v>
      </c>
      <c r="CJ158" s="123">
        <v>32</v>
      </c>
      <c r="CK158" s="123">
        <v>8</v>
      </c>
      <c r="CL158" s="123">
        <v>10</v>
      </c>
      <c r="CM158" s="126">
        <v>6.3492063492063492E-3</v>
      </c>
      <c r="CN158" s="123">
        <v>69</v>
      </c>
      <c r="CO158" s="126">
        <v>4.3809523809523812E-2</v>
      </c>
      <c r="CP158" s="123">
        <v>774</v>
      </c>
      <c r="CQ158" s="123">
        <v>306</v>
      </c>
      <c r="CR158" s="126">
        <v>8.0952380952380956E-2</v>
      </c>
      <c r="CS158" s="123">
        <v>149</v>
      </c>
      <c r="CT158" s="126">
        <f t="shared" si="17"/>
        <v>9.4603174603174606E-2</v>
      </c>
      <c r="CU158" s="123">
        <v>699</v>
      </c>
      <c r="CV158" s="126">
        <f t="shared" si="18"/>
        <v>0.44380952380952382</v>
      </c>
      <c r="CW158" s="123">
        <v>20</v>
      </c>
      <c r="CX158" s="126">
        <f t="shared" si="19"/>
        <v>1.2698412698412698E-2</v>
      </c>
      <c r="CY158" s="123">
        <v>257</v>
      </c>
      <c r="CZ158" s="126">
        <f t="shared" si="20"/>
        <v>0.16317460317460317</v>
      </c>
      <c r="DA158" s="122" t="s">
        <v>2029</v>
      </c>
      <c r="DB158" s="55"/>
      <c r="DC158" s="55">
        <v>23</v>
      </c>
      <c r="DD158" s="55">
        <v>14</v>
      </c>
      <c r="DE158" s="78" t="s">
        <v>280</v>
      </c>
      <c r="DF158" s="127" t="s">
        <v>281</v>
      </c>
      <c r="DG158" s="78" t="s">
        <v>282</v>
      </c>
      <c r="DH158" s="127" t="s">
        <v>283</v>
      </c>
      <c r="DI158" s="78" t="s">
        <v>1150</v>
      </c>
      <c r="DJ158" s="127" t="s">
        <v>1151</v>
      </c>
      <c r="DK158" s="78" t="s">
        <v>286</v>
      </c>
      <c r="DL158" s="127" t="s">
        <v>287</v>
      </c>
      <c r="DM158" s="127" t="s">
        <v>288</v>
      </c>
      <c r="DN158" s="55" t="s">
        <v>1897</v>
      </c>
      <c r="DO158" s="68">
        <v>16.8214913381873</v>
      </c>
      <c r="DP158" s="55" t="s">
        <v>1901</v>
      </c>
      <c r="DQ158" s="55" t="s">
        <v>272</v>
      </c>
      <c r="DR158" s="127" t="s">
        <v>289</v>
      </c>
      <c r="DS158" s="169" t="s">
        <v>2111</v>
      </c>
      <c r="DT158" s="78">
        <v>2024</v>
      </c>
      <c r="DU158" s="78" t="s">
        <v>267</v>
      </c>
      <c r="DV158" s="123">
        <v>1603</v>
      </c>
      <c r="DW158" s="123">
        <v>1581</v>
      </c>
      <c r="DX158" s="55">
        <v>17</v>
      </c>
      <c r="DY158" s="55">
        <v>5</v>
      </c>
      <c r="DZ158" s="55">
        <v>0</v>
      </c>
      <c r="EA158" s="55">
        <v>180</v>
      </c>
      <c r="EB158" s="123">
        <v>1081</v>
      </c>
      <c r="EC158" s="55">
        <v>315</v>
      </c>
      <c r="ED158" s="55">
        <v>27</v>
      </c>
      <c r="EE158" s="55">
        <v>0</v>
      </c>
      <c r="EF158" s="55">
        <v>0</v>
      </c>
      <c r="EG158" s="55">
        <v>0</v>
      </c>
      <c r="EH158" s="78">
        <v>22</v>
      </c>
      <c r="EI158" s="78">
        <v>1</v>
      </c>
      <c r="EJ158" s="127" t="s">
        <v>268</v>
      </c>
      <c r="EK158" s="127" t="s">
        <v>269</v>
      </c>
      <c r="EL158" s="81">
        <v>20236</v>
      </c>
      <c r="EM158" s="78">
        <v>65</v>
      </c>
      <c r="EN158" s="78" t="s">
        <v>870</v>
      </c>
      <c r="EO158" s="84">
        <v>161168</v>
      </c>
      <c r="EP158" s="78">
        <v>20.81</v>
      </c>
      <c r="EQ158" s="263">
        <v>173858.60804683701</v>
      </c>
      <c r="ER158" s="263">
        <v>928337.96769137995</v>
      </c>
      <c r="ES158" s="84">
        <f t="shared" si="21"/>
        <v>754479.35964454291</v>
      </c>
      <c r="ET158" s="113">
        <f t="shared" si="22"/>
        <v>0.81272056718826868</v>
      </c>
      <c r="EU158" s="55">
        <v>5</v>
      </c>
      <c r="EV158" s="55">
        <v>26</v>
      </c>
      <c r="EW158" s="55" t="s">
        <v>1898</v>
      </c>
      <c r="EX158" s="78" t="s">
        <v>267</v>
      </c>
      <c r="EY158" s="158"/>
      <c r="EZ158" s="158"/>
      <c r="FA158" s="78" t="s">
        <v>267</v>
      </c>
      <c r="FB158" s="55" t="s">
        <v>51</v>
      </c>
      <c r="FC158" s="55" t="s">
        <v>1898</v>
      </c>
      <c r="FD158" s="122"/>
      <c r="FE158" s="55" t="s">
        <v>1919</v>
      </c>
      <c r="FF158" s="127" t="s">
        <v>267</v>
      </c>
      <c r="FG158" s="55" t="s">
        <v>1904</v>
      </c>
      <c r="FH158" s="78" t="s">
        <v>1575</v>
      </c>
      <c r="FI158" s="78" t="s">
        <v>293</v>
      </c>
      <c r="FJ158" s="55">
        <v>4007</v>
      </c>
      <c r="FK158" s="55">
        <v>23</v>
      </c>
      <c r="FL158" s="78" t="s">
        <v>294</v>
      </c>
      <c r="FM158" s="55"/>
      <c r="FN158" s="55" t="s">
        <v>1900</v>
      </c>
      <c r="FO158" s="55" t="s">
        <v>1901</v>
      </c>
      <c r="FP158" s="55">
        <v>3</v>
      </c>
      <c r="FQ158" s="125">
        <v>339366001.35395396</v>
      </c>
      <c r="FR158" s="125">
        <v>211706.80059510539</v>
      </c>
      <c r="FS158" s="55">
        <v>3</v>
      </c>
      <c r="FT158" s="55">
        <v>3.2</v>
      </c>
      <c r="FU158" s="55">
        <v>0</v>
      </c>
      <c r="FV158" s="125">
        <v>8662883</v>
      </c>
      <c r="FW158" s="55">
        <v>0</v>
      </c>
      <c r="FX158" s="125">
        <v>15852348.5</v>
      </c>
      <c r="FY158" s="55">
        <v>0</v>
      </c>
      <c r="FZ158" s="125">
        <v>8113594.6199999992</v>
      </c>
      <c r="GA158" s="55" t="s">
        <v>1900</v>
      </c>
      <c r="GB158" s="55" t="s">
        <v>1901</v>
      </c>
      <c r="GC158" s="55" t="s">
        <v>1900</v>
      </c>
      <c r="GD158" s="124">
        <v>91.93</v>
      </c>
      <c r="GE158" s="124">
        <v>44.34</v>
      </c>
      <c r="GF158" s="125">
        <v>9854077.3300000019</v>
      </c>
      <c r="GG158" s="125">
        <v>6232.8129854522467</v>
      </c>
      <c r="GH158" s="125">
        <v>19707289.680000007</v>
      </c>
      <c r="GI158" s="125">
        <v>12465.07886148008</v>
      </c>
      <c r="GJ158" s="125">
        <v>1548574.9300000002</v>
      </c>
      <c r="GK158" s="125">
        <v>979.49078431372561</v>
      </c>
      <c r="GL158" s="125">
        <v>1750612.52</v>
      </c>
      <c r="GM158" s="125">
        <v>1107.2817963314358</v>
      </c>
      <c r="GN158" s="125">
        <v>1517982.06</v>
      </c>
      <c r="GO158" s="125">
        <v>960.14045540796963</v>
      </c>
      <c r="GP158" s="125">
        <v>82299.600000000006</v>
      </c>
      <c r="GQ158" s="125">
        <v>52.055407969639475</v>
      </c>
      <c r="GR158" s="125">
        <v>115138.31999999999</v>
      </c>
      <c r="GS158" s="125">
        <v>72.826261859582544</v>
      </c>
      <c r="GT158" s="125">
        <v>14692682.250000007</v>
      </c>
      <c r="GU158" s="125">
        <v>9293.2841555977284</v>
      </c>
      <c r="GV158" s="125">
        <v>168126.33999999613</v>
      </c>
      <c r="GW158" s="125">
        <v>106.34177103099059</v>
      </c>
      <c r="GX158" s="55">
        <v>0</v>
      </c>
      <c r="GY158" s="55">
        <v>0</v>
      </c>
      <c r="GZ158" s="55">
        <v>0</v>
      </c>
      <c r="HA158" s="55" t="s">
        <v>1901</v>
      </c>
      <c r="HB158" s="172">
        <v>0.77350518444408611</v>
      </c>
      <c r="HC158" s="123">
        <v>1553</v>
      </c>
      <c r="HD158" s="153">
        <v>0.32742989668985872</v>
      </c>
      <c r="HE158" s="123">
        <v>229</v>
      </c>
      <c r="HF158" s="153">
        <v>0.14484503478810878</v>
      </c>
      <c r="HG158" s="123">
        <v>9984</v>
      </c>
      <c r="HH158" s="153">
        <v>2.1049968374446553</v>
      </c>
      <c r="HI158" s="123">
        <v>192</v>
      </c>
      <c r="HJ158" s="153">
        <v>0.12144212523719165</v>
      </c>
      <c r="HK158" s="123">
        <v>3005</v>
      </c>
      <c r="HL158" s="153">
        <v>0.63356525405861264</v>
      </c>
      <c r="HM158" s="123">
        <v>60</v>
      </c>
      <c r="HN158" s="153">
        <v>3.7950664136622389E-2</v>
      </c>
      <c r="HO158" s="123">
        <v>9077</v>
      </c>
      <c r="HP158" s="153">
        <v>1.9137676576006746</v>
      </c>
      <c r="HQ158" s="123">
        <v>6925</v>
      </c>
      <c r="HR158" s="153">
        <v>1.4600463841450559</v>
      </c>
      <c r="HS158" s="123">
        <v>53</v>
      </c>
      <c r="HT158" s="153">
        <v>26.5</v>
      </c>
      <c r="HU158" s="123">
        <v>105</v>
      </c>
      <c r="HV158" s="153">
        <v>52.5</v>
      </c>
      <c r="HW158" s="123">
        <v>681</v>
      </c>
      <c r="HX158" s="123">
        <v>227</v>
      </c>
      <c r="HY158" s="153">
        <v>0.72756410256410253</v>
      </c>
      <c r="HZ158" s="123">
        <v>55714</v>
      </c>
      <c r="IA158" s="153">
        <v>11.746573898376553</v>
      </c>
      <c r="IB158" s="123">
        <v>355</v>
      </c>
      <c r="IC158" s="153">
        <v>0.22454142947501582</v>
      </c>
      <c r="ID158" s="123">
        <v>27996</v>
      </c>
      <c r="IE158" s="153">
        <v>5.902593295382669</v>
      </c>
      <c r="IF158" s="123">
        <v>2346</v>
      </c>
      <c r="IG158" s="153">
        <v>1.4838709677419355</v>
      </c>
      <c r="IH158" s="123">
        <v>2500</v>
      </c>
      <c r="II158" s="153">
        <v>0.52709255745308881</v>
      </c>
      <c r="IJ158" s="123">
        <v>1866</v>
      </c>
      <c r="IK158" s="153">
        <v>1.1802656546489563</v>
      </c>
      <c r="IL158" s="95">
        <v>532</v>
      </c>
      <c r="IM158" s="95">
        <v>528</v>
      </c>
      <c r="IN158" s="95">
        <v>87</v>
      </c>
      <c r="IO158" s="95">
        <v>391</v>
      </c>
      <c r="IP158" s="95">
        <v>72</v>
      </c>
      <c r="IQ158" s="113">
        <v>74.05</v>
      </c>
      <c r="IR158" s="113">
        <v>82.76</v>
      </c>
      <c r="IS158" s="113">
        <v>2.78</v>
      </c>
      <c r="IT158" s="95">
        <v>68.209999999999994</v>
      </c>
      <c r="IU158" s="95">
        <v>39</v>
      </c>
      <c r="IV158" s="113">
        <v>2.4667931688804556E-2</v>
      </c>
      <c r="IW158" s="95">
        <v>8</v>
      </c>
      <c r="IX158" s="95">
        <v>31</v>
      </c>
      <c r="IY158" s="124">
        <f>(IW158/$DW158)*100</f>
        <v>0.50600885515496519</v>
      </c>
      <c r="IZ158" s="124">
        <f>(IX158/$DW158)*100</f>
        <v>1.9607843137254901</v>
      </c>
      <c r="JA158" s="182" t="s">
        <v>272</v>
      </c>
      <c r="JB158" s="182">
        <v>30</v>
      </c>
      <c r="JC158" s="230">
        <v>1.8714909544603867E-2</v>
      </c>
      <c r="JD158" s="205"/>
    </row>
    <row r="159" spans="1:264" s="35" customFormat="1" ht="29.25" hidden="1" customHeight="1">
      <c r="A159" s="122" t="s">
        <v>278</v>
      </c>
      <c r="B159" s="158" t="s">
        <v>1688</v>
      </c>
      <c r="C159" s="158" t="s">
        <v>1803</v>
      </c>
      <c r="D159" s="55">
        <v>182</v>
      </c>
      <c r="E159" s="158" t="s">
        <v>1577</v>
      </c>
      <c r="F159" s="145">
        <v>146</v>
      </c>
      <c r="G159" s="55" t="s">
        <v>2064</v>
      </c>
      <c r="H159" s="123">
        <v>111</v>
      </c>
      <c r="I159" s="123">
        <v>129</v>
      </c>
      <c r="J159" s="124">
        <v>1.1621622</v>
      </c>
      <c r="K159" s="124">
        <v>15.306306299999999</v>
      </c>
      <c r="L159" s="123">
        <v>53</v>
      </c>
      <c r="M159" s="123">
        <v>76</v>
      </c>
      <c r="N159" s="123">
        <v>0</v>
      </c>
      <c r="O159" s="123">
        <v>0</v>
      </c>
      <c r="P159" s="123">
        <v>0</v>
      </c>
      <c r="Q159" s="123">
        <v>0</v>
      </c>
      <c r="R159" s="123">
        <v>0</v>
      </c>
      <c r="S159" s="123">
        <v>0</v>
      </c>
      <c r="T159" s="123">
        <v>0</v>
      </c>
      <c r="U159" s="123">
        <v>1</v>
      </c>
      <c r="V159" s="123">
        <v>0</v>
      </c>
      <c r="W159" s="123">
        <v>3</v>
      </c>
      <c r="X159" s="123">
        <v>41</v>
      </c>
      <c r="Y159" s="123">
        <v>57</v>
      </c>
      <c r="Z159" s="123">
        <v>27</v>
      </c>
      <c r="AA159" s="123">
        <v>0</v>
      </c>
      <c r="AB159" s="123">
        <v>128</v>
      </c>
      <c r="AC159" s="123">
        <v>125</v>
      </c>
      <c r="AD159" s="123">
        <v>8</v>
      </c>
      <c r="AE159" s="123">
        <v>71</v>
      </c>
      <c r="AF159" s="123">
        <v>42</v>
      </c>
      <c r="AG159" s="123">
        <v>8</v>
      </c>
      <c r="AH159" s="123">
        <v>0</v>
      </c>
      <c r="AI159" s="123">
        <v>80</v>
      </c>
      <c r="AJ159" s="123">
        <v>26</v>
      </c>
      <c r="AK159" s="123">
        <v>5</v>
      </c>
      <c r="AL159" s="123">
        <v>3</v>
      </c>
      <c r="AM159" s="123">
        <v>5</v>
      </c>
      <c r="AN159" s="125">
        <v>336.48648648648651</v>
      </c>
      <c r="AO159" s="125">
        <v>254</v>
      </c>
      <c r="AP159" s="123">
        <v>1</v>
      </c>
      <c r="AQ159" s="123">
        <v>5</v>
      </c>
      <c r="AR159" s="123">
        <v>62</v>
      </c>
      <c r="AS159" s="123">
        <v>16</v>
      </c>
      <c r="AT159" s="123">
        <v>14</v>
      </c>
      <c r="AU159" s="123">
        <v>5</v>
      </c>
      <c r="AV159" s="123">
        <v>3</v>
      </c>
      <c r="AW159" s="123">
        <v>1</v>
      </c>
      <c r="AX159" s="123">
        <v>1</v>
      </c>
      <c r="AY159" s="123">
        <v>2</v>
      </c>
      <c r="AZ159" s="123">
        <v>1</v>
      </c>
      <c r="BA159" s="125">
        <v>14467.225225225226</v>
      </c>
      <c r="BB159" s="125">
        <v>11208</v>
      </c>
      <c r="BC159" s="123">
        <v>1</v>
      </c>
      <c r="BD159" s="123">
        <v>20</v>
      </c>
      <c r="BE159" s="123">
        <v>56</v>
      </c>
      <c r="BF159" s="123">
        <v>18</v>
      </c>
      <c r="BG159" s="123">
        <v>6</v>
      </c>
      <c r="BH159" s="123">
        <v>4</v>
      </c>
      <c r="BI159" s="123">
        <v>1</v>
      </c>
      <c r="BJ159" s="123">
        <v>3</v>
      </c>
      <c r="BK159" s="123">
        <v>0</v>
      </c>
      <c r="BL159" s="123">
        <v>1</v>
      </c>
      <c r="BM159" s="123">
        <v>1</v>
      </c>
      <c r="BN159" s="123">
        <v>0</v>
      </c>
      <c r="BO159" s="123">
        <v>0</v>
      </c>
      <c r="BP159" s="123">
        <v>0</v>
      </c>
      <c r="BQ159" s="123">
        <v>0</v>
      </c>
      <c r="BR159" s="123">
        <v>0</v>
      </c>
      <c r="BS159" s="123">
        <v>0</v>
      </c>
      <c r="BT159" s="123">
        <v>0</v>
      </c>
      <c r="BU159" s="123">
        <v>0</v>
      </c>
      <c r="BV159" s="123">
        <v>0</v>
      </c>
      <c r="BW159" s="123">
        <v>0</v>
      </c>
      <c r="BX159" s="123">
        <v>4</v>
      </c>
      <c r="BY159" s="125">
        <v>38324</v>
      </c>
      <c r="BZ159" s="125">
        <v>36492</v>
      </c>
      <c r="CA159" s="123">
        <v>2</v>
      </c>
      <c r="CB159" s="125">
        <v>10392</v>
      </c>
      <c r="CC159" s="125">
        <v>10392</v>
      </c>
      <c r="CD159" s="123">
        <v>105</v>
      </c>
      <c r="CE159" s="125">
        <v>13636.019047619047</v>
      </c>
      <c r="CF159" s="125">
        <v>10884</v>
      </c>
      <c r="CG159" s="123">
        <v>98</v>
      </c>
      <c r="CH159" s="123">
        <v>10</v>
      </c>
      <c r="CI159" s="123">
        <v>3</v>
      </c>
      <c r="CJ159" s="123">
        <v>0</v>
      </c>
      <c r="CK159" s="123">
        <v>0</v>
      </c>
      <c r="CL159" s="123">
        <v>0</v>
      </c>
      <c r="CM159" s="126">
        <v>0</v>
      </c>
      <c r="CN159" s="123">
        <v>0</v>
      </c>
      <c r="CO159" s="126">
        <v>0</v>
      </c>
      <c r="CP159" s="123">
        <v>75</v>
      </c>
      <c r="CQ159" s="123">
        <v>0</v>
      </c>
      <c r="CR159" s="126">
        <v>0</v>
      </c>
      <c r="CS159" s="123">
        <v>3</v>
      </c>
      <c r="CT159" s="126">
        <f t="shared" si="17"/>
        <v>2.7027027027027029E-2</v>
      </c>
      <c r="CU159" s="123">
        <v>93</v>
      </c>
      <c r="CV159" s="126">
        <f t="shared" si="18"/>
        <v>0.83783783783783783</v>
      </c>
      <c r="CW159" s="123">
        <v>3</v>
      </c>
      <c r="CX159" s="126">
        <f t="shared" si="19"/>
        <v>2.7027027027027029E-2</v>
      </c>
      <c r="CY159" s="123">
        <v>93</v>
      </c>
      <c r="CZ159" s="126">
        <f t="shared" si="20"/>
        <v>0.83783783783783783</v>
      </c>
      <c r="DA159" s="122" t="s">
        <v>2029</v>
      </c>
      <c r="DB159" s="55"/>
      <c r="DC159" s="55">
        <v>0</v>
      </c>
      <c r="DD159" s="55">
        <v>0</v>
      </c>
      <c r="DE159" s="78" t="s">
        <v>280</v>
      </c>
      <c r="DF159" s="127" t="s">
        <v>281</v>
      </c>
      <c r="DG159" s="78" t="s">
        <v>282</v>
      </c>
      <c r="DH159" s="127" t="s">
        <v>283</v>
      </c>
      <c r="DI159" s="78" t="s">
        <v>525</v>
      </c>
      <c r="DJ159" s="127" t="s">
        <v>526</v>
      </c>
      <c r="DK159" s="78" t="s">
        <v>286</v>
      </c>
      <c r="DL159" s="127" t="s">
        <v>287</v>
      </c>
      <c r="DM159" s="127" t="s">
        <v>288</v>
      </c>
      <c r="DN159" s="55" t="s">
        <v>1897</v>
      </c>
      <c r="DO159" s="68">
        <v>16.8214913381873</v>
      </c>
      <c r="DP159" s="55" t="s">
        <v>1901</v>
      </c>
      <c r="DQ159" s="55" t="s">
        <v>272</v>
      </c>
      <c r="DR159" s="127" t="s">
        <v>289</v>
      </c>
      <c r="DS159" s="169" t="s">
        <v>2112</v>
      </c>
      <c r="DT159" s="77"/>
      <c r="DU159" s="78" t="s">
        <v>519</v>
      </c>
      <c r="DV159" s="123">
        <v>112</v>
      </c>
      <c r="DW159" s="123">
        <v>111</v>
      </c>
      <c r="DX159" s="55">
        <v>0</v>
      </c>
      <c r="DY159" s="55">
        <v>1</v>
      </c>
      <c r="DZ159" s="55">
        <v>4</v>
      </c>
      <c r="EA159" s="55">
        <v>80</v>
      </c>
      <c r="EB159" s="123">
        <v>28</v>
      </c>
      <c r="EC159" s="55">
        <v>0</v>
      </c>
      <c r="ED159" s="55">
        <v>0</v>
      </c>
      <c r="EE159" s="55">
        <v>0</v>
      </c>
      <c r="EF159" s="55">
        <v>0</v>
      </c>
      <c r="EG159" s="55">
        <v>0</v>
      </c>
      <c r="EH159" s="78">
        <v>1</v>
      </c>
      <c r="EI159" s="78">
        <v>0</v>
      </c>
      <c r="EJ159" s="127" t="s">
        <v>268</v>
      </c>
      <c r="EK159" s="127" t="s">
        <v>269</v>
      </c>
      <c r="EL159" s="81">
        <v>23497</v>
      </c>
      <c r="EM159" s="78">
        <v>56</v>
      </c>
      <c r="EN159" s="78" t="s">
        <v>404</v>
      </c>
      <c r="EO159" s="84">
        <v>9017</v>
      </c>
      <c r="EP159" s="78">
        <v>0.93</v>
      </c>
      <c r="EQ159" s="263">
        <v>9217.8466993819602</v>
      </c>
      <c r="ER159" s="263">
        <v>53653.794007161698</v>
      </c>
      <c r="ES159" s="84">
        <f t="shared" si="21"/>
        <v>44435.947307779737</v>
      </c>
      <c r="ET159" s="113">
        <f t="shared" si="22"/>
        <v>0.8281976723183534</v>
      </c>
      <c r="EU159" s="55">
        <v>0</v>
      </c>
      <c r="EV159" s="55">
        <v>2</v>
      </c>
      <c r="EW159" s="55" t="s">
        <v>1898</v>
      </c>
      <c r="EX159" s="78" t="s">
        <v>267</v>
      </c>
      <c r="EY159" s="158"/>
      <c r="EZ159" s="158"/>
      <c r="FA159" s="78" t="s">
        <v>267</v>
      </c>
      <c r="FB159" s="55" t="s">
        <v>51</v>
      </c>
      <c r="FC159" s="55" t="s">
        <v>1898</v>
      </c>
      <c r="FD159" s="122"/>
      <c r="FE159" s="55" t="s">
        <v>1919</v>
      </c>
      <c r="FF159" s="127" t="s">
        <v>267</v>
      </c>
      <c r="FG159" s="55" t="s">
        <v>1904</v>
      </c>
      <c r="FH159" s="78" t="s">
        <v>1575</v>
      </c>
      <c r="FI159" s="78" t="s">
        <v>293</v>
      </c>
      <c r="FJ159" s="55">
        <v>4007</v>
      </c>
      <c r="FK159" s="55">
        <v>23</v>
      </c>
      <c r="FL159" s="78" t="s">
        <v>294</v>
      </c>
      <c r="FM159" s="55"/>
      <c r="FN159" s="55" t="s">
        <v>1900</v>
      </c>
      <c r="FO159" s="55" t="s">
        <v>1901</v>
      </c>
      <c r="FP159" s="55">
        <v>0</v>
      </c>
      <c r="FQ159" s="125">
        <v>14079516.316792971</v>
      </c>
      <c r="FR159" s="125">
        <v>125709.96711422295</v>
      </c>
      <c r="FS159" s="55">
        <v>3</v>
      </c>
      <c r="FT159" s="55" t="s">
        <v>1920</v>
      </c>
      <c r="FU159" s="55">
        <v>0</v>
      </c>
      <c r="FV159" s="125">
        <v>0</v>
      </c>
      <c r="FW159" s="55">
        <v>0</v>
      </c>
      <c r="FX159" s="125">
        <v>595114.71</v>
      </c>
      <c r="FY159" s="55">
        <v>0</v>
      </c>
      <c r="FZ159" s="125">
        <v>228752.38</v>
      </c>
      <c r="GA159" s="55" t="s">
        <v>1900</v>
      </c>
      <c r="GB159" s="55" t="s">
        <v>1901</v>
      </c>
      <c r="GC159" s="55" t="s">
        <v>1900</v>
      </c>
      <c r="GD159" s="124">
        <v>101.19</v>
      </c>
      <c r="GE159" s="124">
        <v>9.91</v>
      </c>
      <c r="GF159" s="125">
        <v>463213.1</v>
      </c>
      <c r="GG159" s="125">
        <v>4173.0909909909906</v>
      </c>
      <c r="GH159" s="125">
        <v>1468253.88</v>
      </c>
      <c r="GI159" s="125">
        <v>13227.512432432432</v>
      </c>
      <c r="GJ159" s="125">
        <v>140919.29</v>
      </c>
      <c r="GK159" s="125">
        <v>1269.5431531531533</v>
      </c>
      <c r="GL159" s="125">
        <v>0</v>
      </c>
      <c r="GM159" s="125">
        <v>0</v>
      </c>
      <c r="GN159" s="125">
        <v>92417.18</v>
      </c>
      <c r="GO159" s="125">
        <v>832.58720720720714</v>
      </c>
      <c r="GP159" s="125">
        <v>10686.19</v>
      </c>
      <c r="GQ159" s="125">
        <v>96.27198198198198</v>
      </c>
      <c r="GR159" s="125">
        <v>15526.869999999997</v>
      </c>
      <c r="GS159" s="125">
        <v>139.88171171171169</v>
      </c>
      <c r="GT159" s="125">
        <v>1208704.3499999999</v>
      </c>
      <c r="GU159" s="125">
        <v>10889.228378378377</v>
      </c>
      <c r="GV159" s="125">
        <v>-989984.39999999991</v>
      </c>
      <c r="GW159" s="125">
        <v>-8918.778378378378</v>
      </c>
      <c r="GX159" s="55">
        <v>0</v>
      </c>
      <c r="GY159" s="55">
        <v>0</v>
      </c>
      <c r="GZ159" s="55">
        <v>0</v>
      </c>
      <c r="HA159" s="55" t="s">
        <v>1898</v>
      </c>
      <c r="HB159" s="172">
        <v>0.52054871668036917</v>
      </c>
      <c r="HC159" s="123">
        <v>19</v>
      </c>
      <c r="HD159" s="153">
        <v>5.7057057057057055E-2</v>
      </c>
      <c r="HE159" s="123">
        <v>0</v>
      </c>
      <c r="HF159" s="153">
        <v>0</v>
      </c>
      <c r="HG159" s="123">
        <v>393</v>
      </c>
      <c r="HH159" s="153">
        <v>1.1801801801801801</v>
      </c>
      <c r="HI159" s="123">
        <v>3</v>
      </c>
      <c r="HJ159" s="153">
        <v>2.7027027027027029E-2</v>
      </c>
      <c r="HK159" s="123">
        <v>265</v>
      </c>
      <c r="HL159" s="153">
        <v>0.79579579579579574</v>
      </c>
      <c r="HM159" s="123">
        <v>7</v>
      </c>
      <c r="HN159" s="153">
        <v>6.3063063063063057E-2</v>
      </c>
      <c r="HO159" s="123">
        <v>125</v>
      </c>
      <c r="HP159" s="153">
        <v>0.37537537537537535</v>
      </c>
      <c r="HQ159" s="123">
        <v>54</v>
      </c>
      <c r="HR159" s="153">
        <v>0.16216216216216217</v>
      </c>
      <c r="HS159" s="123">
        <v>7</v>
      </c>
      <c r="HT159" s="153">
        <v>3.5</v>
      </c>
      <c r="HU159" s="123">
        <v>10</v>
      </c>
      <c r="HV159" s="153">
        <v>5</v>
      </c>
      <c r="HW159" s="123">
        <v>20</v>
      </c>
      <c r="HX159" s="123">
        <v>6.666666666666667</v>
      </c>
      <c r="HY159" s="153">
        <v>0.27777777777777779</v>
      </c>
      <c r="HZ159" s="123">
        <v>2445</v>
      </c>
      <c r="IA159" s="153">
        <v>7.3423423423423424</v>
      </c>
      <c r="IB159" s="123">
        <v>7</v>
      </c>
      <c r="IC159" s="153">
        <v>6.3063063063063057E-2</v>
      </c>
      <c r="ID159" s="123">
        <v>922</v>
      </c>
      <c r="IE159" s="153">
        <v>2.7687687687687688</v>
      </c>
      <c r="IF159" s="123">
        <v>64</v>
      </c>
      <c r="IG159" s="153">
        <v>0.57657657657657657</v>
      </c>
      <c r="IH159" s="123">
        <v>155</v>
      </c>
      <c r="II159" s="153">
        <v>0.46546546546546547</v>
      </c>
      <c r="IJ159" s="123">
        <v>70</v>
      </c>
      <c r="IK159" s="153">
        <v>0.63063063063063063</v>
      </c>
      <c r="IL159" s="95">
        <v>0</v>
      </c>
      <c r="IM159" s="95">
        <v>0</v>
      </c>
      <c r="IN159" s="95">
        <v>0</v>
      </c>
      <c r="IO159" s="95">
        <v>0</v>
      </c>
      <c r="IP159" s="95">
        <v>0</v>
      </c>
      <c r="IQ159" s="113" t="s">
        <v>1900</v>
      </c>
      <c r="IR159" s="113" t="s">
        <v>1900</v>
      </c>
      <c r="IS159" s="113" t="s">
        <v>1900</v>
      </c>
      <c r="IT159" s="95">
        <v>74.67</v>
      </c>
      <c r="IU159" s="95">
        <v>3</v>
      </c>
      <c r="IV159" s="113">
        <v>2.7027027027027029E-2</v>
      </c>
      <c r="IW159" s="95" t="s">
        <v>1900</v>
      </c>
      <c r="IX159" s="95" t="s">
        <v>1900</v>
      </c>
      <c r="IY159" s="124" t="s">
        <v>1900</v>
      </c>
      <c r="IZ159" s="124" t="s">
        <v>1900</v>
      </c>
      <c r="JA159" s="182" t="s">
        <v>267</v>
      </c>
      <c r="JB159" s="182">
        <v>5</v>
      </c>
      <c r="JC159" s="230">
        <v>4.4642857142857144E-2</v>
      </c>
      <c r="JD159" s="205"/>
    </row>
    <row r="160" spans="1:264" s="35" customFormat="1" ht="29.25" hidden="1" customHeight="1">
      <c r="A160" s="122" t="s">
        <v>278</v>
      </c>
      <c r="B160" s="158" t="s">
        <v>278</v>
      </c>
      <c r="C160" s="158" t="s">
        <v>1805</v>
      </c>
      <c r="D160" s="55">
        <v>194</v>
      </c>
      <c r="E160" s="158" t="s">
        <v>1579</v>
      </c>
      <c r="F160" s="145">
        <v>315</v>
      </c>
      <c r="G160" s="55" t="s">
        <v>2087</v>
      </c>
      <c r="H160" s="123">
        <v>287</v>
      </c>
      <c r="I160" s="123">
        <v>329</v>
      </c>
      <c r="J160" s="124">
        <v>1.1463414999999999</v>
      </c>
      <c r="K160" s="124">
        <v>22.0519164</v>
      </c>
      <c r="L160" s="123">
        <v>82</v>
      </c>
      <c r="M160" s="123">
        <v>247</v>
      </c>
      <c r="N160" s="123">
        <v>0</v>
      </c>
      <c r="O160" s="123">
        <v>0</v>
      </c>
      <c r="P160" s="123">
        <v>0</v>
      </c>
      <c r="Q160" s="123">
        <v>0</v>
      </c>
      <c r="R160" s="123">
        <v>0</v>
      </c>
      <c r="S160" s="123">
        <v>0</v>
      </c>
      <c r="T160" s="123">
        <v>0</v>
      </c>
      <c r="U160" s="123">
        <v>0</v>
      </c>
      <c r="V160" s="123">
        <v>1</v>
      </c>
      <c r="W160" s="123">
        <v>9</v>
      </c>
      <c r="X160" s="123">
        <v>91</v>
      </c>
      <c r="Y160" s="123">
        <v>158</v>
      </c>
      <c r="Z160" s="123">
        <v>70</v>
      </c>
      <c r="AA160" s="123">
        <v>0</v>
      </c>
      <c r="AB160" s="123">
        <v>326</v>
      </c>
      <c r="AC160" s="123">
        <v>319</v>
      </c>
      <c r="AD160" s="123">
        <v>99</v>
      </c>
      <c r="AE160" s="123">
        <v>170</v>
      </c>
      <c r="AF160" s="123">
        <v>60</v>
      </c>
      <c r="AG160" s="123">
        <v>0</v>
      </c>
      <c r="AH160" s="123">
        <v>0</v>
      </c>
      <c r="AI160" s="123">
        <v>195</v>
      </c>
      <c r="AJ160" s="123">
        <v>74</v>
      </c>
      <c r="AK160" s="123">
        <v>7</v>
      </c>
      <c r="AL160" s="123">
        <v>7</v>
      </c>
      <c r="AM160" s="123">
        <v>9</v>
      </c>
      <c r="AN160" s="125">
        <v>372.14285714285717</v>
      </c>
      <c r="AO160" s="125">
        <v>254</v>
      </c>
      <c r="AP160" s="123">
        <v>1</v>
      </c>
      <c r="AQ160" s="123">
        <v>16</v>
      </c>
      <c r="AR160" s="123">
        <v>155</v>
      </c>
      <c r="AS160" s="123">
        <v>42</v>
      </c>
      <c r="AT160" s="123">
        <v>24</v>
      </c>
      <c r="AU160" s="123">
        <v>13</v>
      </c>
      <c r="AV160" s="123">
        <v>4</v>
      </c>
      <c r="AW160" s="123">
        <v>11</v>
      </c>
      <c r="AX160" s="123">
        <v>5</v>
      </c>
      <c r="AY160" s="123">
        <v>4</v>
      </c>
      <c r="AZ160" s="123">
        <v>12</v>
      </c>
      <c r="BA160" s="125">
        <v>15766.073426573426</v>
      </c>
      <c r="BB160" s="125">
        <v>10674</v>
      </c>
      <c r="BC160" s="123">
        <v>4</v>
      </c>
      <c r="BD160" s="123">
        <v>44</v>
      </c>
      <c r="BE160" s="123">
        <v>140</v>
      </c>
      <c r="BF160" s="123">
        <v>44</v>
      </c>
      <c r="BG160" s="123">
        <v>17</v>
      </c>
      <c r="BH160" s="123">
        <v>7</v>
      </c>
      <c r="BI160" s="123">
        <v>11</v>
      </c>
      <c r="BJ160" s="123">
        <v>6</v>
      </c>
      <c r="BK160" s="123">
        <v>2</v>
      </c>
      <c r="BL160" s="123">
        <v>5</v>
      </c>
      <c r="BM160" s="123">
        <v>3</v>
      </c>
      <c r="BN160" s="123">
        <v>1</v>
      </c>
      <c r="BO160" s="123">
        <v>1</v>
      </c>
      <c r="BP160" s="123">
        <v>0</v>
      </c>
      <c r="BQ160" s="123">
        <v>0</v>
      </c>
      <c r="BR160" s="123">
        <v>1</v>
      </c>
      <c r="BS160" s="123">
        <v>0</v>
      </c>
      <c r="BT160" s="123">
        <v>0</v>
      </c>
      <c r="BU160" s="123">
        <v>0</v>
      </c>
      <c r="BV160" s="123">
        <v>0</v>
      </c>
      <c r="BW160" s="123">
        <v>0</v>
      </c>
      <c r="BX160" s="123">
        <v>15</v>
      </c>
      <c r="BY160" s="125">
        <v>33881.133333333331</v>
      </c>
      <c r="BZ160" s="125">
        <v>33470</v>
      </c>
      <c r="CA160" s="123">
        <v>3</v>
      </c>
      <c r="CB160" s="125">
        <v>4776</v>
      </c>
      <c r="CC160" s="125">
        <v>4776</v>
      </c>
      <c r="CD160" s="123">
        <v>268</v>
      </c>
      <c r="CE160" s="125">
        <v>14875.194029850747</v>
      </c>
      <c r="CF160" s="125">
        <v>10546.5</v>
      </c>
      <c r="CG160" s="123">
        <v>242</v>
      </c>
      <c r="CH160" s="123">
        <v>30</v>
      </c>
      <c r="CI160" s="123">
        <v>13</v>
      </c>
      <c r="CJ160" s="123">
        <v>1</v>
      </c>
      <c r="CK160" s="123">
        <v>0</v>
      </c>
      <c r="CL160" s="123">
        <v>0</v>
      </c>
      <c r="CM160" s="126">
        <v>0</v>
      </c>
      <c r="CN160" s="123">
        <v>3</v>
      </c>
      <c r="CO160" s="126">
        <v>1.0452961672473868E-2</v>
      </c>
      <c r="CP160" s="123">
        <v>189</v>
      </c>
      <c r="CQ160" s="123">
        <v>0</v>
      </c>
      <c r="CR160" s="126">
        <v>0</v>
      </c>
      <c r="CS160" s="123">
        <v>18</v>
      </c>
      <c r="CT160" s="126">
        <f t="shared" si="17"/>
        <v>6.2717770034843204E-2</v>
      </c>
      <c r="CU160" s="123">
        <v>17</v>
      </c>
      <c r="CV160" s="126">
        <f t="shared" si="18"/>
        <v>5.9233449477351915E-2</v>
      </c>
      <c r="CW160" s="123">
        <v>18</v>
      </c>
      <c r="CX160" s="126">
        <f t="shared" si="19"/>
        <v>6.2717770034843204E-2</v>
      </c>
      <c r="CY160" s="123">
        <v>17</v>
      </c>
      <c r="CZ160" s="126">
        <f t="shared" si="20"/>
        <v>5.9233449477351915E-2</v>
      </c>
      <c r="DA160" s="122" t="s">
        <v>2026</v>
      </c>
      <c r="DB160" s="55"/>
      <c r="DC160" s="55">
        <v>22</v>
      </c>
      <c r="DD160" s="55">
        <v>2</v>
      </c>
      <c r="DE160" s="78" t="s">
        <v>350</v>
      </c>
      <c r="DF160" s="127" t="s">
        <v>351</v>
      </c>
      <c r="DG160" s="78" t="s">
        <v>548</v>
      </c>
      <c r="DH160" s="127" t="s">
        <v>549</v>
      </c>
      <c r="DI160" s="78" t="s">
        <v>525</v>
      </c>
      <c r="DJ160" s="127" t="s">
        <v>526</v>
      </c>
      <c r="DK160" s="78" t="s">
        <v>550</v>
      </c>
      <c r="DL160" s="127" t="s">
        <v>551</v>
      </c>
      <c r="DM160" s="127" t="s">
        <v>552</v>
      </c>
      <c r="DN160" s="55" t="s">
        <v>1897</v>
      </c>
      <c r="DO160" s="68">
        <v>9.0090090090090094</v>
      </c>
      <c r="DP160" s="55" t="s">
        <v>1898</v>
      </c>
      <c r="DQ160" s="55" t="s">
        <v>272</v>
      </c>
      <c r="DR160" s="127" t="s">
        <v>289</v>
      </c>
      <c r="DS160" s="169" t="s">
        <v>2113</v>
      </c>
      <c r="DT160" s="77"/>
      <c r="DU160" s="78" t="s">
        <v>519</v>
      </c>
      <c r="DV160" s="123">
        <v>293</v>
      </c>
      <c r="DW160" s="123">
        <v>287</v>
      </c>
      <c r="DX160" s="55">
        <v>1</v>
      </c>
      <c r="DY160" s="55">
        <v>5</v>
      </c>
      <c r="DZ160" s="55">
        <v>0</v>
      </c>
      <c r="EA160" s="55">
        <v>265</v>
      </c>
      <c r="EB160" s="123">
        <v>28</v>
      </c>
      <c r="EC160" s="55">
        <v>0</v>
      </c>
      <c r="ED160" s="55">
        <v>0</v>
      </c>
      <c r="EE160" s="55">
        <v>0</v>
      </c>
      <c r="EF160" s="55">
        <v>0</v>
      </c>
      <c r="EG160" s="55">
        <v>0</v>
      </c>
      <c r="EH160" s="78">
        <v>2</v>
      </c>
      <c r="EI160" s="78">
        <v>1</v>
      </c>
      <c r="EJ160" s="127" t="s">
        <v>268</v>
      </c>
      <c r="EK160" s="127" t="s">
        <v>290</v>
      </c>
      <c r="EL160" s="81">
        <v>30467</v>
      </c>
      <c r="EM160" s="78">
        <v>37</v>
      </c>
      <c r="EN160" s="78" t="s">
        <v>334</v>
      </c>
      <c r="EO160" s="84">
        <v>33868</v>
      </c>
      <c r="EP160" s="78">
        <v>5.88</v>
      </c>
      <c r="EQ160" s="263">
        <v>33238.994268829498</v>
      </c>
      <c r="ER160" s="263">
        <v>160564.77945504599</v>
      </c>
      <c r="ES160" s="84">
        <f t="shared" si="21"/>
        <v>127325.7851862165</v>
      </c>
      <c r="ET160" s="113">
        <f t="shared" si="22"/>
        <v>0.79298701507489966</v>
      </c>
      <c r="EU160" s="55">
        <v>4</v>
      </c>
      <c r="EV160" s="55">
        <v>4</v>
      </c>
      <c r="EW160" s="55" t="s">
        <v>1901</v>
      </c>
      <c r="EX160" s="78" t="s">
        <v>371</v>
      </c>
      <c r="EY160" s="158"/>
      <c r="EZ160" s="158"/>
      <c r="FA160" s="78" t="s">
        <v>267</v>
      </c>
      <c r="FB160" s="55" t="s">
        <v>51</v>
      </c>
      <c r="FC160" s="55" t="s">
        <v>1898</v>
      </c>
      <c r="FD160" s="122"/>
      <c r="FE160" s="55" t="s">
        <v>1919</v>
      </c>
      <c r="FF160" s="127" t="s">
        <v>272</v>
      </c>
      <c r="FG160" s="55" t="s">
        <v>1904</v>
      </c>
      <c r="FH160" s="78" t="s">
        <v>1580</v>
      </c>
      <c r="FI160" s="78" t="s">
        <v>1581</v>
      </c>
      <c r="FJ160" s="55">
        <v>4008</v>
      </c>
      <c r="FK160" s="55">
        <v>19</v>
      </c>
      <c r="FL160" s="78" t="s">
        <v>555</v>
      </c>
      <c r="FM160" s="55"/>
      <c r="FN160" s="55" t="s">
        <v>1900</v>
      </c>
      <c r="FO160" s="55" t="s">
        <v>1900</v>
      </c>
      <c r="FP160" s="55">
        <v>0</v>
      </c>
      <c r="FQ160" s="125">
        <v>41680431.895417027</v>
      </c>
      <c r="FR160" s="125">
        <v>142254.03377275437</v>
      </c>
      <c r="FS160" s="55">
        <v>3</v>
      </c>
      <c r="FT160" s="55">
        <v>3</v>
      </c>
      <c r="FU160" s="55">
        <v>1</v>
      </c>
      <c r="FV160" s="125">
        <v>50048.88</v>
      </c>
      <c r="FW160" s="55">
        <v>0</v>
      </c>
      <c r="FX160" s="125">
        <v>0</v>
      </c>
      <c r="FY160" s="55">
        <v>1</v>
      </c>
      <c r="FZ160" s="125">
        <v>3941484</v>
      </c>
      <c r="GA160" s="55" t="s">
        <v>1900</v>
      </c>
      <c r="GB160" s="55" t="s">
        <v>1900</v>
      </c>
      <c r="GC160" s="55" t="s">
        <v>1900</v>
      </c>
      <c r="GD160" s="124">
        <v>97.77</v>
      </c>
      <c r="GE160" s="124">
        <v>7.32</v>
      </c>
      <c r="GF160" s="125">
        <v>1084338.3999999999</v>
      </c>
      <c r="GG160" s="125">
        <v>3778.1825783972122</v>
      </c>
      <c r="GH160" s="125">
        <v>3387097.370000001</v>
      </c>
      <c r="GI160" s="125">
        <v>11801.732996515682</v>
      </c>
      <c r="GJ160" s="125">
        <v>2442.1</v>
      </c>
      <c r="GK160" s="125">
        <v>8.5090592334494772</v>
      </c>
      <c r="GL160" s="125">
        <v>300386.43</v>
      </c>
      <c r="GM160" s="125">
        <v>1046.6426132404181</v>
      </c>
      <c r="GN160" s="125">
        <v>71398.3</v>
      </c>
      <c r="GO160" s="125">
        <v>248.77456445993033</v>
      </c>
      <c r="GP160" s="125">
        <v>15637.34</v>
      </c>
      <c r="GQ160" s="125">
        <v>54.485505226480839</v>
      </c>
      <c r="GR160" s="125">
        <v>21255.200000000001</v>
      </c>
      <c r="GS160" s="125">
        <v>74.05993031358885</v>
      </c>
      <c r="GT160" s="125">
        <v>2975978.0000000009</v>
      </c>
      <c r="GU160" s="125">
        <v>10369.261324041816</v>
      </c>
      <c r="GV160" s="125">
        <v>-735489.16000000155</v>
      </c>
      <c r="GW160" s="125">
        <v>-2562.6800000000053</v>
      </c>
      <c r="GX160" s="55">
        <v>0</v>
      </c>
      <c r="GY160" s="55">
        <v>0</v>
      </c>
      <c r="GZ160" s="55">
        <v>0</v>
      </c>
      <c r="HA160" s="55" t="s">
        <v>1898</v>
      </c>
      <c r="HB160" s="172">
        <v>0.60915320043146748</v>
      </c>
      <c r="HC160" s="123">
        <v>37</v>
      </c>
      <c r="HD160" s="153">
        <v>4.2973286875725901E-2</v>
      </c>
      <c r="HE160" s="123">
        <v>1</v>
      </c>
      <c r="HF160" s="153">
        <v>3.4843205574912892E-3</v>
      </c>
      <c r="HG160" s="123">
        <v>1185</v>
      </c>
      <c r="HH160" s="153">
        <v>1.3763066202090593</v>
      </c>
      <c r="HI160" s="123">
        <v>11</v>
      </c>
      <c r="HJ160" s="153">
        <v>3.8327526132404179E-2</v>
      </c>
      <c r="HK160" s="123">
        <v>656</v>
      </c>
      <c r="HL160" s="153">
        <v>0.76190476190476186</v>
      </c>
      <c r="HM160" s="123">
        <v>14</v>
      </c>
      <c r="HN160" s="153">
        <v>4.878048780487805E-2</v>
      </c>
      <c r="HO160" s="123">
        <v>558</v>
      </c>
      <c r="HP160" s="153">
        <v>0.6480836236933798</v>
      </c>
      <c r="HQ160" s="123">
        <v>108</v>
      </c>
      <c r="HR160" s="153">
        <v>0.12543554006968641</v>
      </c>
      <c r="HS160" s="123">
        <v>1</v>
      </c>
      <c r="HT160" s="153">
        <v>0.5</v>
      </c>
      <c r="HU160" s="123">
        <v>2</v>
      </c>
      <c r="HV160" s="153">
        <v>1</v>
      </c>
      <c r="HW160" s="123">
        <v>106</v>
      </c>
      <c r="HX160" s="123">
        <v>35.333333333333336</v>
      </c>
      <c r="HY160" s="153">
        <v>0.73611111111111116</v>
      </c>
      <c r="HZ160" s="123">
        <v>7541</v>
      </c>
      <c r="IA160" s="153">
        <v>8.7584204413472708</v>
      </c>
      <c r="IB160" s="123">
        <v>16</v>
      </c>
      <c r="IC160" s="153">
        <v>5.5749128919860627E-2</v>
      </c>
      <c r="ID160" s="123">
        <v>2935</v>
      </c>
      <c r="IE160" s="153">
        <v>3.4088269454123115</v>
      </c>
      <c r="IF160" s="123">
        <v>114</v>
      </c>
      <c r="IG160" s="153">
        <v>0.39721254355400698</v>
      </c>
      <c r="IH160" s="123">
        <v>438</v>
      </c>
      <c r="II160" s="153">
        <v>0.50871080139372826</v>
      </c>
      <c r="IJ160" s="123">
        <v>60</v>
      </c>
      <c r="IK160" s="153">
        <v>0.20905923344947736</v>
      </c>
      <c r="IL160" s="95">
        <v>0</v>
      </c>
      <c r="IM160" s="95">
        <v>0</v>
      </c>
      <c r="IN160" s="95">
        <v>0</v>
      </c>
      <c r="IO160" s="95">
        <v>0</v>
      </c>
      <c r="IP160" s="95">
        <v>0</v>
      </c>
      <c r="IQ160" s="113" t="s">
        <v>1900</v>
      </c>
      <c r="IR160" s="113" t="s">
        <v>1900</v>
      </c>
      <c r="IS160" s="113" t="s">
        <v>1900</v>
      </c>
      <c r="IT160" s="95">
        <v>74.14</v>
      </c>
      <c r="IU160" s="95">
        <v>11</v>
      </c>
      <c r="IV160" s="113">
        <v>3.8327526132404179E-2</v>
      </c>
      <c r="IW160" s="95" t="s">
        <v>1900</v>
      </c>
      <c r="IX160" s="95" t="s">
        <v>1900</v>
      </c>
      <c r="IY160" s="124" t="s">
        <v>1900</v>
      </c>
      <c r="IZ160" s="124" t="s">
        <v>1900</v>
      </c>
      <c r="JA160" s="182" t="s">
        <v>272</v>
      </c>
      <c r="JB160" s="182">
        <v>1</v>
      </c>
      <c r="JC160" s="230">
        <v>3.4129692832764505E-3</v>
      </c>
      <c r="JD160" s="205"/>
    </row>
    <row r="161" spans="1:264" s="35" customFormat="1" ht="29.25" hidden="1" customHeight="1">
      <c r="A161" s="122" t="s">
        <v>278</v>
      </c>
      <c r="B161" s="158" t="s">
        <v>278</v>
      </c>
      <c r="C161" s="158" t="s">
        <v>1825</v>
      </c>
      <c r="D161" s="55">
        <v>514</v>
      </c>
      <c r="E161" s="158" t="s">
        <v>1639</v>
      </c>
      <c r="F161" s="145">
        <v>514</v>
      </c>
      <c r="G161" s="55" t="s">
        <v>2114</v>
      </c>
      <c r="H161" s="123">
        <v>1619</v>
      </c>
      <c r="I161" s="123">
        <v>3749</v>
      </c>
      <c r="J161" s="124">
        <v>2.3156268999999998</v>
      </c>
      <c r="K161" s="124">
        <v>22.0245213</v>
      </c>
      <c r="L161" s="123">
        <v>1507</v>
      </c>
      <c r="M161" s="123">
        <v>2242</v>
      </c>
      <c r="N161" s="123">
        <v>197</v>
      </c>
      <c r="O161" s="123">
        <v>259</v>
      </c>
      <c r="P161" s="123">
        <v>417</v>
      </c>
      <c r="Q161" s="123">
        <v>327</v>
      </c>
      <c r="R161" s="123">
        <v>339</v>
      </c>
      <c r="S161" s="123">
        <v>460</v>
      </c>
      <c r="T161" s="123">
        <v>405</v>
      </c>
      <c r="U161" s="123">
        <v>432</v>
      </c>
      <c r="V161" s="123">
        <v>201</v>
      </c>
      <c r="W161" s="123">
        <v>208</v>
      </c>
      <c r="X161" s="123">
        <v>289</v>
      </c>
      <c r="Y161" s="123">
        <v>155</v>
      </c>
      <c r="Z161" s="123">
        <v>60</v>
      </c>
      <c r="AA161" s="123">
        <v>1075</v>
      </c>
      <c r="AB161" s="123">
        <v>631</v>
      </c>
      <c r="AC161" s="123">
        <v>504</v>
      </c>
      <c r="AD161" s="123">
        <v>143</v>
      </c>
      <c r="AE161" s="123">
        <v>2149</v>
      </c>
      <c r="AF161" s="123">
        <v>1004</v>
      </c>
      <c r="AG161" s="123">
        <v>450</v>
      </c>
      <c r="AH161" s="123">
        <v>3</v>
      </c>
      <c r="AI161" s="123">
        <v>664</v>
      </c>
      <c r="AJ161" s="123">
        <v>186</v>
      </c>
      <c r="AK161" s="123">
        <v>28</v>
      </c>
      <c r="AL161" s="123">
        <v>18</v>
      </c>
      <c r="AM161" s="123">
        <v>100</v>
      </c>
      <c r="AN161" s="125">
        <v>566.17912291537982</v>
      </c>
      <c r="AO161" s="125">
        <v>416</v>
      </c>
      <c r="AP161" s="123">
        <v>18</v>
      </c>
      <c r="AQ161" s="123">
        <v>102</v>
      </c>
      <c r="AR161" s="123">
        <v>473</v>
      </c>
      <c r="AS161" s="123">
        <v>193</v>
      </c>
      <c r="AT161" s="123">
        <v>165</v>
      </c>
      <c r="AU161" s="123">
        <v>112</v>
      </c>
      <c r="AV161" s="123">
        <v>86</v>
      </c>
      <c r="AW161" s="123">
        <v>82</v>
      </c>
      <c r="AX161" s="123">
        <v>56</v>
      </c>
      <c r="AY161" s="123">
        <v>70</v>
      </c>
      <c r="AZ161" s="123">
        <v>262</v>
      </c>
      <c r="BA161" s="125">
        <v>26948.74891236793</v>
      </c>
      <c r="BB161" s="125">
        <v>19044</v>
      </c>
      <c r="BC161" s="123">
        <v>75</v>
      </c>
      <c r="BD161" s="123">
        <v>260</v>
      </c>
      <c r="BE161" s="123">
        <v>304</v>
      </c>
      <c r="BF161" s="123">
        <v>205</v>
      </c>
      <c r="BG161" s="123">
        <v>128</v>
      </c>
      <c r="BH161" s="123">
        <v>110</v>
      </c>
      <c r="BI161" s="123">
        <v>95</v>
      </c>
      <c r="BJ161" s="123">
        <v>90</v>
      </c>
      <c r="BK161" s="123">
        <v>78</v>
      </c>
      <c r="BL161" s="123">
        <v>46</v>
      </c>
      <c r="BM161" s="123">
        <v>54</v>
      </c>
      <c r="BN161" s="123">
        <v>37</v>
      </c>
      <c r="BO161" s="123">
        <v>27</v>
      </c>
      <c r="BP161" s="123">
        <v>20</v>
      </c>
      <c r="BQ161" s="123">
        <v>15</v>
      </c>
      <c r="BR161" s="123">
        <v>10</v>
      </c>
      <c r="BS161" s="123">
        <v>10</v>
      </c>
      <c r="BT161" s="123">
        <v>7</v>
      </c>
      <c r="BU161" s="123">
        <v>8</v>
      </c>
      <c r="BV161" s="123">
        <v>5</v>
      </c>
      <c r="BW161" s="123">
        <v>25</v>
      </c>
      <c r="BX161" s="123">
        <v>852</v>
      </c>
      <c r="BY161" s="125">
        <v>38647.748826291077</v>
      </c>
      <c r="BZ161" s="125">
        <v>33451</v>
      </c>
      <c r="CA161" s="123">
        <v>241</v>
      </c>
      <c r="CB161" s="125">
        <v>15739.008298755187</v>
      </c>
      <c r="CC161" s="125">
        <v>12816</v>
      </c>
      <c r="CD161" s="123">
        <v>556</v>
      </c>
      <c r="CE161" s="125">
        <v>14743.03417266187</v>
      </c>
      <c r="CF161" s="125">
        <v>10536</v>
      </c>
      <c r="CG161" s="123">
        <v>1028</v>
      </c>
      <c r="CH161" s="123">
        <v>330</v>
      </c>
      <c r="CI161" s="123">
        <v>186</v>
      </c>
      <c r="CJ161" s="123">
        <v>43</v>
      </c>
      <c r="CK161" s="123">
        <v>15</v>
      </c>
      <c r="CL161" s="123">
        <v>22</v>
      </c>
      <c r="CM161" s="126">
        <v>1.3588634959851761E-2</v>
      </c>
      <c r="CN161" s="123">
        <v>79</v>
      </c>
      <c r="CO161" s="126">
        <v>4.8795552810376779E-2</v>
      </c>
      <c r="CP161" s="123">
        <v>735</v>
      </c>
      <c r="CQ161" s="123">
        <v>241</v>
      </c>
      <c r="CR161" s="126">
        <v>6.4283809015737534E-2</v>
      </c>
      <c r="CS161" s="123">
        <v>61</v>
      </c>
      <c r="CT161" s="126">
        <f t="shared" si="17"/>
        <v>3.7677578752316247E-2</v>
      </c>
      <c r="CU161" s="123">
        <v>1041</v>
      </c>
      <c r="CV161" s="126">
        <f t="shared" si="18"/>
        <v>0.64298949969116737</v>
      </c>
      <c r="CW161" s="123">
        <v>8</v>
      </c>
      <c r="CX161" s="126">
        <f t="shared" si="19"/>
        <v>4.9413218035824586E-3</v>
      </c>
      <c r="CY161" s="123">
        <v>411</v>
      </c>
      <c r="CZ161" s="126">
        <f t="shared" si="20"/>
        <v>0.25386040765904877</v>
      </c>
      <c r="DA161" s="122" t="s">
        <v>2002</v>
      </c>
      <c r="DB161" s="55"/>
      <c r="DC161" s="55">
        <v>62</v>
      </c>
      <c r="DD161" s="55">
        <v>14</v>
      </c>
      <c r="DE161" s="78" t="s">
        <v>350</v>
      </c>
      <c r="DF161" s="127" t="s">
        <v>351</v>
      </c>
      <c r="DG161" s="78" t="s">
        <v>468</v>
      </c>
      <c r="DH161" s="127" t="s">
        <v>469</v>
      </c>
      <c r="DI161" s="78" t="s">
        <v>428</v>
      </c>
      <c r="DJ161" s="127" t="s">
        <v>429</v>
      </c>
      <c r="DK161" s="78" t="s">
        <v>470</v>
      </c>
      <c r="DL161" s="127" t="s">
        <v>471</v>
      </c>
      <c r="DM161" s="127" t="s">
        <v>472</v>
      </c>
      <c r="DN161" s="55" t="s">
        <v>1897</v>
      </c>
      <c r="DO161" s="68">
        <v>12.933264355923434</v>
      </c>
      <c r="DP161" s="55" t="s">
        <v>1898</v>
      </c>
      <c r="DQ161" s="55" t="s">
        <v>272</v>
      </c>
      <c r="DR161" s="127" t="s">
        <v>431</v>
      </c>
      <c r="DS161" s="169" t="s">
        <v>2115</v>
      </c>
      <c r="DT161" s="77"/>
      <c r="DU161" s="78" t="s">
        <v>267</v>
      </c>
      <c r="DV161" s="123">
        <v>1659</v>
      </c>
      <c r="DW161" s="123">
        <v>1626</v>
      </c>
      <c r="DX161" s="55">
        <v>7</v>
      </c>
      <c r="DY161" s="55">
        <v>26</v>
      </c>
      <c r="DZ161" s="55">
        <v>15</v>
      </c>
      <c r="EA161" s="55">
        <v>229</v>
      </c>
      <c r="EB161" s="123">
        <v>844</v>
      </c>
      <c r="EC161" s="55">
        <v>514</v>
      </c>
      <c r="ED161" s="55">
        <v>38</v>
      </c>
      <c r="EE161" s="55">
        <v>3</v>
      </c>
      <c r="EF161" s="55">
        <v>16</v>
      </c>
      <c r="EG161" s="55">
        <v>0</v>
      </c>
      <c r="EH161" s="78">
        <v>15</v>
      </c>
      <c r="EI161" s="78">
        <v>3</v>
      </c>
      <c r="EJ161" s="127" t="s">
        <v>268</v>
      </c>
      <c r="EK161" s="127" t="s">
        <v>269</v>
      </c>
      <c r="EL161" s="81">
        <v>16126</v>
      </c>
      <c r="EM161" s="78">
        <v>76</v>
      </c>
      <c r="EN161" s="78" t="s">
        <v>445</v>
      </c>
      <c r="EO161" s="84">
        <v>156524</v>
      </c>
      <c r="EP161" s="78">
        <v>18.440000000000001</v>
      </c>
      <c r="EQ161" s="263">
        <v>176414.20794636401</v>
      </c>
      <c r="ER161" s="263">
        <v>787767.41722118901</v>
      </c>
      <c r="ES161" s="84">
        <f t="shared" si="21"/>
        <v>611353.20927482494</v>
      </c>
      <c r="ET161" s="113">
        <f t="shared" si="22"/>
        <v>0.77605800380947898</v>
      </c>
      <c r="EU161" s="55">
        <v>0</v>
      </c>
      <c r="EV161" s="55">
        <v>40</v>
      </c>
      <c r="EW161" s="55" t="s">
        <v>1898</v>
      </c>
      <c r="EX161" s="78" t="s">
        <v>267</v>
      </c>
      <c r="EY161" s="158"/>
      <c r="EZ161" s="158"/>
      <c r="FA161" s="78" t="s">
        <v>267</v>
      </c>
      <c r="FB161" s="55" t="s">
        <v>51</v>
      </c>
      <c r="FC161" s="55" t="s">
        <v>1898</v>
      </c>
      <c r="FD161" s="122"/>
      <c r="FE161" s="55"/>
      <c r="FF161" s="127" t="s">
        <v>267</v>
      </c>
      <c r="FG161" s="55" t="s">
        <v>272</v>
      </c>
      <c r="FH161" s="78" t="s">
        <v>1640</v>
      </c>
      <c r="FI161" s="78" t="s">
        <v>474</v>
      </c>
      <c r="FJ161" s="55">
        <v>4004</v>
      </c>
      <c r="FK161" s="55">
        <v>13</v>
      </c>
      <c r="FL161" s="78" t="s">
        <v>475</v>
      </c>
      <c r="FM161" s="55"/>
      <c r="FN161" s="55" t="s">
        <v>1900</v>
      </c>
      <c r="FO161" s="55" t="s">
        <v>1901</v>
      </c>
      <c r="FP161" s="55">
        <v>8</v>
      </c>
      <c r="FQ161" s="125">
        <v>257502366.57932156</v>
      </c>
      <c r="FR161" s="125">
        <v>155215.41083744518</v>
      </c>
      <c r="FS161" s="55">
        <v>2.35</v>
      </c>
      <c r="FT161" s="55">
        <v>3.25</v>
      </c>
      <c r="FU161" s="55">
        <v>4</v>
      </c>
      <c r="FV161" s="125">
        <v>12685000</v>
      </c>
      <c r="FW161" s="55">
        <v>9</v>
      </c>
      <c r="FX161" s="125">
        <v>6505013.5999999996</v>
      </c>
      <c r="FY161" s="55">
        <v>10</v>
      </c>
      <c r="FZ161" s="125">
        <v>140568421.58000001</v>
      </c>
      <c r="GA161" s="55" t="s">
        <v>1900</v>
      </c>
      <c r="GB161" s="55" t="s">
        <v>1901</v>
      </c>
      <c r="GC161" s="55" t="s">
        <v>1900</v>
      </c>
      <c r="GD161" s="124">
        <v>91.27</v>
      </c>
      <c r="GE161" s="124">
        <v>40.840000000000003</v>
      </c>
      <c r="GF161" s="125">
        <v>10500555.209999999</v>
      </c>
      <c r="GG161" s="125">
        <v>6457.9060332103318</v>
      </c>
      <c r="GH161" s="125">
        <v>16689498.310000002</v>
      </c>
      <c r="GI161" s="125">
        <v>10264.144102091022</v>
      </c>
      <c r="GJ161" s="125">
        <v>1702899.48</v>
      </c>
      <c r="GK161" s="125">
        <v>1047.2936531365312</v>
      </c>
      <c r="GL161" s="125">
        <v>1641705.51</v>
      </c>
      <c r="GM161" s="125">
        <v>1009.6589852398524</v>
      </c>
      <c r="GN161" s="125">
        <v>802573.46</v>
      </c>
      <c r="GO161" s="125">
        <v>493.58761377613774</v>
      </c>
      <c r="GP161" s="125">
        <v>72251.92</v>
      </c>
      <c r="GQ161" s="125">
        <v>44.435375153751536</v>
      </c>
      <c r="GR161" s="125">
        <v>79733.36</v>
      </c>
      <c r="GS161" s="125">
        <v>49.036506765067649</v>
      </c>
      <c r="GT161" s="125">
        <v>12390334.580000002</v>
      </c>
      <c r="GU161" s="125">
        <v>7620.1319680196812</v>
      </c>
      <c r="GV161" s="125">
        <v>3357526.2899999991</v>
      </c>
      <c r="GW161" s="125">
        <v>2064.8993173431727</v>
      </c>
      <c r="GX161" s="55" t="s">
        <v>2116</v>
      </c>
      <c r="GY161" s="55">
        <v>0</v>
      </c>
      <c r="GZ161" s="55">
        <v>0</v>
      </c>
      <c r="HA161" s="55" t="s">
        <v>1901</v>
      </c>
      <c r="HB161" s="172">
        <v>0.64275980793544496</v>
      </c>
      <c r="HC161" s="123">
        <v>1380</v>
      </c>
      <c r="HD161" s="153">
        <v>0.28290282902829028</v>
      </c>
      <c r="HE161" s="123">
        <v>220</v>
      </c>
      <c r="HF161" s="153">
        <v>0.13530135301353013</v>
      </c>
      <c r="HG161" s="123">
        <v>7094</v>
      </c>
      <c r="HH161" s="153">
        <v>1.4542845428454283</v>
      </c>
      <c r="HI161" s="123">
        <v>149</v>
      </c>
      <c r="HJ161" s="153">
        <v>9.1635916359163586E-2</v>
      </c>
      <c r="HK161" s="123">
        <v>2466</v>
      </c>
      <c r="HL161" s="153">
        <v>0.50553505535055354</v>
      </c>
      <c r="HM161" s="123">
        <v>9</v>
      </c>
      <c r="HN161" s="153">
        <v>5.5350553505535052E-3</v>
      </c>
      <c r="HO161" s="123">
        <v>7485</v>
      </c>
      <c r="HP161" s="153">
        <v>1.534440344403444</v>
      </c>
      <c r="HQ161" s="123">
        <v>3655</v>
      </c>
      <c r="HR161" s="153">
        <v>0.7492824928249282</v>
      </c>
      <c r="HS161" s="123">
        <v>54</v>
      </c>
      <c r="HT161" s="153">
        <v>27</v>
      </c>
      <c r="HU161" s="123">
        <v>60</v>
      </c>
      <c r="HV161" s="153">
        <v>30</v>
      </c>
      <c r="HW161" s="123">
        <v>1337</v>
      </c>
      <c r="HX161" s="123">
        <v>445.66666666666669</v>
      </c>
      <c r="HY161" s="153">
        <v>0.92847222222222225</v>
      </c>
      <c r="HZ161" s="123">
        <v>36948</v>
      </c>
      <c r="IA161" s="153">
        <v>7.5744157441574416</v>
      </c>
      <c r="IB161" s="123">
        <v>171</v>
      </c>
      <c r="IC161" s="153">
        <v>0.10516605166051661</v>
      </c>
      <c r="ID161" s="123">
        <v>27014</v>
      </c>
      <c r="IE161" s="153">
        <v>5.5379253792537924</v>
      </c>
      <c r="IF161" s="123">
        <v>1413</v>
      </c>
      <c r="IG161" s="153">
        <v>0.86900369003690037</v>
      </c>
      <c r="IH161" s="123">
        <v>1924</v>
      </c>
      <c r="II161" s="153">
        <v>0.39442394423944244</v>
      </c>
      <c r="IJ161" s="123">
        <v>511</v>
      </c>
      <c r="IK161" s="153">
        <v>0.31426814268142683</v>
      </c>
      <c r="IL161" s="95">
        <v>0</v>
      </c>
      <c r="IM161" s="95">
        <v>0</v>
      </c>
      <c r="IN161" s="95">
        <v>0</v>
      </c>
      <c r="IO161" s="95">
        <v>0</v>
      </c>
      <c r="IP161" s="95">
        <v>0</v>
      </c>
      <c r="IQ161" s="113" t="s">
        <v>1900</v>
      </c>
      <c r="IR161" s="113" t="s">
        <v>1900</v>
      </c>
      <c r="IS161" s="113" t="s">
        <v>1900</v>
      </c>
      <c r="IT161" s="95">
        <v>19</v>
      </c>
      <c r="IU161" s="95">
        <v>37</v>
      </c>
      <c r="IV161" s="113">
        <v>2.2755227552275523E-2</v>
      </c>
      <c r="IW161" s="95">
        <v>6</v>
      </c>
      <c r="IX161" s="95">
        <v>28</v>
      </c>
      <c r="IY161" s="124">
        <f t="shared" ref="IY161:IZ164" si="25">(IW161/$DW161)*100</f>
        <v>0.36900369003690037</v>
      </c>
      <c r="IZ161" s="124">
        <f t="shared" si="25"/>
        <v>1.7220172201722017</v>
      </c>
      <c r="JA161" s="182" t="s">
        <v>272</v>
      </c>
      <c r="JB161" s="182">
        <v>66</v>
      </c>
      <c r="JC161" s="230">
        <v>3.9783001808318265E-2</v>
      </c>
      <c r="JD161" s="205"/>
    </row>
    <row r="162" spans="1:264" s="35" customFormat="1" ht="29.25" hidden="1" customHeight="1">
      <c r="A162" s="122" t="s">
        <v>278</v>
      </c>
      <c r="B162" s="158" t="s">
        <v>278</v>
      </c>
      <c r="C162" s="158" t="s">
        <v>1676</v>
      </c>
      <c r="D162" s="55">
        <v>2</v>
      </c>
      <c r="E162" s="158" t="s">
        <v>1642</v>
      </c>
      <c r="F162" s="145">
        <v>2</v>
      </c>
      <c r="G162" s="55" t="s">
        <v>2117</v>
      </c>
      <c r="H162" s="123">
        <v>1547</v>
      </c>
      <c r="I162" s="123">
        <v>2895</v>
      </c>
      <c r="J162" s="124">
        <v>1.8713639</v>
      </c>
      <c r="K162" s="124">
        <v>26.1820944</v>
      </c>
      <c r="L162" s="123">
        <v>1020</v>
      </c>
      <c r="M162" s="123">
        <v>1875</v>
      </c>
      <c r="N162" s="123">
        <v>112</v>
      </c>
      <c r="O162" s="123">
        <v>195</v>
      </c>
      <c r="P162" s="123">
        <v>210</v>
      </c>
      <c r="Q162" s="123">
        <v>175</v>
      </c>
      <c r="R162" s="123">
        <v>168</v>
      </c>
      <c r="S162" s="123">
        <v>341</v>
      </c>
      <c r="T162" s="123">
        <v>268</v>
      </c>
      <c r="U162" s="123">
        <v>264</v>
      </c>
      <c r="V162" s="123">
        <v>184</v>
      </c>
      <c r="W162" s="123">
        <v>206</v>
      </c>
      <c r="X162" s="123">
        <v>423</v>
      </c>
      <c r="Y162" s="123">
        <v>274</v>
      </c>
      <c r="Z162" s="123">
        <v>75</v>
      </c>
      <c r="AA162" s="123">
        <v>617</v>
      </c>
      <c r="AB162" s="123">
        <v>896</v>
      </c>
      <c r="AC162" s="123">
        <v>772</v>
      </c>
      <c r="AD162" s="123">
        <v>143</v>
      </c>
      <c r="AE162" s="123">
        <v>840</v>
      </c>
      <c r="AF162" s="123">
        <v>1839</v>
      </c>
      <c r="AG162" s="123">
        <v>68</v>
      </c>
      <c r="AH162" s="123">
        <v>5</v>
      </c>
      <c r="AI162" s="123">
        <v>794</v>
      </c>
      <c r="AJ162" s="123">
        <v>204</v>
      </c>
      <c r="AK162" s="123">
        <v>43</v>
      </c>
      <c r="AL162" s="123">
        <v>35</v>
      </c>
      <c r="AM162" s="123">
        <v>205</v>
      </c>
      <c r="AN162" s="125">
        <v>516.3574660633484</v>
      </c>
      <c r="AO162" s="125">
        <v>358</v>
      </c>
      <c r="AP162" s="123">
        <v>40</v>
      </c>
      <c r="AQ162" s="123">
        <v>102</v>
      </c>
      <c r="AR162" s="123">
        <v>516</v>
      </c>
      <c r="AS162" s="123">
        <v>184</v>
      </c>
      <c r="AT162" s="123">
        <v>147</v>
      </c>
      <c r="AU162" s="123">
        <v>84</v>
      </c>
      <c r="AV162" s="123">
        <v>86</v>
      </c>
      <c r="AW162" s="123">
        <v>76</v>
      </c>
      <c r="AX162" s="123">
        <v>51</v>
      </c>
      <c r="AY162" s="123">
        <v>34</v>
      </c>
      <c r="AZ162" s="123">
        <v>227</v>
      </c>
      <c r="BA162" s="125">
        <v>25103.872298624756</v>
      </c>
      <c r="BB162" s="125">
        <v>15600</v>
      </c>
      <c r="BC162" s="123">
        <v>81</v>
      </c>
      <c r="BD162" s="123">
        <v>251</v>
      </c>
      <c r="BE162" s="123">
        <v>402</v>
      </c>
      <c r="BF162" s="123">
        <v>187</v>
      </c>
      <c r="BG162" s="123">
        <v>120</v>
      </c>
      <c r="BH162" s="123">
        <v>91</v>
      </c>
      <c r="BI162" s="123">
        <v>83</v>
      </c>
      <c r="BJ162" s="123">
        <v>50</v>
      </c>
      <c r="BK162" s="123">
        <v>63</v>
      </c>
      <c r="BL162" s="123">
        <v>47</v>
      </c>
      <c r="BM162" s="123">
        <v>33</v>
      </c>
      <c r="BN162" s="123">
        <v>23</v>
      </c>
      <c r="BO162" s="123">
        <v>16</v>
      </c>
      <c r="BP162" s="123">
        <v>14</v>
      </c>
      <c r="BQ162" s="123">
        <v>9</v>
      </c>
      <c r="BR162" s="123">
        <v>8</v>
      </c>
      <c r="BS162" s="123">
        <v>9</v>
      </c>
      <c r="BT162" s="123">
        <v>7</v>
      </c>
      <c r="BU162" s="123">
        <v>4</v>
      </c>
      <c r="BV162" s="123">
        <v>4</v>
      </c>
      <c r="BW162" s="123">
        <v>25</v>
      </c>
      <c r="BX162" s="123">
        <v>633</v>
      </c>
      <c r="BY162" s="125">
        <v>41031.489731437599</v>
      </c>
      <c r="BZ162" s="125">
        <v>31676</v>
      </c>
      <c r="CA162" s="123">
        <v>128</v>
      </c>
      <c r="CB162" s="125">
        <v>12877.6015625</v>
      </c>
      <c r="CC162" s="125">
        <v>7475</v>
      </c>
      <c r="CD162" s="123">
        <v>765</v>
      </c>
      <c r="CE162" s="125">
        <v>14421.75294117647</v>
      </c>
      <c r="CF162" s="125">
        <v>10536</v>
      </c>
      <c r="CG162" s="123">
        <v>1055</v>
      </c>
      <c r="CH162" s="123">
        <v>258</v>
      </c>
      <c r="CI162" s="123">
        <v>146</v>
      </c>
      <c r="CJ162" s="123">
        <v>51</v>
      </c>
      <c r="CK162" s="123">
        <v>14</v>
      </c>
      <c r="CL162" s="123">
        <v>17</v>
      </c>
      <c r="CM162" s="126">
        <v>1.098901098901099E-2</v>
      </c>
      <c r="CN162" s="123">
        <v>104</v>
      </c>
      <c r="CO162" s="126">
        <v>6.7226890756302518E-2</v>
      </c>
      <c r="CP162" s="123">
        <v>759</v>
      </c>
      <c r="CQ162" s="123">
        <v>156</v>
      </c>
      <c r="CR162" s="126">
        <v>5.3886010362694303E-2</v>
      </c>
      <c r="CS162" s="123">
        <v>284</v>
      </c>
      <c r="CT162" s="126">
        <f t="shared" si="17"/>
        <v>0.18358112475759533</v>
      </c>
      <c r="CU162" s="123">
        <v>804</v>
      </c>
      <c r="CV162" s="126">
        <f t="shared" si="18"/>
        <v>0.51971557853910799</v>
      </c>
      <c r="CW162" s="123">
        <v>98</v>
      </c>
      <c r="CX162" s="126">
        <f t="shared" si="19"/>
        <v>6.3348416289592757E-2</v>
      </c>
      <c r="CY162" s="123">
        <v>498</v>
      </c>
      <c r="CZ162" s="126">
        <f t="shared" si="20"/>
        <v>0.32191338073691017</v>
      </c>
      <c r="DA162" s="122" t="s">
        <v>2004</v>
      </c>
      <c r="DB162" s="55"/>
      <c r="DC162" s="55">
        <v>132</v>
      </c>
      <c r="DD162" s="55">
        <v>5</v>
      </c>
      <c r="DE162" s="78" t="s">
        <v>396</v>
      </c>
      <c r="DF162" s="127" t="s">
        <v>397</v>
      </c>
      <c r="DG162" s="78" t="s">
        <v>590</v>
      </c>
      <c r="DH162" s="127" t="s">
        <v>591</v>
      </c>
      <c r="DI162" s="78" t="s">
        <v>354</v>
      </c>
      <c r="DJ162" s="127" t="s">
        <v>355</v>
      </c>
      <c r="DK162" s="78" t="s">
        <v>592</v>
      </c>
      <c r="DL162" s="127" t="s">
        <v>593</v>
      </c>
      <c r="DM162" s="127" t="s">
        <v>594</v>
      </c>
      <c r="DN162" s="55" t="s">
        <v>1897</v>
      </c>
      <c r="DO162" s="68">
        <v>12.231404958677686</v>
      </c>
      <c r="DP162" s="55" t="s">
        <v>1898</v>
      </c>
      <c r="DQ162" s="55" t="s">
        <v>272</v>
      </c>
      <c r="DR162" s="127" t="s">
        <v>359</v>
      </c>
      <c r="DS162" s="169" t="s">
        <v>2118</v>
      </c>
      <c r="DT162" s="78">
        <v>2020</v>
      </c>
      <c r="DU162" s="78" t="s">
        <v>267</v>
      </c>
      <c r="DV162" s="123">
        <v>1630</v>
      </c>
      <c r="DW162" s="123">
        <v>1548</v>
      </c>
      <c r="DX162" s="55">
        <v>45</v>
      </c>
      <c r="DY162" s="55">
        <v>37</v>
      </c>
      <c r="DZ162" s="55">
        <v>45</v>
      </c>
      <c r="EA162" s="55">
        <v>775</v>
      </c>
      <c r="EB162" s="123">
        <v>741</v>
      </c>
      <c r="EC162" s="55">
        <v>69</v>
      </c>
      <c r="ED162" s="55">
        <v>0</v>
      </c>
      <c r="EE162" s="55">
        <v>0</v>
      </c>
      <c r="EF162" s="55">
        <v>0</v>
      </c>
      <c r="EG162" s="55">
        <v>0</v>
      </c>
      <c r="EH162" s="78">
        <v>20</v>
      </c>
      <c r="EI162" s="78">
        <v>1</v>
      </c>
      <c r="EJ162" s="127" t="s">
        <v>268</v>
      </c>
      <c r="EK162" s="127" t="s">
        <v>269</v>
      </c>
      <c r="EL162" s="81">
        <v>13980</v>
      </c>
      <c r="EM162" s="78">
        <v>82</v>
      </c>
      <c r="EN162" s="78" t="s">
        <v>291</v>
      </c>
      <c r="EO162" s="84">
        <v>326716</v>
      </c>
      <c r="EP162" s="78">
        <v>23.34</v>
      </c>
      <c r="EQ162" s="263">
        <v>333924.67212121299</v>
      </c>
      <c r="ER162" s="263">
        <v>1059130.91193882</v>
      </c>
      <c r="ES162" s="84">
        <f t="shared" si="21"/>
        <v>725206.23981760698</v>
      </c>
      <c r="ET162" s="113">
        <f t="shared" si="22"/>
        <v>0.68471822665440063</v>
      </c>
      <c r="EU162" s="55">
        <v>12</v>
      </c>
      <c r="EV162" s="55">
        <v>2</v>
      </c>
      <c r="EW162" s="55" t="s">
        <v>1898</v>
      </c>
      <c r="EX162" s="78" t="s">
        <v>267</v>
      </c>
      <c r="EY162" s="158"/>
      <c r="EZ162" s="158"/>
      <c r="FA162" s="78" t="s">
        <v>267</v>
      </c>
      <c r="FB162" s="55" t="s">
        <v>51</v>
      </c>
      <c r="FC162" s="55" t="s">
        <v>1898</v>
      </c>
      <c r="FD162" s="122"/>
      <c r="FE162" s="55" t="s">
        <v>2006</v>
      </c>
      <c r="FF162" s="127" t="s">
        <v>267</v>
      </c>
      <c r="FG162" s="55" t="s">
        <v>1904</v>
      </c>
      <c r="FH162" s="78" t="s">
        <v>1643</v>
      </c>
      <c r="FI162" s="78" t="s">
        <v>597</v>
      </c>
      <c r="FJ162" s="55" t="s">
        <v>598</v>
      </c>
      <c r="FK162" s="55">
        <v>14</v>
      </c>
      <c r="FL162" s="78" t="s">
        <v>599</v>
      </c>
      <c r="FM162" s="55"/>
      <c r="FN162" s="55" t="s">
        <v>1900</v>
      </c>
      <c r="FO162" s="55" t="s">
        <v>1900</v>
      </c>
      <c r="FP162" s="55">
        <v>5</v>
      </c>
      <c r="FQ162" s="125">
        <v>335549698.82900017</v>
      </c>
      <c r="FR162" s="125">
        <v>205858.71093803691</v>
      </c>
      <c r="FS162" s="55">
        <v>1.5</v>
      </c>
      <c r="FT162" s="55">
        <v>3.85</v>
      </c>
      <c r="FU162" s="55">
        <v>0</v>
      </c>
      <c r="FV162" s="125">
        <v>0</v>
      </c>
      <c r="FW162" s="55">
        <v>0</v>
      </c>
      <c r="FX162" s="125">
        <v>2760949.37</v>
      </c>
      <c r="FY162" s="55">
        <v>0</v>
      </c>
      <c r="FZ162" s="125">
        <v>5520396.5599999996</v>
      </c>
      <c r="GA162" s="55" t="s">
        <v>1900</v>
      </c>
      <c r="GB162" s="55" t="s">
        <v>1901</v>
      </c>
      <c r="GC162" s="55" t="s">
        <v>1900</v>
      </c>
      <c r="GD162" s="124">
        <v>92.55</v>
      </c>
      <c r="GE162" s="124">
        <v>28.62</v>
      </c>
      <c r="GF162" s="125">
        <v>10175751.190000001</v>
      </c>
      <c r="GG162" s="125">
        <v>6573.4826808785538</v>
      </c>
      <c r="GH162" s="125">
        <v>16097934.950000001</v>
      </c>
      <c r="GI162" s="125">
        <v>10399.182784237726</v>
      </c>
      <c r="GJ162" s="125">
        <v>1428248.29</v>
      </c>
      <c r="GK162" s="125">
        <v>922.64101421188627</v>
      </c>
      <c r="GL162" s="125">
        <v>1672173.6700000002</v>
      </c>
      <c r="GM162" s="125">
        <v>1080.2155490956072</v>
      </c>
      <c r="GN162" s="125">
        <v>1266838.3</v>
      </c>
      <c r="GO162" s="125">
        <v>818.37099483204133</v>
      </c>
      <c r="GP162" s="125">
        <v>2271.39</v>
      </c>
      <c r="GQ162" s="125">
        <v>1.4673062015503875</v>
      </c>
      <c r="GR162" s="125">
        <v>308755.40000000002</v>
      </c>
      <c r="GS162" s="125">
        <v>199.45439276485789</v>
      </c>
      <c r="GT162" s="125">
        <v>11419647.900000002</v>
      </c>
      <c r="GU162" s="125">
        <v>7377.0335271317845</v>
      </c>
      <c r="GV162" s="125">
        <v>2297836.6300000008</v>
      </c>
      <c r="GW162" s="125">
        <v>1484.3905878552978</v>
      </c>
      <c r="GX162" s="55" t="s">
        <v>2119</v>
      </c>
      <c r="GY162" s="55">
        <v>0</v>
      </c>
      <c r="GZ162" s="55">
        <v>0</v>
      </c>
      <c r="HA162" s="55" t="s">
        <v>1901</v>
      </c>
      <c r="HB162" s="172">
        <v>1.0128047515189746</v>
      </c>
      <c r="HC162" s="123">
        <v>764</v>
      </c>
      <c r="HD162" s="153">
        <v>0.16451335055986219</v>
      </c>
      <c r="HE162" s="123">
        <v>85</v>
      </c>
      <c r="HF162" s="153">
        <v>5.490956072351421E-2</v>
      </c>
      <c r="HG162" s="123">
        <v>7557</v>
      </c>
      <c r="HH162" s="153">
        <v>1.6272609819121446</v>
      </c>
      <c r="HI162" s="123">
        <v>163</v>
      </c>
      <c r="HJ162" s="153">
        <v>0.10529715762273902</v>
      </c>
      <c r="HK162" s="123">
        <v>2012</v>
      </c>
      <c r="HL162" s="153">
        <v>0.43324720068906114</v>
      </c>
      <c r="HM162" s="123">
        <v>7</v>
      </c>
      <c r="HN162" s="153">
        <v>4.5219638242894053E-3</v>
      </c>
      <c r="HO162" s="123">
        <v>5947</v>
      </c>
      <c r="HP162" s="153">
        <v>1.2805770887166235</v>
      </c>
      <c r="HQ162" s="123">
        <v>6998</v>
      </c>
      <c r="HR162" s="153">
        <v>1.5068906115417742</v>
      </c>
      <c r="HS162" s="123">
        <v>40</v>
      </c>
      <c r="HT162" s="153">
        <v>20</v>
      </c>
      <c r="HU162" s="123">
        <v>37</v>
      </c>
      <c r="HV162" s="153">
        <v>18.5</v>
      </c>
      <c r="HW162" s="123">
        <v>1</v>
      </c>
      <c r="HX162" s="123">
        <v>0.33333333333333331</v>
      </c>
      <c r="HY162" s="153">
        <v>1.3888888888888888E-2</v>
      </c>
      <c r="HZ162" s="123">
        <v>41068</v>
      </c>
      <c r="IA162" s="153">
        <v>8.8432385874246346</v>
      </c>
      <c r="IB162" s="123">
        <v>260</v>
      </c>
      <c r="IC162" s="153">
        <v>0.16795865633074936</v>
      </c>
      <c r="ID162" s="123">
        <v>19799</v>
      </c>
      <c r="IE162" s="153">
        <v>4.2633505598621877</v>
      </c>
      <c r="IF162" s="123">
        <v>1701</v>
      </c>
      <c r="IG162" s="153">
        <v>1.0988372093023255</v>
      </c>
      <c r="IH162" s="123">
        <v>2124</v>
      </c>
      <c r="II162" s="153">
        <v>0.4573643410852713</v>
      </c>
      <c r="IJ162" s="123">
        <v>1564</v>
      </c>
      <c r="IK162" s="153">
        <v>1.0103359173126616</v>
      </c>
      <c r="IL162" s="95">
        <v>745</v>
      </c>
      <c r="IM162" s="95">
        <v>744</v>
      </c>
      <c r="IN162" s="95">
        <v>73</v>
      </c>
      <c r="IO162" s="95">
        <v>698</v>
      </c>
      <c r="IP162" s="95">
        <v>62</v>
      </c>
      <c r="IQ162" s="113">
        <v>93.82</v>
      </c>
      <c r="IR162" s="113">
        <v>84.93</v>
      </c>
      <c r="IS162" s="113">
        <v>12.85</v>
      </c>
      <c r="IT162" s="95">
        <v>58</v>
      </c>
      <c r="IU162" s="95">
        <v>53</v>
      </c>
      <c r="IV162" s="113">
        <v>3.4237726098191215E-2</v>
      </c>
      <c r="IW162" s="95">
        <v>7</v>
      </c>
      <c r="IX162" s="95">
        <v>30</v>
      </c>
      <c r="IY162" s="124">
        <f t="shared" si="25"/>
        <v>0.45219638242894056</v>
      </c>
      <c r="IZ162" s="124">
        <f t="shared" si="25"/>
        <v>1.9379844961240309</v>
      </c>
      <c r="JA162" s="182" t="s">
        <v>272</v>
      </c>
      <c r="JB162" s="182">
        <v>0</v>
      </c>
      <c r="JC162" s="230">
        <v>0</v>
      </c>
      <c r="JD162" s="205" t="s">
        <v>2120</v>
      </c>
    </row>
    <row r="163" spans="1:264" s="35" customFormat="1" ht="29.25" hidden="1" customHeight="1">
      <c r="A163" s="122" t="s">
        <v>278</v>
      </c>
      <c r="B163" s="158" t="s">
        <v>1688</v>
      </c>
      <c r="C163" s="158" t="s">
        <v>1803</v>
      </c>
      <c r="D163" s="55">
        <v>182</v>
      </c>
      <c r="E163" s="158" t="s">
        <v>1655</v>
      </c>
      <c r="F163" s="145">
        <v>182</v>
      </c>
      <c r="G163" s="55" t="s">
        <v>2064</v>
      </c>
      <c r="H163" s="123">
        <v>403</v>
      </c>
      <c r="I163" s="123">
        <v>451</v>
      </c>
      <c r="J163" s="124">
        <v>1.1191066999999999</v>
      </c>
      <c r="K163" s="124">
        <v>12.1404467</v>
      </c>
      <c r="L163" s="123">
        <v>176</v>
      </c>
      <c r="M163" s="123">
        <v>275</v>
      </c>
      <c r="N163" s="123">
        <v>0</v>
      </c>
      <c r="O163" s="123">
        <v>0</v>
      </c>
      <c r="P163" s="123">
        <v>0</v>
      </c>
      <c r="Q163" s="123">
        <v>0</v>
      </c>
      <c r="R163" s="123">
        <v>1</v>
      </c>
      <c r="S163" s="123">
        <v>0</v>
      </c>
      <c r="T163" s="123">
        <v>0</v>
      </c>
      <c r="U163" s="123">
        <v>2</v>
      </c>
      <c r="V163" s="123">
        <v>3</v>
      </c>
      <c r="W163" s="123">
        <v>17</v>
      </c>
      <c r="X163" s="123">
        <v>182</v>
      </c>
      <c r="Y163" s="123">
        <v>178</v>
      </c>
      <c r="Z163" s="123">
        <v>68</v>
      </c>
      <c r="AA163" s="123">
        <v>0</v>
      </c>
      <c r="AB163" s="123">
        <v>443</v>
      </c>
      <c r="AC163" s="123">
        <v>428</v>
      </c>
      <c r="AD163" s="123">
        <v>15</v>
      </c>
      <c r="AE163" s="123">
        <v>204</v>
      </c>
      <c r="AF163" s="123">
        <v>188</v>
      </c>
      <c r="AG163" s="123">
        <v>41</v>
      </c>
      <c r="AH163" s="123">
        <v>3</v>
      </c>
      <c r="AI163" s="123">
        <v>270</v>
      </c>
      <c r="AJ163" s="123">
        <v>90</v>
      </c>
      <c r="AK163" s="123">
        <v>9</v>
      </c>
      <c r="AL163" s="123">
        <v>4</v>
      </c>
      <c r="AM163" s="123">
        <v>9</v>
      </c>
      <c r="AN163" s="125">
        <v>345.08933002481388</v>
      </c>
      <c r="AO163" s="125">
        <v>254</v>
      </c>
      <c r="AP163" s="123">
        <v>5</v>
      </c>
      <c r="AQ163" s="123">
        <v>24</v>
      </c>
      <c r="AR163" s="123">
        <v>245</v>
      </c>
      <c r="AS163" s="123">
        <v>53</v>
      </c>
      <c r="AT163" s="123">
        <v>19</v>
      </c>
      <c r="AU163" s="123">
        <v>18</v>
      </c>
      <c r="AV163" s="123">
        <v>6</v>
      </c>
      <c r="AW163" s="123">
        <v>6</v>
      </c>
      <c r="AX163" s="123">
        <v>3</v>
      </c>
      <c r="AY163" s="123">
        <v>9</v>
      </c>
      <c r="AZ163" s="123">
        <v>15</v>
      </c>
      <c r="BA163" s="125">
        <v>14652.721393034826</v>
      </c>
      <c r="BB163" s="125">
        <v>10536</v>
      </c>
      <c r="BC163" s="123">
        <v>15</v>
      </c>
      <c r="BD163" s="123">
        <v>64</v>
      </c>
      <c r="BE163" s="123">
        <v>225</v>
      </c>
      <c r="BF163" s="123">
        <v>34</v>
      </c>
      <c r="BG163" s="123">
        <v>23</v>
      </c>
      <c r="BH163" s="123">
        <v>11</v>
      </c>
      <c r="BI163" s="123">
        <v>6</v>
      </c>
      <c r="BJ163" s="123">
        <v>8</v>
      </c>
      <c r="BK163" s="123">
        <v>6</v>
      </c>
      <c r="BL163" s="123">
        <v>2</v>
      </c>
      <c r="BM163" s="123">
        <v>1</v>
      </c>
      <c r="BN163" s="123">
        <v>1</v>
      </c>
      <c r="BO163" s="123">
        <v>2</v>
      </c>
      <c r="BP163" s="123">
        <v>0</v>
      </c>
      <c r="BQ163" s="123">
        <v>2</v>
      </c>
      <c r="BR163" s="123">
        <v>1</v>
      </c>
      <c r="BS163" s="123">
        <v>1</v>
      </c>
      <c r="BT163" s="123">
        <v>0</v>
      </c>
      <c r="BU163" s="123">
        <v>0</v>
      </c>
      <c r="BV163" s="123">
        <v>0</v>
      </c>
      <c r="BW163" s="123">
        <v>0</v>
      </c>
      <c r="BX163" s="123">
        <v>35</v>
      </c>
      <c r="BY163" s="125">
        <v>34484.771428571432</v>
      </c>
      <c r="BZ163" s="125">
        <v>31475</v>
      </c>
      <c r="CA163" s="123">
        <v>11</v>
      </c>
      <c r="CB163" s="125">
        <v>6951.363636363636</v>
      </c>
      <c r="CC163" s="125">
        <v>4776</v>
      </c>
      <c r="CD163" s="123">
        <v>356</v>
      </c>
      <c r="CE163" s="125">
        <v>12940.904494382023</v>
      </c>
      <c r="CF163" s="125">
        <v>10536</v>
      </c>
      <c r="CG163" s="123">
        <v>351</v>
      </c>
      <c r="CH163" s="123">
        <v>32</v>
      </c>
      <c r="CI163" s="123">
        <v>15</v>
      </c>
      <c r="CJ163" s="123">
        <v>4</v>
      </c>
      <c r="CK163" s="123">
        <v>0</v>
      </c>
      <c r="CL163" s="123">
        <v>0</v>
      </c>
      <c r="CM163" s="126">
        <v>0</v>
      </c>
      <c r="CN163" s="123">
        <v>8</v>
      </c>
      <c r="CO163" s="126">
        <v>1.9851116625310174E-2</v>
      </c>
      <c r="CP163" s="123">
        <v>280</v>
      </c>
      <c r="CQ163" s="123">
        <v>0</v>
      </c>
      <c r="CR163" s="126">
        <v>0</v>
      </c>
      <c r="CS163" s="123">
        <v>34</v>
      </c>
      <c r="CT163" s="126">
        <f t="shared" si="17"/>
        <v>8.4367245657568243E-2</v>
      </c>
      <c r="CU163" s="123">
        <v>350</v>
      </c>
      <c r="CV163" s="126">
        <f t="shared" si="18"/>
        <v>0.86848635235732008</v>
      </c>
      <c r="CW163" s="123">
        <v>34</v>
      </c>
      <c r="CX163" s="126">
        <f t="shared" si="19"/>
        <v>8.4367245657568243E-2</v>
      </c>
      <c r="CY163" s="123">
        <v>349</v>
      </c>
      <c r="CZ163" s="126">
        <f t="shared" si="20"/>
        <v>0.86600496277915628</v>
      </c>
      <c r="DA163" s="122" t="s">
        <v>2029</v>
      </c>
      <c r="DB163" s="55"/>
      <c r="DC163" s="55">
        <v>1</v>
      </c>
      <c r="DD163" s="55">
        <v>6</v>
      </c>
      <c r="DE163" s="78" t="s">
        <v>350</v>
      </c>
      <c r="DF163" s="127" t="s">
        <v>351</v>
      </c>
      <c r="DG163" s="78" t="s">
        <v>282</v>
      </c>
      <c r="DH163" s="127" t="s">
        <v>283</v>
      </c>
      <c r="DI163" s="78" t="s">
        <v>525</v>
      </c>
      <c r="DJ163" s="127" t="s">
        <v>526</v>
      </c>
      <c r="DK163" s="78" t="s">
        <v>550</v>
      </c>
      <c r="DL163" s="127" t="s">
        <v>551</v>
      </c>
      <c r="DM163" s="127" t="s">
        <v>288</v>
      </c>
      <c r="DN163" s="55" t="s">
        <v>1897</v>
      </c>
      <c r="DO163" s="68">
        <v>26.726057906458799</v>
      </c>
      <c r="DP163" s="55" t="s">
        <v>1898</v>
      </c>
      <c r="DQ163" s="55" t="s">
        <v>272</v>
      </c>
      <c r="DR163" s="127" t="s">
        <v>289</v>
      </c>
      <c r="DS163" s="169" t="s">
        <v>2121</v>
      </c>
      <c r="DT163" s="77"/>
      <c r="DU163" s="78" t="s">
        <v>519</v>
      </c>
      <c r="DV163" s="123">
        <v>407</v>
      </c>
      <c r="DW163" s="123">
        <v>403</v>
      </c>
      <c r="DX163" s="55">
        <v>4</v>
      </c>
      <c r="DY163" s="55">
        <v>0</v>
      </c>
      <c r="DZ163" s="55">
        <v>5</v>
      </c>
      <c r="EA163" s="55">
        <v>402</v>
      </c>
      <c r="EB163" s="123">
        <v>0</v>
      </c>
      <c r="EC163" s="55">
        <v>0</v>
      </c>
      <c r="ED163" s="55">
        <v>0</v>
      </c>
      <c r="EE163" s="55">
        <v>0</v>
      </c>
      <c r="EF163" s="55">
        <v>0</v>
      </c>
      <c r="EG163" s="55">
        <v>0</v>
      </c>
      <c r="EH163" s="78">
        <v>2</v>
      </c>
      <c r="EI163" s="78">
        <v>0</v>
      </c>
      <c r="EJ163" s="127" t="s">
        <v>268</v>
      </c>
      <c r="EK163" s="127" t="s">
        <v>269</v>
      </c>
      <c r="EL163" s="81">
        <v>25811</v>
      </c>
      <c r="EM163" s="78">
        <v>50</v>
      </c>
      <c r="EN163" s="78" t="s">
        <v>1656</v>
      </c>
      <c r="EO163" s="84">
        <v>24456</v>
      </c>
      <c r="EP163" s="78">
        <v>3.21</v>
      </c>
      <c r="EQ163" s="263">
        <v>25570.849586761102</v>
      </c>
      <c r="ER163" s="263">
        <v>144232.32870277399</v>
      </c>
      <c r="ES163" s="84">
        <f t="shared" si="21"/>
        <v>118661.47911601288</v>
      </c>
      <c r="ET163" s="113">
        <f t="shared" si="22"/>
        <v>0.82271069311058476</v>
      </c>
      <c r="EU163" s="55">
        <v>2</v>
      </c>
      <c r="EV163" s="55">
        <v>4</v>
      </c>
      <c r="EW163" s="55" t="s">
        <v>1898</v>
      </c>
      <c r="EX163" s="78" t="s">
        <v>267</v>
      </c>
      <c r="EY163" s="158"/>
      <c r="EZ163" s="158"/>
      <c r="FA163" s="78" t="s">
        <v>267</v>
      </c>
      <c r="FB163" s="55" t="s">
        <v>51</v>
      </c>
      <c r="FC163" s="55" t="s">
        <v>1898</v>
      </c>
      <c r="FD163" s="122"/>
      <c r="FE163" s="55" t="s">
        <v>1919</v>
      </c>
      <c r="FF163" s="127" t="s">
        <v>267</v>
      </c>
      <c r="FG163" s="55" t="s">
        <v>1904</v>
      </c>
      <c r="FH163" s="78" t="s">
        <v>1575</v>
      </c>
      <c r="FI163" s="78" t="s">
        <v>293</v>
      </c>
      <c r="FJ163" s="55">
        <v>4007</v>
      </c>
      <c r="FK163" s="55">
        <v>23</v>
      </c>
      <c r="FL163" s="78" t="s">
        <v>294</v>
      </c>
      <c r="FM163" s="55"/>
      <c r="FN163" s="55" t="s">
        <v>1900</v>
      </c>
      <c r="FO163" s="55" t="s">
        <v>1900</v>
      </c>
      <c r="FP163" s="55">
        <v>0</v>
      </c>
      <c r="FQ163" s="125">
        <v>44604655.074048944</v>
      </c>
      <c r="FR163" s="125">
        <v>109593.74711068536</v>
      </c>
      <c r="FS163" s="55">
        <v>3</v>
      </c>
      <c r="FT163" s="55">
        <v>2</v>
      </c>
      <c r="FU163" s="55">
        <v>4</v>
      </c>
      <c r="FV163" s="125">
        <v>5883200</v>
      </c>
      <c r="FW163" s="55">
        <v>4</v>
      </c>
      <c r="FX163" s="125">
        <v>922755.36</v>
      </c>
      <c r="FY163" s="55">
        <v>2</v>
      </c>
      <c r="FZ163" s="125">
        <v>2720434.18</v>
      </c>
      <c r="GA163" s="55" t="s">
        <v>1900</v>
      </c>
      <c r="GB163" s="55" t="s">
        <v>1901</v>
      </c>
      <c r="GC163" s="55" t="s">
        <v>1900</v>
      </c>
      <c r="GD163" s="124">
        <v>99.84</v>
      </c>
      <c r="GE163" s="124">
        <v>10.17</v>
      </c>
      <c r="GF163" s="125">
        <v>1670005.77</v>
      </c>
      <c r="GG163" s="125">
        <v>4143.9349131513645</v>
      </c>
      <c r="GH163" s="125">
        <v>4871260.1000000006</v>
      </c>
      <c r="GI163" s="125">
        <v>12087.494044665014</v>
      </c>
      <c r="GJ163" s="125">
        <v>255060.08000000002</v>
      </c>
      <c r="GK163" s="125">
        <v>632.90342431761792</v>
      </c>
      <c r="GL163" s="125">
        <v>416710.47</v>
      </c>
      <c r="GM163" s="125">
        <v>1034.0210173697269</v>
      </c>
      <c r="GN163" s="125">
        <v>238651.68</v>
      </c>
      <c r="GO163" s="125">
        <v>592.18779156327537</v>
      </c>
      <c r="GP163" s="125">
        <v>8607.98</v>
      </c>
      <c r="GQ163" s="125">
        <v>21.359751861042181</v>
      </c>
      <c r="GR163" s="125">
        <v>18300.349999999999</v>
      </c>
      <c r="GS163" s="125">
        <v>45.410297766749373</v>
      </c>
      <c r="GT163" s="125">
        <v>3933929.5400000005</v>
      </c>
      <c r="GU163" s="125">
        <v>9761.6117617866021</v>
      </c>
      <c r="GV163" s="125">
        <v>-3138916.1800000006</v>
      </c>
      <c r="GW163" s="125">
        <v>-7788.8738957816395</v>
      </c>
      <c r="GX163" s="55">
        <v>0</v>
      </c>
      <c r="GY163" s="55">
        <v>0</v>
      </c>
      <c r="GZ163" s="55">
        <v>0</v>
      </c>
      <c r="HA163" s="55" t="s">
        <v>1898</v>
      </c>
      <c r="HB163" s="172">
        <v>0.53887115213452819</v>
      </c>
      <c r="HC163" s="123">
        <v>51</v>
      </c>
      <c r="HD163" s="153">
        <v>4.2183622828784122E-2</v>
      </c>
      <c r="HE163" s="123">
        <v>1</v>
      </c>
      <c r="HF163" s="153">
        <v>2.4813895781637717E-3</v>
      </c>
      <c r="HG163" s="123">
        <v>1096</v>
      </c>
      <c r="HH163" s="153">
        <v>0.9065343258891646</v>
      </c>
      <c r="HI163" s="123">
        <v>9</v>
      </c>
      <c r="HJ163" s="153">
        <v>2.2332506203473945E-2</v>
      </c>
      <c r="HK163" s="123">
        <v>971</v>
      </c>
      <c r="HL163" s="153">
        <v>0.80314309346567414</v>
      </c>
      <c r="HM163" s="123">
        <v>37</v>
      </c>
      <c r="HN163" s="153">
        <v>9.1811414392059559E-2</v>
      </c>
      <c r="HO163" s="123">
        <v>491</v>
      </c>
      <c r="HP163" s="153">
        <v>0.40612076095947064</v>
      </c>
      <c r="HQ163" s="123">
        <v>381</v>
      </c>
      <c r="HR163" s="153">
        <v>0.31513647642679898</v>
      </c>
      <c r="HS163" s="123">
        <v>6</v>
      </c>
      <c r="HT163" s="153">
        <v>3</v>
      </c>
      <c r="HU163" s="123">
        <v>6</v>
      </c>
      <c r="HV163" s="153">
        <v>3</v>
      </c>
      <c r="HW163" s="123">
        <v>95</v>
      </c>
      <c r="HX163" s="123">
        <v>31.666666666666668</v>
      </c>
      <c r="HY163" s="153">
        <v>0.65972222222222221</v>
      </c>
      <c r="HZ163" s="123">
        <v>6954</v>
      </c>
      <c r="IA163" s="153">
        <v>5.7518610421836227</v>
      </c>
      <c r="IB163" s="123">
        <v>14</v>
      </c>
      <c r="IC163" s="153">
        <v>3.4739454094292806E-2</v>
      </c>
      <c r="ID163" s="123">
        <v>3654</v>
      </c>
      <c r="IE163" s="153">
        <v>3.0223325062034738</v>
      </c>
      <c r="IF163" s="123">
        <v>273</v>
      </c>
      <c r="IG163" s="153">
        <v>0.67741935483870963</v>
      </c>
      <c r="IH163" s="123">
        <v>619</v>
      </c>
      <c r="II163" s="153">
        <v>0.51199338296112495</v>
      </c>
      <c r="IJ163" s="123">
        <v>131</v>
      </c>
      <c r="IK163" s="153">
        <v>0.32506203473945411</v>
      </c>
      <c r="IL163" s="282" t="s">
        <v>1900</v>
      </c>
      <c r="IM163" s="282" t="s">
        <v>1900</v>
      </c>
      <c r="IN163" s="282" t="s">
        <v>1900</v>
      </c>
      <c r="IO163" s="282" t="s">
        <v>1900</v>
      </c>
      <c r="IP163" s="282" t="s">
        <v>1900</v>
      </c>
      <c r="IQ163" s="282" t="s">
        <v>1900</v>
      </c>
      <c r="IR163" s="282" t="s">
        <v>1900</v>
      </c>
      <c r="IS163" s="282" t="s">
        <v>1900</v>
      </c>
      <c r="IT163" s="95">
        <v>74.67</v>
      </c>
      <c r="IU163" s="95">
        <v>4</v>
      </c>
      <c r="IV163" s="113">
        <v>9.9255583126550868E-3</v>
      </c>
      <c r="IW163" s="95">
        <v>2</v>
      </c>
      <c r="IX163" s="95">
        <v>13</v>
      </c>
      <c r="IY163" s="124">
        <f t="shared" si="25"/>
        <v>0.49627791563275436</v>
      </c>
      <c r="IZ163" s="124">
        <f t="shared" si="25"/>
        <v>3.225806451612903</v>
      </c>
      <c r="JA163" s="182" t="s">
        <v>272</v>
      </c>
      <c r="JB163" s="182">
        <v>42</v>
      </c>
      <c r="JC163" s="230">
        <v>0.10319410319410319</v>
      </c>
      <c r="JD163" s="205"/>
    </row>
    <row r="164" spans="1:264" s="35" customFormat="1" ht="29.25" hidden="1" customHeight="1">
      <c r="A164" s="122" t="s">
        <v>278</v>
      </c>
      <c r="B164" s="158" t="s">
        <v>278</v>
      </c>
      <c r="C164" s="158" t="s">
        <v>1795</v>
      </c>
      <c r="D164" s="55">
        <v>163</v>
      </c>
      <c r="E164" s="158" t="s">
        <v>1668</v>
      </c>
      <c r="F164" s="145">
        <v>163</v>
      </c>
      <c r="G164" s="55" t="s">
        <v>2009</v>
      </c>
      <c r="H164" s="123">
        <v>517</v>
      </c>
      <c r="I164" s="123">
        <v>1118</v>
      </c>
      <c r="J164" s="124">
        <v>2.1624758000000002</v>
      </c>
      <c r="K164" s="124">
        <v>27.0547389</v>
      </c>
      <c r="L164" s="123">
        <v>422</v>
      </c>
      <c r="M164" s="123">
        <v>696</v>
      </c>
      <c r="N164" s="123">
        <v>40</v>
      </c>
      <c r="O164" s="123">
        <v>81</v>
      </c>
      <c r="P164" s="123">
        <v>104</v>
      </c>
      <c r="Q164" s="123">
        <v>94</v>
      </c>
      <c r="R164" s="123">
        <v>91</v>
      </c>
      <c r="S164" s="123">
        <v>119</v>
      </c>
      <c r="T164" s="123">
        <v>120</v>
      </c>
      <c r="U164" s="123">
        <v>116</v>
      </c>
      <c r="V164" s="123">
        <v>59</v>
      </c>
      <c r="W164" s="123">
        <v>81</v>
      </c>
      <c r="X164" s="123">
        <v>105</v>
      </c>
      <c r="Y164" s="123">
        <v>82</v>
      </c>
      <c r="Z164" s="123">
        <v>26</v>
      </c>
      <c r="AA164" s="123">
        <v>283</v>
      </c>
      <c r="AB164" s="123">
        <v>262</v>
      </c>
      <c r="AC164" s="123">
        <v>213</v>
      </c>
      <c r="AD164" s="123">
        <v>36</v>
      </c>
      <c r="AE164" s="123">
        <v>533</v>
      </c>
      <c r="AF164" s="123">
        <v>502</v>
      </c>
      <c r="AG164" s="123">
        <v>46</v>
      </c>
      <c r="AH164" s="123">
        <v>1</v>
      </c>
      <c r="AI164" s="123">
        <v>291</v>
      </c>
      <c r="AJ164" s="123">
        <v>98</v>
      </c>
      <c r="AK164" s="123">
        <v>14</v>
      </c>
      <c r="AL164" s="123">
        <v>10</v>
      </c>
      <c r="AM164" s="123">
        <v>70</v>
      </c>
      <c r="AN164" s="125">
        <v>596.67891682785296</v>
      </c>
      <c r="AO164" s="125">
        <v>431</v>
      </c>
      <c r="AP164" s="123">
        <v>4</v>
      </c>
      <c r="AQ164" s="123">
        <v>20</v>
      </c>
      <c r="AR164" s="123">
        <v>169</v>
      </c>
      <c r="AS164" s="123">
        <v>50</v>
      </c>
      <c r="AT164" s="123">
        <v>47</v>
      </c>
      <c r="AU164" s="123">
        <v>44</v>
      </c>
      <c r="AV164" s="123">
        <v>28</v>
      </c>
      <c r="AW164" s="123">
        <v>23</v>
      </c>
      <c r="AX164" s="123">
        <v>17</v>
      </c>
      <c r="AY164" s="123">
        <v>12</v>
      </c>
      <c r="AZ164" s="123">
        <v>103</v>
      </c>
      <c r="BA164" s="125">
        <v>28549.880478087649</v>
      </c>
      <c r="BB164" s="125">
        <v>18756.5</v>
      </c>
      <c r="BC164" s="123">
        <v>15</v>
      </c>
      <c r="BD164" s="123">
        <v>82</v>
      </c>
      <c r="BE164" s="123">
        <v>125</v>
      </c>
      <c r="BF164" s="123">
        <v>39</v>
      </c>
      <c r="BG164" s="123">
        <v>43</v>
      </c>
      <c r="BH164" s="123">
        <v>37</v>
      </c>
      <c r="BI164" s="123">
        <v>23</v>
      </c>
      <c r="BJ164" s="123">
        <v>19</v>
      </c>
      <c r="BK164" s="123">
        <v>15</v>
      </c>
      <c r="BL164" s="123">
        <v>15</v>
      </c>
      <c r="BM164" s="123">
        <v>15</v>
      </c>
      <c r="BN164" s="123">
        <v>17</v>
      </c>
      <c r="BO164" s="123">
        <v>9</v>
      </c>
      <c r="BP164" s="123">
        <v>10</v>
      </c>
      <c r="BQ164" s="123">
        <v>9</v>
      </c>
      <c r="BR164" s="123">
        <v>10</v>
      </c>
      <c r="BS164" s="123">
        <v>1</v>
      </c>
      <c r="BT164" s="123">
        <v>1</v>
      </c>
      <c r="BU164" s="123">
        <v>3</v>
      </c>
      <c r="BV164" s="123">
        <v>6</v>
      </c>
      <c r="BW164" s="123">
        <v>8</v>
      </c>
      <c r="BX164" s="123">
        <v>209</v>
      </c>
      <c r="BY164" s="125">
        <v>47370.038277511965</v>
      </c>
      <c r="BZ164" s="125">
        <v>41314</v>
      </c>
      <c r="CA164" s="123">
        <v>70</v>
      </c>
      <c r="CB164" s="125">
        <v>15284.871428571429</v>
      </c>
      <c r="CC164" s="125">
        <v>11499.5</v>
      </c>
      <c r="CD164" s="123">
        <v>232</v>
      </c>
      <c r="CE164" s="125">
        <v>15979.387931034482</v>
      </c>
      <c r="CF164" s="125">
        <v>10536</v>
      </c>
      <c r="CG164" s="123">
        <v>323</v>
      </c>
      <c r="CH164" s="123">
        <v>79</v>
      </c>
      <c r="CI164" s="123">
        <v>62</v>
      </c>
      <c r="CJ164" s="123">
        <v>30</v>
      </c>
      <c r="CK164" s="123">
        <v>5</v>
      </c>
      <c r="CL164" s="123">
        <v>8</v>
      </c>
      <c r="CM164" s="126">
        <v>1.5473887814313346E-2</v>
      </c>
      <c r="CN164" s="123">
        <v>49</v>
      </c>
      <c r="CO164" s="126">
        <v>9.4777562862669251E-2</v>
      </c>
      <c r="CP164" s="123">
        <v>240</v>
      </c>
      <c r="CQ164" s="123">
        <v>52</v>
      </c>
      <c r="CR164" s="126">
        <v>4.6511627906976744E-2</v>
      </c>
      <c r="CS164" s="123">
        <v>52</v>
      </c>
      <c r="CT164" s="126">
        <f t="shared" si="17"/>
        <v>0.10058027079303675</v>
      </c>
      <c r="CU164" s="123">
        <v>248</v>
      </c>
      <c r="CV164" s="126">
        <f t="shared" si="18"/>
        <v>0.47969052224371372</v>
      </c>
      <c r="CW164" s="123">
        <v>20</v>
      </c>
      <c r="CX164" s="126">
        <f t="shared" si="19"/>
        <v>3.8684719535783368E-2</v>
      </c>
      <c r="CY164" s="123">
        <v>124</v>
      </c>
      <c r="CZ164" s="126">
        <f t="shared" si="20"/>
        <v>0.23984526112185686</v>
      </c>
      <c r="DA164" s="122" t="s">
        <v>2010</v>
      </c>
      <c r="DB164" s="55"/>
      <c r="DC164" s="55">
        <v>48</v>
      </c>
      <c r="DD164" s="55">
        <v>5</v>
      </c>
      <c r="DE164" s="78" t="s">
        <v>396</v>
      </c>
      <c r="DF164" s="127" t="s">
        <v>397</v>
      </c>
      <c r="DG164" s="78" t="s">
        <v>985</v>
      </c>
      <c r="DH164" s="127" t="s">
        <v>986</v>
      </c>
      <c r="DI164" s="78" t="s">
        <v>428</v>
      </c>
      <c r="DJ164" s="127" t="s">
        <v>429</v>
      </c>
      <c r="DK164" s="78" t="s">
        <v>488</v>
      </c>
      <c r="DL164" s="127" t="s">
        <v>987</v>
      </c>
      <c r="DM164" s="127" t="s">
        <v>988</v>
      </c>
      <c r="DN164" s="55" t="s">
        <v>1897</v>
      </c>
      <c r="DO164" s="68">
        <v>14.146772767462421</v>
      </c>
      <c r="DP164" s="55" t="s">
        <v>1898</v>
      </c>
      <c r="DQ164" s="55" t="s">
        <v>272</v>
      </c>
      <c r="DR164" s="127" t="s">
        <v>431</v>
      </c>
      <c r="DS164" s="169" t="s">
        <v>2122</v>
      </c>
      <c r="DT164" s="77"/>
      <c r="DU164" s="78" t="s">
        <v>267</v>
      </c>
      <c r="DV164" s="123">
        <v>529</v>
      </c>
      <c r="DW164" s="123">
        <v>517</v>
      </c>
      <c r="DX164" s="55">
        <v>11</v>
      </c>
      <c r="DY164" s="55">
        <v>1</v>
      </c>
      <c r="DZ164" s="55">
        <v>0</v>
      </c>
      <c r="EA164" s="55">
        <v>161</v>
      </c>
      <c r="EB164" s="123">
        <v>180</v>
      </c>
      <c r="EC164" s="55">
        <v>159</v>
      </c>
      <c r="ED164" s="55">
        <v>24</v>
      </c>
      <c r="EE164" s="55">
        <v>5</v>
      </c>
      <c r="EF164" s="55">
        <v>0</v>
      </c>
      <c r="EG164" s="55">
        <v>0</v>
      </c>
      <c r="EH164" s="78">
        <v>3</v>
      </c>
      <c r="EI164" s="78">
        <v>0</v>
      </c>
      <c r="EJ164" s="127" t="s">
        <v>268</v>
      </c>
      <c r="EK164" s="127" t="s">
        <v>269</v>
      </c>
      <c r="EL164" s="81">
        <v>24472</v>
      </c>
      <c r="EM164" s="78">
        <v>54</v>
      </c>
      <c r="EN164" s="78" t="s">
        <v>270</v>
      </c>
      <c r="EO164" s="84">
        <v>31158</v>
      </c>
      <c r="EP164" s="78">
        <v>5.8100000000000005</v>
      </c>
      <c r="EQ164" s="263">
        <v>30077.3609512482</v>
      </c>
      <c r="ER164" s="263">
        <v>243632.65632805601</v>
      </c>
      <c r="ES164" s="84">
        <f t="shared" si="21"/>
        <v>213555.2953768078</v>
      </c>
      <c r="ET164" s="113">
        <f t="shared" si="22"/>
        <v>0.87654626680772851</v>
      </c>
      <c r="EU164" s="55">
        <v>2</v>
      </c>
      <c r="EV164" s="55">
        <v>6</v>
      </c>
      <c r="EW164" s="55" t="s">
        <v>1898</v>
      </c>
      <c r="EX164" s="78" t="s">
        <v>291</v>
      </c>
      <c r="EY164" s="158"/>
      <c r="EZ164" s="158"/>
      <c r="FA164" s="78" t="s">
        <v>267</v>
      </c>
      <c r="FB164" s="55" t="s">
        <v>51</v>
      </c>
      <c r="FC164" s="55" t="s">
        <v>1898</v>
      </c>
      <c r="FD164" s="122"/>
      <c r="FE164" s="55"/>
      <c r="FF164" s="127" t="s">
        <v>267</v>
      </c>
      <c r="FG164" s="55" t="s">
        <v>272</v>
      </c>
      <c r="FH164" s="78" t="s">
        <v>1669</v>
      </c>
      <c r="FI164" s="78" t="s">
        <v>883</v>
      </c>
      <c r="FJ164" s="55">
        <v>4004</v>
      </c>
      <c r="FK164" s="55">
        <v>15</v>
      </c>
      <c r="FL164" s="78" t="s">
        <v>1670</v>
      </c>
      <c r="FM164" s="55"/>
      <c r="FN164" s="55" t="s">
        <v>1900</v>
      </c>
      <c r="FO164" s="55" t="s">
        <v>1900</v>
      </c>
      <c r="FP164" s="55">
        <v>2</v>
      </c>
      <c r="FQ164" s="125">
        <v>72322590.795947254</v>
      </c>
      <c r="FR164" s="125">
        <v>136715.67258213091</v>
      </c>
      <c r="FS164" s="55">
        <v>2</v>
      </c>
      <c r="FT164" s="55">
        <v>3</v>
      </c>
      <c r="FU164" s="55">
        <v>4</v>
      </c>
      <c r="FV164" s="125">
        <v>6874135.0600000005</v>
      </c>
      <c r="FW164" s="55">
        <v>5</v>
      </c>
      <c r="FX164" s="125">
        <v>1720674.23</v>
      </c>
      <c r="FY164" s="55">
        <v>0</v>
      </c>
      <c r="FZ164" s="125">
        <v>0</v>
      </c>
      <c r="GA164" s="55" t="s">
        <v>1900</v>
      </c>
      <c r="GB164" s="55" t="s">
        <v>1901</v>
      </c>
      <c r="GC164" s="55" t="s">
        <v>1900</v>
      </c>
      <c r="GD164" s="124">
        <v>91.6</v>
      </c>
      <c r="GE164" s="124">
        <v>35.4</v>
      </c>
      <c r="GF164" s="125">
        <v>3553801.58</v>
      </c>
      <c r="GG164" s="125">
        <v>6873.8908704061896</v>
      </c>
      <c r="GH164" s="125">
        <v>7614867.3899999997</v>
      </c>
      <c r="GI164" s="125">
        <v>14728.950464216634</v>
      </c>
      <c r="GJ164" s="125">
        <v>816882.34</v>
      </c>
      <c r="GK164" s="125">
        <v>1580.0432108317214</v>
      </c>
      <c r="GL164" s="125">
        <v>548985.94999999995</v>
      </c>
      <c r="GM164" s="125">
        <v>1061.8683752417794</v>
      </c>
      <c r="GN164" s="125">
        <v>509932.71</v>
      </c>
      <c r="GO164" s="125">
        <v>986.33019342359773</v>
      </c>
      <c r="GP164" s="125">
        <v>24898.93</v>
      </c>
      <c r="GQ164" s="125">
        <v>48.160406189555125</v>
      </c>
      <c r="GR164" s="125">
        <v>100085.34000000001</v>
      </c>
      <c r="GS164" s="125">
        <v>193.58866537717603</v>
      </c>
      <c r="GT164" s="125">
        <v>5614082.1199999992</v>
      </c>
      <c r="GU164" s="125">
        <v>10858.959613152803</v>
      </c>
      <c r="GV164" s="125">
        <v>-1272837.5199999996</v>
      </c>
      <c r="GW164" s="125">
        <v>-2461.9681237911018</v>
      </c>
      <c r="GX164" s="55">
        <v>0</v>
      </c>
      <c r="GY164" s="55">
        <v>0</v>
      </c>
      <c r="GZ164" s="55">
        <v>0</v>
      </c>
      <c r="HA164" s="55" t="s">
        <v>1898</v>
      </c>
      <c r="HB164" s="172">
        <v>0.45402337169496954</v>
      </c>
      <c r="HC164" s="123">
        <v>533</v>
      </c>
      <c r="HD164" s="153">
        <v>0.34364925854287554</v>
      </c>
      <c r="HE164" s="123">
        <v>33</v>
      </c>
      <c r="HF164" s="153">
        <v>6.3829787234042548E-2</v>
      </c>
      <c r="HG164" s="123">
        <v>2202</v>
      </c>
      <c r="HH164" s="153">
        <v>1.4197292069632494</v>
      </c>
      <c r="HI164" s="123">
        <v>41</v>
      </c>
      <c r="HJ164" s="153">
        <v>7.9303675048355893E-2</v>
      </c>
      <c r="HK164" s="123">
        <v>992</v>
      </c>
      <c r="HL164" s="153">
        <v>0.63958736299161834</v>
      </c>
      <c r="HM164" s="123">
        <v>83</v>
      </c>
      <c r="HN164" s="153">
        <v>0.16054158607350097</v>
      </c>
      <c r="HO164" s="123">
        <v>933</v>
      </c>
      <c r="HP164" s="153">
        <v>0.60154738878143132</v>
      </c>
      <c r="HQ164" s="123">
        <v>2071</v>
      </c>
      <c r="HR164" s="153">
        <v>1.3352675693101226</v>
      </c>
      <c r="HS164" s="123">
        <v>13</v>
      </c>
      <c r="HT164" s="153">
        <v>6.5</v>
      </c>
      <c r="HU164" s="123">
        <v>20</v>
      </c>
      <c r="HV164" s="153">
        <v>10</v>
      </c>
      <c r="HW164" s="123">
        <v>423</v>
      </c>
      <c r="HX164" s="123">
        <v>141</v>
      </c>
      <c r="HY164" s="153">
        <v>1.9583333333333333</v>
      </c>
      <c r="HZ164" s="123">
        <v>11070</v>
      </c>
      <c r="IA164" s="153">
        <v>7.137330754352031</v>
      </c>
      <c r="IB164" s="123">
        <v>42</v>
      </c>
      <c r="IC164" s="153">
        <v>8.1237911025145063E-2</v>
      </c>
      <c r="ID164" s="123">
        <v>10313</v>
      </c>
      <c r="IE164" s="153">
        <v>6.6492585428755637</v>
      </c>
      <c r="IF164" s="123">
        <v>773</v>
      </c>
      <c r="IG164" s="153">
        <v>1.495164410058027</v>
      </c>
      <c r="IH164" s="123">
        <v>421</v>
      </c>
      <c r="II164" s="153">
        <v>0.27143778207607999</v>
      </c>
      <c r="IJ164" s="123">
        <v>174</v>
      </c>
      <c r="IK164" s="153">
        <v>0.3365570599613153</v>
      </c>
      <c r="IL164" s="95">
        <v>0</v>
      </c>
      <c r="IM164" s="95">
        <v>0</v>
      </c>
      <c r="IN164" s="95">
        <v>0</v>
      </c>
      <c r="IO164" s="95">
        <v>0</v>
      </c>
      <c r="IP164" s="95">
        <v>0</v>
      </c>
      <c r="IQ164" s="113" t="s">
        <v>1900</v>
      </c>
      <c r="IR164" s="113" t="s">
        <v>1900</v>
      </c>
      <c r="IS164" s="113" t="s">
        <v>1900</v>
      </c>
      <c r="IT164" s="95">
        <v>65.52</v>
      </c>
      <c r="IU164" s="95">
        <v>23</v>
      </c>
      <c r="IV164" s="113">
        <v>4.4487427466150871E-2</v>
      </c>
      <c r="IW164" s="95">
        <v>5</v>
      </c>
      <c r="IX164" s="95">
        <v>20</v>
      </c>
      <c r="IY164" s="124">
        <f t="shared" si="25"/>
        <v>0.96711798839458418</v>
      </c>
      <c r="IZ164" s="124">
        <f t="shared" si="25"/>
        <v>3.8684719535783367</v>
      </c>
      <c r="JA164" s="182" t="s">
        <v>272</v>
      </c>
      <c r="JB164" s="182">
        <v>60</v>
      </c>
      <c r="JC164" s="230">
        <v>0.11342155009451796</v>
      </c>
      <c r="JD164" s="205"/>
    </row>
    <row r="165" spans="1:264" s="35" customFormat="1" ht="29.25" customHeight="1">
      <c r="A165" s="122" t="s">
        <v>307</v>
      </c>
      <c r="B165" s="158" t="s">
        <v>1700</v>
      </c>
      <c r="C165" s="158" t="s">
        <v>1701</v>
      </c>
      <c r="D165" s="55">
        <v>22</v>
      </c>
      <c r="E165" s="158" t="s">
        <v>440</v>
      </c>
      <c r="F165" s="145">
        <v>22</v>
      </c>
      <c r="G165" s="55" t="s">
        <v>2123</v>
      </c>
      <c r="H165" s="123">
        <v>1061</v>
      </c>
      <c r="I165" s="123">
        <v>2194</v>
      </c>
      <c r="J165" s="124">
        <v>2.0678605000000001</v>
      </c>
      <c r="K165" s="124">
        <v>32.4427898</v>
      </c>
      <c r="L165" s="123">
        <v>798</v>
      </c>
      <c r="M165" s="123">
        <v>1396</v>
      </c>
      <c r="N165" s="123">
        <v>84</v>
      </c>
      <c r="O165" s="123">
        <v>125</v>
      </c>
      <c r="P165" s="123">
        <v>180</v>
      </c>
      <c r="Q165" s="123">
        <v>168</v>
      </c>
      <c r="R165" s="123">
        <v>164</v>
      </c>
      <c r="S165" s="123">
        <v>274</v>
      </c>
      <c r="T165" s="123">
        <v>205</v>
      </c>
      <c r="U165" s="123">
        <v>227</v>
      </c>
      <c r="V165" s="123">
        <v>149</v>
      </c>
      <c r="W165" s="123">
        <v>126</v>
      </c>
      <c r="X165" s="123">
        <v>252</v>
      </c>
      <c r="Y165" s="123">
        <v>156</v>
      </c>
      <c r="Z165" s="123">
        <v>84</v>
      </c>
      <c r="AA165" s="123">
        <v>483</v>
      </c>
      <c r="AB165" s="123">
        <v>562</v>
      </c>
      <c r="AC165" s="123">
        <v>492</v>
      </c>
      <c r="AD165" s="123">
        <v>88</v>
      </c>
      <c r="AE165" s="123">
        <v>835</v>
      </c>
      <c r="AF165" s="123">
        <v>1063</v>
      </c>
      <c r="AG165" s="123">
        <v>200</v>
      </c>
      <c r="AH165" s="123">
        <v>8</v>
      </c>
      <c r="AI165" s="123">
        <v>480</v>
      </c>
      <c r="AJ165" s="123">
        <v>162</v>
      </c>
      <c r="AK165" s="123">
        <v>28</v>
      </c>
      <c r="AL165" s="123">
        <v>22</v>
      </c>
      <c r="AM165" s="123">
        <v>92</v>
      </c>
      <c r="AN165" s="125">
        <v>572.46465598491989</v>
      </c>
      <c r="AO165" s="125">
        <v>415</v>
      </c>
      <c r="AP165" s="123">
        <v>11</v>
      </c>
      <c r="AQ165" s="123">
        <v>70</v>
      </c>
      <c r="AR165" s="123">
        <v>299</v>
      </c>
      <c r="AS165" s="123">
        <v>128</v>
      </c>
      <c r="AT165" s="123">
        <v>118</v>
      </c>
      <c r="AU165" s="123">
        <v>65</v>
      </c>
      <c r="AV165" s="123">
        <v>53</v>
      </c>
      <c r="AW165" s="123">
        <v>44</v>
      </c>
      <c r="AX165" s="123">
        <v>48</v>
      </c>
      <c r="AY165" s="123">
        <v>53</v>
      </c>
      <c r="AZ165" s="123">
        <v>172</v>
      </c>
      <c r="BA165" s="125">
        <v>27351.091856060608</v>
      </c>
      <c r="BB165" s="125">
        <v>18732</v>
      </c>
      <c r="BC165" s="123">
        <v>31</v>
      </c>
      <c r="BD165" s="123">
        <v>165</v>
      </c>
      <c r="BE165" s="123">
        <v>224</v>
      </c>
      <c r="BF165" s="123">
        <v>149</v>
      </c>
      <c r="BG165" s="123">
        <v>88</v>
      </c>
      <c r="BH165" s="123">
        <v>75</v>
      </c>
      <c r="BI165" s="123">
        <v>59</v>
      </c>
      <c r="BJ165" s="123">
        <v>53</v>
      </c>
      <c r="BK165" s="123">
        <v>44</v>
      </c>
      <c r="BL165" s="123">
        <v>36</v>
      </c>
      <c r="BM165" s="123">
        <v>31</v>
      </c>
      <c r="BN165" s="123">
        <v>21</v>
      </c>
      <c r="BO165" s="123">
        <v>10</v>
      </c>
      <c r="BP165" s="123">
        <v>13</v>
      </c>
      <c r="BQ165" s="123">
        <v>7</v>
      </c>
      <c r="BR165" s="123">
        <v>12</v>
      </c>
      <c r="BS165" s="123">
        <v>5</v>
      </c>
      <c r="BT165" s="123">
        <v>6</v>
      </c>
      <c r="BU165" s="123">
        <v>3</v>
      </c>
      <c r="BV165" s="123">
        <v>5</v>
      </c>
      <c r="BW165" s="123">
        <v>19</v>
      </c>
      <c r="BX165" s="123">
        <v>506</v>
      </c>
      <c r="BY165" s="125">
        <v>39793.824110671936</v>
      </c>
      <c r="BZ165" s="125">
        <v>32358.5</v>
      </c>
      <c r="CA165" s="123">
        <v>103</v>
      </c>
      <c r="CB165" s="125">
        <v>15446.213592233009</v>
      </c>
      <c r="CC165" s="125">
        <v>10368</v>
      </c>
      <c r="CD165" s="123">
        <v>459</v>
      </c>
      <c r="CE165" s="125">
        <v>16935.901960784315</v>
      </c>
      <c r="CF165" s="125">
        <v>13098</v>
      </c>
      <c r="CG165" s="123">
        <v>674</v>
      </c>
      <c r="CH165" s="123">
        <v>213</v>
      </c>
      <c r="CI165" s="123">
        <v>117</v>
      </c>
      <c r="CJ165" s="123">
        <v>35</v>
      </c>
      <c r="CK165" s="123">
        <v>12</v>
      </c>
      <c r="CL165" s="123">
        <v>17</v>
      </c>
      <c r="CM165" s="126">
        <v>1.6022620169651274E-2</v>
      </c>
      <c r="CN165" s="123">
        <v>64</v>
      </c>
      <c r="CO165" s="126">
        <v>6.0320452403393024E-2</v>
      </c>
      <c r="CP165" s="123">
        <v>459</v>
      </c>
      <c r="CQ165" s="123">
        <v>106</v>
      </c>
      <c r="CR165" s="126">
        <v>4.831358249772106E-2</v>
      </c>
      <c r="CS165" s="123">
        <v>44</v>
      </c>
      <c r="CT165" s="126">
        <f t="shared" ref="CT165:CT196" si="26">CS165/H165</f>
        <v>4.1470311027332708E-2</v>
      </c>
      <c r="CU165" s="123">
        <v>674</v>
      </c>
      <c r="CV165" s="126">
        <f t="shared" ref="CV165:CV196" si="27">CU165/H165</f>
        <v>0.63524976437323277</v>
      </c>
      <c r="CW165" s="123">
        <v>11</v>
      </c>
      <c r="CX165" s="126">
        <f t="shared" ref="CX165:CX196" si="28">CW165/H165</f>
        <v>1.0367577756833177E-2</v>
      </c>
      <c r="CY165" s="123">
        <v>379</v>
      </c>
      <c r="CZ165" s="126">
        <f t="shared" ref="CZ165:CZ196" si="29">CY165/H165</f>
        <v>0.35721017907634306</v>
      </c>
      <c r="DA165" s="122" t="s">
        <v>2032</v>
      </c>
      <c r="DB165" s="55"/>
      <c r="DC165" s="55">
        <v>84</v>
      </c>
      <c r="DD165" s="55">
        <v>4</v>
      </c>
      <c r="DE165" s="78" t="s">
        <v>334</v>
      </c>
      <c r="DF165" s="127" t="s">
        <v>335</v>
      </c>
      <c r="DG165" s="78" t="s">
        <v>441</v>
      </c>
      <c r="DH165" s="127" t="s">
        <v>442</v>
      </c>
      <c r="DI165" s="78" t="s">
        <v>443</v>
      </c>
      <c r="DJ165" s="127" t="s">
        <v>444</v>
      </c>
      <c r="DK165" s="78" t="s">
        <v>340</v>
      </c>
      <c r="DL165" s="127" t="s">
        <v>341</v>
      </c>
      <c r="DM165" s="127" t="s">
        <v>342</v>
      </c>
      <c r="DN165" s="55" t="s">
        <v>1897</v>
      </c>
      <c r="DO165" s="68">
        <v>9.531071292</v>
      </c>
      <c r="DP165" s="55" t="s">
        <v>1898</v>
      </c>
      <c r="DQ165" s="55" t="s">
        <v>272</v>
      </c>
      <c r="DR165" s="127" t="s">
        <v>343</v>
      </c>
      <c r="DS165" s="169" t="s">
        <v>2124</v>
      </c>
      <c r="DT165" s="77"/>
      <c r="DU165" s="78" t="s">
        <v>267</v>
      </c>
      <c r="DV165" s="123">
        <v>1084</v>
      </c>
      <c r="DW165" s="123">
        <v>1063</v>
      </c>
      <c r="DX165" s="55">
        <v>19</v>
      </c>
      <c r="DY165" s="55">
        <v>2</v>
      </c>
      <c r="DZ165" s="55">
        <v>0</v>
      </c>
      <c r="EA165" s="55">
        <v>44</v>
      </c>
      <c r="EB165" s="123">
        <v>745</v>
      </c>
      <c r="EC165" s="55">
        <v>295</v>
      </c>
      <c r="ED165" s="55">
        <v>0</v>
      </c>
      <c r="EE165" s="55">
        <v>0</v>
      </c>
      <c r="EF165" s="55">
        <v>0</v>
      </c>
      <c r="EG165" s="55">
        <v>0</v>
      </c>
      <c r="EH165" s="78">
        <v>13</v>
      </c>
      <c r="EI165" s="78">
        <v>0</v>
      </c>
      <c r="EJ165" s="127" t="s">
        <v>268</v>
      </c>
      <c r="EK165" s="127" t="s">
        <v>269</v>
      </c>
      <c r="EL165" s="81">
        <v>17884</v>
      </c>
      <c r="EM165" s="78">
        <v>72</v>
      </c>
      <c r="EN165" s="78" t="s">
        <v>445</v>
      </c>
      <c r="EO165" s="84">
        <v>100358</v>
      </c>
      <c r="EP165" s="78">
        <v>10.24</v>
      </c>
      <c r="EQ165" s="263">
        <v>96457.956663015706</v>
      </c>
      <c r="ER165" s="263">
        <v>417271.02990521002</v>
      </c>
      <c r="ES165" s="84">
        <f t="shared" ref="ES165:ES196" si="30">ER165-EQ165</f>
        <v>320813.07324219431</v>
      </c>
      <c r="ET165" s="113">
        <f t="shared" ref="ET165:ET196" si="31">ES165/ER165</f>
        <v>0.76883620057465352</v>
      </c>
      <c r="EU165" s="55">
        <v>4</v>
      </c>
      <c r="EV165" s="55">
        <v>30</v>
      </c>
      <c r="EW165" s="55" t="s">
        <v>1898</v>
      </c>
      <c r="EX165" s="78" t="s">
        <v>267</v>
      </c>
      <c r="EY165" s="158"/>
      <c r="EZ165" s="158"/>
      <c r="FA165" s="78" t="s">
        <v>267</v>
      </c>
      <c r="FB165" s="55" t="s">
        <v>51</v>
      </c>
      <c r="FC165" s="55" t="s">
        <v>1898</v>
      </c>
      <c r="FD165" s="122"/>
      <c r="FE165" s="55"/>
      <c r="FF165" s="127" t="s">
        <v>267</v>
      </c>
      <c r="FG165" s="55" t="s">
        <v>1904</v>
      </c>
      <c r="FH165" s="78" t="s">
        <v>446</v>
      </c>
      <c r="FI165" s="78" t="s">
        <v>447</v>
      </c>
      <c r="FJ165" s="55">
        <v>3806</v>
      </c>
      <c r="FK165" s="55">
        <v>3</v>
      </c>
      <c r="FL165" s="78" t="s">
        <v>347</v>
      </c>
      <c r="FM165" s="55"/>
      <c r="FN165" s="55" t="s">
        <v>1900</v>
      </c>
      <c r="FO165" s="55" t="s">
        <v>1900</v>
      </c>
      <c r="FP165" s="55">
        <v>2</v>
      </c>
      <c r="FQ165" s="125">
        <v>196264389.69723764</v>
      </c>
      <c r="FR165" s="125">
        <v>181055.71005280226</v>
      </c>
      <c r="FS165" s="55">
        <v>3</v>
      </c>
      <c r="FT165" s="55">
        <v>3</v>
      </c>
      <c r="FU165" s="55">
        <v>0</v>
      </c>
      <c r="FV165" s="125">
        <v>4726074</v>
      </c>
      <c r="FW165" s="55">
        <v>0</v>
      </c>
      <c r="FX165" s="125">
        <v>1493302.8199999998</v>
      </c>
      <c r="FY165" s="55">
        <v>0</v>
      </c>
      <c r="FZ165" s="125">
        <v>56033673.859999999</v>
      </c>
      <c r="GA165" s="55" t="s">
        <v>1900</v>
      </c>
      <c r="GB165" s="55" t="s">
        <v>1900</v>
      </c>
      <c r="GC165" s="55" t="s">
        <v>1900</v>
      </c>
      <c r="GD165" s="124">
        <v>92.38</v>
      </c>
      <c r="GE165" s="124">
        <v>33.58</v>
      </c>
      <c r="GF165" s="125">
        <v>7082805.6600000001</v>
      </c>
      <c r="GG165" s="125">
        <v>6663.034487300094</v>
      </c>
      <c r="GH165" s="125">
        <v>11129018.310000001</v>
      </c>
      <c r="GI165" s="125">
        <v>10469.443377234244</v>
      </c>
      <c r="GJ165" s="125">
        <v>1344152.24</v>
      </c>
      <c r="GK165" s="125">
        <v>1264.4894073377234</v>
      </c>
      <c r="GL165" s="125">
        <v>1112371.69</v>
      </c>
      <c r="GM165" s="125">
        <v>1046.4456161806208</v>
      </c>
      <c r="GN165" s="125">
        <v>1075847.99</v>
      </c>
      <c r="GO165" s="125">
        <v>1012.0865380997178</v>
      </c>
      <c r="GP165" s="125">
        <v>37708.019999999997</v>
      </c>
      <c r="GQ165" s="125">
        <v>35.473207902163686</v>
      </c>
      <c r="GR165" s="125">
        <v>181033.55</v>
      </c>
      <c r="GS165" s="125">
        <v>170.30437441204137</v>
      </c>
      <c r="GT165" s="125">
        <v>7377904.8200000003</v>
      </c>
      <c r="GU165" s="125">
        <v>6940.6442333019759</v>
      </c>
      <c r="GV165" s="125">
        <v>1615962.4499999993</v>
      </c>
      <c r="GW165" s="125">
        <v>1520.1904515522101</v>
      </c>
      <c r="GX165" s="55">
        <v>0</v>
      </c>
      <c r="GY165" s="55">
        <v>0</v>
      </c>
      <c r="GZ165" s="55">
        <v>0</v>
      </c>
      <c r="HA165" s="55" t="s">
        <v>1898</v>
      </c>
      <c r="HB165" s="172">
        <v>0.59783676434827859</v>
      </c>
      <c r="HC165" s="123">
        <v>1154</v>
      </c>
      <c r="HD165" s="153">
        <v>0.36186892442772028</v>
      </c>
      <c r="HE165" s="123">
        <v>99</v>
      </c>
      <c r="HF165" s="153">
        <v>9.3132643461900283E-2</v>
      </c>
      <c r="HG165" s="123">
        <v>5086</v>
      </c>
      <c r="HH165" s="153">
        <v>1.5948573220445279</v>
      </c>
      <c r="HI165" s="123">
        <v>72</v>
      </c>
      <c r="HJ165" s="153">
        <v>6.7732831608654745E-2</v>
      </c>
      <c r="HK165" s="123">
        <v>2362</v>
      </c>
      <c r="HL165" s="153">
        <v>0.74067105675760425</v>
      </c>
      <c r="HM165" s="123">
        <v>29</v>
      </c>
      <c r="HN165" s="153">
        <v>2.7281279397930385E-2</v>
      </c>
      <c r="HO165" s="123">
        <v>2150</v>
      </c>
      <c r="HP165" s="153">
        <v>0.67419253684540603</v>
      </c>
      <c r="HQ165" s="123">
        <v>2097</v>
      </c>
      <c r="HR165" s="153">
        <v>0.65757290686735659</v>
      </c>
      <c r="HS165" s="123">
        <v>11</v>
      </c>
      <c r="HT165" s="153">
        <v>5.5</v>
      </c>
      <c r="HU165" s="123">
        <v>42</v>
      </c>
      <c r="HV165" s="153">
        <v>21</v>
      </c>
      <c r="HW165" s="123">
        <v>1396</v>
      </c>
      <c r="HX165" s="123">
        <v>465.33333333333331</v>
      </c>
      <c r="HY165" s="153">
        <v>1.2925925925925925</v>
      </c>
      <c r="HZ165" s="123">
        <v>27325</v>
      </c>
      <c r="IA165" s="153">
        <v>8.5685167764189405</v>
      </c>
      <c r="IB165" s="123">
        <v>66</v>
      </c>
      <c r="IC165" s="153">
        <v>6.2088428974600186E-2</v>
      </c>
      <c r="ID165" s="123">
        <v>16833</v>
      </c>
      <c r="IE165" s="153">
        <v>5.278457196613358</v>
      </c>
      <c r="IF165" s="123">
        <v>1052</v>
      </c>
      <c r="IG165" s="153">
        <v>0.98965192850423334</v>
      </c>
      <c r="IH165" s="123">
        <v>1353</v>
      </c>
      <c r="II165" s="153">
        <v>0.42427093132643462</v>
      </c>
      <c r="IJ165" s="123">
        <v>1855</v>
      </c>
      <c r="IK165" s="153">
        <v>1.7450611476952023</v>
      </c>
      <c r="IL165" s="95">
        <v>731</v>
      </c>
      <c r="IM165" s="95">
        <v>725</v>
      </c>
      <c r="IN165" s="95">
        <v>135</v>
      </c>
      <c r="IO165" s="95">
        <v>626</v>
      </c>
      <c r="IP165" s="95">
        <v>116</v>
      </c>
      <c r="IQ165" s="113">
        <v>86.34</v>
      </c>
      <c r="IR165" s="113">
        <v>85.93</v>
      </c>
      <c r="IS165" s="113">
        <v>1.24</v>
      </c>
      <c r="IT165" s="95">
        <v>26</v>
      </c>
      <c r="IU165" s="95">
        <v>16</v>
      </c>
      <c r="IV165" s="113">
        <v>1.5051740357478834E-2</v>
      </c>
      <c r="IW165" s="95">
        <v>8</v>
      </c>
      <c r="IX165" s="95">
        <v>29</v>
      </c>
      <c r="IY165" s="124">
        <f>(IW165/$DW165)*100</f>
        <v>0.75258701787394167</v>
      </c>
      <c r="IZ165" s="124">
        <f>(IX165/$DW165)*100</f>
        <v>2.7281279397930387</v>
      </c>
      <c r="JA165" s="182" t="s">
        <v>272</v>
      </c>
      <c r="JB165" s="182">
        <v>25</v>
      </c>
      <c r="JC165" s="230">
        <v>2.3062730627306273E-2</v>
      </c>
      <c r="JD165" s="205"/>
    </row>
    <row r="166" spans="1:264" s="35" customFormat="1" ht="29.25" customHeight="1">
      <c r="A166" s="122" t="s">
        <v>307</v>
      </c>
      <c r="B166" s="158" t="s">
        <v>1700</v>
      </c>
      <c r="C166" s="158" t="s">
        <v>1701</v>
      </c>
      <c r="D166" s="55">
        <v>22</v>
      </c>
      <c r="E166" s="158" t="s">
        <v>449</v>
      </c>
      <c r="F166" s="145">
        <v>187</v>
      </c>
      <c r="G166" s="55" t="s">
        <v>2125</v>
      </c>
      <c r="H166" s="123">
        <v>172</v>
      </c>
      <c r="I166" s="123">
        <v>345</v>
      </c>
      <c r="J166" s="124">
        <v>2.005814</v>
      </c>
      <c r="K166" s="124">
        <v>26.3069767</v>
      </c>
      <c r="L166" s="123">
        <v>134</v>
      </c>
      <c r="M166" s="123">
        <v>211</v>
      </c>
      <c r="N166" s="123">
        <v>19</v>
      </c>
      <c r="O166" s="123">
        <v>22</v>
      </c>
      <c r="P166" s="123">
        <v>24</v>
      </c>
      <c r="Q166" s="123">
        <v>26</v>
      </c>
      <c r="R166" s="123">
        <v>20</v>
      </c>
      <c r="S166" s="123">
        <v>39</v>
      </c>
      <c r="T166" s="123">
        <v>29</v>
      </c>
      <c r="U166" s="123">
        <v>27</v>
      </c>
      <c r="V166" s="123">
        <v>14</v>
      </c>
      <c r="W166" s="123">
        <v>14</v>
      </c>
      <c r="X166" s="123">
        <v>42</v>
      </c>
      <c r="Y166" s="123">
        <v>56</v>
      </c>
      <c r="Z166" s="123">
        <v>13</v>
      </c>
      <c r="AA166" s="123">
        <v>84</v>
      </c>
      <c r="AB166" s="123">
        <v>117</v>
      </c>
      <c r="AC166" s="123">
        <v>111</v>
      </c>
      <c r="AD166" s="123">
        <v>33</v>
      </c>
      <c r="AE166" s="123">
        <v>110</v>
      </c>
      <c r="AF166" s="123">
        <v>172</v>
      </c>
      <c r="AG166" s="123">
        <v>30</v>
      </c>
      <c r="AH166" s="123">
        <v>0</v>
      </c>
      <c r="AI166" s="123">
        <v>101</v>
      </c>
      <c r="AJ166" s="123">
        <v>31</v>
      </c>
      <c r="AK166" s="123">
        <v>5</v>
      </c>
      <c r="AL166" s="123">
        <v>4</v>
      </c>
      <c r="AM166" s="123">
        <v>13</v>
      </c>
      <c r="AN166" s="125">
        <v>525.07558139534888</v>
      </c>
      <c r="AO166" s="125">
        <v>351</v>
      </c>
      <c r="AP166" s="123">
        <v>3</v>
      </c>
      <c r="AQ166" s="123">
        <v>15</v>
      </c>
      <c r="AR166" s="123">
        <v>53</v>
      </c>
      <c r="AS166" s="123">
        <v>22</v>
      </c>
      <c r="AT166" s="123">
        <v>13</v>
      </c>
      <c r="AU166" s="123">
        <v>9</v>
      </c>
      <c r="AV166" s="123">
        <v>13</v>
      </c>
      <c r="AW166" s="123">
        <v>10</v>
      </c>
      <c r="AX166" s="123">
        <v>4</v>
      </c>
      <c r="AY166" s="123">
        <v>7</v>
      </c>
      <c r="AZ166" s="123">
        <v>23</v>
      </c>
      <c r="BA166" s="125">
        <v>24510.18604651163</v>
      </c>
      <c r="BB166" s="125">
        <v>15332</v>
      </c>
      <c r="BC166" s="123">
        <v>4</v>
      </c>
      <c r="BD166" s="123">
        <v>34</v>
      </c>
      <c r="BE166" s="123">
        <v>46</v>
      </c>
      <c r="BF166" s="123">
        <v>17</v>
      </c>
      <c r="BG166" s="123">
        <v>11</v>
      </c>
      <c r="BH166" s="123">
        <v>12</v>
      </c>
      <c r="BI166" s="123">
        <v>12</v>
      </c>
      <c r="BJ166" s="123">
        <v>8</v>
      </c>
      <c r="BK166" s="123">
        <v>7</v>
      </c>
      <c r="BL166" s="123">
        <v>6</v>
      </c>
      <c r="BM166" s="123">
        <v>2</v>
      </c>
      <c r="BN166" s="123">
        <v>3</v>
      </c>
      <c r="BO166" s="123">
        <v>1</v>
      </c>
      <c r="BP166" s="123">
        <v>3</v>
      </c>
      <c r="BQ166" s="123">
        <v>0</v>
      </c>
      <c r="BR166" s="123">
        <v>0</v>
      </c>
      <c r="BS166" s="123">
        <v>0</v>
      </c>
      <c r="BT166" s="123">
        <v>0</v>
      </c>
      <c r="BU166" s="123">
        <v>1</v>
      </c>
      <c r="BV166" s="123">
        <v>2</v>
      </c>
      <c r="BW166" s="123">
        <v>3</v>
      </c>
      <c r="BX166" s="123">
        <v>56</v>
      </c>
      <c r="BY166" s="125">
        <v>40712.142857142855</v>
      </c>
      <c r="BZ166" s="125">
        <v>32750.5</v>
      </c>
      <c r="CA166" s="123">
        <v>21</v>
      </c>
      <c r="CB166" s="125">
        <v>13177</v>
      </c>
      <c r="CC166" s="125">
        <v>9559</v>
      </c>
      <c r="CD166" s="123">
        <v>96</v>
      </c>
      <c r="CE166" s="125">
        <v>17946.552083333332</v>
      </c>
      <c r="CF166" s="125">
        <v>13122</v>
      </c>
      <c r="CG166" s="123">
        <v>112</v>
      </c>
      <c r="CH166" s="123">
        <v>37</v>
      </c>
      <c r="CI166" s="123">
        <v>15</v>
      </c>
      <c r="CJ166" s="123">
        <v>7</v>
      </c>
      <c r="CK166" s="123">
        <v>1</v>
      </c>
      <c r="CL166" s="123">
        <v>1</v>
      </c>
      <c r="CM166" s="126">
        <v>5.8139534883720929E-3</v>
      </c>
      <c r="CN166" s="123">
        <v>7</v>
      </c>
      <c r="CO166" s="126">
        <v>4.0697674418604654E-2</v>
      </c>
      <c r="CP166" s="123">
        <v>79</v>
      </c>
      <c r="CQ166" s="123">
        <v>21</v>
      </c>
      <c r="CR166" s="126">
        <v>6.0869565217391307E-2</v>
      </c>
      <c r="CS166" s="123">
        <v>20</v>
      </c>
      <c r="CT166" s="126">
        <f t="shared" si="26"/>
        <v>0.11627906976744186</v>
      </c>
      <c r="CU166" s="123">
        <v>62</v>
      </c>
      <c r="CV166" s="126">
        <f t="shared" si="27"/>
        <v>0.36046511627906974</v>
      </c>
      <c r="CW166" s="123">
        <v>8</v>
      </c>
      <c r="CX166" s="126">
        <f t="shared" si="28"/>
        <v>4.6511627906976744E-2</v>
      </c>
      <c r="CY166" s="123">
        <v>35</v>
      </c>
      <c r="CZ166" s="126">
        <f t="shared" si="29"/>
        <v>0.20348837209302326</v>
      </c>
      <c r="DA166" s="122" t="s">
        <v>2032</v>
      </c>
      <c r="DB166" s="55"/>
      <c r="DC166" s="55">
        <v>12</v>
      </c>
      <c r="DD166" s="55">
        <v>0</v>
      </c>
      <c r="DE166" s="78" t="s">
        <v>334</v>
      </c>
      <c r="DF166" s="127" t="s">
        <v>335</v>
      </c>
      <c r="DG166" s="78" t="s">
        <v>441</v>
      </c>
      <c r="DH166" s="127" t="s">
        <v>442</v>
      </c>
      <c r="DI166" s="78" t="s">
        <v>443</v>
      </c>
      <c r="DJ166" s="127" t="s">
        <v>444</v>
      </c>
      <c r="DK166" s="78" t="s">
        <v>340</v>
      </c>
      <c r="DL166" s="127" t="s">
        <v>341</v>
      </c>
      <c r="DM166" s="127" t="s">
        <v>342</v>
      </c>
      <c r="DN166" s="55" t="s">
        <v>1897</v>
      </c>
      <c r="DO166" s="68">
        <v>9.531071292</v>
      </c>
      <c r="DP166" s="55" t="s">
        <v>1898</v>
      </c>
      <c r="DQ166" s="55" t="s">
        <v>272</v>
      </c>
      <c r="DR166" s="127" t="s">
        <v>343</v>
      </c>
      <c r="DS166" s="169" t="s">
        <v>2126</v>
      </c>
      <c r="DT166" s="77"/>
      <c r="DU166" s="78" t="s">
        <v>267</v>
      </c>
      <c r="DV166" s="123">
        <v>175</v>
      </c>
      <c r="DW166" s="123">
        <v>171</v>
      </c>
      <c r="DX166" s="55">
        <v>4</v>
      </c>
      <c r="DY166" s="55">
        <v>0</v>
      </c>
      <c r="DZ166" s="55">
        <v>0</v>
      </c>
      <c r="EA166" s="55">
        <v>75</v>
      </c>
      <c r="EB166" s="123">
        <v>50</v>
      </c>
      <c r="EC166" s="55">
        <v>50</v>
      </c>
      <c r="ED166" s="55">
        <v>0</v>
      </c>
      <c r="EE166" s="55">
        <v>0</v>
      </c>
      <c r="EF166" s="55">
        <v>0</v>
      </c>
      <c r="EG166" s="55">
        <v>0</v>
      </c>
      <c r="EH166" s="78">
        <v>1</v>
      </c>
      <c r="EI166" s="78">
        <v>0</v>
      </c>
      <c r="EJ166" s="127" t="s">
        <v>450</v>
      </c>
      <c r="EK166" s="127" t="s">
        <v>269</v>
      </c>
      <c r="EL166" s="81">
        <v>27060</v>
      </c>
      <c r="EM166" s="78">
        <v>46</v>
      </c>
      <c r="EN166" s="78" t="s">
        <v>382</v>
      </c>
      <c r="EO166" s="84">
        <v>17562</v>
      </c>
      <c r="EP166" s="78">
        <v>0.83</v>
      </c>
      <c r="EQ166" s="263">
        <v>19157.704973293501</v>
      </c>
      <c r="ER166" s="263">
        <v>37855.001468438801</v>
      </c>
      <c r="ES166" s="84">
        <f t="shared" si="30"/>
        <v>18697.2964951453</v>
      </c>
      <c r="ET166" s="113">
        <f t="shared" si="31"/>
        <v>0.49391878932388811</v>
      </c>
      <c r="EU166" s="55">
        <v>0</v>
      </c>
      <c r="EV166" s="55">
        <v>4</v>
      </c>
      <c r="EW166" s="55" t="s">
        <v>1898</v>
      </c>
      <c r="EX166" s="78" t="s">
        <v>267</v>
      </c>
      <c r="EY166" s="158"/>
      <c r="EZ166" s="158"/>
      <c r="FA166" s="78" t="s">
        <v>267</v>
      </c>
      <c r="FB166" s="55" t="s">
        <v>1929</v>
      </c>
      <c r="FC166" s="55" t="s">
        <v>1898</v>
      </c>
      <c r="FD166" s="122"/>
      <c r="FE166" s="55"/>
      <c r="FF166" s="127" t="s">
        <v>267</v>
      </c>
      <c r="FG166" s="55" t="s">
        <v>1904</v>
      </c>
      <c r="FH166" s="78" t="s">
        <v>446</v>
      </c>
      <c r="FI166" s="78" t="s">
        <v>447</v>
      </c>
      <c r="FJ166" s="55">
        <v>3806</v>
      </c>
      <c r="FK166" s="55">
        <v>3</v>
      </c>
      <c r="FL166" s="78" t="s">
        <v>347</v>
      </c>
      <c r="FM166" s="55"/>
      <c r="FN166" s="55" t="s">
        <v>1900</v>
      </c>
      <c r="FO166" s="55" t="s">
        <v>1900</v>
      </c>
      <c r="FP166" s="55">
        <v>0</v>
      </c>
      <c r="FQ166" s="125">
        <v>30708864.152506191</v>
      </c>
      <c r="FR166" s="125">
        <v>175479.2237286068</v>
      </c>
      <c r="FS166" s="55">
        <v>3</v>
      </c>
      <c r="FT166" s="55" t="s">
        <v>1920</v>
      </c>
      <c r="FU166" s="55">
        <v>0</v>
      </c>
      <c r="FV166" s="125">
        <v>0</v>
      </c>
      <c r="FW166" s="55">
        <v>0</v>
      </c>
      <c r="FX166" s="125">
        <v>495000</v>
      </c>
      <c r="FY166" s="55">
        <v>0</v>
      </c>
      <c r="FZ166" s="125">
        <v>900172.45</v>
      </c>
      <c r="GA166" s="55" t="s">
        <v>1900</v>
      </c>
      <c r="GB166" s="55" t="s">
        <v>1900</v>
      </c>
      <c r="GC166" s="55" t="s">
        <v>1900</v>
      </c>
      <c r="GD166" s="124">
        <v>90.4</v>
      </c>
      <c r="GE166" s="124">
        <v>33.33</v>
      </c>
      <c r="GF166" s="125">
        <v>0</v>
      </c>
      <c r="GG166" s="125">
        <v>0</v>
      </c>
      <c r="GH166" s="125">
        <v>3987094.3300000005</v>
      </c>
      <c r="GI166" s="125">
        <v>23316.341111111113</v>
      </c>
      <c r="GJ166" s="125">
        <v>414822.93</v>
      </c>
      <c r="GK166" s="125">
        <v>2425.8650877192981</v>
      </c>
      <c r="GL166" s="125">
        <v>0</v>
      </c>
      <c r="GM166" s="125">
        <v>0</v>
      </c>
      <c r="GN166" s="125">
        <v>222355.96</v>
      </c>
      <c r="GO166" s="125">
        <v>1300.3272514619882</v>
      </c>
      <c r="GP166" s="125">
        <v>8746.76</v>
      </c>
      <c r="GQ166" s="125">
        <v>51.150643274853799</v>
      </c>
      <c r="GR166" s="125">
        <v>14678.369999999999</v>
      </c>
      <c r="GS166" s="125">
        <v>85.838421052631574</v>
      </c>
      <c r="GT166" s="125">
        <v>3326490.3100000005</v>
      </c>
      <c r="GU166" s="125">
        <v>19453.159707602343</v>
      </c>
      <c r="GV166" s="125">
        <v>159790.06999999937</v>
      </c>
      <c r="GW166" s="125">
        <v>934.44485380116589</v>
      </c>
      <c r="GX166" s="55">
        <v>0</v>
      </c>
      <c r="GY166" s="55">
        <v>0</v>
      </c>
      <c r="GZ166" s="55">
        <v>0</v>
      </c>
      <c r="HA166" s="55" t="s">
        <v>1898</v>
      </c>
      <c r="HB166" s="172">
        <v>0.60782723408677319</v>
      </c>
      <c r="HC166" s="123">
        <v>96</v>
      </c>
      <c r="HD166" s="153">
        <v>0.1871345029239766</v>
      </c>
      <c r="HE166" s="123">
        <v>13</v>
      </c>
      <c r="HF166" s="153">
        <v>7.6023391812865493E-2</v>
      </c>
      <c r="HG166" s="123">
        <v>1085</v>
      </c>
      <c r="HH166" s="153">
        <v>2.1150097465886941</v>
      </c>
      <c r="HI166" s="123">
        <v>11</v>
      </c>
      <c r="HJ166" s="153">
        <v>6.4327485380116955E-2</v>
      </c>
      <c r="HK166" s="123">
        <v>492</v>
      </c>
      <c r="HL166" s="153">
        <v>0.95906432748538006</v>
      </c>
      <c r="HM166" s="123">
        <v>2</v>
      </c>
      <c r="HN166" s="153">
        <v>1.1695906432748537E-2</v>
      </c>
      <c r="HO166" s="123">
        <v>227</v>
      </c>
      <c r="HP166" s="153">
        <v>0.44249512670565305</v>
      </c>
      <c r="HQ166" s="123">
        <v>110</v>
      </c>
      <c r="HR166" s="153">
        <v>0.21442495126705652</v>
      </c>
      <c r="HS166" s="123">
        <v>1</v>
      </c>
      <c r="HT166" s="153">
        <v>0.5</v>
      </c>
      <c r="HU166" s="123">
        <v>4</v>
      </c>
      <c r="HV166" s="153">
        <v>2</v>
      </c>
      <c r="HW166" s="123">
        <v>168</v>
      </c>
      <c r="HX166" s="123">
        <v>56</v>
      </c>
      <c r="HY166" s="153">
        <v>1.1666666666666667</v>
      </c>
      <c r="HZ166" s="123">
        <v>4208</v>
      </c>
      <c r="IA166" s="153">
        <v>8.2027290448343084</v>
      </c>
      <c r="IB166" s="123">
        <v>28</v>
      </c>
      <c r="IC166" s="153">
        <v>0.16374269005847952</v>
      </c>
      <c r="ID166" s="123">
        <v>2987</v>
      </c>
      <c r="IE166" s="153">
        <v>5.8226120857699799</v>
      </c>
      <c r="IF166" s="123">
        <v>196</v>
      </c>
      <c r="IG166" s="153">
        <v>1.1461988304093567</v>
      </c>
      <c r="IH166" s="123">
        <v>154</v>
      </c>
      <c r="II166" s="153">
        <v>0.30019493177387918</v>
      </c>
      <c r="IJ166" s="123">
        <v>163</v>
      </c>
      <c r="IK166" s="153">
        <v>0.95321637426900585</v>
      </c>
      <c r="IL166" s="95">
        <v>151</v>
      </c>
      <c r="IM166" s="95">
        <v>151</v>
      </c>
      <c r="IN166" s="95">
        <v>66</v>
      </c>
      <c r="IO166" s="95">
        <v>1</v>
      </c>
      <c r="IP166" s="95">
        <v>0</v>
      </c>
      <c r="IQ166" s="113">
        <v>0.66</v>
      </c>
      <c r="IR166" s="113">
        <v>0</v>
      </c>
      <c r="IS166" s="113">
        <v>0.02</v>
      </c>
      <c r="IT166" s="95">
        <v>61.88</v>
      </c>
      <c r="IU166" s="95">
        <v>1</v>
      </c>
      <c r="IV166" s="113">
        <v>5.8479532163742687E-3</v>
      </c>
      <c r="IW166" s="95" t="s">
        <v>1900</v>
      </c>
      <c r="IX166" s="95" t="s">
        <v>1900</v>
      </c>
      <c r="IY166" s="124" t="s">
        <v>1900</v>
      </c>
      <c r="IZ166" s="124" t="s">
        <v>1900</v>
      </c>
      <c r="JA166" s="182" t="s">
        <v>267</v>
      </c>
      <c r="JB166" s="182">
        <v>14</v>
      </c>
      <c r="JC166" s="230">
        <v>0.08</v>
      </c>
      <c r="JD166" s="205"/>
    </row>
    <row r="167" spans="1:264" s="35" customFormat="1" ht="29.25" customHeight="1">
      <c r="A167" s="122" t="s">
        <v>307</v>
      </c>
      <c r="B167" s="158" t="s">
        <v>1700</v>
      </c>
      <c r="C167" s="158" t="s">
        <v>1701</v>
      </c>
      <c r="D167" s="55">
        <v>22</v>
      </c>
      <c r="E167" s="158" t="s">
        <v>1014</v>
      </c>
      <c r="F167" s="145">
        <v>262</v>
      </c>
      <c r="G167" s="55" t="s">
        <v>2123</v>
      </c>
      <c r="H167" s="123">
        <v>370</v>
      </c>
      <c r="I167" s="123">
        <v>649</v>
      </c>
      <c r="J167" s="124">
        <v>1.7540541000000001</v>
      </c>
      <c r="K167" s="124">
        <v>24.101355000000002</v>
      </c>
      <c r="L167" s="123">
        <v>250</v>
      </c>
      <c r="M167" s="123">
        <v>399</v>
      </c>
      <c r="N167" s="123">
        <v>23</v>
      </c>
      <c r="O167" s="123">
        <v>25</v>
      </c>
      <c r="P167" s="123">
        <v>31</v>
      </c>
      <c r="Q167" s="123">
        <v>30</v>
      </c>
      <c r="R167" s="123">
        <v>29</v>
      </c>
      <c r="S167" s="123">
        <v>41</v>
      </c>
      <c r="T167" s="123">
        <v>39</v>
      </c>
      <c r="U167" s="123">
        <v>59</v>
      </c>
      <c r="V167" s="123">
        <v>36</v>
      </c>
      <c r="W167" s="123">
        <v>36</v>
      </c>
      <c r="X167" s="123">
        <v>104</v>
      </c>
      <c r="Y167" s="123">
        <v>150</v>
      </c>
      <c r="Z167" s="123">
        <v>46</v>
      </c>
      <c r="AA167" s="123">
        <v>97</v>
      </c>
      <c r="AB167" s="123">
        <v>318</v>
      </c>
      <c r="AC167" s="123">
        <v>300</v>
      </c>
      <c r="AD167" s="123">
        <v>104</v>
      </c>
      <c r="AE167" s="123">
        <v>161</v>
      </c>
      <c r="AF167" s="123">
        <v>309</v>
      </c>
      <c r="AG167" s="123">
        <v>74</v>
      </c>
      <c r="AH167" s="123">
        <v>1</v>
      </c>
      <c r="AI167" s="123">
        <v>235</v>
      </c>
      <c r="AJ167" s="123">
        <v>117</v>
      </c>
      <c r="AK167" s="123">
        <v>25</v>
      </c>
      <c r="AL167" s="123">
        <v>15</v>
      </c>
      <c r="AM167" s="123">
        <v>30</v>
      </c>
      <c r="AN167" s="125">
        <v>528.47567567567569</v>
      </c>
      <c r="AO167" s="125">
        <v>313.5</v>
      </c>
      <c r="AP167" s="123">
        <v>5</v>
      </c>
      <c r="AQ167" s="123">
        <v>20</v>
      </c>
      <c r="AR167" s="123">
        <v>151</v>
      </c>
      <c r="AS167" s="123">
        <v>46</v>
      </c>
      <c r="AT167" s="123">
        <v>36</v>
      </c>
      <c r="AU167" s="123">
        <v>11</v>
      </c>
      <c r="AV167" s="123">
        <v>17</v>
      </c>
      <c r="AW167" s="123">
        <v>8</v>
      </c>
      <c r="AX167" s="123">
        <v>15</v>
      </c>
      <c r="AY167" s="123">
        <v>7</v>
      </c>
      <c r="AZ167" s="123">
        <v>54</v>
      </c>
      <c r="BA167" s="125">
        <v>26071.409214092142</v>
      </c>
      <c r="BB167" s="125">
        <v>13903</v>
      </c>
      <c r="BC167" s="123">
        <v>9</v>
      </c>
      <c r="BD167" s="123">
        <v>64</v>
      </c>
      <c r="BE167" s="123">
        <v>125</v>
      </c>
      <c r="BF167" s="123">
        <v>42</v>
      </c>
      <c r="BG167" s="123">
        <v>21</v>
      </c>
      <c r="BH167" s="123">
        <v>17</v>
      </c>
      <c r="BI167" s="123">
        <v>15</v>
      </c>
      <c r="BJ167" s="123">
        <v>18</v>
      </c>
      <c r="BK167" s="123">
        <v>6</v>
      </c>
      <c r="BL167" s="123">
        <v>6</v>
      </c>
      <c r="BM167" s="123">
        <v>6</v>
      </c>
      <c r="BN167" s="123">
        <v>8</v>
      </c>
      <c r="BO167" s="123">
        <v>5</v>
      </c>
      <c r="BP167" s="123">
        <v>2</v>
      </c>
      <c r="BQ167" s="123">
        <v>3</v>
      </c>
      <c r="BR167" s="123">
        <v>0</v>
      </c>
      <c r="BS167" s="123">
        <v>2</v>
      </c>
      <c r="BT167" s="123">
        <v>0</v>
      </c>
      <c r="BU167" s="123">
        <v>1</v>
      </c>
      <c r="BV167" s="123">
        <v>1</v>
      </c>
      <c r="BW167" s="123">
        <v>18</v>
      </c>
      <c r="BX167" s="123">
        <v>112</v>
      </c>
      <c r="BY167" s="125">
        <v>51957.214285714283</v>
      </c>
      <c r="BZ167" s="125">
        <v>37834.5</v>
      </c>
      <c r="CA167" s="123">
        <v>16</v>
      </c>
      <c r="CB167" s="125">
        <v>10776.625</v>
      </c>
      <c r="CC167" s="125">
        <v>6624</v>
      </c>
      <c r="CD167" s="123">
        <v>241</v>
      </c>
      <c r="CE167" s="125">
        <v>15071.203319502074</v>
      </c>
      <c r="CF167" s="125">
        <v>10536</v>
      </c>
      <c r="CG167" s="123">
        <v>262</v>
      </c>
      <c r="CH167" s="123">
        <v>52</v>
      </c>
      <c r="CI167" s="123">
        <v>30</v>
      </c>
      <c r="CJ167" s="123">
        <v>13</v>
      </c>
      <c r="CK167" s="123">
        <v>9</v>
      </c>
      <c r="CL167" s="123">
        <v>12</v>
      </c>
      <c r="CM167" s="126">
        <v>3.2432432432432434E-2</v>
      </c>
      <c r="CN167" s="123">
        <v>28</v>
      </c>
      <c r="CO167" s="126">
        <v>7.567567567567568E-2</v>
      </c>
      <c r="CP167" s="123">
        <v>193</v>
      </c>
      <c r="CQ167" s="123">
        <v>26</v>
      </c>
      <c r="CR167" s="126">
        <v>4.0061633281972264E-2</v>
      </c>
      <c r="CS167" s="123">
        <v>41</v>
      </c>
      <c r="CT167" s="126">
        <f t="shared" si="26"/>
        <v>0.11081081081081082</v>
      </c>
      <c r="CU167" s="123">
        <v>223</v>
      </c>
      <c r="CV167" s="126">
        <f t="shared" si="27"/>
        <v>0.60270270270270265</v>
      </c>
      <c r="CW167" s="123">
        <v>30</v>
      </c>
      <c r="CX167" s="126">
        <f t="shared" si="28"/>
        <v>8.1081081081081086E-2</v>
      </c>
      <c r="CY167" s="123">
        <v>162</v>
      </c>
      <c r="CZ167" s="126">
        <f t="shared" si="29"/>
        <v>0.43783783783783786</v>
      </c>
      <c r="DA167" s="122" t="s">
        <v>2032</v>
      </c>
      <c r="DB167" s="55"/>
      <c r="DC167" s="55">
        <v>2</v>
      </c>
      <c r="DD167" s="55">
        <v>0</v>
      </c>
      <c r="DE167" s="78" t="s">
        <v>334</v>
      </c>
      <c r="DF167" s="127" t="s">
        <v>335</v>
      </c>
      <c r="DG167" s="78" t="s">
        <v>441</v>
      </c>
      <c r="DH167" s="127" t="s">
        <v>442</v>
      </c>
      <c r="DI167" s="78" t="s">
        <v>875</v>
      </c>
      <c r="DJ167" s="127" t="s">
        <v>876</v>
      </c>
      <c r="DK167" s="78" t="s">
        <v>340</v>
      </c>
      <c r="DL167" s="127" t="s">
        <v>341</v>
      </c>
      <c r="DM167" s="127" t="s">
        <v>726</v>
      </c>
      <c r="DN167" s="55" t="s">
        <v>1897</v>
      </c>
      <c r="DO167" s="68">
        <v>9.2592592592592595</v>
      </c>
      <c r="DP167" s="55" t="s">
        <v>1898</v>
      </c>
      <c r="DQ167" s="55" t="s">
        <v>272</v>
      </c>
      <c r="DR167" s="127" t="s">
        <v>343</v>
      </c>
      <c r="DS167" s="169" t="s">
        <v>2127</v>
      </c>
      <c r="DT167" s="77"/>
      <c r="DU167" s="78" t="s">
        <v>735</v>
      </c>
      <c r="DV167" s="123">
        <v>377</v>
      </c>
      <c r="DW167" s="123">
        <v>371</v>
      </c>
      <c r="DX167" s="55">
        <v>6</v>
      </c>
      <c r="DY167" s="55">
        <v>0</v>
      </c>
      <c r="DZ167" s="55">
        <v>78</v>
      </c>
      <c r="EA167" s="55">
        <v>173</v>
      </c>
      <c r="EB167" s="123">
        <v>56</v>
      </c>
      <c r="EC167" s="55">
        <v>28</v>
      </c>
      <c r="ED167" s="55">
        <v>28</v>
      </c>
      <c r="EE167" s="55">
        <v>14</v>
      </c>
      <c r="EF167" s="55">
        <v>0</v>
      </c>
      <c r="EG167" s="55">
        <v>0</v>
      </c>
      <c r="EH167" s="78">
        <v>2</v>
      </c>
      <c r="EI167" s="78">
        <v>0</v>
      </c>
      <c r="EJ167" s="127" t="s">
        <v>268</v>
      </c>
      <c r="EK167" s="127" t="s">
        <v>290</v>
      </c>
      <c r="EL167" s="81">
        <v>28306</v>
      </c>
      <c r="EM167" s="78">
        <v>43</v>
      </c>
      <c r="EN167" s="78" t="s">
        <v>1015</v>
      </c>
      <c r="EO167" s="84">
        <v>22666</v>
      </c>
      <c r="EP167" s="78">
        <v>2.77</v>
      </c>
      <c r="EQ167" s="263">
        <v>25512.2535094702</v>
      </c>
      <c r="ER167" s="263">
        <v>122770.76004371799</v>
      </c>
      <c r="ES167" s="84">
        <f t="shared" si="30"/>
        <v>97258.50653424779</v>
      </c>
      <c r="ET167" s="113">
        <f t="shared" si="31"/>
        <v>0.79219601230467718</v>
      </c>
      <c r="EU167" s="55">
        <v>2</v>
      </c>
      <c r="EV167" s="55">
        <v>5</v>
      </c>
      <c r="EW167" s="55" t="s">
        <v>1898</v>
      </c>
      <c r="EX167" s="78" t="s">
        <v>271</v>
      </c>
      <c r="EY167" s="158"/>
      <c r="EZ167" s="158"/>
      <c r="FA167" s="78" t="s">
        <v>267</v>
      </c>
      <c r="FB167" s="55" t="s">
        <v>51</v>
      </c>
      <c r="FC167" s="55" t="s">
        <v>1898</v>
      </c>
      <c r="FD167" s="122"/>
      <c r="FE167" s="55"/>
      <c r="FF167" s="127" t="s">
        <v>267</v>
      </c>
      <c r="FG167" s="55" t="s">
        <v>272</v>
      </c>
      <c r="FH167" s="78" t="s">
        <v>1016</v>
      </c>
      <c r="FI167" s="78" t="s">
        <v>1017</v>
      </c>
      <c r="FJ167" s="55">
        <v>3807</v>
      </c>
      <c r="FK167" s="55">
        <v>2</v>
      </c>
      <c r="FL167" s="78" t="s">
        <v>1018</v>
      </c>
      <c r="FM167" s="55"/>
      <c r="FN167" s="55" t="s">
        <v>1900</v>
      </c>
      <c r="FO167" s="55" t="s">
        <v>1900</v>
      </c>
      <c r="FP167" s="55">
        <v>1</v>
      </c>
      <c r="FQ167" s="125">
        <v>45504069.590406097</v>
      </c>
      <c r="FR167" s="125">
        <v>120700.44984192599</v>
      </c>
      <c r="FS167" s="55">
        <v>3</v>
      </c>
      <c r="FT167" s="55">
        <v>3</v>
      </c>
      <c r="FU167" s="55">
        <v>0</v>
      </c>
      <c r="FV167" s="125">
        <v>1322163.77</v>
      </c>
      <c r="FW167" s="55">
        <v>0</v>
      </c>
      <c r="FX167" s="125">
        <v>4319813.53</v>
      </c>
      <c r="FY167" s="55">
        <v>0</v>
      </c>
      <c r="FZ167" s="125">
        <v>13798803.390000001</v>
      </c>
      <c r="GA167" s="55" t="s">
        <v>1900</v>
      </c>
      <c r="GB167" s="55" t="s">
        <v>1900</v>
      </c>
      <c r="GC167" s="55" t="s">
        <v>1900</v>
      </c>
      <c r="GD167" s="124">
        <v>95.46</v>
      </c>
      <c r="GE167" s="124">
        <v>20.75</v>
      </c>
      <c r="GF167" s="125">
        <v>2315359.71</v>
      </c>
      <c r="GG167" s="125">
        <v>6240.861752021563</v>
      </c>
      <c r="GH167" s="125">
        <v>3517287.7499999995</v>
      </c>
      <c r="GI167" s="125">
        <v>9480.5599730458216</v>
      </c>
      <c r="GJ167" s="125">
        <v>217160.65</v>
      </c>
      <c r="GK167" s="125">
        <v>585.33867924528295</v>
      </c>
      <c r="GL167" s="125">
        <v>392756.71</v>
      </c>
      <c r="GM167" s="125">
        <v>1058.6434231805931</v>
      </c>
      <c r="GN167" s="125">
        <v>347363.54</v>
      </c>
      <c r="GO167" s="125">
        <v>936.28986522911043</v>
      </c>
      <c r="GP167" s="125">
        <v>17053.689999999999</v>
      </c>
      <c r="GQ167" s="125">
        <v>45.966819407008082</v>
      </c>
      <c r="GR167" s="125">
        <v>33121.72</v>
      </c>
      <c r="GS167" s="125">
        <v>89.276873315363886</v>
      </c>
      <c r="GT167" s="125">
        <v>2509831.4399999995</v>
      </c>
      <c r="GU167" s="125">
        <v>6765.0443126684622</v>
      </c>
      <c r="GV167" s="125">
        <v>726716.36999999965</v>
      </c>
      <c r="GW167" s="125">
        <v>1958.804231805929</v>
      </c>
      <c r="GX167" s="55">
        <v>0</v>
      </c>
      <c r="GY167" s="55">
        <v>0</v>
      </c>
      <c r="GZ167" s="55">
        <v>0</v>
      </c>
      <c r="HA167" s="55" t="s">
        <v>1898</v>
      </c>
      <c r="HB167" s="172">
        <v>0.49476374068326212</v>
      </c>
      <c r="HC167" s="123">
        <v>111</v>
      </c>
      <c r="HD167" s="153">
        <v>9.9730458221024262E-2</v>
      </c>
      <c r="HE167" s="123">
        <v>11</v>
      </c>
      <c r="HF167" s="153">
        <v>2.9649595687331536E-2</v>
      </c>
      <c r="HG167" s="123">
        <v>991</v>
      </c>
      <c r="HH167" s="153">
        <v>0.89038634321653187</v>
      </c>
      <c r="HI167" s="123">
        <v>5</v>
      </c>
      <c r="HJ167" s="153">
        <v>1.3477088948787063E-2</v>
      </c>
      <c r="HK167" s="123">
        <v>731</v>
      </c>
      <c r="HL167" s="153">
        <v>0.65678346810422283</v>
      </c>
      <c r="HM167" s="123">
        <v>5</v>
      </c>
      <c r="HN167" s="153">
        <v>1.3477088948787063E-2</v>
      </c>
      <c r="HO167" s="123">
        <v>589</v>
      </c>
      <c r="HP167" s="153">
        <v>0.52920035938903864</v>
      </c>
      <c r="HQ167" s="123">
        <v>480</v>
      </c>
      <c r="HR167" s="153">
        <v>0.43126684636118601</v>
      </c>
      <c r="HS167" s="123">
        <v>9</v>
      </c>
      <c r="HT167" s="153">
        <v>4.5</v>
      </c>
      <c r="HU167" s="123">
        <v>11</v>
      </c>
      <c r="HV167" s="153">
        <v>5.5</v>
      </c>
      <c r="HW167" s="123">
        <v>179</v>
      </c>
      <c r="HX167" s="123">
        <v>59.666666666666664</v>
      </c>
      <c r="HY167" s="153">
        <v>0.99444444444444446</v>
      </c>
      <c r="HZ167" s="123">
        <v>6704</v>
      </c>
      <c r="IA167" s="153">
        <v>6.0233602875112302</v>
      </c>
      <c r="IB167" s="123">
        <v>14</v>
      </c>
      <c r="IC167" s="153">
        <v>3.7735849056603772E-2</v>
      </c>
      <c r="ID167" s="123">
        <v>3931</v>
      </c>
      <c r="IE167" s="153">
        <v>3.531895777178796</v>
      </c>
      <c r="IF167" s="123">
        <v>363</v>
      </c>
      <c r="IG167" s="153">
        <v>0.97843665768194066</v>
      </c>
      <c r="IH167" s="123">
        <v>298</v>
      </c>
      <c r="II167" s="153">
        <v>0.26774483378256964</v>
      </c>
      <c r="IJ167" s="123">
        <v>144</v>
      </c>
      <c r="IK167" s="153">
        <v>0.38814016172506738</v>
      </c>
      <c r="IL167" s="95">
        <v>0</v>
      </c>
      <c r="IM167" s="95">
        <v>0</v>
      </c>
      <c r="IN167" s="95">
        <v>0</v>
      </c>
      <c r="IO167" s="95">
        <v>0</v>
      </c>
      <c r="IP167" s="95">
        <v>0</v>
      </c>
      <c r="IQ167" s="113" t="s">
        <v>1900</v>
      </c>
      <c r="IR167" s="113" t="s">
        <v>1900</v>
      </c>
      <c r="IS167" s="113" t="s">
        <v>1900</v>
      </c>
      <c r="IT167" s="95">
        <v>26</v>
      </c>
      <c r="IU167" s="95">
        <v>23</v>
      </c>
      <c r="IV167" s="113">
        <v>6.1994609164420483E-2</v>
      </c>
      <c r="IW167" s="95" t="s">
        <v>1900</v>
      </c>
      <c r="IX167" s="95" t="s">
        <v>1900</v>
      </c>
      <c r="IY167" s="124" t="s">
        <v>1900</v>
      </c>
      <c r="IZ167" s="124" t="s">
        <v>1900</v>
      </c>
      <c r="JA167" s="182" t="s">
        <v>267</v>
      </c>
      <c r="JB167" s="182">
        <v>9</v>
      </c>
      <c r="JC167" s="230">
        <v>2.3872679045092837E-2</v>
      </c>
      <c r="JD167" s="205"/>
    </row>
    <row r="168" spans="1:264" s="35" customFormat="1" ht="29.25" customHeight="1">
      <c r="A168" s="122" t="s">
        <v>307</v>
      </c>
      <c r="B168" s="158" t="s">
        <v>307</v>
      </c>
      <c r="C168" s="158" t="s">
        <v>1736</v>
      </c>
      <c r="D168" s="185">
        <v>60</v>
      </c>
      <c r="E168" s="158" t="s">
        <v>511</v>
      </c>
      <c r="F168" s="184">
        <v>60</v>
      </c>
      <c r="G168" s="55" t="s">
        <v>2128</v>
      </c>
      <c r="H168" s="123">
        <v>2154</v>
      </c>
      <c r="I168" s="123">
        <v>4724</v>
      </c>
      <c r="J168" s="124">
        <v>2.1931291000000002</v>
      </c>
      <c r="K168" s="124">
        <v>30.3742804</v>
      </c>
      <c r="L168" s="123">
        <v>1833</v>
      </c>
      <c r="M168" s="123">
        <v>2891</v>
      </c>
      <c r="N168" s="123">
        <v>128</v>
      </c>
      <c r="O168" s="123">
        <v>255</v>
      </c>
      <c r="P168" s="123">
        <v>334</v>
      </c>
      <c r="Q168" s="123">
        <v>390</v>
      </c>
      <c r="R168" s="123">
        <v>369</v>
      </c>
      <c r="S168" s="123">
        <v>522</v>
      </c>
      <c r="T168" s="123">
        <v>421</v>
      </c>
      <c r="U168" s="123">
        <v>506</v>
      </c>
      <c r="V168" s="123">
        <v>327</v>
      </c>
      <c r="W168" s="123">
        <v>376</v>
      </c>
      <c r="X168" s="123">
        <v>585</v>
      </c>
      <c r="Y168" s="123">
        <v>360</v>
      </c>
      <c r="Z168" s="123">
        <v>151</v>
      </c>
      <c r="AA168" s="123">
        <v>943</v>
      </c>
      <c r="AB168" s="123">
        <v>1337</v>
      </c>
      <c r="AC168" s="123">
        <v>1096</v>
      </c>
      <c r="AD168" s="123">
        <v>273</v>
      </c>
      <c r="AE168" s="123">
        <v>966</v>
      </c>
      <c r="AF168" s="123">
        <v>2661</v>
      </c>
      <c r="AG168" s="123">
        <v>809</v>
      </c>
      <c r="AH168" s="123">
        <v>15</v>
      </c>
      <c r="AI168" s="123">
        <v>1076</v>
      </c>
      <c r="AJ168" s="123">
        <v>312</v>
      </c>
      <c r="AK168" s="123">
        <v>79</v>
      </c>
      <c r="AL168" s="123">
        <v>51</v>
      </c>
      <c r="AM168" s="123">
        <v>247</v>
      </c>
      <c r="AN168" s="125">
        <v>538.14391829155056</v>
      </c>
      <c r="AO168" s="125">
        <v>379</v>
      </c>
      <c r="AP168" s="123">
        <v>35</v>
      </c>
      <c r="AQ168" s="123">
        <v>146</v>
      </c>
      <c r="AR168" s="123">
        <v>661</v>
      </c>
      <c r="AS168" s="123">
        <v>264</v>
      </c>
      <c r="AT168" s="123">
        <v>213</v>
      </c>
      <c r="AU168" s="123">
        <v>132</v>
      </c>
      <c r="AV168" s="123">
        <v>142</v>
      </c>
      <c r="AW168" s="123">
        <v>103</v>
      </c>
      <c r="AX168" s="123">
        <v>97</v>
      </c>
      <c r="AY168" s="123">
        <v>59</v>
      </c>
      <c r="AZ168" s="123">
        <v>302</v>
      </c>
      <c r="BA168" s="125">
        <v>26439.539705882355</v>
      </c>
      <c r="BB168" s="125">
        <v>17665.5</v>
      </c>
      <c r="BC168" s="123">
        <v>60</v>
      </c>
      <c r="BD168" s="123">
        <v>309</v>
      </c>
      <c r="BE168" s="123">
        <v>519</v>
      </c>
      <c r="BF168" s="123">
        <v>242</v>
      </c>
      <c r="BG168" s="123">
        <v>157</v>
      </c>
      <c r="BH168" s="123">
        <v>164</v>
      </c>
      <c r="BI168" s="123">
        <v>131</v>
      </c>
      <c r="BJ168" s="123">
        <v>92</v>
      </c>
      <c r="BK168" s="123">
        <v>74</v>
      </c>
      <c r="BL168" s="123">
        <v>62</v>
      </c>
      <c r="BM168" s="123">
        <v>49</v>
      </c>
      <c r="BN168" s="123">
        <v>30</v>
      </c>
      <c r="BO168" s="123">
        <v>20</v>
      </c>
      <c r="BP168" s="123">
        <v>27</v>
      </c>
      <c r="BQ168" s="123">
        <v>20</v>
      </c>
      <c r="BR168" s="123">
        <v>18</v>
      </c>
      <c r="BS168" s="123">
        <v>10</v>
      </c>
      <c r="BT168" s="123">
        <v>6</v>
      </c>
      <c r="BU168" s="123">
        <v>6</v>
      </c>
      <c r="BV168" s="123">
        <v>6</v>
      </c>
      <c r="BW168" s="123">
        <v>38</v>
      </c>
      <c r="BX168" s="123">
        <v>893</v>
      </c>
      <c r="BY168" s="125">
        <v>40799.540873460246</v>
      </c>
      <c r="BZ168" s="125">
        <v>32916</v>
      </c>
      <c r="CA168" s="123">
        <v>172</v>
      </c>
      <c r="CB168" s="125">
        <v>14139.075581395349</v>
      </c>
      <c r="CC168" s="125">
        <v>10794</v>
      </c>
      <c r="CD168" s="123">
        <v>973</v>
      </c>
      <c r="CE168" s="125">
        <v>15945.563206577595</v>
      </c>
      <c r="CF168" s="125">
        <v>11865</v>
      </c>
      <c r="CG168" s="123">
        <v>1351</v>
      </c>
      <c r="CH168" s="123">
        <v>404</v>
      </c>
      <c r="CI168" s="123">
        <v>196</v>
      </c>
      <c r="CJ168" s="123">
        <v>60</v>
      </c>
      <c r="CK168" s="123">
        <v>22</v>
      </c>
      <c r="CL168" s="123">
        <v>29</v>
      </c>
      <c r="CM168" s="126">
        <v>1.3463324048282266E-2</v>
      </c>
      <c r="CN168" s="123">
        <v>122</v>
      </c>
      <c r="CO168" s="126">
        <v>5.6638811513463325E-2</v>
      </c>
      <c r="CP168" s="123">
        <v>984</v>
      </c>
      <c r="CQ168" s="123">
        <v>166</v>
      </c>
      <c r="CR168" s="126">
        <v>3.513971210838273E-2</v>
      </c>
      <c r="CS168" s="123">
        <v>150</v>
      </c>
      <c r="CT168" s="126">
        <f t="shared" si="26"/>
        <v>6.9637883008356549E-2</v>
      </c>
      <c r="CU168" s="123">
        <v>1098</v>
      </c>
      <c r="CV168" s="126">
        <f t="shared" si="27"/>
        <v>0.50974930362116988</v>
      </c>
      <c r="CW168" s="123">
        <v>71</v>
      </c>
      <c r="CX168" s="126">
        <f t="shared" si="28"/>
        <v>3.2961931290622096E-2</v>
      </c>
      <c r="CY168" s="123">
        <v>616</v>
      </c>
      <c r="CZ168" s="126">
        <f t="shared" si="29"/>
        <v>0.28597957288765086</v>
      </c>
      <c r="DA168" s="122" t="s">
        <v>2129</v>
      </c>
      <c r="DB168" s="55"/>
      <c r="DC168" s="55">
        <v>37</v>
      </c>
      <c r="DD168" s="55">
        <v>18</v>
      </c>
      <c r="DE168" s="78" t="s">
        <v>396</v>
      </c>
      <c r="DF168" s="127" t="s">
        <v>397</v>
      </c>
      <c r="DG168" s="78" t="s">
        <v>380</v>
      </c>
      <c r="DH168" s="127" t="s">
        <v>381</v>
      </c>
      <c r="DI168" s="78" t="s">
        <v>389</v>
      </c>
      <c r="DJ168" s="127" t="s">
        <v>400</v>
      </c>
      <c r="DK168" s="78" t="s">
        <v>384</v>
      </c>
      <c r="DL168" s="127" t="s">
        <v>385</v>
      </c>
      <c r="DM168" s="127" t="s">
        <v>403</v>
      </c>
      <c r="DN168" s="55" t="s">
        <v>1897</v>
      </c>
      <c r="DO168" s="68">
        <v>11.1458740711772</v>
      </c>
      <c r="DP168" s="55" t="s">
        <v>1898</v>
      </c>
      <c r="DQ168" s="55" t="s">
        <v>1904</v>
      </c>
      <c r="DR168" s="127" t="s">
        <v>387</v>
      </c>
      <c r="DS168" s="169"/>
      <c r="DT168" s="77"/>
      <c r="DU168" s="78" t="s">
        <v>267</v>
      </c>
      <c r="DV168" s="123">
        <v>2194</v>
      </c>
      <c r="DW168" s="123">
        <v>2157</v>
      </c>
      <c r="DX168" s="55">
        <v>35</v>
      </c>
      <c r="DY168" s="55">
        <v>2</v>
      </c>
      <c r="DZ168" s="55">
        <v>0</v>
      </c>
      <c r="EA168" s="55">
        <v>320</v>
      </c>
      <c r="EB168" s="123">
        <v>1224</v>
      </c>
      <c r="EC168" s="55">
        <v>606</v>
      </c>
      <c r="ED168" s="55">
        <v>44</v>
      </c>
      <c r="EE168" s="55">
        <v>0</v>
      </c>
      <c r="EF168" s="55">
        <v>0</v>
      </c>
      <c r="EG168" s="55">
        <v>0</v>
      </c>
      <c r="EH168" s="78">
        <v>17</v>
      </c>
      <c r="EI168" s="78">
        <v>1</v>
      </c>
      <c r="EJ168" s="127" t="s">
        <v>268</v>
      </c>
      <c r="EK168" s="127" t="s">
        <v>269</v>
      </c>
      <c r="EL168" s="81">
        <v>21768</v>
      </c>
      <c r="EM168" s="78">
        <v>61</v>
      </c>
      <c r="EN168" s="78" t="s">
        <v>512</v>
      </c>
      <c r="EO168" s="84">
        <v>160098</v>
      </c>
      <c r="EP168" s="78">
        <v>27.46</v>
      </c>
      <c r="EQ168" s="263">
        <v>155886.26129384001</v>
      </c>
      <c r="ER168" s="263">
        <v>1189764.2466365299</v>
      </c>
      <c r="ES168" s="84">
        <f t="shared" si="30"/>
        <v>1033877.9853426899</v>
      </c>
      <c r="ET168" s="113">
        <f t="shared" si="31"/>
        <v>0.86897718456868134</v>
      </c>
      <c r="EU168" s="55">
        <v>7</v>
      </c>
      <c r="EV168" s="55">
        <v>34</v>
      </c>
      <c r="EW168" s="55" t="s">
        <v>1898</v>
      </c>
      <c r="EX168" s="78" t="s">
        <v>513</v>
      </c>
      <c r="EY168" s="158" t="s">
        <v>372</v>
      </c>
      <c r="EZ168" s="158" t="s">
        <v>372</v>
      </c>
      <c r="FA168" s="78" t="s">
        <v>267</v>
      </c>
      <c r="FB168" s="55" t="s">
        <v>51</v>
      </c>
      <c r="FC168" s="55" t="s">
        <v>1901</v>
      </c>
      <c r="FD168" s="122"/>
      <c r="FE168" s="55"/>
      <c r="FF168" s="127" t="s">
        <v>267</v>
      </c>
      <c r="FG168" s="55" t="s">
        <v>1904</v>
      </c>
      <c r="FH168" s="78" t="s">
        <v>514</v>
      </c>
      <c r="FI168" s="78" t="s">
        <v>515</v>
      </c>
      <c r="FJ168" s="55">
        <v>3809</v>
      </c>
      <c r="FK168" s="55">
        <v>1</v>
      </c>
      <c r="FL168" s="78" t="s">
        <v>516</v>
      </c>
      <c r="FM168" s="55"/>
      <c r="FN168" s="55" t="s">
        <v>1954</v>
      </c>
      <c r="FO168" s="55" t="s">
        <v>1900</v>
      </c>
      <c r="FP168" s="55">
        <v>6</v>
      </c>
      <c r="FQ168" s="125">
        <v>383844341.51328886</v>
      </c>
      <c r="FR168" s="125">
        <v>174951.84207533675</v>
      </c>
      <c r="FS168" s="55">
        <v>3</v>
      </c>
      <c r="FT168" s="55">
        <v>3.3</v>
      </c>
      <c r="FU168" s="55">
        <v>0</v>
      </c>
      <c r="FV168" s="125">
        <v>12633529.92</v>
      </c>
      <c r="FW168" s="55">
        <v>0</v>
      </c>
      <c r="FX168" s="125">
        <v>2861666.35</v>
      </c>
      <c r="FY168" s="55">
        <v>0</v>
      </c>
      <c r="FZ168" s="125">
        <v>8886904.1600000001</v>
      </c>
      <c r="GA168" s="55" t="s">
        <v>1900</v>
      </c>
      <c r="GB168" s="55" t="s">
        <v>1901</v>
      </c>
      <c r="GC168" s="55" t="s">
        <v>1900</v>
      </c>
      <c r="GD168" s="124">
        <v>93.7</v>
      </c>
      <c r="GE168" s="124">
        <v>29.39</v>
      </c>
      <c r="GF168" s="125">
        <v>13613039.810000001</v>
      </c>
      <c r="GG168" s="125">
        <v>6311.0986601761706</v>
      </c>
      <c r="GH168" s="125">
        <v>23711369.139999997</v>
      </c>
      <c r="GI168" s="125">
        <v>10992.753426054704</v>
      </c>
      <c r="GJ168" s="125">
        <v>2620921.63</v>
      </c>
      <c r="GK168" s="125">
        <v>1215.0772508113118</v>
      </c>
      <c r="GL168" s="125">
        <v>2252316.64</v>
      </c>
      <c r="GM168" s="125">
        <v>1044.1894483078349</v>
      </c>
      <c r="GN168" s="125">
        <v>1621194.09</v>
      </c>
      <c r="GO168" s="125">
        <v>751.59670375521557</v>
      </c>
      <c r="GP168" s="125">
        <v>50250.95</v>
      </c>
      <c r="GQ168" s="125">
        <v>23.296685210941121</v>
      </c>
      <c r="GR168" s="125">
        <v>399808.09</v>
      </c>
      <c r="GS168" s="125">
        <v>185.35377375985166</v>
      </c>
      <c r="GT168" s="125">
        <v>16766877.739999998</v>
      </c>
      <c r="GU168" s="125">
        <v>7773.2395642095498</v>
      </c>
      <c r="GV168" s="125">
        <v>3152450.9900000058</v>
      </c>
      <c r="GW168" s="125">
        <v>1461.4979091330579</v>
      </c>
      <c r="GX168" s="55">
        <v>0</v>
      </c>
      <c r="GY168" s="55">
        <v>0</v>
      </c>
      <c r="GZ168" s="55">
        <v>0</v>
      </c>
      <c r="HA168" s="55" t="s">
        <v>1898</v>
      </c>
      <c r="HB168" s="172">
        <v>0.59284379627740658</v>
      </c>
      <c r="HC168" s="123">
        <v>1584</v>
      </c>
      <c r="HD168" s="153">
        <v>0.24478442280945759</v>
      </c>
      <c r="HE168" s="123">
        <v>265</v>
      </c>
      <c r="HF168" s="153">
        <v>0.12285581826611033</v>
      </c>
      <c r="HG168" s="123">
        <v>11992</v>
      </c>
      <c r="HH168" s="153">
        <v>1.8531911605625098</v>
      </c>
      <c r="HI168" s="123">
        <v>457</v>
      </c>
      <c r="HJ168" s="153">
        <v>0.21186833565136765</v>
      </c>
      <c r="HK168" s="123">
        <v>3624</v>
      </c>
      <c r="HL168" s="153">
        <v>0.56003708854891054</v>
      </c>
      <c r="HM168" s="123">
        <v>11</v>
      </c>
      <c r="HN168" s="153">
        <v>5.0996754751970333E-3</v>
      </c>
      <c r="HO168" s="123">
        <v>5231</v>
      </c>
      <c r="HP168" s="153">
        <v>0.80837583062896001</v>
      </c>
      <c r="HQ168" s="123">
        <v>3258</v>
      </c>
      <c r="HR168" s="153">
        <v>0.50347705146036159</v>
      </c>
      <c r="HS168" s="123">
        <v>104</v>
      </c>
      <c r="HT168" s="153">
        <v>52</v>
      </c>
      <c r="HU168" s="123">
        <v>134</v>
      </c>
      <c r="HV168" s="153">
        <v>67</v>
      </c>
      <c r="HW168" s="123">
        <v>1711</v>
      </c>
      <c r="HX168" s="123">
        <v>570.33333333333337</v>
      </c>
      <c r="HY168" s="153">
        <v>1.397875816993464</v>
      </c>
      <c r="HZ168" s="123">
        <v>51018</v>
      </c>
      <c r="IA168" s="153">
        <v>7.8840982846546126</v>
      </c>
      <c r="IB168" s="123">
        <v>1039</v>
      </c>
      <c r="IC168" s="153">
        <v>0.48168752897542882</v>
      </c>
      <c r="ID168" s="123">
        <v>32251</v>
      </c>
      <c r="IE168" s="153">
        <v>4.9839282954721069</v>
      </c>
      <c r="IF168" s="123">
        <v>2595</v>
      </c>
      <c r="IG168" s="153">
        <v>1.2030598052851182</v>
      </c>
      <c r="IH168" s="123">
        <v>2260</v>
      </c>
      <c r="II168" s="153">
        <v>0.34925050224076654</v>
      </c>
      <c r="IJ168" s="123">
        <v>2794</v>
      </c>
      <c r="IK168" s="153">
        <v>1.2953175707000464</v>
      </c>
      <c r="IL168" s="95">
        <v>1209</v>
      </c>
      <c r="IM168" s="95">
        <v>1193</v>
      </c>
      <c r="IN168" s="95">
        <v>198</v>
      </c>
      <c r="IO168" s="95">
        <v>918</v>
      </c>
      <c r="IP168" s="95">
        <v>137</v>
      </c>
      <c r="IQ168" s="113">
        <v>76.95</v>
      </c>
      <c r="IR168" s="113">
        <v>69.19</v>
      </c>
      <c r="IS168" s="113">
        <v>1.19</v>
      </c>
      <c r="IT168" s="95">
        <v>16</v>
      </c>
      <c r="IU168" s="95">
        <v>24</v>
      </c>
      <c r="IV168" s="113">
        <v>1.1126564673157162E-2</v>
      </c>
      <c r="IW168" s="95">
        <v>10</v>
      </c>
      <c r="IX168" s="95">
        <v>41</v>
      </c>
      <c r="IY168" s="124">
        <f>(IW168/$DW168)*100</f>
        <v>0.4636068613815485</v>
      </c>
      <c r="IZ168" s="124">
        <f>(IX168/$DW168)*100</f>
        <v>1.9007881316643487</v>
      </c>
      <c r="JA168" s="182" t="s">
        <v>272</v>
      </c>
      <c r="JB168" s="182">
        <v>112</v>
      </c>
      <c r="JC168" s="230">
        <v>5.1048313582497722E-2</v>
      </c>
      <c r="JD168" s="205"/>
    </row>
    <row r="169" spans="1:264" s="35" customFormat="1" ht="29.25" customHeight="1">
      <c r="A169" s="122" t="s">
        <v>307</v>
      </c>
      <c r="B169" s="158" t="s">
        <v>307</v>
      </c>
      <c r="C169" s="158" t="s">
        <v>1736</v>
      </c>
      <c r="D169" s="55">
        <v>60</v>
      </c>
      <c r="E169" s="158" t="s">
        <v>518</v>
      </c>
      <c r="F169" s="145">
        <v>198</v>
      </c>
      <c r="G169" s="55" t="s">
        <v>2128</v>
      </c>
      <c r="H169" s="123">
        <v>192</v>
      </c>
      <c r="I169" s="123">
        <v>241</v>
      </c>
      <c r="J169" s="124">
        <v>1.2552083000000001</v>
      </c>
      <c r="K169" s="124">
        <v>21.464583300000001</v>
      </c>
      <c r="L169" s="123">
        <v>94</v>
      </c>
      <c r="M169" s="123">
        <v>147</v>
      </c>
      <c r="N169" s="123">
        <v>0</v>
      </c>
      <c r="O169" s="123">
        <v>0</v>
      </c>
      <c r="P169" s="123">
        <v>0</v>
      </c>
      <c r="Q169" s="123">
        <v>0</v>
      </c>
      <c r="R169" s="123">
        <v>0</v>
      </c>
      <c r="S169" s="123">
        <v>0</v>
      </c>
      <c r="T169" s="123">
        <v>0</v>
      </c>
      <c r="U169" s="123">
        <v>1</v>
      </c>
      <c r="V169" s="123">
        <v>2</v>
      </c>
      <c r="W169" s="123">
        <v>3</v>
      </c>
      <c r="X169" s="123">
        <v>67</v>
      </c>
      <c r="Y169" s="123">
        <v>109</v>
      </c>
      <c r="Z169" s="123">
        <v>59</v>
      </c>
      <c r="AA169" s="123">
        <v>0</v>
      </c>
      <c r="AB169" s="123">
        <v>237</v>
      </c>
      <c r="AC169" s="123">
        <v>235</v>
      </c>
      <c r="AD169" s="123">
        <v>16</v>
      </c>
      <c r="AE169" s="123">
        <v>11</v>
      </c>
      <c r="AF169" s="123">
        <v>103</v>
      </c>
      <c r="AG169" s="123">
        <v>110</v>
      </c>
      <c r="AH169" s="123">
        <v>1</v>
      </c>
      <c r="AI169" s="123">
        <v>140</v>
      </c>
      <c r="AJ169" s="123">
        <v>69</v>
      </c>
      <c r="AK169" s="123">
        <v>20</v>
      </c>
      <c r="AL169" s="123">
        <v>5</v>
      </c>
      <c r="AM169" s="123">
        <v>13</v>
      </c>
      <c r="AN169" s="125">
        <v>315.80208333333331</v>
      </c>
      <c r="AO169" s="125">
        <v>254</v>
      </c>
      <c r="AP169" s="123">
        <v>3</v>
      </c>
      <c r="AQ169" s="123">
        <v>7</v>
      </c>
      <c r="AR169" s="123">
        <v>110</v>
      </c>
      <c r="AS169" s="123">
        <v>45</v>
      </c>
      <c r="AT169" s="123">
        <v>9</v>
      </c>
      <c r="AU169" s="123">
        <v>7</v>
      </c>
      <c r="AV169" s="123">
        <v>3</v>
      </c>
      <c r="AW169" s="123">
        <v>2</v>
      </c>
      <c r="AX169" s="123">
        <v>5</v>
      </c>
      <c r="AY169" s="123">
        <v>1</v>
      </c>
      <c r="AZ169" s="123">
        <v>0</v>
      </c>
      <c r="BA169" s="125">
        <v>13589.5291005291</v>
      </c>
      <c r="BB169" s="125">
        <v>10572</v>
      </c>
      <c r="BC169" s="123">
        <v>2</v>
      </c>
      <c r="BD169" s="123">
        <v>31</v>
      </c>
      <c r="BE169" s="123">
        <v>107</v>
      </c>
      <c r="BF169" s="123">
        <v>28</v>
      </c>
      <c r="BG169" s="123">
        <v>10</v>
      </c>
      <c r="BH169" s="123">
        <v>2</v>
      </c>
      <c r="BI169" s="123">
        <v>2</v>
      </c>
      <c r="BJ169" s="123">
        <v>6</v>
      </c>
      <c r="BK169" s="123">
        <v>1</v>
      </c>
      <c r="BL169" s="123">
        <v>0</v>
      </c>
      <c r="BM169" s="123">
        <v>0</v>
      </c>
      <c r="BN169" s="123">
        <v>0</v>
      </c>
      <c r="BO169" s="123">
        <v>0</v>
      </c>
      <c r="BP169" s="123">
        <v>0</v>
      </c>
      <c r="BQ169" s="123">
        <v>0</v>
      </c>
      <c r="BR169" s="123">
        <v>0</v>
      </c>
      <c r="BS169" s="123">
        <v>0</v>
      </c>
      <c r="BT169" s="123">
        <v>0</v>
      </c>
      <c r="BU169" s="123">
        <v>0</v>
      </c>
      <c r="BV169" s="123">
        <v>0</v>
      </c>
      <c r="BW169" s="123">
        <v>0</v>
      </c>
      <c r="BX169" s="123">
        <v>10</v>
      </c>
      <c r="BY169" s="125">
        <v>24186.400000000001</v>
      </c>
      <c r="BZ169" s="125">
        <v>23249.5</v>
      </c>
      <c r="CA169" s="123">
        <v>2</v>
      </c>
      <c r="CB169" s="125">
        <v>9540</v>
      </c>
      <c r="CC169" s="125">
        <v>9540</v>
      </c>
      <c r="CD169" s="123">
        <v>176</v>
      </c>
      <c r="CE169" s="125">
        <v>13015.90909090909</v>
      </c>
      <c r="CF169" s="125">
        <v>10536</v>
      </c>
      <c r="CG169" s="123">
        <v>177</v>
      </c>
      <c r="CH169" s="123">
        <v>11</v>
      </c>
      <c r="CI169" s="123">
        <v>1</v>
      </c>
      <c r="CJ169" s="123">
        <v>0</v>
      </c>
      <c r="CK169" s="123">
        <v>0</v>
      </c>
      <c r="CL169" s="123">
        <v>0</v>
      </c>
      <c r="CM169" s="126">
        <v>0</v>
      </c>
      <c r="CN169" s="123">
        <v>0</v>
      </c>
      <c r="CO169" s="126">
        <v>0</v>
      </c>
      <c r="CP169" s="123">
        <v>139</v>
      </c>
      <c r="CQ169" s="123">
        <v>0</v>
      </c>
      <c r="CR169" s="126">
        <v>0</v>
      </c>
      <c r="CS169" s="123">
        <v>37</v>
      </c>
      <c r="CT169" s="126">
        <f t="shared" si="26"/>
        <v>0.19270833333333334</v>
      </c>
      <c r="CU169" s="123">
        <v>99</v>
      </c>
      <c r="CV169" s="126">
        <f t="shared" si="27"/>
        <v>0.515625</v>
      </c>
      <c r="CW169" s="123">
        <v>37</v>
      </c>
      <c r="CX169" s="126">
        <f t="shared" si="28"/>
        <v>0.19270833333333334</v>
      </c>
      <c r="CY169" s="123">
        <v>99</v>
      </c>
      <c r="CZ169" s="126">
        <f t="shared" si="29"/>
        <v>0.515625</v>
      </c>
      <c r="DA169" s="122" t="s">
        <v>2129</v>
      </c>
      <c r="DB169" s="55"/>
      <c r="DC169" s="55">
        <v>22</v>
      </c>
      <c r="DD169" s="55">
        <v>1</v>
      </c>
      <c r="DE169" s="78" t="s">
        <v>396</v>
      </c>
      <c r="DF169" s="127" t="s">
        <v>397</v>
      </c>
      <c r="DG169" s="78" t="s">
        <v>380</v>
      </c>
      <c r="DH169" s="127" t="s">
        <v>381</v>
      </c>
      <c r="DI169" s="78" t="s">
        <v>389</v>
      </c>
      <c r="DJ169" s="127" t="s">
        <v>400</v>
      </c>
      <c r="DK169" s="78" t="s">
        <v>384</v>
      </c>
      <c r="DL169" s="127" t="s">
        <v>385</v>
      </c>
      <c r="DM169" s="127" t="s">
        <v>403</v>
      </c>
      <c r="DN169" s="55" t="s">
        <v>1897</v>
      </c>
      <c r="DO169" s="68">
        <v>11.1458740711772</v>
      </c>
      <c r="DP169" s="55" t="s">
        <v>1898</v>
      </c>
      <c r="DQ169" s="55" t="s">
        <v>272</v>
      </c>
      <c r="DR169" s="127" t="s">
        <v>387</v>
      </c>
      <c r="DS169" s="169" t="s">
        <v>2130</v>
      </c>
      <c r="DT169" s="77"/>
      <c r="DU169" s="78" t="s">
        <v>519</v>
      </c>
      <c r="DV169" s="123">
        <v>197</v>
      </c>
      <c r="DW169" s="123">
        <v>192</v>
      </c>
      <c r="DX169" s="55">
        <v>5</v>
      </c>
      <c r="DY169" s="55">
        <v>0</v>
      </c>
      <c r="DZ169" s="55">
        <v>44</v>
      </c>
      <c r="EA169" s="55">
        <v>152</v>
      </c>
      <c r="EB169" s="123">
        <v>1</v>
      </c>
      <c r="EC169" s="55">
        <v>0</v>
      </c>
      <c r="ED169" s="55">
        <v>0</v>
      </c>
      <c r="EE169" s="55">
        <v>0</v>
      </c>
      <c r="EF169" s="55">
        <v>0</v>
      </c>
      <c r="EG169" s="55">
        <v>0</v>
      </c>
      <c r="EH169" s="78">
        <v>1</v>
      </c>
      <c r="EI169" s="78">
        <v>0</v>
      </c>
      <c r="EJ169" s="127" t="s">
        <v>268</v>
      </c>
      <c r="EK169" s="127" t="s">
        <v>269</v>
      </c>
      <c r="EL169" s="81">
        <v>28245</v>
      </c>
      <c r="EM169" s="78">
        <v>43</v>
      </c>
      <c r="EN169" s="78" t="s">
        <v>520</v>
      </c>
      <c r="EO169" s="84">
        <v>6149</v>
      </c>
      <c r="EP169" s="78">
        <v>1.08</v>
      </c>
      <c r="EQ169" s="263">
        <v>5847.8797128999204</v>
      </c>
      <c r="ER169" s="263">
        <v>20490.333570617498</v>
      </c>
      <c r="ES169" s="84">
        <f t="shared" si="30"/>
        <v>14642.453857717577</v>
      </c>
      <c r="ET169" s="113">
        <f t="shared" si="31"/>
        <v>0.71460300083715578</v>
      </c>
      <c r="EU169" s="55">
        <v>0</v>
      </c>
      <c r="EV169" s="55">
        <v>2</v>
      </c>
      <c r="EW169" s="55" t="s">
        <v>1898</v>
      </c>
      <c r="EX169" s="78" t="s">
        <v>513</v>
      </c>
      <c r="EY169" s="158"/>
      <c r="EZ169" s="158" t="s">
        <v>372</v>
      </c>
      <c r="FA169" s="78" t="s">
        <v>267</v>
      </c>
      <c r="FB169" s="55" t="s">
        <v>51</v>
      </c>
      <c r="FC169" s="55" t="s">
        <v>1898</v>
      </c>
      <c r="FD169" s="122"/>
      <c r="FE169" s="55"/>
      <c r="FF169" s="127" t="s">
        <v>267</v>
      </c>
      <c r="FG169" s="55" t="s">
        <v>1904</v>
      </c>
      <c r="FH169" s="78" t="s">
        <v>514</v>
      </c>
      <c r="FI169" s="78" t="s">
        <v>515</v>
      </c>
      <c r="FJ169" s="55">
        <v>3809</v>
      </c>
      <c r="FK169" s="55">
        <v>1</v>
      </c>
      <c r="FL169" s="78" t="s">
        <v>516</v>
      </c>
      <c r="FM169" s="55"/>
      <c r="FN169" s="55" t="s">
        <v>1900</v>
      </c>
      <c r="FO169" s="55" t="s">
        <v>1900</v>
      </c>
      <c r="FP169" s="55">
        <v>0</v>
      </c>
      <c r="FQ169" s="125">
        <v>22539300.200369962</v>
      </c>
      <c r="FR169" s="125">
        <v>114412.69137243635</v>
      </c>
      <c r="FS169" s="55">
        <v>1</v>
      </c>
      <c r="FT169" s="55" t="s">
        <v>1920</v>
      </c>
      <c r="FU169" s="55">
        <v>2</v>
      </c>
      <c r="FV169" s="125">
        <v>272115.25</v>
      </c>
      <c r="FW169" s="55">
        <v>3</v>
      </c>
      <c r="FX169" s="125">
        <v>2624416.2400000002</v>
      </c>
      <c r="FY169" s="55">
        <v>0</v>
      </c>
      <c r="FZ169" s="125">
        <v>0</v>
      </c>
      <c r="GA169" s="55" t="s">
        <v>1900</v>
      </c>
      <c r="GB169" s="55" t="s">
        <v>1900</v>
      </c>
      <c r="GC169" s="55" t="s">
        <v>1900</v>
      </c>
      <c r="GD169" s="124">
        <v>98.53</v>
      </c>
      <c r="GE169" s="124">
        <v>14.58</v>
      </c>
      <c r="GF169" s="125">
        <v>701174.88</v>
      </c>
      <c r="GG169" s="125">
        <v>3651.9524999999999</v>
      </c>
      <c r="GH169" s="125">
        <v>1913587.68</v>
      </c>
      <c r="GI169" s="125">
        <v>9966.6024999999991</v>
      </c>
      <c r="GJ169" s="125">
        <v>89212.7</v>
      </c>
      <c r="GK169" s="125">
        <v>464.64947916666665</v>
      </c>
      <c r="GL169" s="125">
        <v>201187.35</v>
      </c>
      <c r="GM169" s="125">
        <v>1047.85078125</v>
      </c>
      <c r="GN169" s="125">
        <v>118706.96</v>
      </c>
      <c r="GO169" s="125">
        <v>618.26541666666674</v>
      </c>
      <c r="GP169" s="125">
        <v>3762.26</v>
      </c>
      <c r="GQ169" s="125">
        <v>19.595104166666669</v>
      </c>
      <c r="GR169" s="125">
        <v>571.96</v>
      </c>
      <c r="GS169" s="125">
        <v>2.9789583333333334</v>
      </c>
      <c r="GT169" s="125">
        <v>1500146.45</v>
      </c>
      <c r="GU169" s="125">
        <v>7813.2627604166664</v>
      </c>
      <c r="GV169" s="125">
        <v>-25742.630000000121</v>
      </c>
      <c r="GW169" s="125">
        <v>-134.0761979166673</v>
      </c>
      <c r="GX169" s="55">
        <v>0</v>
      </c>
      <c r="GY169" s="55">
        <v>0</v>
      </c>
      <c r="GZ169" s="55">
        <v>0</v>
      </c>
      <c r="HA169" s="55" t="s">
        <v>1898</v>
      </c>
      <c r="HB169" s="172">
        <v>0.5970613215504641</v>
      </c>
      <c r="HC169" s="123">
        <v>24</v>
      </c>
      <c r="HD169" s="153">
        <v>4.1666666666666664E-2</v>
      </c>
      <c r="HE169" s="123">
        <v>4</v>
      </c>
      <c r="HF169" s="153">
        <v>2.0833333333333332E-2</v>
      </c>
      <c r="HG169" s="123">
        <v>756</v>
      </c>
      <c r="HH169" s="153">
        <v>1.3125</v>
      </c>
      <c r="HI169" s="123">
        <v>14</v>
      </c>
      <c r="HJ169" s="153">
        <v>7.2916666666666671E-2</v>
      </c>
      <c r="HK169" s="123">
        <v>278</v>
      </c>
      <c r="HL169" s="153">
        <v>0.4826388888888889</v>
      </c>
      <c r="HM169" s="123">
        <v>1</v>
      </c>
      <c r="HN169" s="153">
        <v>5.208333333333333E-3</v>
      </c>
      <c r="HO169" s="123">
        <v>342</v>
      </c>
      <c r="HP169" s="153">
        <v>0.59375</v>
      </c>
      <c r="HQ169" s="123">
        <v>119</v>
      </c>
      <c r="HR169" s="153">
        <v>0.20659722222222221</v>
      </c>
      <c r="HS169" s="123">
        <v>6</v>
      </c>
      <c r="HT169" s="153">
        <v>3</v>
      </c>
      <c r="HU169" s="123">
        <v>7</v>
      </c>
      <c r="HV169" s="153">
        <v>3.5</v>
      </c>
      <c r="HW169" s="123">
        <v>253</v>
      </c>
      <c r="HX169" s="123">
        <v>84.333333333333329</v>
      </c>
      <c r="HY169" s="153">
        <v>3.5138888888888888</v>
      </c>
      <c r="HZ169" s="123">
        <v>3652</v>
      </c>
      <c r="IA169" s="153">
        <v>6.3402777777777777</v>
      </c>
      <c r="IB169" s="123">
        <v>41</v>
      </c>
      <c r="IC169" s="153">
        <v>0.21354166666666666</v>
      </c>
      <c r="ID169" s="123">
        <v>1929</v>
      </c>
      <c r="IE169" s="153">
        <v>3.3489583333333335</v>
      </c>
      <c r="IF169" s="123">
        <v>99</v>
      </c>
      <c r="IG169" s="153">
        <v>0.515625</v>
      </c>
      <c r="IH169" s="123">
        <v>97</v>
      </c>
      <c r="II169" s="153">
        <v>0.16840277777777779</v>
      </c>
      <c r="IJ169" s="123">
        <v>27</v>
      </c>
      <c r="IK169" s="153">
        <v>0.140625</v>
      </c>
      <c r="IL169" s="95">
        <v>0</v>
      </c>
      <c r="IM169" s="95">
        <v>0</v>
      </c>
      <c r="IN169" s="95">
        <v>0</v>
      </c>
      <c r="IO169" s="95">
        <v>0</v>
      </c>
      <c r="IP169" s="95">
        <v>0</v>
      </c>
      <c r="IQ169" s="113" t="s">
        <v>1900</v>
      </c>
      <c r="IR169" s="113" t="s">
        <v>1900</v>
      </c>
      <c r="IS169" s="113" t="s">
        <v>1900</v>
      </c>
      <c r="IT169" s="95">
        <v>16</v>
      </c>
      <c r="IU169" s="95">
        <v>2</v>
      </c>
      <c r="IV169" s="113">
        <v>1.0416666666666666E-2</v>
      </c>
      <c r="IW169" s="95" t="s">
        <v>1900</v>
      </c>
      <c r="IX169" s="95" t="s">
        <v>1900</v>
      </c>
      <c r="IY169" s="124" t="s">
        <v>1900</v>
      </c>
      <c r="IZ169" s="124" t="s">
        <v>1900</v>
      </c>
      <c r="JA169" s="182" t="s">
        <v>267</v>
      </c>
      <c r="JB169" s="182">
        <v>20</v>
      </c>
      <c r="JC169" s="230">
        <v>0.10152284263959391</v>
      </c>
      <c r="JD169" s="205"/>
    </row>
    <row r="170" spans="1:264" s="35" customFormat="1" ht="29.25" customHeight="1">
      <c r="A170" s="122" t="s">
        <v>307</v>
      </c>
      <c r="B170" s="158" t="s">
        <v>307</v>
      </c>
      <c r="C170" s="158" t="s">
        <v>1734</v>
      </c>
      <c r="D170" s="55">
        <v>58</v>
      </c>
      <c r="E170" s="158" t="s">
        <v>700</v>
      </c>
      <c r="F170" s="145">
        <v>58</v>
      </c>
      <c r="G170" s="55" t="s">
        <v>2131</v>
      </c>
      <c r="H170" s="123">
        <v>1241</v>
      </c>
      <c r="I170" s="123">
        <v>2606</v>
      </c>
      <c r="J170" s="124">
        <v>2.0999194000000001</v>
      </c>
      <c r="K170" s="124">
        <v>27.322884800000001</v>
      </c>
      <c r="L170" s="123">
        <v>970</v>
      </c>
      <c r="M170" s="123">
        <v>1636</v>
      </c>
      <c r="N170" s="123">
        <v>91</v>
      </c>
      <c r="O170" s="123">
        <v>167</v>
      </c>
      <c r="P170" s="123">
        <v>200</v>
      </c>
      <c r="Q170" s="123">
        <v>229</v>
      </c>
      <c r="R170" s="123">
        <v>209</v>
      </c>
      <c r="S170" s="123">
        <v>322</v>
      </c>
      <c r="T170" s="123">
        <v>241</v>
      </c>
      <c r="U170" s="123">
        <v>296</v>
      </c>
      <c r="V170" s="123">
        <v>170</v>
      </c>
      <c r="W170" s="123">
        <v>197</v>
      </c>
      <c r="X170" s="123">
        <v>249</v>
      </c>
      <c r="Y170" s="123">
        <v>151</v>
      </c>
      <c r="Z170" s="123">
        <v>84</v>
      </c>
      <c r="AA170" s="123">
        <v>594</v>
      </c>
      <c r="AB170" s="123">
        <v>606</v>
      </c>
      <c r="AC170" s="123">
        <v>484</v>
      </c>
      <c r="AD170" s="123">
        <v>89</v>
      </c>
      <c r="AE170" s="123">
        <v>952</v>
      </c>
      <c r="AF170" s="123">
        <v>1396</v>
      </c>
      <c r="AG170" s="123">
        <v>144</v>
      </c>
      <c r="AH170" s="123">
        <v>25</v>
      </c>
      <c r="AI170" s="123">
        <v>651</v>
      </c>
      <c r="AJ170" s="123">
        <v>176</v>
      </c>
      <c r="AK170" s="123">
        <v>28</v>
      </c>
      <c r="AL170" s="123">
        <v>20</v>
      </c>
      <c r="AM170" s="123">
        <v>120</v>
      </c>
      <c r="AN170" s="125">
        <v>589.77034649476229</v>
      </c>
      <c r="AO170" s="125">
        <v>434</v>
      </c>
      <c r="AP170" s="123">
        <v>8</v>
      </c>
      <c r="AQ170" s="123">
        <v>53</v>
      </c>
      <c r="AR170" s="123">
        <v>368</v>
      </c>
      <c r="AS170" s="123">
        <v>138</v>
      </c>
      <c r="AT170" s="123">
        <v>145</v>
      </c>
      <c r="AU170" s="123">
        <v>83</v>
      </c>
      <c r="AV170" s="123">
        <v>71</v>
      </c>
      <c r="AW170" s="123">
        <v>60</v>
      </c>
      <c r="AX170" s="123">
        <v>49</v>
      </c>
      <c r="AY170" s="123">
        <v>35</v>
      </c>
      <c r="AZ170" s="123">
        <v>231</v>
      </c>
      <c r="BA170" s="125">
        <v>29808.770437654832</v>
      </c>
      <c r="BB170" s="125">
        <v>19083</v>
      </c>
      <c r="BC170" s="123">
        <v>27</v>
      </c>
      <c r="BD170" s="123">
        <v>217</v>
      </c>
      <c r="BE170" s="123">
        <v>211</v>
      </c>
      <c r="BF170" s="123">
        <v>180</v>
      </c>
      <c r="BG170" s="123">
        <v>103</v>
      </c>
      <c r="BH170" s="123">
        <v>85</v>
      </c>
      <c r="BI170" s="123">
        <v>73</v>
      </c>
      <c r="BJ170" s="123">
        <v>54</v>
      </c>
      <c r="BK170" s="123">
        <v>45</v>
      </c>
      <c r="BL170" s="123">
        <v>39</v>
      </c>
      <c r="BM170" s="123">
        <v>35</v>
      </c>
      <c r="BN170" s="123">
        <v>35</v>
      </c>
      <c r="BO170" s="123">
        <v>25</v>
      </c>
      <c r="BP170" s="123">
        <v>20</v>
      </c>
      <c r="BQ170" s="123">
        <v>6</v>
      </c>
      <c r="BR170" s="123">
        <v>11</v>
      </c>
      <c r="BS170" s="123">
        <v>7</v>
      </c>
      <c r="BT170" s="123">
        <v>8</v>
      </c>
      <c r="BU170" s="123">
        <v>4</v>
      </c>
      <c r="BV170" s="123">
        <v>1</v>
      </c>
      <c r="BW170" s="123">
        <v>25</v>
      </c>
      <c r="BX170" s="123">
        <v>559</v>
      </c>
      <c r="BY170" s="125">
        <v>46310.275491949913</v>
      </c>
      <c r="BZ170" s="125">
        <v>35395</v>
      </c>
      <c r="CA170" s="123">
        <v>153</v>
      </c>
      <c r="CB170" s="125">
        <v>15411.124183006536</v>
      </c>
      <c r="CC170" s="125">
        <v>11688</v>
      </c>
      <c r="CD170" s="123">
        <v>523</v>
      </c>
      <c r="CE170" s="125">
        <v>16730.835564053537</v>
      </c>
      <c r="CF170" s="125">
        <v>12547</v>
      </c>
      <c r="CG170" s="123">
        <v>764</v>
      </c>
      <c r="CH170" s="123">
        <v>226</v>
      </c>
      <c r="CI170" s="123">
        <v>147</v>
      </c>
      <c r="CJ170" s="123">
        <v>54</v>
      </c>
      <c r="CK170" s="123">
        <v>15</v>
      </c>
      <c r="CL170" s="123">
        <v>20</v>
      </c>
      <c r="CM170" s="126">
        <v>1.6116035455278E-2</v>
      </c>
      <c r="CN170" s="123">
        <v>94</v>
      </c>
      <c r="CO170" s="126">
        <v>7.5745366639806605E-2</v>
      </c>
      <c r="CP170" s="123">
        <v>526</v>
      </c>
      <c r="CQ170" s="123">
        <v>118</v>
      </c>
      <c r="CR170" s="126">
        <v>4.528012279355334E-2</v>
      </c>
      <c r="CS170" s="123">
        <v>42</v>
      </c>
      <c r="CT170" s="126">
        <f t="shared" si="26"/>
        <v>3.3843674456083807E-2</v>
      </c>
      <c r="CU170" s="123">
        <v>749</v>
      </c>
      <c r="CV170" s="126">
        <f t="shared" si="27"/>
        <v>0.60354552780016113</v>
      </c>
      <c r="CW170" s="123">
        <v>11</v>
      </c>
      <c r="CX170" s="126">
        <f t="shared" si="28"/>
        <v>8.8638195004029016E-3</v>
      </c>
      <c r="CY170" s="123">
        <v>370</v>
      </c>
      <c r="CZ170" s="126">
        <f t="shared" si="29"/>
        <v>0.29814665592264306</v>
      </c>
      <c r="DA170" s="122" t="s">
        <v>2132</v>
      </c>
      <c r="DB170" s="55"/>
      <c r="DC170" s="55">
        <v>97</v>
      </c>
      <c r="DD170" s="55">
        <v>10</v>
      </c>
      <c r="DE170" s="78" t="s">
        <v>309</v>
      </c>
      <c r="DF170" s="127" t="s">
        <v>310</v>
      </c>
      <c r="DG170" s="78" t="s">
        <v>366</v>
      </c>
      <c r="DH170" s="127" t="s">
        <v>367</v>
      </c>
      <c r="DI170" s="78" t="s">
        <v>313</v>
      </c>
      <c r="DJ170" s="127" t="s">
        <v>314</v>
      </c>
      <c r="DK170" s="78" t="s">
        <v>350</v>
      </c>
      <c r="DL170" s="127" t="s">
        <v>368</v>
      </c>
      <c r="DM170" s="127" t="s">
        <v>369</v>
      </c>
      <c r="DN170" s="55" t="s">
        <v>1897</v>
      </c>
      <c r="DO170" s="68">
        <v>11.214230471771076</v>
      </c>
      <c r="DP170" s="55" t="s">
        <v>1898</v>
      </c>
      <c r="DQ170" s="55" t="s">
        <v>272</v>
      </c>
      <c r="DR170" s="127" t="s">
        <v>370</v>
      </c>
      <c r="DS170" s="169" t="s">
        <v>2133</v>
      </c>
      <c r="DT170" s="77"/>
      <c r="DU170" s="78" t="s">
        <v>267</v>
      </c>
      <c r="DV170" s="123">
        <v>1246</v>
      </c>
      <c r="DW170" s="123">
        <v>1242</v>
      </c>
      <c r="DX170" s="55">
        <v>4</v>
      </c>
      <c r="DY170" s="55">
        <v>0</v>
      </c>
      <c r="DZ170" s="55">
        <v>54</v>
      </c>
      <c r="EA170" s="55">
        <v>83</v>
      </c>
      <c r="EB170" s="123">
        <v>779</v>
      </c>
      <c r="EC170" s="55">
        <v>306</v>
      </c>
      <c r="ED170" s="55">
        <v>24</v>
      </c>
      <c r="EE170" s="55">
        <v>0</v>
      </c>
      <c r="EF170" s="55">
        <v>0</v>
      </c>
      <c r="EG170" s="55">
        <v>0</v>
      </c>
      <c r="EH170" s="78">
        <v>13</v>
      </c>
      <c r="EI170" s="78">
        <v>0</v>
      </c>
      <c r="EJ170" s="127" t="s">
        <v>268</v>
      </c>
      <c r="EK170" s="127" t="s">
        <v>269</v>
      </c>
      <c r="EL170" s="81">
        <v>21230</v>
      </c>
      <c r="EM170" s="78">
        <v>62</v>
      </c>
      <c r="EN170" s="78" t="s">
        <v>701</v>
      </c>
      <c r="EO170" s="84">
        <v>97568</v>
      </c>
      <c r="EP170" s="78">
        <v>14.63</v>
      </c>
      <c r="EQ170" s="263">
        <v>90124.005529210393</v>
      </c>
      <c r="ER170" s="263">
        <v>580373.67853025801</v>
      </c>
      <c r="ES170" s="84">
        <f t="shared" si="30"/>
        <v>490249.67300104763</v>
      </c>
      <c r="ET170" s="113">
        <f t="shared" si="31"/>
        <v>0.84471383030767178</v>
      </c>
      <c r="EU170" s="55">
        <v>5</v>
      </c>
      <c r="EV170" s="55">
        <v>22</v>
      </c>
      <c r="EW170" s="55" t="s">
        <v>1898</v>
      </c>
      <c r="EX170" s="78" t="s">
        <v>702</v>
      </c>
      <c r="EY170" s="158"/>
      <c r="EZ170" s="158"/>
      <c r="FA170" s="78" t="s">
        <v>267</v>
      </c>
      <c r="FB170" s="55" t="s">
        <v>51</v>
      </c>
      <c r="FC170" s="55" t="s">
        <v>1898</v>
      </c>
      <c r="FD170" s="122"/>
      <c r="FE170" s="55"/>
      <c r="FF170" s="127" t="s">
        <v>267</v>
      </c>
      <c r="FG170" s="55" t="s">
        <v>272</v>
      </c>
      <c r="FH170" s="78" t="s">
        <v>703</v>
      </c>
      <c r="FI170" s="78" t="s">
        <v>704</v>
      </c>
      <c r="FJ170" s="55">
        <v>3804</v>
      </c>
      <c r="FK170" s="55">
        <v>4</v>
      </c>
      <c r="FL170" s="78" t="s">
        <v>375</v>
      </c>
      <c r="FM170" s="55"/>
      <c r="FN170" s="55" t="s">
        <v>1954</v>
      </c>
      <c r="FO170" s="55" t="s">
        <v>1900</v>
      </c>
      <c r="FP170" s="55">
        <v>3</v>
      </c>
      <c r="FQ170" s="125">
        <v>206595279.59164342</v>
      </c>
      <c r="FR170" s="125">
        <v>165806.80545075715</v>
      </c>
      <c r="FS170" s="55">
        <v>3</v>
      </c>
      <c r="FT170" s="55">
        <v>4</v>
      </c>
      <c r="FU170" s="55">
        <v>0</v>
      </c>
      <c r="FV170" s="125">
        <v>16120387.029999999</v>
      </c>
      <c r="FW170" s="55">
        <v>0</v>
      </c>
      <c r="FX170" s="125">
        <v>6156790.0100000007</v>
      </c>
      <c r="FY170" s="55">
        <v>0</v>
      </c>
      <c r="FZ170" s="125">
        <v>342699.69</v>
      </c>
      <c r="GA170" s="55" t="s">
        <v>1900</v>
      </c>
      <c r="GB170" s="55" t="s">
        <v>1901</v>
      </c>
      <c r="GC170" s="55" t="s">
        <v>1900</v>
      </c>
      <c r="GD170" s="124">
        <v>94.86</v>
      </c>
      <c r="GE170" s="124">
        <v>33.659999999999997</v>
      </c>
      <c r="GF170" s="125">
        <v>8592080.4000000004</v>
      </c>
      <c r="GG170" s="125">
        <v>6917.9391304347828</v>
      </c>
      <c r="GH170" s="125">
        <v>13975329.989999998</v>
      </c>
      <c r="GI170" s="125">
        <v>11252.278574879225</v>
      </c>
      <c r="GJ170" s="125">
        <v>1294018.2</v>
      </c>
      <c r="GK170" s="125">
        <v>1041.8826086956522</v>
      </c>
      <c r="GL170" s="125">
        <v>1278224.76</v>
      </c>
      <c r="GM170" s="125">
        <v>1029.1664734299518</v>
      </c>
      <c r="GN170" s="125">
        <v>1204777.26</v>
      </c>
      <c r="GO170" s="125">
        <v>970.03</v>
      </c>
      <c r="GP170" s="125">
        <v>16542.34</v>
      </c>
      <c r="GQ170" s="125">
        <v>13.319114331723027</v>
      </c>
      <c r="GR170" s="125">
        <v>171171.71000000002</v>
      </c>
      <c r="GS170" s="125">
        <v>137.8194122383253</v>
      </c>
      <c r="GT170" s="125">
        <v>10010595.719999999</v>
      </c>
      <c r="GU170" s="125">
        <v>8060.0609661835742</v>
      </c>
      <c r="GV170" s="125">
        <v>2040580.3900000006</v>
      </c>
      <c r="GW170" s="125">
        <v>1642.9793800322066</v>
      </c>
      <c r="GX170" s="55" t="s">
        <v>2134</v>
      </c>
      <c r="GY170" s="55">
        <v>0</v>
      </c>
      <c r="GZ170" s="55">
        <v>0</v>
      </c>
      <c r="HA170" s="55" t="s">
        <v>1898</v>
      </c>
      <c r="HB170" s="172">
        <v>0.61746674724341488</v>
      </c>
      <c r="HC170" s="123">
        <v>957</v>
      </c>
      <c r="HD170" s="153">
        <v>0.25684380032206117</v>
      </c>
      <c r="HE170" s="123">
        <v>216</v>
      </c>
      <c r="HF170" s="153">
        <v>0.17391304347826086</v>
      </c>
      <c r="HG170" s="123">
        <v>5658</v>
      </c>
      <c r="HH170" s="153">
        <v>1.5185185185185186</v>
      </c>
      <c r="HI170" s="123">
        <v>115</v>
      </c>
      <c r="HJ170" s="153">
        <v>9.2592592592592587E-2</v>
      </c>
      <c r="HK170" s="123">
        <v>3326</v>
      </c>
      <c r="HL170" s="153">
        <v>0.89264626945786374</v>
      </c>
      <c r="HM170" s="123">
        <v>49</v>
      </c>
      <c r="HN170" s="153">
        <v>3.9452495974235106E-2</v>
      </c>
      <c r="HO170" s="123">
        <v>2560</v>
      </c>
      <c r="HP170" s="153">
        <v>0.68706387546967262</v>
      </c>
      <c r="HQ170" s="123">
        <v>3540</v>
      </c>
      <c r="HR170" s="153">
        <v>0.9500805152979066</v>
      </c>
      <c r="HS170" s="123">
        <v>11</v>
      </c>
      <c r="HT170" s="153">
        <v>5.5</v>
      </c>
      <c r="HU170" s="123">
        <v>28</v>
      </c>
      <c r="HV170" s="153">
        <v>14</v>
      </c>
      <c r="HW170" s="123">
        <v>812</v>
      </c>
      <c r="HX170" s="123">
        <v>270.66666666666669</v>
      </c>
      <c r="HY170" s="153">
        <v>1.0252525252525253</v>
      </c>
      <c r="HZ170" s="123">
        <v>30340</v>
      </c>
      <c r="IA170" s="153">
        <v>8.142780461621042</v>
      </c>
      <c r="IB170" s="123">
        <v>235</v>
      </c>
      <c r="IC170" s="153">
        <v>0.18921095008051531</v>
      </c>
      <c r="ID170" s="123">
        <v>21413</v>
      </c>
      <c r="IE170" s="153">
        <v>5.7469135802469138</v>
      </c>
      <c r="IF170" s="123">
        <v>1675</v>
      </c>
      <c r="IG170" s="153">
        <v>1.3486312399355878</v>
      </c>
      <c r="IH170" s="123">
        <v>1763</v>
      </c>
      <c r="II170" s="153">
        <v>0.47316156736446591</v>
      </c>
      <c r="IJ170" s="123">
        <v>466</v>
      </c>
      <c r="IK170" s="153">
        <v>0.37520128824476651</v>
      </c>
      <c r="IL170" s="95">
        <v>0</v>
      </c>
      <c r="IM170" s="95">
        <v>0</v>
      </c>
      <c r="IN170" s="95">
        <v>0</v>
      </c>
      <c r="IO170" s="95">
        <v>0</v>
      </c>
      <c r="IP170" s="95">
        <v>0</v>
      </c>
      <c r="IQ170" s="113" t="s">
        <v>1900</v>
      </c>
      <c r="IR170" s="113" t="s">
        <v>1900</v>
      </c>
      <c r="IS170" s="113" t="s">
        <v>1900</v>
      </c>
      <c r="IT170" s="95">
        <v>49</v>
      </c>
      <c r="IU170" s="95">
        <v>25</v>
      </c>
      <c r="IV170" s="113">
        <v>2.0128824476650563E-2</v>
      </c>
      <c r="IW170" s="95">
        <v>5</v>
      </c>
      <c r="IX170" s="95">
        <v>25</v>
      </c>
      <c r="IY170" s="124">
        <f>(IW170/$DW170)*100</f>
        <v>0.40257648953301123</v>
      </c>
      <c r="IZ170" s="124">
        <f>(IX170/$DW170)*100</f>
        <v>2.0128824476650564</v>
      </c>
      <c r="JA170" s="182" t="s">
        <v>272</v>
      </c>
      <c r="JB170" s="182">
        <v>69</v>
      </c>
      <c r="JC170" s="230">
        <v>5.5377207062600318E-2</v>
      </c>
      <c r="JD170" s="205"/>
    </row>
    <row r="171" spans="1:264" s="35" customFormat="1" ht="29.25" customHeight="1">
      <c r="A171" s="122" t="s">
        <v>307</v>
      </c>
      <c r="B171" s="158" t="s">
        <v>1700</v>
      </c>
      <c r="C171" s="158" t="s">
        <v>1785</v>
      </c>
      <c r="D171" s="235">
        <v>134</v>
      </c>
      <c r="E171" s="158" t="s">
        <v>721</v>
      </c>
      <c r="F171" s="145">
        <v>134</v>
      </c>
      <c r="G171" s="55" t="s">
        <v>2135</v>
      </c>
      <c r="H171" s="123">
        <v>414</v>
      </c>
      <c r="I171" s="123">
        <v>902</v>
      </c>
      <c r="J171" s="124">
        <v>2.178744</v>
      </c>
      <c r="K171" s="124">
        <v>24.928019299999999</v>
      </c>
      <c r="L171" s="123">
        <v>360</v>
      </c>
      <c r="M171" s="123">
        <v>542</v>
      </c>
      <c r="N171" s="123">
        <v>29</v>
      </c>
      <c r="O171" s="123">
        <v>50</v>
      </c>
      <c r="P171" s="123">
        <v>75</v>
      </c>
      <c r="Q171" s="123">
        <v>73</v>
      </c>
      <c r="R171" s="123">
        <v>75</v>
      </c>
      <c r="S171" s="123">
        <v>85</v>
      </c>
      <c r="T171" s="123">
        <v>102</v>
      </c>
      <c r="U171" s="123">
        <v>91</v>
      </c>
      <c r="V171" s="123">
        <v>60</v>
      </c>
      <c r="W171" s="123">
        <v>61</v>
      </c>
      <c r="X171" s="123">
        <v>108</v>
      </c>
      <c r="Y171" s="123">
        <v>68</v>
      </c>
      <c r="Z171" s="123">
        <v>25</v>
      </c>
      <c r="AA171" s="123">
        <v>195</v>
      </c>
      <c r="AB171" s="123">
        <v>236</v>
      </c>
      <c r="AC171" s="123">
        <v>201</v>
      </c>
      <c r="AD171" s="123">
        <v>64</v>
      </c>
      <c r="AE171" s="123">
        <v>295</v>
      </c>
      <c r="AF171" s="123">
        <v>418</v>
      </c>
      <c r="AG171" s="123">
        <v>121</v>
      </c>
      <c r="AH171" s="123">
        <v>4</v>
      </c>
      <c r="AI171" s="123">
        <v>200</v>
      </c>
      <c r="AJ171" s="123">
        <v>68</v>
      </c>
      <c r="AK171" s="123">
        <v>28</v>
      </c>
      <c r="AL171" s="123">
        <v>7</v>
      </c>
      <c r="AM171" s="123">
        <v>53</v>
      </c>
      <c r="AN171" s="125">
        <v>606.32367149758454</v>
      </c>
      <c r="AO171" s="125">
        <v>434.5</v>
      </c>
      <c r="AP171" s="123">
        <v>11</v>
      </c>
      <c r="AQ171" s="123">
        <v>21</v>
      </c>
      <c r="AR171" s="123">
        <v>120</v>
      </c>
      <c r="AS171" s="123">
        <v>40</v>
      </c>
      <c r="AT171" s="123">
        <v>44</v>
      </c>
      <c r="AU171" s="123">
        <v>24</v>
      </c>
      <c r="AV171" s="123">
        <v>17</v>
      </c>
      <c r="AW171" s="123">
        <v>17</v>
      </c>
      <c r="AX171" s="123">
        <v>25</v>
      </c>
      <c r="AY171" s="123">
        <v>16</v>
      </c>
      <c r="AZ171" s="123">
        <v>79</v>
      </c>
      <c r="BA171" s="125">
        <v>31653.902564102566</v>
      </c>
      <c r="BB171" s="125">
        <v>17880</v>
      </c>
      <c r="BC171" s="123">
        <v>23</v>
      </c>
      <c r="BD171" s="123">
        <v>52</v>
      </c>
      <c r="BE171" s="123">
        <v>93</v>
      </c>
      <c r="BF171" s="123">
        <v>46</v>
      </c>
      <c r="BG171" s="123">
        <v>31</v>
      </c>
      <c r="BH171" s="123">
        <v>19</v>
      </c>
      <c r="BI171" s="123">
        <v>15</v>
      </c>
      <c r="BJ171" s="123">
        <v>24</v>
      </c>
      <c r="BK171" s="123">
        <v>18</v>
      </c>
      <c r="BL171" s="123">
        <v>6</v>
      </c>
      <c r="BM171" s="123">
        <v>10</v>
      </c>
      <c r="BN171" s="123">
        <v>11</v>
      </c>
      <c r="BO171" s="123">
        <v>6</v>
      </c>
      <c r="BP171" s="123">
        <v>5</v>
      </c>
      <c r="BQ171" s="123">
        <v>2</v>
      </c>
      <c r="BR171" s="123">
        <v>7</v>
      </c>
      <c r="BS171" s="123">
        <v>1</v>
      </c>
      <c r="BT171" s="123">
        <v>3</v>
      </c>
      <c r="BU171" s="123">
        <v>5</v>
      </c>
      <c r="BV171" s="123">
        <v>2</v>
      </c>
      <c r="BW171" s="123">
        <v>11</v>
      </c>
      <c r="BX171" s="123">
        <v>178</v>
      </c>
      <c r="BY171" s="125">
        <v>51518.617977528091</v>
      </c>
      <c r="BZ171" s="125">
        <v>36904.5</v>
      </c>
      <c r="CA171" s="123">
        <v>55</v>
      </c>
      <c r="CB171" s="125">
        <v>17004.618181818183</v>
      </c>
      <c r="CC171" s="125">
        <v>11196</v>
      </c>
      <c r="CD171" s="123">
        <v>163</v>
      </c>
      <c r="CE171" s="125">
        <v>16376.662576687117</v>
      </c>
      <c r="CF171" s="125">
        <v>11731</v>
      </c>
      <c r="CG171" s="123">
        <v>255</v>
      </c>
      <c r="CH171" s="123">
        <v>59</v>
      </c>
      <c r="CI171" s="123">
        <v>45</v>
      </c>
      <c r="CJ171" s="123">
        <v>21</v>
      </c>
      <c r="CK171" s="123">
        <v>6</v>
      </c>
      <c r="CL171" s="123">
        <v>10</v>
      </c>
      <c r="CM171" s="126">
        <v>2.4154589371980676E-2</v>
      </c>
      <c r="CN171" s="123">
        <v>35</v>
      </c>
      <c r="CO171" s="126">
        <v>8.4541062801932368E-2</v>
      </c>
      <c r="CP171" s="123">
        <v>180</v>
      </c>
      <c r="CQ171" s="123">
        <v>39</v>
      </c>
      <c r="CR171" s="126">
        <v>4.3237250554323724E-2</v>
      </c>
      <c r="CS171" s="123">
        <v>41</v>
      </c>
      <c r="CT171" s="126">
        <f t="shared" si="26"/>
        <v>9.9033816425120769E-2</v>
      </c>
      <c r="CU171" s="123">
        <v>238</v>
      </c>
      <c r="CV171" s="126">
        <f t="shared" si="27"/>
        <v>0.5748792270531401</v>
      </c>
      <c r="CW171" s="123">
        <v>14</v>
      </c>
      <c r="CX171" s="126">
        <f t="shared" si="28"/>
        <v>3.3816425120772944E-2</v>
      </c>
      <c r="CY171" s="123">
        <v>132</v>
      </c>
      <c r="CZ171" s="126">
        <f t="shared" si="29"/>
        <v>0.3188405797101449</v>
      </c>
      <c r="DA171" s="122" t="s">
        <v>1927</v>
      </c>
      <c r="DB171" s="55"/>
      <c r="DC171" s="55">
        <v>23</v>
      </c>
      <c r="DD171" s="55">
        <v>1</v>
      </c>
      <c r="DE171" s="78" t="s">
        <v>334</v>
      </c>
      <c r="DF171" s="127" t="s">
        <v>335</v>
      </c>
      <c r="DG171" s="78" t="s">
        <v>722</v>
      </c>
      <c r="DH171" s="127" t="s">
        <v>723</v>
      </c>
      <c r="DI171" s="78" t="s">
        <v>382</v>
      </c>
      <c r="DJ171" s="127" t="s">
        <v>383</v>
      </c>
      <c r="DK171" s="78" t="s">
        <v>724</v>
      </c>
      <c r="DL171" s="127" t="s">
        <v>725</v>
      </c>
      <c r="DM171" s="127" t="s">
        <v>726</v>
      </c>
      <c r="DN171" s="55" t="s">
        <v>1897</v>
      </c>
      <c r="DO171" s="68">
        <v>20.5078125</v>
      </c>
      <c r="DP171" s="55" t="s">
        <v>1898</v>
      </c>
      <c r="DQ171" s="55" t="s">
        <v>272</v>
      </c>
      <c r="DR171" s="127" t="s">
        <v>343</v>
      </c>
      <c r="DS171" s="169" t="s">
        <v>2136</v>
      </c>
      <c r="DT171" s="77"/>
      <c r="DU171" s="78" t="s">
        <v>267</v>
      </c>
      <c r="DV171" s="123">
        <v>425</v>
      </c>
      <c r="DW171" s="123">
        <v>415</v>
      </c>
      <c r="DX171" s="55">
        <v>10</v>
      </c>
      <c r="DY171" s="55">
        <v>0</v>
      </c>
      <c r="DZ171" s="55">
        <v>23</v>
      </c>
      <c r="EA171" s="55">
        <v>140</v>
      </c>
      <c r="EB171" s="123">
        <v>120</v>
      </c>
      <c r="EC171" s="55">
        <v>99</v>
      </c>
      <c r="ED171" s="55">
        <v>40</v>
      </c>
      <c r="EE171" s="55">
        <v>3</v>
      </c>
      <c r="EF171" s="55">
        <v>0</v>
      </c>
      <c r="EG171" s="55">
        <v>0</v>
      </c>
      <c r="EH171" s="78">
        <v>2</v>
      </c>
      <c r="EI171" s="78">
        <v>0</v>
      </c>
      <c r="EJ171" s="127" t="s">
        <v>450</v>
      </c>
      <c r="EK171" s="127" t="s">
        <v>269</v>
      </c>
      <c r="EL171" s="81">
        <v>23528</v>
      </c>
      <c r="EM171" s="78">
        <v>56</v>
      </c>
      <c r="EN171" s="78" t="s">
        <v>270</v>
      </c>
      <c r="EO171" s="84">
        <v>18557</v>
      </c>
      <c r="EP171" s="78">
        <v>1.71</v>
      </c>
      <c r="EQ171" s="263">
        <v>17689.238110172599</v>
      </c>
      <c r="ER171" s="263">
        <v>76942.923580513205</v>
      </c>
      <c r="ES171" s="84">
        <f t="shared" si="30"/>
        <v>59253.685470340606</v>
      </c>
      <c r="ET171" s="113">
        <f t="shared" si="31"/>
        <v>0.77009922047395885</v>
      </c>
      <c r="EU171" s="55">
        <v>2</v>
      </c>
      <c r="EV171" s="55">
        <v>8</v>
      </c>
      <c r="EW171" s="55" t="s">
        <v>1898</v>
      </c>
      <c r="EX171" s="78" t="s">
        <v>291</v>
      </c>
      <c r="EY171" s="158"/>
      <c r="EZ171" s="158"/>
      <c r="FA171" s="78" t="s">
        <v>267</v>
      </c>
      <c r="FB171" s="55" t="s">
        <v>1929</v>
      </c>
      <c r="FC171" s="55" t="s">
        <v>1898</v>
      </c>
      <c r="FD171" s="122"/>
      <c r="FE171" s="55"/>
      <c r="FF171" s="127" t="s">
        <v>267</v>
      </c>
      <c r="FG171" s="55" t="s">
        <v>1904</v>
      </c>
      <c r="FH171" s="78" t="s">
        <v>727</v>
      </c>
      <c r="FI171" s="78" t="s">
        <v>728</v>
      </c>
      <c r="FJ171" s="55">
        <v>3807</v>
      </c>
      <c r="FK171" s="55">
        <v>2</v>
      </c>
      <c r="FL171" s="78" t="s">
        <v>729</v>
      </c>
      <c r="FM171" s="55"/>
      <c r="FN171" s="55" t="s">
        <v>1900</v>
      </c>
      <c r="FO171" s="55" t="s">
        <v>1900</v>
      </c>
      <c r="FP171" s="55">
        <v>2</v>
      </c>
      <c r="FQ171" s="125">
        <v>57135545.987315506</v>
      </c>
      <c r="FR171" s="125">
        <v>134436.57879368355</v>
      </c>
      <c r="FS171" s="55">
        <v>2</v>
      </c>
      <c r="FT171" s="55">
        <v>3</v>
      </c>
      <c r="FU171" s="55">
        <v>0</v>
      </c>
      <c r="FV171" s="125">
        <v>0</v>
      </c>
      <c r="FW171" s="55">
        <v>0</v>
      </c>
      <c r="FX171" s="125">
        <v>1151970.75</v>
      </c>
      <c r="FY171" s="55">
        <v>0</v>
      </c>
      <c r="FZ171" s="125">
        <v>221800</v>
      </c>
      <c r="GA171" s="55" t="s">
        <v>1900</v>
      </c>
      <c r="GB171" s="55" t="s">
        <v>1900</v>
      </c>
      <c r="GC171" s="55" t="s">
        <v>1900</v>
      </c>
      <c r="GD171" s="124">
        <v>88.87</v>
      </c>
      <c r="GE171" s="124">
        <v>35.9</v>
      </c>
      <c r="GF171" s="125">
        <v>0</v>
      </c>
      <c r="GG171" s="125">
        <v>0</v>
      </c>
      <c r="GH171" s="125">
        <v>7336425.9700000007</v>
      </c>
      <c r="GI171" s="125">
        <v>17678.134867469882</v>
      </c>
      <c r="GJ171" s="125">
        <v>672201.52</v>
      </c>
      <c r="GK171" s="125">
        <v>1619.7626987951808</v>
      </c>
      <c r="GL171" s="125">
        <v>0</v>
      </c>
      <c r="GM171" s="125">
        <v>0</v>
      </c>
      <c r="GN171" s="125">
        <v>427531.12</v>
      </c>
      <c r="GO171" s="125">
        <v>1030.195469879518</v>
      </c>
      <c r="GP171" s="125">
        <v>16335.3</v>
      </c>
      <c r="GQ171" s="125">
        <v>39.362168674698793</v>
      </c>
      <c r="GR171" s="125">
        <v>34152.28</v>
      </c>
      <c r="GS171" s="125">
        <v>82.294650602409632</v>
      </c>
      <c r="GT171" s="125">
        <v>6186205.75</v>
      </c>
      <c r="GU171" s="125">
        <v>14906.519879518073</v>
      </c>
      <c r="GV171" s="125">
        <v>710239.01999999955</v>
      </c>
      <c r="GW171" s="125">
        <v>1711.4193253012038</v>
      </c>
      <c r="GX171" s="55">
        <v>0</v>
      </c>
      <c r="GY171" s="55">
        <v>0</v>
      </c>
      <c r="GZ171" s="55">
        <v>0</v>
      </c>
      <c r="HA171" s="55" t="s">
        <v>1898</v>
      </c>
      <c r="HB171" s="172">
        <v>0.4907299400433176</v>
      </c>
      <c r="HC171" s="123">
        <v>297</v>
      </c>
      <c r="HD171" s="153">
        <v>0.23855421686746989</v>
      </c>
      <c r="HE171" s="123">
        <v>35</v>
      </c>
      <c r="HF171" s="153">
        <v>8.4337349397590355E-2</v>
      </c>
      <c r="HG171" s="123">
        <v>1625</v>
      </c>
      <c r="HH171" s="153">
        <v>1.3052208835341363</v>
      </c>
      <c r="HI171" s="123">
        <v>30</v>
      </c>
      <c r="HJ171" s="153">
        <v>7.2289156626506021E-2</v>
      </c>
      <c r="HK171" s="123">
        <v>1341</v>
      </c>
      <c r="HL171" s="153">
        <v>1.0771084337349397</v>
      </c>
      <c r="HM171" s="123">
        <v>5</v>
      </c>
      <c r="HN171" s="153">
        <v>1.2048192771084338E-2</v>
      </c>
      <c r="HO171" s="123">
        <v>659</v>
      </c>
      <c r="HP171" s="153">
        <v>0.52931726907630516</v>
      </c>
      <c r="HQ171" s="123">
        <v>986</v>
      </c>
      <c r="HR171" s="153">
        <v>0.79196787148594383</v>
      </c>
      <c r="HS171" s="123">
        <v>3</v>
      </c>
      <c r="HT171" s="153">
        <v>1.5</v>
      </c>
      <c r="HU171" s="123">
        <v>4</v>
      </c>
      <c r="HV171" s="153">
        <v>2</v>
      </c>
      <c r="HW171" s="123">
        <v>718</v>
      </c>
      <c r="HX171" s="123">
        <v>239.33333333333334</v>
      </c>
      <c r="HY171" s="153">
        <v>2.4930555555555554</v>
      </c>
      <c r="HZ171" s="123">
        <v>9189</v>
      </c>
      <c r="IA171" s="153">
        <v>7.3807228915662648</v>
      </c>
      <c r="IB171" s="123">
        <v>27</v>
      </c>
      <c r="IC171" s="153">
        <v>6.5060240963855417E-2</v>
      </c>
      <c r="ID171" s="123">
        <v>6993</v>
      </c>
      <c r="IE171" s="153">
        <v>5.6168674698795185</v>
      </c>
      <c r="IF171" s="123">
        <v>405</v>
      </c>
      <c r="IG171" s="153">
        <v>0.97590361445783136</v>
      </c>
      <c r="IH171" s="123">
        <v>310</v>
      </c>
      <c r="II171" s="153">
        <v>0.24899598393574296</v>
      </c>
      <c r="IJ171" s="123">
        <v>103</v>
      </c>
      <c r="IK171" s="153">
        <v>0.24819277108433735</v>
      </c>
      <c r="IL171" s="95">
        <v>40</v>
      </c>
      <c r="IM171" s="95">
        <v>32</v>
      </c>
      <c r="IN171" s="95">
        <v>6</v>
      </c>
      <c r="IO171" s="95">
        <v>3</v>
      </c>
      <c r="IP171" s="95">
        <v>0</v>
      </c>
      <c r="IQ171" s="113">
        <v>9.3800000000000008</v>
      </c>
      <c r="IR171" s="113">
        <v>0</v>
      </c>
      <c r="IS171" s="113">
        <v>0.08</v>
      </c>
      <c r="IT171" s="95">
        <v>50.6</v>
      </c>
      <c r="IU171" s="95">
        <v>5</v>
      </c>
      <c r="IV171" s="113">
        <v>1.2048192771084338E-2</v>
      </c>
      <c r="IW171" s="95" t="s">
        <v>1900</v>
      </c>
      <c r="IX171" s="95" t="s">
        <v>1900</v>
      </c>
      <c r="IY171" s="124" t="s">
        <v>1900</v>
      </c>
      <c r="IZ171" s="124" t="s">
        <v>1900</v>
      </c>
      <c r="JA171" s="182" t="s">
        <v>272</v>
      </c>
      <c r="JB171" s="182">
        <v>18</v>
      </c>
      <c r="JC171" s="230">
        <v>4.2352941176470586E-2</v>
      </c>
      <c r="JD171" s="205"/>
    </row>
    <row r="172" spans="1:264" s="35" customFormat="1" ht="29.25" customHeight="1">
      <c r="A172" s="122" t="s">
        <v>307</v>
      </c>
      <c r="B172" s="158" t="s">
        <v>1700</v>
      </c>
      <c r="C172" s="158" t="s">
        <v>1785</v>
      </c>
      <c r="D172" s="235">
        <v>134</v>
      </c>
      <c r="E172" s="158" t="s">
        <v>731</v>
      </c>
      <c r="F172" s="235">
        <v>176</v>
      </c>
      <c r="G172" s="55" t="s">
        <v>2137</v>
      </c>
      <c r="H172" s="123">
        <v>93</v>
      </c>
      <c r="I172" s="123">
        <v>113</v>
      </c>
      <c r="J172" s="124">
        <v>1.2150538</v>
      </c>
      <c r="K172" s="124">
        <v>20.020430099999999</v>
      </c>
      <c r="L172" s="123">
        <v>42</v>
      </c>
      <c r="M172" s="123">
        <v>71</v>
      </c>
      <c r="N172" s="123">
        <v>0</v>
      </c>
      <c r="O172" s="123">
        <v>0</v>
      </c>
      <c r="P172" s="123">
        <v>0</v>
      </c>
      <c r="Q172" s="123">
        <v>0</v>
      </c>
      <c r="R172" s="123">
        <v>0</v>
      </c>
      <c r="S172" s="123">
        <v>0</v>
      </c>
      <c r="T172" s="123">
        <v>0</v>
      </c>
      <c r="U172" s="123">
        <v>0</v>
      </c>
      <c r="V172" s="123">
        <v>0</v>
      </c>
      <c r="W172" s="123">
        <v>3</v>
      </c>
      <c r="X172" s="123">
        <v>38</v>
      </c>
      <c r="Y172" s="123">
        <v>51</v>
      </c>
      <c r="Z172" s="123">
        <v>21</v>
      </c>
      <c r="AA172" s="123">
        <v>0</v>
      </c>
      <c r="AB172" s="123">
        <v>113</v>
      </c>
      <c r="AC172" s="123">
        <v>110</v>
      </c>
      <c r="AD172" s="123">
        <v>22</v>
      </c>
      <c r="AE172" s="123">
        <v>16</v>
      </c>
      <c r="AF172" s="123">
        <v>42</v>
      </c>
      <c r="AG172" s="123">
        <v>33</v>
      </c>
      <c r="AH172" s="123">
        <v>0</v>
      </c>
      <c r="AI172" s="123">
        <v>65</v>
      </c>
      <c r="AJ172" s="123">
        <v>24</v>
      </c>
      <c r="AK172" s="123">
        <v>9</v>
      </c>
      <c r="AL172" s="123">
        <v>3</v>
      </c>
      <c r="AM172" s="123">
        <v>5</v>
      </c>
      <c r="AN172" s="125">
        <v>321.11827956989248</v>
      </c>
      <c r="AO172" s="125">
        <v>254</v>
      </c>
      <c r="AP172" s="123">
        <v>0</v>
      </c>
      <c r="AQ172" s="123">
        <v>5</v>
      </c>
      <c r="AR172" s="123">
        <v>50</v>
      </c>
      <c r="AS172" s="123">
        <v>23</v>
      </c>
      <c r="AT172" s="123">
        <v>7</v>
      </c>
      <c r="AU172" s="123">
        <v>2</v>
      </c>
      <c r="AV172" s="123">
        <v>0</v>
      </c>
      <c r="AW172" s="123">
        <v>4</v>
      </c>
      <c r="AX172" s="123">
        <v>1</v>
      </c>
      <c r="AY172" s="123">
        <v>0</v>
      </c>
      <c r="AZ172" s="123">
        <v>1</v>
      </c>
      <c r="BA172" s="125">
        <v>13677.25</v>
      </c>
      <c r="BB172" s="125">
        <v>10588.5</v>
      </c>
      <c r="BC172" s="123">
        <v>1</v>
      </c>
      <c r="BD172" s="123">
        <v>20</v>
      </c>
      <c r="BE172" s="123">
        <v>47</v>
      </c>
      <c r="BF172" s="123">
        <v>15</v>
      </c>
      <c r="BG172" s="123">
        <v>2</v>
      </c>
      <c r="BH172" s="123">
        <v>4</v>
      </c>
      <c r="BI172" s="123">
        <v>1</v>
      </c>
      <c r="BJ172" s="123">
        <v>1</v>
      </c>
      <c r="BK172" s="123">
        <v>0</v>
      </c>
      <c r="BL172" s="123">
        <v>1</v>
      </c>
      <c r="BM172" s="123">
        <v>0</v>
      </c>
      <c r="BN172" s="123">
        <v>0</v>
      </c>
      <c r="BO172" s="123">
        <v>0</v>
      </c>
      <c r="BP172" s="123">
        <v>0</v>
      </c>
      <c r="BQ172" s="123">
        <v>0</v>
      </c>
      <c r="BR172" s="123">
        <v>0</v>
      </c>
      <c r="BS172" s="123">
        <v>0</v>
      </c>
      <c r="BT172" s="123">
        <v>0</v>
      </c>
      <c r="BU172" s="123">
        <v>0</v>
      </c>
      <c r="BV172" s="123">
        <v>0</v>
      </c>
      <c r="BW172" s="123">
        <v>0</v>
      </c>
      <c r="BX172" s="123">
        <v>5</v>
      </c>
      <c r="BY172" s="125">
        <v>27722.6</v>
      </c>
      <c r="BZ172" s="125">
        <v>29011</v>
      </c>
      <c r="CA172" s="123">
        <v>1</v>
      </c>
      <c r="CB172" s="125">
        <v>12288</v>
      </c>
      <c r="CC172" s="125">
        <v>12288</v>
      </c>
      <c r="CD172" s="123">
        <v>86</v>
      </c>
      <c r="CE172" s="125">
        <v>12876.813953488372</v>
      </c>
      <c r="CF172" s="125">
        <v>10536</v>
      </c>
      <c r="CG172" s="123">
        <v>85</v>
      </c>
      <c r="CH172" s="123">
        <v>6</v>
      </c>
      <c r="CI172" s="123">
        <v>1</v>
      </c>
      <c r="CJ172" s="123">
        <v>0</v>
      </c>
      <c r="CK172" s="123">
        <v>0</v>
      </c>
      <c r="CL172" s="123">
        <v>0</v>
      </c>
      <c r="CM172" s="126">
        <v>0</v>
      </c>
      <c r="CN172" s="123">
        <v>0</v>
      </c>
      <c r="CO172" s="126">
        <v>0</v>
      </c>
      <c r="CP172" s="123">
        <v>62</v>
      </c>
      <c r="CQ172" s="123">
        <v>0</v>
      </c>
      <c r="CR172" s="126">
        <v>0</v>
      </c>
      <c r="CS172" s="123">
        <v>14</v>
      </c>
      <c r="CT172" s="126">
        <f t="shared" si="26"/>
        <v>0.15053763440860216</v>
      </c>
      <c r="CU172" s="123">
        <v>0</v>
      </c>
      <c r="CV172" s="126">
        <f t="shared" si="27"/>
        <v>0</v>
      </c>
      <c r="CW172" s="123">
        <v>14</v>
      </c>
      <c r="CX172" s="126">
        <f t="shared" si="28"/>
        <v>0.15053763440860216</v>
      </c>
      <c r="CY172" s="123">
        <v>0</v>
      </c>
      <c r="CZ172" s="126">
        <f t="shared" si="29"/>
        <v>0</v>
      </c>
      <c r="DA172" s="122" t="s">
        <v>1927</v>
      </c>
      <c r="DB172" s="55"/>
      <c r="DC172" s="55">
        <v>3</v>
      </c>
      <c r="DD172" s="55">
        <v>2</v>
      </c>
      <c r="DE172" s="78" t="s">
        <v>334</v>
      </c>
      <c r="DF172" s="127" t="s">
        <v>335</v>
      </c>
      <c r="DG172" s="78" t="s">
        <v>722</v>
      </c>
      <c r="DH172" s="127" t="s">
        <v>723</v>
      </c>
      <c r="DI172" s="78" t="s">
        <v>443</v>
      </c>
      <c r="DJ172" s="127" t="s">
        <v>444</v>
      </c>
      <c r="DK172" s="78" t="s">
        <v>724</v>
      </c>
      <c r="DL172" s="127" t="s">
        <v>725</v>
      </c>
      <c r="DM172" s="127" t="s">
        <v>726</v>
      </c>
      <c r="DN172" s="55" t="s">
        <v>1897</v>
      </c>
      <c r="DO172" s="68">
        <v>20.5078125</v>
      </c>
      <c r="DP172" s="55" t="s">
        <v>1898</v>
      </c>
      <c r="DQ172" s="55" t="s">
        <v>272</v>
      </c>
      <c r="DR172" s="127" t="s">
        <v>343</v>
      </c>
      <c r="DS172" s="169" t="s">
        <v>2136</v>
      </c>
      <c r="DT172" s="77"/>
      <c r="DU172" s="78" t="s">
        <v>519</v>
      </c>
      <c r="DV172" s="123">
        <v>96</v>
      </c>
      <c r="DW172" s="123">
        <v>93</v>
      </c>
      <c r="DX172" s="55">
        <v>3</v>
      </c>
      <c r="DY172" s="55">
        <v>0</v>
      </c>
      <c r="DZ172" s="55">
        <v>0</v>
      </c>
      <c r="EA172" s="55">
        <v>96</v>
      </c>
      <c r="EB172" s="123">
        <v>0</v>
      </c>
      <c r="EC172" s="55">
        <v>0</v>
      </c>
      <c r="ED172" s="55">
        <v>0</v>
      </c>
      <c r="EE172" s="55">
        <v>0</v>
      </c>
      <c r="EF172" s="55">
        <v>0</v>
      </c>
      <c r="EG172" s="55">
        <v>0</v>
      </c>
      <c r="EH172" s="78">
        <v>1</v>
      </c>
      <c r="EI172" s="78">
        <v>0</v>
      </c>
      <c r="EJ172" s="127" t="s">
        <v>268</v>
      </c>
      <c r="EK172" s="127" t="s">
        <v>269</v>
      </c>
      <c r="EL172" s="81">
        <v>24958</v>
      </c>
      <c r="EM172" s="78">
        <v>52</v>
      </c>
      <c r="EN172" s="78" t="s">
        <v>404</v>
      </c>
      <c r="EO172" s="84">
        <v>14475</v>
      </c>
      <c r="EP172" s="78">
        <v>1.03</v>
      </c>
      <c r="EQ172" s="263">
        <v>15671.7162762063</v>
      </c>
      <c r="ER172" s="263">
        <v>45678.077474519603</v>
      </c>
      <c r="ES172" s="84">
        <f t="shared" si="30"/>
        <v>30006.361198313301</v>
      </c>
      <c r="ET172" s="113">
        <f t="shared" si="31"/>
        <v>0.65690945979614868</v>
      </c>
      <c r="EU172" s="55">
        <v>0</v>
      </c>
      <c r="EV172" s="55">
        <v>2</v>
      </c>
      <c r="EW172" s="55" t="s">
        <v>1898</v>
      </c>
      <c r="EX172" s="78" t="s">
        <v>371</v>
      </c>
      <c r="EY172" s="158"/>
      <c r="EZ172" s="158"/>
      <c r="FA172" s="78" t="s">
        <v>267</v>
      </c>
      <c r="FB172" s="55" t="s">
        <v>51</v>
      </c>
      <c r="FC172" s="55" t="s">
        <v>1898</v>
      </c>
      <c r="FD172" s="122"/>
      <c r="FE172" s="55"/>
      <c r="FF172" s="127" t="s">
        <v>267</v>
      </c>
      <c r="FG172" s="55" t="s">
        <v>1904</v>
      </c>
      <c r="FH172" s="78" t="s">
        <v>732</v>
      </c>
      <c r="FI172" s="78" t="s">
        <v>728</v>
      </c>
      <c r="FJ172" s="55">
        <v>3807</v>
      </c>
      <c r="FK172" s="55">
        <v>2</v>
      </c>
      <c r="FL172" s="78" t="s">
        <v>729</v>
      </c>
      <c r="FM172" s="55"/>
      <c r="FN172" s="55" t="s">
        <v>1900</v>
      </c>
      <c r="FO172" s="55" t="s">
        <v>1900</v>
      </c>
      <c r="FP172" s="55">
        <v>1</v>
      </c>
      <c r="FQ172" s="125">
        <v>17570176.262266282</v>
      </c>
      <c r="FR172" s="125">
        <v>183022.6693986071</v>
      </c>
      <c r="FS172" s="55">
        <v>3</v>
      </c>
      <c r="FT172" s="55" t="s">
        <v>1920</v>
      </c>
      <c r="FU172" s="55">
        <v>0</v>
      </c>
      <c r="FV172" s="125">
        <v>4335602.7699999996</v>
      </c>
      <c r="FW172" s="55">
        <v>0</v>
      </c>
      <c r="FX172" s="125">
        <v>250000</v>
      </c>
      <c r="FY172" s="55">
        <v>0</v>
      </c>
      <c r="FZ172" s="125">
        <v>25372.7</v>
      </c>
      <c r="GA172" s="55" t="s">
        <v>1900</v>
      </c>
      <c r="GB172" s="55" t="s">
        <v>1900</v>
      </c>
      <c r="GC172" s="55" t="s">
        <v>1900</v>
      </c>
      <c r="GD172" s="124">
        <v>90.16</v>
      </c>
      <c r="GE172" s="124">
        <v>11.83</v>
      </c>
      <c r="GF172" s="125">
        <v>371538.39000000007</v>
      </c>
      <c r="GG172" s="125">
        <v>3995.0364516129039</v>
      </c>
      <c r="GH172" s="125">
        <v>995465.30000000016</v>
      </c>
      <c r="GI172" s="125">
        <v>10703.92795698925</v>
      </c>
      <c r="GJ172" s="125">
        <v>100702.32</v>
      </c>
      <c r="GK172" s="125">
        <v>1082.8206451612905</v>
      </c>
      <c r="GL172" s="125">
        <v>104190.32</v>
      </c>
      <c r="GM172" s="125">
        <v>1120.3260215053765</v>
      </c>
      <c r="GN172" s="125">
        <v>127428.12</v>
      </c>
      <c r="GO172" s="125">
        <v>1370.1948387096775</v>
      </c>
      <c r="GP172" s="125">
        <v>4742.6400000000003</v>
      </c>
      <c r="GQ172" s="125">
        <v>50.996129032258068</v>
      </c>
      <c r="GR172" s="125">
        <v>20850.669999999998</v>
      </c>
      <c r="GS172" s="125">
        <v>224.20075268817203</v>
      </c>
      <c r="GT172" s="125">
        <v>637551.23000000021</v>
      </c>
      <c r="GU172" s="125">
        <v>6855.3895698924753</v>
      </c>
      <c r="GV172" s="125">
        <v>-126551.16000000003</v>
      </c>
      <c r="GW172" s="125">
        <v>-1360.765161290323</v>
      </c>
      <c r="GX172" s="55">
        <v>0</v>
      </c>
      <c r="GY172" s="55">
        <v>0</v>
      </c>
      <c r="GZ172" s="55">
        <v>0</v>
      </c>
      <c r="HA172" s="55" t="s">
        <v>1901</v>
      </c>
      <c r="HB172" s="172">
        <v>0.75716671075968556</v>
      </c>
      <c r="HC172" s="123">
        <v>5</v>
      </c>
      <c r="HD172" s="153">
        <v>1.7921146953405017E-2</v>
      </c>
      <c r="HE172" s="123">
        <v>6</v>
      </c>
      <c r="HF172" s="153">
        <v>6.4516129032258063E-2</v>
      </c>
      <c r="HG172" s="123">
        <v>284</v>
      </c>
      <c r="HH172" s="153">
        <v>1.0179211469534051</v>
      </c>
      <c r="HI172" s="123">
        <v>7</v>
      </c>
      <c r="HJ172" s="153">
        <v>7.5268817204301078E-2</v>
      </c>
      <c r="HK172" s="123">
        <v>300</v>
      </c>
      <c r="HL172" s="153">
        <v>1.075268817204301</v>
      </c>
      <c r="HM172" s="123">
        <v>4</v>
      </c>
      <c r="HN172" s="153">
        <v>4.3010752688172046E-2</v>
      </c>
      <c r="HO172" s="123">
        <v>144</v>
      </c>
      <c r="HP172" s="153">
        <v>0.5161290322580645</v>
      </c>
      <c r="HQ172" s="123">
        <v>95</v>
      </c>
      <c r="HR172" s="153">
        <v>0.34050179211469533</v>
      </c>
      <c r="HS172" s="123">
        <v>0</v>
      </c>
      <c r="HT172" s="153">
        <v>0</v>
      </c>
      <c r="HU172" s="123">
        <v>0</v>
      </c>
      <c r="HV172" s="153">
        <v>0</v>
      </c>
      <c r="HW172" s="123">
        <v>38</v>
      </c>
      <c r="HX172" s="123">
        <v>12.666666666666666</v>
      </c>
      <c r="HY172" s="153">
        <v>0.52777777777777779</v>
      </c>
      <c r="HZ172" s="123">
        <v>1885</v>
      </c>
      <c r="IA172" s="153">
        <v>6.7562724014336926</v>
      </c>
      <c r="IB172" s="123">
        <v>0</v>
      </c>
      <c r="IC172" s="153">
        <v>0</v>
      </c>
      <c r="ID172" s="123">
        <v>1095</v>
      </c>
      <c r="IE172" s="153">
        <v>3.924731182795699</v>
      </c>
      <c r="IF172" s="123">
        <v>55</v>
      </c>
      <c r="IG172" s="153">
        <v>0.59139784946236562</v>
      </c>
      <c r="IH172" s="123">
        <v>71</v>
      </c>
      <c r="II172" s="153">
        <v>0.25448028673835127</v>
      </c>
      <c r="IJ172" s="123">
        <v>23</v>
      </c>
      <c r="IK172" s="153">
        <v>0.24731182795698925</v>
      </c>
      <c r="IL172" s="95">
        <v>0</v>
      </c>
      <c r="IM172" s="95">
        <v>0</v>
      </c>
      <c r="IN172" s="95">
        <v>0</v>
      </c>
      <c r="IO172" s="95">
        <v>0</v>
      </c>
      <c r="IP172" s="95">
        <v>0</v>
      </c>
      <c r="IQ172" s="113" t="s">
        <v>1900</v>
      </c>
      <c r="IR172" s="113" t="s">
        <v>1900</v>
      </c>
      <c r="IS172" s="113" t="s">
        <v>1900</v>
      </c>
      <c r="IT172" s="95">
        <v>63</v>
      </c>
      <c r="IU172" s="95">
        <v>10</v>
      </c>
      <c r="IV172" s="113">
        <v>0.10752688172043011</v>
      </c>
      <c r="IW172" s="95">
        <v>6</v>
      </c>
      <c r="IX172" s="95">
        <v>23</v>
      </c>
      <c r="IY172" s="124">
        <f>(IW172/DW172)*100</f>
        <v>6.4516129032258061</v>
      </c>
      <c r="IZ172" s="124">
        <f>(IX172/DW172)*100</f>
        <v>24.731182795698924</v>
      </c>
      <c r="JA172" s="182" t="s">
        <v>267</v>
      </c>
      <c r="JB172" s="182">
        <v>11</v>
      </c>
      <c r="JC172" s="230">
        <v>0.11458333333333333</v>
      </c>
      <c r="JD172" s="205"/>
    </row>
    <row r="173" spans="1:264" s="35" customFormat="1" ht="29.25" customHeight="1">
      <c r="A173" s="122" t="s">
        <v>307</v>
      </c>
      <c r="B173" s="158" t="s">
        <v>1700</v>
      </c>
      <c r="C173" s="158" t="s">
        <v>1785</v>
      </c>
      <c r="D173" s="235">
        <v>134</v>
      </c>
      <c r="E173" s="158" t="s">
        <v>874</v>
      </c>
      <c r="F173" s="145">
        <v>15</v>
      </c>
      <c r="G173" s="55" t="s">
        <v>2137</v>
      </c>
      <c r="H173" s="123">
        <v>584</v>
      </c>
      <c r="I173" s="123">
        <v>1356</v>
      </c>
      <c r="J173" s="124">
        <v>2.3219178</v>
      </c>
      <c r="K173" s="124">
        <v>27.654623300000001</v>
      </c>
      <c r="L173" s="123">
        <v>517</v>
      </c>
      <c r="M173" s="123">
        <v>839</v>
      </c>
      <c r="N173" s="123">
        <v>50</v>
      </c>
      <c r="O173" s="123">
        <v>76</v>
      </c>
      <c r="P173" s="123">
        <v>105</v>
      </c>
      <c r="Q173" s="123">
        <v>119</v>
      </c>
      <c r="R173" s="123">
        <v>137</v>
      </c>
      <c r="S173" s="123">
        <v>158</v>
      </c>
      <c r="T173" s="123">
        <v>108</v>
      </c>
      <c r="U173" s="123">
        <v>144</v>
      </c>
      <c r="V173" s="123">
        <v>97</v>
      </c>
      <c r="W173" s="123">
        <v>84</v>
      </c>
      <c r="X173" s="123">
        <v>162</v>
      </c>
      <c r="Y173" s="123">
        <v>76</v>
      </c>
      <c r="Z173" s="123">
        <v>40</v>
      </c>
      <c r="AA173" s="123">
        <v>297</v>
      </c>
      <c r="AB173" s="123">
        <v>315</v>
      </c>
      <c r="AC173" s="123">
        <v>278</v>
      </c>
      <c r="AD173" s="123">
        <v>77</v>
      </c>
      <c r="AE173" s="123">
        <v>382</v>
      </c>
      <c r="AF173" s="123">
        <v>705</v>
      </c>
      <c r="AG173" s="123">
        <v>184</v>
      </c>
      <c r="AH173" s="123">
        <v>8</v>
      </c>
      <c r="AI173" s="123">
        <v>270</v>
      </c>
      <c r="AJ173" s="123">
        <v>92</v>
      </c>
      <c r="AK173" s="123">
        <v>18</v>
      </c>
      <c r="AL173" s="123">
        <v>12</v>
      </c>
      <c r="AM173" s="123">
        <v>84</v>
      </c>
      <c r="AN173" s="125">
        <v>581.50513698630141</v>
      </c>
      <c r="AO173" s="125">
        <v>422.5</v>
      </c>
      <c r="AP173" s="123">
        <v>9</v>
      </c>
      <c r="AQ173" s="123">
        <v>31</v>
      </c>
      <c r="AR173" s="123">
        <v>171</v>
      </c>
      <c r="AS173" s="123">
        <v>59</v>
      </c>
      <c r="AT173" s="123">
        <v>65</v>
      </c>
      <c r="AU173" s="123">
        <v>49</v>
      </c>
      <c r="AV173" s="123">
        <v>26</v>
      </c>
      <c r="AW173" s="123">
        <v>23</v>
      </c>
      <c r="AX173" s="123">
        <v>29</v>
      </c>
      <c r="AY173" s="123">
        <v>24</v>
      </c>
      <c r="AZ173" s="123">
        <v>98</v>
      </c>
      <c r="BA173" s="125">
        <v>32891.874087591241</v>
      </c>
      <c r="BB173" s="125">
        <v>19233.5</v>
      </c>
      <c r="BC173" s="123">
        <v>28</v>
      </c>
      <c r="BD173" s="123">
        <v>89</v>
      </c>
      <c r="BE173" s="123">
        <v>110</v>
      </c>
      <c r="BF173" s="123">
        <v>54</v>
      </c>
      <c r="BG173" s="123">
        <v>60</v>
      </c>
      <c r="BH173" s="123">
        <v>38</v>
      </c>
      <c r="BI173" s="123">
        <v>30</v>
      </c>
      <c r="BJ173" s="123">
        <v>24</v>
      </c>
      <c r="BK173" s="123">
        <v>24</v>
      </c>
      <c r="BL173" s="123">
        <v>12</v>
      </c>
      <c r="BM173" s="123">
        <v>10</v>
      </c>
      <c r="BN173" s="123">
        <v>14</v>
      </c>
      <c r="BO173" s="123">
        <v>12</v>
      </c>
      <c r="BP173" s="123">
        <v>5</v>
      </c>
      <c r="BQ173" s="123">
        <v>5</v>
      </c>
      <c r="BR173" s="123">
        <v>1</v>
      </c>
      <c r="BS173" s="123">
        <v>8</v>
      </c>
      <c r="BT173" s="123">
        <v>3</v>
      </c>
      <c r="BU173" s="123">
        <v>3</v>
      </c>
      <c r="BV173" s="123">
        <v>2</v>
      </c>
      <c r="BW173" s="123">
        <v>16</v>
      </c>
      <c r="BX173" s="123">
        <v>250</v>
      </c>
      <c r="BY173" s="125">
        <v>54458.696000000004</v>
      </c>
      <c r="BZ173" s="125">
        <v>34565.5</v>
      </c>
      <c r="CA173" s="123">
        <v>79</v>
      </c>
      <c r="CB173" s="125">
        <v>16391.468354430381</v>
      </c>
      <c r="CC173" s="125">
        <v>9908</v>
      </c>
      <c r="CD173" s="123">
        <v>223</v>
      </c>
      <c r="CE173" s="125">
        <v>15880.058295964125</v>
      </c>
      <c r="CF173" s="125">
        <v>11472</v>
      </c>
      <c r="CG173" s="123">
        <v>349</v>
      </c>
      <c r="CH173" s="123">
        <v>108</v>
      </c>
      <c r="CI173" s="123">
        <v>57</v>
      </c>
      <c r="CJ173" s="123">
        <v>22</v>
      </c>
      <c r="CK173" s="123">
        <v>10</v>
      </c>
      <c r="CL173" s="123">
        <v>12</v>
      </c>
      <c r="CM173" s="126">
        <v>2.0547945205479451E-2</v>
      </c>
      <c r="CN173" s="123">
        <v>44</v>
      </c>
      <c r="CO173" s="126">
        <v>7.5342465753424653E-2</v>
      </c>
      <c r="CP173" s="123">
        <v>264</v>
      </c>
      <c r="CQ173" s="123">
        <v>62</v>
      </c>
      <c r="CR173" s="126">
        <v>4.5722713864306784E-2</v>
      </c>
      <c r="CS173" s="123">
        <v>19</v>
      </c>
      <c r="CT173" s="126">
        <f t="shared" si="26"/>
        <v>3.2534246575342464E-2</v>
      </c>
      <c r="CU173" s="123">
        <v>365</v>
      </c>
      <c r="CV173" s="126">
        <f t="shared" si="27"/>
        <v>0.625</v>
      </c>
      <c r="CW173" s="123">
        <v>4</v>
      </c>
      <c r="CX173" s="126">
        <f t="shared" si="28"/>
        <v>6.8493150684931503E-3</v>
      </c>
      <c r="CY173" s="123">
        <v>182</v>
      </c>
      <c r="CZ173" s="126">
        <f t="shared" si="29"/>
        <v>0.31164383561643838</v>
      </c>
      <c r="DA173" s="122" t="s">
        <v>1927</v>
      </c>
      <c r="DB173" s="55"/>
      <c r="DC173" s="55">
        <v>57</v>
      </c>
      <c r="DD173" s="55">
        <v>7</v>
      </c>
      <c r="DE173" s="78" t="s">
        <v>334</v>
      </c>
      <c r="DF173" s="127" t="s">
        <v>335</v>
      </c>
      <c r="DG173" s="78" t="s">
        <v>722</v>
      </c>
      <c r="DH173" s="127" t="s">
        <v>723</v>
      </c>
      <c r="DI173" s="78" t="s">
        <v>875</v>
      </c>
      <c r="DJ173" s="127" t="s">
        <v>876</v>
      </c>
      <c r="DK173" s="78" t="s">
        <v>724</v>
      </c>
      <c r="DL173" s="127" t="s">
        <v>725</v>
      </c>
      <c r="DM173" s="127" t="s">
        <v>726</v>
      </c>
      <c r="DN173" s="55" t="s">
        <v>1897</v>
      </c>
      <c r="DO173" s="68">
        <v>8.1180811808118083</v>
      </c>
      <c r="DP173" s="55" t="s">
        <v>1898</v>
      </c>
      <c r="DQ173" s="55" t="s">
        <v>272</v>
      </c>
      <c r="DR173" s="127" t="s">
        <v>343</v>
      </c>
      <c r="DS173" s="169" t="s">
        <v>2136</v>
      </c>
      <c r="DT173" s="77"/>
      <c r="DU173" s="78" t="s">
        <v>267</v>
      </c>
      <c r="DV173" s="123">
        <v>608</v>
      </c>
      <c r="DW173" s="123">
        <v>586</v>
      </c>
      <c r="DX173" s="55">
        <v>3</v>
      </c>
      <c r="DY173" s="55">
        <v>19</v>
      </c>
      <c r="DZ173" s="55">
        <v>21</v>
      </c>
      <c r="EA173" s="55">
        <v>47</v>
      </c>
      <c r="EB173" s="123">
        <v>357</v>
      </c>
      <c r="EC173" s="55">
        <v>163</v>
      </c>
      <c r="ED173" s="55">
        <v>19</v>
      </c>
      <c r="EE173" s="55">
        <v>1</v>
      </c>
      <c r="EF173" s="55">
        <v>0</v>
      </c>
      <c r="EG173" s="55">
        <v>0</v>
      </c>
      <c r="EH173" s="78">
        <v>4</v>
      </c>
      <c r="EI173" s="78">
        <v>0</v>
      </c>
      <c r="EJ173" s="127" t="s">
        <v>268</v>
      </c>
      <c r="EK173" s="127" t="s">
        <v>269</v>
      </c>
      <c r="EL173" s="81">
        <v>17363</v>
      </c>
      <c r="EM173" s="78">
        <v>73</v>
      </c>
      <c r="EN173" s="78" t="s">
        <v>877</v>
      </c>
      <c r="EO173" s="84">
        <v>45023</v>
      </c>
      <c r="EP173" s="78">
        <v>4.7</v>
      </c>
      <c r="EQ173" s="263">
        <v>47246.944133058598</v>
      </c>
      <c r="ER173" s="263">
        <v>161696.61379090001</v>
      </c>
      <c r="ES173" s="84">
        <f t="shared" si="30"/>
        <v>114449.66965784141</v>
      </c>
      <c r="ET173" s="113">
        <f t="shared" si="31"/>
        <v>0.70780498722034724</v>
      </c>
      <c r="EU173" s="55">
        <v>3</v>
      </c>
      <c r="EV173" s="55">
        <v>8</v>
      </c>
      <c r="EW173" s="55" t="s">
        <v>1898</v>
      </c>
      <c r="EX173" s="78" t="s">
        <v>371</v>
      </c>
      <c r="EY173" s="158"/>
      <c r="EZ173" s="158"/>
      <c r="FA173" s="78" t="s">
        <v>267</v>
      </c>
      <c r="FB173" s="55" t="s">
        <v>51</v>
      </c>
      <c r="FC173" s="55" t="s">
        <v>1898</v>
      </c>
      <c r="FD173" s="122"/>
      <c r="FE173" s="55" t="s">
        <v>2006</v>
      </c>
      <c r="FF173" s="127" t="s">
        <v>267</v>
      </c>
      <c r="FG173" s="55" t="s">
        <v>1904</v>
      </c>
      <c r="FH173" s="78" t="s">
        <v>878</v>
      </c>
      <c r="FI173" s="78" t="s">
        <v>728</v>
      </c>
      <c r="FJ173" s="55">
        <v>3807</v>
      </c>
      <c r="FK173" s="55">
        <v>2</v>
      </c>
      <c r="FL173" s="78" t="s">
        <v>729</v>
      </c>
      <c r="FM173" s="55"/>
      <c r="FN173" s="55" t="s">
        <v>1900</v>
      </c>
      <c r="FO173" s="55" t="s">
        <v>1900</v>
      </c>
      <c r="FP173" s="55">
        <v>3</v>
      </c>
      <c r="FQ173" s="125">
        <v>100546789.43303481</v>
      </c>
      <c r="FR173" s="125">
        <v>165373.00893591251</v>
      </c>
      <c r="FS173" s="55">
        <v>3</v>
      </c>
      <c r="FT173" s="55">
        <v>1</v>
      </c>
      <c r="FU173" s="55">
        <v>0</v>
      </c>
      <c r="FV173" s="125">
        <v>2200385.5300000003</v>
      </c>
      <c r="FW173" s="55">
        <v>0</v>
      </c>
      <c r="FX173" s="125">
        <v>1556200</v>
      </c>
      <c r="FY173" s="55">
        <v>0</v>
      </c>
      <c r="FZ173" s="125">
        <v>1202800</v>
      </c>
      <c r="GA173" s="55" t="s">
        <v>1900</v>
      </c>
      <c r="GB173" s="55" t="s">
        <v>1900</v>
      </c>
      <c r="GC173" s="55" t="s">
        <v>1900</v>
      </c>
      <c r="GD173" s="124">
        <v>86.83</v>
      </c>
      <c r="GE173" s="124">
        <v>36.69</v>
      </c>
      <c r="GF173" s="125">
        <v>3884475.31</v>
      </c>
      <c r="GG173" s="125">
        <v>6628.7974573378842</v>
      </c>
      <c r="GH173" s="125">
        <v>5875061.5300000012</v>
      </c>
      <c r="GI173" s="125">
        <v>10025.702269624575</v>
      </c>
      <c r="GJ173" s="125">
        <v>401005.70999999996</v>
      </c>
      <c r="GK173" s="125">
        <v>684.31008532423198</v>
      </c>
      <c r="GL173" s="125">
        <v>624524.24</v>
      </c>
      <c r="GM173" s="125">
        <v>1065.7410238907851</v>
      </c>
      <c r="GN173" s="125">
        <v>569207.73</v>
      </c>
      <c r="GO173" s="125">
        <v>971.34424914675765</v>
      </c>
      <c r="GP173" s="125">
        <v>23455.45</v>
      </c>
      <c r="GQ173" s="125">
        <v>40.02636518771331</v>
      </c>
      <c r="GR173" s="125">
        <v>92578.5</v>
      </c>
      <c r="GS173" s="125">
        <v>157.98378839590444</v>
      </c>
      <c r="GT173" s="125">
        <v>4164289.9000000013</v>
      </c>
      <c r="GU173" s="125">
        <v>7106.2967576791834</v>
      </c>
      <c r="GV173" s="125">
        <v>1199677.7399999993</v>
      </c>
      <c r="GW173" s="125">
        <v>2047.2316382252548</v>
      </c>
      <c r="GX173" s="55">
        <v>0</v>
      </c>
      <c r="GY173" s="55">
        <v>0</v>
      </c>
      <c r="GZ173" s="55">
        <v>0</v>
      </c>
      <c r="HA173" s="55" t="s">
        <v>1898</v>
      </c>
      <c r="HB173" s="172">
        <v>0.42731092354617661</v>
      </c>
      <c r="HC173" s="123">
        <v>411</v>
      </c>
      <c r="HD173" s="153">
        <v>0.23378839590443687</v>
      </c>
      <c r="HE173" s="123">
        <v>59</v>
      </c>
      <c r="HF173" s="153">
        <v>0.10068259385665529</v>
      </c>
      <c r="HG173" s="123">
        <v>3211</v>
      </c>
      <c r="HH173" s="153">
        <v>1.8265073947667803</v>
      </c>
      <c r="HI173" s="123">
        <v>52</v>
      </c>
      <c r="HJ173" s="153">
        <v>8.8737201365187715E-2</v>
      </c>
      <c r="HK173" s="123">
        <v>1506</v>
      </c>
      <c r="HL173" s="153">
        <v>0.85665529010238906</v>
      </c>
      <c r="HM173" s="123">
        <v>20</v>
      </c>
      <c r="HN173" s="153">
        <v>3.4129692832764506E-2</v>
      </c>
      <c r="HO173" s="123">
        <v>1508</v>
      </c>
      <c r="HP173" s="153">
        <v>0.85779294653014793</v>
      </c>
      <c r="HQ173" s="123">
        <v>2172</v>
      </c>
      <c r="HR173" s="153">
        <v>1.235494880546075</v>
      </c>
      <c r="HS173" s="123">
        <v>5</v>
      </c>
      <c r="HT173" s="153">
        <v>2.5</v>
      </c>
      <c r="HU173" s="123">
        <v>5</v>
      </c>
      <c r="HV173" s="153">
        <v>2.5</v>
      </c>
      <c r="HW173" s="123">
        <v>395</v>
      </c>
      <c r="HX173" s="123">
        <v>131.66666666666666</v>
      </c>
      <c r="HY173" s="153">
        <v>1.3715277777777777</v>
      </c>
      <c r="HZ173" s="123">
        <v>18303</v>
      </c>
      <c r="IA173" s="153">
        <v>10.411262798634812</v>
      </c>
      <c r="IB173" s="123">
        <v>32</v>
      </c>
      <c r="IC173" s="153">
        <v>5.4607508532423209E-2</v>
      </c>
      <c r="ID173" s="123">
        <v>7526</v>
      </c>
      <c r="IE173" s="153">
        <v>4.2810011376564274</v>
      </c>
      <c r="IF173" s="123">
        <v>582</v>
      </c>
      <c r="IG173" s="153">
        <v>0.99317406143344711</v>
      </c>
      <c r="IH173" s="123">
        <v>609</v>
      </c>
      <c r="II173" s="153">
        <v>0.34641638225255972</v>
      </c>
      <c r="IJ173" s="123">
        <v>621</v>
      </c>
      <c r="IK173" s="153">
        <v>1.0597269624573378</v>
      </c>
      <c r="IL173" s="95">
        <v>165</v>
      </c>
      <c r="IM173" s="95">
        <v>136</v>
      </c>
      <c r="IN173" s="95">
        <v>20</v>
      </c>
      <c r="IO173" s="95">
        <v>31</v>
      </c>
      <c r="IP173" s="95">
        <v>10</v>
      </c>
      <c r="IQ173" s="113">
        <v>22.79</v>
      </c>
      <c r="IR173" s="113">
        <v>50</v>
      </c>
      <c r="IS173" s="113">
        <v>0.24</v>
      </c>
      <c r="IT173" s="95">
        <v>63</v>
      </c>
      <c r="IU173" s="95">
        <v>13</v>
      </c>
      <c r="IV173" s="113">
        <v>2.2184300341296929E-2</v>
      </c>
      <c r="IW173" s="95" t="s">
        <v>1900</v>
      </c>
      <c r="IX173" s="95" t="s">
        <v>1900</v>
      </c>
      <c r="IY173" s="124" t="s">
        <v>1900</v>
      </c>
      <c r="IZ173" s="124" t="s">
        <v>1900</v>
      </c>
      <c r="JA173" s="182" t="s">
        <v>267</v>
      </c>
      <c r="JB173" s="182">
        <v>39</v>
      </c>
      <c r="JC173" s="230">
        <v>6.4144736842105268E-2</v>
      </c>
      <c r="JD173" s="205"/>
    </row>
    <row r="174" spans="1:264" s="35" customFormat="1" ht="29.25" customHeight="1">
      <c r="A174" s="122" t="s">
        <v>307</v>
      </c>
      <c r="B174" s="158" t="s">
        <v>307</v>
      </c>
      <c r="C174" s="158" t="s">
        <v>1782</v>
      </c>
      <c r="D174" s="55">
        <v>123</v>
      </c>
      <c r="E174" s="158" t="s">
        <v>760</v>
      </c>
      <c r="F174" s="145">
        <v>123</v>
      </c>
      <c r="G174" s="55" t="s">
        <v>2138</v>
      </c>
      <c r="H174" s="123">
        <v>733</v>
      </c>
      <c r="I174" s="123">
        <v>1695</v>
      </c>
      <c r="J174" s="124">
        <v>2.3124147000000002</v>
      </c>
      <c r="K174" s="124">
        <v>25.849522499999999</v>
      </c>
      <c r="L174" s="123">
        <v>669</v>
      </c>
      <c r="M174" s="123">
        <v>1026</v>
      </c>
      <c r="N174" s="123">
        <v>92</v>
      </c>
      <c r="O174" s="123">
        <v>99</v>
      </c>
      <c r="P174" s="123">
        <v>144</v>
      </c>
      <c r="Q174" s="123">
        <v>163</v>
      </c>
      <c r="R174" s="123">
        <v>144</v>
      </c>
      <c r="S174" s="123">
        <v>206</v>
      </c>
      <c r="T174" s="123">
        <v>146</v>
      </c>
      <c r="U174" s="123">
        <v>174</v>
      </c>
      <c r="V174" s="123">
        <v>112</v>
      </c>
      <c r="W174" s="123">
        <v>111</v>
      </c>
      <c r="X174" s="123">
        <v>143</v>
      </c>
      <c r="Y174" s="123">
        <v>110</v>
      </c>
      <c r="Z174" s="123">
        <v>51</v>
      </c>
      <c r="AA174" s="123">
        <v>423</v>
      </c>
      <c r="AB174" s="123">
        <v>371</v>
      </c>
      <c r="AC174" s="123">
        <v>304</v>
      </c>
      <c r="AD174" s="123">
        <v>61</v>
      </c>
      <c r="AE174" s="123">
        <v>598</v>
      </c>
      <c r="AF174" s="123">
        <v>856</v>
      </c>
      <c r="AG174" s="123">
        <v>168</v>
      </c>
      <c r="AH174" s="123">
        <v>12</v>
      </c>
      <c r="AI174" s="123">
        <v>352</v>
      </c>
      <c r="AJ174" s="123">
        <v>108</v>
      </c>
      <c r="AK174" s="123">
        <v>7</v>
      </c>
      <c r="AL174" s="123">
        <v>9</v>
      </c>
      <c r="AM174" s="123">
        <v>46</v>
      </c>
      <c r="AN174" s="125">
        <v>542.97680763983624</v>
      </c>
      <c r="AO174" s="125">
        <v>400</v>
      </c>
      <c r="AP174" s="123">
        <v>14</v>
      </c>
      <c r="AQ174" s="123">
        <v>45</v>
      </c>
      <c r="AR174" s="123">
        <v>228</v>
      </c>
      <c r="AS174" s="123">
        <v>78</v>
      </c>
      <c r="AT174" s="123">
        <v>78</v>
      </c>
      <c r="AU174" s="123">
        <v>51</v>
      </c>
      <c r="AV174" s="123">
        <v>53</v>
      </c>
      <c r="AW174" s="123">
        <v>31</v>
      </c>
      <c r="AX174" s="123">
        <v>30</v>
      </c>
      <c r="AY174" s="123">
        <v>25</v>
      </c>
      <c r="AZ174" s="123">
        <v>100</v>
      </c>
      <c r="BA174" s="125">
        <v>24666.856749311293</v>
      </c>
      <c r="BB174" s="125">
        <v>17292</v>
      </c>
      <c r="BC174" s="123">
        <v>35</v>
      </c>
      <c r="BD174" s="123">
        <v>150</v>
      </c>
      <c r="BE174" s="123">
        <v>131</v>
      </c>
      <c r="BF174" s="123">
        <v>91</v>
      </c>
      <c r="BG174" s="123">
        <v>61</v>
      </c>
      <c r="BH174" s="123">
        <v>59</v>
      </c>
      <c r="BI174" s="123">
        <v>43</v>
      </c>
      <c r="BJ174" s="123">
        <v>38</v>
      </c>
      <c r="BK174" s="123">
        <v>23</v>
      </c>
      <c r="BL174" s="123">
        <v>18</v>
      </c>
      <c r="BM174" s="123">
        <v>12</v>
      </c>
      <c r="BN174" s="123">
        <v>13</v>
      </c>
      <c r="BO174" s="123">
        <v>7</v>
      </c>
      <c r="BP174" s="123">
        <v>13</v>
      </c>
      <c r="BQ174" s="123">
        <v>5</v>
      </c>
      <c r="BR174" s="123">
        <v>1</v>
      </c>
      <c r="BS174" s="123">
        <v>6</v>
      </c>
      <c r="BT174" s="123">
        <v>6</v>
      </c>
      <c r="BU174" s="123">
        <v>2</v>
      </c>
      <c r="BV174" s="123">
        <v>1</v>
      </c>
      <c r="BW174" s="123">
        <v>11</v>
      </c>
      <c r="BX174" s="123">
        <v>293</v>
      </c>
      <c r="BY174" s="125">
        <v>38942.825938566551</v>
      </c>
      <c r="BZ174" s="125">
        <v>32000</v>
      </c>
      <c r="CA174" s="123">
        <v>110</v>
      </c>
      <c r="CB174" s="125">
        <v>16477.272727272728</v>
      </c>
      <c r="CC174" s="125">
        <v>12142</v>
      </c>
      <c r="CD174" s="123">
        <v>334</v>
      </c>
      <c r="CE174" s="125">
        <v>15703.329341317365</v>
      </c>
      <c r="CF174" s="125">
        <v>10560</v>
      </c>
      <c r="CG174" s="123">
        <v>496</v>
      </c>
      <c r="CH174" s="123">
        <v>134</v>
      </c>
      <c r="CI174" s="123">
        <v>71</v>
      </c>
      <c r="CJ174" s="123">
        <v>19</v>
      </c>
      <c r="CK174" s="123">
        <v>4</v>
      </c>
      <c r="CL174" s="123">
        <v>6</v>
      </c>
      <c r="CM174" s="126">
        <v>8.1855388813096858E-3</v>
      </c>
      <c r="CN174" s="123">
        <v>38</v>
      </c>
      <c r="CO174" s="126">
        <v>5.1841746248294678E-2</v>
      </c>
      <c r="CP174" s="123">
        <v>372</v>
      </c>
      <c r="CQ174" s="123">
        <v>109</v>
      </c>
      <c r="CR174" s="126">
        <v>6.4306784660766961E-2</v>
      </c>
      <c r="CS174" s="123">
        <v>53</v>
      </c>
      <c r="CT174" s="126">
        <f t="shared" si="26"/>
        <v>7.2305593451568895E-2</v>
      </c>
      <c r="CU174" s="123">
        <v>480</v>
      </c>
      <c r="CV174" s="126">
        <f t="shared" si="27"/>
        <v>0.65484311050477495</v>
      </c>
      <c r="CW174" s="123">
        <v>19</v>
      </c>
      <c r="CX174" s="126">
        <f t="shared" si="28"/>
        <v>2.5920873124147339E-2</v>
      </c>
      <c r="CY174" s="123">
        <v>265</v>
      </c>
      <c r="CZ174" s="126">
        <f t="shared" si="29"/>
        <v>0.36152796725784447</v>
      </c>
      <c r="DA174" s="122" t="s">
        <v>2139</v>
      </c>
      <c r="DB174" s="55"/>
      <c r="DC174" s="55">
        <v>10</v>
      </c>
      <c r="DD174" s="55">
        <v>15</v>
      </c>
      <c r="DE174" s="78" t="s">
        <v>309</v>
      </c>
      <c r="DF174" s="127" t="s">
        <v>310</v>
      </c>
      <c r="DG174" s="78" t="s">
        <v>366</v>
      </c>
      <c r="DH174" s="127" t="s">
        <v>367</v>
      </c>
      <c r="DI174" s="78" t="s">
        <v>313</v>
      </c>
      <c r="DJ174" s="127" t="s">
        <v>314</v>
      </c>
      <c r="DK174" s="78" t="s">
        <v>350</v>
      </c>
      <c r="DL174" s="127" t="s">
        <v>368</v>
      </c>
      <c r="DM174" s="127" t="s">
        <v>369</v>
      </c>
      <c r="DN174" s="55" t="s">
        <v>1897</v>
      </c>
      <c r="DO174" s="68">
        <v>14.534883720930232</v>
      </c>
      <c r="DP174" s="55" t="s">
        <v>1898</v>
      </c>
      <c r="DQ174" s="55" t="s">
        <v>272</v>
      </c>
      <c r="DR174" s="127" t="s">
        <v>370</v>
      </c>
      <c r="DS174" s="169" t="s">
        <v>2140</v>
      </c>
      <c r="DT174" s="77"/>
      <c r="DU174" s="78" t="s">
        <v>267</v>
      </c>
      <c r="DV174" s="123">
        <v>749</v>
      </c>
      <c r="DW174" s="123">
        <v>734</v>
      </c>
      <c r="DX174" s="55">
        <v>14</v>
      </c>
      <c r="DY174" s="55">
        <v>1</v>
      </c>
      <c r="DZ174" s="55">
        <v>1</v>
      </c>
      <c r="EA174" s="55">
        <v>207</v>
      </c>
      <c r="EB174" s="123">
        <v>256</v>
      </c>
      <c r="EC174" s="55">
        <v>211</v>
      </c>
      <c r="ED174" s="55">
        <v>68</v>
      </c>
      <c r="EE174" s="55">
        <v>6</v>
      </c>
      <c r="EF174" s="55">
        <v>0</v>
      </c>
      <c r="EG174" s="55">
        <v>0</v>
      </c>
      <c r="EH174" s="78">
        <v>6</v>
      </c>
      <c r="EI174" s="78">
        <v>2</v>
      </c>
      <c r="EJ174" s="127" t="s">
        <v>268</v>
      </c>
      <c r="EK174" s="127" t="s">
        <v>269</v>
      </c>
      <c r="EL174" s="81">
        <v>24046</v>
      </c>
      <c r="EM174" s="78">
        <v>55</v>
      </c>
      <c r="EN174" s="78" t="s">
        <v>761</v>
      </c>
      <c r="EO174" s="84">
        <v>51879</v>
      </c>
      <c r="EP174" s="78">
        <v>5.6000000000000005</v>
      </c>
      <c r="EQ174" s="263">
        <v>48451.691774460996</v>
      </c>
      <c r="ER174" s="263">
        <v>237077.14459491899</v>
      </c>
      <c r="ES174" s="84">
        <f t="shared" si="30"/>
        <v>188625.45282045798</v>
      </c>
      <c r="ET174" s="113">
        <f t="shared" si="31"/>
        <v>0.7956290056671308</v>
      </c>
      <c r="EU174" s="55">
        <v>5</v>
      </c>
      <c r="EV174" s="55">
        <v>12</v>
      </c>
      <c r="EW174" s="55" t="s">
        <v>1898</v>
      </c>
      <c r="EX174" s="78" t="s">
        <v>291</v>
      </c>
      <c r="EY174" s="158" t="s">
        <v>372</v>
      </c>
      <c r="EZ174" s="158" t="s">
        <v>372</v>
      </c>
      <c r="FA174" s="78" t="s">
        <v>267</v>
      </c>
      <c r="FB174" s="55" t="s">
        <v>51</v>
      </c>
      <c r="FC174" s="55" t="s">
        <v>1898</v>
      </c>
      <c r="FD174" s="122"/>
      <c r="FE174" s="55"/>
      <c r="FF174" s="127" t="s">
        <v>267</v>
      </c>
      <c r="FG174" s="55" t="s">
        <v>1904</v>
      </c>
      <c r="FH174" s="78" t="s">
        <v>762</v>
      </c>
      <c r="FI174" s="78" t="s">
        <v>704</v>
      </c>
      <c r="FJ174" s="55">
        <v>3804</v>
      </c>
      <c r="FK174" s="55">
        <v>4</v>
      </c>
      <c r="FL174" s="78" t="s">
        <v>375</v>
      </c>
      <c r="FM174" s="55"/>
      <c r="FN174" s="55" t="s">
        <v>1900</v>
      </c>
      <c r="FO174" s="55" t="s">
        <v>1900</v>
      </c>
      <c r="FP174" s="55">
        <v>5</v>
      </c>
      <c r="FQ174" s="125">
        <v>134154698.2544535</v>
      </c>
      <c r="FR174" s="125">
        <v>179111.7466681622</v>
      </c>
      <c r="FS174" s="55">
        <v>1.2</v>
      </c>
      <c r="FT174" s="55">
        <v>3.5</v>
      </c>
      <c r="FU174" s="55">
        <v>0</v>
      </c>
      <c r="FV174" s="125">
        <v>3991773.38</v>
      </c>
      <c r="FW174" s="55">
        <v>0</v>
      </c>
      <c r="FX174" s="125">
        <v>170820</v>
      </c>
      <c r="FY174" s="55">
        <v>0</v>
      </c>
      <c r="FZ174" s="125">
        <v>0</v>
      </c>
      <c r="GA174" s="55" t="s">
        <v>1900</v>
      </c>
      <c r="GB174" s="55" t="s">
        <v>1900</v>
      </c>
      <c r="GC174" s="55" t="s">
        <v>1900</v>
      </c>
      <c r="GD174" s="124">
        <v>91.99</v>
      </c>
      <c r="GE174" s="124">
        <v>36.1</v>
      </c>
      <c r="GF174" s="125">
        <v>4518716.99</v>
      </c>
      <c r="GG174" s="125">
        <v>6156.2901771117167</v>
      </c>
      <c r="GH174" s="125">
        <v>10685832.540000001</v>
      </c>
      <c r="GI174" s="125">
        <v>14558.354959128066</v>
      </c>
      <c r="GJ174" s="125">
        <v>961924.8899999999</v>
      </c>
      <c r="GK174" s="125">
        <v>1310.5243732970025</v>
      </c>
      <c r="GL174" s="125">
        <v>952551.63</v>
      </c>
      <c r="GM174" s="125">
        <v>1297.7542643051772</v>
      </c>
      <c r="GN174" s="125">
        <v>830049.66</v>
      </c>
      <c r="GO174" s="125">
        <v>1130.8578474114443</v>
      </c>
      <c r="GP174" s="125">
        <v>26595.23</v>
      </c>
      <c r="GQ174" s="125">
        <v>36.233283378746592</v>
      </c>
      <c r="GR174" s="125">
        <v>75732.900000000009</v>
      </c>
      <c r="GS174" s="125">
        <v>103.17833787465942</v>
      </c>
      <c r="GT174" s="125">
        <v>7838978.2300000004</v>
      </c>
      <c r="GU174" s="125">
        <v>10679.806852861037</v>
      </c>
      <c r="GV174" s="125">
        <v>-1084645.4500000011</v>
      </c>
      <c r="GW174" s="125">
        <v>-1477.7185967302466</v>
      </c>
      <c r="GX174" s="55">
        <v>0</v>
      </c>
      <c r="GY174" s="55">
        <v>0</v>
      </c>
      <c r="GZ174" s="55">
        <v>0</v>
      </c>
      <c r="HA174" s="55" t="s">
        <v>1898</v>
      </c>
      <c r="HB174" s="172">
        <v>0.56122320918280444</v>
      </c>
      <c r="HC174" s="123">
        <v>359</v>
      </c>
      <c r="HD174" s="153">
        <v>0.16303360581289736</v>
      </c>
      <c r="HE174" s="123">
        <v>68</v>
      </c>
      <c r="HF174" s="153">
        <v>9.264305177111716E-2</v>
      </c>
      <c r="HG174" s="123">
        <v>4536</v>
      </c>
      <c r="HH174" s="153">
        <v>2.0599455040871937</v>
      </c>
      <c r="HI174" s="123">
        <v>42</v>
      </c>
      <c r="HJ174" s="153">
        <v>5.7220708446866483E-2</v>
      </c>
      <c r="HK174" s="123">
        <v>1641</v>
      </c>
      <c r="HL174" s="153">
        <v>0.74523160762942775</v>
      </c>
      <c r="HM174" s="123">
        <v>14</v>
      </c>
      <c r="HN174" s="153">
        <v>1.9073569482288829E-2</v>
      </c>
      <c r="HO174" s="123">
        <v>2865</v>
      </c>
      <c r="HP174" s="153">
        <v>1.3010899182561309</v>
      </c>
      <c r="HQ174" s="123">
        <v>2625</v>
      </c>
      <c r="HR174" s="153">
        <v>1.1920980926430518</v>
      </c>
      <c r="HS174" s="123">
        <v>5</v>
      </c>
      <c r="HT174" s="153">
        <v>2.5</v>
      </c>
      <c r="HU174" s="123">
        <v>25</v>
      </c>
      <c r="HV174" s="153">
        <v>12.5</v>
      </c>
      <c r="HW174" s="123">
        <v>702</v>
      </c>
      <c r="HX174" s="123">
        <v>234</v>
      </c>
      <c r="HY174" s="153">
        <v>1.625</v>
      </c>
      <c r="HZ174" s="123">
        <v>19403</v>
      </c>
      <c r="IA174" s="153">
        <v>8.8115349682107187</v>
      </c>
      <c r="IB174" s="123">
        <v>71</v>
      </c>
      <c r="IC174" s="153">
        <v>9.6730245231607628E-2</v>
      </c>
      <c r="ID174" s="123">
        <v>15614</v>
      </c>
      <c r="IE174" s="153">
        <v>7.0908265213442325</v>
      </c>
      <c r="IF174" s="123">
        <v>1106</v>
      </c>
      <c r="IG174" s="153">
        <v>1.5068119891008174</v>
      </c>
      <c r="IH174" s="123">
        <v>1078</v>
      </c>
      <c r="II174" s="153">
        <v>0.48955495004541322</v>
      </c>
      <c r="IJ174" s="123">
        <v>205</v>
      </c>
      <c r="IK174" s="153">
        <v>0.279291553133515</v>
      </c>
      <c r="IL174" s="95">
        <v>0</v>
      </c>
      <c r="IM174" s="95">
        <v>0</v>
      </c>
      <c r="IN174" s="95">
        <v>0</v>
      </c>
      <c r="IO174" s="95">
        <v>0</v>
      </c>
      <c r="IP174" s="95">
        <v>0</v>
      </c>
      <c r="IQ174" s="113" t="s">
        <v>1900</v>
      </c>
      <c r="IR174" s="113" t="s">
        <v>1900</v>
      </c>
      <c r="IS174" s="113" t="s">
        <v>1900</v>
      </c>
      <c r="IT174" s="95">
        <v>71.650000000000006</v>
      </c>
      <c r="IU174" s="95">
        <v>17</v>
      </c>
      <c r="IV174" s="113">
        <v>2.316076294277929E-2</v>
      </c>
      <c r="IW174" s="95">
        <v>4</v>
      </c>
      <c r="IX174" s="95">
        <v>17</v>
      </c>
      <c r="IY174" s="124">
        <f>(IW174/$DW174)*100</f>
        <v>0.54495912806539504</v>
      </c>
      <c r="IZ174" s="124">
        <f>(IX174/$DW174)*100</f>
        <v>2.3160762942779289</v>
      </c>
      <c r="JA174" s="182" t="s">
        <v>272</v>
      </c>
      <c r="JB174" s="182">
        <v>81</v>
      </c>
      <c r="JC174" s="230">
        <v>0.1081441922563418</v>
      </c>
      <c r="JD174" s="205"/>
    </row>
    <row r="175" spans="1:264" s="35" customFormat="1" ht="29.25" customHeight="1">
      <c r="A175" s="122" t="s">
        <v>307</v>
      </c>
      <c r="B175" s="158" t="s">
        <v>307</v>
      </c>
      <c r="C175" s="158" t="s">
        <v>1756</v>
      </c>
      <c r="D175" s="55">
        <v>82</v>
      </c>
      <c r="E175" s="158" t="s">
        <v>409</v>
      </c>
      <c r="F175" s="145">
        <v>150</v>
      </c>
      <c r="G175" s="55" t="s">
        <v>2141</v>
      </c>
      <c r="H175" s="123">
        <v>156</v>
      </c>
      <c r="I175" s="123">
        <v>346</v>
      </c>
      <c r="J175" s="124">
        <v>2.2179487</v>
      </c>
      <c r="K175" s="124">
        <v>27.1679487</v>
      </c>
      <c r="L175" s="123">
        <v>129</v>
      </c>
      <c r="M175" s="123">
        <v>217</v>
      </c>
      <c r="N175" s="123">
        <v>19</v>
      </c>
      <c r="O175" s="123">
        <v>20</v>
      </c>
      <c r="P175" s="123">
        <v>21</v>
      </c>
      <c r="Q175" s="123">
        <v>36</v>
      </c>
      <c r="R175" s="123">
        <v>34</v>
      </c>
      <c r="S175" s="123">
        <v>40</v>
      </c>
      <c r="T175" s="123">
        <v>31</v>
      </c>
      <c r="U175" s="123">
        <v>37</v>
      </c>
      <c r="V175" s="123">
        <v>27</v>
      </c>
      <c r="W175" s="123">
        <v>19</v>
      </c>
      <c r="X175" s="123">
        <v>25</v>
      </c>
      <c r="Y175" s="123">
        <v>23</v>
      </c>
      <c r="Z175" s="123">
        <v>14</v>
      </c>
      <c r="AA175" s="123">
        <v>80</v>
      </c>
      <c r="AB175" s="123">
        <v>72</v>
      </c>
      <c r="AC175" s="123">
        <v>62</v>
      </c>
      <c r="AD175" s="123">
        <v>11</v>
      </c>
      <c r="AE175" s="123">
        <v>156</v>
      </c>
      <c r="AF175" s="123">
        <v>159</v>
      </c>
      <c r="AG175" s="123">
        <v>17</v>
      </c>
      <c r="AH175" s="123">
        <v>3</v>
      </c>
      <c r="AI175" s="123">
        <v>84</v>
      </c>
      <c r="AJ175" s="123">
        <v>26</v>
      </c>
      <c r="AK175" s="123">
        <v>5</v>
      </c>
      <c r="AL175" s="123">
        <v>5</v>
      </c>
      <c r="AM175" s="123">
        <v>27</v>
      </c>
      <c r="AN175" s="125">
        <v>526.04487179487182</v>
      </c>
      <c r="AO175" s="125">
        <v>325</v>
      </c>
      <c r="AP175" s="123">
        <v>1</v>
      </c>
      <c r="AQ175" s="123">
        <v>11</v>
      </c>
      <c r="AR175" s="123">
        <v>58</v>
      </c>
      <c r="AS175" s="123">
        <v>16</v>
      </c>
      <c r="AT175" s="123">
        <v>11</v>
      </c>
      <c r="AU175" s="123">
        <v>13</v>
      </c>
      <c r="AV175" s="123">
        <v>7</v>
      </c>
      <c r="AW175" s="123">
        <v>9</v>
      </c>
      <c r="AX175" s="123">
        <v>3</v>
      </c>
      <c r="AY175" s="123">
        <v>3</v>
      </c>
      <c r="AZ175" s="123">
        <v>24</v>
      </c>
      <c r="BA175" s="125">
        <v>25934.76923076923</v>
      </c>
      <c r="BB175" s="125">
        <v>17381</v>
      </c>
      <c r="BC175" s="123">
        <v>7</v>
      </c>
      <c r="BD175" s="123">
        <v>28</v>
      </c>
      <c r="BE175" s="123">
        <v>37</v>
      </c>
      <c r="BF175" s="123">
        <v>16</v>
      </c>
      <c r="BG175" s="123">
        <v>11</v>
      </c>
      <c r="BH175" s="123">
        <v>10</v>
      </c>
      <c r="BI175" s="123">
        <v>12</v>
      </c>
      <c r="BJ175" s="123">
        <v>4</v>
      </c>
      <c r="BK175" s="123">
        <v>6</v>
      </c>
      <c r="BL175" s="123">
        <v>7</v>
      </c>
      <c r="BM175" s="123">
        <v>5</v>
      </c>
      <c r="BN175" s="123">
        <v>3</v>
      </c>
      <c r="BO175" s="123">
        <v>0</v>
      </c>
      <c r="BP175" s="123">
        <v>2</v>
      </c>
      <c r="BQ175" s="123">
        <v>0</v>
      </c>
      <c r="BR175" s="123">
        <v>1</v>
      </c>
      <c r="BS175" s="123">
        <v>1</v>
      </c>
      <c r="BT175" s="123">
        <v>0</v>
      </c>
      <c r="BU175" s="123">
        <v>0</v>
      </c>
      <c r="BV175" s="123">
        <v>0</v>
      </c>
      <c r="BW175" s="123">
        <v>6</v>
      </c>
      <c r="BX175" s="123">
        <v>72</v>
      </c>
      <c r="BY175" s="125">
        <v>41341.402777777781</v>
      </c>
      <c r="BZ175" s="125">
        <v>34337.5</v>
      </c>
      <c r="CA175" s="123">
        <v>23</v>
      </c>
      <c r="CB175" s="125">
        <v>15904.260869565218</v>
      </c>
      <c r="CC175" s="125">
        <v>10440</v>
      </c>
      <c r="CD175" s="123">
        <v>65</v>
      </c>
      <c r="CE175" s="125">
        <v>13937.892307692307</v>
      </c>
      <c r="CF175" s="125">
        <v>10536</v>
      </c>
      <c r="CG175" s="123">
        <v>105</v>
      </c>
      <c r="CH175" s="123">
        <v>27</v>
      </c>
      <c r="CI175" s="123">
        <v>16</v>
      </c>
      <c r="CJ175" s="123">
        <v>5</v>
      </c>
      <c r="CK175" s="123">
        <v>3</v>
      </c>
      <c r="CL175" s="123">
        <v>3</v>
      </c>
      <c r="CM175" s="126">
        <v>1.9230769230769232E-2</v>
      </c>
      <c r="CN175" s="123">
        <v>10</v>
      </c>
      <c r="CO175" s="126">
        <v>6.4102564102564097E-2</v>
      </c>
      <c r="CP175" s="123">
        <v>80</v>
      </c>
      <c r="CQ175" s="123">
        <v>22</v>
      </c>
      <c r="CR175" s="126">
        <v>6.358381502890173E-2</v>
      </c>
      <c r="CS175" s="123">
        <v>17</v>
      </c>
      <c r="CT175" s="126">
        <f t="shared" si="26"/>
        <v>0.10897435897435898</v>
      </c>
      <c r="CU175" s="123">
        <v>102</v>
      </c>
      <c r="CV175" s="126">
        <f t="shared" si="27"/>
        <v>0.65384615384615385</v>
      </c>
      <c r="CW175" s="123">
        <v>6</v>
      </c>
      <c r="CX175" s="126">
        <f t="shared" si="28"/>
        <v>3.8461538461538464E-2</v>
      </c>
      <c r="CY175" s="123">
        <v>51</v>
      </c>
      <c r="CZ175" s="126">
        <f t="shared" si="29"/>
        <v>0.32692307692307693</v>
      </c>
      <c r="DA175" s="122" t="s">
        <v>2132</v>
      </c>
      <c r="DB175" s="55"/>
      <c r="DC175" s="55">
        <v>0</v>
      </c>
      <c r="DD175" s="55">
        <v>1</v>
      </c>
      <c r="DE175" s="78" t="s">
        <v>334</v>
      </c>
      <c r="DF175" s="127" t="s">
        <v>335</v>
      </c>
      <c r="DG175" s="78" t="s">
        <v>336</v>
      </c>
      <c r="DH175" s="127" t="s">
        <v>337</v>
      </c>
      <c r="DI175" s="78" t="s">
        <v>313</v>
      </c>
      <c r="DJ175" s="127" t="s">
        <v>314</v>
      </c>
      <c r="DK175" s="78" t="s">
        <v>396</v>
      </c>
      <c r="DL175" s="127" t="s">
        <v>410</v>
      </c>
      <c r="DM175" s="127" t="s">
        <v>342</v>
      </c>
      <c r="DN175" s="55" t="s">
        <v>1897</v>
      </c>
      <c r="DO175" s="68">
        <v>11.396011396011396</v>
      </c>
      <c r="DP175" s="55" t="s">
        <v>1898</v>
      </c>
      <c r="DQ175" s="55" t="s">
        <v>1904</v>
      </c>
      <c r="DR175" s="127" t="s">
        <v>343</v>
      </c>
      <c r="DS175" s="169"/>
      <c r="DT175" s="77"/>
      <c r="DU175" s="78" t="s">
        <v>267</v>
      </c>
      <c r="DV175" s="123">
        <v>159</v>
      </c>
      <c r="DW175" s="123">
        <v>156</v>
      </c>
      <c r="DX175" s="55">
        <v>3</v>
      </c>
      <c r="DY175" s="55">
        <v>0</v>
      </c>
      <c r="DZ175" s="55">
        <v>2</v>
      </c>
      <c r="EA175" s="55">
        <v>63</v>
      </c>
      <c r="EB175" s="123">
        <v>38</v>
      </c>
      <c r="EC175" s="55">
        <v>36</v>
      </c>
      <c r="ED175" s="55">
        <v>19</v>
      </c>
      <c r="EE175" s="55">
        <v>1</v>
      </c>
      <c r="EF175" s="55">
        <v>0</v>
      </c>
      <c r="EG175" s="55">
        <v>0</v>
      </c>
      <c r="EH175" s="78">
        <v>1</v>
      </c>
      <c r="EI175" s="78">
        <v>0</v>
      </c>
      <c r="EJ175" s="127" t="s">
        <v>268</v>
      </c>
      <c r="EK175" s="127" t="s">
        <v>269</v>
      </c>
      <c r="EL175" s="81">
        <v>23985</v>
      </c>
      <c r="EM175" s="78">
        <v>55</v>
      </c>
      <c r="EN175" s="78" t="s">
        <v>284</v>
      </c>
      <c r="EO175" s="84">
        <v>7750</v>
      </c>
      <c r="EP175" s="78">
        <v>0.66</v>
      </c>
      <c r="EQ175" s="263">
        <v>6929.0327466021599</v>
      </c>
      <c r="ER175" s="263">
        <v>30342.968398446999</v>
      </c>
      <c r="ES175" s="84">
        <f t="shared" si="30"/>
        <v>23413.93565184484</v>
      </c>
      <c r="ET175" s="113">
        <f t="shared" si="31"/>
        <v>0.77164288425529259</v>
      </c>
      <c r="EU175" s="55">
        <v>2</v>
      </c>
      <c r="EV175" s="55">
        <v>2</v>
      </c>
      <c r="EW175" s="55" t="s">
        <v>1898</v>
      </c>
      <c r="EX175" s="78" t="s">
        <v>267</v>
      </c>
      <c r="EY175" s="158"/>
      <c r="EZ175" s="158"/>
      <c r="FA175" s="78" t="s">
        <v>267</v>
      </c>
      <c r="FB175" s="55" t="s">
        <v>51</v>
      </c>
      <c r="FC175" s="55" t="s">
        <v>1898</v>
      </c>
      <c r="FD175" s="122"/>
      <c r="FE175" s="55"/>
      <c r="FF175" s="127" t="s">
        <v>267</v>
      </c>
      <c r="FG175" s="55" t="s">
        <v>1904</v>
      </c>
      <c r="FH175" s="78" t="s">
        <v>411</v>
      </c>
      <c r="FI175" s="78" t="s">
        <v>346</v>
      </c>
      <c r="FJ175" s="55">
        <v>3806</v>
      </c>
      <c r="FK175" s="55">
        <v>3</v>
      </c>
      <c r="FL175" s="78" t="s">
        <v>412</v>
      </c>
      <c r="FM175" s="55"/>
      <c r="FN175" s="55" t="s">
        <v>1900</v>
      </c>
      <c r="FO175" s="55" t="s">
        <v>1900</v>
      </c>
      <c r="FP175" s="55">
        <v>1</v>
      </c>
      <c r="FQ175" s="125">
        <v>27459010.968829241</v>
      </c>
      <c r="FR175" s="125">
        <v>172698.18219389461</v>
      </c>
      <c r="FS175" s="55">
        <v>2.5</v>
      </c>
      <c r="FT175" s="55">
        <v>3</v>
      </c>
      <c r="FU175" s="55">
        <v>0</v>
      </c>
      <c r="FV175" s="125">
        <v>328843.73</v>
      </c>
      <c r="FW175" s="55">
        <v>0</v>
      </c>
      <c r="FX175" s="125">
        <v>806422.16</v>
      </c>
      <c r="FY175" s="55">
        <v>0</v>
      </c>
      <c r="FZ175" s="125">
        <v>4601620.8</v>
      </c>
      <c r="GA175" s="55" t="s">
        <v>1900</v>
      </c>
      <c r="GB175" s="55" t="s">
        <v>1900</v>
      </c>
      <c r="GC175" s="55" t="s">
        <v>1900</v>
      </c>
      <c r="GD175" s="124">
        <v>89.67</v>
      </c>
      <c r="GE175" s="124">
        <v>39.1</v>
      </c>
      <c r="GF175" s="125">
        <v>911301.02</v>
      </c>
      <c r="GG175" s="125">
        <v>5841.6732051282052</v>
      </c>
      <c r="GH175" s="125">
        <v>1737026.27</v>
      </c>
      <c r="GI175" s="125">
        <v>11134.783782051281</v>
      </c>
      <c r="GJ175" s="125">
        <v>181273.88</v>
      </c>
      <c r="GK175" s="125">
        <v>1162.0120512820513</v>
      </c>
      <c r="GL175" s="125">
        <v>161650.99</v>
      </c>
      <c r="GM175" s="125">
        <v>1036.2242948717949</v>
      </c>
      <c r="GN175" s="125">
        <v>201999.1</v>
      </c>
      <c r="GO175" s="125">
        <v>1294.8660256410258</v>
      </c>
      <c r="GP175" s="125">
        <v>8313.49</v>
      </c>
      <c r="GQ175" s="125">
        <v>53.291602564102561</v>
      </c>
      <c r="GR175" s="125">
        <v>26147.59</v>
      </c>
      <c r="GS175" s="125">
        <v>167.61275641025642</v>
      </c>
      <c r="GT175" s="125">
        <v>1157641.2200000002</v>
      </c>
      <c r="GU175" s="125">
        <v>7420.7770512820525</v>
      </c>
      <c r="GV175" s="125">
        <v>-947.70999999996275</v>
      </c>
      <c r="GW175" s="125">
        <v>-6.0750641025638634</v>
      </c>
      <c r="GX175" s="55">
        <v>0</v>
      </c>
      <c r="GY175" s="55">
        <v>0</v>
      </c>
      <c r="GZ175" s="55">
        <v>0</v>
      </c>
      <c r="HA175" s="55" t="s">
        <v>1898</v>
      </c>
      <c r="HB175" s="172">
        <v>0.50176135725632098</v>
      </c>
      <c r="HC175" s="123">
        <v>114</v>
      </c>
      <c r="HD175" s="153">
        <v>0.24358974358974358</v>
      </c>
      <c r="HE175" s="123">
        <v>8</v>
      </c>
      <c r="HF175" s="153">
        <v>5.128205128205128E-2</v>
      </c>
      <c r="HG175" s="123">
        <v>1170</v>
      </c>
      <c r="HH175" s="153">
        <v>2.5</v>
      </c>
      <c r="HI175" s="123">
        <v>10</v>
      </c>
      <c r="HJ175" s="153">
        <v>6.4102564102564097E-2</v>
      </c>
      <c r="HK175" s="123">
        <v>348</v>
      </c>
      <c r="HL175" s="153">
        <v>0.74358974358974361</v>
      </c>
      <c r="HM175" s="123">
        <v>10</v>
      </c>
      <c r="HN175" s="153">
        <v>6.4102564102564097E-2</v>
      </c>
      <c r="HO175" s="123">
        <v>189</v>
      </c>
      <c r="HP175" s="153">
        <v>0.40384615384615385</v>
      </c>
      <c r="HQ175" s="123">
        <v>839</v>
      </c>
      <c r="HR175" s="153">
        <v>1.7927350427350428</v>
      </c>
      <c r="HS175" s="123">
        <v>2</v>
      </c>
      <c r="HT175" s="153">
        <v>1</v>
      </c>
      <c r="HU175" s="123">
        <v>2</v>
      </c>
      <c r="HV175" s="153">
        <v>1</v>
      </c>
      <c r="HW175" s="123">
        <v>151</v>
      </c>
      <c r="HX175" s="123">
        <v>50.333333333333336</v>
      </c>
      <c r="HY175" s="153">
        <v>2.0972222222222223</v>
      </c>
      <c r="HZ175" s="123">
        <v>4137</v>
      </c>
      <c r="IA175" s="153">
        <v>8.8397435897435894</v>
      </c>
      <c r="IB175" s="123">
        <v>8</v>
      </c>
      <c r="IC175" s="153">
        <v>5.128205128205128E-2</v>
      </c>
      <c r="ID175" s="123">
        <v>2949</v>
      </c>
      <c r="IE175" s="153">
        <v>6.3012820512820511</v>
      </c>
      <c r="IF175" s="123">
        <v>130</v>
      </c>
      <c r="IG175" s="153">
        <v>0.83333333333333337</v>
      </c>
      <c r="IH175" s="123">
        <v>249</v>
      </c>
      <c r="II175" s="153">
        <v>0.53205128205128205</v>
      </c>
      <c r="IJ175" s="123">
        <v>174</v>
      </c>
      <c r="IK175" s="153">
        <v>1.1153846153846154</v>
      </c>
      <c r="IL175" s="95">
        <v>107</v>
      </c>
      <c r="IM175" s="95">
        <v>81</v>
      </c>
      <c r="IN175" s="95">
        <v>8</v>
      </c>
      <c r="IO175" s="95">
        <v>15</v>
      </c>
      <c r="IP175" s="95">
        <v>3</v>
      </c>
      <c r="IQ175" s="113">
        <v>18.52</v>
      </c>
      <c r="IR175" s="113">
        <v>37.5</v>
      </c>
      <c r="IS175" s="113">
        <v>0.32</v>
      </c>
      <c r="IT175" s="95">
        <v>9</v>
      </c>
      <c r="IU175" s="95">
        <v>2</v>
      </c>
      <c r="IV175" s="113">
        <v>1.282051282051282E-2</v>
      </c>
      <c r="IW175" s="95" t="s">
        <v>1900</v>
      </c>
      <c r="IX175" s="95" t="s">
        <v>1900</v>
      </c>
      <c r="IY175" s="124" t="s">
        <v>1900</v>
      </c>
      <c r="IZ175" s="124" t="s">
        <v>1900</v>
      </c>
      <c r="JA175" s="182" t="s">
        <v>267</v>
      </c>
      <c r="JB175" s="182">
        <v>0</v>
      </c>
      <c r="JC175" s="230">
        <v>0</v>
      </c>
      <c r="JD175" s="205"/>
    </row>
    <row r="176" spans="1:264" s="35" customFormat="1" ht="29.25" customHeight="1">
      <c r="A176" s="122" t="s">
        <v>307</v>
      </c>
      <c r="B176" s="158" t="s">
        <v>307</v>
      </c>
      <c r="C176" s="158" t="s">
        <v>1756</v>
      </c>
      <c r="D176" s="55">
        <v>82</v>
      </c>
      <c r="E176" s="158" t="s">
        <v>814</v>
      </c>
      <c r="F176" s="145">
        <v>148</v>
      </c>
      <c r="G176" s="55" t="s">
        <v>2141</v>
      </c>
      <c r="H176" s="123">
        <v>133</v>
      </c>
      <c r="I176" s="123">
        <v>335</v>
      </c>
      <c r="J176" s="124">
        <v>2.5187970000000002</v>
      </c>
      <c r="K176" s="124">
        <v>27.681203</v>
      </c>
      <c r="L176" s="123">
        <v>131</v>
      </c>
      <c r="M176" s="123">
        <v>204</v>
      </c>
      <c r="N176" s="123">
        <v>17</v>
      </c>
      <c r="O176" s="123">
        <v>30</v>
      </c>
      <c r="P176" s="123">
        <v>30</v>
      </c>
      <c r="Q176" s="123">
        <v>39</v>
      </c>
      <c r="R176" s="123">
        <v>27</v>
      </c>
      <c r="S176" s="123">
        <v>41</v>
      </c>
      <c r="T176" s="123">
        <v>25</v>
      </c>
      <c r="U176" s="123">
        <v>32</v>
      </c>
      <c r="V176" s="123">
        <v>17</v>
      </c>
      <c r="W176" s="123">
        <v>25</v>
      </c>
      <c r="X176" s="123">
        <v>27</v>
      </c>
      <c r="Y176" s="123">
        <v>16</v>
      </c>
      <c r="Z176" s="123">
        <v>9</v>
      </c>
      <c r="AA176" s="123">
        <v>99</v>
      </c>
      <c r="AB176" s="123">
        <v>66</v>
      </c>
      <c r="AC176" s="123">
        <v>52</v>
      </c>
      <c r="AD176" s="123">
        <v>25</v>
      </c>
      <c r="AE176" s="123">
        <v>127</v>
      </c>
      <c r="AF176" s="123">
        <v>148</v>
      </c>
      <c r="AG176" s="123">
        <v>35</v>
      </c>
      <c r="AH176" s="123">
        <v>0</v>
      </c>
      <c r="AI176" s="123">
        <v>60</v>
      </c>
      <c r="AJ176" s="123">
        <v>21</v>
      </c>
      <c r="AK176" s="123">
        <v>3</v>
      </c>
      <c r="AL176" s="123">
        <v>6</v>
      </c>
      <c r="AM176" s="123">
        <v>16</v>
      </c>
      <c r="AN176" s="125">
        <v>639.50375939849619</v>
      </c>
      <c r="AO176" s="125">
        <v>469</v>
      </c>
      <c r="AP176" s="123">
        <v>1</v>
      </c>
      <c r="AQ176" s="123">
        <v>8</v>
      </c>
      <c r="AR176" s="123">
        <v>32</v>
      </c>
      <c r="AS176" s="123">
        <v>18</v>
      </c>
      <c r="AT176" s="123">
        <v>10</v>
      </c>
      <c r="AU176" s="123">
        <v>11</v>
      </c>
      <c r="AV176" s="123">
        <v>9</v>
      </c>
      <c r="AW176" s="123">
        <v>5</v>
      </c>
      <c r="AX176" s="123">
        <v>4</v>
      </c>
      <c r="AY176" s="123">
        <v>6</v>
      </c>
      <c r="AZ176" s="123">
        <v>29</v>
      </c>
      <c r="BA176" s="125">
        <v>29643.145038167939</v>
      </c>
      <c r="BB176" s="125">
        <v>23102</v>
      </c>
      <c r="BC176" s="123">
        <v>1</v>
      </c>
      <c r="BD176" s="123">
        <v>21</v>
      </c>
      <c r="BE176" s="123">
        <v>26</v>
      </c>
      <c r="BF176" s="123">
        <v>13</v>
      </c>
      <c r="BG176" s="123">
        <v>12</v>
      </c>
      <c r="BH176" s="123">
        <v>11</v>
      </c>
      <c r="BI176" s="123">
        <v>3</v>
      </c>
      <c r="BJ176" s="123">
        <v>9</v>
      </c>
      <c r="BK176" s="123">
        <v>5</v>
      </c>
      <c r="BL176" s="123">
        <v>4</v>
      </c>
      <c r="BM176" s="123">
        <v>9</v>
      </c>
      <c r="BN176" s="123">
        <v>4</v>
      </c>
      <c r="BO176" s="123">
        <v>4</v>
      </c>
      <c r="BP176" s="123">
        <v>3</v>
      </c>
      <c r="BQ176" s="123">
        <v>1</v>
      </c>
      <c r="BR176" s="123">
        <v>1</v>
      </c>
      <c r="BS176" s="123">
        <v>0</v>
      </c>
      <c r="BT176" s="123">
        <v>2</v>
      </c>
      <c r="BU176" s="123">
        <v>0</v>
      </c>
      <c r="BV176" s="123">
        <v>0</v>
      </c>
      <c r="BW176" s="123">
        <v>2</v>
      </c>
      <c r="BX176" s="123">
        <v>63</v>
      </c>
      <c r="BY176" s="125">
        <v>43045.396825396827</v>
      </c>
      <c r="BZ176" s="125">
        <v>37069</v>
      </c>
      <c r="CA176" s="123">
        <v>19</v>
      </c>
      <c r="CB176" s="125">
        <v>24157.21052631579</v>
      </c>
      <c r="CC176" s="125">
        <v>14028</v>
      </c>
      <c r="CD176" s="123">
        <v>51</v>
      </c>
      <c r="CE176" s="125">
        <v>17870.666666666668</v>
      </c>
      <c r="CF176" s="125">
        <v>13296</v>
      </c>
      <c r="CG176" s="123">
        <v>79</v>
      </c>
      <c r="CH176" s="123">
        <v>27</v>
      </c>
      <c r="CI176" s="123">
        <v>20</v>
      </c>
      <c r="CJ176" s="123">
        <v>4</v>
      </c>
      <c r="CK176" s="123">
        <v>0</v>
      </c>
      <c r="CL176" s="123">
        <v>1</v>
      </c>
      <c r="CM176" s="126">
        <v>7.5187969924812026E-3</v>
      </c>
      <c r="CN176" s="123">
        <v>8</v>
      </c>
      <c r="CO176" s="126">
        <v>6.0150375939849621E-2</v>
      </c>
      <c r="CP176" s="123">
        <v>50</v>
      </c>
      <c r="CQ176" s="123">
        <v>24</v>
      </c>
      <c r="CR176" s="126">
        <v>7.1641791044776124E-2</v>
      </c>
      <c r="CS176" s="123">
        <v>16</v>
      </c>
      <c r="CT176" s="126">
        <f t="shared" si="26"/>
        <v>0.12030075187969924</v>
      </c>
      <c r="CU176" s="123">
        <v>59</v>
      </c>
      <c r="CV176" s="126">
        <f t="shared" si="27"/>
        <v>0.44360902255639095</v>
      </c>
      <c r="CW176" s="123">
        <v>4</v>
      </c>
      <c r="CX176" s="126">
        <f t="shared" si="28"/>
        <v>3.007518796992481E-2</v>
      </c>
      <c r="CY176" s="123">
        <v>30</v>
      </c>
      <c r="CZ176" s="126">
        <f t="shared" si="29"/>
        <v>0.22556390977443608</v>
      </c>
      <c r="DA176" s="122" t="s">
        <v>2132</v>
      </c>
      <c r="DB176" s="55"/>
      <c r="DC176" s="55">
        <v>0</v>
      </c>
      <c r="DD176" s="55">
        <v>0</v>
      </c>
      <c r="DE176" s="78" t="s">
        <v>334</v>
      </c>
      <c r="DF176" s="127" t="s">
        <v>335</v>
      </c>
      <c r="DG176" s="78" t="s">
        <v>336</v>
      </c>
      <c r="DH176" s="127" t="s">
        <v>337</v>
      </c>
      <c r="DI176" s="78" t="s">
        <v>313</v>
      </c>
      <c r="DJ176" s="127" t="s">
        <v>314</v>
      </c>
      <c r="DK176" s="78" t="s">
        <v>396</v>
      </c>
      <c r="DL176" s="127" t="s">
        <v>410</v>
      </c>
      <c r="DM176" s="127" t="s">
        <v>342</v>
      </c>
      <c r="DN176" s="55" t="s">
        <v>1897</v>
      </c>
      <c r="DO176" s="68">
        <v>17.697181559973799</v>
      </c>
      <c r="DP176" s="55" t="s">
        <v>1898</v>
      </c>
      <c r="DQ176" s="55" t="s">
        <v>272</v>
      </c>
      <c r="DR176" s="127" t="s">
        <v>343</v>
      </c>
      <c r="DS176" s="169" t="s">
        <v>2142</v>
      </c>
      <c r="DT176" s="77"/>
      <c r="DU176" s="78" t="s">
        <v>267</v>
      </c>
      <c r="DV176" s="123">
        <v>135</v>
      </c>
      <c r="DW176" s="123">
        <v>134</v>
      </c>
      <c r="DX176" s="55">
        <v>1</v>
      </c>
      <c r="DY176" s="55">
        <v>0</v>
      </c>
      <c r="DZ176" s="55">
        <v>0</v>
      </c>
      <c r="EA176" s="55">
        <v>60</v>
      </c>
      <c r="EB176" s="123">
        <v>15</v>
      </c>
      <c r="EC176" s="55">
        <v>0</v>
      </c>
      <c r="ED176" s="55">
        <v>60</v>
      </c>
      <c r="EE176" s="55">
        <v>0</v>
      </c>
      <c r="EF176" s="55">
        <v>0</v>
      </c>
      <c r="EG176" s="55">
        <v>0</v>
      </c>
      <c r="EH176" s="78">
        <v>1</v>
      </c>
      <c r="EI176" s="78">
        <v>0</v>
      </c>
      <c r="EJ176" s="127" t="s">
        <v>268</v>
      </c>
      <c r="EK176" s="127" t="s">
        <v>269</v>
      </c>
      <c r="EL176" s="81">
        <v>23923</v>
      </c>
      <c r="EM176" s="78">
        <v>55</v>
      </c>
      <c r="EN176" s="78" t="s">
        <v>299</v>
      </c>
      <c r="EO176" s="84">
        <v>8884</v>
      </c>
      <c r="EP176" s="78">
        <v>0.55000000000000004</v>
      </c>
      <c r="EQ176" s="263">
        <v>8533.8500653459505</v>
      </c>
      <c r="ER176" s="263">
        <v>25272.813283696101</v>
      </c>
      <c r="ES176" s="84">
        <f t="shared" si="30"/>
        <v>16738.963218350153</v>
      </c>
      <c r="ET176" s="113">
        <f t="shared" si="31"/>
        <v>0.66233082286682854</v>
      </c>
      <c r="EU176" s="55">
        <v>2</v>
      </c>
      <c r="EV176" s="55">
        <v>2</v>
      </c>
      <c r="EW176" s="55" t="s">
        <v>1898</v>
      </c>
      <c r="EX176" s="78" t="s">
        <v>267</v>
      </c>
      <c r="EY176" s="158"/>
      <c r="EZ176" s="158"/>
      <c r="FA176" s="78" t="s">
        <v>267</v>
      </c>
      <c r="FB176" s="55" t="s">
        <v>51</v>
      </c>
      <c r="FC176" s="55" t="s">
        <v>1898</v>
      </c>
      <c r="FD176" s="122"/>
      <c r="FE176" s="55"/>
      <c r="FF176" s="127" t="s">
        <v>267</v>
      </c>
      <c r="FG176" s="55" t="s">
        <v>1904</v>
      </c>
      <c r="FH176" s="78" t="s">
        <v>815</v>
      </c>
      <c r="FI176" s="78" t="s">
        <v>346</v>
      </c>
      <c r="FJ176" s="55">
        <v>3806</v>
      </c>
      <c r="FK176" s="55">
        <v>3</v>
      </c>
      <c r="FL176" s="78" t="s">
        <v>412</v>
      </c>
      <c r="FM176" s="55"/>
      <c r="FN176" s="55" t="s">
        <v>1900</v>
      </c>
      <c r="FO176" s="55" t="s">
        <v>1900</v>
      </c>
      <c r="FP176" s="55">
        <v>1</v>
      </c>
      <c r="FQ176" s="125">
        <v>21399704.241735149</v>
      </c>
      <c r="FR176" s="125">
        <v>158516.32771655667</v>
      </c>
      <c r="FS176" s="55">
        <v>1</v>
      </c>
      <c r="FT176" s="55">
        <v>3</v>
      </c>
      <c r="FU176" s="55">
        <v>0</v>
      </c>
      <c r="FV176" s="125">
        <v>0</v>
      </c>
      <c r="FW176" s="55">
        <v>0</v>
      </c>
      <c r="FX176" s="125">
        <v>0</v>
      </c>
      <c r="FY176" s="55">
        <v>0</v>
      </c>
      <c r="FZ176" s="125">
        <v>0</v>
      </c>
      <c r="GA176" s="55" t="s">
        <v>1900</v>
      </c>
      <c r="GB176" s="55" t="s">
        <v>1900</v>
      </c>
      <c r="GC176" s="55" t="s">
        <v>1900</v>
      </c>
      <c r="GD176" s="124">
        <v>94.22</v>
      </c>
      <c r="GE176" s="124">
        <v>36.57</v>
      </c>
      <c r="GF176" s="125">
        <v>918848.95000000007</v>
      </c>
      <c r="GG176" s="125">
        <v>6857.0817164179107</v>
      </c>
      <c r="GH176" s="125">
        <v>1569000.63</v>
      </c>
      <c r="GI176" s="125">
        <v>11708.959925373134</v>
      </c>
      <c r="GJ176" s="125">
        <v>144636.45000000001</v>
      </c>
      <c r="GK176" s="125">
        <v>1079.3764925373134</v>
      </c>
      <c r="GL176" s="125">
        <v>140545.74</v>
      </c>
      <c r="GM176" s="125">
        <v>1048.8488059701492</v>
      </c>
      <c r="GN176" s="125">
        <v>166473.5</v>
      </c>
      <c r="GO176" s="125">
        <v>1242.3395522388059</v>
      </c>
      <c r="GP176" s="125">
        <v>7935.14</v>
      </c>
      <c r="GQ176" s="125">
        <v>59.217462686567167</v>
      </c>
      <c r="GR176" s="125">
        <v>24869.16</v>
      </c>
      <c r="GS176" s="125">
        <v>185.59074626865672</v>
      </c>
      <c r="GT176" s="125">
        <v>1084540.6399999999</v>
      </c>
      <c r="GU176" s="125">
        <v>8093.5868656716411</v>
      </c>
      <c r="GV176" s="125">
        <v>74501.810000000056</v>
      </c>
      <c r="GW176" s="125">
        <v>555.9836567164183</v>
      </c>
      <c r="GX176" s="55">
        <v>0</v>
      </c>
      <c r="GY176" s="55">
        <v>0</v>
      </c>
      <c r="GZ176" s="55">
        <v>0</v>
      </c>
      <c r="HA176" s="55" t="s">
        <v>1898</v>
      </c>
      <c r="HB176" s="172">
        <v>0.56413503144979948</v>
      </c>
      <c r="HC176" s="123">
        <v>150</v>
      </c>
      <c r="HD176" s="153">
        <v>0.37313432835820898</v>
      </c>
      <c r="HE176" s="123">
        <v>18</v>
      </c>
      <c r="HF176" s="153">
        <v>0.13432835820895522</v>
      </c>
      <c r="HG176" s="123">
        <v>1599</v>
      </c>
      <c r="HH176" s="153">
        <v>3.9776119402985075</v>
      </c>
      <c r="HI176" s="123">
        <v>26</v>
      </c>
      <c r="HJ176" s="153">
        <v>0.19402985074626866</v>
      </c>
      <c r="HK176" s="123">
        <v>318</v>
      </c>
      <c r="HL176" s="153">
        <v>0.79104477611940294</v>
      </c>
      <c r="HM176" s="123">
        <v>6</v>
      </c>
      <c r="HN176" s="153">
        <v>4.4776119402985072E-2</v>
      </c>
      <c r="HO176" s="123">
        <v>1106</v>
      </c>
      <c r="HP176" s="153">
        <v>2.7512437810945274</v>
      </c>
      <c r="HQ176" s="123">
        <v>1006</v>
      </c>
      <c r="HR176" s="153">
        <v>2.5024875621890548</v>
      </c>
      <c r="HS176" s="123">
        <v>8</v>
      </c>
      <c r="HT176" s="153">
        <v>4</v>
      </c>
      <c r="HU176" s="123">
        <v>11</v>
      </c>
      <c r="HV176" s="153">
        <v>5.5</v>
      </c>
      <c r="HW176" s="123">
        <v>71</v>
      </c>
      <c r="HX176" s="123">
        <v>23.666666666666668</v>
      </c>
      <c r="HY176" s="153">
        <v>0.98611111111111116</v>
      </c>
      <c r="HZ176" s="123">
        <v>4109</v>
      </c>
      <c r="IA176" s="153">
        <v>10.221393034825871</v>
      </c>
      <c r="IB176" s="123">
        <v>17</v>
      </c>
      <c r="IC176" s="153">
        <v>0.12686567164179105</v>
      </c>
      <c r="ID176" s="123">
        <v>4437</v>
      </c>
      <c r="IE176" s="153">
        <v>11.037313432835822</v>
      </c>
      <c r="IF176" s="123">
        <v>168</v>
      </c>
      <c r="IG176" s="153">
        <v>1.2537313432835822</v>
      </c>
      <c r="IH176" s="123">
        <v>237</v>
      </c>
      <c r="II176" s="153">
        <v>0.58955223880597019</v>
      </c>
      <c r="IJ176" s="123">
        <v>58</v>
      </c>
      <c r="IK176" s="153">
        <v>0.43283582089552236</v>
      </c>
      <c r="IL176" s="95">
        <v>0</v>
      </c>
      <c r="IM176" s="95">
        <v>0</v>
      </c>
      <c r="IN176" s="95">
        <v>0</v>
      </c>
      <c r="IO176" s="95">
        <v>0</v>
      </c>
      <c r="IP176" s="95">
        <v>0</v>
      </c>
      <c r="IQ176" s="113" t="s">
        <v>1900</v>
      </c>
      <c r="IR176" s="113" t="s">
        <v>1900</v>
      </c>
      <c r="IS176" s="113" t="s">
        <v>1900</v>
      </c>
      <c r="IT176" s="95">
        <v>9</v>
      </c>
      <c r="IU176" s="95">
        <v>3</v>
      </c>
      <c r="IV176" s="113">
        <v>2.2388059701492536E-2</v>
      </c>
      <c r="IW176" s="95" t="s">
        <v>1900</v>
      </c>
      <c r="IX176" s="95" t="s">
        <v>1900</v>
      </c>
      <c r="IY176" s="124" t="s">
        <v>1900</v>
      </c>
      <c r="IZ176" s="124" t="s">
        <v>1900</v>
      </c>
      <c r="JA176" s="182" t="s">
        <v>267</v>
      </c>
      <c r="JB176" s="182">
        <v>0</v>
      </c>
      <c r="JC176" s="230">
        <v>0</v>
      </c>
      <c r="JD176" s="205"/>
    </row>
    <row r="177" spans="1:264" s="35" customFormat="1" ht="29.25" customHeight="1">
      <c r="A177" s="122" t="s">
        <v>307</v>
      </c>
      <c r="B177" s="158" t="s">
        <v>307</v>
      </c>
      <c r="C177" s="158" t="s">
        <v>1756</v>
      </c>
      <c r="D177" s="55">
        <v>82</v>
      </c>
      <c r="E177" s="158" t="s">
        <v>817</v>
      </c>
      <c r="F177" s="145">
        <v>82</v>
      </c>
      <c r="G177" s="55" t="s">
        <v>2141</v>
      </c>
      <c r="H177" s="123">
        <v>1297</v>
      </c>
      <c r="I177" s="123">
        <v>2630</v>
      </c>
      <c r="J177" s="124">
        <v>2.0277563999999999</v>
      </c>
      <c r="K177" s="124">
        <v>27.199460299999998</v>
      </c>
      <c r="L177" s="123">
        <v>983</v>
      </c>
      <c r="M177" s="123">
        <v>1647</v>
      </c>
      <c r="N177" s="123">
        <v>91</v>
      </c>
      <c r="O177" s="123">
        <v>153</v>
      </c>
      <c r="P177" s="123">
        <v>208</v>
      </c>
      <c r="Q177" s="123">
        <v>218</v>
      </c>
      <c r="R177" s="123">
        <v>214</v>
      </c>
      <c r="S177" s="123">
        <v>336</v>
      </c>
      <c r="T177" s="123">
        <v>228</v>
      </c>
      <c r="U177" s="123">
        <v>272</v>
      </c>
      <c r="V177" s="123">
        <v>162</v>
      </c>
      <c r="W177" s="123">
        <v>195</v>
      </c>
      <c r="X177" s="123">
        <v>285</v>
      </c>
      <c r="Y177" s="123">
        <v>173</v>
      </c>
      <c r="Z177" s="123">
        <v>95</v>
      </c>
      <c r="AA177" s="123">
        <v>568</v>
      </c>
      <c r="AB177" s="123">
        <v>674</v>
      </c>
      <c r="AC177" s="123">
        <v>553</v>
      </c>
      <c r="AD177" s="123">
        <v>84</v>
      </c>
      <c r="AE177" s="123">
        <v>981</v>
      </c>
      <c r="AF177" s="123">
        <v>1440</v>
      </c>
      <c r="AG177" s="123">
        <v>122</v>
      </c>
      <c r="AH177" s="123">
        <v>3</v>
      </c>
      <c r="AI177" s="123">
        <v>617</v>
      </c>
      <c r="AJ177" s="123">
        <v>195</v>
      </c>
      <c r="AK177" s="123">
        <v>55</v>
      </c>
      <c r="AL177" s="123">
        <v>20</v>
      </c>
      <c r="AM177" s="123">
        <v>159</v>
      </c>
      <c r="AN177" s="125">
        <v>553.43562066306868</v>
      </c>
      <c r="AO177" s="125">
        <v>400</v>
      </c>
      <c r="AP177" s="123">
        <v>31</v>
      </c>
      <c r="AQ177" s="123">
        <v>77</v>
      </c>
      <c r="AR177" s="123">
        <v>393</v>
      </c>
      <c r="AS177" s="123">
        <v>143</v>
      </c>
      <c r="AT177" s="123">
        <v>150</v>
      </c>
      <c r="AU177" s="123">
        <v>75</v>
      </c>
      <c r="AV177" s="123">
        <v>75</v>
      </c>
      <c r="AW177" s="123">
        <v>56</v>
      </c>
      <c r="AX177" s="123">
        <v>37</v>
      </c>
      <c r="AY177" s="123">
        <v>49</v>
      </c>
      <c r="AZ177" s="123">
        <v>211</v>
      </c>
      <c r="BA177" s="125">
        <v>26923.528346456693</v>
      </c>
      <c r="BB177" s="125">
        <v>18458</v>
      </c>
      <c r="BC177" s="123">
        <v>57</v>
      </c>
      <c r="BD177" s="123">
        <v>176</v>
      </c>
      <c r="BE177" s="123">
        <v>300</v>
      </c>
      <c r="BF177" s="123">
        <v>170</v>
      </c>
      <c r="BG177" s="123">
        <v>100</v>
      </c>
      <c r="BH177" s="123">
        <v>91</v>
      </c>
      <c r="BI177" s="123">
        <v>74</v>
      </c>
      <c r="BJ177" s="123">
        <v>54</v>
      </c>
      <c r="BK177" s="123">
        <v>47</v>
      </c>
      <c r="BL177" s="123">
        <v>39</v>
      </c>
      <c r="BM177" s="123">
        <v>32</v>
      </c>
      <c r="BN177" s="123">
        <v>36</v>
      </c>
      <c r="BO177" s="123">
        <v>18</v>
      </c>
      <c r="BP177" s="123">
        <v>20</v>
      </c>
      <c r="BQ177" s="123">
        <v>11</v>
      </c>
      <c r="BR177" s="123">
        <v>8</v>
      </c>
      <c r="BS177" s="123">
        <v>5</v>
      </c>
      <c r="BT177" s="123">
        <v>3</v>
      </c>
      <c r="BU177" s="123">
        <v>3</v>
      </c>
      <c r="BV177" s="123">
        <v>7</v>
      </c>
      <c r="BW177" s="123">
        <v>19</v>
      </c>
      <c r="BX177" s="123">
        <v>585</v>
      </c>
      <c r="BY177" s="125">
        <v>41034.035897435897</v>
      </c>
      <c r="BZ177" s="125">
        <v>33280</v>
      </c>
      <c r="CA177" s="123">
        <v>130</v>
      </c>
      <c r="CB177" s="125">
        <v>13081.376923076923</v>
      </c>
      <c r="CC177" s="125">
        <v>9754</v>
      </c>
      <c r="CD177" s="123">
        <v>559</v>
      </c>
      <c r="CE177" s="125">
        <v>15519.774597495527</v>
      </c>
      <c r="CF177" s="125">
        <v>11328</v>
      </c>
      <c r="CG177" s="123">
        <v>817</v>
      </c>
      <c r="CH177" s="123">
        <v>248</v>
      </c>
      <c r="CI177" s="123">
        <v>152</v>
      </c>
      <c r="CJ177" s="123">
        <v>40</v>
      </c>
      <c r="CK177" s="123">
        <v>11</v>
      </c>
      <c r="CL177" s="123">
        <v>13</v>
      </c>
      <c r="CM177" s="126">
        <v>1.0023130300693909E-2</v>
      </c>
      <c r="CN177" s="123">
        <v>57</v>
      </c>
      <c r="CO177" s="126">
        <v>4.3947571318427137E-2</v>
      </c>
      <c r="CP177" s="123">
        <v>583</v>
      </c>
      <c r="CQ177" s="123">
        <v>122</v>
      </c>
      <c r="CR177" s="126">
        <v>4.6387832699619769E-2</v>
      </c>
      <c r="CS177" s="123">
        <v>47</v>
      </c>
      <c r="CT177" s="126">
        <f t="shared" si="26"/>
        <v>3.6237471087124135E-2</v>
      </c>
      <c r="CU177" s="123">
        <v>694</v>
      </c>
      <c r="CV177" s="126">
        <f t="shared" si="27"/>
        <v>0.53508095605242867</v>
      </c>
      <c r="CW177" s="123">
        <v>14</v>
      </c>
      <c r="CX177" s="126">
        <f t="shared" si="28"/>
        <v>1.0794140323824209E-2</v>
      </c>
      <c r="CY177" s="123">
        <v>371</v>
      </c>
      <c r="CZ177" s="126">
        <f t="shared" si="29"/>
        <v>0.28604471858134156</v>
      </c>
      <c r="DA177" s="122" t="s">
        <v>2132</v>
      </c>
      <c r="DB177" s="55"/>
      <c r="DC177" s="55">
        <v>21</v>
      </c>
      <c r="DD177" s="55">
        <v>17</v>
      </c>
      <c r="DE177" s="78" t="s">
        <v>309</v>
      </c>
      <c r="DF177" s="127" t="s">
        <v>310</v>
      </c>
      <c r="DG177" s="78" t="s">
        <v>336</v>
      </c>
      <c r="DH177" s="127" t="s">
        <v>337</v>
      </c>
      <c r="DI177" s="78" t="s">
        <v>313</v>
      </c>
      <c r="DJ177" s="127" t="s">
        <v>314</v>
      </c>
      <c r="DK177" s="78" t="s">
        <v>396</v>
      </c>
      <c r="DL177" s="127" t="s">
        <v>410</v>
      </c>
      <c r="DM177" s="127" t="s">
        <v>342</v>
      </c>
      <c r="DN177" s="55" t="s">
        <v>1897</v>
      </c>
      <c r="DO177" s="68">
        <v>17.697181559973799</v>
      </c>
      <c r="DP177" s="55" t="s">
        <v>1898</v>
      </c>
      <c r="DQ177" s="55" t="s">
        <v>272</v>
      </c>
      <c r="DR177" s="127" t="s">
        <v>343</v>
      </c>
      <c r="DS177" s="169" t="s">
        <v>2142</v>
      </c>
      <c r="DT177" s="77"/>
      <c r="DU177" s="78" t="s">
        <v>267</v>
      </c>
      <c r="DV177" s="123">
        <v>1305</v>
      </c>
      <c r="DW177" s="123">
        <v>1296</v>
      </c>
      <c r="DX177" s="55">
        <v>7</v>
      </c>
      <c r="DY177" s="55">
        <v>2</v>
      </c>
      <c r="DZ177" s="55">
        <v>236</v>
      </c>
      <c r="EA177" s="55">
        <v>50</v>
      </c>
      <c r="EB177" s="123">
        <v>609</v>
      </c>
      <c r="EC177" s="55">
        <v>354</v>
      </c>
      <c r="ED177" s="55">
        <v>56</v>
      </c>
      <c r="EE177" s="55">
        <v>0</v>
      </c>
      <c r="EF177" s="55">
        <v>0</v>
      </c>
      <c r="EG177" s="55">
        <v>0</v>
      </c>
      <c r="EH177" s="78">
        <v>11</v>
      </c>
      <c r="EI177" s="78">
        <v>0</v>
      </c>
      <c r="EJ177" s="127" t="s">
        <v>268</v>
      </c>
      <c r="EK177" s="127" t="s">
        <v>269</v>
      </c>
      <c r="EL177" s="81">
        <v>21453</v>
      </c>
      <c r="EM177" s="78">
        <v>62</v>
      </c>
      <c r="EN177" s="78" t="s">
        <v>818</v>
      </c>
      <c r="EO177" s="84">
        <v>94508</v>
      </c>
      <c r="EP177" s="78">
        <v>12.24</v>
      </c>
      <c r="EQ177" s="263">
        <v>88829.613669220198</v>
      </c>
      <c r="ER177" s="263">
        <v>516560.15691638301</v>
      </c>
      <c r="ES177" s="84">
        <f t="shared" si="30"/>
        <v>427730.54324716283</v>
      </c>
      <c r="ET177" s="113">
        <f t="shared" si="31"/>
        <v>0.82803626551553944</v>
      </c>
      <c r="EU177" s="55">
        <v>7</v>
      </c>
      <c r="EV177" s="55">
        <v>18</v>
      </c>
      <c r="EW177" s="55" t="s">
        <v>1898</v>
      </c>
      <c r="EX177" s="78" t="s">
        <v>267</v>
      </c>
      <c r="EY177" s="158"/>
      <c r="EZ177" s="158"/>
      <c r="FA177" s="78" t="s">
        <v>267</v>
      </c>
      <c r="FB177" s="55" t="s">
        <v>51</v>
      </c>
      <c r="FC177" s="55" t="s">
        <v>1898</v>
      </c>
      <c r="FD177" s="122"/>
      <c r="FE177" s="55"/>
      <c r="FF177" s="127" t="s">
        <v>267</v>
      </c>
      <c r="FG177" s="55" t="s">
        <v>1904</v>
      </c>
      <c r="FH177" s="78" t="s">
        <v>819</v>
      </c>
      <c r="FI177" s="78" t="s">
        <v>346</v>
      </c>
      <c r="FJ177" s="55">
        <v>3806</v>
      </c>
      <c r="FK177" s="55">
        <v>3</v>
      </c>
      <c r="FL177" s="78" t="s">
        <v>412</v>
      </c>
      <c r="FM177" s="55"/>
      <c r="FN177" s="55" t="s">
        <v>1900</v>
      </c>
      <c r="FO177" s="55" t="s">
        <v>1900</v>
      </c>
      <c r="FP177" s="55">
        <v>3</v>
      </c>
      <c r="FQ177" s="125">
        <v>207734065.35973105</v>
      </c>
      <c r="FR177" s="125">
        <v>159183.1918465372</v>
      </c>
      <c r="FS177" s="55">
        <v>1.22</v>
      </c>
      <c r="FT177" s="55">
        <v>4</v>
      </c>
      <c r="FU177" s="55">
        <v>0</v>
      </c>
      <c r="FV177" s="125">
        <v>15963883.4</v>
      </c>
      <c r="FW177" s="55">
        <v>0</v>
      </c>
      <c r="FX177" s="125">
        <v>1050698.3700000001</v>
      </c>
      <c r="FY177" s="55">
        <v>0</v>
      </c>
      <c r="FZ177" s="125">
        <v>4751625</v>
      </c>
      <c r="GA177" s="55" t="s">
        <v>1900</v>
      </c>
      <c r="GB177" s="55" t="s">
        <v>1900</v>
      </c>
      <c r="GC177" s="55" t="s">
        <v>1900</v>
      </c>
      <c r="GD177" s="124">
        <v>93.61</v>
      </c>
      <c r="GE177" s="124">
        <v>35.42</v>
      </c>
      <c r="GF177" s="125">
        <v>8299648.9199999999</v>
      </c>
      <c r="GG177" s="125">
        <v>6404.0500925925926</v>
      </c>
      <c r="GH177" s="125">
        <v>12680356.699999999</v>
      </c>
      <c r="GI177" s="125">
        <v>9784.2258487654308</v>
      </c>
      <c r="GJ177" s="125">
        <v>1564074.1700000002</v>
      </c>
      <c r="GK177" s="125">
        <v>1206.8473533950619</v>
      </c>
      <c r="GL177" s="125">
        <v>420120.9</v>
      </c>
      <c r="GM177" s="125">
        <v>324.16736111111112</v>
      </c>
      <c r="GN177" s="125">
        <v>621397.92000000004</v>
      </c>
      <c r="GO177" s="125">
        <v>479.47370370370373</v>
      </c>
      <c r="GP177" s="125">
        <v>33559</v>
      </c>
      <c r="GQ177" s="125">
        <v>25.894290123456791</v>
      </c>
      <c r="GR177" s="125">
        <v>361590.31</v>
      </c>
      <c r="GS177" s="125">
        <v>279.00486882716046</v>
      </c>
      <c r="GT177" s="125">
        <v>9679614.3999999985</v>
      </c>
      <c r="GU177" s="125">
        <v>7468.8382716049373</v>
      </c>
      <c r="GV177" s="125">
        <v>2366391.9800000004</v>
      </c>
      <c r="GW177" s="125">
        <v>1825.9197376543214</v>
      </c>
      <c r="GX177" s="55">
        <v>0</v>
      </c>
      <c r="GY177" s="55">
        <v>0</v>
      </c>
      <c r="GZ177" s="55">
        <v>0</v>
      </c>
      <c r="HA177" s="55" t="s">
        <v>1898</v>
      </c>
      <c r="HB177" s="172">
        <v>0.62012226569857021</v>
      </c>
      <c r="HC177" s="123">
        <v>1035</v>
      </c>
      <c r="HD177" s="153">
        <v>0.26620370370370372</v>
      </c>
      <c r="HE177" s="123">
        <v>79</v>
      </c>
      <c r="HF177" s="153">
        <v>6.095679012345679E-2</v>
      </c>
      <c r="HG177" s="123">
        <v>6288</v>
      </c>
      <c r="HH177" s="153">
        <v>1.617283950617284</v>
      </c>
      <c r="HI177" s="123">
        <v>102</v>
      </c>
      <c r="HJ177" s="153">
        <v>7.8703703703703706E-2</v>
      </c>
      <c r="HK177" s="123">
        <v>3191</v>
      </c>
      <c r="HL177" s="153">
        <v>0.82073045267489719</v>
      </c>
      <c r="HM177" s="123">
        <v>37</v>
      </c>
      <c r="HN177" s="153">
        <v>2.8549382716049381E-2</v>
      </c>
      <c r="HO177" s="123">
        <v>2035</v>
      </c>
      <c r="HP177" s="153">
        <v>0.52340534979423869</v>
      </c>
      <c r="HQ177" s="123">
        <v>2060</v>
      </c>
      <c r="HR177" s="153">
        <v>0.52983539094650201</v>
      </c>
      <c r="HS177" s="123">
        <v>17</v>
      </c>
      <c r="HT177" s="153">
        <v>8.5</v>
      </c>
      <c r="HU177" s="123">
        <v>45</v>
      </c>
      <c r="HV177" s="153">
        <v>22.5</v>
      </c>
      <c r="HW177" s="123">
        <v>826</v>
      </c>
      <c r="HX177" s="123">
        <v>275.33333333333331</v>
      </c>
      <c r="HY177" s="153">
        <v>1.2746913580246915</v>
      </c>
      <c r="HZ177" s="123">
        <v>30861</v>
      </c>
      <c r="IA177" s="153">
        <v>7.9375</v>
      </c>
      <c r="IB177" s="123">
        <v>144</v>
      </c>
      <c r="IC177" s="153">
        <v>0.1111111111111111</v>
      </c>
      <c r="ID177" s="123">
        <v>18256</v>
      </c>
      <c r="IE177" s="153">
        <v>4.6954732510288064</v>
      </c>
      <c r="IF177" s="123">
        <v>1298</v>
      </c>
      <c r="IG177" s="153">
        <v>1.0015432098765431</v>
      </c>
      <c r="IH177" s="123">
        <v>1810</v>
      </c>
      <c r="II177" s="153">
        <v>0.46553497942386834</v>
      </c>
      <c r="IJ177" s="123">
        <v>411</v>
      </c>
      <c r="IK177" s="153">
        <v>0.31712962962962965</v>
      </c>
      <c r="IL177" s="95">
        <v>0</v>
      </c>
      <c r="IM177" s="95">
        <v>0</v>
      </c>
      <c r="IN177" s="95">
        <v>0</v>
      </c>
      <c r="IO177" s="95">
        <v>0</v>
      </c>
      <c r="IP177" s="95">
        <v>0</v>
      </c>
      <c r="IQ177" s="113" t="s">
        <v>1900</v>
      </c>
      <c r="IR177" s="113" t="s">
        <v>1900</v>
      </c>
      <c r="IS177" s="113" t="s">
        <v>1900</v>
      </c>
      <c r="IT177" s="95">
        <v>9</v>
      </c>
      <c r="IU177" s="95">
        <v>21</v>
      </c>
      <c r="IV177" s="113">
        <v>1.6203703703703703E-2</v>
      </c>
      <c r="IW177" s="95">
        <v>9</v>
      </c>
      <c r="IX177" s="95">
        <v>38</v>
      </c>
      <c r="IY177" s="124">
        <f>(IW177/$DW177)*100</f>
        <v>0.69444444444444442</v>
      </c>
      <c r="IZ177" s="124">
        <f>(IX177/$DW177)*100</f>
        <v>2.9320987654320985</v>
      </c>
      <c r="JA177" s="182" t="s">
        <v>272</v>
      </c>
      <c r="JB177" s="182">
        <v>48</v>
      </c>
      <c r="JC177" s="230">
        <v>3.6781609195402298E-2</v>
      </c>
      <c r="JD177" s="205"/>
    </row>
    <row r="178" spans="1:264" s="35" customFormat="1" ht="29.25" customHeight="1">
      <c r="A178" s="122" t="s">
        <v>307</v>
      </c>
      <c r="B178" s="158" t="s">
        <v>307</v>
      </c>
      <c r="C178" s="158" t="s">
        <v>1756</v>
      </c>
      <c r="D178" s="55">
        <v>82</v>
      </c>
      <c r="E178" s="158" t="s">
        <v>821</v>
      </c>
      <c r="F178" s="145">
        <v>582</v>
      </c>
      <c r="G178" s="55" t="s">
        <v>2141</v>
      </c>
      <c r="H178" s="123">
        <v>746</v>
      </c>
      <c r="I178" s="123">
        <v>1583</v>
      </c>
      <c r="J178" s="124">
        <v>2.1219839</v>
      </c>
      <c r="K178" s="124">
        <v>28.088203799999999</v>
      </c>
      <c r="L178" s="123">
        <v>584</v>
      </c>
      <c r="M178" s="123">
        <v>999</v>
      </c>
      <c r="N178" s="123">
        <v>66</v>
      </c>
      <c r="O178" s="123">
        <v>102</v>
      </c>
      <c r="P178" s="123">
        <v>102</v>
      </c>
      <c r="Q178" s="123">
        <v>127</v>
      </c>
      <c r="R178" s="123">
        <v>127</v>
      </c>
      <c r="S178" s="123">
        <v>220</v>
      </c>
      <c r="T178" s="123">
        <v>144</v>
      </c>
      <c r="U178" s="123">
        <v>162</v>
      </c>
      <c r="V178" s="123">
        <v>114</v>
      </c>
      <c r="W178" s="123">
        <v>89</v>
      </c>
      <c r="X178" s="123">
        <v>172</v>
      </c>
      <c r="Y178" s="123">
        <v>106</v>
      </c>
      <c r="Z178" s="123">
        <v>52</v>
      </c>
      <c r="AA178" s="123">
        <v>338</v>
      </c>
      <c r="AB178" s="123">
        <v>373</v>
      </c>
      <c r="AC178" s="123">
        <v>330</v>
      </c>
      <c r="AD178" s="123">
        <v>64</v>
      </c>
      <c r="AE178" s="123">
        <v>625</v>
      </c>
      <c r="AF178" s="123">
        <v>844</v>
      </c>
      <c r="AG178" s="123">
        <v>41</v>
      </c>
      <c r="AH178" s="123">
        <v>9</v>
      </c>
      <c r="AI178" s="123">
        <v>355</v>
      </c>
      <c r="AJ178" s="123">
        <v>123</v>
      </c>
      <c r="AK178" s="123">
        <v>28</v>
      </c>
      <c r="AL178" s="123">
        <v>14</v>
      </c>
      <c r="AM178" s="123">
        <v>85</v>
      </c>
      <c r="AN178" s="125">
        <v>604.63404825737268</v>
      </c>
      <c r="AO178" s="125">
        <v>450</v>
      </c>
      <c r="AP178" s="123">
        <v>16</v>
      </c>
      <c r="AQ178" s="123">
        <v>41</v>
      </c>
      <c r="AR178" s="123">
        <v>184</v>
      </c>
      <c r="AS178" s="123">
        <v>88</v>
      </c>
      <c r="AT178" s="123">
        <v>87</v>
      </c>
      <c r="AU178" s="123">
        <v>57</v>
      </c>
      <c r="AV178" s="123">
        <v>49</v>
      </c>
      <c r="AW178" s="123">
        <v>29</v>
      </c>
      <c r="AX178" s="123">
        <v>19</v>
      </c>
      <c r="AY178" s="123">
        <v>32</v>
      </c>
      <c r="AZ178" s="123">
        <v>144</v>
      </c>
      <c r="BA178" s="125">
        <v>30320.446549391068</v>
      </c>
      <c r="BB178" s="125">
        <v>20788</v>
      </c>
      <c r="BC178" s="123">
        <v>29</v>
      </c>
      <c r="BD178" s="123">
        <v>91</v>
      </c>
      <c r="BE178" s="123">
        <v>151</v>
      </c>
      <c r="BF178" s="123">
        <v>88</v>
      </c>
      <c r="BG178" s="123">
        <v>74</v>
      </c>
      <c r="BH178" s="123">
        <v>60</v>
      </c>
      <c r="BI178" s="123">
        <v>36</v>
      </c>
      <c r="BJ178" s="123">
        <v>38</v>
      </c>
      <c r="BK178" s="123">
        <v>37</v>
      </c>
      <c r="BL178" s="123">
        <v>32</v>
      </c>
      <c r="BM178" s="123">
        <v>18</v>
      </c>
      <c r="BN178" s="123">
        <v>13</v>
      </c>
      <c r="BO178" s="123">
        <v>12</v>
      </c>
      <c r="BP178" s="123">
        <v>11</v>
      </c>
      <c r="BQ178" s="123">
        <v>6</v>
      </c>
      <c r="BR178" s="123">
        <v>2</v>
      </c>
      <c r="BS178" s="123">
        <v>4</v>
      </c>
      <c r="BT178" s="123">
        <v>2</v>
      </c>
      <c r="BU178" s="123">
        <v>7</v>
      </c>
      <c r="BV178" s="123">
        <v>4</v>
      </c>
      <c r="BW178" s="123">
        <v>24</v>
      </c>
      <c r="BX178" s="123">
        <v>367</v>
      </c>
      <c r="BY178" s="125">
        <v>44612.446866485014</v>
      </c>
      <c r="BZ178" s="125">
        <v>35215</v>
      </c>
      <c r="CA178" s="123">
        <v>73</v>
      </c>
      <c r="CB178" s="125">
        <v>19467.767123287671</v>
      </c>
      <c r="CC178" s="125">
        <v>14724</v>
      </c>
      <c r="CD178" s="123">
        <v>309</v>
      </c>
      <c r="CE178" s="125">
        <v>16736.847896440129</v>
      </c>
      <c r="CF178" s="125">
        <v>12140</v>
      </c>
      <c r="CG178" s="123">
        <v>443</v>
      </c>
      <c r="CH178" s="123">
        <v>150</v>
      </c>
      <c r="CI178" s="123">
        <v>91</v>
      </c>
      <c r="CJ178" s="123">
        <v>38</v>
      </c>
      <c r="CK178" s="123">
        <v>12</v>
      </c>
      <c r="CL178" s="123">
        <v>17</v>
      </c>
      <c r="CM178" s="126">
        <v>2.2788203753351208E-2</v>
      </c>
      <c r="CN178" s="123">
        <v>59</v>
      </c>
      <c r="CO178" s="126">
        <v>7.9088471849865949E-2</v>
      </c>
      <c r="CP178" s="123">
        <v>308</v>
      </c>
      <c r="CQ178" s="123">
        <v>84</v>
      </c>
      <c r="CR178" s="126">
        <v>5.3063802905874924E-2</v>
      </c>
      <c r="CS178" s="123">
        <v>24</v>
      </c>
      <c r="CT178" s="126">
        <f t="shared" si="26"/>
        <v>3.2171581769436998E-2</v>
      </c>
      <c r="CU178" s="123">
        <v>409</v>
      </c>
      <c r="CV178" s="126">
        <f t="shared" si="27"/>
        <v>0.54825737265415553</v>
      </c>
      <c r="CW178" s="123">
        <v>5</v>
      </c>
      <c r="CX178" s="126">
        <f t="shared" si="28"/>
        <v>6.7024128686327079E-3</v>
      </c>
      <c r="CY178" s="123">
        <v>215</v>
      </c>
      <c r="CZ178" s="126">
        <f t="shared" si="29"/>
        <v>0.28820375335120646</v>
      </c>
      <c r="DA178" s="122" t="s">
        <v>2132</v>
      </c>
      <c r="DB178" s="55"/>
      <c r="DC178" s="55">
        <v>0</v>
      </c>
      <c r="DD178" s="55">
        <v>8</v>
      </c>
      <c r="DE178" s="78" t="s">
        <v>309</v>
      </c>
      <c r="DF178" s="127" t="s">
        <v>310</v>
      </c>
      <c r="DG178" s="78" t="s">
        <v>336</v>
      </c>
      <c r="DH178" s="127" t="s">
        <v>337</v>
      </c>
      <c r="DI178" s="78" t="s">
        <v>313</v>
      </c>
      <c r="DJ178" s="127" t="s">
        <v>314</v>
      </c>
      <c r="DK178" s="78" t="s">
        <v>396</v>
      </c>
      <c r="DL178" s="127" t="s">
        <v>410</v>
      </c>
      <c r="DM178" s="127" t="s">
        <v>342</v>
      </c>
      <c r="DN178" s="55" t="s">
        <v>1897</v>
      </c>
      <c r="DO178" s="68">
        <v>17.697181559973799</v>
      </c>
      <c r="DP178" s="55" t="s">
        <v>1898</v>
      </c>
      <c r="DQ178" s="55" t="s">
        <v>272</v>
      </c>
      <c r="DR178" s="127" t="s">
        <v>343</v>
      </c>
      <c r="DS178" s="169" t="s">
        <v>2142</v>
      </c>
      <c r="DT178" s="77"/>
      <c r="DU178" s="78" t="s">
        <v>267</v>
      </c>
      <c r="DV178" s="123">
        <v>753</v>
      </c>
      <c r="DW178" s="123">
        <v>747</v>
      </c>
      <c r="DX178" s="55">
        <v>5</v>
      </c>
      <c r="DY178" s="55">
        <v>1</v>
      </c>
      <c r="DZ178" s="55">
        <v>72</v>
      </c>
      <c r="EA178" s="55">
        <v>9</v>
      </c>
      <c r="EB178" s="123">
        <v>458</v>
      </c>
      <c r="EC178" s="55">
        <v>197</v>
      </c>
      <c r="ED178" s="55">
        <v>17</v>
      </c>
      <c r="EE178" s="55">
        <v>0</v>
      </c>
      <c r="EF178" s="55">
        <v>0</v>
      </c>
      <c r="EG178" s="55">
        <v>0</v>
      </c>
      <c r="EH178" s="78">
        <v>6</v>
      </c>
      <c r="EI178" s="78">
        <v>0</v>
      </c>
      <c r="EJ178" s="127" t="s">
        <v>268</v>
      </c>
      <c r="EK178" s="127" t="s">
        <v>269</v>
      </c>
      <c r="EL178" s="81">
        <v>21453</v>
      </c>
      <c r="EM178" s="78">
        <v>62</v>
      </c>
      <c r="EN178" s="78" t="s">
        <v>822</v>
      </c>
      <c r="EO178" s="84">
        <v>44044</v>
      </c>
      <c r="EP178" s="78">
        <v>9.5299999999999994</v>
      </c>
      <c r="EQ178" s="263">
        <v>48293.618366444098</v>
      </c>
      <c r="ER178" s="263">
        <v>350061.57319688401</v>
      </c>
      <c r="ES178" s="84">
        <f t="shared" si="30"/>
        <v>301767.95483043994</v>
      </c>
      <c r="ET178" s="113">
        <f t="shared" si="31"/>
        <v>0.86204250319333831</v>
      </c>
      <c r="EU178" s="55">
        <v>0</v>
      </c>
      <c r="EV178" s="55">
        <v>12</v>
      </c>
      <c r="EW178" s="55" t="s">
        <v>1898</v>
      </c>
      <c r="EX178" s="78" t="s">
        <v>267</v>
      </c>
      <c r="EY178" s="158"/>
      <c r="EZ178" s="158"/>
      <c r="FA178" s="78" t="s">
        <v>267</v>
      </c>
      <c r="FB178" s="55" t="s">
        <v>51</v>
      </c>
      <c r="FC178" s="55" t="s">
        <v>1898</v>
      </c>
      <c r="FD178" s="122"/>
      <c r="FE178" s="55"/>
      <c r="FF178" s="127" t="s">
        <v>267</v>
      </c>
      <c r="FG178" s="55" t="s">
        <v>1904</v>
      </c>
      <c r="FH178" s="78" t="s">
        <v>819</v>
      </c>
      <c r="FI178" s="78" t="s">
        <v>346</v>
      </c>
      <c r="FJ178" s="55">
        <v>3806</v>
      </c>
      <c r="FK178" s="55">
        <v>3</v>
      </c>
      <c r="FL178" s="78" t="s">
        <v>412</v>
      </c>
      <c r="FM178" s="55"/>
      <c r="FN178" s="55" t="s">
        <v>1900</v>
      </c>
      <c r="FO178" s="55" t="s">
        <v>1900</v>
      </c>
      <c r="FP178" s="55">
        <v>2</v>
      </c>
      <c r="FQ178" s="125">
        <v>114115708.70374338</v>
      </c>
      <c r="FR178" s="125">
        <v>151548.08592794606</v>
      </c>
      <c r="FS178" s="55">
        <v>1</v>
      </c>
      <c r="FT178" s="55" t="s">
        <v>1920</v>
      </c>
      <c r="FU178" s="55">
        <v>1</v>
      </c>
      <c r="FV178" s="125">
        <v>4500000</v>
      </c>
      <c r="FW178" s="55">
        <v>4</v>
      </c>
      <c r="FX178" s="125">
        <v>971367.19000000006</v>
      </c>
      <c r="FY178" s="55">
        <v>2</v>
      </c>
      <c r="FZ178" s="125">
        <v>427794</v>
      </c>
      <c r="GA178" s="55" t="s">
        <v>1900</v>
      </c>
      <c r="GB178" s="55" t="s">
        <v>1900</v>
      </c>
      <c r="GC178" s="55" t="s">
        <v>1900</v>
      </c>
      <c r="GD178" s="124">
        <v>94.32</v>
      </c>
      <c r="GE178" s="124">
        <v>36.28</v>
      </c>
      <c r="GF178" s="125">
        <v>5180637.2</v>
      </c>
      <c r="GG178" s="125">
        <v>6935.2572958500668</v>
      </c>
      <c r="GH178" s="125">
        <v>8790991.9799999986</v>
      </c>
      <c r="GI178" s="125">
        <v>11768.396224899596</v>
      </c>
      <c r="GJ178" s="125">
        <v>820751.93</v>
      </c>
      <c r="GK178" s="125">
        <v>1098.7308299866131</v>
      </c>
      <c r="GL178" s="125">
        <v>1690441.52</v>
      </c>
      <c r="GM178" s="125">
        <v>2262.973922356091</v>
      </c>
      <c r="GN178" s="125">
        <v>713990.23</v>
      </c>
      <c r="GO178" s="125">
        <v>955.81021419009369</v>
      </c>
      <c r="GP178" s="125">
        <v>25066.91</v>
      </c>
      <c r="GQ178" s="125">
        <v>33.556773761713522</v>
      </c>
      <c r="GR178" s="125">
        <v>72056.27</v>
      </c>
      <c r="GS178" s="125">
        <v>96.46087014725569</v>
      </c>
      <c r="GT178" s="125">
        <v>5468685.1199999982</v>
      </c>
      <c r="GU178" s="125">
        <v>7320.8636144578286</v>
      </c>
      <c r="GV178" s="125">
        <v>227800.79000000097</v>
      </c>
      <c r="GW178" s="125">
        <v>304.95420348059031</v>
      </c>
      <c r="GX178" s="55">
        <v>0</v>
      </c>
      <c r="GY178" s="55">
        <v>0</v>
      </c>
      <c r="GZ178" s="55">
        <v>0</v>
      </c>
      <c r="HA178" s="55" t="s">
        <v>1898</v>
      </c>
      <c r="HB178" s="172">
        <v>0.59375767434867699</v>
      </c>
      <c r="HC178" s="123">
        <v>704</v>
      </c>
      <c r="HD178" s="153">
        <v>0.3141454707719768</v>
      </c>
      <c r="HE178" s="123">
        <v>45</v>
      </c>
      <c r="HF178" s="153">
        <v>6.0240963855421686E-2</v>
      </c>
      <c r="HG178" s="123">
        <v>3940</v>
      </c>
      <c r="HH178" s="153">
        <v>1.7581436858545292</v>
      </c>
      <c r="HI178" s="123">
        <v>44</v>
      </c>
      <c r="HJ178" s="153">
        <v>5.8902275769745646E-2</v>
      </c>
      <c r="HK178" s="123">
        <v>1659</v>
      </c>
      <c r="HL178" s="153">
        <v>0.74029451137884872</v>
      </c>
      <c r="HM178" s="123">
        <v>18</v>
      </c>
      <c r="HN178" s="153">
        <v>2.4096385542168676E-2</v>
      </c>
      <c r="HO178" s="123">
        <v>1562</v>
      </c>
      <c r="HP178" s="153">
        <v>0.69701026327532345</v>
      </c>
      <c r="HQ178" s="123">
        <v>1817</v>
      </c>
      <c r="HR178" s="153">
        <v>0.81079875055778661</v>
      </c>
      <c r="HS178" s="123">
        <v>9</v>
      </c>
      <c r="HT178" s="153">
        <v>4.5</v>
      </c>
      <c r="HU178" s="123">
        <v>30</v>
      </c>
      <c r="HV178" s="153">
        <v>15</v>
      </c>
      <c r="HW178" s="123">
        <v>465</v>
      </c>
      <c r="HX178" s="123">
        <v>155</v>
      </c>
      <c r="HY178" s="153">
        <v>1.0763888888888888</v>
      </c>
      <c r="HZ178" s="123">
        <v>19613</v>
      </c>
      <c r="IA178" s="153">
        <v>8.7518964747880421</v>
      </c>
      <c r="IB178" s="123">
        <v>71</v>
      </c>
      <c r="IC178" s="153">
        <v>9.5046854082998664E-2</v>
      </c>
      <c r="ID178" s="123">
        <v>11718</v>
      </c>
      <c r="IE178" s="153">
        <v>5.2289156626506026</v>
      </c>
      <c r="IF178" s="123">
        <v>725</v>
      </c>
      <c r="IG178" s="153">
        <v>0.97054886211512714</v>
      </c>
      <c r="IH178" s="123">
        <v>1131</v>
      </c>
      <c r="II178" s="153">
        <v>0.50468540829986608</v>
      </c>
      <c r="IJ178" s="123">
        <v>245</v>
      </c>
      <c r="IK178" s="153">
        <v>0.32797858099062921</v>
      </c>
      <c r="IL178" s="95">
        <v>0</v>
      </c>
      <c r="IM178" s="95">
        <v>0</v>
      </c>
      <c r="IN178" s="95">
        <v>0</v>
      </c>
      <c r="IO178" s="95">
        <v>0</v>
      </c>
      <c r="IP178" s="95">
        <v>0</v>
      </c>
      <c r="IQ178" s="113" t="s">
        <v>1900</v>
      </c>
      <c r="IR178" s="113" t="s">
        <v>1900</v>
      </c>
      <c r="IS178" s="113" t="s">
        <v>1900</v>
      </c>
      <c r="IT178" s="95">
        <v>9</v>
      </c>
      <c r="IU178" s="95">
        <v>15</v>
      </c>
      <c r="IV178" s="113">
        <v>2.0080321285140562E-2</v>
      </c>
      <c r="IW178" s="95" t="s">
        <v>1900</v>
      </c>
      <c r="IX178" s="95" t="s">
        <v>1900</v>
      </c>
      <c r="IY178" s="124" t="s">
        <v>1900</v>
      </c>
      <c r="IZ178" s="124" t="s">
        <v>1900</v>
      </c>
      <c r="JA178" s="182" t="s">
        <v>267</v>
      </c>
      <c r="JB178" s="182">
        <v>48</v>
      </c>
      <c r="JC178" s="230">
        <v>6.3745019920318724E-2</v>
      </c>
      <c r="JD178" s="205"/>
    </row>
    <row r="179" spans="1:264" s="35" customFormat="1" ht="29.25" customHeight="1">
      <c r="A179" s="122" t="s">
        <v>307</v>
      </c>
      <c r="B179" s="158" t="s">
        <v>1700</v>
      </c>
      <c r="C179" s="158" t="s">
        <v>1773</v>
      </c>
      <c r="D179" s="235">
        <v>111</v>
      </c>
      <c r="E179" s="158" t="s">
        <v>824</v>
      </c>
      <c r="F179" s="145">
        <v>111</v>
      </c>
      <c r="G179" s="55" t="s">
        <v>2143</v>
      </c>
      <c r="H179" s="123">
        <v>1175</v>
      </c>
      <c r="I179" s="123">
        <v>2703</v>
      </c>
      <c r="J179" s="124">
        <v>2.3004254999999998</v>
      </c>
      <c r="K179" s="124">
        <v>21.767319100000002</v>
      </c>
      <c r="L179" s="123">
        <v>1070</v>
      </c>
      <c r="M179" s="123">
        <v>1633</v>
      </c>
      <c r="N179" s="123">
        <v>111</v>
      </c>
      <c r="O179" s="123">
        <v>191</v>
      </c>
      <c r="P179" s="123">
        <v>275</v>
      </c>
      <c r="Q179" s="123">
        <v>264</v>
      </c>
      <c r="R179" s="123">
        <v>259</v>
      </c>
      <c r="S179" s="123">
        <v>359</v>
      </c>
      <c r="T179" s="123">
        <v>258</v>
      </c>
      <c r="U179" s="123">
        <v>269</v>
      </c>
      <c r="V179" s="123">
        <v>176</v>
      </c>
      <c r="W179" s="123">
        <v>170</v>
      </c>
      <c r="X179" s="123">
        <v>199</v>
      </c>
      <c r="Y179" s="123">
        <v>128</v>
      </c>
      <c r="Z179" s="123">
        <v>44</v>
      </c>
      <c r="AA179" s="123">
        <v>748</v>
      </c>
      <c r="AB179" s="123">
        <v>463</v>
      </c>
      <c r="AC179" s="123">
        <v>371</v>
      </c>
      <c r="AD179" s="123">
        <v>91</v>
      </c>
      <c r="AE179" s="123">
        <v>1694</v>
      </c>
      <c r="AF179" s="123">
        <v>855</v>
      </c>
      <c r="AG179" s="123">
        <v>59</v>
      </c>
      <c r="AH179" s="123">
        <v>4</v>
      </c>
      <c r="AI179" s="123">
        <v>612</v>
      </c>
      <c r="AJ179" s="123">
        <v>182</v>
      </c>
      <c r="AK179" s="123">
        <v>24</v>
      </c>
      <c r="AL179" s="123">
        <v>13</v>
      </c>
      <c r="AM179" s="123">
        <v>188</v>
      </c>
      <c r="AN179" s="125">
        <v>507.04595744680853</v>
      </c>
      <c r="AO179" s="125">
        <v>361</v>
      </c>
      <c r="AP179" s="123">
        <v>23</v>
      </c>
      <c r="AQ179" s="123">
        <v>117</v>
      </c>
      <c r="AR179" s="123">
        <v>379</v>
      </c>
      <c r="AS179" s="123">
        <v>117</v>
      </c>
      <c r="AT179" s="123">
        <v>105</v>
      </c>
      <c r="AU179" s="123">
        <v>88</v>
      </c>
      <c r="AV179" s="123">
        <v>68</v>
      </c>
      <c r="AW179" s="123">
        <v>51</v>
      </c>
      <c r="AX179" s="123">
        <v>47</v>
      </c>
      <c r="AY179" s="123">
        <v>29</v>
      </c>
      <c r="AZ179" s="123">
        <v>151</v>
      </c>
      <c r="BA179" s="125">
        <v>23270.734693877552</v>
      </c>
      <c r="BB179" s="125">
        <v>16476</v>
      </c>
      <c r="BC179" s="123">
        <v>72</v>
      </c>
      <c r="BD179" s="123">
        <v>199</v>
      </c>
      <c r="BE179" s="123">
        <v>250</v>
      </c>
      <c r="BF179" s="123">
        <v>141</v>
      </c>
      <c r="BG179" s="123">
        <v>93</v>
      </c>
      <c r="BH179" s="123">
        <v>81</v>
      </c>
      <c r="BI179" s="123">
        <v>66</v>
      </c>
      <c r="BJ179" s="123">
        <v>48</v>
      </c>
      <c r="BK179" s="123">
        <v>48</v>
      </c>
      <c r="BL179" s="123">
        <v>21</v>
      </c>
      <c r="BM179" s="123">
        <v>31</v>
      </c>
      <c r="BN179" s="123">
        <v>22</v>
      </c>
      <c r="BO179" s="123">
        <v>8</v>
      </c>
      <c r="BP179" s="123">
        <v>10</v>
      </c>
      <c r="BQ179" s="123">
        <v>10</v>
      </c>
      <c r="BR179" s="123">
        <v>1</v>
      </c>
      <c r="BS179" s="123">
        <v>2</v>
      </c>
      <c r="BT179" s="123">
        <v>4</v>
      </c>
      <c r="BU179" s="123">
        <v>4</v>
      </c>
      <c r="BV179" s="123">
        <v>4</v>
      </c>
      <c r="BW179" s="123">
        <v>12</v>
      </c>
      <c r="BX179" s="123">
        <v>521</v>
      </c>
      <c r="BY179" s="125">
        <v>34256.894433781192</v>
      </c>
      <c r="BZ179" s="125">
        <v>29306</v>
      </c>
      <c r="CA179" s="123">
        <v>184</v>
      </c>
      <c r="CB179" s="125">
        <v>14506.951086956522</v>
      </c>
      <c r="CC179" s="125">
        <v>8661.5</v>
      </c>
      <c r="CD179" s="123">
        <v>454</v>
      </c>
      <c r="CE179" s="125">
        <v>14915.453744493392</v>
      </c>
      <c r="CF179" s="125">
        <v>10836</v>
      </c>
      <c r="CG179" s="123">
        <v>792</v>
      </c>
      <c r="CH179" s="123">
        <v>208</v>
      </c>
      <c r="CI179" s="123">
        <v>98</v>
      </c>
      <c r="CJ179" s="123">
        <v>22</v>
      </c>
      <c r="CK179" s="123">
        <v>7</v>
      </c>
      <c r="CL179" s="123">
        <v>7</v>
      </c>
      <c r="CM179" s="126">
        <v>5.9574468085106386E-3</v>
      </c>
      <c r="CN179" s="123">
        <v>38</v>
      </c>
      <c r="CO179" s="126">
        <v>3.2340425531914893E-2</v>
      </c>
      <c r="CP179" s="123">
        <v>596</v>
      </c>
      <c r="CQ179" s="123">
        <v>154</v>
      </c>
      <c r="CR179" s="126">
        <v>5.6973732889382171E-2</v>
      </c>
      <c r="CS179" s="123">
        <v>80</v>
      </c>
      <c r="CT179" s="126">
        <f t="shared" si="26"/>
        <v>6.8085106382978725E-2</v>
      </c>
      <c r="CU179" s="123">
        <v>630</v>
      </c>
      <c r="CV179" s="126">
        <f t="shared" si="27"/>
        <v>0.53617021276595744</v>
      </c>
      <c r="CW179" s="123">
        <v>19</v>
      </c>
      <c r="CX179" s="126">
        <f t="shared" si="28"/>
        <v>1.6170212765957447E-2</v>
      </c>
      <c r="CY179" s="123">
        <v>283</v>
      </c>
      <c r="CZ179" s="126">
        <f t="shared" si="29"/>
        <v>0.24085106382978724</v>
      </c>
      <c r="DA179" s="122" t="s">
        <v>1927</v>
      </c>
      <c r="DB179" s="55"/>
      <c r="DC179" s="55">
        <v>7</v>
      </c>
      <c r="DD179" s="55">
        <v>10</v>
      </c>
      <c r="DE179" s="78" t="s">
        <v>309</v>
      </c>
      <c r="DF179" s="127" t="s">
        <v>310</v>
      </c>
      <c r="DG179" s="78" t="s">
        <v>311</v>
      </c>
      <c r="DH179" s="127" t="s">
        <v>312</v>
      </c>
      <c r="DI179" s="78" t="s">
        <v>313</v>
      </c>
      <c r="DJ179" s="127" t="s">
        <v>314</v>
      </c>
      <c r="DK179" s="78" t="s">
        <v>280</v>
      </c>
      <c r="DL179" s="127" t="s">
        <v>315</v>
      </c>
      <c r="DM179" s="127" t="s">
        <v>316</v>
      </c>
      <c r="DN179" s="55" t="s">
        <v>1897</v>
      </c>
      <c r="DO179" s="68">
        <v>16.071428571428569</v>
      </c>
      <c r="DP179" s="55" t="s">
        <v>1898</v>
      </c>
      <c r="DQ179" s="55" t="s">
        <v>272</v>
      </c>
      <c r="DR179" s="127" t="s">
        <v>317</v>
      </c>
      <c r="DS179" s="169" t="s">
        <v>2144</v>
      </c>
      <c r="DT179" s="77"/>
      <c r="DU179" s="78" t="s">
        <v>267</v>
      </c>
      <c r="DV179" s="123">
        <v>1217</v>
      </c>
      <c r="DW179" s="123">
        <v>1179</v>
      </c>
      <c r="DX179" s="55">
        <v>29</v>
      </c>
      <c r="DY179" s="55">
        <v>9</v>
      </c>
      <c r="DZ179" s="55">
        <v>206</v>
      </c>
      <c r="EA179" s="55">
        <v>322</v>
      </c>
      <c r="EB179" s="123">
        <v>200</v>
      </c>
      <c r="EC179" s="55">
        <v>369</v>
      </c>
      <c r="ED179" s="55">
        <v>102</v>
      </c>
      <c r="EE179" s="55">
        <v>18</v>
      </c>
      <c r="EF179" s="55">
        <v>0</v>
      </c>
      <c r="EG179" s="55">
        <v>0</v>
      </c>
      <c r="EH179" s="78">
        <v>5</v>
      </c>
      <c r="EI179" s="78">
        <v>0</v>
      </c>
      <c r="EJ179" s="127" t="s">
        <v>450</v>
      </c>
      <c r="EK179" s="127" t="s">
        <v>269</v>
      </c>
      <c r="EL179" s="81">
        <v>24015</v>
      </c>
      <c r="EM179" s="78">
        <v>55</v>
      </c>
      <c r="EN179" s="78" t="s">
        <v>270</v>
      </c>
      <c r="EO179" s="84">
        <v>74433</v>
      </c>
      <c r="EP179" s="78">
        <v>7.17</v>
      </c>
      <c r="EQ179" s="263">
        <v>82502.396483579505</v>
      </c>
      <c r="ER179" s="263">
        <v>298347.460687641</v>
      </c>
      <c r="ES179" s="84">
        <f t="shared" si="30"/>
        <v>215845.06420406149</v>
      </c>
      <c r="ET179" s="113">
        <f t="shared" si="31"/>
        <v>0.72346874917780335</v>
      </c>
      <c r="EU179" s="55">
        <v>5</v>
      </c>
      <c r="EV179" s="55">
        <v>20</v>
      </c>
      <c r="EW179" s="55" t="s">
        <v>1898</v>
      </c>
      <c r="EX179" s="78" t="s">
        <v>271</v>
      </c>
      <c r="EY179" s="158"/>
      <c r="EZ179" s="158"/>
      <c r="FA179" s="78" t="s">
        <v>267</v>
      </c>
      <c r="FB179" s="55" t="s">
        <v>1929</v>
      </c>
      <c r="FC179" s="55" t="s">
        <v>1898</v>
      </c>
      <c r="FD179" s="122"/>
      <c r="FE179" s="55"/>
      <c r="FF179" s="127" t="s">
        <v>267</v>
      </c>
      <c r="FG179" s="55" t="s">
        <v>272</v>
      </c>
      <c r="FH179" s="78" t="s">
        <v>825</v>
      </c>
      <c r="FI179" s="78" t="s">
        <v>826</v>
      </c>
      <c r="FJ179" s="55">
        <v>3803</v>
      </c>
      <c r="FK179" s="55">
        <v>5</v>
      </c>
      <c r="FL179" s="78" t="s">
        <v>827</v>
      </c>
      <c r="FM179" s="55"/>
      <c r="FN179" s="55" t="s">
        <v>1900</v>
      </c>
      <c r="FO179" s="55" t="s">
        <v>1900</v>
      </c>
      <c r="FP179" s="55">
        <v>6</v>
      </c>
      <c r="FQ179" s="125">
        <v>164416470.88046628</v>
      </c>
      <c r="FR179" s="125">
        <v>135099.8117341547</v>
      </c>
      <c r="FS179" s="55">
        <v>1.85</v>
      </c>
      <c r="FT179" s="55">
        <v>3.2</v>
      </c>
      <c r="FU179" s="55">
        <v>0</v>
      </c>
      <c r="FV179" s="125">
        <v>0</v>
      </c>
      <c r="FW179" s="55">
        <v>0</v>
      </c>
      <c r="FX179" s="125">
        <v>3154768.4699999997</v>
      </c>
      <c r="FY179" s="55">
        <v>0</v>
      </c>
      <c r="FZ179" s="125">
        <v>1474798.39</v>
      </c>
      <c r="GA179" s="55" t="s">
        <v>1900</v>
      </c>
      <c r="GB179" s="55" t="s">
        <v>1900</v>
      </c>
      <c r="GC179" s="55" t="s">
        <v>1900</v>
      </c>
      <c r="GD179" s="124">
        <v>84.53</v>
      </c>
      <c r="GE179" s="124">
        <v>44.02</v>
      </c>
      <c r="GF179" s="125">
        <v>0</v>
      </c>
      <c r="GG179" s="125">
        <v>0</v>
      </c>
      <c r="GH179" s="125">
        <v>21420820.719999999</v>
      </c>
      <c r="GI179" s="125">
        <v>18168.635046649702</v>
      </c>
      <c r="GJ179" s="125">
        <v>1510030.6199999999</v>
      </c>
      <c r="GK179" s="125">
        <v>1280.7723664122136</v>
      </c>
      <c r="GL179" s="125">
        <v>0</v>
      </c>
      <c r="GM179" s="125">
        <v>0</v>
      </c>
      <c r="GN179" s="125">
        <v>1205254.73</v>
      </c>
      <c r="GO179" s="125">
        <v>1022.2686429177269</v>
      </c>
      <c r="GP179" s="125">
        <v>47932.27</v>
      </c>
      <c r="GQ179" s="125">
        <v>40.655021204410517</v>
      </c>
      <c r="GR179" s="125">
        <v>95831.76</v>
      </c>
      <c r="GS179" s="125">
        <v>81.282239185750626</v>
      </c>
      <c r="GT179" s="125">
        <v>18561771.34</v>
      </c>
      <c r="GU179" s="125">
        <v>15743.656776929602</v>
      </c>
      <c r="GV179" s="125">
        <v>1197676.9399999976</v>
      </c>
      <c r="GW179" s="125">
        <v>1015.8413401187427</v>
      </c>
      <c r="GX179" s="55" t="s">
        <v>2145</v>
      </c>
      <c r="GY179" s="55">
        <v>0</v>
      </c>
      <c r="GZ179" s="55">
        <v>0</v>
      </c>
      <c r="HA179" s="55" t="s">
        <v>1898</v>
      </c>
      <c r="HB179" s="172">
        <v>0.4439977784982353</v>
      </c>
      <c r="HC179" s="123">
        <v>709</v>
      </c>
      <c r="HD179" s="153">
        <v>0.20045236075770428</v>
      </c>
      <c r="HE179" s="123">
        <v>34</v>
      </c>
      <c r="HF179" s="153">
        <v>2.883799830364716E-2</v>
      </c>
      <c r="HG179" s="123">
        <v>8258</v>
      </c>
      <c r="HH179" s="153">
        <v>2.3347469607011591</v>
      </c>
      <c r="HI179" s="123">
        <v>176</v>
      </c>
      <c r="HJ179" s="153">
        <v>0.14927905004240882</v>
      </c>
      <c r="HK179" s="123">
        <v>4395</v>
      </c>
      <c r="HL179" s="153">
        <v>1.2425784563189144</v>
      </c>
      <c r="HM179" s="123">
        <v>14</v>
      </c>
      <c r="HN179" s="153">
        <v>1.1874469889737066E-2</v>
      </c>
      <c r="HO179" s="123">
        <v>2164</v>
      </c>
      <c r="HP179" s="153">
        <v>0.61181792479502406</v>
      </c>
      <c r="HQ179" s="123">
        <v>3457</v>
      </c>
      <c r="HR179" s="153">
        <v>0.97738196211478645</v>
      </c>
      <c r="HS179" s="123">
        <v>5</v>
      </c>
      <c r="HT179" s="153">
        <v>2.5</v>
      </c>
      <c r="HU179" s="123">
        <v>8</v>
      </c>
      <c r="HV179" s="153">
        <v>4</v>
      </c>
      <c r="HW179" s="123">
        <v>1543</v>
      </c>
      <c r="HX179" s="123">
        <v>514.33333333333337</v>
      </c>
      <c r="HY179" s="153">
        <v>2.1430555555555557</v>
      </c>
      <c r="HZ179" s="123">
        <v>36698</v>
      </c>
      <c r="IA179" s="153">
        <v>10.375459428894542</v>
      </c>
      <c r="IB179" s="123">
        <v>265</v>
      </c>
      <c r="IC179" s="153">
        <v>0.22476675148430875</v>
      </c>
      <c r="ID179" s="123">
        <v>24343</v>
      </c>
      <c r="IE179" s="153">
        <v>6.8823862029968899</v>
      </c>
      <c r="IF179" s="123">
        <v>1507</v>
      </c>
      <c r="IG179" s="153">
        <v>1.2782018659881256</v>
      </c>
      <c r="IH179" s="123">
        <v>1668</v>
      </c>
      <c r="II179" s="153">
        <v>0.47158608990670059</v>
      </c>
      <c r="IJ179" s="123">
        <v>609</v>
      </c>
      <c r="IK179" s="153">
        <v>0.51653944020356235</v>
      </c>
      <c r="IL179" s="95">
        <v>0</v>
      </c>
      <c r="IM179" s="95">
        <v>0</v>
      </c>
      <c r="IN179" s="95">
        <v>0</v>
      </c>
      <c r="IO179" s="95">
        <v>0</v>
      </c>
      <c r="IP179" s="95">
        <v>0</v>
      </c>
      <c r="IQ179" s="113" t="s">
        <v>1900</v>
      </c>
      <c r="IR179" s="113" t="s">
        <v>1900</v>
      </c>
      <c r="IS179" s="113" t="s">
        <v>1900</v>
      </c>
      <c r="IT179" s="95">
        <v>30.27</v>
      </c>
      <c r="IU179" s="95">
        <v>69</v>
      </c>
      <c r="IV179" s="113">
        <v>5.8524173027989825E-2</v>
      </c>
      <c r="IW179" s="95" t="s">
        <v>1900</v>
      </c>
      <c r="IX179" s="95" t="s">
        <v>1900</v>
      </c>
      <c r="IY179" s="124" t="s">
        <v>1900</v>
      </c>
      <c r="IZ179" s="124" t="s">
        <v>1900</v>
      </c>
      <c r="JA179" s="182" t="s">
        <v>272</v>
      </c>
      <c r="JB179" s="182">
        <v>66</v>
      </c>
      <c r="JC179" s="230">
        <v>5.4231717337715694E-2</v>
      </c>
      <c r="JD179" s="205"/>
    </row>
    <row r="180" spans="1:264" s="35" customFormat="1" ht="29.25" customHeight="1">
      <c r="A180" s="122" t="s">
        <v>307</v>
      </c>
      <c r="B180" s="158" t="s">
        <v>1700</v>
      </c>
      <c r="C180" s="158" t="s">
        <v>1773</v>
      </c>
      <c r="D180" s="235">
        <v>111</v>
      </c>
      <c r="E180" s="158" t="s">
        <v>1333</v>
      </c>
      <c r="F180" s="234">
        <v>340</v>
      </c>
      <c r="G180" s="55" t="s">
        <v>2146</v>
      </c>
      <c r="H180" s="123">
        <v>121</v>
      </c>
      <c r="I180" s="123">
        <v>137</v>
      </c>
      <c r="J180" s="124">
        <v>1.1322314</v>
      </c>
      <c r="K180" s="124">
        <v>13.722314000000001</v>
      </c>
      <c r="L180" s="123">
        <v>50</v>
      </c>
      <c r="M180" s="123">
        <v>87</v>
      </c>
      <c r="N180" s="123">
        <v>0</v>
      </c>
      <c r="O180" s="123">
        <v>0</v>
      </c>
      <c r="P180" s="123">
        <v>0</v>
      </c>
      <c r="Q180" s="123">
        <v>0</v>
      </c>
      <c r="R180" s="123">
        <v>0</v>
      </c>
      <c r="S180" s="123">
        <v>0</v>
      </c>
      <c r="T180" s="123">
        <v>1</v>
      </c>
      <c r="U180" s="123">
        <v>0</v>
      </c>
      <c r="V180" s="123">
        <v>3</v>
      </c>
      <c r="W180" s="123">
        <v>2</v>
      </c>
      <c r="X180" s="123">
        <v>56</v>
      </c>
      <c r="Y180" s="123">
        <v>53</v>
      </c>
      <c r="Z180" s="123">
        <v>22</v>
      </c>
      <c r="AA180" s="123">
        <v>0</v>
      </c>
      <c r="AB180" s="123">
        <v>133</v>
      </c>
      <c r="AC180" s="123">
        <v>131</v>
      </c>
      <c r="AD180" s="123">
        <v>3</v>
      </c>
      <c r="AE180" s="123">
        <v>55</v>
      </c>
      <c r="AF180" s="123">
        <v>65</v>
      </c>
      <c r="AG180" s="123">
        <v>14</v>
      </c>
      <c r="AH180" s="123">
        <v>0</v>
      </c>
      <c r="AI180" s="123">
        <v>76</v>
      </c>
      <c r="AJ180" s="123">
        <v>40</v>
      </c>
      <c r="AK180" s="123">
        <v>6</v>
      </c>
      <c r="AL180" s="123">
        <v>4</v>
      </c>
      <c r="AM180" s="123">
        <v>6</v>
      </c>
      <c r="AN180" s="125">
        <v>358.93388429752065</v>
      </c>
      <c r="AO180" s="125">
        <v>254</v>
      </c>
      <c r="AP180" s="123">
        <v>2</v>
      </c>
      <c r="AQ180" s="123">
        <v>8</v>
      </c>
      <c r="AR180" s="123">
        <v>68</v>
      </c>
      <c r="AS180" s="123">
        <v>14</v>
      </c>
      <c r="AT180" s="123">
        <v>5</v>
      </c>
      <c r="AU180" s="123">
        <v>6</v>
      </c>
      <c r="AV180" s="123">
        <v>4</v>
      </c>
      <c r="AW180" s="123">
        <v>9</v>
      </c>
      <c r="AX180" s="123">
        <v>0</v>
      </c>
      <c r="AY180" s="123">
        <v>1</v>
      </c>
      <c r="AZ180" s="123">
        <v>4</v>
      </c>
      <c r="BA180" s="125">
        <v>14732.116666666667</v>
      </c>
      <c r="BB180" s="125">
        <v>10780.5</v>
      </c>
      <c r="BC180" s="123">
        <v>5</v>
      </c>
      <c r="BD180" s="123">
        <v>27</v>
      </c>
      <c r="BE180" s="123">
        <v>55</v>
      </c>
      <c r="BF180" s="123">
        <v>11</v>
      </c>
      <c r="BG180" s="123">
        <v>6</v>
      </c>
      <c r="BH180" s="123">
        <v>4</v>
      </c>
      <c r="BI180" s="123">
        <v>8</v>
      </c>
      <c r="BJ180" s="123">
        <v>1</v>
      </c>
      <c r="BK180" s="123">
        <v>0</v>
      </c>
      <c r="BL180" s="123">
        <v>2</v>
      </c>
      <c r="BM180" s="123">
        <v>0</v>
      </c>
      <c r="BN180" s="123">
        <v>1</v>
      </c>
      <c r="BO180" s="123">
        <v>0</v>
      </c>
      <c r="BP180" s="123">
        <v>0</v>
      </c>
      <c r="BQ180" s="123">
        <v>0</v>
      </c>
      <c r="BR180" s="123">
        <v>0</v>
      </c>
      <c r="BS180" s="123">
        <v>0</v>
      </c>
      <c r="BT180" s="123">
        <v>0</v>
      </c>
      <c r="BU180" s="123">
        <v>0</v>
      </c>
      <c r="BV180" s="123">
        <v>0</v>
      </c>
      <c r="BW180" s="123">
        <v>0</v>
      </c>
      <c r="BX180" s="123">
        <v>11</v>
      </c>
      <c r="BY180" s="125">
        <v>31211.090909090908</v>
      </c>
      <c r="BZ180" s="125">
        <v>30420</v>
      </c>
      <c r="CA180" s="123">
        <v>1</v>
      </c>
      <c r="CB180" s="125">
        <v>4776</v>
      </c>
      <c r="CC180" s="125">
        <v>4776</v>
      </c>
      <c r="CD180" s="123">
        <v>108</v>
      </c>
      <c r="CE180" s="125">
        <v>13145.888888888889</v>
      </c>
      <c r="CF180" s="125">
        <v>10536</v>
      </c>
      <c r="CG180" s="123">
        <v>104</v>
      </c>
      <c r="CH180" s="123">
        <v>12</v>
      </c>
      <c r="CI180" s="123">
        <v>4</v>
      </c>
      <c r="CJ180" s="123">
        <v>0</v>
      </c>
      <c r="CK180" s="123">
        <v>0</v>
      </c>
      <c r="CL180" s="123">
        <v>0</v>
      </c>
      <c r="CM180" s="126">
        <v>0</v>
      </c>
      <c r="CN180" s="123">
        <v>2</v>
      </c>
      <c r="CO180" s="126">
        <v>1.6528925619834711E-2</v>
      </c>
      <c r="CP180" s="123">
        <v>78</v>
      </c>
      <c r="CQ180" s="123">
        <v>0</v>
      </c>
      <c r="CR180" s="126">
        <v>0</v>
      </c>
      <c r="CS180" s="123">
        <v>14</v>
      </c>
      <c r="CT180" s="126">
        <f t="shared" si="26"/>
        <v>0.11570247933884298</v>
      </c>
      <c r="CU180" s="123">
        <v>92</v>
      </c>
      <c r="CV180" s="126">
        <f t="shared" si="27"/>
        <v>0.76033057851239672</v>
      </c>
      <c r="CW180" s="123">
        <v>14</v>
      </c>
      <c r="CX180" s="126">
        <f t="shared" si="28"/>
        <v>0.11570247933884298</v>
      </c>
      <c r="CY180" s="123">
        <v>91</v>
      </c>
      <c r="CZ180" s="126">
        <f t="shared" si="29"/>
        <v>0.75206611570247939</v>
      </c>
      <c r="DA180" s="122" t="s">
        <v>1927</v>
      </c>
      <c r="DB180" s="55"/>
      <c r="DC180" s="55">
        <v>1</v>
      </c>
      <c r="DD180" s="55">
        <v>0</v>
      </c>
      <c r="DE180" s="78" t="s">
        <v>309</v>
      </c>
      <c r="DF180" s="127" t="s">
        <v>310</v>
      </c>
      <c r="DG180" s="78" t="s">
        <v>311</v>
      </c>
      <c r="DH180" s="127" t="s">
        <v>312</v>
      </c>
      <c r="DI180" s="78" t="s">
        <v>313</v>
      </c>
      <c r="DJ180" s="127" t="s">
        <v>314</v>
      </c>
      <c r="DK180" s="78" t="s">
        <v>280</v>
      </c>
      <c r="DL180" s="127" t="s">
        <v>315</v>
      </c>
      <c r="DM180" s="127" t="s">
        <v>316</v>
      </c>
      <c r="DN180" s="55" t="s">
        <v>1897</v>
      </c>
      <c r="DO180" s="68">
        <v>0</v>
      </c>
      <c r="DP180" s="55" t="s">
        <v>1898</v>
      </c>
      <c r="DQ180" s="55" t="s">
        <v>272</v>
      </c>
      <c r="DR180" s="127" t="s">
        <v>317</v>
      </c>
      <c r="DS180" s="169" t="s">
        <v>2147</v>
      </c>
      <c r="DT180" s="78">
        <v>2020</v>
      </c>
      <c r="DU180" s="78" t="s">
        <v>519</v>
      </c>
      <c r="DV180" s="123">
        <v>125</v>
      </c>
      <c r="DW180" s="123">
        <v>122</v>
      </c>
      <c r="DX180" s="55">
        <v>3</v>
      </c>
      <c r="DY180" s="55">
        <v>0</v>
      </c>
      <c r="DZ180" s="55">
        <v>14</v>
      </c>
      <c r="EA180" s="55">
        <v>111</v>
      </c>
      <c r="EB180" s="123">
        <v>0</v>
      </c>
      <c r="EC180" s="55">
        <v>0</v>
      </c>
      <c r="ED180" s="55">
        <v>0</v>
      </c>
      <c r="EE180" s="55">
        <v>0</v>
      </c>
      <c r="EF180" s="55">
        <v>0</v>
      </c>
      <c r="EG180" s="55">
        <v>0</v>
      </c>
      <c r="EH180" s="78">
        <v>1</v>
      </c>
      <c r="EI180" s="78">
        <v>0</v>
      </c>
      <c r="EJ180" s="127" t="s">
        <v>268</v>
      </c>
      <c r="EK180" s="127" t="s">
        <v>290</v>
      </c>
      <c r="EL180" s="81">
        <v>31693</v>
      </c>
      <c r="EM180" s="78">
        <v>34</v>
      </c>
      <c r="EN180" s="78" t="s">
        <v>390</v>
      </c>
      <c r="EO180" s="84">
        <v>26325</v>
      </c>
      <c r="EP180" s="78">
        <v>1.49</v>
      </c>
      <c r="EQ180" s="263">
        <v>28490.0412900421</v>
      </c>
      <c r="ER180" s="263">
        <v>66451.994793408405</v>
      </c>
      <c r="ES180" s="84">
        <f t="shared" si="30"/>
        <v>37961.953503366305</v>
      </c>
      <c r="ET180" s="113">
        <f t="shared" si="31"/>
        <v>0.57126883280758756</v>
      </c>
      <c r="EU180" s="55">
        <v>5</v>
      </c>
      <c r="EV180" s="55">
        <v>2</v>
      </c>
      <c r="EW180" s="55" t="s">
        <v>1901</v>
      </c>
      <c r="EX180" s="78" t="s">
        <v>390</v>
      </c>
      <c r="EY180" s="158"/>
      <c r="EZ180" s="158"/>
      <c r="FA180" s="78" t="s">
        <v>267</v>
      </c>
      <c r="FB180" s="55" t="s">
        <v>51</v>
      </c>
      <c r="FC180" s="55" t="s">
        <v>1898</v>
      </c>
      <c r="FD180" s="122"/>
      <c r="FE180" s="55"/>
      <c r="FF180" s="127" t="s">
        <v>272</v>
      </c>
      <c r="FG180" s="55" t="s">
        <v>272</v>
      </c>
      <c r="FH180" s="78" t="s">
        <v>1334</v>
      </c>
      <c r="FI180" s="78" t="s">
        <v>826</v>
      </c>
      <c r="FJ180" s="55">
        <v>3803</v>
      </c>
      <c r="FK180" s="55">
        <v>5</v>
      </c>
      <c r="FL180" s="78" t="s">
        <v>827</v>
      </c>
      <c r="FM180" s="55"/>
      <c r="FN180" s="55" t="s">
        <v>1900</v>
      </c>
      <c r="FO180" s="55" t="s">
        <v>1900</v>
      </c>
      <c r="FP180" s="55">
        <v>0</v>
      </c>
      <c r="FQ180" s="125">
        <v>17282213.909463592</v>
      </c>
      <c r="FR180" s="125">
        <v>138257.71127570875</v>
      </c>
      <c r="FS180" s="55">
        <v>3</v>
      </c>
      <c r="FT180" s="55">
        <v>2</v>
      </c>
      <c r="FU180" s="55">
        <v>0</v>
      </c>
      <c r="FV180" s="125">
        <v>0</v>
      </c>
      <c r="FW180" s="55">
        <v>0</v>
      </c>
      <c r="FX180" s="125">
        <v>0</v>
      </c>
      <c r="FY180" s="55">
        <v>0</v>
      </c>
      <c r="FZ180" s="125">
        <v>0</v>
      </c>
      <c r="GA180" s="55" t="s">
        <v>1900</v>
      </c>
      <c r="GB180" s="55" t="s">
        <v>1900</v>
      </c>
      <c r="GC180" s="55" t="s">
        <v>1900</v>
      </c>
      <c r="GD180" s="124">
        <v>87.53</v>
      </c>
      <c r="GE180" s="124">
        <v>14.75</v>
      </c>
      <c r="GF180" s="125">
        <v>491811.11</v>
      </c>
      <c r="GG180" s="125">
        <v>4031.2386065573769</v>
      </c>
      <c r="GH180" s="125">
        <v>551446.65999999992</v>
      </c>
      <c r="GI180" s="125">
        <v>4520.0545901639334</v>
      </c>
      <c r="GJ180" s="125">
        <v>100992.06</v>
      </c>
      <c r="GK180" s="125">
        <v>827.80377049180322</v>
      </c>
      <c r="GL180" s="125">
        <v>127084.1</v>
      </c>
      <c r="GM180" s="125">
        <v>1041.6729508196722</v>
      </c>
      <c r="GN180" s="125">
        <v>57585.14</v>
      </c>
      <c r="GO180" s="125">
        <v>472.00934426229509</v>
      </c>
      <c r="GP180" s="125">
        <v>7205.38</v>
      </c>
      <c r="GQ180" s="125">
        <v>59.060491803278687</v>
      </c>
      <c r="GR180" s="125">
        <v>6054.2300000000005</v>
      </c>
      <c r="GS180" s="125">
        <v>49.624836065573774</v>
      </c>
      <c r="GT180" s="125">
        <v>252525.74999999994</v>
      </c>
      <c r="GU180" s="125">
        <v>2069.8831967213109</v>
      </c>
      <c r="GV180" s="125">
        <v>607547.17000000016</v>
      </c>
      <c r="GW180" s="125">
        <v>4979.894836065575</v>
      </c>
      <c r="GX180" s="55">
        <v>0</v>
      </c>
      <c r="GY180" s="55">
        <v>0</v>
      </c>
      <c r="GZ180" s="55">
        <v>0</v>
      </c>
      <c r="HA180" s="55" t="s">
        <v>1901</v>
      </c>
      <c r="HB180" s="172">
        <v>0.69488996199158914</v>
      </c>
      <c r="HC180" s="123">
        <v>7</v>
      </c>
      <c r="HD180" s="153">
        <v>1.912568306010929E-2</v>
      </c>
      <c r="HE180" s="123">
        <v>0</v>
      </c>
      <c r="HF180" s="153">
        <v>0</v>
      </c>
      <c r="HG180" s="123">
        <v>389</v>
      </c>
      <c r="HH180" s="153">
        <v>1.0628415300546448</v>
      </c>
      <c r="HI180" s="123">
        <v>6</v>
      </c>
      <c r="HJ180" s="153">
        <v>4.9180327868852458E-2</v>
      </c>
      <c r="HK180" s="123">
        <v>390</v>
      </c>
      <c r="HL180" s="153">
        <v>1.0655737704918034</v>
      </c>
      <c r="HM180" s="123">
        <v>0</v>
      </c>
      <c r="HN180" s="153">
        <v>0</v>
      </c>
      <c r="HO180" s="123">
        <v>85</v>
      </c>
      <c r="HP180" s="153">
        <v>0.23224043715846993</v>
      </c>
      <c r="HQ180" s="123">
        <v>24</v>
      </c>
      <c r="HR180" s="153">
        <v>6.5573770491803282E-2</v>
      </c>
      <c r="HS180" s="123">
        <v>0</v>
      </c>
      <c r="HT180" s="153">
        <v>0</v>
      </c>
      <c r="HU180" s="123">
        <v>0</v>
      </c>
      <c r="HV180" s="153">
        <v>0</v>
      </c>
      <c r="HW180" s="123">
        <v>38</v>
      </c>
      <c r="HX180" s="123">
        <v>12.666666666666666</v>
      </c>
      <c r="HY180" s="153">
        <v>0.52777777777777779</v>
      </c>
      <c r="HZ180" s="123">
        <v>2023</v>
      </c>
      <c r="IA180" s="153">
        <v>5.527322404371585</v>
      </c>
      <c r="IB180" s="123">
        <v>17</v>
      </c>
      <c r="IC180" s="153">
        <v>0.13934426229508196</v>
      </c>
      <c r="ID180" s="123">
        <v>1175</v>
      </c>
      <c r="IE180" s="153">
        <v>3.2103825136612025</v>
      </c>
      <c r="IF180" s="123">
        <v>53</v>
      </c>
      <c r="IG180" s="153">
        <v>0.4344262295081967</v>
      </c>
      <c r="IH180" s="123">
        <v>87</v>
      </c>
      <c r="II180" s="153">
        <v>0.23770491803278687</v>
      </c>
      <c r="IJ180" s="123">
        <v>31</v>
      </c>
      <c r="IK180" s="153">
        <v>0.25409836065573771</v>
      </c>
      <c r="IL180" s="95">
        <v>0</v>
      </c>
      <c r="IM180" s="95">
        <v>0</v>
      </c>
      <c r="IN180" s="95">
        <v>0</v>
      </c>
      <c r="IO180" s="95">
        <v>0</v>
      </c>
      <c r="IP180" s="95">
        <v>0</v>
      </c>
      <c r="IQ180" s="113" t="s">
        <v>1900</v>
      </c>
      <c r="IR180" s="113" t="s">
        <v>1900</v>
      </c>
      <c r="IS180" s="113" t="s">
        <v>1900</v>
      </c>
      <c r="IT180" s="95">
        <v>22.29</v>
      </c>
      <c r="IU180" s="95">
        <v>6</v>
      </c>
      <c r="IV180" s="113">
        <v>4.9180327868852458E-2</v>
      </c>
      <c r="IW180" s="95">
        <v>6</v>
      </c>
      <c r="IX180" s="95">
        <v>25</v>
      </c>
      <c r="IY180" s="124">
        <f>(IW180/DW180)*100</f>
        <v>4.918032786885246</v>
      </c>
      <c r="IZ180" s="124">
        <f>(IX180/DW180)*100</f>
        <v>20.491803278688526</v>
      </c>
      <c r="JA180" s="182" t="s">
        <v>267</v>
      </c>
      <c r="JB180" s="182">
        <v>0</v>
      </c>
      <c r="JC180" s="230">
        <v>0</v>
      </c>
      <c r="JD180" s="205"/>
    </row>
    <row r="181" spans="1:264" s="35" customFormat="1" ht="29.25" customHeight="1">
      <c r="A181" s="122" t="s">
        <v>307</v>
      </c>
      <c r="B181" s="158" t="s">
        <v>307</v>
      </c>
      <c r="C181" s="158" t="s">
        <v>1721</v>
      </c>
      <c r="D181" s="55">
        <v>41</v>
      </c>
      <c r="E181" s="158" t="s">
        <v>829</v>
      </c>
      <c r="F181" s="145">
        <v>41</v>
      </c>
      <c r="G181" s="55" t="s">
        <v>2148</v>
      </c>
      <c r="H181" s="123">
        <v>1157</v>
      </c>
      <c r="I181" s="123">
        <v>2245</v>
      </c>
      <c r="J181" s="124">
        <v>1.9403630000000001</v>
      </c>
      <c r="K181" s="124">
        <v>26.222039800000001</v>
      </c>
      <c r="L181" s="123">
        <v>812</v>
      </c>
      <c r="M181" s="123">
        <v>1433</v>
      </c>
      <c r="N181" s="123">
        <v>93</v>
      </c>
      <c r="O181" s="123">
        <v>135</v>
      </c>
      <c r="P181" s="123">
        <v>150</v>
      </c>
      <c r="Q181" s="123">
        <v>164</v>
      </c>
      <c r="R181" s="123">
        <v>166</v>
      </c>
      <c r="S181" s="123">
        <v>238</v>
      </c>
      <c r="T181" s="123">
        <v>211</v>
      </c>
      <c r="U181" s="123">
        <v>236</v>
      </c>
      <c r="V181" s="123">
        <v>142</v>
      </c>
      <c r="W181" s="123">
        <v>146</v>
      </c>
      <c r="X181" s="123">
        <v>319</v>
      </c>
      <c r="Y181" s="123">
        <v>173</v>
      </c>
      <c r="Z181" s="123">
        <v>72</v>
      </c>
      <c r="AA181" s="123">
        <v>475</v>
      </c>
      <c r="AB181" s="123">
        <v>652</v>
      </c>
      <c r="AC181" s="123">
        <v>564</v>
      </c>
      <c r="AD181" s="123">
        <v>75</v>
      </c>
      <c r="AE181" s="123">
        <v>685</v>
      </c>
      <c r="AF181" s="123">
        <v>1469</v>
      </c>
      <c r="AG181" s="123">
        <v>15</v>
      </c>
      <c r="AH181" s="123">
        <v>1</v>
      </c>
      <c r="AI181" s="123">
        <v>579</v>
      </c>
      <c r="AJ181" s="123">
        <v>151</v>
      </c>
      <c r="AK181" s="123">
        <v>31</v>
      </c>
      <c r="AL181" s="123">
        <v>11</v>
      </c>
      <c r="AM181" s="123">
        <v>91</v>
      </c>
      <c r="AN181" s="125">
        <v>584.59118409680207</v>
      </c>
      <c r="AO181" s="125">
        <v>425</v>
      </c>
      <c r="AP181" s="123">
        <v>11</v>
      </c>
      <c r="AQ181" s="123">
        <v>70</v>
      </c>
      <c r="AR181" s="123">
        <v>337</v>
      </c>
      <c r="AS181" s="123">
        <v>127</v>
      </c>
      <c r="AT181" s="123">
        <v>104</v>
      </c>
      <c r="AU181" s="123">
        <v>86</v>
      </c>
      <c r="AV181" s="123">
        <v>71</v>
      </c>
      <c r="AW181" s="123">
        <v>55</v>
      </c>
      <c r="AX181" s="123">
        <v>43</v>
      </c>
      <c r="AY181" s="123">
        <v>50</v>
      </c>
      <c r="AZ181" s="123">
        <v>203</v>
      </c>
      <c r="BA181" s="125">
        <v>27656.846354166668</v>
      </c>
      <c r="BB181" s="125">
        <v>19093</v>
      </c>
      <c r="BC181" s="123">
        <v>42</v>
      </c>
      <c r="BD181" s="123">
        <v>182</v>
      </c>
      <c r="BE181" s="123">
        <v>237</v>
      </c>
      <c r="BF181" s="123">
        <v>131</v>
      </c>
      <c r="BG181" s="123">
        <v>110</v>
      </c>
      <c r="BH181" s="123">
        <v>90</v>
      </c>
      <c r="BI181" s="123">
        <v>56</v>
      </c>
      <c r="BJ181" s="123">
        <v>59</v>
      </c>
      <c r="BK181" s="123">
        <v>34</v>
      </c>
      <c r="BL181" s="123">
        <v>44</v>
      </c>
      <c r="BM181" s="123">
        <v>34</v>
      </c>
      <c r="BN181" s="123">
        <v>26</v>
      </c>
      <c r="BO181" s="123">
        <v>23</v>
      </c>
      <c r="BP181" s="123">
        <v>20</v>
      </c>
      <c r="BQ181" s="123">
        <v>12</v>
      </c>
      <c r="BR181" s="123">
        <v>12</v>
      </c>
      <c r="BS181" s="123">
        <v>10</v>
      </c>
      <c r="BT181" s="123">
        <v>3</v>
      </c>
      <c r="BU181" s="123">
        <v>3</v>
      </c>
      <c r="BV181" s="123">
        <v>3</v>
      </c>
      <c r="BW181" s="123">
        <v>21</v>
      </c>
      <c r="BX181" s="123">
        <v>517</v>
      </c>
      <c r="BY181" s="125">
        <v>40764.081237911028</v>
      </c>
      <c r="BZ181" s="125">
        <v>34616</v>
      </c>
      <c r="CA181" s="123">
        <v>115</v>
      </c>
      <c r="CB181" s="125">
        <v>13853.626086956521</v>
      </c>
      <c r="CC181" s="125">
        <v>11013</v>
      </c>
      <c r="CD181" s="123">
        <v>532</v>
      </c>
      <c r="CE181" s="125">
        <v>18043.392857142859</v>
      </c>
      <c r="CF181" s="125">
        <v>12299</v>
      </c>
      <c r="CG181" s="123">
        <v>717</v>
      </c>
      <c r="CH181" s="123">
        <v>216</v>
      </c>
      <c r="CI181" s="123">
        <v>156</v>
      </c>
      <c r="CJ181" s="123">
        <v>46</v>
      </c>
      <c r="CK181" s="123">
        <v>13</v>
      </c>
      <c r="CL181" s="123">
        <v>17</v>
      </c>
      <c r="CM181" s="126">
        <v>1.4693171996542784E-2</v>
      </c>
      <c r="CN181" s="123">
        <v>102</v>
      </c>
      <c r="CO181" s="126">
        <v>8.8159031979256702E-2</v>
      </c>
      <c r="CP181" s="123">
        <v>502</v>
      </c>
      <c r="CQ181" s="123">
        <v>120</v>
      </c>
      <c r="CR181" s="126">
        <v>5.3452115812917596E-2</v>
      </c>
      <c r="CS181" s="123">
        <v>135</v>
      </c>
      <c r="CT181" s="126">
        <f t="shared" si="26"/>
        <v>0.11668107173725151</v>
      </c>
      <c r="CU181" s="123">
        <v>634</v>
      </c>
      <c r="CV181" s="126">
        <f t="shared" si="27"/>
        <v>0.54796888504753671</v>
      </c>
      <c r="CW181" s="123">
        <v>44</v>
      </c>
      <c r="CX181" s="126">
        <f t="shared" si="28"/>
        <v>3.8029386343993082E-2</v>
      </c>
      <c r="CY181" s="123">
        <v>390</v>
      </c>
      <c r="CZ181" s="126">
        <f t="shared" si="29"/>
        <v>0.33707865168539325</v>
      </c>
      <c r="DA181" s="122" t="s">
        <v>2139</v>
      </c>
      <c r="DB181" s="55"/>
      <c r="DC181" s="55">
        <v>35</v>
      </c>
      <c r="DD181" s="55">
        <v>4</v>
      </c>
      <c r="DE181" s="78" t="s">
        <v>309</v>
      </c>
      <c r="DF181" s="127" t="s">
        <v>310</v>
      </c>
      <c r="DG181" s="78" t="s">
        <v>830</v>
      </c>
      <c r="DH181" s="127" t="s">
        <v>831</v>
      </c>
      <c r="DI181" s="78" t="s">
        <v>443</v>
      </c>
      <c r="DJ181" s="127" t="s">
        <v>444</v>
      </c>
      <c r="DK181" s="78" t="s">
        <v>334</v>
      </c>
      <c r="DL181" s="127" t="s">
        <v>832</v>
      </c>
      <c r="DM181" s="127" t="s">
        <v>573</v>
      </c>
      <c r="DN181" s="55" t="s">
        <v>1897</v>
      </c>
      <c r="DO181" s="68">
        <v>13.656387665198238</v>
      </c>
      <c r="DP181" s="55" t="s">
        <v>1898</v>
      </c>
      <c r="DQ181" s="55" t="s">
        <v>272</v>
      </c>
      <c r="DR181" s="127" t="s">
        <v>317</v>
      </c>
      <c r="DS181" s="169" t="s">
        <v>2149</v>
      </c>
      <c r="DT181" s="77"/>
      <c r="DU181" s="78" t="s">
        <v>267</v>
      </c>
      <c r="DV181" s="123">
        <v>1167</v>
      </c>
      <c r="DW181" s="123">
        <v>1158</v>
      </c>
      <c r="DX181" s="55">
        <v>8</v>
      </c>
      <c r="DY181" s="55">
        <v>1</v>
      </c>
      <c r="DZ181" s="55">
        <v>3</v>
      </c>
      <c r="EA181" s="55">
        <v>288</v>
      </c>
      <c r="EB181" s="123">
        <v>779</v>
      </c>
      <c r="EC181" s="55">
        <v>97</v>
      </c>
      <c r="ED181" s="55">
        <v>0</v>
      </c>
      <c r="EE181" s="55">
        <v>0</v>
      </c>
      <c r="EF181" s="55">
        <v>0</v>
      </c>
      <c r="EG181" s="55">
        <v>0</v>
      </c>
      <c r="EH181" s="78">
        <v>7</v>
      </c>
      <c r="EI181" s="78">
        <v>1</v>
      </c>
      <c r="EJ181" s="127" t="s">
        <v>268</v>
      </c>
      <c r="EK181" s="127" t="s">
        <v>269</v>
      </c>
      <c r="EL181" s="81">
        <v>18743</v>
      </c>
      <c r="EM181" s="78">
        <v>69</v>
      </c>
      <c r="EN181" s="78" t="s">
        <v>404</v>
      </c>
      <c r="EO181" s="84">
        <v>80457</v>
      </c>
      <c r="EP181" s="78">
        <v>14.09</v>
      </c>
      <c r="EQ181" s="263">
        <v>79297.531853235196</v>
      </c>
      <c r="ER181" s="263">
        <v>566569.90106199903</v>
      </c>
      <c r="ES181" s="84">
        <f t="shared" si="30"/>
        <v>487272.36920876382</v>
      </c>
      <c r="ET181" s="113">
        <f t="shared" si="31"/>
        <v>0.86003927899347099</v>
      </c>
      <c r="EU181" s="55">
        <v>5</v>
      </c>
      <c r="EV181" s="55">
        <v>14</v>
      </c>
      <c r="EW181" s="55" t="s">
        <v>1898</v>
      </c>
      <c r="EX181" s="78" t="s">
        <v>462</v>
      </c>
      <c r="EY181" s="158" t="s">
        <v>372</v>
      </c>
      <c r="EZ181" s="158" t="s">
        <v>372</v>
      </c>
      <c r="FA181" s="78" t="s">
        <v>267</v>
      </c>
      <c r="FB181" s="55" t="s">
        <v>51</v>
      </c>
      <c r="FC181" s="55" t="s">
        <v>1898</v>
      </c>
      <c r="FD181" s="122"/>
      <c r="FE181" s="55"/>
      <c r="FF181" s="127" t="s">
        <v>267</v>
      </c>
      <c r="FG181" s="55" t="s">
        <v>272</v>
      </c>
      <c r="FH181" s="78" t="s">
        <v>833</v>
      </c>
      <c r="FI181" s="78" t="s">
        <v>834</v>
      </c>
      <c r="FJ181" s="55">
        <v>3801</v>
      </c>
      <c r="FK181" s="55">
        <v>6</v>
      </c>
      <c r="FL181" s="78" t="s">
        <v>835</v>
      </c>
      <c r="FM181" s="55"/>
      <c r="FN181" s="55" t="s">
        <v>1900</v>
      </c>
      <c r="FO181" s="55" t="s">
        <v>1900</v>
      </c>
      <c r="FP181" s="55">
        <v>2</v>
      </c>
      <c r="FQ181" s="125">
        <v>189132385.03820008</v>
      </c>
      <c r="FR181" s="125">
        <v>162067.16798474727</v>
      </c>
      <c r="FS181" s="55">
        <v>4</v>
      </c>
      <c r="FT181" s="55">
        <v>4.2</v>
      </c>
      <c r="FU181" s="55">
        <v>0</v>
      </c>
      <c r="FV181" s="125">
        <v>31232684.52</v>
      </c>
      <c r="FW181" s="55">
        <v>0</v>
      </c>
      <c r="FX181" s="125">
        <v>3457756.09</v>
      </c>
      <c r="FY181" s="55">
        <v>0</v>
      </c>
      <c r="FZ181" s="125">
        <v>43920595.259999998</v>
      </c>
      <c r="GA181" s="55" t="s">
        <v>1900</v>
      </c>
      <c r="GB181" s="55" t="s">
        <v>1900</v>
      </c>
      <c r="GC181" s="55" t="s">
        <v>1900</v>
      </c>
      <c r="GD181" s="124">
        <v>94.22</v>
      </c>
      <c r="GE181" s="124">
        <v>35.06</v>
      </c>
      <c r="GF181" s="125">
        <v>7355094.8599999994</v>
      </c>
      <c r="GG181" s="125">
        <v>6351.5499654576852</v>
      </c>
      <c r="GH181" s="125">
        <v>13680472.620000003</v>
      </c>
      <c r="GI181" s="125">
        <v>11813.879637305701</v>
      </c>
      <c r="GJ181" s="125">
        <v>1162350.5599999998</v>
      </c>
      <c r="GK181" s="125">
        <v>1003.7569602763384</v>
      </c>
      <c r="GL181" s="125">
        <v>1202518.06</v>
      </c>
      <c r="GM181" s="125">
        <v>1038.4439205526771</v>
      </c>
      <c r="GN181" s="125">
        <v>1218498.3899999999</v>
      </c>
      <c r="GO181" s="125">
        <v>1052.243860103627</v>
      </c>
      <c r="GP181" s="125">
        <v>46307.83</v>
      </c>
      <c r="GQ181" s="125">
        <v>39.98949050086356</v>
      </c>
      <c r="GR181" s="125">
        <v>190579.65</v>
      </c>
      <c r="GS181" s="125">
        <v>164.57655440414507</v>
      </c>
      <c r="GT181" s="125">
        <v>9860218.1300000027</v>
      </c>
      <c r="GU181" s="125">
        <v>8514.8688514680507</v>
      </c>
      <c r="GV181" s="125">
        <v>-689209.23000000231</v>
      </c>
      <c r="GW181" s="125">
        <v>-595.17204663212635</v>
      </c>
      <c r="GX181" s="55">
        <v>0</v>
      </c>
      <c r="GY181" s="55">
        <v>0</v>
      </c>
      <c r="GZ181" s="55">
        <v>0</v>
      </c>
      <c r="HA181" s="55" t="s">
        <v>1898</v>
      </c>
      <c r="HB181" s="172">
        <v>0.55064045749305512</v>
      </c>
      <c r="HC181" s="123">
        <v>886</v>
      </c>
      <c r="HD181" s="153">
        <v>0.25503742084052961</v>
      </c>
      <c r="HE181" s="123">
        <v>130</v>
      </c>
      <c r="HF181" s="153">
        <v>0.11226252158894647</v>
      </c>
      <c r="HG181" s="123">
        <v>5779</v>
      </c>
      <c r="HH181" s="153">
        <v>1.6635002878526195</v>
      </c>
      <c r="HI181" s="123">
        <v>166</v>
      </c>
      <c r="HJ181" s="153">
        <v>0.14335060449050085</v>
      </c>
      <c r="HK181" s="123">
        <v>2532</v>
      </c>
      <c r="HL181" s="153">
        <v>0.72884283246977544</v>
      </c>
      <c r="HM181" s="123">
        <v>37</v>
      </c>
      <c r="HN181" s="153">
        <v>3.1951640759930913E-2</v>
      </c>
      <c r="HO181" s="123">
        <v>2084</v>
      </c>
      <c r="HP181" s="153">
        <v>0.59988485895221644</v>
      </c>
      <c r="HQ181" s="123">
        <v>2821</v>
      </c>
      <c r="HR181" s="153">
        <v>0.81203223949337944</v>
      </c>
      <c r="HS181" s="123">
        <v>1</v>
      </c>
      <c r="HT181" s="153">
        <v>0.5</v>
      </c>
      <c r="HU181" s="123">
        <v>17</v>
      </c>
      <c r="HV181" s="153">
        <v>8.5</v>
      </c>
      <c r="HW181" s="123">
        <v>702</v>
      </c>
      <c r="HX181" s="123">
        <v>234</v>
      </c>
      <c r="HY181" s="153">
        <v>1.3928571428571428</v>
      </c>
      <c r="HZ181" s="123">
        <v>29307</v>
      </c>
      <c r="IA181" s="153">
        <v>8.4360967184801385</v>
      </c>
      <c r="IB181" s="123">
        <v>62</v>
      </c>
      <c r="IC181" s="153">
        <v>5.3540587219343697E-2</v>
      </c>
      <c r="ID181" s="123">
        <v>18187</v>
      </c>
      <c r="IE181" s="153">
        <v>5.23517559009787</v>
      </c>
      <c r="IF181" s="123">
        <v>1587</v>
      </c>
      <c r="IG181" s="153">
        <v>1.3704663212435233</v>
      </c>
      <c r="IH181" s="123">
        <v>1757</v>
      </c>
      <c r="II181" s="153">
        <v>0.50575705238917668</v>
      </c>
      <c r="IJ181" s="123">
        <v>1725</v>
      </c>
      <c r="IK181" s="153">
        <v>1.4896373056994818</v>
      </c>
      <c r="IL181" s="95">
        <v>585</v>
      </c>
      <c r="IM181" s="95">
        <v>568</v>
      </c>
      <c r="IN181" s="95">
        <v>74</v>
      </c>
      <c r="IO181" s="95">
        <v>463</v>
      </c>
      <c r="IP181" s="95">
        <v>58</v>
      </c>
      <c r="IQ181" s="113">
        <v>81.510000000000005</v>
      </c>
      <c r="IR181" s="113">
        <v>78.38</v>
      </c>
      <c r="IS181" s="113">
        <v>2.37</v>
      </c>
      <c r="IT181" s="95">
        <v>26</v>
      </c>
      <c r="IU181" s="95">
        <v>13</v>
      </c>
      <c r="IV181" s="113">
        <v>1.1226252158894647E-2</v>
      </c>
      <c r="IW181" s="95">
        <v>6</v>
      </c>
      <c r="IX181" s="95">
        <v>21</v>
      </c>
      <c r="IY181" s="124">
        <f t="shared" ref="IY181:IZ183" si="32">(IW181/$DW181)*100</f>
        <v>0.5181347150259068</v>
      </c>
      <c r="IZ181" s="124">
        <f t="shared" si="32"/>
        <v>1.8134715025906734</v>
      </c>
      <c r="JA181" s="182" t="s">
        <v>272</v>
      </c>
      <c r="JB181" s="182">
        <v>62</v>
      </c>
      <c r="JC181" s="230">
        <v>5.3127677806341048E-2</v>
      </c>
      <c r="JD181" s="205"/>
    </row>
    <row r="182" spans="1:264" s="35" customFormat="1" ht="29.25" customHeight="1">
      <c r="A182" s="122" t="s">
        <v>307</v>
      </c>
      <c r="B182" s="158" t="s">
        <v>1688</v>
      </c>
      <c r="C182" s="158" t="s">
        <v>1689</v>
      </c>
      <c r="D182" s="55">
        <v>9</v>
      </c>
      <c r="E182" s="158" t="s">
        <v>860</v>
      </c>
      <c r="F182" s="145">
        <v>9</v>
      </c>
      <c r="G182" s="55" t="s">
        <v>2150</v>
      </c>
      <c r="H182" s="123">
        <v>1106</v>
      </c>
      <c r="I182" s="123">
        <v>2247</v>
      </c>
      <c r="J182" s="124">
        <v>2.0316456000000001</v>
      </c>
      <c r="K182" s="124">
        <v>23.002260400000001</v>
      </c>
      <c r="L182" s="123">
        <v>823</v>
      </c>
      <c r="M182" s="123">
        <v>1424</v>
      </c>
      <c r="N182" s="123">
        <v>120</v>
      </c>
      <c r="O182" s="123">
        <v>162</v>
      </c>
      <c r="P182" s="123">
        <v>181</v>
      </c>
      <c r="Q182" s="123">
        <v>184</v>
      </c>
      <c r="R182" s="123">
        <v>191</v>
      </c>
      <c r="S182" s="123">
        <v>291</v>
      </c>
      <c r="T182" s="123">
        <v>207</v>
      </c>
      <c r="U182" s="123">
        <v>214</v>
      </c>
      <c r="V182" s="123">
        <v>147</v>
      </c>
      <c r="W182" s="123">
        <v>149</v>
      </c>
      <c r="X182" s="123">
        <v>226</v>
      </c>
      <c r="Y182" s="123">
        <v>125</v>
      </c>
      <c r="Z182" s="123">
        <v>50</v>
      </c>
      <c r="AA182" s="123">
        <v>571</v>
      </c>
      <c r="AB182" s="123">
        <v>492</v>
      </c>
      <c r="AC182" s="123">
        <v>401</v>
      </c>
      <c r="AD182" s="123">
        <v>79</v>
      </c>
      <c r="AE182" s="123">
        <v>832</v>
      </c>
      <c r="AF182" s="123">
        <v>1136</v>
      </c>
      <c r="AG182" s="123">
        <v>196</v>
      </c>
      <c r="AH182" s="123">
        <v>4</v>
      </c>
      <c r="AI182" s="123">
        <v>531</v>
      </c>
      <c r="AJ182" s="123">
        <v>188</v>
      </c>
      <c r="AK182" s="123">
        <v>43</v>
      </c>
      <c r="AL182" s="123">
        <v>24</v>
      </c>
      <c r="AM182" s="123">
        <v>122</v>
      </c>
      <c r="AN182" s="125">
        <v>480.74141048824595</v>
      </c>
      <c r="AO182" s="125">
        <v>341</v>
      </c>
      <c r="AP182" s="123">
        <v>9</v>
      </c>
      <c r="AQ182" s="123">
        <v>74</v>
      </c>
      <c r="AR182" s="123">
        <v>409</v>
      </c>
      <c r="AS182" s="123">
        <v>140</v>
      </c>
      <c r="AT182" s="123">
        <v>134</v>
      </c>
      <c r="AU182" s="123">
        <v>66</v>
      </c>
      <c r="AV182" s="123">
        <v>50</v>
      </c>
      <c r="AW182" s="123">
        <v>45</v>
      </c>
      <c r="AX182" s="123">
        <v>33</v>
      </c>
      <c r="AY182" s="123">
        <v>22</v>
      </c>
      <c r="AZ182" s="123">
        <v>124</v>
      </c>
      <c r="BA182" s="125">
        <v>21934.999062792878</v>
      </c>
      <c r="BB182" s="125">
        <v>14640</v>
      </c>
      <c r="BC182" s="123">
        <v>42</v>
      </c>
      <c r="BD182" s="123">
        <v>306</v>
      </c>
      <c r="BE182" s="123">
        <v>196</v>
      </c>
      <c r="BF182" s="123">
        <v>158</v>
      </c>
      <c r="BG182" s="123">
        <v>75</v>
      </c>
      <c r="BH182" s="123">
        <v>49</v>
      </c>
      <c r="BI182" s="123">
        <v>57</v>
      </c>
      <c r="BJ182" s="123">
        <v>32</v>
      </c>
      <c r="BK182" s="123">
        <v>34</v>
      </c>
      <c r="BL182" s="123">
        <v>25</v>
      </c>
      <c r="BM182" s="123">
        <v>22</v>
      </c>
      <c r="BN182" s="123">
        <v>16</v>
      </c>
      <c r="BO182" s="123">
        <v>5</v>
      </c>
      <c r="BP182" s="123">
        <v>13</v>
      </c>
      <c r="BQ182" s="123">
        <v>12</v>
      </c>
      <c r="BR182" s="123">
        <v>4</v>
      </c>
      <c r="BS182" s="123">
        <v>5</v>
      </c>
      <c r="BT182" s="123">
        <v>4</v>
      </c>
      <c r="BU182" s="123">
        <v>1</v>
      </c>
      <c r="BV182" s="123">
        <v>4</v>
      </c>
      <c r="BW182" s="123">
        <v>7</v>
      </c>
      <c r="BX182" s="123">
        <v>471</v>
      </c>
      <c r="BY182" s="125">
        <v>33563.34607218684</v>
      </c>
      <c r="BZ182" s="125">
        <v>26884</v>
      </c>
      <c r="CA182" s="123">
        <v>151</v>
      </c>
      <c r="CB182" s="125">
        <v>11927.019867549669</v>
      </c>
      <c r="CC182" s="125">
        <v>8040</v>
      </c>
      <c r="CD182" s="123">
        <v>450</v>
      </c>
      <c r="CE182" s="125">
        <v>13532.32</v>
      </c>
      <c r="CF182" s="125">
        <v>10296</v>
      </c>
      <c r="CG182" s="123">
        <v>804</v>
      </c>
      <c r="CH182" s="123">
        <v>145</v>
      </c>
      <c r="CI182" s="123">
        <v>83</v>
      </c>
      <c r="CJ182" s="123">
        <v>29</v>
      </c>
      <c r="CK182" s="123">
        <v>4</v>
      </c>
      <c r="CL182" s="123">
        <v>6</v>
      </c>
      <c r="CM182" s="126">
        <v>5.4249547920433997E-3</v>
      </c>
      <c r="CN182" s="123">
        <v>40</v>
      </c>
      <c r="CO182" s="126">
        <v>3.6166365280289332E-2</v>
      </c>
      <c r="CP182" s="123">
        <v>586</v>
      </c>
      <c r="CQ182" s="123">
        <v>147</v>
      </c>
      <c r="CR182" s="126">
        <v>6.5420560747663545E-2</v>
      </c>
      <c r="CS182" s="123">
        <v>117</v>
      </c>
      <c r="CT182" s="126">
        <f t="shared" si="26"/>
        <v>0.1057866184448463</v>
      </c>
      <c r="CU182" s="123">
        <v>543</v>
      </c>
      <c r="CV182" s="126">
        <f t="shared" si="27"/>
        <v>0.49095840867992768</v>
      </c>
      <c r="CW182" s="123">
        <v>50</v>
      </c>
      <c r="CX182" s="126">
        <f t="shared" si="28"/>
        <v>4.5207956600361664E-2</v>
      </c>
      <c r="CY182" s="123">
        <v>270</v>
      </c>
      <c r="CZ182" s="126">
        <f t="shared" si="29"/>
        <v>0.24412296564195299</v>
      </c>
      <c r="DA182" s="122" t="s">
        <v>2151</v>
      </c>
      <c r="DB182" s="55"/>
      <c r="DC182" s="55">
        <v>13</v>
      </c>
      <c r="DD182" s="55">
        <v>21</v>
      </c>
      <c r="DE182" s="78" t="s">
        <v>309</v>
      </c>
      <c r="DF182" s="127" t="s">
        <v>310</v>
      </c>
      <c r="DG182" s="78" t="s">
        <v>366</v>
      </c>
      <c r="DH182" s="127" t="s">
        <v>367</v>
      </c>
      <c r="DI182" s="78" t="s">
        <v>313</v>
      </c>
      <c r="DJ182" s="127" t="s">
        <v>314</v>
      </c>
      <c r="DK182" s="78" t="s">
        <v>350</v>
      </c>
      <c r="DL182" s="127" t="s">
        <v>368</v>
      </c>
      <c r="DM182" s="127" t="s">
        <v>369</v>
      </c>
      <c r="DN182" s="55" t="s">
        <v>1897</v>
      </c>
      <c r="DO182" s="68">
        <v>20.140105078809107</v>
      </c>
      <c r="DP182" s="55" t="s">
        <v>1898</v>
      </c>
      <c r="DQ182" s="55" t="s">
        <v>272</v>
      </c>
      <c r="DR182" s="127" t="s">
        <v>370</v>
      </c>
      <c r="DS182" s="169" t="s">
        <v>2152</v>
      </c>
      <c r="DT182" s="78">
        <v>2024</v>
      </c>
      <c r="DU182" s="78" t="s">
        <v>267</v>
      </c>
      <c r="DV182" s="123">
        <v>1170</v>
      </c>
      <c r="DW182" s="123">
        <v>1115</v>
      </c>
      <c r="DX182" s="55">
        <v>41</v>
      </c>
      <c r="DY182" s="55">
        <v>14</v>
      </c>
      <c r="DZ182" s="55">
        <v>126</v>
      </c>
      <c r="EA182" s="55">
        <v>334</v>
      </c>
      <c r="EB182" s="123">
        <v>512</v>
      </c>
      <c r="EC182" s="55">
        <v>173</v>
      </c>
      <c r="ED182" s="55">
        <v>24</v>
      </c>
      <c r="EE182" s="55">
        <v>0</v>
      </c>
      <c r="EF182" s="55">
        <v>1</v>
      </c>
      <c r="EG182" s="55">
        <v>0</v>
      </c>
      <c r="EH182" s="78">
        <v>10</v>
      </c>
      <c r="EI182" s="78">
        <v>1</v>
      </c>
      <c r="EJ182" s="127" t="s">
        <v>268</v>
      </c>
      <c r="EK182" s="127" t="s">
        <v>269</v>
      </c>
      <c r="EL182" s="81">
        <v>15116</v>
      </c>
      <c r="EM182" s="78">
        <v>79</v>
      </c>
      <c r="EN182" s="78" t="s">
        <v>861</v>
      </c>
      <c r="EO182" s="84">
        <v>112140</v>
      </c>
      <c r="EP182" s="78">
        <v>11.77</v>
      </c>
      <c r="EQ182" s="263">
        <v>108724.63345205301</v>
      </c>
      <c r="ER182" s="263">
        <v>465829.63488644297</v>
      </c>
      <c r="ES182" s="84">
        <f t="shared" si="30"/>
        <v>357105.00143438997</v>
      </c>
      <c r="ET182" s="113">
        <f t="shared" si="31"/>
        <v>0.76660000714948673</v>
      </c>
      <c r="EU182" s="55">
        <v>4</v>
      </c>
      <c r="EV182" s="55">
        <v>35</v>
      </c>
      <c r="EW182" s="55" t="s">
        <v>1898</v>
      </c>
      <c r="EX182" s="78" t="s">
        <v>462</v>
      </c>
      <c r="EY182" s="158" t="s">
        <v>372</v>
      </c>
      <c r="EZ182" s="158" t="s">
        <v>691</v>
      </c>
      <c r="FA182" s="78" t="s">
        <v>267</v>
      </c>
      <c r="FB182" s="55" t="s">
        <v>51</v>
      </c>
      <c r="FC182" s="55" t="s">
        <v>1901</v>
      </c>
      <c r="FD182" s="122"/>
      <c r="FE182" s="55" t="s">
        <v>2006</v>
      </c>
      <c r="FF182" s="127" t="s">
        <v>267</v>
      </c>
      <c r="FG182" s="55" t="s">
        <v>1904</v>
      </c>
      <c r="FH182" s="78" t="s">
        <v>862</v>
      </c>
      <c r="FI182" s="78" t="s">
        <v>704</v>
      </c>
      <c r="FJ182" s="55">
        <v>3804</v>
      </c>
      <c r="FK182" s="55">
        <v>4</v>
      </c>
      <c r="FL182" s="78" t="s">
        <v>375</v>
      </c>
      <c r="FM182" s="55"/>
      <c r="FN182" s="55" t="s">
        <v>1900</v>
      </c>
      <c r="FO182" s="55" t="s">
        <v>1900</v>
      </c>
      <c r="FP182" s="55">
        <v>5</v>
      </c>
      <c r="FQ182" s="125">
        <v>237268349.02652395</v>
      </c>
      <c r="FR182" s="125">
        <v>202793.46070643072</v>
      </c>
      <c r="FS182" s="55">
        <v>3</v>
      </c>
      <c r="FT182" s="55">
        <v>3.5</v>
      </c>
      <c r="FU182" s="55">
        <v>0</v>
      </c>
      <c r="FV182" s="125">
        <v>10508600</v>
      </c>
      <c r="FW182" s="55">
        <v>0</v>
      </c>
      <c r="FX182" s="125">
        <v>4814993.22</v>
      </c>
      <c r="FY182" s="55">
        <v>0</v>
      </c>
      <c r="FZ182" s="125">
        <v>59661951.82</v>
      </c>
      <c r="GA182" s="55" t="s">
        <v>1900</v>
      </c>
      <c r="GB182" s="55" t="s">
        <v>1901</v>
      </c>
      <c r="GC182" s="55" t="s">
        <v>1900</v>
      </c>
      <c r="GD182" s="124">
        <v>88.82</v>
      </c>
      <c r="GE182" s="124">
        <v>38.74</v>
      </c>
      <c r="GF182" s="125">
        <v>6293870.2000000002</v>
      </c>
      <c r="GG182" s="125">
        <v>5644.7266367713009</v>
      </c>
      <c r="GH182" s="125">
        <v>15164666.279999999</v>
      </c>
      <c r="GI182" s="125">
        <v>13600.597560538115</v>
      </c>
      <c r="GJ182" s="125">
        <v>1375954.4100000001</v>
      </c>
      <c r="GK182" s="125">
        <v>1234.0398295964128</v>
      </c>
      <c r="GL182" s="125">
        <v>1206722.3</v>
      </c>
      <c r="GM182" s="125">
        <v>1082.2621524663678</v>
      </c>
      <c r="GN182" s="125">
        <v>1142793.8400000001</v>
      </c>
      <c r="GO182" s="125">
        <v>1024.9272107623319</v>
      </c>
      <c r="GP182" s="125">
        <v>41360.82</v>
      </c>
      <c r="GQ182" s="125">
        <v>37.094905829596414</v>
      </c>
      <c r="GR182" s="125">
        <v>273919.98999999993</v>
      </c>
      <c r="GS182" s="125">
        <v>245.66815246636764</v>
      </c>
      <c r="GT182" s="125">
        <v>11123914.92</v>
      </c>
      <c r="GU182" s="125">
        <v>9976.6053094170402</v>
      </c>
      <c r="GV182" s="125">
        <v>3789090.3100000005</v>
      </c>
      <c r="GW182" s="125">
        <v>3398.2872735426013</v>
      </c>
      <c r="GX182" s="55">
        <v>0</v>
      </c>
      <c r="GY182" s="55">
        <v>0</v>
      </c>
      <c r="GZ182" s="55">
        <v>0</v>
      </c>
      <c r="HA182" s="55" t="s">
        <v>1901</v>
      </c>
      <c r="HB182" s="172">
        <v>0.84408656674209515</v>
      </c>
      <c r="HC182" s="123">
        <v>651</v>
      </c>
      <c r="HD182" s="153">
        <v>0.19461883408071748</v>
      </c>
      <c r="HE182" s="123">
        <v>119</v>
      </c>
      <c r="HF182" s="153">
        <v>0.10672645739910314</v>
      </c>
      <c r="HG182" s="123">
        <v>6766</v>
      </c>
      <c r="HH182" s="153">
        <v>2.0227204783258594</v>
      </c>
      <c r="HI182" s="123">
        <v>182</v>
      </c>
      <c r="HJ182" s="153">
        <v>0.16322869955156952</v>
      </c>
      <c r="HK182" s="123">
        <v>3359</v>
      </c>
      <c r="HL182" s="153">
        <v>1.0041853512705532</v>
      </c>
      <c r="HM182" s="123">
        <v>62</v>
      </c>
      <c r="HN182" s="153">
        <v>5.5605381165919281E-2</v>
      </c>
      <c r="HO182" s="123">
        <v>3977</v>
      </c>
      <c r="HP182" s="153">
        <v>1.1889387144992527</v>
      </c>
      <c r="HQ182" s="123">
        <v>6467</v>
      </c>
      <c r="HR182" s="153">
        <v>1.9333333333333331</v>
      </c>
      <c r="HS182" s="123">
        <v>14</v>
      </c>
      <c r="HT182" s="153">
        <v>7</v>
      </c>
      <c r="HU182" s="123">
        <v>35</v>
      </c>
      <c r="HV182" s="153">
        <v>17.5</v>
      </c>
      <c r="HW182" s="123">
        <v>1028</v>
      </c>
      <c r="HX182" s="123">
        <v>342.66666666666669</v>
      </c>
      <c r="HY182" s="153">
        <v>0.81587301587301586</v>
      </c>
      <c r="HZ182" s="123">
        <v>39347</v>
      </c>
      <c r="IA182" s="153">
        <v>11.762929745889387</v>
      </c>
      <c r="IB182" s="123">
        <v>635</v>
      </c>
      <c r="IC182" s="153">
        <v>0.56950672645739908</v>
      </c>
      <c r="ID182" s="123">
        <v>20675</v>
      </c>
      <c r="IE182" s="153">
        <v>6.1808669656203294</v>
      </c>
      <c r="IF182" s="123">
        <v>1463</v>
      </c>
      <c r="IG182" s="153">
        <v>1.3121076233183857</v>
      </c>
      <c r="IH182" s="123">
        <v>2293</v>
      </c>
      <c r="II182" s="153">
        <v>0.68550074738415545</v>
      </c>
      <c r="IJ182" s="123">
        <v>1738</v>
      </c>
      <c r="IK182" s="153">
        <v>1.5587443946188342</v>
      </c>
      <c r="IL182" s="95">
        <v>311</v>
      </c>
      <c r="IM182" s="95">
        <v>282</v>
      </c>
      <c r="IN182" s="95">
        <v>62</v>
      </c>
      <c r="IO182" s="95">
        <v>266</v>
      </c>
      <c r="IP182" s="95">
        <v>60</v>
      </c>
      <c r="IQ182" s="113">
        <v>94.33</v>
      </c>
      <c r="IR182" s="113">
        <v>96.77</v>
      </c>
      <c r="IS182" s="113">
        <v>2.4700000000000002</v>
      </c>
      <c r="IT182" s="95">
        <v>32.32</v>
      </c>
      <c r="IU182" s="95">
        <v>6</v>
      </c>
      <c r="IV182" s="113">
        <v>5.3811659192825115E-3</v>
      </c>
      <c r="IW182" s="95">
        <v>5</v>
      </c>
      <c r="IX182" s="95">
        <v>22</v>
      </c>
      <c r="IY182" s="124">
        <f t="shared" si="32"/>
        <v>0.44843049327354262</v>
      </c>
      <c r="IZ182" s="124">
        <f t="shared" si="32"/>
        <v>1.9730941704035874</v>
      </c>
      <c r="JA182" s="182" t="s">
        <v>272</v>
      </c>
      <c r="JB182" s="182">
        <v>53</v>
      </c>
      <c r="JC182" s="230">
        <v>4.5299145299145298E-2</v>
      </c>
      <c r="JD182" s="205"/>
    </row>
    <row r="183" spans="1:264" s="35" customFormat="1" ht="29.25" customHeight="1">
      <c r="A183" s="122" t="s">
        <v>307</v>
      </c>
      <c r="B183" s="158" t="s">
        <v>307</v>
      </c>
      <c r="C183" s="158" t="s">
        <v>1816</v>
      </c>
      <c r="D183" s="55">
        <v>309</v>
      </c>
      <c r="E183" s="158" t="s">
        <v>952</v>
      </c>
      <c r="F183" s="145">
        <v>309</v>
      </c>
      <c r="G183" s="55" t="s">
        <v>2153</v>
      </c>
      <c r="H183" s="123">
        <v>226</v>
      </c>
      <c r="I183" s="123">
        <v>275</v>
      </c>
      <c r="J183" s="124">
        <v>1.2168142</v>
      </c>
      <c r="K183" s="124">
        <v>14.757964599999999</v>
      </c>
      <c r="L183" s="123">
        <v>101</v>
      </c>
      <c r="M183" s="123">
        <v>174</v>
      </c>
      <c r="N183" s="123">
        <v>0</v>
      </c>
      <c r="O183" s="123">
        <v>0</v>
      </c>
      <c r="P183" s="123">
        <v>0</v>
      </c>
      <c r="Q183" s="123">
        <v>0</v>
      </c>
      <c r="R183" s="123">
        <v>0</v>
      </c>
      <c r="S183" s="123">
        <v>0</v>
      </c>
      <c r="T183" s="123">
        <v>0</v>
      </c>
      <c r="U183" s="123">
        <v>1</v>
      </c>
      <c r="V183" s="123">
        <v>4</v>
      </c>
      <c r="W183" s="123">
        <v>9</v>
      </c>
      <c r="X183" s="123">
        <v>96</v>
      </c>
      <c r="Y183" s="123">
        <v>98</v>
      </c>
      <c r="Z183" s="123">
        <v>67</v>
      </c>
      <c r="AA183" s="123">
        <v>0</v>
      </c>
      <c r="AB183" s="123">
        <v>267</v>
      </c>
      <c r="AC183" s="123">
        <v>261</v>
      </c>
      <c r="AD183" s="123">
        <v>10</v>
      </c>
      <c r="AE183" s="123">
        <v>14</v>
      </c>
      <c r="AF183" s="123">
        <v>244</v>
      </c>
      <c r="AG183" s="123">
        <v>7</v>
      </c>
      <c r="AH183" s="123">
        <v>0</v>
      </c>
      <c r="AI183" s="123">
        <v>180</v>
      </c>
      <c r="AJ183" s="123">
        <v>67</v>
      </c>
      <c r="AK183" s="123">
        <v>9</v>
      </c>
      <c r="AL183" s="123">
        <v>3</v>
      </c>
      <c r="AM183" s="123">
        <v>17</v>
      </c>
      <c r="AN183" s="125">
        <v>317.74778761061947</v>
      </c>
      <c r="AO183" s="125">
        <v>248</v>
      </c>
      <c r="AP183" s="123">
        <v>2</v>
      </c>
      <c r="AQ183" s="123">
        <v>13</v>
      </c>
      <c r="AR183" s="123">
        <v>138</v>
      </c>
      <c r="AS183" s="123">
        <v>38</v>
      </c>
      <c r="AT183" s="123">
        <v>9</v>
      </c>
      <c r="AU183" s="123">
        <v>6</v>
      </c>
      <c r="AV183" s="123">
        <v>8</v>
      </c>
      <c r="AW183" s="123">
        <v>6</v>
      </c>
      <c r="AX183" s="123">
        <v>2</v>
      </c>
      <c r="AY183" s="123">
        <v>3</v>
      </c>
      <c r="AZ183" s="123">
        <v>1</v>
      </c>
      <c r="BA183" s="125">
        <v>13492.097777777777</v>
      </c>
      <c r="BB183" s="125">
        <v>10536</v>
      </c>
      <c r="BC183" s="123">
        <v>6</v>
      </c>
      <c r="BD183" s="123">
        <v>46</v>
      </c>
      <c r="BE183" s="123">
        <v>118</v>
      </c>
      <c r="BF183" s="123">
        <v>23</v>
      </c>
      <c r="BG183" s="123">
        <v>12</v>
      </c>
      <c r="BH183" s="123">
        <v>11</v>
      </c>
      <c r="BI183" s="123">
        <v>5</v>
      </c>
      <c r="BJ183" s="123">
        <v>1</v>
      </c>
      <c r="BK183" s="123">
        <v>2</v>
      </c>
      <c r="BL183" s="123">
        <v>0</v>
      </c>
      <c r="BM183" s="123">
        <v>0</v>
      </c>
      <c r="BN183" s="123">
        <v>1</v>
      </c>
      <c r="BO183" s="123">
        <v>0</v>
      </c>
      <c r="BP183" s="123">
        <v>0</v>
      </c>
      <c r="BQ183" s="123">
        <v>0</v>
      </c>
      <c r="BR183" s="123">
        <v>0</v>
      </c>
      <c r="BS183" s="123">
        <v>0</v>
      </c>
      <c r="BT183" s="123">
        <v>0</v>
      </c>
      <c r="BU183" s="123">
        <v>0</v>
      </c>
      <c r="BV183" s="123">
        <v>0</v>
      </c>
      <c r="BW183" s="123">
        <v>0</v>
      </c>
      <c r="BX183" s="123">
        <v>15</v>
      </c>
      <c r="BY183" s="125">
        <v>27839.266666666666</v>
      </c>
      <c r="BZ183" s="125">
        <v>26880</v>
      </c>
      <c r="CA183" s="123">
        <v>5</v>
      </c>
      <c r="CB183" s="125">
        <v>10665.6</v>
      </c>
      <c r="CC183" s="125">
        <v>4776</v>
      </c>
      <c r="CD183" s="123">
        <v>205</v>
      </c>
      <c r="CE183" s="125">
        <v>12511.243902439024</v>
      </c>
      <c r="CF183" s="125">
        <v>10296</v>
      </c>
      <c r="CG183" s="123">
        <v>204</v>
      </c>
      <c r="CH183" s="123">
        <v>19</v>
      </c>
      <c r="CI183" s="123">
        <v>2</v>
      </c>
      <c r="CJ183" s="123">
        <v>0</v>
      </c>
      <c r="CK183" s="123">
        <v>0</v>
      </c>
      <c r="CL183" s="123">
        <v>0</v>
      </c>
      <c r="CM183" s="126">
        <v>0</v>
      </c>
      <c r="CN183" s="123">
        <v>1</v>
      </c>
      <c r="CO183" s="126">
        <v>4.4247787610619468E-3</v>
      </c>
      <c r="CP183" s="123">
        <v>165</v>
      </c>
      <c r="CQ183" s="123">
        <v>0</v>
      </c>
      <c r="CR183" s="126">
        <v>0</v>
      </c>
      <c r="CS183" s="123">
        <v>27</v>
      </c>
      <c r="CT183" s="126">
        <f t="shared" si="26"/>
        <v>0.11946902654867257</v>
      </c>
      <c r="CU183" s="123">
        <v>15</v>
      </c>
      <c r="CV183" s="126">
        <f t="shared" si="27"/>
        <v>6.637168141592921E-2</v>
      </c>
      <c r="CW183" s="123">
        <v>27</v>
      </c>
      <c r="CX183" s="126">
        <f t="shared" si="28"/>
        <v>0.11946902654867257</v>
      </c>
      <c r="CY183" s="123">
        <v>15</v>
      </c>
      <c r="CZ183" s="126">
        <f t="shared" si="29"/>
        <v>6.637168141592921E-2</v>
      </c>
      <c r="DA183" s="122" t="s">
        <v>2139</v>
      </c>
      <c r="DB183" s="55"/>
      <c r="DC183" s="55">
        <v>7</v>
      </c>
      <c r="DD183" s="55">
        <v>0</v>
      </c>
      <c r="DE183" s="78" t="s">
        <v>309</v>
      </c>
      <c r="DF183" s="127" t="s">
        <v>310</v>
      </c>
      <c r="DG183" s="78" t="s">
        <v>478</v>
      </c>
      <c r="DH183" s="127" t="s">
        <v>479</v>
      </c>
      <c r="DI183" s="78" t="s">
        <v>443</v>
      </c>
      <c r="DJ183" s="127" t="s">
        <v>444</v>
      </c>
      <c r="DK183" s="78" t="s">
        <v>396</v>
      </c>
      <c r="DL183" s="127" t="s">
        <v>410</v>
      </c>
      <c r="DM183" s="127" t="s">
        <v>573</v>
      </c>
      <c r="DN183" s="55" t="s">
        <v>1897</v>
      </c>
      <c r="DO183" s="68">
        <v>16.765285996055201</v>
      </c>
      <c r="DP183" s="55" t="s">
        <v>1898</v>
      </c>
      <c r="DQ183" s="55" t="s">
        <v>272</v>
      </c>
      <c r="DR183" s="127" t="s">
        <v>317</v>
      </c>
      <c r="DS183" s="169" t="s">
        <v>2154</v>
      </c>
      <c r="DT183" s="78">
        <v>2020</v>
      </c>
      <c r="DU183" s="78" t="s">
        <v>519</v>
      </c>
      <c r="DV183" s="123">
        <v>226</v>
      </c>
      <c r="DW183" s="123">
        <v>226</v>
      </c>
      <c r="DX183" s="55">
        <v>0</v>
      </c>
      <c r="DY183" s="55">
        <v>0</v>
      </c>
      <c r="DZ183" s="55">
        <v>0</v>
      </c>
      <c r="EA183" s="55">
        <v>203</v>
      </c>
      <c r="EB183" s="123">
        <v>23</v>
      </c>
      <c r="EC183" s="55">
        <v>0</v>
      </c>
      <c r="ED183" s="55">
        <v>0</v>
      </c>
      <c r="EE183" s="55">
        <v>0</v>
      </c>
      <c r="EF183" s="55">
        <v>0</v>
      </c>
      <c r="EG183" s="55">
        <v>0</v>
      </c>
      <c r="EH183" s="78">
        <v>1</v>
      </c>
      <c r="EI183" s="78">
        <v>0</v>
      </c>
      <c r="EJ183" s="127" t="s">
        <v>268</v>
      </c>
      <c r="EK183" s="127" t="s">
        <v>290</v>
      </c>
      <c r="EL183" s="81">
        <v>31321</v>
      </c>
      <c r="EM183" s="78">
        <v>35</v>
      </c>
      <c r="EN183" s="78" t="s">
        <v>344</v>
      </c>
      <c r="EO183" s="84">
        <v>43735</v>
      </c>
      <c r="EP183" s="78">
        <v>2.57</v>
      </c>
      <c r="EQ183" s="263">
        <v>43136.4807873479</v>
      </c>
      <c r="ER183" s="263">
        <v>113818.570547842</v>
      </c>
      <c r="ES183" s="84">
        <f t="shared" si="30"/>
        <v>70682.089760494098</v>
      </c>
      <c r="ET183" s="113">
        <f t="shared" si="31"/>
        <v>0.62100665489190887</v>
      </c>
      <c r="EU183" s="55">
        <v>8</v>
      </c>
      <c r="EV183" s="55">
        <v>4</v>
      </c>
      <c r="EW183" s="55" t="s">
        <v>1901</v>
      </c>
      <c r="EX183" s="78" t="s">
        <v>267</v>
      </c>
      <c r="EY183" s="158"/>
      <c r="EZ183" s="158"/>
      <c r="FA183" s="78" t="s">
        <v>267</v>
      </c>
      <c r="FB183" s="55" t="s">
        <v>51</v>
      </c>
      <c r="FC183" s="55" t="s">
        <v>1898</v>
      </c>
      <c r="FD183" s="122"/>
      <c r="FE183" s="55"/>
      <c r="FF183" s="127" t="s">
        <v>272</v>
      </c>
      <c r="FG183" s="55" t="s">
        <v>1904</v>
      </c>
      <c r="FH183" s="78" t="s">
        <v>953</v>
      </c>
      <c r="FI183" s="78" t="s">
        <v>575</v>
      </c>
      <c r="FJ183" s="55">
        <v>3801</v>
      </c>
      <c r="FK183" s="55">
        <v>6</v>
      </c>
      <c r="FL183" s="78" t="s">
        <v>576</v>
      </c>
      <c r="FM183" s="55"/>
      <c r="FN183" s="55" t="s">
        <v>1900</v>
      </c>
      <c r="FO183" s="55" t="s">
        <v>1900</v>
      </c>
      <c r="FP183" s="55">
        <v>0</v>
      </c>
      <c r="FQ183" s="125">
        <v>30087171.843172975</v>
      </c>
      <c r="FR183" s="125">
        <v>133129.07895209282</v>
      </c>
      <c r="FS183" s="55">
        <v>3</v>
      </c>
      <c r="FT183" s="55">
        <v>1</v>
      </c>
      <c r="FU183" s="55">
        <v>0</v>
      </c>
      <c r="FV183" s="125">
        <v>0</v>
      </c>
      <c r="FW183" s="55">
        <v>2</v>
      </c>
      <c r="FX183" s="125">
        <v>1748923.44</v>
      </c>
      <c r="FY183" s="55">
        <v>1</v>
      </c>
      <c r="FZ183" s="125">
        <v>5216974.95</v>
      </c>
      <c r="GA183" s="55" t="s">
        <v>1900</v>
      </c>
      <c r="GB183" s="55" t="s">
        <v>1900</v>
      </c>
      <c r="GC183" s="55" t="s">
        <v>1900</v>
      </c>
      <c r="GD183" s="124">
        <v>98.25</v>
      </c>
      <c r="GE183" s="124">
        <v>5.75</v>
      </c>
      <c r="GF183" s="125">
        <v>714812.88</v>
      </c>
      <c r="GG183" s="125">
        <v>3162.888849557522</v>
      </c>
      <c r="GH183" s="125">
        <v>4342316.4300000006</v>
      </c>
      <c r="GI183" s="125">
        <v>19213.78951327434</v>
      </c>
      <c r="GJ183" s="125">
        <v>292293.56</v>
      </c>
      <c r="GK183" s="125">
        <v>1293.3343362831858</v>
      </c>
      <c r="GL183" s="125">
        <v>235941.72</v>
      </c>
      <c r="GM183" s="125">
        <v>1043.9899115044248</v>
      </c>
      <c r="GN183" s="125">
        <v>146398.32</v>
      </c>
      <c r="GO183" s="125">
        <v>647.78017699115048</v>
      </c>
      <c r="GP183" s="125">
        <v>10462.56</v>
      </c>
      <c r="GQ183" s="125">
        <v>46.294513274336282</v>
      </c>
      <c r="GR183" s="125">
        <v>17585.11</v>
      </c>
      <c r="GS183" s="125">
        <v>77.810221238938055</v>
      </c>
      <c r="GT183" s="125">
        <v>3639635.1600000006</v>
      </c>
      <c r="GU183" s="125">
        <v>16104.580353982303</v>
      </c>
      <c r="GV183" s="125">
        <v>-2142650.3000000007</v>
      </c>
      <c r="GW183" s="125">
        <v>-9480.753539823012</v>
      </c>
      <c r="GX183" s="55" t="s">
        <v>2155</v>
      </c>
      <c r="GY183" s="55">
        <v>0</v>
      </c>
      <c r="GZ183" s="55">
        <v>0</v>
      </c>
      <c r="HA183" s="55" t="s">
        <v>1901</v>
      </c>
      <c r="HB183" s="172">
        <v>0.72586558489064634</v>
      </c>
      <c r="HC183" s="123">
        <v>38</v>
      </c>
      <c r="HD183" s="153">
        <v>5.6047197640117993E-2</v>
      </c>
      <c r="HE183" s="123">
        <v>3</v>
      </c>
      <c r="HF183" s="153">
        <v>1.3274336283185841E-2</v>
      </c>
      <c r="HG183" s="123">
        <v>1043</v>
      </c>
      <c r="HH183" s="153">
        <v>1.5383480825958702</v>
      </c>
      <c r="HI183" s="123">
        <v>16</v>
      </c>
      <c r="HJ183" s="153">
        <v>7.0796460176991149E-2</v>
      </c>
      <c r="HK183" s="123">
        <v>1186</v>
      </c>
      <c r="HL183" s="153">
        <v>1.7492625368731562</v>
      </c>
      <c r="HM183" s="123">
        <v>7</v>
      </c>
      <c r="HN183" s="153">
        <v>3.0973451327433628E-2</v>
      </c>
      <c r="HO183" s="123">
        <v>499</v>
      </c>
      <c r="HP183" s="153">
        <v>0.7359882005899705</v>
      </c>
      <c r="HQ183" s="123">
        <v>189</v>
      </c>
      <c r="HR183" s="153">
        <v>0.27876106194690264</v>
      </c>
      <c r="HS183" s="123">
        <v>12</v>
      </c>
      <c r="HT183" s="153">
        <v>6</v>
      </c>
      <c r="HU183" s="123">
        <v>6</v>
      </c>
      <c r="HV183" s="153">
        <v>3</v>
      </c>
      <c r="HW183" s="123">
        <v>118</v>
      </c>
      <c r="HX183" s="123">
        <v>39.333333333333336</v>
      </c>
      <c r="HY183" s="153">
        <v>0.81944444444444442</v>
      </c>
      <c r="HZ183" s="123">
        <v>5462</v>
      </c>
      <c r="IA183" s="153">
        <v>8.0560471976401189</v>
      </c>
      <c r="IB183" s="123">
        <v>1</v>
      </c>
      <c r="IC183" s="153">
        <v>4.4247787610619468E-3</v>
      </c>
      <c r="ID183" s="123">
        <v>4477</v>
      </c>
      <c r="IE183" s="153">
        <v>6.6032448377581119</v>
      </c>
      <c r="IF183" s="123">
        <v>253</v>
      </c>
      <c r="IG183" s="153">
        <v>1.1194690265486726</v>
      </c>
      <c r="IH183" s="123">
        <v>210</v>
      </c>
      <c r="II183" s="153">
        <v>0.30973451327433627</v>
      </c>
      <c r="IJ183" s="123">
        <v>64</v>
      </c>
      <c r="IK183" s="153">
        <v>0.2831858407079646</v>
      </c>
      <c r="IL183" s="95">
        <v>0</v>
      </c>
      <c r="IM183" s="95">
        <v>0</v>
      </c>
      <c r="IN183" s="95">
        <v>0</v>
      </c>
      <c r="IO183" s="95">
        <v>0</v>
      </c>
      <c r="IP183" s="95">
        <v>0</v>
      </c>
      <c r="IQ183" s="113" t="s">
        <v>1900</v>
      </c>
      <c r="IR183" s="113" t="s">
        <v>1900</v>
      </c>
      <c r="IS183" s="113" t="s">
        <v>1900</v>
      </c>
      <c r="IT183" s="95">
        <v>41</v>
      </c>
      <c r="IU183" s="95">
        <v>13</v>
      </c>
      <c r="IV183" s="113">
        <v>5.7522123893805309E-2</v>
      </c>
      <c r="IW183" s="95">
        <v>2</v>
      </c>
      <c r="IX183" s="95">
        <v>10</v>
      </c>
      <c r="IY183" s="124">
        <f t="shared" si="32"/>
        <v>0.88495575221238942</v>
      </c>
      <c r="IZ183" s="124">
        <f t="shared" si="32"/>
        <v>4.4247787610619467</v>
      </c>
      <c r="JA183" s="182" t="s">
        <v>272</v>
      </c>
      <c r="JB183" s="182">
        <v>10</v>
      </c>
      <c r="JC183" s="230">
        <v>4.4247787610619468E-2</v>
      </c>
      <c r="JD183" s="205"/>
    </row>
    <row r="184" spans="1:264" s="35" customFormat="1" ht="29.25" customHeight="1">
      <c r="A184" s="122" t="s">
        <v>307</v>
      </c>
      <c r="B184" s="158" t="s">
        <v>307</v>
      </c>
      <c r="C184" s="158" t="s">
        <v>1816</v>
      </c>
      <c r="D184" s="55">
        <v>309</v>
      </c>
      <c r="E184" s="158" t="s">
        <v>1599</v>
      </c>
      <c r="F184" s="145">
        <v>293</v>
      </c>
      <c r="G184" s="55" t="s">
        <v>2153</v>
      </c>
      <c r="H184" s="123">
        <v>213</v>
      </c>
      <c r="I184" s="123">
        <v>405</v>
      </c>
      <c r="J184" s="124">
        <v>1.9014085000000001</v>
      </c>
      <c r="K184" s="124">
        <v>21.852112699999999</v>
      </c>
      <c r="L184" s="123">
        <v>143</v>
      </c>
      <c r="M184" s="123">
        <v>262</v>
      </c>
      <c r="N184" s="123">
        <v>13</v>
      </c>
      <c r="O184" s="123">
        <v>23</v>
      </c>
      <c r="P184" s="123">
        <v>29</v>
      </c>
      <c r="Q184" s="123">
        <v>25</v>
      </c>
      <c r="R184" s="123">
        <v>37</v>
      </c>
      <c r="S184" s="123">
        <v>52</v>
      </c>
      <c r="T184" s="123">
        <v>33</v>
      </c>
      <c r="U184" s="123">
        <v>36</v>
      </c>
      <c r="V184" s="123">
        <v>18</v>
      </c>
      <c r="W184" s="123">
        <v>40</v>
      </c>
      <c r="X184" s="123">
        <v>53</v>
      </c>
      <c r="Y184" s="123">
        <v>30</v>
      </c>
      <c r="Z184" s="123">
        <v>16</v>
      </c>
      <c r="AA184" s="123">
        <v>75</v>
      </c>
      <c r="AB184" s="123">
        <v>125</v>
      </c>
      <c r="AC184" s="123">
        <v>99</v>
      </c>
      <c r="AD184" s="123">
        <v>6</v>
      </c>
      <c r="AE184" s="123">
        <v>74</v>
      </c>
      <c r="AF184" s="123">
        <v>324</v>
      </c>
      <c r="AG184" s="123">
        <v>1</v>
      </c>
      <c r="AH184" s="123">
        <v>0</v>
      </c>
      <c r="AI184" s="123">
        <v>115</v>
      </c>
      <c r="AJ184" s="123">
        <v>37</v>
      </c>
      <c r="AK184" s="123">
        <v>7</v>
      </c>
      <c r="AL184" s="123">
        <v>5</v>
      </c>
      <c r="AM184" s="123">
        <v>24</v>
      </c>
      <c r="AN184" s="125">
        <v>465.75586854460096</v>
      </c>
      <c r="AO184" s="125">
        <v>283</v>
      </c>
      <c r="AP184" s="123">
        <v>3</v>
      </c>
      <c r="AQ184" s="123">
        <v>10</v>
      </c>
      <c r="AR184" s="123">
        <v>99</v>
      </c>
      <c r="AS184" s="123">
        <v>18</v>
      </c>
      <c r="AT184" s="123">
        <v>17</v>
      </c>
      <c r="AU184" s="123">
        <v>11</v>
      </c>
      <c r="AV184" s="123">
        <v>12</v>
      </c>
      <c r="AW184" s="123">
        <v>10</v>
      </c>
      <c r="AX184" s="123">
        <v>8</v>
      </c>
      <c r="AY184" s="123">
        <v>2</v>
      </c>
      <c r="AZ184" s="123">
        <v>23</v>
      </c>
      <c r="BA184" s="125">
        <v>22273.856459330145</v>
      </c>
      <c r="BB184" s="125">
        <v>13732</v>
      </c>
      <c r="BC184" s="123">
        <v>8</v>
      </c>
      <c r="BD184" s="123">
        <v>39</v>
      </c>
      <c r="BE184" s="123">
        <v>68</v>
      </c>
      <c r="BF184" s="123">
        <v>19</v>
      </c>
      <c r="BG184" s="123">
        <v>17</v>
      </c>
      <c r="BH184" s="123">
        <v>8</v>
      </c>
      <c r="BI184" s="123">
        <v>14</v>
      </c>
      <c r="BJ184" s="123">
        <v>7</v>
      </c>
      <c r="BK184" s="123">
        <v>5</v>
      </c>
      <c r="BL184" s="123">
        <v>3</v>
      </c>
      <c r="BM184" s="123">
        <v>7</v>
      </c>
      <c r="BN184" s="123">
        <v>4</v>
      </c>
      <c r="BO184" s="123">
        <v>1</v>
      </c>
      <c r="BP184" s="123">
        <v>2</v>
      </c>
      <c r="BQ184" s="123">
        <v>1</v>
      </c>
      <c r="BR184" s="123">
        <v>0</v>
      </c>
      <c r="BS184" s="123">
        <v>0</v>
      </c>
      <c r="BT184" s="123">
        <v>3</v>
      </c>
      <c r="BU184" s="123">
        <v>0</v>
      </c>
      <c r="BV184" s="123">
        <v>0</v>
      </c>
      <c r="BW184" s="123">
        <v>3</v>
      </c>
      <c r="BX184" s="123">
        <v>88</v>
      </c>
      <c r="BY184" s="125">
        <v>37126.86363636364</v>
      </c>
      <c r="BZ184" s="125">
        <v>30599</v>
      </c>
      <c r="CA184" s="123">
        <v>17</v>
      </c>
      <c r="CB184" s="125">
        <v>8863.6470588235297</v>
      </c>
      <c r="CC184" s="125">
        <v>6888</v>
      </c>
      <c r="CD184" s="123">
        <v>103</v>
      </c>
      <c r="CE184" s="125">
        <v>11925.85436893204</v>
      </c>
      <c r="CF184" s="125">
        <v>10488</v>
      </c>
      <c r="CG184" s="123">
        <v>155</v>
      </c>
      <c r="CH184" s="123">
        <v>30</v>
      </c>
      <c r="CI184" s="123">
        <v>18</v>
      </c>
      <c r="CJ184" s="123">
        <v>5</v>
      </c>
      <c r="CK184" s="123">
        <v>0</v>
      </c>
      <c r="CL184" s="123">
        <v>1</v>
      </c>
      <c r="CM184" s="126">
        <v>4.6948356807511738E-3</v>
      </c>
      <c r="CN184" s="123">
        <v>7</v>
      </c>
      <c r="CO184" s="126">
        <v>3.2863849765258218E-2</v>
      </c>
      <c r="CP184" s="123">
        <v>121</v>
      </c>
      <c r="CQ184" s="123">
        <v>18</v>
      </c>
      <c r="CR184" s="126">
        <v>4.4444444444444446E-2</v>
      </c>
      <c r="CS184" s="123">
        <v>33</v>
      </c>
      <c r="CT184" s="126">
        <f t="shared" si="26"/>
        <v>0.15492957746478872</v>
      </c>
      <c r="CU184" s="123">
        <v>81</v>
      </c>
      <c r="CV184" s="126">
        <f t="shared" si="27"/>
        <v>0.38028169014084506</v>
      </c>
      <c r="CW184" s="123">
        <v>5</v>
      </c>
      <c r="CX184" s="126">
        <f t="shared" si="28"/>
        <v>2.3474178403755867E-2</v>
      </c>
      <c r="CY184" s="123">
        <v>48</v>
      </c>
      <c r="CZ184" s="126">
        <f t="shared" si="29"/>
        <v>0.22535211267605634</v>
      </c>
      <c r="DA184" s="122" t="s">
        <v>2139</v>
      </c>
      <c r="DB184" s="55"/>
      <c r="DC184" s="55">
        <v>27</v>
      </c>
      <c r="DD184" s="55">
        <v>3</v>
      </c>
      <c r="DE184" s="78" t="s">
        <v>309</v>
      </c>
      <c r="DF184" s="127" t="s">
        <v>310</v>
      </c>
      <c r="DG184" s="78" t="s">
        <v>830</v>
      </c>
      <c r="DH184" s="127" t="s">
        <v>831</v>
      </c>
      <c r="DI184" s="78" t="s">
        <v>443</v>
      </c>
      <c r="DJ184" s="127" t="s">
        <v>444</v>
      </c>
      <c r="DK184" s="78" t="s">
        <v>334</v>
      </c>
      <c r="DL184" s="127" t="s">
        <v>832</v>
      </c>
      <c r="DM184" s="127" t="s">
        <v>573</v>
      </c>
      <c r="DN184" s="55" t="s">
        <v>1897</v>
      </c>
      <c r="DO184" s="68">
        <v>16.765285996055201</v>
      </c>
      <c r="DP184" s="55" t="s">
        <v>1898</v>
      </c>
      <c r="DQ184" s="55" t="s">
        <v>272</v>
      </c>
      <c r="DR184" s="127" t="s">
        <v>317</v>
      </c>
      <c r="DS184" s="169" t="s">
        <v>2156</v>
      </c>
      <c r="DT184" s="78">
        <v>2020</v>
      </c>
      <c r="DU184" s="78" t="s">
        <v>267</v>
      </c>
      <c r="DV184" s="123">
        <v>216</v>
      </c>
      <c r="DW184" s="123">
        <v>214</v>
      </c>
      <c r="DX184" s="55">
        <v>0</v>
      </c>
      <c r="DY184" s="55">
        <v>2</v>
      </c>
      <c r="DZ184" s="55">
        <v>0</v>
      </c>
      <c r="EA184" s="55">
        <v>96</v>
      </c>
      <c r="EB184" s="123">
        <v>82</v>
      </c>
      <c r="EC184" s="55">
        <v>33</v>
      </c>
      <c r="ED184" s="55">
        <v>5</v>
      </c>
      <c r="EE184" s="55">
        <v>0</v>
      </c>
      <c r="EF184" s="55">
        <v>0</v>
      </c>
      <c r="EG184" s="55">
        <v>0</v>
      </c>
      <c r="EH184" s="78">
        <v>5</v>
      </c>
      <c r="EI184" s="78">
        <v>0</v>
      </c>
      <c r="EJ184" s="127" t="s">
        <v>268</v>
      </c>
      <c r="EK184" s="127" t="s">
        <v>269</v>
      </c>
      <c r="EL184" s="81">
        <v>32264</v>
      </c>
      <c r="EM184" s="78">
        <v>32</v>
      </c>
      <c r="EN184" s="78" t="s">
        <v>743</v>
      </c>
      <c r="EO184" s="84">
        <v>40754</v>
      </c>
      <c r="EP184" s="78">
        <v>1.32</v>
      </c>
      <c r="EQ184" s="263">
        <v>38011.653903479397</v>
      </c>
      <c r="ER184" s="263">
        <v>58931.398838952802</v>
      </c>
      <c r="ES184" s="84">
        <f t="shared" si="30"/>
        <v>20919.744935473405</v>
      </c>
      <c r="ET184" s="113">
        <f t="shared" si="31"/>
        <v>0.35498469996686649</v>
      </c>
      <c r="EU184" s="55">
        <v>4</v>
      </c>
      <c r="EV184" s="55">
        <v>6</v>
      </c>
      <c r="EW184" s="55" t="s">
        <v>1901</v>
      </c>
      <c r="EX184" s="78" t="s">
        <v>267</v>
      </c>
      <c r="EY184" s="158"/>
      <c r="EZ184" s="158"/>
      <c r="FA184" s="78" t="s">
        <v>272</v>
      </c>
      <c r="FB184" s="55" t="s">
        <v>51</v>
      </c>
      <c r="FC184" s="55" t="s">
        <v>1898</v>
      </c>
      <c r="FD184" s="122"/>
      <c r="FE184" s="55"/>
      <c r="FF184" s="127" t="s">
        <v>272</v>
      </c>
      <c r="FG184" s="55" t="s">
        <v>272</v>
      </c>
      <c r="FH184" s="78" t="s">
        <v>1600</v>
      </c>
      <c r="FI184" s="78" t="s">
        <v>575</v>
      </c>
      <c r="FJ184" s="55">
        <v>3801</v>
      </c>
      <c r="FK184" s="55">
        <v>6</v>
      </c>
      <c r="FL184" s="78" t="s">
        <v>576</v>
      </c>
      <c r="FM184" s="55"/>
      <c r="FN184" s="55" t="s">
        <v>1900</v>
      </c>
      <c r="FO184" s="55" t="s">
        <v>1900</v>
      </c>
      <c r="FP184" s="55">
        <v>1</v>
      </c>
      <c r="FQ184" s="125">
        <v>47407318.380510569</v>
      </c>
      <c r="FR184" s="125">
        <v>219478.32583569709</v>
      </c>
      <c r="FS184" s="55">
        <v>3</v>
      </c>
      <c r="FT184" s="55">
        <v>4</v>
      </c>
      <c r="FU184" s="55">
        <v>0</v>
      </c>
      <c r="FV184" s="125">
        <v>0</v>
      </c>
      <c r="FW184" s="55">
        <v>3</v>
      </c>
      <c r="FX184" s="125">
        <v>496902.72</v>
      </c>
      <c r="FY184" s="55">
        <v>0</v>
      </c>
      <c r="FZ184" s="125">
        <v>0</v>
      </c>
      <c r="GA184" s="55" t="s">
        <v>1900</v>
      </c>
      <c r="GB184" s="55" t="s">
        <v>1900</v>
      </c>
      <c r="GC184" s="55" t="s">
        <v>1900</v>
      </c>
      <c r="GD184" s="124">
        <v>95.32</v>
      </c>
      <c r="GE184" s="124">
        <v>21.96</v>
      </c>
      <c r="GF184" s="125">
        <v>1028480.56</v>
      </c>
      <c r="GG184" s="125">
        <v>4805.9839252336451</v>
      </c>
      <c r="GH184" s="125">
        <v>4011591.1399999992</v>
      </c>
      <c r="GI184" s="125">
        <v>18745.7529906542</v>
      </c>
      <c r="GJ184" s="125">
        <v>239744.67</v>
      </c>
      <c r="GK184" s="125">
        <v>1120.3021962616824</v>
      </c>
      <c r="GL184" s="125">
        <v>263280.21999999997</v>
      </c>
      <c r="GM184" s="125">
        <v>1230.2814018691588</v>
      </c>
      <c r="GN184" s="125">
        <v>43620.06</v>
      </c>
      <c r="GO184" s="125">
        <v>203.83205607476634</v>
      </c>
      <c r="GP184" s="125">
        <v>14361.31</v>
      </c>
      <c r="GQ184" s="125">
        <v>67.108925233644854</v>
      </c>
      <c r="GR184" s="125">
        <v>16208.61</v>
      </c>
      <c r="GS184" s="125">
        <v>75.741168224299074</v>
      </c>
      <c r="GT184" s="125">
        <v>3434376.2699999991</v>
      </c>
      <c r="GU184" s="125">
        <v>16048.48724299065</v>
      </c>
      <c r="GV184" s="125">
        <v>-1711819.9099999988</v>
      </c>
      <c r="GW184" s="125">
        <v>-7999.1584579439195</v>
      </c>
      <c r="GX184" s="55">
        <v>0</v>
      </c>
      <c r="GY184" s="55">
        <v>0</v>
      </c>
      <c r="GZ184" s="55">
        <v>0</v>
      </c>
      <c r="HA184" s="55" t="s">
        <v>1901</v>
      </c>
      <c r="HB184" s="172">
        <v>0.92825156271905773</v>
      </c>
      <c r="HC184" s="123">
        <v>89</v>
      </c>
      <c r="HD184" s="153">
        <v>0.13862928348909659</v>
      </c>
      <c r="HE184" s="123">
        <v>10</v>
      </c>
      <c r="HF184" s="153">
        <v>4.6728971962616821E-2</v>
      </c>
      <c r="HG184" s="123">
        <v>1884</v>
      </c>
      <c r="HH184" s="153">
        <v>2.9345794392523366</v>
      </c>
      <c r="HI184" s="123">
        <v>48</v>
      </c>
      <c r="HJ184" s="153">
        <v>0.22429906542056074</v>
      </c>
      <c r="HK184" s="123">
        <v>898</v>
      </c>
      <c r="HL184" s="153">
        <v>1.3987538940809967</v>
      </c>
      <c r="HM184" s="123">
        <v>4</v>
      </c>
      <c r="HN184" s="153">
        <v>1.8691588785046728E-2</v>
      </c>
      <c r="HO184" s="123">
        <v>409</v>
      </c>
      <c r="HP184" s="153">
        <v>0.63707165109034269</v>
      </c>
      <c r="HQ184" s="123">
        <v>425</v>
      </c>
      <c r="HR184" s="153">
        <v>0.66199376947040489</v>
      </c>
      <c r="HS184" s="123">
        <v>1</v>
      </c>
      <c r="HT184" s="153">
        <v>0.5</v>
      </c>
      <c r="HU184" s="123">
        <v>2</v>
      </c>
      <c r="HV184" s="153">
        <v>1</v>
      </c>
      <c r="HW184" s="123">
        <v>218</v>
      </c>
      <c r="HX184" s="123">
        <v>72.666666666666671</v>
      </c>
      <c r="HY184" s="153">
        <v>1.0092592592592593</v>
      </c>
      <c r="HZ184" s="123">
        <v>6371</v>
      </c>
      <c r="IA184" s="153">
        <v>9.9236760124610583</v>
      </c>
      <c r="IB184" s="123">
        <v>9</v>
      </c>
      <c r="IC184" s="153">
        <v>4.2056074766355138E-2</v>
      </c>
      <c r="ID184" s="123">
        <v>5255</v>
      </c>
      <c r="IE184" s="153">
        <v>8.1853582554517139</v>
      </c>
      <c r="IF184" s="123">
        <v>370</v>
      </c>
      <c r="IG184" s="153">
        <v>1.7289719626168225</v>
      </c>
      <c r="IH184" s="123">
        <v>321</v>
      </c>
      <c r="II184" s="153">
        <v>0.5</v>
      </c>
      <c r="IJ184" s="123">
        <v>141</v>
      </c>
      <c r="IK184" s="153">
        <v>0.65887850467289721</v>
      </c>
      <c r="IL184" s="95">
        <v>0</v>
      </c>
      <c r="IM184" s="95">
        <v>0</v>
      </c>
      <c r="IN184" s="95">
        <v>0</v>
      </c>
      <c r="IO184" s="95">
        <v>0</v>
      </c>
      <c r="IP184" s="95">
        <v>0</v>
      </c>
      <c r="IQ184" s="113" t="s">
        <v>1900</v>
      </c>
      <c r="IR184" s="113" t="s">
        <v>1900</v>
      </c>
      <c r="IS184" s="113" t="s">
        <v>1900</v>
      </c>
      <c r="IT184" s="95">
        <v>41</v>
      </c>
      <c r="IU184" s="95">
        <v>43</v>
      </c>
      <c r="IV184" s="113">
        <v>0.20093457943925233</v>
      </c>
      <c r="IW184" s="95" t="s">
        <v>1900</v>
      </c>
      <c r="IX184" s="95" t="s">
        <v>1900</v>
      </c>
      <c r="IY184" s="124" t="s">
        <v>1900</v>
      </c>
      <c r="IZ184" s="124" t="s">
        <v>1900</v>
      </c>
      <c r="JA184" s="182" t="s">
        <v>267</v>
      </c>
      <c r="JB184" s="182">
        <v>3</v>
      </c>
      <c r="JC184" s="230">
        <v>1.3888888888888888E-2</v>
      </c>
      <c r="JD184" s="205"/>
    </row>
    <row r="185" spans="1:264" s="35" customFormat="1" ht="29.25" customHeight="1">
      <c r="A185" s="122" t="s">
        <v>307</v>
      </c>
      <c r="B185" s="158" t="s">
        <v>307</v>
      </c>
      <c r="C185" s="158" t="s">
        <v>1816</v>
      </c>
      <c r="D185" s="55">
        <v>309</v>
      </c>
      <c r="E185" s="158" t="s">
        <v>1602</v>
      </c>
      <c r="F185" s="145">
        <v>523</v>
      </c>
      <c r="G185" s="55" t="s">
        <v>2153</v>
      </c>
      <c r="H185" s="123">
        <v>87</v>
      </c>
      <c r="I185" s="123">
        <v>176</v>
      </c>
      <c r="J185" s="124">
        <v>2.0229884999999999</v>
      </c>
      <c r="K185" s="124">
        <v>24.031034500000001</v>
      </c>
      <c r="L185" s="123">
        <v>51</v>
      </c>
      <c r="M185" s="123">
        <v>125</v>
      </c>
      <c r="N185" s="123">
        <v>9</v>
      </c>
      <c r="O185" s="123">
        <v>8</v>
      </c>
      <c r="P185" s="123">
        <v>10</v>
      </c>
      <c r="Q185" s="123">
        <v>14</v>
      </c>
      <c r="R185" s="123">
        <v>13</v>
      </c>
      <c r="S185" s="123">
        <v>23</v>
      </c>
      <c r="T185" s="123">
        <v>21</v>
      </c>
      <c r="U185" s="123">
        <v>14</v>
      </c>
      <c r="V185" s="123">
        <v>17</v>
      </c>
      <c r="W185" s="123">
        <v>19</v>
      </c>
      <c r="X185" s="123">
        <v>18</v>
      </c>
      <c r="Y185" s="123">
        <v>8</v>
      </c>
      <c r="Z185" s="123">
        <v>2</v>
      </c>
      <c r="AA185" s="123">
        <v>37</v>
      </c>
      <c r="AB185" s="123">
        <v>43</v>
      </c>
      <c r="AC185" s="123">
        <v>28</v>
      </c>
      <c r="AD185" s="123">
        <v>0</v>
      </c>
      <c r="AE185" s="123">
        <v>71</v>
      </c>
      <c r="AF185" s="123">
        <v>104</v>
      </c>
      <c r="AG185" s="123">
        <v>0</v>
      </c>
      <c r="AH185" s="123">
        <v>1</v>
      </c>
      <c r="AI185" s="123">
        <v>40</v>
      </c>
      <c r="AJ185" s="123">
        <v>15</v>
      </c>
      <c r="AK185" s="123">
        <v>2</v>
      </c>
      <c r="AL185" s="123">
        <v>1</v>
      </c>
      <c r="AM185" s="123">
        <v>7</v>
      </c>
      <c r="AN185" s="125">
        <v>532.33333333333337</v>
      </c>
      <c r="AO185" s="125">
        <v>363</v>
      </c>
      <c r="AP185" s="123">
        <v>0</v>
      </c>
      <c r="AQ185" s="123">
        <v>5</v>
      </c>
      <c r="AR185" s="123">
        <v>35</v>
      </c>
      <c r="AS185" s="123">
        <v>6</v>
      </c>
      <c r="AT185" s="123">
        <v>13</v>
      </c>
      <c r="AU185" s="123">
        <v>3</v>
      </c>
      <c r="AV185" s="123">
        <v>3</v>
      </c>
      <c r="AW185" s="123">
        <v>4</v>
      </c>
      <c r="AX185" s="123">
        <v>4</v>
      </c>
      <c r="AY185" s="123">
        <v>2</v>
      </c>
      <c r="AZ185" s="123">
        <v>12</v>
      </c>
      <c r="BA185" s="125">
        <v>26391.523255813954</v>
      </c>
      <c r="BB185" s="125">
        <v>17958</v>
      </c>
      <c r="BC185" s="123">
        <v>2</v>
      </c>
      <c r="BD185" s="123">
        <v>15</v>
      </c>
      <c r="BE185" s="123">
        <v>20</v>
      </c>
      <c r="BF185" s="123">
        <v>13</v>
      </c>
      <c r="BG185" s="123">
        <v>11</v>
      </c>
      <c r="BH185" s="123">
        <v>3</v>
      </c>
      <c r="BI185" s="123">
        <v>6</v>
      </c>
      <c r="BJ185" s="123">
        <v>4</v>
      </c>
      <c r="BK185" s="123">
        <v>1</v>
      </c>
      <c r="BL185" s="123">
        <v>2</v>
      </c>
      <c r="BM185" s="123">
        <v>1</v>
      </c>
      <c r="BN185" s="123">
        <v>0</v>
      </c>
      <c r="BO185" s="123">
        <v>1</v>
      </c>
      <c r="BP185" s="123">
        <v>1</v>
      </c>
      <c r="BQ185" s="123">
        <v>1</v>
      </c>
      <c r="BR185" s="123">
        <v>0</v>
      </c>
      <c r="BS185" s="123">
        <v>0</v>
      </c>
      <c r="BT185" s="123">
        <v>1</v>
      </c>
      <c r="BU185" s="123">
        <v>0</v>
      </c>
      <c r="BV185" s="123">
        <v>0</v>
      </c>
      <c r="BW185" s="123">
        <v>4</v>
      </c>
      <c r="BX185" s="123">
        <v>47</v>
      </c>
      <c r="BY185" s="125">
        <v>38249.063829787236</v>
      </c>
      <c r="BZ185" s="125">
        <v>24570</v>
      </c>
      <c r="CA185" s="123">
        <v>10</v>
      </c>
      <c r="CB185" s="125">
        <v>12557.7</v>
      </c>
      <c r="CC185" s="125">
        <v>8818</v>
      </c>
      <c r="CD185" s="123">
        <v>31</v>
      </c>
      <c r="CE185" s="125">
        <v>12557.193548387097</v>
      </c>
      <c r="CF185" s="125">
        <v>10296</v>
      </c>
      <c r="CG185" s="123">
        <v>62</v>
      </c>
      <c r="CH185" s="123">
        <v>11</v>
      </c>
      <c r="CI185" s="123">
        <v>7</v>
      </c>
      <c r="CJ185" s="123">
        <v>3</v>
      </c>
      <c r="CK185" s="123">
        <v>2</v>
      </c>
      <c r="CL185" s="123">
        <v>3</v>
      </c>
      <c r="CM185" s="126">
        <v>3.4482758620689655E-2</v>
      </c>
      <c r="CN185" s="123">
        <v>5</v>
      </c>
      <c r="CO185" s="126">
        <v>5.7471264367816091E-2</v>
      </c>
      <c r="CP185" s="123">
        <v>46</v>
      </c>
      <c r="CQ185" s="123">
        <v>10</v>
      </c>
      <c r="CR185" s="126">
        <v>5.6818181818181816E-2</v>
      </c>
      <c r="CS185" s="123">
        <v>11</v>
      </c>
      <c r="CT185" s="126">
        <f t="shared" si="26"/>
        <v>0.12643678160919541</v>
      </c>
      <c r="CU185" s="123">
        <v>44</v>
      </c>
      <c r="CV185" s="126">
        <f t="shared" si="27"/>
        <v>0.50574712643678166</v>
      </c>
      <c r="CW185" s="123">
        <v>8</v>
      </c>
      <c r="CX185" s="126">
        <f t="shared" si="28"/>
        <v>9.1954022988505746E-2</v>
      </c>
      <c r="CY185" s="123">
        <v>17</v>
      </c>
      <c r="CZ185" s="126">
        <f t="shared" si="29"/>
        <v>0.19540229885057472</v>
      </c>
      <c r="DA185" s="122" t="s">
        <v>2139</v>
      </c>
      <c r="DB185" s="55"/>
      <c r="DC185" s="55">
        <v>0</v>
      </c>
      <c r="DD185" s="55">
        <v>1</v>
      </c>
      <c r="DE185" s="78" t="s">
        <v>309</v>
      </c>
      <c r="DF185" s="127" t="s">
        <v>310</v>
      </c>
      <c r="DG185" s="78" t="s">
        <v>1603</v>
      </c>
      <c r="DH185" s="127" t="s">
        <v>1604</v>
      </c>
      <c r="DI185" s="78" t="s">
        <v>443</v>
      </c>
      <c r="DJ185" s="127" t="s">
        <v>444</v>
      </c>
      <c r="DK185" s="78" t="s">
        <v>1605</v>
      </c>
      <c r="DL185" s="127" t="s">
        <v>1606</v>
      </c>
      <c r="DM185" s="127" t="s">
        <v>573</v>
      </c>
      <c r="DN185" s="55" t="s">
        <v>1897</v>
      </c>
      <c r="DO185" s="68">
        <v>16.765285996055201</v>
      </c>
      <c r="DP185" s="55" t="s">
        <v>1898</v>
      </c>
      <c r="DQ185" s="55" t="s">
        <v>272</v>
      </c>
      <c r="DR185" s="127" t="s">
        <v>317</v>
      </c>
      <c r="DS185" s="169" t="s">
        <v>2156</v>
      </c>
      <c r="DT185" s="78">
        <v>2020</v>
      </c>
      <c r="DU185" s="78" t="s">
        <v>267</v>
      </c>
      <c r="DV185" s="123">
        <v>88</v>
      </c>
      <c r="DW185" s="123">
        <v>87</v>
      </c>
      <c r="DX185" s="55">
        <v>0</v>
      </c>
      <c r="DY185" s="55">
        <v>1</v>
      </c>
      <c r="DZ185" s="55">
        <v>0</v>
      </c>
      <c r="EA185" s="55">
        <v>20</v>
      </c>
      <c r="EB185" s="123">
        <v>55</v>
      </c>
      <c r="EC185" s="55">
        <v>11</v>
      </c>
      <c r="ED185" s="55">
        <v>2</v>
      </c>
      <c r="EE185" s="55">
        <v>0</v>
      </c>
      <c r="EF185" s="55">
        <v>0</v>
      </c>
      <c r="EG185" s="55">
        <v>0</v>
      </c>
      <c r="EH185" s="78">
        <v>7</v>
      </c>
      <c r="EI185" s="78">
        <v>0</v>
      </c>
      <c r="EJ185" s="127" t="s">
        <v>268</v>
      </c>
      <c r="EK185" s="127" t="s">
        <v>290</v>
      </c>
      <c r="EL185" s="81">
        <v>32111</v>
      </c>
      <c r="EM185" s="78">
        <v>33</v>
      </c>
      <c r="EN185" s="78" t="s">
        <v>390</v>
      </c>
      <c r="EO185" s="84">
        <v>18156</v>
      </c>
      <c r="EP185" s="78">
        <v>0.57999999999999996</v>
      </c>
      <c r="EQ185" s="263">
        <v>18131.8532801519</v>
      </c>
      <c r="ER185" s="263">
        <v>25768.431781543401</v>
      </c>
      <c r="ES185" s="84">
        <f t="shared" si="30"/>
        <v>7636.578501391501</v>
      </c>
      <c r="ET185" s="113">
        <f t="shared" si="31"/>
        <v>0.29635402596991517</v>
      </c>
      <c r="EU185" s="55">
        <v>10</v>
      </c>
      <c r="EV185" s="55">
        <v>0</v>
      </c>
      <c r="EW185" s="55" t="s">
        <v>1901</v>
      </c>
      <c r="EX185" s="78" t="s">
        <v>267</v>
      </c>
      <c r="EY185" s="158"/>
      <c r="EZ185" s="158"/>
      <c r="FA185" s="78" t="s">
        <v>272</v>
      </c>
      <c r="FB185" s="55" t="s">
        <v>51</v>
      </c>
      <c r="FC185" s="55" t="s">
        <v>1898</v>
      </c>
      <c r="FD185" s="122"/>
      <c r="FE185" s="55"/>
      <c r="FF185" s="127" t="s">
        <v>272</v>
      </c>
      <c r="FG185" s="55" t="s">
        <v>272</v>
      </c>
      <c r="FH185" s="78" t="s">
        <v>1607</v>
      </c>
      <c r="FI185" s="78" t="s">
        <v>575</v>
      </c>
      <c r="FJ185" s="55">
        <v>3801</v>
      </c>
      <c r="FK185" s="55">
        <v>6</v>
      </c>
      <c r="FL185" s="78" t="s">
        <v>576</v>
      </c>
      <c r="FM185" s="55"/>
      <c r="FN185" s="55" t="s">
        <v>1900</v>
      </c>
      <c r="FO185" s="55" t="s">
        <v>1900</v>
      </c>
      <c r="FP185" s="55">
        <v>0</v>
      </c>
      <c r="FQ185" s="125">
        <v>25226000.955294117</v>
      </c>
      <c r="FR185" s="125">
        <v>286659.10176470591</v>
      </c>
      <c r="FS185" s="55" t="s">
        <v>1920</v>
      </c>
      <c r="FT185" s="55">
        <v>1.28</v>
      </c>
      <c r="FU185" s="55">
        <v>0</v>
      </c>
      <c r="FV185" s="125">
        <v>0</v>
      </c>
      <c r="FW185" s="55">
        <v>0</v>
      </c>
      <c r="FX185" s="125">
        <v>0</v>
      </c>
      <c r="FY185" s="55">
        <v>0</v>
      </c>
      <c r="FZ185" s="125">
        <v>0</v>
      </c>
      <c r="GA185" s="55" t="s">
        <v>1900</v>
      </c>
      <c r="GB185" s="55" t="s">
        <v>1900</v>
      </c>
      <c r="GC185" s="55" t="s">
        <v>1900</v>
      </c>
      <c r="GD185" s="124">
        <v>89.04</v>
      </c>
      <c r="GE185" s="124">
        <v>18.39</v>
      </c>
      <c r="GF185" s="125">
        <v>473098.65</v>
      </c>
      <c r="GG185" s="125">
        <v>5437.9155172413793</v>
      </c>
      <c r="GH185" s="125">
        <v>1578458.8099999998</v>
      </c>
      <c r="GI185" s="125">
        <v>18143.204712643677</v>
      </c>
      <c r="GJ185" s="125">
        <v>111378.22</v>
      </c>
      <c r="GK185" s="125">
        <v>1280.2094252873562</v>
      </c>
      <c r="GL185" s="125">
        <v>141401.01</v>
      </c>
      <c r="GM185" s="125">
        <v>1625.2989655172414</v>
      </c>
      <c r="GN185" s="125">
        <v>32180.36</v>
      </c>
      <c r="GO185" s="125">
        <v>369.88919540229887</v>
      </c>
      <c r="GP185" s="125">
        <v>20584.14</v>
      </c>
      <c r="GQ185" s="125">
        <v>236.59931034482759</v>
      </c>
      <c r="GR185" s="125">
        <v>19935.14</v>
      </c>
      <c r="GS185" s="125">
        <v>229.13954022988506</v>
      </c>
      <c r="GT185" s="125">
        <v>1252979.9399999997</v>
      </c>
      <c r="GU185" s="125">
        <v>14402.068275862066</v>
      </c>
      <c r="GV185" s="125">
        <v>-535053.0399999998</v>
      </c>
      <c r="GW185" s="125">
        <v>-6150.0349425287332</v>
      </c>
      <c r="GX185" s="55" t="s">
        <v>2157</v>
      </c>
      <c r="GY185" s="55">
        <v>0</v>
      </c>
      <c r="GZ185" s="55">
        <v>0</v>
      </c>
      <c r="HA185" s="55" t="s">
        <v>1901</v>
      </c>
      <c r="HB185" s="172">
        <v>1.3650594496711248</v>
      </c>
      <c r="HC185" s="123">
        <v>40</v>
      </c>
      <c r="HD185" s="153">
        <v>0.15325670498084293</v>
      </c>
      <c r="HE185" s="123">
        <v>4</v>
      </c>
      <c r="HF185" s="153">
        <v>4.5977011494252873E-2</v>
      </c>
      <c r="HG185" s="123">
        <v>704</v>
      </c>
      <c r="HH185" s="153">
        <v>2.6973180076628354</v>
      </c>
      <c r="HI185" s="123">
        <v>8</v>
      </c>
      <c r="HJ185" s="153">
        <v>9.1954022988505746E-2</v>
      </c>
      <c r="HK185" s="123">
        <v>265</v>
      </c>
      <c r="HL185" s="153">
        <v>1.0153256704980842</v>
      </c>
      <c r="HM185" s="123">
        <v>0</v>
      </c>
      <c r="HN185" s="153">
        <v>0</v>
      </c>
      <c r="HO185" s="123">
        <v>102</v>
      </c>
      <c r="HP185" s="153">
        <v>0.39080459770114945</v>
      </c>
      <c r="HQ185" s="123">
        <v>349</v>
      </c>
      <c r="HR185" s="153">
        <v>1.3371647509578544</v>
      </c>
      <c r="HS185" s="123">
        <v>0</v>
      </c>
      <c r="HT185" s="153">
        <v>0</v>
      </c>
      <c r="HU185" s="123">
        <v>0</v>
      </c>
      <c r="HV185" s="153">
        <v>0</v>
      </c>
      <c r="HW185" s="123"/>
      <c r="HX185" s="123"/>
      <c r="HY185" s="153"/>
      <c r="HZ185" s="123">
        <v>2751</v>
      </c>
      <c r="IA185" s="153">
        <v>10.540229885057471</v>
      </c>
      <c r="IB185" s="123">
        <v>1</v>
      </c>
      <c r="IC185" s="153">
        <v>1.1494252873563218E-2</v>
      </c>
      <c r="ID185" s="123">
        <v>1858</v>
      </c>
      <c r="IE185" s="153">
        <v>7.1187739463601538</v>
      </c>
      <c r="IF185" s="123">
        <v>110</v>
      </c>
      <c r="IG185" s="153">
        <v>1.264367816091954</v>
      </c>
      <c r="IH185" s="123">
        <v>135</v>
      </c>
      <c r="II185" s="153">
        <v>0.51724137931034486</v>
      </c>
      <c r="IJ185" s="123">
        <v>50</v>
      </c>
      <c r="IK185" s="153">
        <v>0.57471264367816088</v>
      </c>
      <c r="IL185" s="95">
        <v>0</v>
      </c>
      <c r="IM185" s="95">
        <v>0</v>
      </c>
      <c r="IN185" s="95">
        <v>0</v>
      </c>
      <c r="IO185" s="95">
        <v>0</v>
      </c>
      <c r="IP185" s="95">
        <v>0</v>
      </c>
      <c r="IQ185" s="113" t="s">
        <v>1900</v>
      </c>
      <c r="IR185" s="113" t="s">
        <v>1900</v>
      </c>
      <c r="IS185" s="113" t="s">
        <v>1900</v>
      </c>
      <c r="IT185" s="95">
        <v>41</v>
      </c>
      <c r="IU185" s="95">
        <v>6</v>
      </c>
      <c r="IV185" s="113">
        <v>6.8965517241379309E-2</v>
      </c>
      <c r="IW185" s="95" t="s">
        <v>1900</v>
      </c>
      <c r="IX185" s="95" t="s">
        <v>1900</v>
      </c>
      <c r="IY185" s="124" t="s">
        <v>1900</v>
      </c>
      <c r="IZ185" s="124" t="s">
        <v>1900</v>
      </c>
      <c r="JA185" s="182" t="s">
        <v>267</v>
      </c>
      <c r="JB185" s="182">
        <v>1</v>
      </c>
      <c r="JC185" s="230">
        <v>1.1363636363636364E-2</v>
      </c>
      <c r="JD185" s="205"/>
    </row>
    <row r="186" spans="1:264" s="35" customFormat="1" ht="29.25" customHeight="1">
      <c r="A186" s="122" t="s">
        <v>307</v>
      </c>
      <c r="B186" s="158" t="s">
        <v>307</v>
      </c>
      <c r="C186" s="158" t="s">
        <v>1816</v>
      </c>
      <c r="D186" s="55">
        <v>309</v>
      </c>
      <c r="E186" s="158" t="s">
        <v>1612</v>
      </c>
      <c r="F186" s="145">
        <v>330</v>
      </c>
      <c r="G186" s="55" t="s">
        <v>2153</v>
      </c>
      <c r="H186" s="123">
        <v>32</v>
      </c>
      <c r="I186" s="123">
        <v>67</v>
      </c>
      <c r="J186" s="124">
        <v>2.09375</v>
      </c>
      <c r="K186" s="124">
        <v>18.703125</v>
      </c>
      <c r="L186" s="123">
        <v>24</v>
      </c>
      <c r="M186" s="123">
        <v>43</v>
      </c>
      <c r="N186" s="123">
        <v>4</v>
      </c>
      <c r="O186" s="123">
        <v>7</v>
      </c>
      <c r="P186" s="123">
        <v>4</v>
      </c>
      <c r="Q186" s="123">
        <v>5</v>
      </c>
      <c r="R186" s="123">
        <v>3</v>
      </c>
      <c r="S186" s="123">
        <v>11</v>
      </c>
      <c r="T186" s="123">
        <v>3</v>
      </c>
      <c r="U186" s="123">
        <v>2</v>
      </c>
      <c r="V186" s="123">
        <v>7</v>
      </c>
      <c r="W186" s="123">
        <v>3</v>
      </c>
      <c r="X186" s="123">
        <v>11</v>
      </c>
      <c r="Y186" s="123">
        <v>3</v>
      </c>
      <c r="Z186" s="123">
        <v>4</v>
      </c>
      <c r="AA186" s="123">
        <v>18</v>
      </c>
      <c r="AB186" s="123">
        <v>19</v>
      </c>
      <c r="AC186" s="123">
        <v>18</v>
      </c>
      <c r="AD186" s="123">
        <v>3</v>
      </c>
      <c r="AE186" s="123">
        <v>4</v>
      </c>
      <c r="AF186" s="123">
        <v>60</v>
      </c>
      <c r="AG186" s="123">
        <v>0</v>
      </c>
      <c r="AH186" s="123">
        <v>0</v>
      </c>
      <c r="AI186" s="123">
        <v>23</v>
      </c>
      <c r="AJ186" s="123">
        <v>7</v>
      </c>
      <c r="AK186" s="123">
        <v>0</v>
      </c>
      <c r="AL186" s="123">
        <v>1</v>
      </c>
      <c r="AM186" s="123">
        <v>4</v>
      </c>
      <c r="AN186" s="125">
        <v>514.40625</v>
      </c>
      <c r="AO186" s="125">
        <v>329.5</v>
      </c>
      <c r="AP186" s="123">
        <v>0</v>
      </c>
      <c r="AQ186" s="123">
        <v>2</v>
      </c>
      <c r="AR186" s="123">
        <v>13</v>
      </c>
      <c r="AS186" s="123">
        <v>4</v>
      </c>
      <c r="AT186" s="123">
        <v>1</v>
      </c>
      <c r="AU186" s="123">
        <v>3</v>
      </c>
      <c r="AV186" s="123">
        <v>2</v>
      </c>
      <c r="AW186" s="123">
        <v>1</v>
      </c>
      <c r="AX186" s="123">
        <v>0</v>
      </c>
      <c r="AY186" s="123">
        <v>2</v>
      </c>
      <c r="AZ186" s="123">
        <v>4</v>
      </c>
      <c r="BA186" s="125">
        <v>26365.59375</v>
      </c>
      <c r="BB186" s="125">
        <v>14588.5</v>
      </c>
      <c r="BC186" s="123">
        <v>0</v>
      </c>
      <c r="BD186" s="123">
        <v>5</v>
      </c>
      <c r="BE186" s="123">
        <v>11</v>
      </c>
      <c r="BF186" s="123">
        <v>3</v>
      </c>
      <c r="BG186" s="123">
        <v>4</v>
      </c>
      <c r="BH186" s="123">
        <v>2</v>
      </c>
      <c r="BI186" s="123">
        <v>0</v>
      </c>
      <c r="BJ186" s="123">
        <v>1</v>
      </c>
      <c r="BK186" s="123">
        <v>0</v>
      </c>
      <c r="BL186" s="123">
        <v>2</v>
      </c>
      <c r="BM186" s="123">
        <v>0</v>
      </c>
      <c r="BN186" s="123">
        <v>2</v>
      </c>
      <c r="BO186" s="123">
        <v>0</v>
      </c>
      <c r="BP186" s="123">
        <v>0</v>
      </c>
      <c r="BQ186" s="123">
        <v>0</v>
      </c>
      <c r="BR186" s="123">
        <v>0</v>
      </c>
      <c r="BS186" s="123">
        <v>0</v>
      </c>
      <c r="BT186" s="123">
        <v>1</v>
      </c>
      <c r="BU186" s="123">
        <v>0</v>
      </c>
      <c r="BV186" s="123">
        <v>0</v>
      </c>
      <c r="BW186" s="123">
        <v>1</v>
      </c>
      <c r="BX186" s="123">
        <v>12</v>
      </c>
      <c r="BY186" s="125">
        <v>48994.333333333336</v>
      </c>
      <c r="BZ186" s="125">
        <v>42251.5</v>
      </c>
      <c r="CA186" s="123">
        <v>3</v>
      </c>
      <c r="CB186" s="125">
        <v>29040.333333333332</v>
      </c>
      <c r="CC186" s="125">
        <v>15072</v>
      </c>
      <c r="CD186" s="123">
        <v>18</v>
      </c>
      <c r="CE186" s="125">
        <v>12641.944444444445</v>
      </c>
      <c r="CF186" s="125">
        <v>10416</v>
      </c>
      <c r="CG186" s="123">
        <v>23</v>
      </c>
      <c r="CH186" s="123">
        <v>5</v>
      </c>
      <c r="CI186" s="123">
        <v>3</v>
      </c>
      <c r="CJ186" s="123">
        <v>0</v>
      </c>
      <c r="CK186" s="123">
        <v>1</v>
      </c>
      <c r="CL186" s="123">
        <v>1</v>
      </c>
      <c r="CM186" s="126">
        <v>3.125E-2</v>
      </c>
      <c r="CN186" s="123">
        <v>2</v>
      </c>
      <c r="CO186" s="126">
        <v>6.25E-2</v>
      </c>
      <c r="CP186" s="123">
        <v>18</v>
      </c>
      <c r="CQ186" s="123">
        <v>6</v>
      </c>
      <c r="CR186" s="126">
        <v>8.9552238805970144E-2</v>
      </c>
      <c r="CS186" s="123">
        <v>11</v>
      </c>
      <c r="CT186" s="126">
        <f t="shared" si="26"/>
        <v>0.34375</v>
      </c>
      <c r="CU186" s="123">
        <v>7</v>
      </c>
      <c r="CV186" s="126">
        <f t="shared" si="27"/>
        <v>0.21875</v>
      </c>
      <c r="CW186" s="123">
        <v>5</v>
      </c>
      <c r="CX186" s="126">
        <f t="shared" si="28"/>
        <v>0.15625</v>
      </c>
      <c r="CY186" s="123">
        <v>5</v>
      </c>
      <c r="CZ186" s="126">
        <f t="shared" si="29"/>
        <v>0.15625</v>
      </c>
      <c r="DA186" s="122" t="s">
        <v>2139</v>
      </c>
      <c r="DB186" s="55"/>
      <c r="DC186" s="55">
        <v>0</v>
      </c>
      <c r="DD186" s="55">
        <v>0</v>
      </c>
      <c r="DE186" s="78" t="s">
        <v>309</v>
      </c>
      <c r="DF186" s="127" t="s">
        <v>310</v>
      </c>
      <c r="DG186" s="78" t="s">
        <v>830</v>
      </c>
      <c r="DH186" s="127" t="s">
        <v>831</v>
      </c>
      <c r="DI186" s="78" t="s">
        <v>443</v>
      </c>
      <c r="DJ186" s="127" t="s">
        <v>444</v>
      </c>
      <c r="DK186" s="78" t="s">
        <v>334</v>
      </c>
      <c r="DL186" s="127" t="s">
        <v>832</v>
      </c>
      <c r="DM186" s="127" t="s">
        <v>573</v>
      </c>
      <c r="DN186" s="55" t="s">
        <v>1897</v>
      </c>
      <c r="DO186" s="68">
        <v>16.765285996055201</v>
      </c>
      <c r="DP186" s="55" t="s">
        <v>1898</v>
      </c>
      <c r="DQ186" s="55" t="s">
        <v>272</v>
      </c>
      <c r="DR186" s="127" t="s">
        <v>317</v>
      </c>
      <c r="DS186" s="169" t="s">
        <v>2156</v>
      </c>
      <c r="DT186" s="78">
        <v>2020</v>
      </c>
      <c r="DU186" s="78" t="s">
        <v>267</v>
      </c>
      <c r="DV186" s="123">
        <v>32</v>
      </c>
      <c r="DW186" s="123">
        <v>32</v>
      </c>
      <c r="DX186" s="55">
        <v>0</v>
      </c>
      <c r="DY186" s="55">
        <v>0</v>
      </c>
      <c r="DZ186" s="55">
        <v>0</v>
      </c>
      <c r="EA186" s="55">
        <v>19</v>
      </c>
      <c r="EB186" s="123">
        <v>10</v>
      </c>
      <c r="EC186" s="55">
        <v>2</v>
      </c>
      <c r="ED186" s="55">
        <v>1</v>
      </c>
      <c r="EE186" s="55">
        <v>0</v>
      </c>
      <c r="EF186" s="55">
        <v>0</v>
      </c>
      <c r="EG186" s="55">
        <v>0</v>
      </c>
      <c r="EH186" s="78">
        <v>2</v>
      </c>
      <c r="EI186" s="78">
        <v>0</v>
      </c>
      <c r="EJ186" s="127" t="s">
        <v>268</v>
      </c>
      <c r="EK186" s="127" t="s">
        <v>269</v>
      </c>
      <c r="EL186" s="81">
        <v>33147</v>
      </c>
      <c r="EM186" s="78">
        <v>30</v>
      </c>
      <c r="EN186" s="78" t="s">
        <v>390</v>
      </c>
      <c r="EO186" s="84">
        <v>6012</v>
      </c>
      <c r="EP186" s="78">
        <v>0.2</v>
      </c>
      <c r="EQ186" s="263">
        <v>5730.9783686195397</v>
      </c>
      <c r="ER186" s="263">
        <v>9027.4889617739009</v>
      </c>
      <c r="ES186" s="84">
        <f t="shared" si="30"/>
        <v>3296.5105931543612</v>
      </c>
      <c r="ET186" s="113">
        <f t="shared" si="31"/>
        <v>0.3651636249142084</v>
      </c>
      <c r="EU186" s="55">
        <v>6</v>
      </c>
      <c r="EV186" s="55">
        <v>0</v>
      </c>
      <c r="EW186" s="55" t="s">
        <v>1901</v>
      </c>
      <c r="EX186" s="78" t="s">
        <v>267</v>
      </c>
      <c r="EY186" s="158"/>
      <c r="EZ186" s="158"/>
      <c r="FA186" s="78" t="s">
        <v>272</v>
      </c>
      <c r="FB186" s="55" t="s">
        <v>51</v>
      </c>
      <c r="FC186" s="55" t="s">
        <v>1898</v>
      </c>
      <c r="FD186" s="122"/>
      <c r="FE186" s="55"/>
      <c r="FF186" s="127" t="s">
        <v>272</v>
      </c>
      <c r="FG186" s="55" t="s">
        <v>272</v>
      </c>
      <c r="FH186" s="78" t="s">
        <v>1600</v>
      </c>
      <c r="FI186" s="78" t="s">
        <v>575</v>
      </c>
      <c r="FJ186" s="55">
        <v>3801</v>
      </c>
      <c r="FK186" s="55">
        <v>6</v>
      </c>
      <c r="FL186" s="78" t="s">
        <v>576</v>
      </c>
      <c r="FM186" s="55"/>
      <c r="FN186" s="55" t="s">
        <v>1900</v>
      </c>
      <c r="FO186" s="55" t="s">
        <v>1900</v>
      </c>
      <c r="FP186" s="55">
        <v>0</v>
      </c>
      <c r="FQ186" s="125">
        <v>5337443.668236224</v>
      </c>
      <c r="FR186" s="125">
        <v>166795.114632382</v>
      </c>
      <c r="FS186" s="55" t="s">
        <v>1920</v>
      </c>
      <c r="FT186" s="55">
        <v>3</v>
      </c>
      <c r="FU186" s="55">
        <v>0</v>
      </c>
      <c r="FV186" s="125">
        <v>0</v>
      </c>
      <c r="FW186" s="55">
        <v>0</v>
      </c>
      <c r="FX186" s="125">
        <v>0</v>
      </c>
      <c r="FY186" s="55">
        <v>0</v>
      </c>
      <c r="FZ186" s="125">
        <v>0</v>
      </c>
      <c r="GA186" s="55" t="s">
        <v>1900</v>
      </c>
      <c r="GB186" s="55" t="s">
        <v>1900</v>
      </c>
      <c r="GC186" s="55" t="s">
        <v>1900</v>
      </c>
      <c r="GD186" s="124">
        <v>93.19</v>
      </c>
      <c r="GE186" s="124">
        <v>28.13</v>
      </c>
      <c r="GF186" s="125">
        <v>153889.84</v>
      </c>
      <c r="GG186" s="125">
        <v>4809.0574999999999</v>
      </c>
      <c r="GH186" s="125">
        <v>579966.48</v>
      </c>
      <c r="GI186" s="125">
        <v>18123.952499999999</v>
      </c>
      <c r="GJ186" s="125">
        <v>44735.32</v>
      </c>
      <c r="GK186" s="125">
        <v>1397.97875</v>
      </c>
      <c r="GL186" s="125">
        <v>42684.18</v>
      </c>
      <c r="GM186" s="125">
        <v>1333.880625</v>
      </c>
      <c r="GN186" s="125">
        <v>17404.28</v>
      </c>
      <c r="GO186" s="125">
        <v>543.88374999999996</v>
      </c>
      <c r="GP186" s="125">
        <v>3239.31</v>
      </c>
      <c r="GQ186" s="125">
        <v>101.2284375</v>
      </c>
      <c r="GR186" s="125">
        <v>25387.21</v>
      </c>
      <c r="GS186" s="125">
        <v>793.35031249999997</v>
      </c>
      <c r="GT186" s="125">
        <v>446516.18</v>
      </c>
      <c r="GU186" s="125">
        <v>13953.630625</v>
      </c>
      <c r="GV186" s="125">
        <v>-247169.5</v>
      </c>
      <c r="GW186" s="125">
        <v>-7724.046875</v>
      </c>
      <c r="GX186" s="55">
        <v>0</v>
      </c>
      <c r="GY186" s="55">
        <v>0</v>
      </c>
      <c r="GZ186" s="55">
        <v>0</v>
      </c>
      <c r="HA186" s="55" t="s">
        <v>1901</v>
      </c>
      <c r="HB186" s="172">
        <v>0.91270242341122243</v>
      </c>
      <c r="HC186" s="123">
        <v>11</v>
      </c>
      <c r="HD186" s="153">
        <v>0.11458333333333333</v>
      </c>
      <c r="HE186" s="123">
        <v>2</v>
      </c>
      <c r="HF186" s="153">
        <v>6.25E-2</v>
      </c>
      <c r="HG186" s="123">
        <v>282</v>
      </c>
      <c r="HH186" s="153">
        <v>2.9375</v>
      </c>
      <c r="HI186" s="123">
        <v>3</v>
      </c>
      <c r="HJ186" s="153">
        <v>9.375E-2</v>
      </c>
      <c r="HK186" s="123">
        <v>164</v>
      </c>
      <c r="HL186" s="153">
        <v>1.7083333333333333</v>
      </c>
      <c r="HM186" s="123">
        <v>2</v>
      </c>
      <c r="HN186" s="153">
        <v>6.25E-2</v>
      </c>
      <c r="HO186" s="123">
        <v>65</v>
      </c>
      <c r="HP186" s="153">
        <v>0.67708333333333337</v>
      </c>
      <c r="HQ186" s="123">
        <v>182</v>
      </c>
      <c r="HR186" s="153">
        <v>1.8958333333333333</v>
      </c>
      <c r="HS186" s="123">
        <v>0</v>
      </c>
      <c r="HT186" s="153">
        <v>0</v>
      </c>
      <c r="HU186" s="123">
        <v>0</v>
      </c>
      <c r="HV186" s="153">
        <v>0</v>
      </c>
      <c r="HW186" s="123"/>
      <c r="HX186" s="123"/>
      <c r="HY186" s="153"/>
      <c r="HZ186" s="123">
        <v>1069</v>
      </c>
      <c r="IA186" s="153">
        <v>11.135416666666666</v>
      </c>
      <c r="IB186" s="123">
        <v>0</v>
      </c>
      <c r="IC186" s="153">
        <v>0</v>
      </c>
      <c r="ID186" s="123">
        <v>976</v>
      </c>
      <c r="IE186" s="153">
        <v>10.166666666666666</v>
      </c>
      <c r="IF186" s="123">
        <v>42</v>
      </c>
      <c r="IG186" s="153">
        <v>1.3125</v>
      </c>
      <c r="IH186" s="123">
        <v>36</v>
      </c>
      <c r="II186" s="153">
        <v>0.375</v>
      </c>
      <c r="IJ186" s="123">
        <v>18</v>
      </c>
      <c r="IK186" s="153">
        <v>0.5625</v>
      </c>
      <c r="IL186" s="95">
        <v>0</v>
      </c>
      <c r="IM186" s="95">
        <v>0</v>
      </c>
      <c r="IN186" s="95">
        <v>0</v>
      </c>
      <c r="IO186" s="95">
        <v>0</v>
      </c>
      <c r="IP186" s="95">
        <v>0</v>
      </c>
      <c r="IQ186" s="113" t="s">
        <v>1900</v>
      </c>
      <c r="IR186" s="113" t="s">
        <v>1900</v>
      </c>
      <c r="IS186" s="113" t="s">
        <v>1900</v>
      </c>
      <c r="IT186" s="95">
        <v>41</v>
      </c>
      <c r="IU186" s="95">
        <v>6</v>
      </c>
      <c r="IV186" s="113">
        <v>0.1875</v>
      </c>
      <c r="IW186" s="95" t="s">
        <v>1900</v>
      </c>
      <c r="IX186" s="95" t="s">
        <v>1900</v>
      </c>
      <c r="IY186" s="124" t="s">
        <v>1900</v>
      </c>
      <c r="IZ186" s="124" t="s">
        <v>1900</v>
      </c>
      <c r="JA186" s="182" t="s">
        <v>267</v>
      </c>
      <c r="JB186" s="182">
        <v>0</v>
      </c>
      <c r="JC186" s="230">
        <v>0</v>
      </c>
      <c r="JD186" s="205"/>
    </row>
    <row r="187" spans="1:264" s="35" customFormat="1" ht="29.25" customHeight="1">
      <c r="A187" s="122" t="s">
        <v>307</v>
      </c>
      <c r="B187" s="158" t="s">
        <v>307</v>
      </c>
      <c r="C187" s="158" t="s">
        <v>1816</v>
      </c>
      <c r="D187" s="55">
        <v>309</v>
      </c>
      <c r="E187" s="158" t="s">
        <v>1614</v>
      </c>
      <c r="F187" s="145">
        <v>331</v>
      </c>
      <c r="G187" s="55" t="s">
        <v>2153</v>
      </c>
      <c r="H187" s="123">
        <v>31</v>
      </c>
      <c r="I187" s="123">
        <v>60</v>
      </c>
      <c r="J187" s="124">
        <v>1.9354838999999999</v>
      </c>
      <c r="K187" s="124">
        <v>22.3483871</v>
      </c>
      <c r="L187" s="123">
        <v>21</v>
      </c>
      <c r="M187" s="123">
        <v>39</v>
      </c>
      <c r="N187" s="123">
        <v>2</v>
      </c>
      <c r="O187" s="123">
        <v>6</v>
      </c>
      <c r="P187" s="123">
        <v>1</v>
      </c>
      <c r="Q187" s="123">
        <v>3</v>
      </c>
      <c r="R187" s="123">
        <v>3</v>
      </c>
      <c r="S187" s="123">
        <v>3</v>
      </c>
      <c r="T187" s="123">
        <v>5</v>
      </c>
      <c r="U187" s="123">
        <v>6</v>
      </c>
      <c r="V187" s="123">
        <v>5</v>
      </c>
      <c r="W187" s="123">
        <v>5</v>
      </c>
      <c r="X187" s="123">
        <v>12</v>
      </c>
      <c r="Y187" s="123">
        <v>8</v>
      </c>
      <c r="Z187" s="123">
        <v>1</v>
      </c>
      <c r="AA187" s="123">
        <v>11</v>
      </c>
      <c r="AB187" s="123">
        <v>24</v>
      </c>
      <c r="AC187" s="123">
        <v>21</v>
      </c>
      <c r="AD187" s="123">
        <v>3</v>
      </c>
      <c r="AE187" s="123">
        <v>5</v>
      </c>
      <c r="AF187" s="123">
        <v>52</v>
      </c>
      <c r="AG187" s="123">
        <v>0</v>
      </c>
      <c r="AH187" s="123">
        <v>0</v>
      </c>
      <c r="AI187" s="123">
        <v>17</v>
      </c>
      <c r="AJ187" s="123">
        <v>5</v>
      </c>
      <c r="AK187" s="123">
        <v>0</v>
      </c>
      <c r="AL187" s="123">
        <v>0</v>
      </c>
      <c r="AM187" s="123">
        <v>3</v>
      </c>
      <c r="AN187" s="125">
        <v>578.29032258064512</v>
      </c>
      <c r="AO187" s="125">
        <v>413</v>
      </c>
      <c r="AP187" s="123">
        <v>0</v>
      </c>
      <c r="AQ187" s="123">
        <v>2</v>
      </c>
      <c r="AR187" s="123">
        <v>9</v>
      </c>
      <c r="AS187" s="123">
        <v>3</v>
      </c>
      <c r="AT187" s="123">
        <v>6</v>
      </c>
      <c r="AU187" s="123">
        <v>0</v>
      </c>
      <c r="AV187" s="123">
        <v>2</v>
      </c>
      <c r="AW187" s="123">
        <v>1</v>
      </c>
      <c r="AX187" s="123">
        <v>1</v>
      </c>
      <c r="AY187" s="123">
        <v>1</v>
      </c>
      <c r="AZ187" s="123">
        <v>6</v>
      </c>
      <c r="BA187" s="125">
        <v>29185.032258064515</v>
      </c>
      <c r="BB187" s="125">
        <v>18389</v>
      </c>
      <c r="BC187" s="123">
        <v>0</v>
      </c>
      <c r="BD187" s="123">
        <v>3</v>
      </c>
      <c r="BE187" s="123">
        <v>10</v>
      </c>
      <c r="BF187" s="123">
        <v>4</v>
      </c>
      <c r="BG187" s="123">
        <v>2</v>
      </c>
      <c r="BH187" s="123">
        <v>2</v>
      </c>
      <c r="BI187" s="123">
        <v>0</v>
      </c>
      <c r="BJ187" s="123">
        <v>3</v>
      </c>
      <c r="BK187" s="123">
        <v>2</v>
      </c>
      <c r="BL187" s="123">
        <v>0</v>
      </c>
      <c r="BM187" s="123">
        <v>1</v>
      </c>
      <c r="BN187" s="123">
        <v>1</v>
      </c>
      <c r="BO187" s="123">
        <v>0</v>
      </c>
      <c r="BP187" s="123">
        <v>1</v>
      </c>
      <c r="BQ187" s="123">
        <v>0</v>
      </c>
      <c r="BR187" s="123">
        <v>0</v>
      </c>
      <c r="BS187" s="123">
        <v>0</v>
      </c>
      <c r="BT187" s="123">
        <v>1</v>
      </c>
      <c r="BU187" s="123">
        <v>0</v>
      </c>
      <c r="BV187" s="123">
        <v>0</v>
      </c>
      <c r="BW187" s="123">
        <v>1</v>
      </c>
      <c r="BX187" s="123">
        <v>16</v>
      </c>
      <c r="BY187" s="125">
        <v>41702.5</v>
      </c>
      <c r="BZ187" s="125">
        <v>37053.5</v>
      </c>
      <c r="CA187" s="123">
        <v>1</v>
      </c>
      <c r="CB187" s="125">
        <v>58856</v>
      </c>
      <c r="CC187" s="125">
        <v>58856</v>
      </c>
      <c r="CD187" s="123">
        <v>15</v>
      </c>
      <c r="CE187" s="125">
        <v>15833.066666666668</v>
      </c>
      <c r="CF187" s="125">
        <v>13872</v>
      </c>
      <c r="CG187" s="123">
        <v>19</v>
      </c>
      <c r="CH187" s="123">
        <v>6</v>
      </c>
      <c r="CI187" s="123">
        <v>3</v>
      </c>
      <c r="CJ187" s="123">
        <v>3</v>
      </c>
      <c r="CK187" s="123">
        <v>0</v>
      </c>
      <c r="CL187" s="123">
        <v>0</v>
      </c>
      <c r="CM187" s="126">
        <v>0</v>
      </c>
      <c r="CN187" s="123">
        <v>3</v>
      </c>
      <c r="CO187" s="126">
        <v>9.6774193548387094E-2</v>
      </c>
      <c r="CP187" s="123">
        <v>13</v>
      </c>
      <c r="CQ187" s="123">
        <v>5</v>
      </c>
      <c r="CR187" s="126">
        <v>8.3333333333333329E-2</v>
      </c>
      <c r="CS187" s="123">
        <v>6</v>
      </c>
      <c r="CT187" s="126">
        <f t="shared" si="26"/>
        <v>0.19354838709677419</v>
      </c>
      <c r="CU187" s="123">
        <v>7</v>
      </c>
      <c r="CV187" s="126">
        <f t="shared" si="27"/>
        <v>0.22580645161290322</v>
      </c>
      <c r="CW187" s="123">
        <v>5</v>
      </c>
      <c r="CX187" s="126">
        <f t="shared" si="28"/>
        <v>0.16129032258064516</v>
      </c>
      <c r="CY187" s="123">
        <v>5</v>
      </c>
      <c r="CZ187" s="126">
        <f t="shared" si="29"/>
        <v>0.16129032258064516</v>
      </c>
      <c r="DA187" s="122" t="s">
        <v>2139</v>
      </c>
      <c r="DB187" s="55"/>
      <c r="DC187" s="55">
        <v>0</v>
      </c>
      <c r="DD187" s="55">
        <v>0</v>
      </c>
      <c r="DE187" s="78" t="s">
        <v>309</v>
      </c>
      <c r="DF187" s="127" t="s">
        <v>310</v>
      </c>
      <c r="DG187" s="78" t="s">
        <v>830</v>
      </c>
      <c r="DH187" s="127" t="s">
        <v>831</v>
      </c>
      <c r="DI187" s="78" t="s">
        <v>443</v>
      </c>
      <c r="DJ187" s="127" t="s">
        <v>444</v>
      </c>
      <c r="DK187" s="78" t="s">
        <v>334</v>
      </c>
      <c r="DL187" s="127" t="s">
        <v>832</v>
      </c>
      <c r="DM187" s="127" t="s">
        <v>573</v>
      </c>
      <c r="DN187" s="55" t="s">
        <v>1897</v>
      </c>
      <c r="DO187" s="68">
        <v>16.765285996055201</v>
      </c>
      <c r="DP187" s="55" t="s">
        <v>1898</v>
      </c>
      <c r="DQ187" s="55" t="s">
        <v>272</v>
      </c>
      <c r="DR187" s="127" t="s">
        <v>317</v>
      </c>
      <c r="DS187" s="169" t="s">
        <v>2156</v>
      </c>
      <c r="DT187" s="78">
        <v>2020</v>
      </c>
      <c r="DU187" s="78" t="s">
        <v>267</v>
      </c>
      <c r="DV187" s="123">
        <v>32</v>
      </c>
      <c r="DW187" s="123">
        <v>31</v>
      </c>
      <c r="DX187" s="55">
        <v>1</v>
      </c>
      <c r="DY187" s="55">
        <v>0</v>
      </c>
      <c r="DZ187" s="55">
        <v>0</v>
      </c>
      <c r="EA187" s="55">
        <v>20</v>
      </c>
      <c r="EB187" s="123">
        <v>6</v>
      </c>
      <c r="EC187" s="55">
        <v>4</v>
      </c>
      <c r="ED187" s="55">
        <v>2</v>
      </c>
      <c r="EE187" s="55">
        <v>0</v>
      </c>
      <c r="EF187" s="55">
        <v>0</v>
      </c>
      <c r="EG187" s="55">
        <v>0</v>
      </c>
      <c r="EH187" s="78">
        <v>2</v>
      </c>
      <c r="EI187" s="78">
        <v>0</v>
      </c>
      <c r="EJ187" s="127" t="s">
        <v>268</v>
      </c>
      <c r="EK187" s="127" t="s">
        <v>269</v>
      </c>
      <c r="EL187" s="81">
        <v>33055</v>
      </c>
      <c r="EM187" s="78">
        <v>30</v>
      </c>
      <c r="EN187" s="78" t="s">
        <v>390</v>
      </c>
      <c r="EO187" s="84">
        <v>6127</v>
      </c>
      <c r="EP187" s="78">
        <v>0.2</v>
      </c>
      <c r="EQ187" s="263">
        <v>5797.3165606554603</v>
      </c>
      <c r="ER187" s="263">
        <v>9362.8207559018592</v>
      </c>
      <c r="ES187" s="84">
        <f t="shared" si="30"/>
        <v>3565.5041952463989</v>
      </c>
      <c r="ET187" s="113">
        <f t="shared" si="31"/>
        <v>0.38081517185927982</v>
      </c>
      <c r="EU187" s="55">
        <v>6</v>
      </c>
      <c r="EV187" s="55">
        <v>0</v>
      </c>
      <c r="EW187" s="55" t="s">
        <v>1898</v>
      </c>
      <c r="EX187" s="78" t="s">
        <v>267</v>
      </c>
      <c r="EY187" s="158"/>
      <c r="EZ187" s="158"/>
      <c r="FA187" s="78" t="s">
        <v>272</v>
      </c>
      <c r="FB187" s="55" t="s">
        <v>51</v>
      </c>
      <c r="FC187" s="55" t="s">
        <v>1898</v>
      </c>
      <c r="FD187" s="122"/>
      <c r="FE187" s="55"/>
      <c r="FF187" s="127" t="s">
        <v>272</v>
      </c>
      <c r="FG187" s="55" t="s">
        <v>272</v>
      </c>
      <c r="FH187" s="78" t="s">
        <v>1600</v>
      </c>
      <c r="FI187" s="78" t="s">
        <v>575</v>
      </c>
      <c r="FJ187" s="55">
        <v>3801</v>
      </c>
      <c r="FK187" s="55">
        <v>6</v>
      </c>
      <c r="FL187" s="78" t="s">
        <v>576</v>
      </c>
      <c r="FM187" s="55"/>
      <c r="FN187" s="55" t="s">
        <v>1900</v>
      </c>
      <c r="FO187" s="55" t="s">
        <v>1900</v>
      </c>
      <c r="FP187" s="55">
        <v>0</v>
      </c>
      <c r="FQ187" s="125">
        <v>6047568.2383040376</v>
      </c>
      <c r="FR187" s="125">
        <v>188986.50744700118</v>
      </c>
      <c r="FS187" s="55" t="s">
        <v>1920</v>
      </c>
      <c r="FT187" s="55">
        <v>3</v>
      </c>
      <c r="FU187" s="55">
        <v>0</v>
      </c>
      <c r="FV187" s="125">
        <v>0</v>
      </c>
      <c r="FW187" s="55">
        <v>0</v>
      </c>
      <c r="FX187" s="125">
        <v>0</v>
      </c>
      <c r="FY187" s="55">
        <v>0</v>
      </c>
      <c r="FZ187" s="125">
        <v>0</v>
      </c>
      <c r="GA187" s="55" t="s">
        <v>1900</v>
      </c>
      <c r="GB187" s="55" t="s">
        <v>1900</v>
      </c>
      <c r="GC187" s="55" t="s">
        <v>1900</v>
      </c>
      <c r="GD187" s="124">
        <v>94.67</v>
      </c>
      <c r="GE187" s="124">
        <v>12.9</v>
      </c>
      <c r="GF187" s="125">
        <v>164358.46</v>
      </c>
      <c r="GG187" s="125">
        <v>5301.8858064516126</v>
      </c>
      <c r="GH187" s="125">
        <v>541504.53</v>
      </c>
      <c r="GI187" s="125">
        <v>17467.88806451613</v>
      </c>
      <c r="GJ187" s="125">
        <v>45669.95</v>
      </c>
      <c r="GK187" s="125">
        <v>1473.2241935483869</v>
      </c>
      <c r="GL187" s="125">
        <v>32533.5</v>
      </c>
      <c r="GM187" s="125">
        <v>1049.4677419354839</v>
      </c>
      <c r="GN187" s="125">
        <v>16949.59</v>
      </c>
      <c r="GO187" s="125">
        <v>546.76096774193547</v>
      </c>
      <c r="GP187" s="125">
        <v>2864.99</v>
      </c>
      <c r="GQ187" s="125">
        <v>92.419032258064505</v>
      </c>
      <c r="GR187" s="125">
        <v>2008.6399999999999</v>
      </c>
      <c r="GS187" s="125">
        <v>64.794838709677421</v>
      </c>
      <c r="GT187" s="125">
        <v>441477.86000000004</v>
      </c>
      <c r="GU187" s="125">
        <v>14241.221290322583</v>
      </c>
      <c r="GV187" s="125">
        <v>-196792.60000000003</v>
      </c>
      <c r="GW187" s="125">
        <v>-6348.148387096775</v>
      </c>
      <c r="GX187" s="55">
        <v>0</v>
      </c>
      <c r="GY187" s="55">
        <v>0</v>
      </c>
      <c r="GZ187" s="55">
        <v>0</v>
      </c>
      <c r="HA187" s="55" t="s">
        <v>1901</v>
      </c>
      <c r="HB187" s="172">
        <v>0.85817576583566246</v>
      </c>
      <c r="HC187" s="123">
        <v>4</v>
      </c>
      <c r="HD187" s="153">
        <v>4.301075268817204E-2</v>
      </c>
      <c r="HE187" s="123">
        <v>0</v>
      </c>
      <c r="HF187" s="153">
        <v>0</v>
      </c>
      <c r="HG187" s="123">
        <v>180</v>
      </c>
      <c r="HH187" s="153">
        <v>1.935483870967742</v>
      </c>
      <c r="HI187" s="123">
        <v>4</v>
      </c>
      <c r="HJ187" s="153">
        <v>0.12903225806451613</v>
      </c>
      <c r="HK187" s="123">
        <v>119</v>
      </c>
      <c r="HL187" s="153">
        <v>1.2795698924731183</v>
      </c>
      <c r="HM187" s="123">
        <v>0</v>
      </c>
      <c r="HN187" s="153">
        <v>0</v>
      </c>
      <c r="HO187" s="123">
        <v>50</v>
      </c>
      <c r="HP187" s="153">
        <v>0.53763440860215062</v>
      </c>
      <c r="HQ187" s="123">
        <v>243</v>
      </c>
      <c r="HR187" s="153">
        <v>2.6129032258064515</v>
      </c>
      <c r="HS187" s="123">
        <v>0</v>
      </c>
      <c r="HT187" s="153">
        <v>0</v>
      </c>
      <c r="HU187" s="123">
        <v>1</v>
      </c>
      <c r="HV187" s="153">
        <v>0.5</v>
      </c>
      <c r="HW187" s="123"/>
      <c r="HX187" s="123"/>
      <c r="HY187" s="153"/>
      <c r="HZ187" s="123">
        <v>778</v>
      </c>
      <c r="IA187" s="153">
        <v>8.365591397849462</v>
      </c>
      <c r="IB187" s="123">
        <v>0</v>
      </c>
      <c r="IC187" s="153">
        <v>0</v>
      </c>
      <c r="ID187" s="123">
        <v>693</v>
      </c>
      <c r="IE187" s="153">
        <v>7.4516129032258061</v>
      </c>
      <c r="IF187" s="123">
        <v>36</v>
      </c>
      <c r="IG187" s="153">
        <v>1.1612903225806452</v>
      </c>
      <c r="IH187" s="123">
        <v>35</v>
      </c>
      <c r="II187" s="153">
        <v>0.37634408602150538</v>
      </c>
      <c r="IJ187" s="123">
        <v>12</v>
      </c>
      <c r="IK187" s="153">
        <v>0.38709677419354838</v>
      </c>
      <c r="IL187" s="95">
        <v>0</v>
      </c>
      <c r="IM187" s="95">
        <v>0</v>
      </c>
      <c r="IN187" s="95">
        <v>0</v>
      </c>
      <c r="IO187" s="95">
        <v>0</v>
      </c>
      <c r="IP187" s="95">
        <v>0</v>
      </c>
      <c r="IQ187" s="113" t="s">
        <v>1900</v>
      </c>
      <c r="IR187" s="113" t="s">
        <v>1900</v>
      </c>
      <c r="IS187" s="113" t="s">
        <v>1900</v>
      </c>
      <c r="IT187" s="95">
        <v>41</v>
      </c>
      <c r="IU187" s="95">
        <v>1</v>
      </c>
      <c r="IV187" s="113">
        <v>3.2258064516129031E-2</v>
      </c>
      <c r="IW187" s="95" t="s">
        <v>1900</v>
      </c>
      <c r="IX187" s="95" t="s">
        <v>1900</v>
      </c>
      <c r="IY187" s="124" t="s">
        <v>1900</v>
      </c>
      <c r="IZ187" s="124" t="s">
        <v>1900</v>
      </c>
      <c r="JA187" s="182" t="s">
        <v>267</v>
      </c>
      <c r="JB187" s="182">
        <v>0</v>
      </c>
      <c r="JC187" s="230">
        <v>0</v>
      </c>
      <c r="JD187" s="205"/>
    </row>
    <row r="188" spans="1:264" s="35" customFormat="1" ht="29.25" customHeight="1">
      <c r="A188" s="122" t="s">
        <v>307</v>
      </c>
      <c r="B188" s="158" t="s">
        <v>1700</v>
      </c>
      <c r="C188" s="158" t="s">
        <v>1823</v>
      </c>
      <c r="D188" s="55">
        <v>377</v>
      </c>
      <c r="E188" s="158" t="s">
        <v>1434</v>
      </c>
      <c r="F188" s="145">
        <v>377</v>
      </c>
      <c r="G188" s="55" t="s">
        <v>2158</v>
      </c>
      <c r="H188" s="123">
        <v>648</v>
      </c>
      <c r="I188" s="123">
        <v>1379</v>
      </c>
      <c r="J188" s="124">
        <v>2.1280863999999999</v>
      </c>
      <c r="K188" s="124">
        <v>17.4912037</v>
      </c>
      <c r="L188" s="123">
        <v>522</v>
      </c>
      <c r="M188" s="123">
        <v>857</v>
      </c>
      <c r="N188" s="123">
        <v>76</v>
      </c>
      <c r="O188" s="123">
        <v>115</v>
      </c>
      <c r="P188" s="123">
        <v>126</v>
      </c>
      <c r="Q188" s="123">
        <v>109</v>
      </c>
      <c r="R188" s="123">
        <v>111</v>
      </c>
      <c r="S188" s="123">
        <v>189</v>
      </c>
      <c r="T188" s="123">
        <v>140</v>
      </c>
      <c r="U188" s="123">
        <v>157</v>
      </c>
      <c r="V188" s="123">
        <v>101</v>
      </c>
      <c r="W188" s="123">
        <v>91</v>
      </c>
      <c r="X188" s="123">
        <v>122</v>
      </c>
      <c r="Y188" s="123">
        <v>32</v>
      </c>
      <c r="Z188" s="123">
        <v>10</v>
      </c>
      <c r="AA188" s="123">
        <v>379</v>
      </c>
      <c r="AB188" s="123">
        <v>213</v>
      </c>
      <c r="AC188" s="123">
        <v>164</v>
      </c>
      <c r="AD188" s="123">
        <v>23</v>
      </c>
      <c r="AE188" s="123">
        <v>922</v>
      </c>
      <c r="AF188" s="123">
        <v>407</v>
      </c>
      <c r="AG188" s="123">
        <v>25</v>
      </c>
      <c r="AH188" s="123">
        <v>2</v>
      </c>
      <c r="AI188" s="123">
        <v>189</v>
      </c>
      <c r="AJ188" s="123">
        <v>37</v>
      </c>
      <c r="AK188" s="123">
        <v>5</v>
      </c>
      <c r="AL188" s="123">
        <v>2</v>
      </c>
      <c r="AM188" s="123">
        <v>18</v>
      </c>
      <c r="AN188" s="125">
        <v>714.13888888888891</v>
      </c>
      <c r="AO188" s="125">
        <v>593</v>
      </c>
      <c r="AP188" s="123">
        <v>14</v>
      </c>
      <c r="AQ188" s="123">
        <v>45</v>
      </c>
      <c r="AR188" s="123">
        <v>115</v>
      </c>
      <c r="AS188" s="123">
        <v>72</v>
      </c>
      <c r="AT188" s="123">
        <v>42</v>
      </c>
      <c r="AU188" s="123">
        <v>38</v>
      </c>
      <c r="AV188" s="123">
        <v>30</v>
      </c>
      <c r="AW188" s="123">
        <v>35</v>
      </c>
      <c r="AX188" s="123">
        <v>34</v>
      </c>
      <c r="AY188" s="123">
        <v>34</v>
      </c>
      <c r="AZ188" s="123">
        <v>189</v>
      </c>
      <c r="BA188" s="125">
        <v>37549.844236760124</v>
      </c>
      <c r="BB188" s="125">
        <v>27594.5</v>
      </c>
      <c r="BC188" s="123">
        <v>24</v>
      </c>
      <c r="BD188" s="123">
        <v>76</v>
      </c>
      <c r="BE188" s="123">
        <v>104</v>
      </c>
      <c r="BF188" s="123">
        <v>48</v>
      </c>
      <c r="BG188" s="123">
        <v>50</v>
      </c>
      <c r="BH188" s="123">
        <v>38</v>
      </c>
      <c r="BI188" s="123">
        <v>38</v>
      </c>
      <c r="BJ188" s="123">
        <v>49</v>
      </c>
      <c r="BK188" s="123">
        <v>43</v>
      </c>
      <c r="BL188" s="123">
        <v>27</v>
      </c>
      <c r="BM188" s="123">
        <v>20</v>
      </c>
      <c r="BN188" s="123">
        <v>17</v>
      </c>
      <c r="BO188" s="123">
        <v>21</v>
      </c>
      <c r="BP188" s="123">
        <v>13</v>
      </c>
      <c r="BQ188" s="123">
        <v>15</v>
      </c>
      <c r="BR188" s="123">
        <v>6</v>
      </c>
      <c r="BS188" s="123">
        <v>7</v>
      </c>
      <c r="BT188" s="123">
        <v>2</v>
      </c>
      <c r="BU188" s="123">
        <v>3</v>
      </c>
      <c r="BV188" s="123">
        <v>6</v>
      </c>
      <c r="BW188" s="123">
        <v>35</v>
      </c>
      <c r="BX188" s="123">
        <v>389</v>
      </c>
      <c r="BY188" s="125">
        <v>52073.208226221082</v>
      </c>
      <c r="BZ188" s="125">
        <v>41380</v>
      </c>
      <c r="CA188" s="123">
        <v>76</v>
      </c>
      <c r="CB188" s="125">
        <v>12907.592105263158</v>
      </c>
      <c r="CC188" s="125">
        <v>8292</v>
      </c>
      <c r="CD188" s="123">
        <v>184</v>
      </c>
      <c r="CE188" s="125">
        <v>17055.29891304348</v>
      </c>
      <c r="CF188" s="125">
        <v>13286</v>
      </c>
      <c r="CG188" s="123">
        <v>308</v>
      </c>
      <c r="CH188" s="123">
        <v>152</v>
      </c>
      <c r="CI188" s="123">
        <v>112</v>
      </c>
      <c r="CJ188" s="123">
        <v>42</v>
      </c>
      <c r="CK188" s="123">
        <v>14</v>
      </c>
      <c r="CL188" s="123">
        <v>28</v>
      </c>
      <c r="CM188" s="126">
        <v>4.3209876543209874E-2</v>
      </c>
      <c r="CN188" s="123">
        <v>93</v>
      </c>
      <c r="CO188" s="126">
        <v>0.14351851851851852</v>
      </c>
      <c r="CP188" s="123">
        <v>206</v>
      </c>
      <c r="CQ188" s="123">
        <v>103</v>
      </c>
      <c r="CR188" s="126">
        <v>7.4691805656272661E-2</v>
      </c>
      <c r="CS188" s="123">
        <v>82</v>
      </c>
      <c r="CT188" s="126">
        <f t="shared" si="26"/>
        <v>0.12654320987654322</v>
      </c>
      <c r="CU188" s="123">
        <v>324</v>
      </c>
      <c r="CV188" s="126">
        <f t="shared" si="27"/>
        <v>0.5</v>
      </c>
      <c r="CW188" s="123">
        <v>18</v>
      </c>
      <c r="CX188" s="126">
        <f t="shared" si="28"/>
        <v>2.7777777777777776E-2</v>
      </c>
      <c r="CY188" s="123">
        <v>123</v>
      </c>
      <c r="CZ188" s="126">
        <f t="shared" si="29"/>
        <v>0.18981481481481483</v>
      </c>
      <c r="DA188" s="122" t="s">
        <v>2032</v>
      </c>
      <c r="DB188" s="55"/>
      <c r="DC188" s="55">
        <v>26</v>
      </c>
      <c r="DD188" s="55">
        <v>10</v>
      </c>
      <c r="DE188" s="78" t="s">
        <v>309</v>
      </c>
      <c r="DF188" s="127" t="s">
        <v>310</v>
      </c>
      <c r="DG188" s="78" t="s">
        <v>1435</v>
      </c>
      <c r="DH188" s="127" t="s">
        <v>1436</v>
      </c>
      <c r="DI188" s="78" t="s">
        <v>313</v>
      </c>
      <c r="DJ188" s="127" t="s">
        <v>314</v>
      </c>
      <c r="DK188" s="78" t="s">
        <v>280</v>
      </c>
      <c r="DL188" s="127" t="s">
        <v>315</v>
      </c>
      <c r="DM188" s="127" t="s">
        <v>316</v>
      </c>
      <c r="DN188" s="55" t="s">
        <v>1897</v>
      </c>
      <c r="DO188" s="68">
        <v>8.8737201365187701</v>
      </c>
      <c r="DP188" s="55" t="s">
        <v>1898</v>
      </c>
      <c r="DQ188" s="55" t="s">
        <v>272</v>
      </c>
      <c r="DR188" s="127" t="s">
        <v>317</v>
      </c>
      <c r="DS188" s="169" t="s">
        <v>2159</v>
      </c>
      <c r="DT188" s="78">
        <v>2026</v>
      </c>
      <c r="DU188" s="78" t="s">
        <v>267</v>
      </c>
      <c r="DV188" s="123">
        <v>664</v>
      </c>
      <c r="DW188" s="123">
        <v>648</v>
      </c>
      <c r="DX188" s="55">
        <v>14</v>
      </c>
      <c r="DY188" s="55">
        <v>2</v>
      </c>
      <c r="DZ188" s="55">
        <v>13</v>
      </c>
      <c r="EA188" s="55">
        <v>226</v>
      </c>
      <c r="EB188" s="123">
        <v>339</v>
      </c>
      <c r="EC188" s="55">
        <v>84</v>
      </c>
      <c r="ED188" s="55">
        <v>2</v>
      </c>
      <c r="EE188" s="55">
        <v>0</v>
      </c>
      <c r="EF188" s="55">
        <v>0</v>
      </c>
      <c r="EG188" s="55">
        <v>0</v>
      </c>
      <c r="EH188" s="78">
        <v>40</v>
      </c>
      <c r="EI188" s="78">
        <v>2</v>
      </c>
      <c r="EJ188" s="127" t="s">
        <v>450</v>
      </c>
      <c r="EK188" s="127" t="s">
        <v>269</v>
      </c>
      <c r="EL188" s="81">
        <v>34577</v>
      </c>
      <c r="EM188" s="78">
        <v>26</v>
      </c>
      <c r="EN188" s="78" t="s">
        <v>1437</v>
      </c>
      <c r="EO188" s="84">
        <v>116528</v>
      </c>
      <c r="EP188" s="78">
        <v>4.63</v>
      </c>
      <c r="EQ188" s="263">
        <v>134558.489048524</v>
      </c>
      <c r="ER188" s="263">
        <v>210386.90776934501</v>
      </c>
      <c r="ES188" s="84">
        <f t="shared" si="30"/>
        <v>75828.418720821006</v>
      </c>
      <c r="ET188" s="113">
        <f t="shared" si="31"/>
        <v>0.36042365717906039</v>
      </c>
      <c r="EU188" s="55">
        <v>80</v>
      </c>
      <c r="EV188" s="55">
        <v>3</v>
      </c>
      <c r="EW188" s="55" t="s">
        <v>1898</v>
      </c>
      <c r="EX188" s="78" t="s">
        <v>1438</v>
      </c>
      <c r="EY188" s="158"/>
      <c r="EZ188" s="158"/>
      <c r="FA188" s="78" t="s">
        <v>272</v>
      </c>
      <c r="FB188" s="55" t="s">
        <v>1929</v>
      </c>
      <c r="FC188" s="55" t="s">
        <v>1898</v>
      </c>
      <c r="FD188" s="122"/>
      <c r="FE188" s="55"/>
      <c r="FF188" s="127" t="s">
        <v>272</v>
      </c>
      <c r="FG188" s="55" t="s">
        <v>272</v>
      </c>
      <c r="FH188" s="78" t="s">
        <v>1439</v>
      </c>
      <c r="FI188" s="78" t="s">
        <v>826</v>
      </c>
      <c r="FJ188" s="55">
        <v>3803</v>
      </c>
      <c r="FK188" s="55">
        <v>5</v>
      </c>
      <c r="FL188" s="78" t="s">
        <v>827</v>
      </c>
      <c r="FM188" s="55"/>
      <c r="FN188" s="55" t="s">
        <v>1900</v>
      </c>
      <c r="FO188" s="55" t="s">
        <v>1900</v>
      </c>
      <c r="FP188" s="55">
        <v>3</v>
      </c>
      <c r="FQ188" s="125">
        <v>266097575.8485229</v>
      </c>
      <c r="FR188" s="125">
        <v>400749.36121765495</v>
      </c>
      <c r="FS188" s="55">
        <v>3</v>
      </c>
      <c r="FT188" s="55">
        <v>3.8</v>
      </c>
      <c r="FU188" s="55">
        <v>1</v>
      </c>
      <c r="FV188" s="125">
        <v>57650</v>
      </c>
      <c r="FW188" s="55">
        <v>5</v>
      </c>
      <c r="FX188" s="125">
        <v>1183440.7800000003</v>
      </c>
      <c r="FY188" s="55">
        <v>3</v>
      </c>
      <c r="FZ188" s="125">
        <v>17440149.210000001</v>
      </c>
      <c r="GA188" s="55" t="s">
        <v>1900</v>
      </c>
      <c r="GB188" s="55" t="s">
        <v>1900</v>
      </c>
      <c r="GC188" s="55" t="s">
        <v>1900</v>
      </c>
      <c r="GD188" s="124">
        <v>84.68</v>
      </c>
      <c r="GE188" s="124">
        <v>44.44</v>
      </c>
      <c r="GF188" s="125">
        <v>0</v>
      </c>
      <c r="GG188" s="125">
        <v>0</v>
      </c>
      <c r="GH188" s="125">
        <v>10700081.610000001</v>
      </c>
      <c r="GI188" s="125">
        <v>16512.471620370372</v>
      </c>
      <c r="GJ188" s="125">
        <v>895485.72</v>
      </c>
      <c r="GK188" s="125">
        <v>1381.9224074074073</v>
      </c>
      <c r="GL188" s="125">
        <v>990088.46</v>
      </c>
      <c r="GM188" s="125">
        <v>1527.9142901234568</v>
      </c>
      <c r="GN188" s="125">
        <v>343154.57</v>
      </c>
      <c r="GO188" s="125">
        <v>529.55952160493825</v>
      </c>
      <c r="GP188" s="125">
        <v>50502.3</v>
      </c>
      <c r="GQ188" s="125">
        <v>77.935648148148147</v>
      </c>
      <c r="GR188" s="125">
        <v>42760.229999999996</v>
      </c>
      <c r="GS188" s="125">
        <v>65.988009259259258</v>
      </c>
      <c r="GT188" s="125">
        <v>8378090.3300000019</v>
      </c>
      <c r="GU188" s="125">
        <v>12929.151743827164</v>
      </c>
      <c r="GV188" s="125">
        <v>907938.99000000022</v>
      </c>
      <c r="GW188" s="125">
        <v>1401.1404166666671</v>
      </c>
      <c r="GX188" s="55" t="s">
        <v>2160</v>
      </c>
      <c r="GY188" s="55">
        <v>0</v>
      </c>
      <c r="GZ188" s="55">
        <v>0</v>
      </c>
      <c r="HA188" s="55" t="s">
        <v>1901</v>
      </c>
      <c r="HB188" s="172">
        <v>1.599342521509465</v>
      </c>
      <c r="HC188" s="123">
        <v>347</v>
      </c>
      <c r="HD188" s="153">
        <v>0.17849794238683128</v>
      </c>
      <c r="HE188" s="123">
        <v>23</v>
      </c>
      <c r="HF188" s="153">
        <v>3.5493827160493825E-2</v>
      </c>
      <c r="HG188" s="123">
        <v>3521</v>
      </c>
      <c r="HH188" s="153">
        <v>1.8112139917695473</v>
      </c>
      <c r="HI188" s="123">
        <v>65</v>
      </c>
      <c r="HJ188" s="153">
        <v>0.10030864197530864</v>
      </c>
      <c r="HK188" s="123">
        <v>2349</v>
      </c>
      <c r="HL188" s="153">
        <v>1.2083333333333333</v>
      </c>
      <c r="HM188" s="123">
        <v>18</v>
      </c>
      <c r="HN188" s="153">
        <v>2.7777777777777776E-2</v>
      </c>
      <c r="HO188" s="123">
        <v>3417</v>
      </c>
      <c r="HP188" s="153">
        <v>1.757716049382716</v>
      </c>
      <c r="HQ188" s="123">
        <v>1579</v>
      </c>
      <c r="HR188" s="153">
        <v>0.81224279835390956</v>
      </c>
      <c r="HS188" s="123">
        <v>14</v>
      </c>
      <c r="HT188" s="153">
        <v>7</v>
      </c>
      <c r="HU188" s="123">
        <v>16</v>
      </c>
      <c r="HV188" s="153">
        <v>8</v>
      </c>
      <c r="HW188" s="123">
        <v>74</v>
      </c>
      <c r="HX188" s="123">
        <v>24.666666666666668</v>
      </c>
      <c r="HY188" s="153">
        <v>0.68518518518518523</v>
      </c>
      <c r="HZ188" s="123">
        <v>21394</v>
      </c>
      <c r="IA188" s="153">
        <v>11.005144032921811</v>
      </c>
      <c r="IB188" s="123">
        <v>31</v>
      </c>
      <c r="IC188" s="153">
        <v>4.7839506172839504E-2</v>
      </c>
      <c r="ID188" s="123">
        <v>15003</v>
      </c>
      <c r="IE188" s="153">
        <v>7.7175925925925926</v>
      </c>
      <c r="IF188" s="123">
        <v>895</v>
      </c>
      <c r="IG188" s="153">
        <v>1.3811728395061729</v>
      </c>
      <c r="IH188" s="123">
        <v>1126</v>
      </c>
      <c r="II188" s="153">
        <v>0.57921810699588472</v>
      </c>
      <c r="IJ188" s="123">
        <v>330</v>
      </c>
      <c r="IK188" s="153">
        <v>0.5092592592592593</v>
      </c>
      <c r="IL188" s="95">
        <v>0</v>
      </c>
      <c r="IM188" s="95">
        <v>0</v>
      </c>
      <c r="IN188" s="95">
        <v>0</v>
      </c>
      <c r="IO188" s="95">
        <v>0</v>
      </c>
      <c r="IP188" s="95">
        <v>0</v>
      </c>
      <c r="IQ188" s="113" t="s">
        <v>1900</v>
      </c>
      <c r="IR188" s="113" t="s">
        <v>1900</v>
      </c>
      <c r="IS188" s="113" t="s">
        <v>1900</v>
      </c>
      <c r="IT188" s="95">
        <v>4</v>
      </c>
      <c r="IU188" s="95">
        <v>92</v>
      </c>
      <c r="IV188" s="113">
        <v>0.1419753086419753</v>
      </c>
      <c r="IW188" s="95">
        <v>3</v>
      </c>
      <c r="IX188" s="95">
        <v>16</v>
      </c>
      <c r="IY188" s="124">
        <f>(IW188/$DW188)*100</f>
        <v>0.46296296296296291</v>
      </c>
      <c r="IZ188" s="124">
        <f>(IX188/$DW188)*100</f>
        <v>2.4691358024691357</v>
      </c>
      <c r="JA188" s="182" t="s">
        <v>272</v>
      </c>
      <c r="JB188" s="182">
        <v>0</v>
      </c>
      <c r="JC188" s="230">
        <v>0</v>
      </c>
      <c r="JD188" s="205"/>
    </row>
    <row r="189" spans="1:264" s="35" customFormat="1" ht="29.25" customHeight="1">
      <c r="A189" s="122" t="s">
        <v>307</v>
      </c>
      <c r="B189" s="158" t="s">
        <v>307</v>
      </c>
      <c r="C189" s="158" t="s">
        <v>1787</v>
      </c>
      <c r="D189" s="55">
        <v>136</v>
      </c>
      <c r="E189" s="158" t="s">
        <v>955</v>
      </c>
      <c r="F189" s="145">
        <v>136</v>
      </c>
      <c r="G189" s="55" t="s">
        <v>2161</v>
      </c>
      <c r="H189" s="123">
        <v>939</v>
      </c>
      <c r="I189" s="123">
        <v>2107</v>
      </c>
      <c r="J189" s="124">
        <v>2.2438764999999998</v>
      </c>
      <c r="K189" s="124">
        <v>26.940938200000002</v>
      </c>
      <c r="L189" s="123">
        <v>875</v>
      </c>
      <c r="M189" s="123">
        <v>1232</v>
      </c>
      <c r="N189" s="123">
        <v>75</v>
      </c>
      <c r="O189" s="123">
        <v>122</v>
      </c>
      <c r="P189" s="123">
        <v>114</v>
      </c>
      <c r="Q189" s="123">
        <v>169</v>
      </c>
      <c r="R189" s="123">
        <v>160</v>
      </c>
      <c r="S189" s="123">
        <v>274</v>
      </c>
      <c r="T189" s="123">
        <v>186</v>
      </c>
      <c r="U189" s="123">
        <v>246</v>
      </c>
      <c r="V189" s="123">
        <v>168</v>
      </c>
      <c r="W189" s="123">
        <v>142</v>
      </c>
      <c r="X189" s="123">
        <v>239</v>
      </c>
      <c r="Y189" s="123">
        <v>137</v>
      </c>
      <c r="Z189" s="123">
        <v>75</v>
      </c>
      <c r="AA189" s="123">
        <v>418</v>
      </c>
      <c r="AB189" s="123">
        <v>543</v>
      </c>
      <c r="AC189" s="123">
        <v>451</v>
      </c>
      <c r="AD189" s="123">
        <v>187</v>
      </c>
      <c r="AE189" s="123">
        <v>589</v>
      </c>
      <c r="AF189" s="123">
        <v>994</v>
      </c>
      <c r="AG189" s="123">
        <v>308</v>
      </c>
      <c r="AH189" s="123">
        <v>29</v>
      </c>
      <c r="AI189" s="123">
        <v>491</v>
      </c>
      <c r="AJ189" s="123">
        <v>212</v>
      </c>
      <c r="AK189" s="123">
        <v>50</v>
      </c>
      <c r="AL189" s="123">
        <v>25</v>
      </c>
      <c r="AM189" s="123">
        <v>96</v>
      </c>
      <c r="AN189" s="125">
        <v>668.99787007454734</v>
      </c>
      <c r="AO189" s="125">
        <v>464</v>
      </c>
      <c r="AP189" s="123">
        <v>10</v>
      </c>
      <c r="AQ189" s="123">
        <v>39</v>
      </c>
      <c r="AR189" s="123">
        <v>259</v>
      </c>
      <c r="AS189" s="123">
        <v>82</v>
      </c>
      <c r="AT189" s="123">
        <v>105</v>
      </c>
      <c r="AU189" s="123">
        <v>66</v>
      </c>
      <c r="AV189" s="123">
        <v>34</v>
      </c>
      <c r="AW189" s="123">
        <v>41</v>
      </c>
      <c r="AX189" s="123">
        <v>39</v>
      </c>
      <c r="AY189" s="123">
        <v>37</v>
      </c>
      <c r="AZ189" s="123">
        <v>227</v>
      </c>
      <c r="BA189" s="125">
        <v>35357.751912568303</v>
      </c>
      <c r="BB189" s="125">
        <v>21540</v>
      </c>
      <c r="BC189" s="123">
        <v>25</v>
      </c>
      <c r="BD189" s="123">
        <v>127</v>
      </c>
      <c r="BE189" s="123">
        <v>170</v>
      </c>
      <c r="BF189" s="123">
        <v>107</v>
      </c>
      <c r="BG189" s="123">
        <v>78</v>
      </c>
      <c r="BH189" s="123">
        <v>49</v>
      </c>
      <c r="BI189" s="123">
        <v>44</v>
      </c>
      <c r="BJ189" s="123">
        <v>49</v>
      </c>
      <c r="BK189" s="123">
        <v>49</v>
      </c>
      <c r="BL189" s="123">
        <v>20</v>
      </c>
      <c r="BM189" s="123">
        <v>25</v>
      </c>
      <c r="BN189" s="123">
        <v>23</v>
      </c>
      <c r="BO189" s="123">
        <v>20</v>
      </c>
      <c r="BP189" s="123">
        <v>15</v>
      </c>
      <c r="BQ189" s="123">
        <v>11</v>
      </c>
      <c r="BR189" s="123">
        <v>15</v>
      </c>
      <c r="BS189" s="123">
        <v>16</v>
      </c>
      <c r="BT189" s="123">
        <v>10</v>
      </c>
      <c r="BU189" s="123">
        <v>8</v>
      </c>
      <c r="BV189" s="123">
        <v>9</v>
      </c>
      <c r="BW189" s="123">
        <v>45</v>
      </c>
      <c r="BX189" s="123">
        <v>454</v>
      </c>
      <c r="BY189" s="125">
        <v>54613.306167400879</v>
      </c>
      <c r="BZ189" s="125">
        <v>42039</v>
      </c>
      <c r="CA189" s="123">
        <v>80</v>
      </c>
      <c r="CB189" s="125">
        <v>17988.025000000001</v>
      </c>
      <c r="CC189" s="125">
        <v>12564</v>
      </c>
      <c r="CD189" s="123">
        <v>394</v>
      </c>
      <c r="CE189" s="125">
        <v>16960.972081218275</v>
      </c>
      <c r="CF189" s="125">
        <v>12195</v>
      </c>
      <c r="CG189" s="123">
        <v>525</v>
      </c>
      <c r="CH189" s="123">
        <v>171</v>
      </c>
      <c r="CI189" s="123">
        <v>119</v>
      </c>
      <c r="CJ189" s="123">
        <v>66</v>
      </c>
      <c r="CK189" s="123">
        <v>16</v>
      </c>
      <c r="CL189" s="123">
        <v>34</v>
      </c>
      <c r="CM189" s="126">
        <v>3.6208732694355698E-2</v>
      </c>
      <c r="CN189" s="123">
        <v>101</v>
      </c>
      <c r="CO189" s="126">
        <v>0.10756123535676251</v>
      </c>
      <c r="CP189" s="123">
        <v>351</v>
      </c>
      <c r="CQ189" s="123">
        <v>104</v>
      </c>
      <c r="CR189" s="126">
        <v>4.9359278595158991E-2</v>
      </c>
      <c r="CS189" s="123">
        <v>86</v>
      </c>
      <c r="CT189" s="126">
        <f t="shared" si="26"/>
        <v>9.1586794462193824E-2</v>
      </c>
      <c r="CU189" s="123">
        <v>562</v>
      </c>
      <c r="CV189" s="126">
        <f t="shared" si="27"/>
        <v>0.59850905218317363</v>
      </c>
      <c r="CW189" s="123">
        <v>37</v>
      </c>
      <c r="CX189" s="126">
        <f t="shared" si="28"/>
        <v>3.9403620873269436E-2</v>
      </c>
      <c r="CY189" s="123">
        <v>293</v>
      </c>
      <c r="CZ189" s="126">
        <f t="shared" si="29"/>
        <v>0.31203407880724177</v>
      </c>
      <c r="DA189" s="122" t="s">
        <v>2162</v>
      </c>
      <c r="DB189" s="55"/>
      <c r="DC189" s="55">
        <v>91</v>
      </c>
      <c r="DD189" s="55">
        <v>6</v>
      </c>
      <c r="DE189" s="78" t="s">
        <v>334</v>
      </c>
      <c r="DF189" s="127" t="s">
        <v>335</v>
      </c>
      <c r="DG189" s="78" t="s">
        <v>722</v>
      </c>
      <c r="DH189" s="127" t="s">
        <v>723</v>
      </c>
      <c r="DI189" s="78" t="s">
        <v>382</v>
      </c>
      <c r="DJ189" s="127" t="s">
        <v>383</v>
      </c>
      <c r="DK189" s="78" t="s">
        <v>724</v>
      </c>
      <c r="DL189" s="127" t="s">
        <v>725</v>
      </c>
      <c r="DM189" s="127" t="s">
        <v>726</v>
      </c>
      <c r="DN189" s="55" t="s">
        <v>1897</v>
      </c>
      <c r="DO189" s="68">
        <v>13.850415512465373</v>
      </c>
      <c r="DP189" s="55" t="s">
        <v>1898</v>
      </c>
      <c r="DQ189" s="55" t="s">
        <v>272</v>
      </c>
      <c r="DR189" s="127" t="s">
        <v>343</v>
      </c>
      <c r="DS189" s="169" t="s">
        <v>2163</v>
      </c>
      <c r="DT189" s="77"/>
      <c r="DU189" s="78" t="s">
        <v>267</v>
      </c>
      <c r="DV189" s="123">
        <v>944</v>
      </c>
      <c r="DW189" s="123">
        <v>941</v>
      </c>
      <c r="DX189" s="55">
        <v>3</v>
      </c>
      <c r="DY189" s="55">
        <v>0</v>
      </c>
      <c r="DZ189" s="55">
        <v>72</v>
      </c>
      <c r="EA189" s="55">
        <v>288</v>
      </c>
      <c r="EB189" s="123">
        <v>288</v>
      </c>
      <c r="EC189" s="55">
        <v>192</v>
      </c>
      <c r="ED189" s="55">
        <v>97</v>
      </c>
      <c r="EE189" s="55">
        <v>7</v>
      </c>
      <c r="EF189" s="55">
        <v>0</v>
      </c>
      <c r="EG189" s="55">
        <v>0</v>
      </c>
      <c r="EH189" s="78">
        <v>11</v>
      </c>
      <c r="EI189" s="78">
        <v>1</v>
      </c>
      <c r="EJ189" s="127" t="s">
        <v>268</v>
      </c>
      <c r="EK189" s="127" t="s">
        <v>269</v>
      </c>
      <c r="EL189" s="81">
        <v>23832</v>
      </c>
      <c r="EM189" s="78">
        <v>55</v>
      </c>
      <c r="EN189" s="78" t="s">
        <v>956</v>
      </c>
      <c r="EO189" s="84">
        <v>70645</v>
      </c>
      <c r="EP189" s="78">
        <v>4.92</v>
      </c>
      <c r="EQ189" s="263">
        <v>86318.516206889297</v>
      </c>
      <c r="ER189" s="263">
        <v>270743.07338765502</v>
      </c>
      <c r="ES189" s="84">
        <f t="shared" si="30"/>
        <v>184424.55718076573</v>
      </c>
      <c r="ET189" s="113">
        <f t="shared" si="31"/>
        <v>0.6811792260210594</v>
      </c>
      <c r="EU189" s="55">
        <v>0</v>
      </c>
      <c r="EV189" s="55">
        <v>25</v>
      </c>
      <c r="EW189" s="55" t="s">
        <v>1898</v>
      </c>
      <c r="EX189" s="78" t="s">
        <v>462</v>
      </c>
      <c r="EY189" s="158"/>
      <c r="EZ189" s="158"/>
      <c r="FA189" s="78" t="s">
        <v>267</v>
      </c>
      <c r="FB189" s="55" t="s">
        <v>51</v>
      </c>
      <c r="FC189" s="55" t="s">
        <v>1898</v>
      </c>
      <c r="FD189" s="122"/>
      <c r="FE189" s="55"/>
      <c r="FF189" s="127" t="s">
        <v>267</v>
      </c>
      <c r="FG189" s="55" t="s">
        <v>1904</v>
      </c>
      <c r="FH189" s="78" t="s">
        <v>957</v>
      </c>
      <c r="FI189" s="78" t="s">
        <v>728</v>
      </c>
      <c r="FJ189" s="55">
        <v>3807</v>
      </c>
      <c r="FK189" s="55">
        <v>2</v>
      </c>
      <c r="FL189" s="78" t="s">
        <v>729</v>
      </c>
      <c r="FM189" s="55"/>
      <c r="FN189" s="55" t="s">
        <v>1900</v>
      </c>
      <c r="FO189" s="55" t="s">
        <v>1900</v>
      </c>
      <c r="FP189" s="55">
        <v>4</v>
      </c>
      <c r="FQ189" s="125">
        <v>167357771.10693681</v>
      </c>
      <c r="FR189" s="125">
        <v>177285.77447768732</v>
      </c>
      <c r="FS189" s="55">
        <v>3.44</v>
      </c>
      <c r="FT189" s="55" t="s">
        <v>1920</v>
      </c>
      <c r="FU189" s="55">
        <v>0</v>
      </c>
      <c r="FV189" s="125">
        <v>2366475.25</v>
      </c>
      <c r="FW189" s="55">
        <v>0</v>
      </c>
      <c r="FX189" s="125">
        <v>11056347.879999999</v>
      </c>
      <c r="FY189" s="55">
        <v>0</v>
      </c>
      <c r="FZ189" s="125">
        <v>6244830.8799999999</v>
      </c>
      <c r="GA189" s="55" t="s">
        <v>1900</v>
      </c>
      <c r="GB189" s="55" t="s">
        <v>1900</v>
      </c>
      <c r="GC189" s="55" t="s">
        <v>1900</v>
      </c>
      <c r="GD189" s="124">
        <v>93.84</v>
      </c>
      <c r="GE189" s="124">
        <v>29.86</v>
      </c>
      <c r="GF189" s="125">
        <v>7410848.9800000004</v>
      </c>
      <c r="GG189" s="125">
        <v>7875.5036981934118</v>
      </c>
      <c r="GH189" s="125">
        <v>12756838.289999997</v>
      </c>
      <c r="GI189" s="125">
        <v>13556.682561105205</v>
      </c>
      <c r="GJ189" s="125">
        <v>2292198.2799999998</v>
      </c>
      <c r="GK189" s="125">
        <v>2435.9174070138147</v>
      </c>
      <c r="GL189" s="125">
        <v>966329.02</v>
      </c>
      <c r="GM189" s="125">
        <v>1026.9171307120084</v>
      </c>
      <c r="GN189" s="125">
        <v>1077942</v>
      </c>
      <c r="GO189" s="125">
        <v>1145.528161530287</v>
      </c>
      <c r="GP189" s="125">
        <v>32332.12</v>
      </c>
      <c r="GQ189" s="125">
        <v>34.359319872476085</v>
      </c>
      <c r="GR189" s="125">
        <v>132483.88999999998</v>
      </c>
      <c r="GS189" s="125">
        <v>140.79053134962803</v>
      </c>
      <c r="GT189" s="125">
        <v>8255552.9799999977</v>
      </c>
      <c r="GU189" s="125">
        <v>8773.1700106269909</v>
      </c>
      <c r="GV189" s="125">
        <v>-118207.08999999799</v>
      </c>
      <c r="GW189" s="125">
        <v>-125.61858660998723</v>
      </c>
      <c r="GX189" s="55">
        <v>0</v>
      </c>
      <c r="GY189" s="55">
        <v>0</v>
      </c>
      <c r="GZ189" s="55">
        <v>0</v>
      </c>
      <c r="HA189" s="55" t="s">
        <v>1898</v>
      </c>
      <c r="HB189" s="172">
        <v>0.58315913304668976</v>
      </c>
      <c r="HC189" s="123">
        <v>508</v>
      </c>
      <c r="HD189" s="153">
        <v>0.17995040736804818</v>
      </c>
      <c r="HE189" s="123">
        <v>42</v>
      </c>
      <c r="HF189" s="153">
        <v>4.4633368756641874E-2</v>
      </c>
      <c r="HG189" s="123">
        <v>4362</v>
      </c>
      <c r="HH189" s="153">
        <v>1.545164718384697</v>
      </c>
      <c r="HI189" s="123">
        <v>76</v>
      </c>
      <c r="HJ189" s="153">
        <v>8.0765143464399572E-2</v>
      </c>
      <c r="HK189" s="123">
        <v>2396</v>
      </c>
      <c r="HL189" s="153">
        <v>0.8487424725469358</v>
      </c>
      <c r="HM189" s="123">
        <v>21</v>
      </c>
      <c r="HN189" s="153">
        <v>2.2316684378320937E-2</v>
      </c>
      <c r="HO189" s="123">
        <v>1102</v>
      </c>
      <c r="HP189" s="153">
        <v>0.39036486007793125</v>
      </c>
      <c r="HQ189" s="123">
        <v>1893</v>
      </c>
      <c r="HR189" s="153">
        <v>0.67056323060573853</v>
      </c>
      <c r="HS189" s="123">
        <v>17</v>
      </c>
      <c r="HT189" s="153">
        <v>8.5</v>
      </c>
      <c r="HU189" s="123">
        <v>47</v>
      </c>
      <c r="HV189" s="153">
        <v>23.5</v>
      </c>
      <c r="HW189" s="123">
        <v>916</v>
      </c>
      <c r="HX189" s="123">
        <v>305.33333333333331</v>
      </c>
      <c r="HY189" s="153">
        <v>1.0177777777777777</v>
      </c>
      <c r="HZ189" s="123">
        <v>26506</v>
      </c>
      <c r="IA189" s="153">
        <v>9.3893021608218206</v>
      </c>
      <c r="IB189" s="123">
        <v>49</v>
      </c>
      <c r="IC189" s="153">
        <v>5.2072263549415514E-2</v>
      </c>
      <c r="ID189" s="123">
        <v>15370</v>
      </c>
      <c r="IE189" s="153">
        <v>5.4445625221395675</v>
      </c>
      <c r="IF189" s="123">
        <v>1403</v>
      </c>
      <c r="IG189" s="153">
        <v>1.4909670563230606</v>
      </c>
      <c r="IH189" s="123">
        <v>1564</v>
      </c>
      <c r="II189" s="153">
        <v>0.55402054551895152</v>
      </c>
      <c r="IJ189" s="123">
        <v>270</v>
      </c>
      <c r="IK189" s="153">
        <v>0.2869287991498406</v>
      </c>
      <c r="IL189" s="95">
        <v>0</v>
      </c>
      <c r="IM189" s="95">
        <v>0</v>
      </c>
      <c r="IN189" s="95">
        <v>0</v>
      </c>
      <c r="IO189" s="95">
        <v>0</v>
      </c>
      <c r="IP189" s="95">
        <v>0</v>
      </c>
      <c r="IQ189" s="113" t="s">
        <v>1900</v>
      </c>
      <c r="IR189" s="113" t="s">
        <v>1900</v>
      </c>
      <c r="IS189" s="113" t="s">
        <v>1900</v>
      </c>
      <c r="IT189" s="95">
        <v>24</v>
      </c>
      <c r="IU189" s="95">
        <v>13</v>
      </c>
      <c r="IV189" s="113">
        <v>1.381509032943677E-2</v>
      </c>
      <c r="IW189" s="95">
        <v>5</v>
      </c>
      <c r="IX189" s="95">
        <v>20</v>
      </c>
      <c r="IY189" s="124">
        <f>(IW189/$DW189)*100</f>
        <v>0.53134962805526043</v>
      </c>
      <c r="IZ189" s="124">
        <f>(IX189/$DW189)*100</f>
        <v>2.1253985122210417</v>
      </c>
      <c r="JA189" s="182" t="s">
        <v>272</v>
      </c>
      <c r="JB189" s="182">
        <v>94</v>
      </c>
      <c r="JC189" s="230">
        <v>9.9576271186440676E-2</v>
      </c>
      <c r="JD189" s="205"/>
    </row>
    <row r="190" spans="1:264" s="35" customFormat="1" ht="29.25" customHeight="1">
      <c r="A190" s="122" t="s">
        <v>307</v>
      </c>
      <c r="B190" s="158" t="s">
        <v>307</v>
      </c>
      <c r="C190" s="158" t="s">
        <v>1770</v>
      </c>
      <c r="D190" s="55">
        <v>100</v>
      </c>
      <c r="E190" s="158" t="s">
        <v>395</v>
      </c>
      <c r="F190" s="145">
        <v>265</v>
      </c>
      <c r="G190" s="55" t="s">
        <v>2164</v>
      </c>
      <c r="H190" s="123">
        <v>103</v>
      </c>
      <c r="I190" s="123">
        <v>230</v>
      </c>
      <c r="J190" s="124">
        <v>2.2330097000000002</v>
      </c>
      <c r="K190" s="124">
        <v>32.602912600000003</v>
      </c>
      <c r="L190" s="123">
        <v>100</v>
      </c>
      <c r="M190" s="123">
        <v>130</v>
      </c>
      <c r="N190" s="123">
        <v>6</v>
      </c>
      <c r="O190" s="123">
        <v>6</v>
      </c>
      <c r="P190" s="123">
        <v>10</v>
      </c>
      <c r="Q190" s="123">
        <v>17</v>
      </c>
      <c r="R190" s="123">
        <v>19</v>
      </c>
      <c r="S190" s="123">
        <v>10</v>
      </c>
      <c r="T190" s="123">
        <v>19</v>
      </c>
      <c r="U190" s="123">
        <v>32</v>
      </c>
      <c r="V190" s="123">
        <v>20</v>
      </c>
      <c r="W190" s="123">
        <v>12</v>
      </c>
      <c r="X190" s="123">
        <v>25</v>
      </c>
      <c r="Y190" s="123">
        <v>38</v>
      </c>
      <c r="Z190" s="123">
        <v>16</v>
      </c>
      <c r="AA190" s="123">
        <v>31</v>
      </c>
      <c r="AB190" s="123">
        <v>89</v>
      </c>
      <c r="AC190" s="123">
        <v>79</v>
      </c>
      <c r="AD190" s="123">
        <v>8</v>
      </c>
      <c r="AE190" s="123">
        <v>35</v>
      </c>
      <c r="AF190" s="123">
        <v>78</v>
      </c>
      <c r="AG190" s="123">
        <v>104</v>
      </c>
      <c r="AH190" s="123">
        <v>5</v>
      </c>
      <c r="AI190" s="123">
        <v>49</v>
      </c>
      <c r="AJ190" s="123">
        <v>13</v>
      </c>
      <c r="AK190" s="123">
        <v>3</v>
      </c>
      <c r="AL190" s="123">
        <v>0</v>
      </c>
      <c r="AM190" s="123">
        <v>7</v>
      </c>
      <c r="AN190" s="125">
        <v>742.33980582524271</v>
      </c>
      <c r="AO190" s="125">
        <v>516</v>
      </c>
      <c r="AP190" s="123">
        <v>0</v>
      </c>
      <c r="AQ190" s="123">
        <v>6</v>
      </c>
      <c r="AR190" s="123">
        <v>30</v>
      </c>
      <c r="AS190" s="123">
        <v>7</v>
      </c>
      <c r="AT190" s="123">
        <v>8</v>
      </c>
      <c r="AU190" s="123">
        <v>7</v>
      </c>
      <c r="AV190" s="123">
        <v>6</v>
      </c>
      <c r="AW190" s="123">
        <v>2</v>
      </c>
      <c r="AX190" s="123">
        <v>4</v>
      </c>
      <c r="AY190" s="123">
        <v>4</v>
      </c>
      <c r="AZ190" s="123">
        <v>29</v>
      </c>
      <c r="BA190" s="125">
        <v>39305.316326530614</v>
      </c>
      <c r="BB190" s="125">
        <v>22700</v>
      </c>
      <c r="BC190" s="123">
        <v>3</v>
      </c>
      <c r="BD190" s="123">
        <v>9</v>
      </c>
      <c r="BE190" s="123">
        <v>21</v>
      </c>
      <c r="BF190" s="123">
        <v>12</v>
      </c>
      <c r="BG190" s="123">
        <v>9</v>
      </c>
      <c r="BH190" s="123">
        <v>5</v>
      </c>
      <c r="BI190" s="123">
        <v>3</v>
      </c>
      <c r="BJ190" s="123">
        <v>6</v>
      </c>
      <c r="BK190" s="123">
        <v>4</v>
      </c>
      <c r="BL190" s="123">
        <v>3</v>
      </c>
      <c r="BM190" s="123">
        <v>1</v>
      </c>
      <c r="BN190" s="123">
        <v>0</v>
      </c>
      <c r="BO190" s="123">
        <v>2</v>
      </c>
      <c r="BP190" s="123">
        <v>2</v>
      </c>
      <c r="BQ190" s="123">
        <v>2</v>
      </c>
      <c r="BR190" s="123">
        <v>1</v>
      </c>
      <c r="BS190" s="123">
        <v>1</v>
      </c>
      <c r="BT190" s="123">
        <v>2</v>
      </c>
      <c r="BU190" s="123">
        <v>3</v>
      </c>
      <c r="BV190" s="123">
        <v>1</v>
      </c>
      <c r="BW190" s="123">
        <v>8</v>
      </c>
      <c r="BX190" s="123">
        <v>44</v>
      </c>
      <c r="BY190" s="125">
        <v>67981.386363636368</v>
      </c>
      <c r="BZ190" s="125">
        <v>51821.5</v>
      </c>
      <c r="CA190" s="123">
        <v>10</v>
      </c>
      <c r="CB190" s="125">
        <v>25013.3</v>
      </c>
      <c r="CC190" s="125">
        <v>24255</v>
      </c>
      <c r="CD190" s="123">
        <v>46</v>
      </c>
      <c r="CE190" s="125">
        <v>14905.521739130434</v>
      </c>
      <c r="CF190" s="125">
        <v>10539</v>
      </c>
      <c r="CG190" s="123">
        <v>56</v>
      </c>
      <c r="CH190" s="123">
        <v>16</v>
      </c>
      <c r="CI190" s="123">
        <v>10</v>
      </c>
      <c r="CJ190" s="123">
        <v>11</v>
      </c>
      <c r="CK190" s="123">
        <v>2</v>
      </c>
      <c r="CL190" s="123">
        <v>5</v>
      </c>
      <c r="CM190" s="126">
        <v>4.8543689320388349E-2</v>
      </c>
      <c r="CN190" s="123">
        <v>18</v>
      </c>
      <c r="CO190" s="126">
        <v>0.17475728155339806</v>
      </c>
      <c r="CP190" s="123">
        <v>42</v>
      </c>
      <c r="CQ190" s="123">
        <v>8</v>
      </c>
      <c r="CR190" s="126">
        <v>3.4782608695652174E-2</v>
      </c>
      <c r="CS190" s="123">
        <v>0</v>
      </c>
      <c r="CT190" s="126">
        <f t="shared" si="26"/>
        <v>0</v>
      </c>
      <c r="CU190" s="123">
        <v>64</v>
      </c>
      <c r="CV190" s="126">
        <f t="shared" si="27"/>
        <v>0.62135922330097082</v>
      </c>
      <c r="CW190" s="123">
        <v>0</v>
      </c>
      <c r="CX190" s="126">
        <f t="shared" si="28"/>
        <v>0</v>
      </c>
      <c r="CY190" s="123">
        <v>47</v>
      </c>
      <c r="CZ190" s="126">
        <f t="shared" si="29"/>
        <v>0.4563106796116505</v>
      </c>
      <c r="DA190" s="122" t="s">
        <v>2129</v>
      </c>
      <c r="DB190" s="55"/>
      <c r="DC190" s="55">
        <v>0</v>
      </c>
      <c r="DD190" s="55">
        <v>0</v>
      </c>
      <c r="DE190" s="78" t="s">
        <v>396</v>
      </c>
      <c r="DF190" s="127" t="s">
        <v>397</v>
      </c>
      <c r="DG190" s="78" t="s">
        <v>398</v>
      </c>
      <c r="DH190" s="127" t="s">
        <v>399</v>
      </c>
      <c r="DI190" s="78" t="s">
        <v>389</v>
      </c>
      <c r="DJ190" s="127" t="s">
        <v>400</v>
      </c>
      <c r="DK190" s="78" t="s">
        <v>401</v>
      </c>
      <c r="DL190" s="127" t="s">
        <v>402</v>
      </c>
      <c r="DM190" s="127" t="s">
        <v>403</v>
      </c>
      <c r="DN190" s="55" t="s">
        <v>1897</v>
      </c>
      <c r="DO190" s="68">
        <v>25.316455696202532</v>
      </c>
      <c r="DP190" s="55" t="s">
        <v>1898</v>
      </c>
      <c r="DQ190" s="55" t="s">
        <v>272</v>
      </c>
      <c r="DR190" s="127" t="s">
        <v>387</v>
      </c>
      <c r="DS190" s="169" t="s">
        <v>2165</v>
      </c>
      <c r="DT190" s="77"/>
      <c r="DU190" s="78" t="s">
        <v>267</v>
      </c>
      <c r="DV190" s="123">
        <v>107</v>
      </c>
      <c r="DW190" s="123">
        <v>103</v>
      </c>
      <c r="DX190" s="55">
        <v>2</v>
      </c>
      <c r="DY190" s="55">
        <v>2</v>
      </c>
      <c r="DZ190" s="55">
        <v>0</v>
      </c>
      <c r="EA190" s="55">
        <v>13</v>
      </c>
      <c r="EB190" s="123">
        <v>40</v>
      </c>
      <c r="EC190" s="55">
        <v>40</v>
      </c>
      <c r="ED190" s="55">
        <v>13</v>
      </c>
      <c r="EE190" s="55">
        <v>1</v>
      </c>
      <c r="EF190" s="55">
        <v>0</v>
      </c>
      <c r="EG190" s="55">
        <v>0</v>
      </c>
      <c r="EH190" s="78">
        <v>1</v>
      </c>
      <c r="EI190" s="78">
        <v>1</v>
      </c>
      <c r="EJ190" s="127" t="s">
        <v>268</v>
      </c>
      <c r="EK190" s="127" t="s">
        <v>290</v>
      </c>
      <c r="EL190" s="81">
        <v>27241</v>
      </c>
      <c r="EM190" s="78">
        <v>46</v>
      </c>
      <c r="EN190" s="78" t="s">
        <v>404</v>
      </c>
      <c r="EO190" s="84">
        <v>8031</v>
      </c>
      <c r="EP190" s="78">
        <v>0.91</v>
      </c>
      <c r="EQ190" s="263">
        <v>8398.2992735116095</v>
      </c>
      <c r="ER190" s="263">
        <v>40886.574665772103</v>
      </c>
      <c r="ES190" s="84">
        <f t="shared" si="30"/>
        <v>32488.275392260493</v>
      </c>
      <c r="ET190" s="113">
        <f t="shared" si="31"/>
        <v>0.79459518577519328</v>
      </c>
      <c r="EU190" s="55">
        <v>2</v>
      </c>
      <c r="EV190" s="55">
        <v>2</v>
      </c>
      <c r="EW190" s="55" t="s">
        <v>1898</v>
      </c>
      <c r="EX190" s="78" t="s">
        <v>267</v>
      </c>
      <c r="EY190" s="158"/>
      <c r="EZ190" s="158"/>
      <c r="FA190" s="78" t="s">
        <v>267</v>
      </c>
      <c r="FB190" s="55" t="s">
        <v>51</v>
      </c>
      <c r="FC190" s="55" t="s">
        <v>1898</v>
      </c>
      <c r="FD190" s="122"/>
      <c r="FE190" s="55"/>
      <c r="FF190" s="127" t="s">
        <v>267</v>
      </c>
      <c r="FG190" s="55" t="s">
        <v>1904</v>
      </c>
      <c r="FH190" s="78" t="s">
        <v>405</v>
      </c>
      <c r="FI190" s="78" t="s">
        <v>406</v>
      </c>
      <c r="FJ190" s="55">
        <v>3809</v>
      </c>
      <c r="FK190" s="55">
        <v>2</v>
      </c>
      <c r="FL190" s="78" t="s">
        <v>407</v>
      </c>
      <c r="FM190" s="55"/>
      <c r="FN190" s="55" t="s">
        <v>1900</v>
      </c>
      <c r="FO190" s="55" t="s">
        <v>1900</v>
      </c>
      <c r="FP190" s="55">
        <v>1</v>
      </c>
      <c r="FQ190" s="125">
        <v>23110563.422323685</v>
      </c>
      <c r="FR190" s="125">
        <v>215986.57404040828</v>
      </c>
      <c r="FS190" s="55">
        <v>3</v>
      </c>
      <c r="FT190" s="55">
        <v>2</v>
      </c>
      <c r="FU190" s="55">
        <v>1</v>
      </c>
      <c r="FV190" s="125">
        <v>1140200</v>
      </c>
      <c r="FW190" s="55">
        <v>5</v>
      </c>
      <c r="FX190" s="125">
        <v>1108744.05</v>
      </c>
      <c r="FY190" s="55">
        <v>1</v>
      </c>
      <c r="FZ190" s="125">
        <v>53022.58</v>
      </c>
      <c r="GA190" s="55" t="s">
        <v>1900</v>
      </c>
      <c r="GB190" s="55" t="s">
        <v>1901</v>
      </c>
      <c r="GC190" s="55" t="s">
        <v>1900</v>
      </c>
      <c r="GD190" s="124">
        <v>95.34</v>
      </c>
      <c r="GE190" s="124">
        <v>25.24</v>
      </c>
      <c r="GF190" s="125">
        <v>860857.25</v>
      </c>
      <c r="GG190" s="125">
        <v>8357.8373786407774</v>
      </c>
      <c r="GH190" s="125">
        <v>1246596.75</v>
      </c>
      <c r="GI190" s="125">
        <v>12102.881067961165</v>
      </c>
      <c r="GJ190" s="125">
        <v>112075.43</v>
      </c>
      <c r="GK190" s="125">
        <v>1088.1109708737863</v>
      </c>
      <c r="GL190" s="125">
        <v>112366.87</v>
      </c>
      <c r="GM190" s="125">
        <v>1090.9404854368931</v>
      </c>
      <c r="GN190" s="125">
        <v>143403.57999999999</v>
      </c>
      <c r="GO190" s="125">
        <v>1392.2677669902912</v>
      </c>
      <c r="GP190" s="125">
        <v>5988.21</v>
      </c>
      <c r="GQ190" s="125">
        <v>58.137961165048544</v>
      </c>
      <c r="GR190" s="125">
        <v>11650.969999999998</v>
      </c>
      <c r="GS190" s="125">
        <v>113.11621359223298</v>
      </c>
      <c r="GT190" s="125">
        <v>861111.69</v>
      </c>
      <c r="GU190" s="125">
        <v>8360.3076699029116</v>
      </c>
      <c r="GV190" s="125">
        <v>281094.66999999993</v>
      </c>
      <c r="GW190" s="125">
        <v>2729.0744660194168</v>
      </c>
      <c r="GX190" s="55">
        <v>0</v>
      </c>
      <c r="GY190" s="55">
        <v>0</v>
      </c>
      <c r="GZ190" s="55">
        <v>0</v>
      </c>
      <c r="HA190" s="55" t="s">
        <v>1898</v>
      </c>
      <c r="HB190" s="172">
        <v>0.56102173562040325</v>
      </c>
      <c r="HC190" s="123">
        <v>68</v>
      </c>
      <c r="HD190" s="153">
        <v>0.22006472491909387</v>
      </c>
      <c r="HE190" s="123">
        <v>9</v>
      </c>
      <c r="HF190" s="153">
        <v>8.7378640776699032E-2</v>
      </c>
      <c r="HG190" s="123">
        <v>760</v>
      </c>
      <c r="HH190" s="153">
        <v>2.4595469255663431</v>
      </c>
      <c r="HI190" s="123">
        <v>9</v>
      </c>
      <c r="HJ190" s="153">
        <v>8.7378640776699032E-2</v>
      </c>
      <c r="HK190" s="123">
        <v>175</v>
      </c>
      <c r="HL190" s="153">
        <v>0.56634304207119746</v>
      </c>
      <c r="HM190" s="123">
        <v>5</v>
      </c>
      <c r="HN190" s="153">
        <v>4.8543689320388349E-2</v>
      </c>
      <c r="HO190" s="123">
        <v>91</v>
      </c>
      <c r="HP190" s="153">
        <v>0.29449838187702265</v>
      </c>
      <c r="HQ190" s="123">
        <v>581</v>
      </c>
      <c r="HR190" s="153">
        <v>1.8802588996763754</v>
      </c>
      <c r="HS190" s="123">
        <v>0</v>
      </c>
      <c r="HT190" s="153">
        <v>0</v>
      </c>
      <c r="HU190" s="123">
        <v>2</v>
      </c>
      <c r="HV190" s="153">
        <v>1</v>
      </c>
      <c r="HW190" s="123">
        <v>94</v>
      </c>
      <c r="HX190" s="123">
        <v>31.333333333333332</v>
      </c>
      <c r="HY190" s="153">
        <v>1.3055555555555556</v>
      </c>
      <c r="HZ190" s="123">
        <v>2716</v>
      </c>
      <c r="IA190" s="153">
        <v>8.7896440129449847</v>
      </c>
      <c r="IB190" s="123">
        <v>8</v>
      </c>
      <c r="IC190" s="153">
        <v>7.7669902912621352E-2</v>
      </c>
      <c r="ID190" s="123">
        <v>1871</v>
      </c>
      <c r="IE190" s="153">
        <v>6.0550161812297727</v>
      </c>
      <c r="IF190" s="123">
        <v>174</v>
      </c>
      <c r="IG190" s="153">
        <v>1.6893203883495145</v>
      </c>
      <c r="IH190" s="123">
        <v>62</v>
      </c>
      <c r="II190" s="153">
        <v>0.20064724919093851</v>
      </c>
      <c r="IJ190" s="123">
        <v>68</v>
      </c>
      <c r="IK190" s="153">
        <v>0.66019417475728159</v>
      </c>
      <c r="IL190" s="95">
        <v>0</v>
      </c>
      <c r="IM190" s="95">
        <v>0</v>
      </c>
      <c r="IN190" s="95">
        <v>0</v>
      </c>
      <c r="IO190" s="95">
        <v>0</v>
      </c>
      <c r="IP190" s="95">
        <v>0</v>
      </c>
      <c r="IQ190" s="113" t="s">
        <v>1900</v>
      </c>
      <c r="IR190" s="113" t="s">
        <v>1900</v>
      </c>
      <c r="IS190" s="113" t="s">
        <v>1900</v>
      </c>
      <c r="IT190" s="95">
        <v>28</v>
      </c>
      <c r="IU190" s="95">
        <v>2</v>
      </c>
      <c r="IV190" s="113">
        <v>1.9417475728155338E-2</v>
      </c>
      <c r="IW190" s="95" t="s">
        <v>1900</v>
      </c>
      <c r="IX190" s="95" t="s">
        <v>1900</v>
      </c>
      <c r="IY190" s="124" t="s">
        <v>1900</v>
      </c>
      <c r="IZ190" s="124" t="s">
        <v>1900</v>
      </c>
      <c r="JA190" s="182" t="s">
        <v>267</v>
      </c>
      <c r="JB190" s="182">
        <v>2</v>
      </c>
      <c r="JC190" s="230">
        <v>1.8691588785046728E-2</v>
      </c>
      <c r="JD190" s="205"/>
    </row>
    <row r="191" spans="1:264" s="35" customFormat="1" ht="29.25" customHeight="1">
      <c r="A191" s="122" t="s">
        <v>307</v>
      </c>
      <c r="B191" s="158" t="s">
        <v>307</v>
      </c>
      <c r="C191" s="158" t="s">
        <v>1770</v>
      </c>
      <c r="D191" s="55">
        <v>100</v>
      </c>
      <c r="E191" s="158" t="s">
        <v>981</v>
      </c>
      <c r="F191" s="145">
        <v>100</v>
      </c>
      <c r="G191" s="55" t="s">
        <v>2164</v>
      </c>
      <c r="H191" s="123">
        <v>470</v>
      </c>
      <c r="I191" s="123">
        <v>1058</v>
      </c>
      <c r="J191" s="124">
        <v>2.2510637999999998</v>
      </c>
      <c r="K191" s="124">
        <v>26.897659600000001</v>
      </c>
      <c r="L191" s="123">
        <v>430</v>
      </c>
      <c r="M191" s="123">
        <v>628</v>
      </c>
      <c r="N191" s="123">
        <v>42</v>
      </c>
      <c r="O191" s="123">
        <v>59</v>
      </c>
      <c r="P191" s="123">
        <v>65</v>
      </c>
      <c r="Q191" s="123">
        <v>104</v>
      </c>
      <c r="R191" s="123">
        <v>87</v>
      </c>
      <c r="S191" s="123">
        <v>123</v>
      </c>
      <c r="T191" s="123">
        <v>75</v>
      </c>
      <c r="U191" s="123">
        <v>118</v>
      </c>
      <c r="V191" s="123">
        <v>73</v>
      </c>
      <c r="W191" s="123">
        <v>59</v>
      </c>
      <c r="X191" s="123">
        <v>143</v>
      </c>
      <c r="Y191" s="123">
        <v>76</v>
      </c>
      <c r="Z191" s="123">
        <v>34</v>
      </c>
      <c r="AA191" s="123">
        <v>226</v>
      </c>
      <c r="AB191" s="123">
        <v>298</v>
      </c>
      <c r="AC191" s="123">
        <v>253</v>
      </c>
      <c r="AD191" s="123">
        <v>41</v>
      </c>
      <c r="AE191" s="123">
        <v>256</v>
      </c>
      <c r="AF191" s="123">
        <v>494</v>
      </c>
      <c r="AG191" s="123">
        <v>259</v>
      </c>
      <c r="AH191" s="123">
        <v>8</v>
      </c>
      <c r="AI191" s="123">
        <v>227</v>
      </c>
      <c r="AJ191" s="123">
        <v>72</v>
      </c>
      <c r="AK191" s="123">
        <v>11</v>
      </c>
      <c r="AL191" s="123">
        <v>5</v>
      </c>
      <c r="AM191" s="123">
        <v>35</v>
      </c>
      <c r="AN191" s="125">
        <v>579.66382978723402</v>
      </c>
      <c r="AO191" s="125">
        <v>431.5</v>
      </c>
      <c r="AP191" s="123">
        <v>1</v>
      </c>
      <c r="AQ191" s="123">
        <v>24</v>
      </c>
      <c r="AR191" s="123">
        <v>130</v>
      </c>
      <c r="AS191" s="123">
        <v>61</v>
      </c>
      <c r="AT191" s="123">
        <v>60</v>
      </c>
      <c r="AU191" s="123">
        <v>29</v>
      </c>
      <c r="AV191" s="123">
        <v>37</v>
      </c>
      <c r="AW191" s="123">
        <v>26</v>
      </c>
      <c r="AX191" s="123">
        <v>16</v>
      </c>
      <c r="AY191" s="123">
        <v>9</v>
      </c>
      <c r="AZ191" s="123">
        <v>77</v>
      </c>
      <c r="BA191" s="125">
        <v>27098.022321428572</v>
      </c>
      <c r="BB191" s="125">
        <v>18757.5</v>
      </c>
      <c r="BC191" s="123">
        <v>11</v>
      </c>
      <c r="BD191" s="123">
        <v>66</v>
      </c>
      <c r="BE191" s="123">
        <v>103</v>
      </c>
      <c r="BF191" s="123">
        <v>65</v>
      </c>
      <c r="BG191" s="123">
        <v>32</v>
      </c>
      <c r="BH191" s="123">
        <v>35</v>
      </c>
      <c r="BI191" s="123">
        <v>30</v>
      </c>
      <c r="BJ191" s="123">
        <v>13</v>
      </c>
      <c r="BK191" s="123">
        <v>19</v>
      </c>
      <c r="BL191" s="123">
        <v>10</v>
      </c>
      <c r="BM191" s="123">
        <v>13</v>
      </c>
      <c r="BN191" s="123">
        <v>8</v>
      </c>
      <c r="BO191" s="123">
        <v>6</v>
      </c>
      <c r="BP191" s="123">
        <v>10</v>
      </c>
      <c r="BQ191" s="123">
        <v>5</v>
      </c>
      <c r="BR191" s="123">
        <v>4</v>
      </c>
      <c r="BS191" s="123">
        <v>6</v>
      </c>
      <c r="BT191" s="123">
        <v>2</v>
      </c>
      <c r="BU191" s="123">
        <v>4</v>
      </c>
      <c r="BV191" s="123">
        <v>1</v>
      </c>
      <c r="BW191" s="123">
        <v>5</v>
      </c>
      <c r="BX191" s="123">
        <v>190</v>
      </c>
      <c r="BY191" s="125">
        <v>43599.973684210527</v>
      </c>
      <c r="BZ191" s="125">
        <v>36742</v>
      </c>
      <c r="CA191" s="123">
        <v>45</v>
      </c>
      <c r="CB191" s="125">
        <v>16724.888888888891</v>
      </c>
      <c r="CC191" s="125">
        <v>14196</v>
      </c>
      <c r="CD191" s="123">
        <v>215</v>
      </c>
      <c r="CE191" s="125">
        <v>15198.316279069768</v>
      </c>
      <c r="CF191" s="125">
        <v>12384</v>
      </c>
      <c r="CG191" s="123">
        <v>297</v>
      </c>
      <c r="CH191" s="123">
        <v>77</v>
      </c>
      <c r="CI191" s="123">
        <v>50</v>
      </c>
      <c r="CJ191" s="123">
        <v>18</v>
      </c>
      <c r="CK191" s="123">
        <v>3</v>
      </c>
      <c r="CL191" s="123">
        <v>6</v>
      </c>
      <c r="CM191" s="126">
        <v>1.276595744680851E-2</v>
      </c>
      <c r="CN191" s="123">
        <v>31</v>
      </c>
      <c r="CO191" s="126">
        <v>6.5957446808510636E-2</v>
      </c>
      <c r="CP191" s="123">
        <v>204</v>
      </c>
      <c r="CQ191" s="123">
        <v>51</v>
      </c>
      <c r="CR191" s="126">
        <v>4.8204158790170135E-2</v>
      </c>
      <c r="CS191" s="123">
        <v>47</v>
      </c>
      <c r="CT191" s="126">
        <f t="shared" si="26"/>
        <v>0.1</v>
      </c>
      <c r="CU191" s="123">
        <v>281</v>
      </c>
      <c r="CV191" s="126">
        <f t="shared" si="27"/>
        <v>0.59787234042553195</v>
      </c>
      <c r="CW191" s="123">
        <v>18</v>
      </c>
      <c r="CX191" s="126">
        <f t="shared" si="28"/>
        <v>3.8297872340425532E-2</v>
      </c>
      <c r="CY191" s="123">
        <v>181</v>
      </c>
      <c r="CZ191" s="126">
        <f t="shared" si="29"/>
        <v>0.3851063829787234</v>
      </c>
      <c r="DA191" s="122" t="s">
        <v>2129</v>
      </c>
      <c r="DB191" s="55"/>
      <c r="DC191" s="55">
        <v>49</v>
      </c>
      <c r="DD191" s="55">
        <v>1</v>
      </c>
      <c r="DE191" s="78" t="s">
        <v>396</v>
      </c>
      <c r="DF191" s="127" t="s">
        <v>397</v>
      </c>
      <c r="DG191" s="78" t="s">
        <v>380</v>
      </c>
      <c r="DH191" s="127" t="s">
        <v>381</v>
      </c>
      <c r="DI191" s="78" t="s">
        <v>389</v>
      </c>
      <c r="DJ191" s="127" t="s">
        <v>400</v>
      </c>
      <c r="DK191" s="78" t="s">
        <v>384</v>
      </c>
      <c r="DL191" s="127" t="s">
        <v>385</v>
      </c>
      <c r="DM191" s="127" t="s">
        <v>403</v>
      </c>
      <c r="DN191" s="55" t="s">
        <v>1897</v>
      </c>
      <c r="DO191" s="68">
        <v>14.99531396438613</v>
      </c>
      <c r="DP191" s="55" t="s">
        <v>1898</v>
      </c>
      <c r="DQ191" s="55" t="s">
        <v>272</v>
      </c>
      <c r="DR191" s="127" t="s">
        <v>387</v>
      </c>
      <c r="DS191" s="169" t="s">
        <v>2166</v>
      </c>
      <c r="DT191" s="77"/>
      <c r="DU191" s="78" t="s">
        <v>267</v>
      </c>
      <c r="DV191" s="123">
        <v>474</v>
      </c>
      <c r="DW191" s="123">
        <v>471</v>
      </c>
      <c r="DX191" s="55">
        <v>2</v>
      </c>
      <c r="DY191" s="55">
        <v>1</v>
      </c>
      <c r="DZ191" s="55">
        <v>9</v>
      </c>
      <c r="EA191" s="55">
        <v>97</v>
      </c>
      <c r="EB191" s="123">
        <v>212</v>
      </c>
      <c r="EC191" s="55">
        <v>133</v>
      </c>
      <c r="ED191" s="55">
        <v>19</v>
      </c>
      <c r="EE191" s="55">
        <v>4</v>
      </c>
      <c r="EF191" s="55">
        <v>0</v>
      </c>
      <c r="EG191" s="55">
        <v>0</v>
      </c>
      <c r="EH191" s="78">
        <v>2</v>
      </c>
      <c r="EI191" s="78">
        <v>2</v>
      </c>
      <c r="EJ191" s="127" t="s">
        <v>268</v>
      </c>
      <c r="EK191" s="127" t="s">
        <v>269</v>
      </c>
      <c r="EL191" s="81">
        <v>23497</v>
      </c>
      <c r="EM191" s="78">
        <v>56</v>
      </c>
      <c r="EN191" s="78" t="s">
        <v>284</v>
      </c>
      <c r="EO191" s="84">
        <v>24555</v>
      </c>
      <c r="EP191" s="78">
        <v>3.7</v>
      </c>
      <c r="EQ191" s="263">
        <v>35876.5584700416</v>
      </c>
      <c r="ER191" s="263">
        <v>162107.63663251599</v>
      </c>
      <c r="ES191" s="84">
        <f t="shared" si="30"/>
        <v>126231.07816247438</v>
      </c>
      <c r="ET191" s="113">
        <f t="shared" si="31"/>
        <v>0.77868680825092362</v>
      </c>
      <c r="EU191" s="55">
        <v>2</v>
      </c>
      <c r="EV191" s="55">
        <v>9</v>
      </c>
      <c r="EW191" s="55" t="s">
        <v>1898</v>
      </c>
      <c r="EX191" s="78" t="s">
        <v>291</v>
      </c>
      <c r="EY191" s="158"/>
      <c r="EZ191" s="158"/>
      <c r="FA191" s="78" t="s">
        <v>267</v>
      </c>
      <c r="FB191" s="55" t="s">
        <v>51</v>
      </c>
      <c r="FC191" s="55" t="s">
        <v>1898</v>
      </c>
      <c r="FD191" s="122"/>
      <c r="FE191" s="55"/>
      <c r="FF191" s="127" t="s">
        <v>267</v>
      </c>
      <c r="FG191" s="55" t="s">
        <v>272</v>
      </c>
      <c r="FH191" s="78" t="s">
        <v>982</v>
      </c>
      <c r="FI191" s="78" t="s">
        <v>515</v>
      </c>
      <c r="FJ191" s="55">
        <v>3809</v>
      </c>
      <c r="FK191" s="55">
        <v>1</v>
      </c>
      <c r="FL191" s="78" t="s">
        <v>516</v>
      </c>
      <c r="FM191" s="55"/>
      <c r="FN191" s="55" t="s">
        <v>1900</v>
      </c>
      <c r="FO191" s="55" t="s">
        <v>1900</v>
      </c>
      <c r="FP191" s="55">
        <v>2</v>
      </c>
      <c r="FQ191" s="125">
        <v>88308024.867885023</v>
      </c>
      <c r="FR191" s="125">
        <v>186303.84993224687</v>
      </c>
      <c r="FS191" s="55">
        <v>3</v>
      </c>
      <c r="FT191" s="55">
        <v>3</v>
      </c>
      <c r="FU191" s="55">
        <v>0</v>
      </c>
      <c r="FV191" s="125">
        <v>4781571.0199999996</v>
      </c>
      <c r="FW191" s="55">
        <v>0</v>
      </c>
      <c r="FX191" s="125">
        <v>3197061.17</v>
      </c>
      <c r="FY191" s="55">
        <v>0</v>
      </c>
      <c r="FZ191" s="125">
        <v>9454916.6699999999</v>
      </c>
      <c r="GA191" s="55" t="s">
        <v>1900</v>
      </c>
      <c r="GB191" s="55" t="s">
        <v>1901</v>
      </c>
      <c r="GC191" s="55" t="s">
        <v>1900</v>
      </c>
      <c r="GD191" s="124">
        <v>91.18</v>
      </c>
      <c r="GE191" s="124">
        <v>34.39</v>
      </c>
      <c r="GF191" s="125">
        <v>3088626.58</v>
      </c>
      <c r="GG191" s="125">
        <v>6557.5935881104033</v>
      </c>
      <c r="GH191" s="125">
        <v>5968422.2699999986</v>
      </c>
      <c r="GI191" s="125">
        <v>12671.809490445858</v>
      </c>
      <c r="GJ191" s="125">
        <v>857115.98</v>
      </c>
      <c r="GK191" s="125">
        <v>1819.7791507430998</v>
      </c>
      <c r="GL191" s="125">
        <v>489047.46</v>
      </c>
      <c r="GM191" s="125">
        <v>1038.3173248407643</v>
      </c>
      <c r="GN191" s="125">
        <v>494507.1</v>
      </c>
      <c r="GO191" s="125">
        <v>1049.9089171974522</v>
      </c>
      <c r="GP191" s="125">
        <v>26224.59</v>
      </c>
      <c r="GQ191" s="125">
        <v>55.678535031847133</v>
      </c>
      <c r="GR191" s="125">
        <v>136287.02000000002</v>
      </c>
      <c r="GS191" s="125">
        <v>289.35673036093425</v>
      </c>
      <c r="GT191" s="125">
        <v>3965240.1199999982</v>
      </c>
      <c r="GU191" s="125">
        <v>8418.7688322717586</v>
      </c>
      <c r="GV191" s="125">
        <v>76576.750000000931</v>
      </c>
      <c r="GW191" s="125">
        <v>162.5833333333353</v>
      </c>
      <c r="GX191" s="55">
        <v>0</v>
      </c>
      <c r="GY191" s="55">
        <v>0</v>
      </c>
      <c r="GZ191" s="55">
        <v>0</v>
      </c>
      <c r="HA191" s="55" t="s">
        <v>1898</v>
      </c>
      <c r="HB191" s="172">
        <v>0.5270862412839834</v>
      </c>
      <c r="HC191" s="123">
        <v>296</v>
      </c>
      <c r="HD191" s="153">
        <v>0.20948336871903753</v>
      </c>
      <c r="HE191" s="123">
        <v>28</v>
      </c>
      <c r="HF191" s="153">
        <v>5.9447983014861996E-2</v>
      </c>
      <c r="HG191" s="123">
        <v>2032</v>
      </c>
      <c r="HH191" s="153">
        <v>1.4380750176928521</v>
      </c>
      <c r="HI191" s="123">
        <v>38</v>
      </c>
      <c r="HJ191" s="153">
        <v>8.0679405520169847E-2</v>
      </c>
      <c r="HK191" s="123">
        <v>636</v>
      </c>
      <c r="HL191" s="153">
        <v>0.45010615711252655</v>
      </c>
      <c r="HM191" s="123">
        <v>7</v>
      </c>
      <c r="HN191" s="153">
        <v>1.4861995753715499E-2</v>
      </c>
      <c r="HO191" s="123">
        <v>524</v>
      </c>
      <c r="HP191" s="153">
        <v>0.37084217975937717</v>
      </c>
      <c r="HQ191" s="123">
        <v>764</v>
      </c>
      <c r="HR191" s="153">
        <v>0.54069355980184008</v>
      </c>
      <c r="HS191" s="123">
        <v>5</v>
      </c>
      <c r="HT191" s="153">
        <v>2.5</v>
      </c>
      <c r="HU191" s="123">
        <v>17</v>
      </c>
      <c r="HV191" s="153">
        <v>8.5</v>
      </c>
      <c r="HW191" s="123">
        <v>431</v>
      </c>
      <c r="HX191" s="123">
        <v>143.66666666666666</v>
      </c>
      <c r="HY191" s="153">
        <v>1.3302469135802468</v>
      </c>
      <c r="HZ191" s="123">
        <v>9851</v>
      </c>
      <c r="IA191" s="153">
        <v>6.9716914366595892</v>
      </c>
      <c r="IB191" s="123">
        <v>29</v>
      </c>
      <c r="IC191" s="153">
        <v>6.1571125265392782E-2</v>
      </c>
      <c r="ID191" s="123">
        <v>6006</v>
      </c>
      <c r="IE191" s="153">
        <v>4.2505307855626331</v>
      </c>
      <c r="IF191" s="123">
        <v>499</v>
      </c>
      <c r="IG191" s="153">
        <v>1.059447983014862</v>
      </c>
      <c r="IH191" s="123">
        <v>320</v>
      </c>
      <c r="II191" s="153">
        <v>0.22646850672328381</v>
      </c>
      <c r="IJ191" s="123">
        <v>139</v>
      </c>
      <c r="IK191" s="153">
        <v>0.29511677282377918</v>
      </c>
      <c r="IL191" s="95">
        <v>0</v>
      </c>
      <c r="IM191" s="95">
        <v>0</v>
      </c>
      <c r="IN191" s="95">
        <v>0</v>
      </c>
      <c r="IO191" s="95">
        <v>0</v>
      </c>
      <c r="IP191" s="95">
        <v>0</v>
      </c>
      <c r="IQ191" s="113" t="s">
        <v>1900</v>
      </c>
      <c r="IR191" s="113" t="s">
        <v>1900</v>
      </c>
      <c r="IS191" s="113" t="s">
        <v>1900</v>
      </c>
      <c r="IT191" s="95">
        <v>28</v>
      </c>
      <c r="IU191" s="95">
        <v>5</v>
      </c>
      <c r="IV191" s="113">
        <v>1.0615711252653927E-2</v>
      </c>
      <c r="IW191" s="95">
        <v>7</v>
      </c>
      <c r="IX191" s="95">
        <v>27</v>
      </c>
      <c r="IY191" s="124">
        <f>(IW191/$DW191)*100</f>
        <v>1.48619957537155</v>
      </c>
      <c r="IZ191" s="124">
        <f>(IX191/$DW191)*100</f>
        <v>5.7324840764331215</v>
      </c>
      <c r="JA191" s="182" t="s">
        <v>272</v>
      </c>
      <c r="JB191" s="182">
        <v>33</v>
      </c>
      <c r="JC191" s="230">
        <v>6.9620253164556958E-2</v>
      </c>
      <c r="JD191" s="205"/>
    </row>
    <row r="192" spans="1:264" s="35" customFormat="1" ht="29.25" customHeight="1">
      <c r="A192" s="122" t="s">
        <v>307</v>
      </c>
      <c r="B192" s="158" t="s">
        <v>307</v>
      </c>
      <c r="C192" s="158" t="s">
        <v>1770</v>
      </c>
      <c r="D192" s="55">
        <v>100</v>
      </c>
      <c r="E192" s="158" t="s">
        <v>1033</v>
      </c>
      <c r="F192" s="145">
        <v>184</v>
      </c>
      <c r="G192" s="55" t="s">
        <v>2164</v>
      </c>
      <c r="H192" s="123">
        <v>149</v>
      </c>
      <c r="I192" s="123">
        <v>259</v>
      </c>
      <c r="J192" s="124">
        <v>1.7382550000000001</v>
      </c>
      <c r="K192" s="124">
        <v>27.817449700000001</v>
      </c>
      <c r="L192" s="123">
        <v>107</v>
      </c>
      <c r="M192" s="123">
        <v>152</v>
      </c>
      <c r="N192" s="123">
        <v>8</v>
      </c>
      <c r="O192" s="123">
        <v>10</v>
      </c>
      <c r="P192" s="123">
        <v>14</v>
      </c>
      <c r="Q192" s="123">
        <v>10</v>
      </c>
      <c r="R192" s="123">
        <v>18</v>
      </c>
      <c r="S192" s="123">
        <v>18</v>
      </c>
      <c r="T192" s="123">
        <v>24</v>
      </c>
      <c r="U192" s="123">
        <v>17</v>
      </c>
      <c r="V192" s="123">
        <v>19</v>
      </c>
      <c r="W192" s="123">
        <v>22</v>
      </c>
      <c r="X192" s="123">
        <v>46</v>
      </c>
      <c r="Y192" s="123">
        <v>32</v>
      </c>
      <c r="Z192" s="123">
        <v>21</v>
      </c>
      <c r="AA192" s="123">
        <v>37</v>
      </c>
      <c r="AB192" s="123">
        <v>114</v>
      </c>
      <c r="AC192" s="123">
        <v>99</v>
      </c>
      <c r="AD192" s="123">
        <v>18</v>
      </c>
      <c r="AE192" s="123">
        <v>53</v>
      </c>
      <c r="AF192" s="123">
        <v>122</v>
      </c>
      <c r="AG192" s="123">
        <v>65</v>
      </c>
      <c r="AH192" s="123">
        <v>1</v>
      </c>
      <c r="AI192" s="123">
        <v>77</v>
      </c>
      <c r="AJ192" s="123">
        <v>29</v>
      </c>
      <c r="AK192" s="123">
        <v>5</v>
      </c>
      <c r="AL192" s="123">
        <v>3</v>
      </c>
      <c r="AM192" s="123">
        <v>13</v>
      </c>
      <c r="AN192" s="125">
        <v>534.30872483221481</v>
      </c>
      <c r="AO192" s="125">
        <v>367</v>
      </c>
      <c r="AP192" s="123">
        <v>2</v>
      </c>
      <c r="AQ192" s="123">
        <v>8</v>
      </c>
      <c r="AR192" s="123">
        <v>49</v>
      </c>
      <c r="AS192" s="123">
        <v>21</v>
      </c>
      <c r="AT192" s="123">
        <v>14</v>
      </c>
      <c r="AU192" s="123">
        <v>7</v>
      </c>
      <c r="AV192" s="123">
        <v>8</v>
      </c>
      <c r="AW192" s="123">
        <v>7</v>
      </c>
      <c r="AX192" s="123">
        <v>7</v>
      </c>
      <c r="AY192" s="123">
        <v>7</v>
      </c>
      <c r="AZ192" s="123">
        <v>19</v>
      </c>
      <c r="BA192" s="125">
        <v>23932.35616438356</v>
      </c>
      <c r="BB192" s="125">
        <v>15484.5</v>
      </c>
      <c r="BC192" s="123">
        <v>3</v>
      </c>
      <c r="BD192" s="123">
        <v>24</v>
      </c>
      <c r="BE192" s="123">
        <v>44</v>
      </c>
      <c r="BF192" s="123">
        <v>17</v>
      </c>
      <c r="BG192" s="123">
        <v>9</v>
      </c>
      <c r="BH192" s="123">
        <v>13</v>
      </c>
      <c r="BI192" s="123">
        <v>8</v>
      </c>
      <c r="BJ192" s="123">
        <v>8</v>
      </c>
      <c r="BK192" s="123">
        <v>3</v>
      </c>
      <c r="BL192" s="123">
        <v>3</v>
      </c>
      <c r="BM192" s="123">
        <v>1</v>
      </c>
      <c r="BN192" s="123">
        <v>2</v>
      </c>
      <c r="BO192" s="123">
        <v>3</v>
      </c>
      <c r="BP192" s="123">
        <v>1</v>
      </c>
      <c r="BQ192" s="123">
        <v>0</v>
      </c>
      <c r="BR192" s="123">
        <v>2</v>
      </c>
      <c r="BS192" s="123">
        <v>0</v>
      </c>
      <c r="BT192" s="123">
        <v>1</v>
      </c>
      <c r="BU192" s="123">
        <v>1</v>
      </c>
      <c r="BV192" s="123">
        <v>1</v>
      </c>
      <c r="BW192" s="123">
        <v>2</v>
      </c>
      <c r="BX192" s="123">
        <v>52</v>
      </c>
      <c r="BY192" s="125">
        <v>41354.288461538461</v>
      </c>
      <c r="BZ192" s="125">
        <v>33682.5</v>
      </c>
      <c r="CA192" s="123">
        <v>13</v>
      </c>
      <c r="CB192" s="125">
        <v>16415.923076923078</v>
      </c>
      <c r="CC192" s="125">
        <v>11412</v>
      </c>
      <c r="CD192" s="123">
        <v>82</v>
      </c>
      <c r="CE192" s="125">
        <v>14820.658536585366</v>
      </c>
      <c r="CF192" s="125">
        <v>11391</v>
      </c>
      <c r="CG192" s="123">
        <v>100</v>
      </c>
      <c r="CH192" s="123">
        <v>29</v>
      </c>
      <c r="CI192" s="123">
        <v>8</v>
      </c>
      <c r="CJ192" s="123">
        <v>7</v>
      </c>
      <c r="CK192" s="123">
        <v>2</v>
      </c>
      <c r="CL192" s="123">
        <v>2</v>
      </c>
      <c r="CM192" s="126">
        <v>1.3422818791946308E-2</v>
      </c>
      <c r="CN192" s="123">
        <v>9</v>
      </c>
      <c r="CO192" s="126">
        <v>6.0402684563758392E-2</v>
      </c>
      <c r="CP192" s="123">
        <v>72</v>
      </c>
      <c r="CQ192" s="123">
        <v>10</v>
      </c>
      <c r="CR192" s="126">
        <v>3.8610038610038609E-2</v>
      </c>
      <c r="CS192" s="123">
        <v>20</v>
      </c>
      <c r="CT192" s="126">
        <f t="shared" si="26"/>
        <v>0.13422818791946309</v>
      </c>
      <c r="CU192" s="123">
        <v>79</v>
      </c>
      <c r="CV192" s="126">
        <f t="shared" si="27"/>
        <v>0.53020134228187921</v>
      </c>
      <c r="CW192" s="123">
        <v>10</v>
      </c>
      <c r="CX192" s="126">
        <f t="shared" si="28"/>
        <v>6.7114093959731544E-2</v>
      </c>
      <c r="CY192" s="123">
        <v>59</v>
      </c>
      <c r="CZ192" s="126">
        <f t="shared" si="29"/>
        <v>0.39597315436241609</v>
      </c>
      <c r="DA192" s="122" t="s">
        <v>2129</v>
      </c>
      <c r="DB192" s="55"/>
      <c r="DC192" s="55">
        <v>0</v>
      </c>
      <c r="DD192" s="55">
        <v>1</v>
      </c>
      <c r="DE192" s="78" t="s">
        <v>396</v>
      </c>
      <c r="DF192" s="127" t="s">
        <v>397</v>
      </c>
      <c r="DG192" s="78" t="s">
        <v>398</v>
      </c>
      <c r="DH192" s="127" t="s">
        <v>399</v>
      </c>
      <c r="DI192" s="78" t="s">
        <v>389</v>
      </c>
      <c r="DJ192" s="127" t="s">
        <v>400</v>
      </c>
      <c r="DK192" s="78" t="s">
        <v>401</v>
      </c>
      <c r="DL192" s="127" t="s">
        <v>402</v>
      </c>
      <c r="DM192" s="127" t="s">
        <v>403</v>
      </c>
      <c r="DN192" s="55" t="s">
        <v>1897</v>
      </c>
      <c r="DO192" s="68">
        <v>34.61538461538462</v>
      </c>
      <c r="DP192" s="55" t="s">
        <v>1898</v>
      </c>
      <c r="DQ192" s="55" t="s">
        <v>272</v>
      </c>
      <c r="DR192" s="127" t="s">
        <v>387</v>
      </c>
      <c r="DS192" s="169" t="s">
        <v>2167</v>
      </c>
      <c r="DT192" s="77"/>
      <c r="DU192" s="78" t="s">
        <v>267</v>
      </c>
      <c r="DV192" s="123">
        <v>149</v>
      </c>
      <c r="DW192" s="123">
        <v>149</v>
      </c>
      <c r="DX192" s="55">
        <v>0</v>
      </c>
      <c r="DY192" s="55">
        <v>0</v>
      </c>
      <c r="DZ192" s="55">
        <v>25</v>
      </c>
      <c r="EA192" s="55">
        <v>48</v>
      </c>
      <c r="EB192" s="123">
        <v>53</v>
      </c>
      <c r="EC192" s="55">
        <v>17</v>
      </c>
      <c r="ED192" s="55">
        <v>6</v>
      </c>
      <c r="EE192" s="55">
        <v>0</v>
      </c>
      <c r="EF192" s="55">
        <v>0</v>
      </c>
      <c r="EG192" s="55">
        <v>0</v>
      </c>
      <c r="EH192" s="78">
        <v>1</v>
      </c>
      <c r="EI192" s="78">
        <v>0</v>
      </c>
      <c r="EJ192" s="127" t="s">
        <v>268</v>
      </c>
      <c r="EK192" s="127" t="s">
        <v>269</v>
      </c>
      <c r="EL192" s="81">
        <v>26176</v>
      </c>
      <c r="EM192" s="78">
        <v>49</v>
      </c>
      <c r="EN192" s="78" t="s">
        <v>318</v>
      </c>
      <c r="EO192" s="84">
        <v>13167</v>
      </c>
      <c r="EP192" s="78">
        <v>1.03</v>
      </c>
      <c r="EQ192" s="263">
        <v>11403.442870272</v>
      </c>
      <c r="ER192" s="263">
        <v>45785.383441666898</v>
      </c>
      <c r="ES192" s="84">
        <f t="shared" si="30"/>
        <v>34381.940571394895</v>
      </c>
      <c r="ET192" s="113">
        <f t="shared" si="31"/>
        <v>0.75093704555733121</v>
      </c>
      <c r="EU192" s="55">
        <v>3</v>
      </c>
      <c r="EV192" s="55">
        <v>2</v>
      </c>
      <c r="EW192" s="55" t="s">
        <v>1898</v>
      </c>
      <c r="EX192" s="78" t="s">
        <v>267</v>
      </c>
      <c r="EY192" s="158"/>
      <c r="EZ192" s="158"/>
      <c r="FA192" s="78" t="s">
        <v>267</v>
      </c>
      <c r="FB192" s="55" t="s">
        <v>51</v>
      </c>
      <c r="FC192" s="55" t="s">
        <v>1898</v>
      </c>
      <c r="FD192" s="122"/>
      <c r="FE192" s="55"/>
      <c r="FF192" s="127" t="s">
        <v>267</v>
      </c>
      <c r="FG192" s="55" t="s">
        <v>1904</v>
      </c>
      <c r="FH192" s="78" t="s">
        <v>1034</v>
      </c>
      <c r="FI192" s="78" t="s">
        <v>406</v>
      </c>
      <c r="FJ192" s="55">
        <v>3809</v>
      </c>
      <c r="FK192" s="55">
        <v>1</v>
      </c>
      <c r="FL192" s="78" t="s">
        <v>407</v>
      </c>
      <c r="FM192" s="55"/>
      <c r="FN192" s="55" t="s">
        <v>1900</v>
      </c>
      <c r="FO192" s="55" t="s">
        <v>1900</v>
      </c>
      <c r="FP192" s="55">
        <v>1</v>
      </c>
      <c r="FQ192" s="125">
        <v>23054360.682873167</v>
      </c>
      <c r="FR192" s="125">
        <v>154727.25290518903</v>
      </c>
      <c r="FS192" s="55">
        <v>3</v>
      </c>
      <c r="FT192" s="55">
        <v>3</v>
      </c>
      <c r="FU192" s="55">
        <v>0</v>
      </c>
      <c r="FV192" s="125">
        <v>3189798.12</v>
      </c>
      <c r="FW192" s="55">
        <v>0</v>
      </c>
      <c r="FX192" s="125">
        <v>835893</v>
      </c>
      <c r="FY192" s="55">
        <v>0</v>
      </c>
      <c r="FZ192" s="125">
        <v>1396677.08</v>
      </c>
      <c r="GA192" s="55" t="s">
        <v>1900</v>
      </c>
      <c r="GB192" s="55" t="s">
        <v>1901</v>
      </c>
      <c r="GC192" s="55" t="s">
        <v>1900</v>
      </c>
      <c r="GD192" s="124">
        <v>91.71</v>
      </c>
      <c r="GE192" s="124">
        <v>30.2</v>
      </c>
      <c r="GF192" s="125">
        <v>929475.59000000008</v>
      </c>
      <c r="GG192" s="125">
        <v>6238.0912080536918</v>
      </c>
      <c r="GH192" s="125">
        <v>1654226.7999999998</v>
      </c>
      <c r="GI192" s="125">
        <v>11102.193288590603</v>
      </c>
      <c r="GJ192" s="125">
        <v>167404.69</v>
      </c>
      <c r="GK192" s="125">
        <v>1123.5214093959733</v>
      </c>
      <c r="GL192" s="125">
        <v>154365.54</v>
      </c>
      <c r="GM192" s="125">
        <v>1036.0103355704698</v>
      </c>
      <c r="GN192" s="125">
        <v>132105.51999999999</v>
      </c>
      <c r="GO192" s="125">
        <v>886.61422818791937</v>
      </c>
      <c r="GP192" s="125">
        <v>8020.69</v>
      </c>
      <c r="GQ192" s="125">
        <v>53.830134228187916</v>
      </c>
      <c r="GR192" s="125">
        <v>10662.99</v>
      </c>
      <c r="GS192" s="125">
        <v>71.563691275167784</v>
      </c>
      <c r="GT192" s="125">
        <v>1181667.3699999999</v>
      </c>
      <c r="GU192" s="125">
        <v>7930.6534899328853</v>
      </c>
      <c r="GV192" s="125">
        <v>211722.01000000024</v>
      </c>
      <c r="GW192" s="125">
        <v>1420.9530872483238</v>
      </c>
      <c r="GX192" s="55">
        <v>0</v>
      </c>
      <c r="GY192" s="55">
        <v>0</v>
      </c>
      <c r="GZ192" s="55">
        <v>0</v>
      </c>
      <c r="HA192" s="55" t="s">
        <v>1898</v>
      </c>
      <c r="HB192" s="172">
        <v>0.62257994971609165</v>
      </c>
      <c r="HC192" s="123">
        <v>71</v>
      </c>
      <c r="HD192" s="153">
        <v>0.15883668903803133</v>
      </c>
      <c r="HE192" s="123">
        <v>12</v>
      </c>
      <c r="HF192" s="153">
        <v>8.0536912751677847E-2</v>
      </c>
      <c r="HG192" s="123">
        <v>730</v>
      </c>
      <c r="HH192" s="153">
        <v>1.6331096196868009</v>
      </c>
      <c r="HI192" s="123">
        <v>13</v>
      </c>
      <c r="HJ192" s="153">
        <v>8.7248322147651006E-2</v>
      </c>
      <c r="HK192" s="123">
        <v>170</v>
      </c>
      <c r="HL192" s="153">
        <v>0.38031319910514538</v>
      </c>
      <c r="HM192" s="123">
        <v>2</v>
      </c>
      <c r="HN192" s="153">
        <v>1.3422818791946308E-2</v>
      </c>
      <c r="HO192" s="123">
        <v>158</v>
      </c>
      <c r="HP192" s="153">
        <v>0.3534675615212528</v>
      </c>
      <c r="HQ192" s="123">
        <v>232</v>
      </c>
      <c r="HR192" s="153">
        <v>0.51901565995525722</v>
      </c>
      <c r="HS192" s="123">
        <v>1</v>
      </c>
      <c r="HT192" s="153">
        <v>0.5</v>
      </c>
      <c r="HU192" s="123">
        <v>3</v>
      </c>
      <c r="HV192" s="153">
        <v>1.5</v>
      </c>
      <c r="HW192" s="123">
        <v>94</v>
      </c>
      <c r="HX192" s="123">
        <v>31.333333333333332</v>
      </c>
      <c r="HY192" s="153">
        <v>1.3055555555555556</v>
      </c>
      <c r="HZ192" s="123">
        <v>2974</v>
      </c>
      <c r="IA192" s="153">
        <v>6.6532438478747205</v>
      </c>
      <c r="IB192" s="123">
        <v>13</v>
      </c>
      <c r="IC192" s="153">
        <v>8.7248322147651006E-2</v>
      </c>
      <c r="ID192" s="123">
        <v>1788</v>
      </c>
      <c r="IE192" s="153">
        <v>4</v>
      </c>
      <c r="IF192" s="123">
        <v>169</v>
      </c>
      <c r="IG192" s="153">
        <v>1.1342281879194631</v>
      </c>
      <c r="IH192" s="123">
        <v>93</v>
      </c>
      <c r="II192" s="153">
        <v>0.20805369127516779</v>
      </c>
      <c r="IJ192" s="123">
        <v>61</v>
      </c>
      <c r="IK192" s="153">
        <v>0.40939597315436244</v>
      </c>
      <c r="IL192" s="95">
        <v>0</v>
      </c>
      <c r="IM192" s="95">
        <v>0</v>
      </c>
      <c r="IN192" s="95">
        <v>0</v>
      </c>
      <c r="IO192" s="95">
        <v>0</v>
      </c>
      <c r="IP192" s="95">
        <v>0</v>
      </c>
      <c r="IQ192" s="113" t="s">
        <v>1900</v>
      </c>
      <c r="IR192" s="113" t="s">
        <v>1900</v>
      </c>
      <c r="IS192" s="113" t="s">
        <v>1900</v>
      </c>
      <c r="IT192" s="95">
        <v>28</v>
      </c>
      <c r="IU192" s="95">
        <v>6</v>
      </c>
      <c r="IV192" s="113">
        <v>4.0268456375838924E-2</v>
      </c>
      <c r="IW192" s="95" t="s">
        <v>1900</v>
      </c>
      <c r="IX192" s="95" t="s">
        <v>1900</v>
      </c>
      <c r="IY192" s="124" t="s">
        <v>1900</v>
      </c>
      <c r="IZ192" s="124" t="s">
        <v>1900</v>
      </c>
      <c r="JA192" s="182" t="s">
        <v>267</v>
      </c>
      <c r="JB192" s="182">
        <v>8</v>
      </c>
      <c r="JC192" s="230">
        <v>5.3691275167785234E-2</v>
      </c>
      <c r="JD192" s="205"/>
    </row>
    <row r="193" spans="1:264" s="35" customFormat="1" ht="29.25" customHeight="1">
      <c r="A193" s="122" t="s">
        <v>307</v>
      </c>
      <c r="B193" s="158" t="s">
        <v>307</v>
      </c>
      <c r="C193" s="158" t="s">
        <v>1770</v>
      </c>
      <c r="D193" s="55">
        <v>100</v>
      </c>
      <c r="E193" s="158" t="s">
        <v>1155</v>
      </c>
      <c r="F193" s="145">
        <v>326</v>
      </c>
      <c r="G193" s="55" t="s">
        <v>2164</v>
      </c>
      <c r="H193" s="123">
        <v>189</v>
      </c>
      <c r="I193" s="123">
        <v>362</v>
      </c>
      <c r="J193" s="124">
        <v>1.9153439000000001</v>
      </c>
      <c r="K193" s="124">
        <v>24.4634921</v>
      </c>
      <c r="L193" s="123">
        <v>153</v>
      </c>
      <c r="M193" s="123">
        <v>209</v>
      </c>
      <c r="N193" s="123">
        <v>7</v>
      </c>
      <c r="O193" s="123">
        <v>15</v>
      </c>
      <c r="P193" s="123">
        <v>13</v>
      </c>
      <c r="Q193" s="123">
        <v>18</v>
      </c>
      <c r="R193" s="123">
        <v>15</v>
      </c>
      <c r="S193" s="123">
        <v>35</v>
      </c>
      <c r="T193" s="123">
        <v>30</v>
      </c>
      <c r="U193" s="123">
        <v>22</v>
      </c>
      <c r="V193" s="123">
        <v>18</v>
      </c>
      <c r="W193" s="123">
        <v>24</v>
      </c>
      <c r="X193" s="123">
        <v>78</v>
      </c>
      <c r="Y193" s="123">
        <v>54</v>
      </c>
      <c r="Z193" s="123">
        <v>33</v>
      </c>
      <c r="AA193" s="123">
        <v>45</v>
      </c>
      <c r="AB193" s="123">
        <v>182</v>
      </c>
      <c r="AC193" s="123">
        <v>165</v>
      </c>
      <c r="AD193" s="123">
        <v>19</v>
      </c>
      <c r="AE193" s="123">
        <v>61</v>
      </c>
      <c r="AF193" s="123">
        <v>151</v>
      </c>
      <c r="AG193" s="123">
        <v>128</v>
      </c>
      <c r="AH193" s="123">
        <v>3</v>
      </c>
      <c r="AI193" s="123">
        <v>123</v>
      </c>
      <c r="AJ193" s="123">
        <v>27</v>
      </c>
      <c r="AK193" s="123">
        <v>6</v>
      </c>
      <c r="AL193" s="123">
        <v>3</v>
      </c>
      <c r="AM193" s="123">
        <v>21</v>
      </c>
      <c r="AN193" s="125">
        <v>554.17989417989418</v>
      </c>
      <c r="AO193" s="125">
        <v>341</v>
      </c>
      <c r="AP193" s="123">
        <v>2</v>
      </c>
      <c r="AQ193" s="123">
        <v>4</v>
      </c>
      <c r="AR193" s="123">
        <v>74</v>
      </c>
      <c r="AS193" s="123">
        <v>30</v>
      </c>
      <c r="AT193" s="123">
        <v>12</v>
      </c>
      <c r="AU193" s="123">
        <v>8</v>
      </c>
      <c r="AV193" s="123">
        <v>7</v>
      </c>
      <c r="AW193" s="123">
        <v>5</v>
      </c>
      <c r="AX193" s="123">
        <v>9</v>
      </c>
      <c r="AY193" s="123">
        <v>3</v>
      </c>
      <c r="AZ193" s="123">
        <v>35</v>
      </c>
      <c r="BA193" s="125">
        <v>27209.333333333332</v>
      </c>
      <c r="BB193" s="125">
        <v>14946</v>
      </c>
      <c r="BC193" s="123">
        <v>1</v>
      </c>
      <c r="BD193" s="123">
        <v>14</v>
      </c>
      <c r="BE193" s="123">
        <v>72</v>
      </c>
      <c r="BF193" s="123">
        <v>20</v>
      </c>
      <c r="BG193" s="123">
        <v>8</v>
      </c>
      <c r="BH193" s="123">
        <v>9</v>
      </c>
      <c r="BI193" s="123">
        <v>8</v>
      </c>
      <c r="BJ193" s="123">
        <v>6</v>
      </c>
      <c r="BK193" s="123">
        <v>7</v>
      </c>
      <c r="BL193" s="123">
        <v>4</v>
      </c>
      <c r="BM193" s="123">
        <v>3</v>
      </c>
      <c r="BN193" s="123">
        <v>4</v>
      </c>
      <c r="BO193" s="123">
        <v>5</v>
      </c>
      <c r="BP193" s="123">
        <v>1</v>
      </c>
      <c r="BQ193" s="123">
        <v>2</v>
      </c>
      <c r="BR193" s="123">
        <v>3</v>
      </c>
      <c r="BS193" s="123">
        <v>2</v>
      </c>
      <c r="BT193" s="123">
        <v>1</v>
      </c>
      <c r="BU193" s="123">
        <v>0</v>
      </c>
      <c r="BV193" s="123">
        <v>1</v>
      </c>
      <c r="BW193" s="123">
        <v>3</v>
      </c>
      <c r="BX193" s="123">
        <v>62</v>
      </c>
      <c r="BY193" s="125">
        <v>50195.370967741932</v>
      </c>
      <c r="BZ193" s="125">
        <v>41437.5</v>
      </c>
      <c r="CA193" s="123">
        <v>8</v>
      </c>
      <c r="CB193" s="125">
        <v>20497.5</v>
      </c>
      <c r="CC193" s="125">
        <v>18132</v>
      </c>
      <c r="CD193" s="123">
        <v>105</v>
      </c>
      <c r="CE193" s="125">
        <v>14080.752380952381</v>
      </c>
      <c r="CF193" s="125">
        <v>10812</v>
      </c>
      <c r="CG193" s="123">
        <v>117</v>
      </c>
      <c r="CH193" s="123">
        <v>28</v>
      </c>
      <c r="CI193" s="123">
        <v>21</v>
      </c>
      <c r="CJ193" s="123">
        <v>5</v>
      </c>
      <c r="CK193" s="123">
        <v>1</v>
      </c>
      <c r="CL193" s="123">
        <v>3</v>
      </c>
      <c r="CM193" s="126">
        <v>1.5873015873015872E-2</v>
      </c>
      <c r="CN193" s="123">
        <v>13</v>
      </c>
      <c r="CO193" s="126">
        <v>6.8783068783068779E-2</v>
      </c>
      <c r="CP193" s="123">
        <v>95</v>
      </c>
      <c r="CQ193" s="123">
        <v>9</v>
      </c>
      <c r="CR193" s="126">
        <v>2.4861878453038673E-2</v>
      </c>
      <c r="CS193" s="123">
        <v>31</v>
      </c>
      <c r="CT193" s="126">
        <f t="shared" si="26"/>
        <v>0.16402116402116401</v>
      </c>
      <c r="CU193" s="123">
        <v>47</v>
      </c>
      <c r="CV193" s="126">
        <f t="shared" si="27"/>
        <v>0.24867724867724866</v>
      </c>
      <c r="CW193" s="123">
        <v>22</v>
      </c>
      <c r="CX193" s="126">
        <f t="shared" si="28"/>
        <v>0.1164021164021164</v>
      </c>
      <c r="CY193" s="123">
        <v>30</v>
      </c>
      <c r="CZ193" s="126">
        <f t="shared" si="29"/>
        <v>0.15873015873015872</v>
      </c>
      <c r="DA193" s="122" t="s">
        <v>2129</v>
      </c>
      <c r="DB193" s="55"/>
      <c r="DC193" s="55">
        <v>0</v>
      </c>
      <c r="DD193" s="55">
        <v>0</v>
      </c>
      <c r="DE193" s="78" t="s">
        <v>396</v>
      </c>
      <c r="DF193" s="127" t="s">
        <v>397</v>
      </c>
      <c r="DG193" s="78" t="s">
        <v>398</v>
      </c>
      <c r="DH193" s="127" t="s">
        <v>399</v>
      </c>
      <c r="DI193" s="78" t="s">
        <v>389</v>
      </c>
      <c r="DJ193" s="127" t="s">
        <v>400</v>
      </c>
      <c r="DK193" s="78" t="s">
        <v>401</v>
      </c>
      <c r="DL193" s="127" t="s">
        <v>402</v>
      </c>
      <c r="DM193" s="127" t="s">
        <v>403</v>
      </c>
      <c r="DN193" s="55" t="s">
        <v>1897</v>
      </c>
      <c r="DO193" s="68">
        <v>19.390581717451521</v>
      </c>
      <c r="DP193" s="55" t="s">
        <v>1898</v>
      </c>
      <c r="DQ193" s="55" t="s">
        <v>272</v>
      </c>
      <c r="DR193" s="127" t="s">
        <v>387</v>
      </c>
      <c r="DS193" s="169" t="s">
        <v>2168</v>
      </c>
      <c r="DT193" s="77"/>
      <c r="DU193" s="78" t="s">
        <v>735</v>
      </c>
      <c r="DV193" s="123">
        <v>189</v>
      </c>
      <c r="DW193" s="123">
        <v>189</v>
      </c>
      <c r="DX193" s="55">
        <v>0</v>
      </c>
      <c r="DY193" s="55">
        <v>0</v>
      </c>
      <c r="DZ193" s="55">
        <v>0</v>
      </c>
      <c r="EA193" s="55">
        <v>101</v>
      </c>
      <c r="EB193" s="123">
        <v>60</v>
      </c>
      <c r="EC193" s="55">
        <v>28</v>
      </c>
      <c r="ED193" s="55">
        <v>0</v>
      </c>
      <c r="EE193" s="55">
        <v>0</v>
      </c>
      <c r="EF193" s="55">
        <v>0</v>
      </c>
      <c r="EG193" s="55">
        <v>0</v>
      </c>
      <c r="EH193" s="78">
        <v>5</v>
      </c>
      <c r="EI193" s="78">
        <v>0</v>
      </c>
      <c r="EJ193" s="127" t="s">
        <v>268</v>
      </c>
      <c r="EK193" s="127" t="s">
        <v>290</v>
      </c>
      <c r="EL193" s="81">
        <v>32295</v>
      </c>
      <c r="EM193" s="78">
        <v>32</v>
      </c>
      <c r="EN193" s="78" t="s">
        <v>1156</v>
      </c>
      <c r="EO193" s="84">
        <v>37227</v>
      </c>
      <c r="EP193" s="78">
        <v>1.98</v>
      </c>
      <c r="EQ193" s="263">
        <v>36664.741807799299</v>
      </c>
      <c r="ER193" s="263">
        <v>91266.295078406896</v>
      </c>
      <c r="ES193" s="84">
        <f t="shared" si="30"/>
        <v>54601.553270607597</v>
      </c>
      <c r="ET193" s="113">
        <f t="shared" si="31"/>
        <v>0.59826635039473652</v>
      </c>
      <c r="EU193" s="55">
        <v>30</v>
      </c>
      <c r="EV193" s="55">
        <v>2</v>
      </c>
      <c r="EW193" s="55" t="s">
        <v>1901</v>
      </c>
      <c r="EX193" s="78" t="s">
        <v>267</v>
      </c>
      <c r="EY193" s="158"/>
      <c r="EZ193" s="158"/>
      <c r="FA193" s="78" t="s">
        <v>272</v>
      </c>
      <c r="FB193" s="55" t="s">
        <v>51</v>
      </c>
      <c r="FC193" s="55" t="s">
        <v>1898</v>
      </c>
      <c r="FD193" s="122"/>
      <c r="FE193" s="55"/>
      <c r="FF193" s="127" t="s">
        <v>272</v>
      </c>
      <c r="FG193" s="55" t="s">
        <v>1904</v>
      </c>
      <c r="FH193" s="78" t="s">
        <v>1157</v>
      </c>
      <c r="FI193" s="78" t="s">
        <v>406</v>
      </c>
      <c r="FJ193" s="55">
        <v>3809</v>
      </c>
      <c r="FK193" s="55">
        <v>1</v>
      </c>
      <c r="FL193" s="78" t="s">
        <v>407</v>
      </c>
      <c r="FM193" s="55"/>
      <c r="FN193" s="55" t="s">
        <v>1900</v>
      </c>
      <c r="FO193" s="55" t="s">
        <v>1900</v>
      </c>
      <c r="FP193" s="55">
        <v>1</v>
      </c>
      <c r="FQ193" s="125">
        <v>34022974.208262056</v>
      </c>
      <c r="FR193" s="125">
        <v>180015.73655165109</v>
      </c>
      <c r="FS193" s="55">
        <v>3</v>
      </c>
      <c r="FT193" s="55">
        <v>3.2</v>
      </c>
      <c r="FU193" s="55">
        <v>1</v>
      </c>
      <c r="FV193" s="125">
        <v>1322163.77</v>
      </c>
      <c r="FW193" s="55">
        <v>0</v>
      </c>
      <c r="FX193" s="125">
        <v>0</v>
      </c>
      <c r="FY193" s="55">
        <v>1</v>
      </c>
      <c r="FZ193" s="125">
        <v>266000</v>
      </c>
      <c r="GA193" s="55" t="s">
        <v>1900</v>
      </c>
      <c r="GB193" s="55" t="s">
        <v>1901</v>
      </c>
      <c r="GC193" s="55" t="s">
        <v>1900</v>
      </c>
      <c r="GD193" s="124">
        <v>95.63</v>
      </c>
      <c r="GE193" s="124">
        <v>18.52</v>
      </c>
      <c r="GF193" s="125">
        <v>969631.83000000007</v>
      </c>
      <c r="GG193" s="125">
        <v>5130.3271428571434</v>
      </c>
      <c r="GH193" s="125">
        <v>1952899.0800000003</v>
      </c>
      <c r="GI193" s="125">
        <v>10332.799365079367</v>
      </c>
      <c r="GJ193" s="125">
        <v>221961.65</v>
      </c>
      <c r="GK193" s="125">
        <v>1174.4002645502644</v>
      </c>
      <c r="GL193" s="125">
        <v>194238.83</v>
      </c>
      <c r="GM193" s="125">
        <v>1027.7186772486771</v>
      </c>
      <c r="GN193" s="125">
        <v>74022.100000000006</v>
      </c>
      <c r="GO193" s="125">
        <v>391.65132275132277</v>
      </c>
      <c r="GP193" s="125">
        <v>11521.25</v>
      </c>
      <c r="GQ193" s="125">
        <v>60.958994708994709</v>
      </c>
      <c r="GR193" s="125">
        <v>40441.9</v>
      </c>
      <c r="GS193" s="125">
        <v>213.97830687830688</v>
      </c>
      <c r="GT193" s="125">
        <v>1410713.3500000003</v>
      </c>
      <c r="GU193" s="125">
        <v>7464.0917989418003</v>
      </c>
      <c r="GV193" s="125">
        <v>195167.23999999953</v>
      </c>
      <c r="GW193" s="125">
        <v>1032.630899470897</v>
      </c>
      <c r="GX193" s="55">
        <v>0</v>
      </c>
      <c r="GY193" s="55">
        <v>0</v>
      </c>
      <c r="GZ193" s="55">
        <v>0</v>
      </c>
      <c r="HA193" s="55" t="s">
        <v>1898</v>
      </c>
      <c r="HB193" s="172">
        <v>0.59706277341339187</v>
      </c>
      <c r="HC193" s="123">
        <v>108</v>
      </c>
      <c r="HD193" s="153">
        <v>0.19047619047619047</v>
      </c>
      <c r="HE193" s="123">
        <v>5</v>
      </c>
      <c r="HF193" s="153">
        <v>2.6455026455026454E-2</v>
      </c>
      <c r="HG193" s="123">
        <v>983</v>
      </c>
      <c r="HH193" s="153">
        <v>1.7336860670194005</v>
      </c>
      <c r="HI193" s="123">
        <v>17</v>
      </c>
      <c r="HJ193" s="153">
        <v>8.9947089947089942E-2</v>
      </c>
      <c r="HK193" s="123">
        <v>301</v>
      </c>
      <c r="HL193" s="153">
        <v>0.53086419753086422</v>
      </c>
      <c r="HM193" s="123">
        <v>1</v>
      </c>
      <c r="HN193" s="153">
        <v>5.2910052910052907E-3</v>
      </c>
      <c r="HO193" s="123">
        <v>299</v>
      </c>
      <c r="HP193" s="153">
        <v>0.52733686067019403</v>
      </c>
      <c r="HQ193" s="123">
        <v>297</v>
      </c>
      <c r="HR193" s="153">
        <v>0.52380952380952384</v>
      </c>
      <c r="HS193" s="123">
        <v>1</v>
      </c>
      <c r="HT193" s="153">
        <v>0.5</v>
      </c>
      <c r="HU193" s="123">
        <v>4</v>
      </c>
      <c r="HV193" s="153">
        <v>2</v>
      </c>
      <c r="HW193" s="123">
        <v>68</v>
      </c>
      <c r="HX193" s="123">
        <v>22.666666666666668</v>
      </c>
      <c r="HY193" s="153">
        <v>0.94444444444444442</v>
      </c>
      <c r="HZ193" s="123">
        <v>4452</v>
      </c>
      <c r="IA193" s="153">
        <v>7.8518518518518521</v>
      </c>
      <c r="IB193" s="123">
        <v>22</v>
      </c>
      <c r="IC193" s="153">
        <v>0.1164021164021164</v>
      </c>
      <c r="ID193" s="123">
        <v>2190</v>
      </c>
      <c r="IE193" s="153">
        <v>3.8624338624338623</v>
      </c>
      <c r="IF193" s="123">
        <v>169</v>
      </c>
      <c r="IG193" s="153">
        <v>0.89417989417989419</v>
      </c>
      <c r="IH193" s="123">
        <v>166</v>
      </c>
      <c r="II193" s="153">
        <v>0.29276895943562614</v>
      </c>
      <c r="IJ193" s="123">
        <v>77</v>
      </c>
      <c r="IK193" s="153">
        <v>0.40740740740740738</v>
      </c>
      <c r="IL193" s="95">
        <v>0</v>
      </c>
      <c r="IM193" s="95">
        <v>0</v>
      </c>
      <c r="IN193" s="95">
        <v>0</v>
      </c>
      <c r="IO193" s="95">
        <v>0</v>
      </c>
      <c r="IP193" s="95">
        <v>0</v>
      </c>
      <c r="IQ193" s="113" t="s">
        <v>1900</v>
      </c>
      <c r="IR193" s="113" t="s">
        <v>1900</v>
      </c>
      <c r="IS193" s="113" t="s">
        <v>1900</v>
      </c>
      <c r="IT193" s="95">
        <v>28</v>
      </c>
      <c r="IU193" s="95">
        <v>7</v>
      </c>
      <c r="IV193" s="113">
        <v>3.7037037037037035E-2</v>
      </c>
      <c r="IW193" s="95" t="s">
        <v>1900</v>
      </c>
      <c r="IX193" s="95" t="s">
        <v>1900</v>
      </c>
      <c r="IY193" s="124" t="s">
        <v>1900</v>
      </c>
      <c r="IZ193" s="124" t="s">
        <v>1900</v>
      </c>
      <c r="JA193" s="182" t="s">
        <v>267</v>
      </c>
      <c r="JB193" s="182">
        <v>0</v>
      </c>
      <c r="JC193" s="230">
        <v>0</v>
      </c>
      <c r="JD193" s="205"/>
    </row>
    <row r="194" spans="1:264" s="35" customFormat="1" ht="29.25" customHeight="1">
      <c r="A194" s="122" t="s">
        <v>307</v>
      </c>
      <c r="B194" s="158" t="s">
        <v>307</v>
      </c>
      <c r="C194" s="158" t="s">
        <v>1770</v>
      </c>
      <c r="D194" s="55">
        <v>100</v>
      </c>
      <c r="E194" s="158" t="s">
        <v>1216</v>
      </c>
      <c r="F194" s="145">
        <v>183</v>
      </c>
      <c r="G194" s="55" t="s">
        <v>2164</v>
      </c>
      <c r="H194" s="123">
        <v>227</v>
      </c>
      <c r="I194" s="123">
        <v>251</v>
      </c>
      <c r="J194" s="124">
        <v>1.1057269000000001</v>
      </c>
      <c r="K194" s="124">
        <v>14.930396500000001</v>
      </c>
      <c r="L194" s="123">
        <v>88</v>
      </c>
      <c r="M194" s="123">
        <v>163</v>
      </c>
      <c r="N194" s="123">
        <v>0</v>
      </c>
      <c r="O194" s="123">
        <v>0</v>
      </c>
      <c r="P194" s="123">
        <v>0</v>
      </c>
      <c r="Q194" s="123">
        <v>0</v>
      </c>
      <c r="R194" s="123">
        <v>0</v>
      </c>
      <c r="S194" s="123">
        <v>0</v>
      </c>
      <c r="T194" s="123">
        <v>0</v>
      </c>
      <c r="U194" s="123">
        <v>1</v>
      </c>
      <c r="V194" s="123">
        <v>2</v>
      </c>
      <c r="W194" s="123">
        <v>5</v>
      </c>
      <c r="X194" s="123">
        <v>70</v>
      </c>
      <c r="Y194" s="123">
        <v>111</v>
      </c>
      <c r="Z194" s="123">
        <v>62</v>
      </c>
      <c r="AA194" s="123">
        <v>0</v>
      </c>
      <c r="AB194" s="123">
        <v>247</v>
      </c>
      <c r="AC194" s="123">
        <v>243</v>
      </c>
      <c r="AD194" s="123">
        <v>52</v>
      </c>
      <c r="AE194" s="123">
        <v>12</v>
      </c>
      <c r="AF194" s="123">
        <v>87</v>
      </c>
      <c r="AG194" s="123">
        <v>98</v>
      </c>
      <c r="AH194" s="123">
        <v>2</v>
      </c>
      <c r="AI194" s="123">
        <v>153</v>
      </c>
      <c r="AJ194" s="123">
        <v>54</v>
      </c>
      <c r="AK194" s="123">
        <v>10</v>
      </c>
      <c r="AL194" s="123">
        <v>8</v>
      </c>
      <c r="AM194" s="123">
        <v>14</v>
      </c>
      <c r="AN194" s="125">
        <v>300.34361233480178</v>
      </c>
      <c r="AO194" s="125">
        <v>253</v>
      </c>
      <c r="AP194" s="123">
        <v>2</v>
      </c>
      <c r="AQ194" s="123">
        <v>12</v>
      </c>
      <c r="AR194" s="123">
        <v>153</v>
      </c>
      <c r="AS194" s="123">
        <v>32</v>
      </c>
      <c r="AT194" s="123">
        <v>10</v>
      </c>
      <c r="AU194" s="123">
        <v>9</v>
      </c>
      <c r="AV194" s="123">
        <v>0</v>
      </c>
      <c r="AW194" s="123">
        <v>4</v>
      </c>
      <c r="AX194" s="123">
        <v>2</v>
      </c>
      <c r="AY194" s="123">
        <v>1</v>
      </c>
      <c r="AZ194" s="123">
        <v>2</v>
      </c>
      <c r="BA194" s="125">
        <v>12477.222727272727</v>
      </c>
      <c r="BB194" s="125">
        <v>10536</v>
      </c>
      <c r="BC194" s="123">
        <v>5</v>
      </c>
      <c r="BD194" s="123">
        <v>42</v>
      </c>
      <c r="BE194" s="123">
        <v>133</v>
      </c>
      <c r="BF194" s="123">
        <v>20</v>
      </c>
      <c r="BG194" s="123">
        <v>12</v>
      </c>
      <c r="BH194" s="123">
        <v>0</v>
      </c>
      <c r="BI194" s="123">
        <v>6</v>
      </c>
      <c r="BJ194" s="123">
        <v>0</v>
      </c>
      <c r="BK194" s="123">
        <v>1</v>
      </c>
      <c r="BL194" s="123">
        <v>0</v>
      </c>
      <c r="BM194" s="123">
        <v>1</v>
      </c>
      <c r="BN194" s="123">
        <v>0</v>
      </c>
      <c r="BO194" s="123">
        <v>0</v>
      </c>
      <c r="BP194" s="123">
        <v>0</v>
      </c>
      <c r="BQ194" s="123">
        <v>0</v>
      </c>
      <c r="BR194" s="123">
        <v>0</v>
      </c>
      <c r="BS194" s="123">
        <v>0</v>
      </c>
      <c r="BT194" s="123">
        <v>0</v>
      </c>
      <c r="BU194" s="123">
        <v>0</v>
      </c>
      <c r="BV194" s="123">
        <v>0</v>
      </c>
      <c r="BW194" s="123">
        <v>0</v>
      </c>
      <c r="BX194" s="123">
        <v>11</v>
      </c>
      <c r="BY194" s="125">
        <v>24596.81818181818</v>
      </c>
      <c r="BZ194" s="125">
        <v>20075</v>
      </c>
      <c r="CA194" s="123">
        <v>5</v>
      </c>
      <c r="CB194" s="125">
        <v>7794</v>
      </c>
      <c r="CC194" s="125">
        <v>6072</v>
      </c>
      <c r="CD194" s="123">
        <v>204</v>
      </c>
      <c r="CE194" s="125">
        <v>11938.5</v>
      </c>
      <c r="CF194" s="125">
        <v>10536</v>
      </c>
      <c r="CG194" s="123">
        <v>206</v>
      </c>
      <c r="CH194" s="123">
        <v>13</v>
      </c>
      <c r="CI194" s="123">
        <v>1</v>
      </c>
      <c r="CJ194" s="123">
        <v>0</v>
      </c>
      <c r="CK194" s="123">
        <v>0</v>
      </c>
      <c r="CL194" s="123">
        <v>0</v>
      </c>
      <c r="CM194" s="126">
        <v>0</v>
      </c>
      <c r="CN194" s="123">
        <v>2</v>
      </c>
      <c r="CO194" s="126">
        <v>8.8105726872246704E-3</v>
      </c>
      <c r="CP194" s="123">
        <v>174</v>
      </c>
      <c r="CQ194" s="123">
        <v>0</v>
      </c>
      <c r="CR194" s="126">
        <v>0</v>
      </c>
      <c r="CS194" s="123">
        <v>19</v>
      </c>
      <c r="CT194" s="126">
        <f t="shared" si="26"/>
        <v>8.3700440528634359E-2</v>
      </c>
      <c r="CU194" s="123">
        <v>90</v>
      </c>
      <c r="CV194" s="126">
        <f t="shared" si="27"/>
        <v>0.3964757709251101</v>
      </c>
      <c r="CW194" s="123">
        <v>19</v>
      </c>
      <c r="CX194" s="126">
        <f t="shared" si="28"/>
        <v>8.3700440528634359E-2</v>
      </c>
      <c r="CY194" s="123">
        <v>88</v>
      </c>
      <c r="CZ194" s="126">
        <f t="shared" si="29"/>
        <v>0.38766519823788548</v>
      </c>
      <c r="DA194" s="122" t="s">
        <v>2129</v>
      </c>
      <c r="DB194" s="55"/>
      <c r="DC194" s="55">
        <v>7</v>
      </c>
      <c r="DD194" s="55">
        <v>0</v>
      </c>
      <c r="DE194" s="78" t="s">
        <v>378</v>
      </c>
      <c r="DF194" s="127" t="s">
        <v>379</v>
      </c>
      <c r="DG194" s="78" t="s">
        <v>398</v>
      </c>
      <c r="DH194" s="127" t="s">
        <v>399</v>
      </c>
      <c r="DI194" s="78" t="s">
        <v>389</v>
      </c>
      <c r="DJ194" s="127" t="s">
        <v>400</v>
      </c>
      <c r="DK194" s="78" t="s">
        <v>384</v>
      </c>
      <c r="DL194" s="127" t="s">
        <v>385</v>
      </c>
      <c r="DM194" s="127" t="s">
        <v>403</v>
      </c>
      <c r="DN194" s="55" t="s">
        <v>1897</v>
      </c>
      <c r="DO194" s="68">
        <v>8.097165991902834</v>
      </c>
      <c r="DP194" s="55" t="s">
        <v>1898</v>
      </c>
      <c r="DQ194" s="55" t="s">
        <v>1904</v>
      </c>
      <c r="DR194" s="127" t="s">
        <v>387</v>
      </c>
      <c r="DS194" s="169"/>
      <c r="DT194" s="77"/>
      <c r="DU194" s="78" t="s">
        <v>519</v>
      </c>
      <c r="DV194" s="123">
        <v>231</v>
      </c>
      <c r="DW194" s="123">
        <v>228</v>
      </c>
      <c r="DX194" s="55">
        <v>1</v>
      </c>
      <c r="DY194" s="55">
        <v>2</v>
      </c>
      <c r="DZ194" s="55">
        <v>115</v>
      </c>
      <c r="EA194" s="55">
        <v>116</v>
      </c>
      <c r="EB194" s="123">
        <v>0</v>
      </c>
      <c r="EC194" s="55">
        <v>0</v>
      </c>
      <c r="ED194" s="55">
        <v>0</v>
      </c>
      <c r="EE194" s="55">
        <v>0</v>
      </c>
      <c r="EF194" s="55">
        <v>0</v>
      </c>
      <c r="EG194" s="55">
        <v>0</v>
      </c>
      <c r="EH194" s="78">
        <v>1</v>
      </c>
      <c r="EI194" s="78">
        <v>0</v>
      </c>
      <c r="EJ194" s="127" t="s">
        <v>268</v>
      </c>
      <c r="EK194" s="127" t="s">
        <v>269</v>
      </c>
      <c r="EL194" s="81">
        <v>26176</v>
      </c>
      <c r="EM194" s="78">
        <v>49</v>
      </c>
      <c r="EN194" s="78" t="s">
        <v>284</v>
      </c>
      <c r="EO194" s="84">
        <v>6910</v>
      </c>
      <c r="EP194" s="78">
        <v>1.1500000000000001</v>
      </c>
      <c r="EQ194" s="263">
        <v>6722.7592077436502</v>
      </c>
      <c r="ER194" s="263">
        <v>51969.001966412601</v>
      </c>
      <c r="ES194" s="84">
        <f t="shared" si="30"/>
        <v>45246.242758668952</v>
      </c>
      <c r="ET194" s="113">
        <f t="shared" si="31"/>
        <v>0.8706390549487838</v>
      </c>
      <c r="EU194" s="55">
        <v>4</v>
      </c>
      <c r="EV194" s="55">
        <v>2</v>
      </c>
      <c r="EW194" s="55" t="s">
        <v>1898</v>
      </c>
      <c r="EX194" s="78" t="s">
        <v>271</v>
      </c>
      <c r="EY194" s="158"/>
      <c r="EZ194" s="158"/>
      <c r="FA194" s="78" t="s">
        <v>267</v>
      </c>
      <c r="FB194" s="55" t="s">
        <v>51</v>
      </c>
      <c r="FC194" s="55" t="s">
        <v>1898</v>
      </c>
      <c r="FD194" s="122"/>
      <c r="FE194" s="55"/>
      <c r="FF194" s="127" t="s">
        <v>267</v>
      </c>
      <c r="FG194" s="55" t="s">
        <v>1904</v>
      </c>
      <c r="FH194" s="78" t="s">
        <v>936</v>
      </c>
      <c r="FI194" s="78" t="s">
        <v>937</v>
      </c>
      <c r="FJ194" s="55">
        <v>3809</v>
      </c>
      <c r="FK194" s="55">
        <v>1</v>
      </c>
      <c r="FL194" s="78" t="s">
        <v>638</v>
      </c>
      <c r="FM194" s="55"/>
      <c r="FN194" s="55" t="s">
        <v>1900</v>
      </c>
      <c r="FO194" s="55" t="s">
        <v>1900</v>
      </c>
      <c r="FP194" s="55">
        <v>0</v>
      </c>
      <c r="FQ194" s="125">
        <v>22852891.301194854</v>
      </c>
      <c r="FR194" s="125">
        <v>98930.265373137896</v>
      </c>
      <c r="FS194" s="55">
        <v>3</v>
      </c>
      <c r="FT194" s="55">
        <v>3</v>
      </c>
      <c r="FU194" s="55">
        <v>0</v>
      </c>
      <c r="FV194" s="125">
        <v>1322163.77</v>
      </c>
      <c r="FW194" s="55">
        <v>0</v>
      </c>
      <c r="FX194" s="125">
        <v>153809.89000000001</v>
      </c>
      <c r="FY194" s="55">
        <v>0</v>
      </c>
      <c r="FZ194" s="125">
        <v>1213043</v>
      </c>
      <c r="GA194" s="55" t="s">
        <v>1900</v>
      </c>
      <c r="GB194" s="55" t="s">
        <v>1900</v>
      </c>
      <c r="GC194" s="55" t="s">
        <v>1900</v>
      </c>
      <c r="GD194" s="124">
        <v>93.96</v>
      </c>
      <c r="GE194" s="124">
        <v>13.16</v>
      </c>
      <c r="GF194" s="125">
        <v>763538.89</v>
      </c>
      <c r="GG194" s="125">
        <v>3348.8547807017544</v>
      </c>
      <c r="GH194" s="125">
        <v>2469962.7599999998</v>
      </c>
      <c r="GI194" s="125">
        <v>10833.169999999998</v>
      </c>
      <c r="GJ194" s="125">
        <v>235234.13</v>
      </c>
      <c r="GK194" s="125">
        <v>1031.7286403508772</v>
      </c>
      <c r="GL194" s="125">
        <v>234851.47</v>
      </c>
      <c r="GM194" s="125">
        <v>1030.0503070175439</v>
      </c>
      <c r="GN194" s="125">
        <v>128257.62</v>
      </c>
      <c r="GO194" s="125">
        <v>562.53342105263152</v>
      </c>
      <c r="GP194" s="125">
        <v>9182.57</v>
      </c>
      <c r="GQ194" s="125">
        <v>40.274429824561402</v>
      </c>
      <c r="GR194" s="125">
        <v>51907.529999999992</v>
      </c>
      <c r="GS194" s="125">
        <v>227.66460526315785</v>
      </c>
      <c r="GT194" s="125">
        <v>1810529.44</v>
      </c>
      <c r="GU194" s="125">
        <v>7940.9185964912276</v>
      </c>
      <c r="GV194" s="125">
        <v>-251832.30999999959</v>
      </c>
      <c r="GW194" s="125">
        <v>-1104.5276754385948</v>
      </c>
      <c r="GX194" s="55">
        <v>0</v>
      </c>
      <c r="GY194" s="55">
        <v>0</v>
      </c>
      <c r="GZ194" s="55">
        <v>0</v>
      </c>
      <c r="HA194" s="55" t="s">
        <v>1898</v>
      </c>
      <c r="HB194" s="172">
        <v>0.58186158744062355</v>
      </c>
      <c r="HC194" s="123">
        <v>26</v>
      </c>
      <c r="HD194" s="153">
        <v>3.8011695906432746E-2</v>
      </c>
      <c r="HE194" s="123">
        <v>10</v>
      </c>
      <c r="HF194" s="153">
        <v>4.3859649122807015E-2</v>
      </c>
      <c r="HG194" s="123">
        <v>714</v>
      </c>
      <c r="HH194" s="153">
        <v>1.0438596491228069</v>
      </c>
      <c r="HI194" s="123">
        <v>5</v>
      </c>
      <c r="HJ194" s="153">
        <v>2.1929824561403508E-2</v>
      </c>
      <c r="HK194" s="123">
        <v>393</v>
      </c>
      <c r="HL194" s="153">
        <v>0.57456140350877194</v>
      </c>
      <c r="HM194" s="123">
        <v>3</v>
      </c>
      <c r="HN194" s="153">
        <v>1.3157894736842105E-2</v>
      </c>
      <c r="HO194" s="123">
        <v>154</v>
      </c>
      <c r="HP194" s="153">
        <v>0.22514619883040937</v>
      </c>
      <c r="HQ194" s="123">
        <v>347</v>
      </c>
      <c r="HR194" s="153">
        <v>0.50730994152046782</v>
      </c>
      <c r="HS194" s="123">
        <v>1</v>
      </c>
      <c r="HT194" s="153">
        <v>0.5</v>
      </c>
      <c r="HU194" s="123">
        <v>6</v>
      </c>
      <c r="HV194" s="153">
        <v>3</v>
      </c>
      <c r="HW194" s="123">
        <v>185</v>
      </c>
      <c r="HX194" s="123">
        <v>61.666666666666664</v>
      </c>
      <c r="HY194" s="153">
        <v>2.5694444444444446</v>
      </c>
      <c r="HZ194" s="123">
        <v>3364</v>
      </c>
      <c r="IA194" s="153">
        <v>4.9181286549707597</v>
      </c>
      <c r="IB194" s="123">
        <v>8</v>
      </c>
      <c r="IC194" s="153">
        <v>3.5087719298245612E-2</v>
      </c>
      <c r="ID194" s="123">
        <v>2156</v>
      </c>
      <c r="IE194" s="153">
        <v>3.1520467836257309</v>
      </c>
      <c r="IF194" s="123">
        <v>141</v>
      </c>
      <c r="IG194" s="153">
        <v>0.61842105263157898</v>
      </c>
      <c r="IH194" s="123">
        <v>152</v>
      </c>
      <c r="II194" s="153">
        <v>0.22222222222222221</v>
      </c>
      <c r="IJ194" s="123">
        <v>56</v>
      </c>
      <c r="IK194" s="153">
        <v>0.24561403508771928</v>
      </c>
      <c r="IL194" s="95">
        <v>0</v>
      </c>
      <c r="IM194" s="95">
        <v>0</v>
      </c>
      <c r="IN194" s="95">
        <v>0</v>
      </c>
      <c r="IO194" s="95">
        <v>0</v>
      </c>
      <c r="IP194" s="95">
        <v>0</v>
      </c>
      <c r="IQ194" s="113" t="s">
        <v>1900</v>
      </c>
      <c r="IR194" s="113" t="s">
        <v>1900</v>
      </c>
      <c r="IS194" s="113" t="s">
        <v>1900</v>
      </c>
      <c r="IT194" s="95">
        <v>28</v>
      </c>
      <c r="IU194" s="95">
        <v>7</v>
      </c>
      <c r="IV194" s="113">
        <v>3.0701754385964911E-2</v>
      </c>
      <c r="IW194" s="95" t="s">
        <v>1900</v>
      </c>
      <c r="IX194" s="95" t="s">
        <v>1900</v>
      </c>
      <c r="IY194" s="124" t="s">
        <v>1900</v>
      </c>
      <c r="IZ194" s="124" t="s">
        <v>1900</v>
      </c>
      <c r="JA194" s="182" t="s">
        <v>267</v>
      </c>
      <c r="JB194" s="182">
        <v>20</v>
      </c>
      <c r="JC194" s="230">
        <v>8.6580086580086577E-2</v>
      </c>
      <c r="JD194" s="205"/>
    </row>
    <row r="195" spans="1:264" s="35" customFormat="1" ht="29.25" customHeight="1">
      <c r="A195" s="122" t="s">
        <v>307</v>
      </c>
      <c r="B195" s="158" t="s">
        <v>307</v>
      </c>
      <c r="C195" s="158" t="s">
        <v>1770</v>
      </c>
      <c r="D195" s="55">
        <v>100</v>
      </c>
      <c r="E195" s="158" t="s">
        <v>1455</v>
      </c>
      <c r="F195" s="145">
        <v>192</v>
      </c>
      <c r="G195" s="55" t="s">
        <v>2164</v>
      </c>
      <c r="H195" s="123">
        <v>354</v>
      </c>
      <c r="I195" s="123">
        <v>796</v>
      </c>
      <c r="J195" s="124">
        <v>2.2485876</v>
      </c>
      <c r="K195" s="124">
        <v>24.741807900000001</v>
      </c>
      <c r="L195" s="123">
        <v>326</v>
      </c>
      <c r="M195" s="123">
        <v>470</v>
      </c>
      <c r="N195" s="123">
        <v>28</v>
      </c>
      <c r="O195" s="123">
        <v>36</v>
      </c>
      <c r="P195" s="123">
        <v>47</v>
      </c>
      <c r="Q195" s="123">
        <v>42</v>
      </c>
      <c r="R195" s="123">
        <v>79</v>
      </c>
      <c r="S195" s="123">
        <v>86</v>
      </c>
      <c r="T195" s="123">
        <v>67</v>
      </c>
      <c r="U195" s="123">
        <v>77</v>
      </c>
      <c r="V195" s="123">
        <v>55</v>
      </c>
      <c r="W195" s="123">
        <v>72</v>
      </c>
      <c r="X195" s="123">
        <v>103</v>
      </c>
      <c r="Y195" s="123">
        <v>65</v>
      </c>
      <c r="Z195" s="123">
        <v>39</v>
      </c>
      <c r="AA195" s="123">
        <v>135</v>
      </c>
      <c r="AB195" s="123">
        <v>251</v>
      </c>
      <c r="AC195" s="123">
        <v>207</v>
      </c>
      <c r="AD195" s="123">
        <v>65</v>
      </c>
      <c r="AE195" s="123">
        <v>184</v>
      </c>
      <c r="AF195" s="123">
        <v>304</v>
      </c>
      <c r="AG195" s="123">
        <v>242</v>
      </c>
      <c r="AH195" s="123">
        <v>1</v>
      </c>
      <c r="AI195" s="123">
        <v>158</v>
      </c>
      <c r="AJ195" s="123">
        <v>31</v>
      </c>
      <c r="AK195" s="123">
        <v>7</v>
      </c>
      <c r="AL195" s="123">
        <v>7</v>
      </c>
      <c r="AM195" s="123">
        <v>29</v>
      </c>
      <c r="AN195" s="125">
        <v>589.89548022598865</v>
      </c>
      <c r="AO195" s="125">
        <v>394</v>
      </c>
      <c r="AP195" s="123">
        <v>6</v>
      </c>
      <c r="AQ195" s="123">
        <v>20</v>
      </c>
      <c r="AR195" s="123">
        <v>101</v>
      </c>
      <c r="AS195" s="123">
        <v>54</v>
      </c>
      <c r="AT195" s="123">
        <v>35</v>
      </c>
      <c r="AU195" s="123">
        <v>19</v>
      </c>
      <c r="AV195" s="123">
        <v>13</v>
      </c>
      <c r="AW195" s="123">
        <v>12</v>
      </c>
      <c r="AX195" s="123">
        <v>14</v>
      </c>
      <c r="AY195" s="123">
        <v>9</v>
      </c>
      <c r="AZ195" s="123">
        <v>71</v>
      </c>
      <c r="BA195" s="125">
        <v>28917.203647416412</v>
      </c>
      <c r="BB195" s="125">
        <v>18168</v>
      </c>
      <c r="BC195" s="123">
        <v>10</v>
      </c>
      <c r="BD195" s="123">
        <v>47</v>
      </c>
      <c r="BE195" s="123">
        <v>71</v>
      </c>
      <c r="BF195" s="123">
        <v>48</v>
      </c>
      <c r="BG195" s="123">
        <v>28</v>
      </c>
      <c r="BH195" s="123">
        <v>17</v>
      </c>
      <c r="BI195" s="123">
        <v>14</v>
      </c>
      <c r="BJ195" s="123">
        <v>15</v>
      </c>
      <c r="BK195" s="123">
        <v>19</v>
      </c>
      <c r="BL195" s="123">
        <v>12</v>
      </c>
      <c r="BM195" s="123">
        <v>7</v>
      </c>
      <c r="BN195" s="123">
        <v>9</v>
      </c>
      <c r="BO195" s="123">
        <v>7</v>
      </c>
      <c r="BP195" s="123">
        <v>4</v>
      </c>
      <c r="BQ195" s="123">
        <v>5</v>
      </c>
      <c r="BR195" s="123">
        <v>1</v>
      </c>
      <c r="BS195" s="123">
        <v>3</v>
      </c>
      <c r="BT195" s="123">
        <v>0</v>
      </c>
      <c r="BU195" s="123">
        <v>0</v>
      </c>
      <c r="BV195" s="123">
        <v>3</v>
      </c>
      <c r="BW195" s="123">
        <v>9</v>
      </c>
      <c r="BX195" s="123">
        <v>160</v>
      </c>
      <c r="BY195" s="125">
        <v>44022.53125</v>
      </c>
      <c r="BZ195" s="125">
        <v>37994.5</v>
      </c>
      <c r="CA195" s="123">
        <v>28</v>
      </c>
      <c r="CB195" s="125">
        <v>20174.571428571428</v>
      </c>
      <c r="CC195" s="125">
        <v>11955.5</v>
      </c>
      <c r="CD195" s="123">
        <v>145</v>
      </c>
      <c r="CE195" s="125">
        <v>15038.855172413792</v>
      </c>
      <c r="CF195" s="125">
        <v>11817</v>
      </c>
      <c r="CG195" s="123">
        <v>214</v>
      </c>
      <c r="CH195" s="123">
        <v>52</v>
      </c>
      <c r="CI195" s="123">
        <v>47</v>
      </c>
      <c r="CJ195" s="123">
        <v>10</v>
      </c>
      <c r="CK195" s="123">
        <v>4</v>
      </c>
      <c r="CL195" s="123">
        <v>6</v>
      </c>
      <c r="CM195" s="126">
        <v>1.6949152542372881E-2</v>
      </c>
      <c r="CN195" s="123">
        <v>31</v>
      </c>
      <c r="CO195" s="126">
        <v>8.7570621468926552E-2</v>
      </c>
      <c r="CP195" s="123">
        <v>152</v>
      </c>
      <c r="CQ195" s="123">
        <v>37</v>
      </c>
      <c r="CR195" s="126">
        <v>4.6482412060301508E-2</v>
      </c>
      <c r="CS195" s="123">
        <v>54</v>
      </c>
      <c r="CT195" s="126">
        <f t="shared" si="26"/>
        <v>0.15254237288135594</v>
      </c>
      <c r="CU195" s="123">
        <v>185</v>
      </c>
      <c r="CV195" s="126">
        <f t="shared" si="27"/>
        <v>0.52259887005649719</v>
      </c>
      <c r="CW195" s="123">
        <v>26</v>
      </c>
      <c r="CX195" s="126">
        <f t="shared" si="28"/>
        <v>7.3446327683615822E-2</v>
      </c>
      <c r="CY195" s="123">
        <v>104</v>
      </c>
      <c r="CZ195" s="126">
        <f t="shared" si="29"/>
        <v>0.29378531073446329</v>
      </c>
      <c r="DA195" s="122" t="s">
        <v>2129</v>
      </c>
      <c r="DB195" s="55"/>
      <c r="DC195" s="55">
        <v>22</v>
      </c>
      <c r="DD195" s="55">
        <v>1</v>
      </c>
      <c r="DE195" s="78" t="s">
        <v>378</v>
      </c>
      <c r="DF195" s="127" t="s">
        <v>379</v>
      </c>
      <c r="DG195" s="78" t="s">
        <v>398</v>
      </c>
      <c r="DH195" s="127" t="s">
        <v>399</v>
      </c>
      <c r="DI195" s="78" t="s">
        <v>389</v>
      </c>
      <c r="DJ195" s="127" t="s">
        <v>400</v>
      </c>
      <c r="DK195" s="78" t="s">
        <v>401</v>
      </c>
      <c r="DL195" s="127" t="s">
        <v>402</v>
      </c>
      <c r="DM195" s="127" t="s">
        <v>403</v>
      </c>
      <c r="DN195" s="55" t="s">
        <v>1897</v>
      </c>
      <c r="DO195" s="68">
        <v>16.331658291457288</v>
      </c>
      <c r="DP195" s="55" t="s">
        <v>1898</v>
      </c>
      <c r="DQ195" s="55" t="s">
        <v>272</v>
      </c>
      <c r="DR195" s="127" t="s">
        <v>387</v>
      </c>
      <c r="DS195" s="169" t="s">
        <v>2169</v>
      </c>
      <c r="DT195" s="77"/>
      <c r="DU195" s="78" t="s">
        <v>267</v>
      </c>
      <c r="DV195" s="123">
        <v>360</v>
      </c>
      <c r="DW195" s="123">
        <v>355</v>
      </c>
      <c r="DX195" s="55">
        <v>5</v>
      </c>
      <c r="DY195" s="55">
        <v>0</v>
      </c>
      <c r="DZ195" s="55">
        <v>29</v>
      </c>
      <c r="EA195" s="55">
        <v>112</v>
      </c>
      <c r="EB195" s="123">
        <v>130</v>
      </c>
      <c r="EC195" s="55">
        <v>45</v>
      </c>
      <c r="ED195" s="55">
        <v>36</v>
      </c>
      <c r="EE195" s="55">
        <v>8</v>
      </c>
      <c r="EF195" s="55">
        <v>0</v>
      </c>
      <c r="EG195" s="55">
        <v>0</v>
      </c>
      <c r="EH195" s="78">
        <v>2</v>
      </c>
      <c r="EI195" s="78">
        <v>2</v>
      </c>
      <c r="EJ195" s="127" t="s">
        <v>268</v>
      </c>
      <c r="EK195" s="127" t="s">
        <v>269</v>
      </c>
      <c r="EL195" s="81">
        <v>26968</v>
      </c>
      <c r="EM195" s="78">
        <v>47</v>
      </c>
      <c r="EN195" s="78" t="s">
        <v>520</v>
      </c>
      <c r="EO195" s="84">
        <v>23922</v>
      </c>
      <c r="EP195" s="78">
        <v>2.08</v>
      </c>
      <c r="EQ195" s="263">
        <v>23813.145834552401</v>
      </c>
      <c r="ER195" s="263">
        <v>96046.434673830794</v>
      </c>
      <c r="ES195" s="84">
        <f t="shared" si="30"/>
        <v>72233.288839278393</v>
      </c>
      <c r="ET195" s="113">
        <f t="shared" si="31"/>
        <v>0.7520663217180239</v>
      </c>
      <c r="EU195" s="55">
        <v>2</v>
      </c>
      <c r="EV195" s="55">
        <v>4</v>
      </c>
      <c r="EW195" s="55" t="s">
        <v>1898</v>
      </c>
      <c r="EX195" s="78" t="s">
        <v>1456</v>
      </c>
      <c r="EY195" s="158"/>
      <c r="EZ195" s="158"/>
      <c r="FA195" s="78" t="s">
        <v>267</v>
      </c>
      <c r="FB195" s="55" t="s">
        <v>51</v>
      </c>
      <c r="FC195" s="55" t="s">
        <v>1898</v>
      </c>
      <c r="FD195" s="122"/>
      <c r="FE195" s="55"/>
      <c r="FF195" s="127" t="s">
        <v>267</v>
      </c>
      <c r="FG195" s="55" t="s">
        <v>1904</v>
      </c>
      <c r="FH195" s="78" t="s">
        <v>1457</v>
      </c>
      <c r="FI195" s="78" t="s">
        <v>1458</v>
      </c>
      <c r="FJ195" s="55">
        <v>3809</v>
      </c>
      <c r="FK195" s="55" t="s">
        <v>1102</v>
      </c>
      <c r="FL195" s="78" t="s">
        <v>516</v>
      </c>
      <c r="FM195" s="55"/>
      <c r="FN195" s="55" t="s">
        <v>1900</v>
      </c>
      <c r="FO195" s="55" t="s">
        <v>1900</v>
      </c>
      <c r="FP195" s="55">
        <v>4</v>
      </c>
      <c r="FQ195" s="125">
        <v>60162828.138772212</v>
      </c>
      <c r="FR195" s="125">
        <v>167118.96705214505</v>
      </c>
      <c r="FS195" s="55">
        <v>1</v>
      </c>
      <c r="FT195" s="55">
        <v>3</v>
      </c>
      <c r="FU195" s="55">
        <v>0</v>
      </c>
      <c r="FV195" s="125">
        <v>75073.31</v>
      </c>
      <c r="FW195" s="55">
        <v>0</v>
      </c>
      <c r="FX195" s="125">
        <v>4644631.33</v>
      </c>
      <c r="FY195" s="55">
        <v>0</v>
      </c>
      <c r="FZ195" s="125">
        <v>0</v>
      </c>
      <c r="GA195" s="55" t="s">
        <v>1900</v>
      </c>
      <c r="GB195" s="55" t="s">
        <v>1901</v>
      </c>
      <c r="GC195" s="55" t="s">
        <v>1900</v>
      </c>
      <c r="GD195" s="124">
        <v>90.93</v>
      </c>
      <c r="GE195" s="124">
        <v>28.45</v>
      </c>
      <c r="GF195" s="125">
        <v>2126905.5799999996</v>
      </c>
      <c r="GG195" s="125">
        <v>5991.2833239436604</v>
      </c>
      <c r="GH195" s="125">
        <v>4282753.63</v>
      </c>
      <c r="GI195" s="125">
        <v>12064.094732394366</v>
      </c>
      <c r="GJ195" s="125">
        <v>689352.75</v>
      </c>
      <c r="GK195" s="125">
        <v>1941.8387323943662</v>
      </c>
      <c r="GL195" s="125">
        <v>366829.49</v>
      </c>
      <c r="GM195" s="125">
        <v>1033.3225070422534</v>
      </c>
      <c r="GN195" s="125">
        <v>359429.9</v>
      </c>
      <c r="GO195" s="125">
        <v>1012.4785915492959</v>
      </c>
      <c r="GP195" s="125">
        <v>20651.97</v>
      </c>
      <c r="GQ195" s="125">
        <v>58.174563380281697</v>
      </c>
      <c r="GR195" s="125">
        <v>60227.92</v>
      </c>
      <c r="GS195" s="125">
        <v>169.65611267605632</v>
      </c>
      <c r="GT195" s="125">
        <v>2786261.5999999996</v>
      </c>
      <c r="GU195" s="125">
        <v>7848.6242253521114</v>
      </c>
      <c r="GV195" s="125">
        <v>108874.27999999933</v>
      </c>
      <c r="GW195" s="125">
        <v>306.68811267605446</v>
      </c>
      <c r="GX195" s="55">
        <v>0</v>
      </c>
      <c r="GY195" s="55">
        <v>0</v>
      </c>
      <c r="GZ195" s="55">
        <v>0</v>
      </c>
      <c r="HA195" s="55" t="s">
        <v>1898</v>
      </c>
      <c r="HB195" s="172">
        <v>0.5688336393747393</v>
      </c>
      <c r="HC195" s="123">
        <v>189</v>
      </c>
      <c r="HD195" s="153">
        <v>0.17746478873239438</v>
      </c>
      <c r="HE195" s="123">
        <v>26</v>
      </c>
      <c r="HF195" s="153">
        <v>7.3239436619718309E-2</v>
      </c>
      <c r="HG195" s="123">
        <v>1789</v>
      </c>
      <c r="HH195" s="153">
        <v>1.6798122065727701</v>
      </c>
      <c r="HI195" s="123">
        <v>27</v>
      </c>
      <c r="HJ195" s="153">
        <v>7.605633802816901E-2</v>
      </c>
      <c r="HK195" s="123">
        <v>694</v>
      </c>
      <c r="HL195" s="153">
        <v>0.65164319248826297</v>
      </c>
      <c r="HM195" s="123">
        <v>4</v>
      </c>
      <c r="HN195" s="153">
        <v>1.1267605633802818E-2</v>
      </c>
      <c r="HO195" s="123">
        <v>276</v>
      </c>
      <c r="HP195" s="153">
        <v>0.25915492957746478</v>
      </c>
      <c r="HQ195" s="123">
        <v>561</v>
      </c>
      <c r="HR195" s="153">
        <v>0.52676056338028165</v>
      </c>
      <c r="HS195" s="123">
        <v>6</v>
      </c>
      <c r="HT195" s="153">
        <v>3</v>
      </c>
      <c r="HU195" s="123">
        <v>12</v>
      </c>
      <c r="HV195" s="153">
        <v>6</v>
      </c>
      <c r="HW195" s="123">
        <v>458</v>
      </c>
      <c r="HX195" s="123">
        <v>152.66666666666666</v>
      </c>
      <c r="HY195" s="153">
        <v>3.1805555555555554</v>
      </c>
      <c r="HZ195" s="123">
        <v>7699</v>
      </c>
      <c r="IA195" s="153">
        <v>7.2291079812206576</v>
      </c>
      <c r="IB195" s="123">
        <v>35</v>
      </c>
      <c r="IC195" s="153">
        <v>9.8591549295774641E-2</v>
      </c>
      <c r="ID195" s="123">
        <v>5025</v>
      </c>
      <c r="IE195" s="153">
        <v>4.71830985915493</v>
      </c>
      <c r="IF195" s="123">
        <v>400</v>
      </c>
      <c r="IG195" s="153">
        <v>1.1267605633802817</v>
      </c>
      <c r="IH195" s="123">
        <v>480</v>
      </c>
      <c r="II195" s="153">
        <v>0.45070422535211269</v>
      </c>
      <c r="IJ195" s="123">
        <v>430</v>
      </c>
      <c r="IK195" s="153">
        <v>1.2112676056338028</v>
      </c>
      <c r="IL195" s="95">
        <v>211</v>
      </c>
      <c r="IM195" s="95">
        <v>208</v>
      </c>
      <c r="IN195" s="95">
        <v>30</v>
      </c>
      <c r="IO195" s="95">
        <v>3</v>
      </c>
      <c r="IP195" s="95">
        <v>2</v>
      </c>
      <c r="IQ195" s="113">
        <v>1.44</v>
      </c>
      <c r="IR195" s="113">
        <v>6.67</v>
      </c>
      <c r="IS195" s="113">
        <v>0.02</v>
      </c>
      <c r="IT195" s="95">
        <v>28</v>
      </c>
      <c r="IU195" s="95">
        <v>6</v>
      </c>
      <c r="IV195" s="113">
        <v>1.6901408450704224E-2</v>
      </c>
      <c r="IW195" s="95" t="s">
        <v>1900</v>
      </c>
      <c r="IX195" s="95" t="s">
        <v>1900</v>
      </c>
      <c r="IY195" s="124" t="s">
        <v>1900</v>
      </c>
      <c r="IZ195" s="124" t="s">
        <v>1900</v>
      </c>
      <c r="JA195" s="182" t="s">
        <v>267</v>
      </c>
      <c r="JB195" s="182">
        <v>6</v>
      </c>
      <c r="JC195" s="230">
        <v>1.6666666666666666E-2</v>
      </c>
      <c r="JD195" s="205"/>
    </row>
    <row r="196" spans="1:264" s="35" customFormat="1" ht="29.25" customHeight="1">
      <c r="A196" s="122" t="s">
        <v>307</v>
      </c>
      <c r="B196" s="158" t="s">
        <v>307</v>
      </c>
      <c r="C196" s="158" t="s">
        <v>1760</v>
      </c>
      <c r="D196" s="55">
        <v>87</v>
      </c>
      <c r="E196" s="158" t="s">
        <v>996</v>
      </c>
      <c r="F196" s="145">
        <v>87</v>
      </c>
      <c r="G196" s="55" t="s">
        <v>2170</v>
      </c>
      <c r="H196" s="123">
        <v>1918</v>
      </c>
      <c r="I196" s="123">
        <v>4292</v>
      </c>
      <c r="J196" s="124">
        <v>2.2377476999999999</v>
      </c>
      <c r="K196" s="124">
        <v>27.8904067</v>
      </c>
      <c r="L196" s="123">
        <v>1621</v>
      </c>
      <c r="M196" s="123">
        <v>2671</v>
      </c>
      <c r="N196" s="123">
        <v>174</v>
      </c>
      <c r="O196" s="123">
        <v>297</v>
      </c>
      <c r="P196" s="123">
        <v>350</v>
      </c>
      <c r="Q196" s="123">
        <v>377</v>
      </c>
      <c r="R196" s="123">
        <v>356</v>
      </c>
      <c r="S196" s="123">
        <v>533</v>
      </c>
      <c r="T196" s="123">
        <v>407</v>
      </c>
      <c r="U196" s="123">
        <v>452</v>
      </c>
      <c r="V196" s="123">
        <v>320</v>
      </c>
      <c r="W196" s="123">
        <v>279</v>
      </c>
      <c r="X196" s="123">
        <v>403</v>
      </c>
      <c r="Y196" s="123">
        <v>229</v>
      </c>
      <c r="Z196" s="123">
        <v>115</v>
      </c>
      <c r="AA196" s="123">
        <v>1044</v>
      </c>
      <c r="AB196" s="123">
        <v>931</v>
      </c>
      <c r="AC196" s="123">
        <v>747</v>
      </c>
      <c r="AD196" s="123">
        <v>108</v>
      </c>
      <c r="AE196" s="123">
        <v>1801</v>
      </c>
      <c r="AF196" s="123">
        <v>2246</v>
      </c>
      <c r="AG196" s="123">
        <v>120</v>
      </c>
      <c r="AH196" s="123">
        <v>17</v>
      </c>
      <c r="AI196" s="123">
        <v>937</v>
      </c>
      <c r="AJ196" s="123">
        <v>289</v>
      </c>
      <c r="AK196" s="123">
        <v>97</v>
      </c>
      <c r="AL196" s="123">
        <v>39</v>
      </c>
      <c r="AM196" s="123">
        <v>162</v>
      </c>
      <c r="AN196" s="125">
        <v>578.00417101147025</v>
      </c>
      <c r="AO196" s="125">
        <v>417.5</v>
      </c>
      <c r="AP196" s="123">
        <v>30</v>
      </c>
      <c r="AQ196" s="123">
        <v>130</v>
      </c>
      <c r="AR196" s="123">
        <v>540</v>
      </c>
      <c r="AS196" s="123">
        <v>201</v>
      </c>
      <c r="AT196" s="123">
        <v>206</v>
      </c>
      <c r="AU196" s="123">
        <v>134</v>
      </c>
      <c r="AV196" s="123">
        <v>110</v>
      </c>
      <c r="AW196" s="123">
        <v>84</v>
      </c>
      <c r="AX196" s="123">
        <v>80</v>
      </c>
      <c r="AY196" s="123">
        <v>62</v>
      </c>
      <c r="AZ196" s="123">
        <v>341</v>
      </c>
      <c r="BA196" s="125">
        <v>28005.025183630642</v>
      </c>
      <c r="BB196" s="125">
        <v>19086</v>
      </c>
      <c r="BC196" s="123">
        <v>80</v>
      </c>
      <c r="BD196" s="123">
        <v>346</v>
      </c>
      <c r="BE196" s="123">
        <v>333</v>
      </c>
      <c r="BF196" s="123">
        <v>226</v>
      </c>
      <c r="BG196" s="123">
        <v>165</v>
      </c>
      <c r="BH196" s="123">
        <v>148</v>
      </c>
      <c r="BI196" s="123">
        <v>106</v>
      </c>
      <c r="BJ196" s="123">
        <v>83</v>
      </c>
      <c r="BK196" s="123">
        <v>76</v>
      </c>
      <c r="BL196" s="123">
        <v>63</v>
      </c>
      <c r="BM196" s="123">
        <v>49</v>
      </c>
      <c r="BN196" s="123">
        <v>44</v>
      </c>
      <c r="BO196" s="123">
        <v>36</v>
      </c>
      <c r="BP196" s="123">
        <v>30</v>
      </c>
      <c r="BQ196" s="123">
        <v>17</v>
      </c>
      <c r="BR196" s="123">
        <v>21</v>
      </c>
      <c r="BS196" s="123">
        <v>10</v>
      </c>
      <c r="BT196" s="123">
        <v>19</v>
      </c>
      <c r="BU196" s="123">
        <v>10</v>
      </c>
      <c r="BV196" s="123">
        <v>5</v>
      </c>
      <c r="BW196" s="123">
        <v>39</v>
      </c>
      <c r="BX196" s="123">
        <v>935</v>
      </c>
      <c r="BY196" s="125">
        <v>41633.071657754008</v>
      </c>
      <c r="BZ196" s="125">
        <v>33526</v>
      </c>
      <c r="CA196" s="123">
        <v>254</v>
      </c>
      <c r="CB196" s="125">
        <v>16116.165354330709</v>
      </c>
      <c r="CC196" s="125">
        <v>10806</v>
      </c>
      <c r="CD196" s="123">
        <v>739</v>
      </c>
      <c r="CE196" s="125">
        <v>15911.700947225982</v>
      </c>
      <c r="CF196" s="125">
        <v>11076</v>
      </c>
      <c r="CG196" s="123">
        <v>1206</v>
      </c>
      <c r="CH196" s="123">
        <v>354</v>
      </c>
      <c r="CI196" s="123">
        <v>241</v>
      </c>
      <c r="CJ196" s="123">
        <v>73</v>
      </c>
      <c r="CK196" s="123">
        <v>23</v>
      </c>
      <c r="CL196" s="123">
        <v>32</v>
      </c>
      <c r="CM196" s="126">
        <v>1.6684045881126174E-2</v>
      </c>
      <c r="CN196" s="123">
        <v>120</v>
      </c>
      <c r="CO196" s="126">
        <v>6.2565172054223156E-2</v>
      </c>
      <c r="CP196" s="123">
        <v>874</v>
      </c>
      <c r="CQ196" s="123">
        <v>224</v>
      </c>
      <c r="CR196" s="126">
        <v>5.2190121155638397E-2</v>
      </c>
      <c r="CS196" s="123">
        <v>94</v>
      </c>
      <c r="CT196" s="126">
        <f t="shared" si="26"/>
        <v>4.9009384775808136E-2</v>
      </c>
      <c r="CU196" s="123">
        <v>995</v>
      </c>
      <c r="CV196" s="126">
        <f t="shared" si="27"/>
        <v>0.51876955161626692</v>
      </c>
      <c r="CW196" s="123">
        <v>29</v>
      </c>
      <c r="CX196" s="126">
        <f t="shared" si="28"/>
        <v>1.5119916579770595E-2</v>
      </c>
      <c r="CY196" s="123">
        <v>517</v>
      </c>
      <c r="CZ196" s="126">
        <f t="shared" si="29"/>
        <v>0.26955161626694474</v>
      </c>
      <c r="DA196" s="122" t="s">
        <v>2162</v>
      </c>
      <c r="DB196" s="55"/>
      <c r="DC196" s="55">
        <v>17</v>
      </c>
      <c r="DD196" s="55">
        <v>14</v>
      </c>
      <c r="DE196" s="78" t="s">
        <v>309</v>
      </c>
      <c r="DF196" s="127" t="s">
        <v>310</v>
      </c>
      <c r="DG196" s="78" t="s">
        <v>336</v>
      </c>
      <c r="DH196" s="127" t="s">
        <v>337</v>
      </c>
      <c r="DI196" s="78" t="s">
        <v>313</v>
      </c>
      <c r="DJ196" s="127" t="s">
        <v>314</v>
      </c>
      <c r="DK196" s="78" t="s">
        <v>396</v>
      </c>
      <c r="DL196" s="127" t="s">
        <v>410</v>
      </c>
      <c r="DM196" s="127" t="s">
        <v>480</v>
      </c>
      <c r="DN196" s="55" t="s">
        <v>1897</v>
      </c>
      <c r="DO196" s="68">
        <v>15.646893974778141</v>
      </c>
      <c r="DP196" s="55" t="s">
        <v>1898</v>
      </c>
      <c r="DQ196" s="55" t="s">
        <v>272</v>
      </c>
      <c r="DR196" s="127" t="s">
        <v>317</v>
      </c>
      <c r="DS196" s="169" t="s">
        <v>2171</v>
      </c>
      <c r="DT196" s="77"/>
      <c r="DU196" s="78" t="s">
        <v>267</v>
      </c>
      <c r="DV196" s="123">
        <v>1940</v>
      </c>
      <c r="DW196" s="123">
        <v>1919</v>
      </c>
      <c r="DX196" s="55">
        <v>19</v>
      </c>
      <c r="DY196" s="55">
        <v>2</v>
      </c>
      <c r="DZ196" s="55">
        <v>0</v>
      </c>
      <c r="EA196" s="55">
        <v>172</v>
      </c>
      <c r="EB196" s="123">
        <v>1220</v>
      </c>
      <c r="EC196" s="55">
        <v>516</v>
      </c>
      <c r="ED196" s="55">
        <v>32</v>
      </c>
      <c r="EE196" s="55">
        <v>0</v>
      </c>
      <c r="EF196" s="55">
        <v>0</v>
      </c>
      <c r="EG196" s="55">
        <v>0</v>
      </c>
      <c r="EH196" s="78">
        <v>9</v>
      </c>
      <c r="EI196" s="78">
        <v>1</v>
      </c>
      <c r="EJ196" s="127" t="s">
        <v>268</v>
      </c>
      <c r="EK196" s="127" t="s">
        <v>269</v>
      </c>
      <c r="EL196" s="81">
        <v>21124</v>
      </c>
      <c r="EM196" s="78">
        <v>63</v>
      </c>
      <c r="EN196" s="78" t="s">
        <v>997</v>
      </c>
      <c r="EO196" s="84">
        <v>101477</v>
      </c>
      <c r="EP196" s="78">
        <v>15.05</v>
      </c>
      <c r="EQ196" s="263">
        <v>100448.50299156801</v>
      </c>
      <c r="ER196" s="263">
        <v>664302.79187217494</v>
      </c>
      <c r="ES196" s="84">
        <f t="shared" si="30"/>
        <v>563854.28888060688</v>
      </c>
      <c r="ET196" s="113">
        <f t="shared" si="31"/>
        <v>0.84879108710580831</v>
      </c>
      <c r="EU196" s="55">
        <v>6</v>
      </c>
      <c r="EV196" s="55">
        <v>19</v>
      </c>
      <c r="EW196" s="55" t="s">
        <v>1898</v>
      </c>
      <c r="EX196" s="78" t="s">
        <v>267</v>
      </c>
      <c r="EY196" s="158"/>
      <c r="EZ196" s="158"/>
      <c r="FA196" s="78" t="s">
        <v>267</v>
      </c>
      <c r="FB196" s="55" t="s">
        <v>51</v>
      </c>
      <c r="FC196" s="55" t="s">
        <v>1898</v>
      </c>
      <c r="FD196" s="122"/>
      <c r="FE196" s="55"/>
      <c r="FF196" s="127" t="s">
        <v>267</v>
      </c>
      <c r="FG196" s="55" t="s">
        <v>272</v>
      </c>
      <c r="FH196" s="78" t="s">
        <v>998</v>
      </c>
      <c r="FI196" s="78" t="s">
        <v>999</v>
      </c>
      <c r="FJ196" s="55">
        <v>3802</v>
      </c>
      <c r="FK196" s="55">
        <v>5</v>
      </c>
      <c r="FL196" s="78" t="s">
        <v>1000</v>
      </c>
      <c r="FM196" s="55"/>
      <c r="FN196" s="55" t="s">
        <v>1900</v>
      </c>
      <c r="FO196" s="55" t="s">
        <v>1900</v>
      </c>
      <c r="FP196" s="55">
        <v>7</v>
      </c>
      <c r="FQ196" s="125">
        <v>354142406.9420833</v>
      </c>
      <c r="FR196" s="125">
        <v>182547.63244437284</v>
      </c>
      <c r="FS196" s="55">
        <v>3.26</v>
      </c>
      <c r="FT196" s="55">
        <v>3</v>
      </c>
      <c r="FU196" s="55">
        <v>0</v>
      </c>
      <c r="FV196" s="125">
        <v>32482469.050000001</v>
      </c>
      <c r="FW196" s="55">
        <v>0</v>
      </c>
      <c r="FX196" s="125">
        <v>2132813.37</v>
      </c>
      <c r="FY196" s="55">
        <v>0</v>
      </c>
      <c r="FZ196" s="125">
        <v>29369857.109999999</v>
      </c>
      <c r="GA196" s="55" t="s">
        <v>1900</v>
      </c>
      <c r="GB196" s="55" t="s">
        <v>1900</v>
      </c>
      <c r="GC196" s="55" t="s">
        <v>1900</v>
      </c>
      <c r="GD196" s="124">
        <v>95.13</v>
      </c>
      <c r="GE196" s="124">
        <v>34.97</v>
      </c>
      <c r="GF196" s="125">
        <v>12439870.939999999</v>
      </c>
      <c r="GG196" s="125">
        <v>6482.4757373632101</v>
      </c>
      <c r="GH196" s="125">
        <v>22593588.479999997</v>
      </c>
      <c r="GI196" s="125">
        <v>11773.62609692548</v>
      </c>
      <c r="GJ196" s="125">
        <v>2125054.4499999997</v>
      </c>
      <c r="GK196" s="125">
        <v>1107.3759510161542</v>
      </c>
      <c r="GL196" s="125">
        <v>1985524.89</v>
      </c>
      <c r="GM196" s="125">
        <v>1034.6664356435642</v>
      </c>
      <c r="GN196" s="125">
        <v>2153391.9700000002</v>
      </c>
      <c r="GO196" s="125">
        <v>1122.1427670661803</v>
      </c>
      <c r="GP196" s="125">
        <v>80142.149999999994</v>
      </c>
      <c r="GQ196" s="125">
        <v>41.76245440333507</v>
      </c>
      <c r="GR196" s="125">
        <v>128144.59</v>
      </c>
      <c r="GS196" s="125">
        <v>66.77675351745701</v>
      </c>
      <c r="GT196" s="125">
        <v>16121330.429999996</v>
      </c>
      <c r="GU196" s="125">
        <v>8400.9017352787887</v>
      </c>
      <c r="GV196" s="125">
        <v>342727.74000000209</v>
      </c>
      <c r="GW196" s="125">
        <v>178.59705054716107</v>
      </c>
      <c r="GX196" s="55">
        <v>0</v>
      </c>
      <c r="GY196" s="55">
        <v>0</v>
      </c>
      <c r="GZ196" s="55">
        <v>0</v>
      </c>
      <c r="HA196" s="55" t="s">
        <v>1901</v>
      </c>
      <c r="HB196" s="172">
        <v>0.64058974392282586</v>
      </c>
      <c r="HC196" s="123">
        <v>1724</v>
      </c>
      <c r="HD196" s="153">
        <v>0.29946152509987839</v>
      </c>
      <c r="HE196" s="123">
        <v>137</v>
      </c>
      <c r="HF196" s="153">
        <v>7.1391349661281911E-2</v>
      </c>
      <c r="HG196" s="123">
        <v>14365</v>
      </c>
      <c r="HH196" s="153">
        <v>2.4952232065311795</v>
      </c>
      <c r="HI196" s="123">
        <v>225</v>
      </c>
      <c r="HJ196" s="153">
        <v>0.11724856696195936</v>
      </c>
      <c r="HK196" s="123">
        <v>5526</v>
      </c>
      <c r="HL196" s="153">
        <v>0.95987493486190723</v>
      </c>
      <c r="HM196" s="123">
        <v>91</v>
      </c>
      <c r="HN196" s="153">
        <v>4.7420531526836895E-2</v>
      </c>
      <c r="HO196" s="123">
        <v>3227</v>
      </c>
      <c r="HP196" s="153">
        <v>0.56053500086850794</v>
      </c>
      <c r="HQ196" s="123">
        <v>4090</v>
      </c>
      <c r="HR196" s="153">
        <v>0.71043946499913146</v>
      </c>
      <c r="HS196" s="123">
        <v>8</v>
      </c>
      <c r="HT196" s="153">
        <v>4</v>
      </c>
      <c r="HU196" s="123">
        <v>41</v>
      </c>
      <c r="HV196" s="153">
        <v>20.5</v>
      </c>
      <c r="HW196" s="123">
        <v>1361</v>
      </c>
      <c r="HX196" s="123">
        <v>453.66666666666669</v>
      </c>
      <c r="HY196" s="153">
        <v>1.989766081871345</v>
      </c>
      <c r="HZ196" s="123">
        <v>60637</v>
      </c>
      <c r="IA196" s="153">
        <v>10.532742747959006</v>
      </c>
      <c r="IB196" s="123">
        <v>342</v>
      </c>
      <c r="IC196" s="153">
        <v>0.17821782178217821</v>
      </c>
      <c r="ID196" s="123">
        <v>33338</v>
      </c>
      <c r="IE196" s="153">
        <v>5.790863296856001</v>
      </c>
      <c r="IF196" s="123">
        <v>2440</v>
      </c>
      <c r="IG196" s="153">
        <v>1.2714955706096926</v>
      </c>
      <c r="IH196" s="123">
        <v>3142</v>
      </c>
      <c r="II196" s="153">
        <v>0.54577036651033517</v>
      </c>
      <c r="IJ196" s="123">
        <v>1976</v>
      </c>
      <c r="IK196" s="153">
        <v>1.0297029702970297</v>
      </c>
      <c r="IL196" s="95">
        <v>661</v>
      </c>
      <c r="IM196" s="95">
        <v>621</v>
      </c>
      <c r="IN196" s="95">
        <v>71</v>
      </c>
      <c r="IO196" s="95">
        <v>433</v>
      </c>
      <c r="IP196" s="95">
        <v>55</v>
      </c>
      <c r="IQ196" s="113">
        <v>69.73</v>
      </c>
      <c r="IR196" s="113">
        <v>77.459999999999994</v>
      </c>
      <c r="IS196" s="113">
        <v>1.31</v>
      </c>
      <c r="IT196" s="95">
        <v>9</v>
      </c>
      <c r="IU196" s="95">
        <v>23</v>
      </c>
      <c r="IV196" s="113">
        <v>1.1985409067222511E-2</v>
      </c>
      <c r="IW196" s="95">
        <v>8</v>
      </c>
      <c r="IX196" s="95">
        <v>32</v>
      </c>
      <c r="IY196" s="124">
        <f>(IW196/$DW196)*100</f>
        <v>0.41688379364252209</v>
      </c>
      <c r="IZ196" s="124">
        <f>(IX196/$DW196)*100</f>
        <v>1.6675351745700884</v>
      </c>
      <c r="JA196" s="182" t="s">
        <v>272</v>
      </c>
      <c r="JB196" s="182">
        <v>80</v>
      </c>
      <c r="JC196" s="230">
        <v>4.1237113402061855E-2</v>
      </c>
      <c r="JD196" s="205"/>
    </row>
    <row r="197" spans="1:264" s="35" customFormat="1" ht="29.25" customHeight="1">
      <c r="A197" s="122" t="s">
        <v>307</v>
      </c>
      <c r="B197" s="158" t="s">
        <v>307</v>
      </c>
      <c r="C197" s="158" t="s">
        <v>1679</v>
      </c>
      <c r="D197" s="55">
        <v>3</v>
      </c>
      <c r="E197" s="158" t="s">
        <v>477</v>
      </c>
      <c r="F197" s="145">
        <v>125</v>
      </c>
      <c r="G197" s="55" t="s">
        <v>2172</v>
      </c>
      <c r="H197" s="123">
        <v>166</v>
      </c>
      <c r="I197" s="123">
        <v>460</v>
      </c>
      <c r="J197" s="124">
        <v>2.7710843000000001</v>
      </c>
      <c r="K197" s="124">
        <v>24.759036099999999</v>
      </c>
      <c r="L197" s="123">
        <v>169</v>
      </c>
      <c r="M197" s="123">
        <v>291</v>
      </c>
      <c r="N197" s="123">
        <v>32</v>
      </c>
      <c r="O197" s="123">
        <v>41</v>
      </c>
      <c r="P197" s="123">
        <v>52</v>
      </c>
      <c r="Q197" s="123">
        <v>50</v>
      </c>
      <c r="R197" s="123">
        <v>38</v>
      </c>
      <c r="S197" s="123">
        <v>54</v>
      </c>
      <c r="T197" s="123">
        <v>40</v>
      </c>
      <c r="U197" s="123">
        <v>37</v>
      </c>
      <c r="V197" s="123">
        <v>29</v>
      </c>
      <c r="W197" s="123">
        <v>19</v>
      </c>
      <c r="X197" s="123">
        <v>31</v>
      </c>
      <c r="Y197" s="123">
        <v>23</v>
      </c>
      <c r="Z197" s="123">
        <v>14</v>
      </c>
      <c r="AA197" s="123">
        <v>154</v>
      </c>
      <c r="AB197" s="123">
        <v>80</v>
      </c>
      <c r="AC197" s="123">
        <v>68</v>
      </c>
      <c r="AD197" s="123">
        <v>6</v>
      </c>
      <c r="AE197" s="123">
        <v>204</v>
      </c>
      <c r="AF197" s="123">
        <v>243</v>
      </c>
      <c r="AG197" s="123">
        <v>6</v>
      </c>
      <c r="AH197" s="123">
        <v>1</v>
      </c>
      <c r="AI197" s="123">
        <v>89</v>
      </c>
      <c r="AJ197" s="123">
        <v>25</v>
      </c>
      <c r="AK197" s="123">
        <v>2</v>
      </c>
      <c r="AL197" s="123">
        <v>1</v>
      </c>
      <c r="AM197" s="123">
        <v>13</v>
      </c>
      <c r="AN197" s="125">
        <v>587.3795180722891</v>
      </c>
      <c r="AO197" s="125">
        <v>446.5</v>
      </c>
      <c r="AP197" s="123">
        <v>2</v>
      </c>
      <c r="AQ197" s="123">
        <v>10</v>
      </c>
      <c r="AR197" s="123">
        <v>43</v>
      </c>
      <c r="AS197" s="123">
        <v>18</v>
      </c>
      <c r="AT197" s="123">
        <v>17</v>
      </c>
      <c r="AU197" s="123">
        <v>12</v>
      </c>
      <c r="AV197" s="123">
        <v>9</v>
      </c>
      <c r="AW197" s="123">
        <v>14</v>
      </c>
      <c r="AX197" s="123">
        <v>8</v>
      </c>
      <c r="AY197" s="123">
        <v>7</v>
      </c>
      <c r="AZ197" s="123">
        <v>26</v>
      </c>
      <c r="BA197" s="125">
        <v>28384.909090909092</v>
      </c>
      <c r="BB197" s="125">
        <v>23227</v>
      </c>
      <c r="BC197" s="123">
        <v>4</v>
      </c>
      <c r="BD197" s="123">
        <v>29</v>
      </c>
      <c r="BE197" s="123">
        <v>28</v>
      </c>
      <c r="BF197" s="123">
        <v>14</v>
      </c>
      <c r="BG197" s="123">
        <v>11</v>
      </c>
      <c r="BH197" s="123">
        <v>15</v>
      </c>
      <c r="BI197" s="123">
        <v>13</v>
      </c>
      <c r="BJ197" s="123">
        <v>17</v>
      </c>
      <c r="BK197" s="123">
        <v>6</v>
      </c>
      <c r="BL197" s="123">
        <v>8</v>
      </c>
      <c r="BM197" s="123">
        <v>4</v>
      </c>
      <c r="BN197" s="123">
        <v>4</v>
      </c>
      <c r="BO197" s="123">
        <v>1</v>
      </c>
      <c r="BP197" s="123">
        <v>2</v>
      </c>
      <c r="BQ197" s="123">
        <v>3</v>
      </c>
      <c r="BR197" s="123">
        <v>0</v>
      </c>
      <c r="BS197" s="123">
        <v>1</v>
      </c>
      <c r="BT197" s="123">
        <v>1</v>
      </c>
      <c r="BU197" s="123">
        <v>0</v>
      </c>
      <c r="BV197" s="123">
        <v>0</v>
      </c>
      <c r="BW197" s="123">
        <v>4</v>
      </c>
      <c r="BX197" s="123">
        <v>85</v>
      </c>
      <c r="BY197" s="125">
        <v>40431.541176470586</v>
      </c>
      <c r="BZ197" s="125">
        <v>36369</v>
      </c>
      <c r="CA197" s="123">
        <v>18</v>
      </c>
      <c r="CB197" s="125">
        <v>17257.777777777777</v>
      </c>
      <c r="CC197" s="125">
        <v>14058</v>
      </c>
      <c r="CD197" s="123">
        <v>63</v>
      </c>
      <c r="CE197" s="125">
        <v>16655.142857142859</v>
      </c>
      <c r="CF197" s="125">
        <v>11448</v>
      </c>
      <c r="CG197" s="123">
        <v>100</v>
      </c>
      <c r="CH197" s="123">
        <v>47</v>
      </c>
      <c r="CI197" s="123">
        <v>12</v>
      </c>
      <c r="CJ197" s="123">
        <v>3</v>
      </c>
      <c r="CK197" s="123">
        <v>3</v>
      </c>
      <c r="CL197" s="123">
        <v>3</v>
      </c>
      <c r="CM197" s="126">
        <v>1.8072289156626505E-2</v>
      </c>
      <c r="CN197" s="123">
        <v>8</v>
      </c>
      <c r="CO197" s="126">
        <v>4.8192771084337352E-2</v>
      </c>
      <c r="CP197" s="123">
        <v>70</v>
      </c>
      <c r="CQ197" s="123">
        <v>38</v>
      </c>
      <c r="CR197" s="126">
        <v>8.2608695652173908E-2</v>
      </c>
      <c r="CS197" s="123">
        <v>10</v>
      </c>
      <c r="CT197" s="126">
        <f t="shared" ref="CT197:CT228" si="33">CS197/H197</f>
        <v>6.0240963855421686E-2</v>
      </c>
      <c r="CU197" s="123">
        <v>112</v>
      </c>
      <c r="CV197" s="126">
        <f t="shared" ref="CV197:CV228" si="34">CU197/H197</f>
        <v>0.67469879518072284</v>
      </c>
      <c r="CW197" s="123">
        <v>1</v>
      </c>
      <c r="CX197" s="126">
        <f t="shared" ref="CX197:CX228" si="35">CW197/H197</f>
        <v>6.024096385542169E-3</v>
      </c>
      <c r="CY197" s="123">
        <v>59</v>
      </c>
      <c r="CZ197" s="126">
        <f t="shared" ref="CZ197:CZ228" si="36">CY197/H197</f>
        <v>0.35542168674698793</v>
      </c>
      <c r="DA197" s="122" t="s">
        <v>2139</v>
      </c>
      <c r="DB197" s="55"/>
      <c r="DC197" s="55">
        <v>17</v>
      </c>
      <c r="DD197" s="55">
        <v>4</v>
      </c>
      <c r="DE197" s="78" t="s">
        <v>309</v>
      </c>
      <c r="DF197" s="127" t="s">
        <v>310</v>
      </c>
      <c r="DG197" s="78" t="s">
        <v>478</v>
      </c>
      <c r="DH197" s="127" t="s">
        <v>479</v>
      </c>
      <c r="DI197" s="78" t="s">
        <v>313</v>
      </c>
      <c r="DJ197" s="127" t="s">
        <v>314</v>
      </c>
      <c r="DK197" s="78" t="s">
        <v>396</v>
      </c>
      <c r="DL197" s="127" t="s">
        <v>410</v>
      </c>
      <c r="DM197" s="127" t="s">
        <v>480</v>
      </c>
      <c r="DN197" s="55" t="s">
        <v>1897</v>
      </c>
      <c r="DO197" s="68">
        <v>8.9686098654708513</v>
      </c>
      <c r="DP197" s="55" t="s">
        <v>1898</v>
      </c>
      <c r="DQ197" s="55" t="s">
        <v>272</v>
      </c>
      <c r="DR197" s="127" t="s">
        <v>317</v>
      </c>
      <c r="DS197" s="169" t="s">
        <v>2173</v>
      </c>
      <c r="DT197" s="78">
        <v>2020</v>
      </c>
      <c r="DU197" s="78" t="s">
        <v>267</v>
      </c>
      <c r="DV197" s="123">
        <v>168</v>
      </c>
      <c r="DW197" s="123">
        <v>165</v>
      </c>
      <c r="DX197" s="55">
        <v>2</v>
      </c>
      <c r="DY197" s="55">
        <v>1</v>
      </c>
      <c r="DZ197" s="55">
        <v>5</v>
      </c>
      <c r="EA197" s="55">
        <v>46</v>
      </c>
      <c r="EB197" s="123">
        <v>22</v>
      </c>
      <c r="EC197" s="55">
        <v>63</v>
      </c>
      <c r="ED197" s="55">
        <v>26</v>
      </c>
      <c r="EE197" s="55">
        <v>6</v>
      </c>
      <c r="EF197" s="55">
        <v>0</v>
      </c>
      <c r="EG197" s="55">
        <v>0</v>
      </c>
      <c r="EH197" s="78">
        <v>1</v>
      </c>
      <c r="EI197" s="78">
        <v>0</v>
      </c>
      <c r="EJ197" s="127" t="s">
        <v>268</v>
      </c>
      <c r="EK197" s="127" t="s">
        <v>269</v>
      </c>
      <c r="EL197" s="81">
        <v>22766</v>
      </c>
      <c r="EM197" s="78">
        <v>58</v>
      </c>
      <c r="EN197" s="78" t="s">
        <v>284</v>
      </c>
      <c r="EO197" s="84">
        <v>9043</v>
      </c>
      <c r="EP197" s="78">
        <v>0.63</v>
      </c>
      <c r="EQ197" s="263">
        <v>8347.2081804344307</v>
      </c>
      <c r="ER197" s="263">
        <v>28838.851472939299</v>
      </c>
      <c r="ES197" s="84">
        <f t="shared" ref="ES197:ES228" si="37">ER197-EQ197</f>
        <v>20491.643292504868</v>
      </c>
      <c r="ET197" s="113">
        <f t="shared" ref="ET197:ET228" si="38">ES197/ER197</f>
        <v>0.71055684418407006</v>
      </c>
      <c r="EU197" s="55">
        <v>2</v>
      </c>
      <c r="EV197" s="55">
        <v>2</v>
      </c>
      <c r="EW197" s="55" t="s">
        <v>1898</v>
      </c>
      <c r="EX197" s="78" t="s">
        <v>267</v>
      </c>
      <c r="EY197" s="158"/>
      <c r="EZ197" s="158"/>
      <c r="FA197" s="78" t="s">
        <v>267</v>
      </c>
      <c r="FB197" s="55" t="s">
        <v>51</v>
      </c>
      <c r="FC197" s="55" t="s">
        <v>1898</v>
      </c>
      <c r="FD197" s="122"/>
      <c r="FE197" s="55"/>
      <c r="FF197" s="127" t="s">
        <v>267</v>
      </c>
      <c r="FG197" s="55" t="s">
        <v>1904</v>
      </c>
      <c r="FH197" s="78" t="s">
        <v>481</v>
      </c>
      <c r="FI197" s="78" t="s">
        <v>482</v>
      </c>
      <c r="FJ197" s="55">
        <v>3802</v>
      </c>
      <c r="FK197" s="55">
        <v>6</v>
      </c>
      <c r="FL197" s="78" t="s">
        <v>483</v>
      </c>
      <c r="FM197" s="55"/>
      <c r="FN197" s="55" t="s">
        <v>1900</v>
      </c>
      <c r="FO197" s="55" t="s">
        <v>1900</v>
      </c>
      <c r="FP197" s="55">
        <v>1</v>
      </c>
      <c r="FQ197" s="125">
        <v>22056585.084050007</v>
      </c>
      <c r="FR197" s="125">
        <v>131289.19692886909</v>
      </c>
      <c r="FS197" s="55">
        <v>3</v>
      </c>
      <c r="FT197" s="55">
        <v>3</v>
      </c>
      <c r="FU197" s="55">
        <v>0</v>
      </c>
      <c r="FV197" s="125">
        <v>0</v>
      </c>
      <c r="FW197" s="55">
        <v>0</v>
      </c>
      <c r="FX197" s="125">
        <v>83183.33</v>
      </c>
      <c r="FY197" s="55">
        <v>0</v>
      </c>
      <c r="FZ197" s="125">
        <v>1261317.1599999999</v>
      </c>
      <c r="GA197" s="55" t="s">
        <v>1900</v>
      </c>
      <c r="GB197" s="55" t="s">
        <v>1900</v>
      </c>
      <c r="GC197" s="55" t="s">
        <v>1900</v>
      </c>
      <c r="GD197" s="124">
        <v>91.05</v>
      </c>
      <c r="GE197" s="124">
        <v>38.79</v>
      </c>
      <c r="GF197" s="125">
        <v>1114562.43</v>
      </c>
      <c r="GG197" s="125">
        <v>6754.9238181818182</v>
      </c>
      <c r="GH197" s="125">
        <v>2199444.92</v>
      </c>
      <c r="GI197" s="125">
        <v>13329.969212121212</v>
      </c>
      <c r="GJ197" s="125">
        <v>268931.78999999998</v>
      </c>
      <c r="GK197" s="125">
        <v>1629.8896363636363</v>
      </c>
      <c r="GL197" s="125">
        <v>174273.51</v>
      </c>
      <c r="GM197" s="125">
        <v>1056.2030909090909</v>
      </c>
      <c r="GN197" s="125">
        <v>185235.14</v>
      </c>
      <c r="GO197" s="125">
        <v>1122.6372121212123</v>
      </c>
      <c r="GP197" s="125">
        <v>9717.35</v>
      </c>
      <c r="GQ197" s="125">
        <v>58.893030303030308</v>
      </c>
      <c r="GR197" s="125">
        <v>80222.700000000012</v>
      </c>
      <c r="GS197" s="125">
        <v>486.19818181818187</v>
      </c>
      <c r="GT197" s="125">
        <v>1481064.43</v>
      </c>
      <c r="GU197" s="125">
        <v>8976.1480606060595</v>
      </c>
      <c r="GV197" s="125">
        <v>-206355.44999999995</v>
      </c>
      <c r="GW197" s="125">
        <v>-1250.6390909090906</v>
      </c>
      <c r="GX197" s="55">
        <v>0</v>
      </c>
      <c r="GY197" s="55">
        <v>0</v>
      </c>
      <c r="GZ197" s="55">
        <v>0</v>
      </c>
      <c r="HA197" s="55" t="s">
        <v>1898</v>
      </c>
      <c r="HB197" s="172">
        <v>0.42104396362795016</v>
      </c>
      <c r="HC197" s="123">
        <v>109</v>
      </c>
      <c r="HD197" s="153">
        <v>0.2202020202020202</v>
      </c>
      <c r="HE197" s="123">
        <v>7</v>
      </c>
      <c r="HF197" s="153">
        <v>4.2424242424242427E-2</v>
      </c>
      <c r="HG197" s="123">
        <v>764</v>
      </c>
      <c r="HH197" s="153">
        <v>1.5434343434343434</v>
      </c>
      <c r="HI197" s="123">
        <v>12</v>
      </c>
      <c r="HJ197" s="153">
        <v>7.2727272727272724E-2</v>
      </c>
      <c r="HK197" s="123">
        <v>568</v>
      </c>
      <c r="HL197" s="153">
        <v>1.1474747474747475</v>
      </c>
      <c r="HM197" s="123">
        <v>9</v>
      </c>
      <c r="HN197" s="153">
        <v>5.4545454545454543E-2</v>
      </c>
      <c r="HO197" s="123">
        <v>86</v>
      </c>
      <c r="HP197" s="153">
        <v>0.17373737373737375</v>
      </c>
      <c r="HQ197" s="123">
        <v>122</v>
      </c>
      <c r="HR197" s="153">
        <v>0.24646464646464644</v>
      </c>
      <c r="HS197" s="123">
        <v>0</v>
      </c>
      <c r="HT197" s="153">
        <v>0</v>
      </c>
      <c r="HU197" s="123">
        <v>2</v>
      </c>
      <c r="HV197" s="153">
        <v>1</v>
      </c>
      <c r="HW197" s="123">
        <v>185</v>
      </c>
      <c r="HX197" s="123">
        <v>61.666666666666664</v>
      </c>
      <c r="HY197" s="153">
        <v>2.5694444444444446</v>
      </c>
      <c r="HZ197" s="123">
        <v>3791</v>
      </c>
      <c r="IA197" s="153">
        <v>7.6585858585858588</v>
      </c>
      <c r="IB197" s="123">
        <v>6</v>
      </c>
      <c r="IC197" s="153">
        <v>3.6363636363636362E-2</v>
      </c>
      <c r="ID197" s="123">
        <v>2707</v>
      </c>
      <c r="IE197" s="153">
        <v>5.468686868686869</v>
      </c>
      <c r="IF197" s="123">
        <v>227</v>
      </c>
      <c r="IG197" s="153">
        <v>1.3757575757575757</v>
      </c>
      <c r="IH197" s="123">
        <v>230</v>
      </c>
      <c r="II197" s="153">
        <v>0.4646464646464647</v>
      </c>
      <c r="IJ197" s="123">
        <v>81</v>
      </c>
      <c r="IK197" s="153">
        <v>0.49090909090909091</v>
      </c>
      <c r="IL197" s="95">
        <v>0</v>
      </c>
      <c r="IM197" s="95">
        <v>0</v>
      </c>
      <c r="IN197" s="95">
        <v>0</v>
      </c>
      <c r="IO197" s="95">
        <v>0</v>
      </c>
      <c r="IP197" s="95">
        <v>0</v>
      </c>
      <c r="IQ197" s="113" t="s">
        <v>1900</v>
      </c>
      <c r="IR197" s="113" t="s">
        <v>1900</v>
      </c>
      <c r="IS197" s="113" t="s">
        <v>1900</v>
      </c>
      <c r="IT197" s="95">
        <v>37</v>
      </c>
      <c r="IU197" s="95">
        <v>3</v>
      </c>
      <c r="IV197" s="113">
        <v>1.8181818181818181E-2</v>
      </c>
      <c r="IW197" s="95" t="s">
        <v>1900</v>
      </c>
      <c r="IX197" s="95" t="s">
        <v>1900</v>
      </c>
      <c r="IY197" s="124" t="s">
        <v>1900</v>
      </c>
      <c r="IZ197" s="124" t="s">
        <v>1900</v>
      </c>
      <c r="JA197" s="182" t="s">
        <v>267</v>
      </c>
      <c r="JB197" s="182">
        <v>9</v>
      </c>
      <c r="JC197" s="230">
        <v>5.3571428571428568E-2</v>
      </c>
      <c r="JD197" s="205"/>
    </row>
    <row r="198" spans="1:264" s="35" customFormat="1" ht="29.25" customHeight="1">
      <c r="A198" s="122" t="s">
        <v>307</v>
      </c>
      <c r="B198" s="158" t="s">
        <v>307</v>
      </c>
      <c r="C198" s="158" t="s">
        <v>1679</v>
      </c>
      <c r="D198" s="55">
        <v>3</v>
      </c>
      <c r="E198" s="158" t="s">
        <v>572</v>
      </c>
      <c r="F198" s="145">
        <v>160</v>
      </c>
      <c r="G198" s="55" t="s">
        <v>2172</v>
      </c>
      <c r="H198" s="123">
        <v>206</v>
      </c>
      <c r="I198" s="123">
        <v>250</v>
      </c>
      <c r="J198" s="124">
        <v>1.2135921999999999</v>
      </c>
      <c r="K198" s="124">
        <v>13.4597087</v>
      </c>
      <c r="L198" s="123">
        <v>103</v>
      </c>
      <c r="M198" s="123">
        <v>147</v>
      </c>
      <c r="N198" s="123">
        <v>0</v>
      </c>
      <c r="O198" s="123">
        <v>1</v>
      </c>
      <c r="P198" s="123">
        <v>0</v>
      </c>
      <c r="Q198" s="123">
        <v>0</v>
      </c>
      <c r="R198" s="123">
        <v>3</v>
      </c>
      <c r="S198" s="123">
        <v>0</v>
      </c>
      <c r="T198" s="123">
        <v>0</v>
      </c>
      <c r="U198" s="123">
        <v>2</v>
      </c>
      <c r="V198" s="123">
        <v>3</v>
      </c>
      <c r="W198" s="123">
        <v>10</v>
      </c>
      <c r="X198" s="123">
        <v>69</v>
      </c>
      <c r="Y198" s="123">
        <v>116</v>
      </c>
      <c r="Z198" s="123">
        <v>46</v>
      </c>
      <c r="AA198" s="123">
        <v>1</v>
      </c>
      <c r="AB198" s="123">
        <v>238</v>
      </c>
      <c r="AC198" s="123">
        <v>231</v>
      </c>
      <c r="AD198" s="123">
        <v>1</v>
      </c>
      <c r="AE198" s="123">
        <v>33</v>
      </c>
      <c r="AF198" s="123">
        <v>204</v>
      </c>
      <c r="AG198" s="123">
        <v>12</v>
      </c>
      <c r="AH198" s="123">
        <v>0</v>
      </c>
      <c r="AI198" s="123">
        <v>166</v>
      </c>
      <c r="AJ198" s="123">
        <v>43</v>
      </c>
      <c r="AK198" s="123">
        <v>6</v>
      </c>
      <c r="AL198" s="123">
        <v>3</v>
      </c>
      <c r="AM198" s="123">
        <v>11</v>
      </c>
      <c r="AN198" s="125">
        <v>337.74271844660194</v>
      </c>
      <c r="AO198" s="125">
        <v>253</v>
      </c>
      <c r="AP198" s="123">
        <v>2</v>
      </c>
      <c r="AQ198" s="123">
        <v>16</v>
      </c>
      <c r="AR198" s="123">
        <v>121</v>
      </c>
      <c r="AS198" s="123">
        <v>30</v>
      </c>
      <c r="AT198" s="123">
        <v>7</v>
      </c>
      <c r="AU198" s="123">
        <v>9</v>
      </c>
      <c r="AV198" s="123">
        <v>2</v>
      </c>
      <c r="AW198" s="123">
        <v>5</v>
      </c>
      <c r="AX198" s="123">
        <v>4</v>
      </c>
      <c r="AY198" s="123">
        <v>4</v>
      </c>
      <c r="AZ198" s="123">
        <v>6</v>
      </c>
      <c r="BA198" s="125">
        <v>14216.995098039215</v>
      </c>
      <c r="BB198" s="125">
        <v>10536</v>
      </c>
      <c r="BC198" s="123">
        <v>9</v>
      </c>
      <c r="BD198" s="123">
        <v>51</v>
      </c>
      <c r="BE198" s="123">
        <v>100</v>
      </c>
      <c r="BF198" s="123">
        <v>12</v>
      </c>
      <c r="BG198" s="123">
        <v>11</v>
      </c>
      <c r="BH198" s="123">
        <v>2</v>
      </c>
      <c r="BI198" s="123">
        <v>7</v>
      </c>
      <c r="BJ198" s="123">
        <v>5</v>
      </c>
      <c r="BK198" s="123">
        <v>4</v>
      </c>
      <c r="BL198" s="123">
        <v>1</v>
      </c>
      <c r="BM198" s="123">
        <v>0</v>
      </c>
      <c r="BN198" s="123">
        <v>0</v>
      </c>
      <c r="BO198" s="123">
        <v>1</v>
      </c>
      <c r="BP198" s="123">
        <v>0</v>
      </c>
      <c r="BQ198" s="123">
        <v>0</v>
      </c>
      <c r="BR198" s="123">
        <v>1</v>
      </c>
      <c r="BS198" s="123">
        <v>0</v>
      </c>
      <c r="BT198" s="123">
        <v>0</v>
      </c>
      <c r="BU198" s="123">
        <v>0</v>
      </c>
      <c r="BV198" s="123">
        <v>0</v>
      </c>
      <c r="BW198" s="123">
        <v>0</v>
      </c>
      <c r="BX198" s="123">
        <v>16</v>
      </c>
      <c r="BY198" s="125">
        <v>33973.5</v>
      </c>
      <c r="BZ198" s="125">
        <v>33058</v>
      </c>
      <c r="CA198" s="123">
        <v>6</v>
      </c>
      <c r="CB198" s="125">
        <v>9991.5</v>
      </c>
      <c r="CC198" s="125">
        <v>4776</v>
      </c>
      <c r="CD198" s="123">
        <v>183</v>
      </c>
      <c r="CE198" s="125">
        <v>12735.267759562841</v>
      </c>
      <c r="CF198" s="125">
        <v>10524</v>
      </c>
      <c r="CG198" s="123">
        <v>181</v>
      </c>
      <c r="CH198" s="123">
        <v>16</v>
      </c>
      <c r="CI198" s="123">
        <v>6</v>
      </c>
      <c r="CJ198" s="123">
        <v>1</v>
      </c>
      <c r="CK198" s="123">
        <v>0</v>
      </c>
      <c r="CL198" s="123">
        <v>0</v>
      </c>
      <c r="CM198" s="126">
        <v>0</v>
      </c>
      <c r="CN198" s="123">
        <v>2</v>
      </c>
      <c r="CO198" s="126">
        <v>9.7087378640776691E-3</v>
      </c>
      <c r="CP198" s="123">
        <v>155</v>
      </c>
      <c r="CQ198" s="123">
        <v>0</v>
      </c>
      <c r="CR198" s="126">
        <v>0</v>
      </c>
      <c r="CS198" s="123">
        <v>17</v>
      </c>
      <c r="CT198" s="126">
        <f t="shared" si="33"/>
        <v>8.2524271844660199E-2</v>
      </c>
      <c r="CU198" s="123">
        <v>126</v>
      </c>
      <c r="CV198" s="126">
        <f t="shared" si="34"/>
        <v>0.61165048543689315</v>
      </c>
      <c r="CW198" s="123">
        <v>16</v>
      </c>
      <c r="CX198" s="126">
        <f t="shared" si="35"/>
        <v>7.7669902912621352E-2</v>
      </c>
      <c r="CY198" s="123">
        <v>126</v>
      </c>
      <c r="CZ198" s="126">
        <f t="shared" si="36"/>
        <v>0.61165048543689315</v>
      </c>
      <c r="DA198" s="122" t="s">
        <v>2139</v>
      </c>
      <c r="DB198" s="55"/>
      <c r="DC198" s="55">
        <v>3</v>
      </c>
      <c r="DD198" s="55">
        <v>2</v>
      </c>
      <c r="DE198" s="78" t="s">
        <v>309</v>
      </c>
      <c r="DF198" s="127" t="s">
        <v>310</v>
      </c>
      <c r="DG198" s="78" t="s">
        <v>478</v>
      </c>
      <c r="DH198" s="127" t="s">
        <v>479</v>
      </c>
      <c r="DI198" s="78" t="s">
        <v>313</v>
      </c>
      <c r="DJ198" s="127" t="s">
        <v>314</v>
      </c>
      <c r="DK198" s="78" t="s">
        <v>396</v>
      </c>
      <c r="DL198" s="127" t="s">
        <v>410</v>
      </c>
      <c r="DM198" s="127" t="s">
        <v>573</v>
      </c>
      <c r="DN198" s="55" t="s">
        <v>1897</v>
      </c>
      <c r="DO198" s="68">
        <v>3.8461538461538463</v>
      </c>
      <c r="DP198" s="55" t="s">
        <v>1898</v>
      </c>
      <c r="DQ198" s="55" t="s">
        <v>272</v>
      </c>
      <c r="DR198" s="127" t="s">
        <v>317</v>
      </c>
      <c r="DS198" s="169" t="s">
        <v>2174</v>
      </c>
      <c r="DT198" s="78">
        <v>2020</v>
      </c>
      <c r="DU198" s="78" t="s">
        <v>519</v>
      </c>
      <c r="DV198" s="123">
        <v>210</v>
      </c>
      <c r="DW198" s="123">
        <v>207</v>
      </c>
      <c r="DX198" s="55">
        <v>2</v>
      </c>
      <c r="DY198" s="55">
        <v>1</v>
      </c>
      <c r="DZ198" s="55">
        <v>42</v>
      </c>
      <c r="EA198" s="55">
        <v>126</v>
      </c>
      <c r="EB198" s="123">
        <v>42</v>
      </c>
      <c r="EC198" s="55">
        <v>0</v>
      </c>
      <c r="ED198" s="55">
        <v>0</v>
      </c>
      <c r="EE198" s="55">
        <v>0</v>
      </c>
      <c r="EF198" s="55">
        <v>0</v>
      </c>
      <c r="EG198" s="55">
        <v>0</v>
      </c>
      <c r="EH198" s="78">
        <v>1</v>
      </c>
      <c r="EI198" s="78">
        <v>0</v>
      </c>
      <c r="EJ198" s="127" t="s">
        <v>268</v>
      </c>
      <c r="EK198" s="127" t="s">
        <v>269</v>
      </c>
      <c r="EL198" s="81">
        <v>24562</v>
      </c>
      <c r="EM198" s="78">
        <v>53</v>
      </c>
      <c r="EN198" s="78" t="s">
        <v>457</v>
      </c>
      <c r="EO198" s="84">
        <v>7751</v>
      </c>
      <c r="EP198" s="78">
        <v>1.46</v>
      </c>
      <c r="EQ198" s="263">
        <v>7632.4967586864504</v>
      </c>
      <c r="ER198" s="263">
        <v>64915.325517434103</v>
      </c>
      <c r="ES198" s="84">
        <f t="shared" si="37"/>
        <v>57282.828758747652</v>
      </c>
      <c r="ET198" s="113">
        <f t="shared" si="38"/>
        <v>0.88242380827873046</v>
      </c>
      <c r="EU198" s="55">
        <v>2</v>
      </c>
      <c r="EV198" s="55">
        <v>2</v>
      </c>
      <c r="EW198" s="55" t="s">
        <v>1901</v>
      </c>
      <c r="EX198" s="78" t="s">
        <v>267</v>
      </c>
      <c r="EY198" s="158"/>
      <c r="EZ198" s="158"/>
      <c r="FA198" s="78" t="s">
        <v>267</v>
      </c>
      <c r="FB198" s="55" t="s">
        <v>51</v>
      </c>
      <c r="FC198" s="55" t="s">
        <v>1898</v>
      </c>
      <c r="FD198" s="122"/>
      <c r="FE198" s="55"/>
      <c r="FF198" s="127" t="s">
        <v>267</v>
      </c>
      <c r="FG198" s="55" t="s">
        <v>1904</v>
      </c>
      <c r="FH198" s="78" t="s">
        <v>574</v>
      </c>
      <c r="FI198" s="78" t="s">
        <v>575</v>
      </c>
      <c r="FJ198" s="55">
        <v>3801</v>
      </c>
      <c r="FK198" s="55">
        <v>6</v>
      </c>
      <c r="FL198" s="78" t="s">
        <v>576</v>
      </c>
      <c r="FM198" s="55"/>
      <c r="FN198" s="55" t="s">
        <v>1900</v>
      </c>
      <c r="FO198" s="55" t="s">
        <v>1900</v>
      </c>
      <c r="FP198" s="55">
        <v>0</v>
      </c>
      <c r="FQ198" s="125">
        <v>23245668.340235282</v>
      </c>
      <c r="FR198" s="125">
        <v>110693.65876302515</v>
      </c>
      <c r="FS198" s="55">
        <v>1</v>
      </c>
      <c r="FT198" s="55">
        <v>3</v>
      </c>
      <c r="FU198" s="55">
        <v>0</v>
      </c>
      <c r="FV198" s="125">
        <v>0</v>
      </c>
      <c r="FW198" s="55">
        <v>0</v>
      </c>
      <c r="FX198" s="125">
        <v>656153.08000000007</v>
      </c>
      <c r="FY198" s="55">
        <v>0</v>
      </c>
      <c r="FZ198" s="125">
        <v>248468</v>
      </c>
      <c r="GA198" s="55" t="s">
        <v>1900</v>
      </c>
      <c r="GB198" s="55" t="s">
        <v>1900</v>
      </c>
      <c r="GC198" s="55" t="s">
        <v>1900</v>
      </c>
      <c r="GD198" s="124">
        <v>95.22</v>
      </c>
      <c r="GE198" s="124">
        <v>16.43</v>
      </c>
      <c r="GF198" s="125">
        <v>837119.5199999999</v>
      </c>
      <c r="GG198" s="125">
        <v>4044.0556521739127</v>
      </c>
      <c r="GH198" s="125">
        <v>2410522.19</v>
      </c>
      <c r="GI198" s="125">
        <v>11645.034734299517</v>
      </c>
      <c r="GJ198" s="125">
        <v>234009.48</v>
      </c>
      <c r="GK198" s="125">
        <v>1130.4805797101449</v>
      </c>
      <c r="GL198" s="125">
        <v>216382.58</v>
      </c>
      <c r="GM198" s="125">
        <v>1045.3264734299516</v>
      </c>
      <c r="GN198" s="125">
        <v>135704.95000000001</v>
      </c>
      <c r="GO198" s="125">
        <v>655.57946859903382</v>
      </c>
      <c r="GP198" s="125">
        <v>9673.49</v>
      </c>
      <c r="GQ198" s="125">
        <v>46.731835748792271</v>
      </c>
      <c r="GR198" s="125">
        <v>16664.05</v>
      </c>
      <c r="GS198" s="125">
        <v>80.502657004830908</v>
      </c>
      <c r="GT198" s="125">
        <v>1798087.64</v>
      </c>
      <c r="GU198" s="125">
        <v>8686.4137198067619</v>
      </c>
      <c r="GV198" s="125">
        <v>-447822.37999999989</v>
      </c>
      <c r="GW198" s="125">
        <v>-2163.393140096618</v>
      </c>
      <c r="GX198" s="55">
        <v>0</v>
      </c>
      <c r="GY198" s="55">
        <v>0</v>
      </c>
      <c r="GZ198" s="55">
        <v>0</v>
      </c>
      <c r="HA198" s="55" t="s">
        <v>1898</v>
      </c>
      <c r="HB198" s="172">
        <v>0.55066681224643443</v>
      </c>
      <c r="HC198" s="123">
        <v>51</v>
      </c>
      <c r="HD198" s="153">
        <v>8.2125603864734303E-2</v>
      </c>
      <c r="HE198" s="123">
        <v>1</v>
      </c>
      <c r="HF198" s="153">
        <v>4.830917874396135E-3</v>
      </c>
      <c r="HG198" s="123">
        <v>459</v>
      </c>
      <c r="HH198" s="153">
        <v>0.73913043478260865</v>
      </c>
      <c r="HI198" s="123">
        <v>8</v>
      </c>
      <c r="HJ198" s="153">
        <v>3.864734299516908E-2</v>
      </c>
      <c r="HK198" s="123">
        <v>368</v>
      </c>
      <c r="HL198" s="153">
        <v>0.59259259259259267</v>
      </c>
      <c r="HM198" s="123">
        <v>1</v>
      </c>
      <c r="HN198" s="153">
        <v>4.830917874396135E-3</v>
      </c>
      <c r="HO198" s="123">
        <v>90</v>
      </c>
      <c r="HP198" s="153">
        <v>0.14492753623188406</v>
      </c>
      <c r="HQ198" s="123">
        <v>89</v>
      </c>
      <c r="HR198" s="153">
        <v>0.14331723027375201</v>
      </c>
      <c r="HS198" s="123">
        <v>2</v>
      </c>
      <c r="HT198" s="153">
        <v>1</v>
      </c>
      <c r="HU198" s="123">
        <v>2</v>
      </c>
      <c r="HV198" s="153">
        <v>1</v>
      </c>
      <c r="HW198" s="123">
        <v>224</v>
      </c>
      <c r="HX198" s="123">
        <v>74.666666666666671</v>
      </c>
      <c r="HY198" s="153">
        <v>3.1111111111111112</v>
      </c>
      <c r="HZ198" s="123">
        <v>2942</v>
      </c>
      <c r="IA198" s="153">
        <v>4.7375201288244764</v>
      </c>
      <c r="IB198" s="123">
        <v>16</v>
      </c>
      <c r="IC198" s="153">
        <v>7.7294685990338161E-2</v>
      </c>
      <c r="ID198" s="123">
        <v>1805</v>
      </c>
      <c r="IE198" s="153">
        <v>2.9066022544283414</v>
      </c>
      <c r="IF198" s="123">
        <v>120</v>
      </c>
      <c r="IG198" s="153">
        <v>0.57971014492753625</v>
      </c>
      <c r="IH198" s="123">
        <v>259</v>
      </c>
      <c r="II198" s="153">
        <v>0.41706924315619964</v>
      </c>
      <c r="IJ198" s="123">
        <v>73</v>
      </c>
      <c r="IK198" s="153">
        <v>0.35265700483091789</v>
      </c>
      <c r="IL198" s="95">
        <v>0</v>
      </c>
      <c r="IM198" s="95">
        <v>0</v>
      </c>
      <c r="IN198" s="95">
        <v>0</v>
      </c>
      <c r="IO198" s="95">
        <v>0</v>
      </c>
      <c r="IP198" s="95">
        <v>0</v>
      </c>
      <c r="IQ198" s="113" t="s">
        <v>1900</v>
      </c>
      <c r="IR198" s="113" t="s">
        <v>1900</v>
      </c>
      <c r="IS198" s="113" t="s">
        <v>1900</v>
      </c>
      <c r="IT198" s="95">
        <v>37</v>
      </c>
      <c r="IU198" s="95">
        <v>5</v>
      </c>
      <c r="IV198" s="113">
        <v>2.4154589371980676E-2</v>
      </c>
      <c r="IW198" s="95" t="s">
        <v>1900</v>
      </c>
      <c r="IX198" s="95" t="s">
        <v>1900</v>
      </c>
      <c r="IY198" s="124" t="s">
        <v>1900</v>
      </c>
      <c r="IZ198" s="124" t="s">
        <v>1900</v>
      </c>
      <c r="JA198" s="182" t="s">
        <v>267</v>
      </c>
      <c r="JB198" s="182">
        <v>17</v>
      </c>
      <c r="JC198" s="230">
        <v>8.0952380952380956E-2</v>
      </c>
      <c r="JD198" s="205"/>
    </row>
    <row r="199" spans="1:264" s="35" customFormat="1" ht="29.25" customHeight="1">
      <c r="A199" s="122" t="s">
        <v>307</v>
      </c>
      <c r="B199" s="158" t="s">
        <v>307</v>
      </c>
      <c r="C199" s="158" t="s">
        <v>1679</v>
      </c>
      <c r="D199" s="55">
        <v>3</v>
      </c>
      <c r="E199" s="158" t="s">
        <v>1020</v>
      </c>
      <c r="F199" s="145">
        <v>3</v>
      </c>
      <c r="G199" s="55" t="s">
        <v>2172</v>
      </c>
      <c r="H199" s="123">
        <v>564</v>
      </c>
      <c r="I199" s="123">
        <v>1077</v>
      </c>
      <c r="J199" s="124">
        <v>1.9095745</v>
      </c>
      <c r="K199" s="124">
        <v>19.308156</v>
      </c>
      <c r="L199" s="123">
        <v>397</v>
      </c>
      <c r="M199" s="123">
        <v>680</v>
      </c>
      <c r="N199" s="123">
        <v>81</v>
      </c>
      <c r="O199" s="123">
        <v>87</v>
      </c>
      <c r="P199" s="123">
        <v>77</v>
      </c>
      <c r="Q199" s="123">
        <v>81</v>
      </c>
      <c r="R199" s="123">
        <v>75</v>
      </c>
      <c r="S199" s="123">
        <v>155</v>
      </c>
      <c r="T199" s="123">
        <v>133</v>
      </c>
      <c r="U199" s="123">
        <v>117</v>
      </c>
      <c r="V199" s="123">
        <v>68</v>
      </c>
      <c r="W199" s="123">
        <v>70</v>
      </c>
      <c r="X199" s="123">
        <v>84</v>
      </c>
      <c r="Y199" s="123">
        <v>37</v>
      </c>
      <c r="Z199" s="123">
        <v>12</v>
      </c>
      <c r="AA199" s="123">
        <v>290</v>
      </c>
      <c r="AB199" s="123">
        <v>172</v>
      </c>
      <c r="AC199" s="123">
        <v>133</v>
      </c>
      <c r="AD199" s="123">
        <v>34</v>
      </c>
      <c r="AE199" s="123">
        <v>644</v>
      </c>
      <c r="AF199" s="123">
        <v>369</v>
      </c>
      <c r="AG199" s="123">
        <v>25</v>
      </c>
      <c r="AH199" s="123">
        <v>5</v>
      </c>
      <c r="AI199" s="123">
        <v>217</v>
      </c>
      <c r="AJ199" s="123">
        <v>46</v>
      </c>
      <c r="AK199" s="123">
        <v>11</v>
      </c>
      <c r="AL199" s="123">
        <v>6</v>
      </c>
      <c r="AM199" s="123">
        <v>54</v>
      </c>
      <c r="AN199" s="125">
        <v>536.07978723404256</v>
      </c>
      <c r="AO199" s="125">
        <v>373.5</v>
      </c>
      <c r="AP199" s="123">
        <v>7</v>
      </c>
      <c r="AQ199" s="123">
        <v>33</v>
      </c>
      <c r="AR199" s="123">
        <v>198</v>
      </c>
      <c r="AS199" s="123">
        <v>56</v>
      </c>
      <c r="AT199" s="123">
        <v>55</v>
      </c>
      <c r="AU199" s="123">
        <v>31</v>
      </c>
      <c r="AV199" s="123">
        <v>28</v>
      </c>
      <c r="AW199" s="123">
        <v>25</v>
      </c>
      <c r="AX199" s="123">
        <v>19</v>
      </c>
      <c r="AY199" s="123">
        <v>20</v>
      </c>
      <c r="AZ199" s="123">
        <v>92</v>
      </c>
      <c r="BA199" s="125">
        <v>24480.050541516244</v>
      </c>
      <c r="BB199" s="125">
        <v>16297</v>
      </c>
      <c r="BC199" s="123">
        <v>27</v>
      </c>
      <c r="BD199" s="123">
        <v>114</v>
      </c>
      <c r="BE199" s="123">
        <v>117</v>
      </c>
      <c r="BF199" s="123">
        <v>58</v>
      </c>
      <c r="BG199" s="123">
        <v>37</v>
      </c>
      <c r="BH199" s="123">
        <v>41</v>
      </c>
      <c r="BI199" s="123">
        <v>27</v>
      </c>
      <c r="BJ199" s="123">
        <v>29</v>
      </c>
      <c r="BK199" s="123">
        <v>27</v>
      </c>
      <c r="BL199" s="123">
        <v>18</v>
      </c>
      <c r="BM199" s="123">
        <v>16</v>
      </c>
      <c r="BN199" s="123">
        <v>10</v>
      </c>
      <c r="BO199" s="123">
        <v>9</v>
      </c>
      <c r="BP199" s="123">
        <v>2</v>
      </c>
      <c r="BQ199" s="123">
        <v>2</v>
      </c>
      <c r="BR199" s="123">
        <v>3</v>
      </c>
      <c r="BS199" s="123">
        <v>2</v>
      </c>
      <c r="BT199" s="123">
        <v>1</v>
      </c>
      <c r="BU199" s="123">
        <v>2</v>
      </c>
      <c r="BV199" s="123">
        <v>4</v>
      </c>
      <c r="BW199" s="123">
        <v>8</v>
      </c>
      <c r="BX199" s="123">
        <v>278</v>
      </c>
      <c r="BY199" s="125">
        <v>35414.370503597122</v>
      </c>
      <c r="BZ199" s="125">
        <v>31100</v>
      </c>
      <c r="CA199" s="123">
        <v>93</v>
      </c>
      <c r="CB199" s="125">
        <v>12491.89247311828</v>
      </c>
      <c r="CC199" s="125">
        <v>7187</v>
      </c>
      <c r="CD199" s="123">
        <v>193</v>
      </c>
      <c r="CE199" s="125">
        <v>15067.227979274612</v>
      </c>
      <c r="CF199" s="125">
        <v>10680</v>
      </c>
      <c r="CG199" s="123">
        <v>357</v>
      </c>
      <c r="CH199" s="123">
        <v>107</v>
      </c>
      <c r="CI199" s="123">
        <v>69</v>
      </c>
      <c r="CJ199" s="123">
        <v>13</v>
      </c>
      <c r="CK199" s="123">
        <v>8</v>
      </c>
      <c r="CL199" s="123">
        <v>8</v>
      </c>
      <c r="CM199" s="126">
        <v>1.4184397163120567E-2</v>
      </c>
      <c r="CN199" s="123">
        <v>38</v>
      </c>
      <c r="CO199" s="126">
        <v>6.7375886524822695E-2</v>
      </c>
      <c r="CP199" s="123">
        <v>267</v>
      </c>
      <c r="CQ199" s="123">
        <v>99</v>
      </c>
      <c r="CR199" s="126">
        <v>9.1922005571030641E-2</v>
      </c>
      <c r="CS199" s="123">
        <v>112</v>
      </c>
      <c r="CT199" s="126">
        <f t="shared" si="33"/>
        <v>0.19858156028368795</v>
      </c>
      <c r="CU199" s="123">
        <v>233</v>
      </c>
      <c r="CV199" s="126">
        <f t="shared" si="34"/>
        <v>0.41312056737588654</v>
      </c>
      <c r="CW199" s="123">
        <v>18</v>
      </c>
      <c r="CX199" s="126">
        <f t="shared" si="35"/>
        <v>3.1914893617021274E-2</v>
      </c>
      <c r="CY199" s="123">
        <v>80</v>
      </c>
      <c r="CZ199" s="126">
        <f t="shared" si="36"/>
        <v>0.14184397163120568</v>
      </c>
      <c r="DA199" s="122" t="s">
        <v>2139</v>
      </c>
      <c r="DB199" s="55"/>
      <c r="DC199" s="55">
        <v>31</v>
      </c>
      <c r="DD199" s="55">
        <v>4</v>
      </c>
      <c r="DE199" s="78" t="s">
        <v>309</v>
      </c>
      <c r="DF199" s="127" t="s">
        <v>310</v>
      </c>
      <c r="DG199" s="78" t="s">
        <v>478</v>
      </c>
      <c r="DH199" s="127" t="s">
        <v>479</v>
      </c>
      <c r="DI199" s="78" t="s">
        <v>313</v>
      </c>
      <c r="DJ199" s="127" t="s">
        <v>314</v>
      </c>
      <c r="DK199" s="78" t="s">
        <v>280</v>
      </c>
      <c r="DL199" s="127" t="s">
        <v>315</v>
      </c>
      <c r="DM199" s="127" t="s">
        <v>316</v>
      </c>
      <c r="DN199" s="55" t="s">
        <v>1897</v>
      </c>
      <c r="DO199" s="68">
        <v>18.504811250925201</v>
      </c>
      <c r="DP199" s="55" t="s">
        <v>1898</v>
      </c>
      <c r="DQ199" s="55" t="s">
        <v>272</v>
      </c>
      <c r="DR199" s="127" t="s">
        <v>317</v>
      </c>
      <c r="DS199" s="169" t="s">
        <v>2175</v>
      </c>
      <c r="DT199" s="78">
        <v>2020</v>
      </c>
      <c r="DU199" s="78" t="s">
        <v>267</v>
      </c>
      <c r="DV199" s="123">
        <v>577</v>
      </c>
      <c r="DW199" s="123">
        <v>565</v>
      </c>
      <c r="DX199" s="55">
        <v>9</v>
      </c>
      <c r="DY199" s="55">
        <v>3</v>
      </c>
      <c r="DZ199" s="55">
        <v>59</v>
      </c>
      <c r="EA199" s="55">
        <v>257</v>
      </c>
      <c r="EB199" s="123">
        <v>236</v>
      </c>
      <c r="EC199" s="55">
        <v>25</v>
      </c>
      <c r="ED199" s="55">
        <v>0</v>
      </c>
      <c r="EE199" s="55">
        <v>0</v>
      </c>
      <c r="EF199" s="55">
        <v>0</v>
      </c>
      <c r="EG199" s="55">
        <v>0</v>
      </c>
      <c r="EH199" s="78">
        <v>7</v>
      </c>
      <c r="EI199" s="78">
        <v>0</v>
      </c>
      <c r="EJ199" s="127" t="s">
        <v>268</v>
      </c>
      <c r="EK199" s="127" t="s">
        <v>269</v>
      </c>
      <c r="EL199" s="81">
        <v>13789</v>
      </c>
      <c r="EM199" s="78">
        <v>83</v>
      </c>
      <c r="EN199" s="78" t="s">
        <v>752</v>
      </c>
      <c r="EO199" s="84">
        <v>103777</v>
      </c>
      <c r="EP199" s="78">
        <v>7.3900000000000006</v>
      </c>
      <c r="EQ199" s="263">
        <v>100159.693935131</v>
      </c>
      <c r="ER199" s="263">
        <v>318887.08255681401</v>
      </c>
      <c r="ES199" s="84">
        <f t="shared" si="37"/>
        <v>218727.388621683</v>
      </c>
      <c r="ET199" s="113">
        <f t="shared" si="38"/>
        <v>0.68590858829383217</v>
      </c>
      <c r="EU199" s="55">
        <v>0</v>
      </c>
      <c r="EV199" s="55">
        <v>0</v>
      </c>
      <c r="EW199" s="55" t="s">
        <v>1898</v>
      </c>
      <c r="EX199" s="78" t="s">
        <v>757</v>
      </c>
      <c r="EY199" s="158"/>
      <c r="EZ199" s="158" t="s">
        <v>372</v>
      </c>
      <c r="FA199" s="78" t="s">
        <v>267</v>
      </c>
      <c r="FB199" s="55" t="s">
        <v>51</v>
      </c>
      <c r="FC199" s="55" t="s">
        <v>1898</v>
      </c>
      <c r="FD199" s="122"/>
      <c r="FE199" s="55"/>
      <c r="FF199" s="127" t="s">
        <v>267</v>
      </c>
      <c r="FG199" s="55" t="s">
        <v>1904</v>
      </c>
      <c r="FH199" s="78" t="s">
        <v>1021</v>
      </c>
      <c r="FI199" s="78" t="s">
        <v>826</v>
      </c>
      <c r="FJ199" s="55">
        <v>3803</v>
      </c>
      <c r="FK199" s="55">
        <v>5</v>
      </c>
      <c r="FL199" s="78" t="s">
        <v>827</v>
      </c>
      <c r="FM199" s="55"/>
      <c r="FN199" s="55" t="s">
        <v>1900</v>
      </c>
      <c r="FO199" s="55" t="s">
        <v>1900</v>
      </c>
      <c r="FP199" s="55">
        <v>3</v>
      </c>
      <c r="FQ199" s="125">
        <v>72443914.864222243</v>
      </c>
      <c r="FR199" s="125">
        <v>125552.71206970926</v>
      </c>
      <c r="FS199" s="55" t="s">
        <v>1920</v>
      </c>
      <c r="FT199" s="55" t="s">
        <v>1920</v>
      </c>
      <c r="FU199" s="55">
        <v>0</v>
      </c>
      <c r="FV199" s="125">
        <v>0</v>
      </c>
      <c r="FW199" s="55">
        <v>0</v>
      </c>
      <c r="FX199" s="125">
        <v>899237.73</v>
      </c>
      <c r="FY199" s="55">
        <v>0</v>
      </c>
      <c r="FZ199" s="125">
        <v>0</v>
      </c>
      <c r="GA199" s="55" t="s">
        <v>1900</v>
      </c>
      <c r="GB199" s="55" t="s">
        <v>1900</v>
      </c>
      <c r="GC199" s="55" t="s">
        <v>1900</v>
      </c>
      <c r="GD199" s="124">
        <v>83.77</v>
      </c>
      <c r="GE199" s="124">
        <v>47.61</v>
      </c>
      <c r="GF199" s="125">
        <v>3557614.29</v>
      </c>
      <c r="GG199" s="125">
        <v>6296.6624601769909</v>
      </c>
      <c r="GH199" s="125">
        <v>7105076.7199999979</v>
      </c>
      <c r="GI199" s="125">
        <v>12575.357026548669</v>
      </c>
      <c r="GJ199" s="125">
        <v>889940.42999999993</v>
      </c>
      <c r="GK199" s="125">
        <v>1575.1158053097345</v>
      </c>
      <c r="GL199" s="125">
        <v>606649.93999999994</v>
      </c>
      <c r="GM199" s="125">
        <v>1073.7167079646017</v>
      </c>
      <c r="GN199" s="125">
        <v>463563.38</v>
      </c>
      <c r="GO199" s="125">
        <v>820.4661592920354</v>
      </c>
      <c r="GP199" s="125">
        <v>15750.45</v>
      </c>
      <c r="GQ199" s="125">
        <v>27.876902654867258</v>
      </c>
      <c r="GR199" s="125">
        <v>94734.5</v>
      </c>
      <c r="GS199" s="125">
        <v>167.67168141592921</v>
      </c>
      <c r="GT199" s="125">
        <v>5034438.0199999977</v>
      </c>
      <c r="GU199" s="125">
        <v>8910.5097699114995</v>
      </c>
      <c r="GV199" s="125">
        <v>-369556.87999999803</v>
      </c>
      <c r="GW199" s="125">
        <v>-654.08297345132394</v>
      </c>
      <c r="GX199" s="55" t="s">
        <v>2176</v>
      </c>
      <c r="GY199" s="55">
        <v>0</v>
      </c>
      <c r="GZ199" s="55">
        <v>0</v>
      </c>
      <c r="HA199" s="55" t="s">
        <v>1898</v>
      </c>
      <c r="HB199" s="172">
        <v>0.48570887959504777</v>
      </c>
      <c r="HC199" s="123">
        <v>327</v>
      </c>
      <c r="HD199" s="153">
        <v>0.1929203539823009</v>
      </c>
      <c r="HE199" s="123">
        <v>19</v>
      </c>
      <c r="HF199" s="153">
        <v>3.3628318584070796E-2</v>
      </c>
      <c r="HG199" s="123">
        <v>3061</v>
      </c>
      <c r="HH199" s="153">
        <v>1.8058997050147494</v>
      </c>
      <c r="HI199" s="123">
        <v>65</v>
      </c>
      <c r="HJ199" s="153">
        <v>0.11504424778761062</v>
      </c>
      <c r="HK199" s="123">
        <v>1815</v>
      </c>
      <c r="HL199" s="153">
        <v>1.0707964601769913</v>
      </c>
      <c r="HM199" s="123">
        <v>25</v>
      </c>
      <c r="HN199" s="153">
        <v>4.4247787610619468E-2</v>
      </c>
      <c r="HO199" s="123">
        <v>3587</v>
      </c>
      <c r="HP199" s="153">
        <v>2.1162241887905604</v>
      </c>
      <c r="HQ199" s="123">
        <v>4870</v>
      </c>
      <c r="HR199" s="153">
        <v>2.8731563421828907</v>
      </c>
      <c r="HS199" s="123">
        <v>15</v>
      </c>
      <c r="HT199" s="153">
        <v>7.5</v>
      </c>
      <c r="HU199" s="123">
        <v>31</v>
      </c>
      <c r="HV199" s="153">
        <v>15.5</v>
      </c>
      <c r="HW199" s="123"/>
      <c r="HX199" s="123"/>
      <c r="HY199" s="153"/>
      <c r="HZ199" s="123">
        <v>13469</v>
      </c>
      <c r="IA199" s="153">
        <v>7.9463126843657825</v>
      </c>
      <c r="IB199" s="123">
        <v>53</v>
      </c>
      <c r="IC199" s="153">
        <v>9.3805309734513273E-2</v>
      </c>
      <c r="ID199" s="123">
        <v>16754</v>
      </c>
      <c r="IE199" s="153">
        <v>9.8843657817109154</v>
      </c>
      <c r="IF199" s="123">
        <v>688</v>
      </c>
      <c r="IG199" s="153">
        <v>1.2176991150442478</v>
      </c>
      <c r="IH199" s="123">
        <v>1236</v>
      </c>
      <c r="II199" s="153">
        <v>0.72920353982300889</v>
      </c>
      <c r="IJ199" s="123">
        <v>616</v>
      </c>
      <c r="IK199" s="153">
        <v>1.0902654867256638</v>
      </c>
      <c r="IL199" s="95">
        <v>151</v>
      </c>
      <c r="IM199" s="95">
        <v>147</v>
      </c>
      <c r="IN199" s="95">
        <v>22</v>
      </c>
      <c r="IO199" s="95">
        <v>144</v>
      </c>
      <c r="IP199" s="95">
        <v>20</v>
      </c>
      <c r="IQ199" s="113">
        <v>97.96</v>
      </c>
      <c r="IR199" s="113">
        <v>90.91</v>
      </c>
      <c r="IS199" s="113">
        <v>17.98</v>
      </c>
      <c r="IT199" s="95">
        <v>37</v>
      </c>
      <c r="IU199" s="95">
        <v>10</v>
      </c>
      <c r="IV199" s="113">
        <v>1.7699115044247787E-2</v>
      </c>
      <c r="IW199" s="95">
        <v>5</v>
      </c>
      <c r="IX199" s="95">
        <v>20</v>
      </c>
      <c r="IY199" s="124">
        <f>(IW199/$DW199)*100</f>
        <v>0.88495575221238942</v>
      </c>
      <c r="IZ199" s="124">
        <f>(IX199/$DW199)*100</f>
        <v>3.5398230088495577</v>
      </c>
      <c r="JA199" s="182" t="s">
        <v>272</v>
      </c>
      <c r="JB199" s="182">
        <v>0</v>
      </c>
      <c r="JC199" s="230">
        <v>0</v>
      </c>
      <c r="JD199" s="205" t="s">
        <v>2120</v>
      </c>
    </row>
    <row r="200" spans="1:264" s="35" customFormat="1" ht="29.25" customHeight="1">
      <c r="A200" s="122" t="s">
        <v>307</v>
      </c>
      <c r="B200" s="158" t="s">
        <v>307</v>
      </c>
      <c r="C200" s="158" t="s">
        <v>1679</v>
      </c>
      <c r="D200" s="55">
        <v>3</v>
      </c>
      <c r="E200" s="158" t="s">
        <v>1023</v>
      </c>
      <c r="F200" s="145">
        <v>147</v>
      </c>
      <c r="G200" s="55" t="s">
        <v>2172</v>
      </c>
      <c r="H200" s="123">
        <v>116</v>
      </c>
      <c r="I200" s="123">
        <v>285</v>
      </c>
      <c r="J200" s="124">
        <v>2.4568965999999999</v>
      </c>
      <c r="K200" s="124">
        <v>23.3939655</v>
      </c>
      <c r="L200" s="123">
        <v>115</v>
      </c>
      <c r="M200" s="123">
        <v>170</v>
      </c>
      <c r="N200" s="123">
        <v>15</v>
      </c>
      <c r="O200" s="123">
        <v>30</v>
      </c>
      <c r="P200" s="123">
        <v>29</v>
      </c>
      <c r="Q200" s="123">
        <v>30</v>
      </c>
      <c r="R200" s="123">
        <v>23</v>
      </c>
      <c r="S200" s="123">
        <v>41</v>
      </c>
      <c r="T200" s="123">
        <v>37</v>
      </c>
      <c r="U200" s="123">
        <v>21</v>
      </c>
      <c r="V200" s="123">
        <v>20</v>
      </c>
      <c r="W200" s="123">
        <v>14</v>
      </c>
      <c r="X200" s="123">
        <v>11</v>
      </c>
      <c r="Y200" s="123">
        <v>10</v>
      </c>
      <c r="Z200" s="123">
        <v>4</v>
      </c>
      <c r="AA200" s="123">
        <v>93</v>
      </c>
      <c r="AB200" s="123">
        <v>32</v>
      </c>
      <c r="AC200" s="123">
        <v>25</v>
      </c>
      <c r="AD200" s="123">
        <v>4</v>
      </c>
      <c r="AE200" s="123">
        <v>178</v>
      </c>
      <c r="AF200" s="123">
        <v>99</v>
      </c>
      <c r="AG200" s="123">
        <v>4</v>
      </c>
      <c r="AH200" s="123">
        <v>0</v>
      </c>
      <c r="AI200" s="123">
        <v>51</v>
      </c>
      <c r="AJ200" s="123">
        <v>16</v>
      </c>
      <c r="AK200" s="123">
        <v>0</v>
      </c>
      <c r="AL200" s="123">
        <v>3</v>
      </c>
      <c r="AM200" s="123">
        <v>19</v>
      </c>
      <c r="AN200" s="125">
        <v>618.20689655172418</v>
      </c>
      <c r="AO200" s="125">
        <v>450</v>
      </c>
      <c r="AP200" s="123">
        <v>1</v>
      </c>
      <c r="AQ200" s="123">
        <v>4</v>
      </c>
      <c r="AR200" s="123">
        <v>32</v>
      </c>
      <c r="AS200" s="123">
        <v>10</v>
      </c>
      <c r="AT200" s="123">
        <v>17</v>
      </c>
      <c r="AU200" s="123">
        <v>9</v>
      </c>
      <c r="AV200" s="123">
        <v>4</v>
      </c>
      <c r="AW200" s="123">
        <v>5</v>
      </c>
      <c r="AX200" s="123">
        <v>5</v>
      </c>
      <c r="AY200" s="123">
        <v>5</v>
      </c>
      <c r="AZ200" s="123">
        <v>24</v>
      </c>
      <c r="BA200" s="125">
        <v>30214.660714285714</v>
      </c>
      <c r="BB200" s="125">
        <v>20057.5</v>
      </c>
      <c r="BC200" s="123">
        <v>2</v>
      </c>
      <c r="BD200" s="123">
        <v>21</v>
      </c>
      <c r="BE200" s="123">
        <v>15</v>
      </c>
      <c r="BF200" s="123">
        <v>17</v>
      </c>
      <c r="BG200" s="123">
        <v>12</v>
      </c>
      <c r="BH200" s="123">
        <v>6</v>
      </c>
      <c r="BI200" s="123">
        <v>6</v>
      </c>
      <c r="BJ200" s="123">
        <v>6</v>
      </c>
      <c r="BK200" s="123">
        <v>4</v>
      </c>
      <c r="BL200" s="123">
        <v>5</v>
      </c>
      <c r="BM200" s="123">
        <v>3</v>
      </c>
      <c r="BN200" s="123">
        <v>3</v>
      </c>
      <c r="BO200" s="123">
        <v>2</v>
      </c>
      <c r="BP200" s="123">
        <v>1</v>
      </c>
      <c r="BQ200" s="123">
        <v>2</v>
      </c>
      <c r="BR200" s="123">
        <v>0</v>
      </c>
      <c r="BS200" s="123">
        <v>1</v>
      </c>
      <c r="BT200" s="123">
        <v>0</v>
      </c>
      <c r="BU200" s="123">
        <v>1</v>
      </c>
      <c r="BV200" s="123">
        <v>1</v>
      </c>
      <c r="BW200" s="123">
        <v>4</v>
      </c>
      <c r="BX200" s="123">
        <v>59</v>
      </c>
      <c r="BY200" s="125">
        <v>43663.779661016946</v>
      </c>
      <c r="BZ200" s="125">
        <v>37598</v>
      </c>
      <c r="CA200" s="123">
        <v>17</v>
      </c>
      <c r="CB200" s="125">
        <v>14702.470588235294</v>
      </c>
      <c r="CC200" s="125">
        <v>11412</v>
      </c>
      <c r="CD200" s="123">
        <v>39</v>
      </c>
      <c r="CE200" s="125">
        <v>16933.410256410258</v>
      </c>
      <c r="CF200" s="125">
        <v>14748</v>
      </c>
      <c r="CG200" s="123">
        <v>68</v>
      </c>
      <c r="CH200" s="123">
        <v>24</v>
      </c>
      <c r="CI200" s="123">
        <v>11</v>
      </c>
      <c r="CJ200" s="123">
        <v>6</v>
      </c>
      <c r="CK200" s="123">
        <v>2</v>
      </c>
      <c r="CL200" s="123">
        <v>3</v>
      </c>
      <c r="CM200" s="126">
        <v>2.5862068965517241E-2</v>
      </c>
      <c r="CN200" s="123">
        <v>11</v>
      </c>
      <c r="CO200" s="126">
        <v>9.4827586206896547E-2</v>
      </c>
      <c r="CP200" s="123">
        <v>50</v>
      </c>
      <c r="CQ200" s="123">
        <v>19</v>
      </c>
      <c r="CR200" s="126">
        <v>6.6666666666666666E-2</v>
      </c>
      <c r="CS200" s="123">
        <v>21</v>
      </c>
      <c r="CT200" s="126">
        <f t="shared" si="33"/>
        <v>0.18103448275862069</v>
      </c>
      <c r="CU200" s="123">
        <v>36</v>
      </c>
      <c r="CV200" s="126">
        <f t="shared" si="34"/>
        <v>0.31034482758620691</v>
      </c>
      <c r="CW200" s="123">
        <v>2</v>
      </c>
      <c r="CX200" s="126">
        <f t="shared" si="35"/>
        <v>1.7241379310344827E-2</v>
      </c>
      <c r="CY200" s="123">
        <v>16</v>
      </c>
      <c r="CZ200" s="126">
        <f t="shared" si="36"/>
        <v>0.13793103448275862</v>
      </c>
      <c r="DA200" s="122" t="s">
        <v>2139</v>
      </c>
      <c r="DB200" s="55"/>
      <c r="DC200" s="55">
        <v>0</v>
      </c>
      <c r="DD200" s="55">
        <v>3</v>
      </c>
      <c r="DE200" s="78" t="s">
        <v>309</v>
      </c>
      <c r="DF200" s="127" t="s">
        <v>310</v>
      </c>
      <c r="DG200" s="78" t="s">
        <v>478</v>
      </c>
      <c r="DH200" s="127" t="s">
        <v>479</v>
      </c>
      <c r="DI200" s="78" t="s">
        <v>313</v>
      </c>
      <c r="DJ200" s="127" t="s">
        <v>314</v>
      </c>
      <c r="DK200" s="78" t="s">
        <v>280</v>
      </c>
      <c r="DL200" s="127" t="s">
        <v>315</v>
      </c>
      <c r="DM200" s="127" t="s">
        <v>316</v>
      </c>
      <c r="DN200" s="55" t="s">
        <v>1897</v>
      </c>
      <c r="DO200" s="68">
        <v>18.504811250925201</v>
      </c>
      <c r="DP200" s="55" t="s">
        <v>1898</v>
      </c>
      <c r="DQ200" s="55" t="s">
        <v>272</v>
      </c>
      <c r="DR200" s="127" t="s">
        <v>317</v>
      </c>
      <c r="DS200" s="169" t="s">
        <v>2175</v>
      </c>
      <c r="DT200" s="78">
        <v>2020</v>
      </c>
      <c r="DU200" s="78" t="s">
        <v>267</v>
      </c>
      <c r="DV200" s="123">
        <v>116</v>
      </c>
      <c r="DW200" s="123">
        <v>116</v>
      </c>
      <c r="DX200" s="55">
        <v>0</v>
      </c>
      <c r="DY200" s="55">
        <v>0</v>
      </c>
      <c r="DZ200" s="55">
        <v>0</v>
      </c>
      <c r="EA200" s="55">
        <v>42</v>
      </c>
      <c r="EB200" s="123">
        <v>42</v>
      </c>
      <c r="EC200" s="55">
        <v>29</v>
      </c>
      <c r="ED200" s="55">
        <v>3</v>
      </c>
      <c r="EE200" s="55">
        <v>0</v>
      </c>
      <c r="EF200" s="55">
        <v>0</v>
      </c>
      <c r="EG200" s="55">
        <v>0</v>
      </c>
      <c r="EH200" s="78">
        <v>1</v>
      </c>
      <c r="EI200" s="78">
        <v>0</v>
      </c>
      <c r="EJ200" s="127" t="s">
        <v>268</v>
      </c>
      <c r="EK200" s="127" t="s">
        <v>269</v>
      </c>
      <c r="EL200" s="81">
        <v>24046</v>
      </c>
      <c r="EM200" s="78">
        <v>55</v>
      </c>
      <c r="EN200" s="78" t="s">
        <v>258</v>
      </c>
      <c r="EO200" s="84">
        <v>7281</v>
      </c>
      <c r="EP200" s="78">
        <v>0.66</v>
      </c>
      <c r="EQ200" s="263">
        <v>7540.80911677732</v>
      </c>
      <c r="ER200" s="263">
        <v>29964.913333566099</v>
      </c>
      <c r="ES200" s="84">
        <f t="shared" si="37"/>
        <v>22424.104216788779</v>
      </c>
      <c r="ET200" s="113">
        <f t="shared" si="38"/>
        <v>0.74834537204116469</v>
      </c>
      <c r="EU200" s="55">
        <v>3</v>
      </c>
      <c r="EV200" s="55">
        <v>2</v>
      </c>
      <c r="EW200" s="55" t="s">
        <v>1898</v>
      </c>
      <c r="EX200" s="78" t="s">
        <v>390</v>
      </c>
      <c r="EY200" s="158"/>
      <c r="EZ200" s="158"/>
      <c r="FA200" s="78" t="s">
        <v>267</v>
      </c>
      <c r="FB200" s="55" t="s">
        <v>51</v>
      </c>
      <c r="FC200" s="55" t="s">
        <v>1898</v>
      </c>
      <c r="FD200" s="122"/>
      <c r="FE200" s="55"/>
      <c r="FF200" s="127" t="s">
        <v>267</v>
      </c>
      <c r="FG200" s="55" t="s">
        <v>1904</v>
      </c>
      <c r="FH200" s="78" t="s">
        <v>1021</v>
      </c>
      <c r="FI200" s="78" t="s">
        <v>826</v>
      </c>
      <c r="FJ200" s="55">
        <v>3803</v>
      </c>
      <c r="FK200" s="55">
        <v>5</v>
      </c>
      <c r="FL200" s="78" t="s">
        <v>827</v>
      </c>
      <c r="FM200" s="55"/>
      <c r="FN200" s="55" t="s">
        <v>1900</v>
      </c>
      <c r="FO200" s="55" t="s">
        <v>1900</v>
      </c>
      <c r="FP200" s="55">
        <v>1</v>
      </c>
      <c r="FQ200" s="125">
        <v>29954798.256462667</v>
      </c>
      <c r="FR200" s="125">
        <v>258231.01945226436</v>
      </c>
      <c r="FS200" s="55">
        <v>3</v>
      </c>
      <c r="FT200" s="55">
        <v>3.6</v>
      </c>
      <c r="FU200" s="55">
        <v>0</v>
      </c>
      <c r="FV200" s="125">
        <v>0</v>
      </c>
      <c r="FW200" s="55">
        <v>0</v>
      </c>
      <c r="FX200" s="125">
        <v>278433.75</v>
      </c>
      <c r="FY200" s="55">
        <v>0</v>
      </c>
      <c r="FZ200" s="125">
        <v>160095</v>
      </c>
      <c r="GA200" s="55" t="s">
        <v>1900</v>
      </c>
      <c r="GB200" s="55" t="s">
        <v>1900</v>
      </c>
      <c r="GC200" s="55" t="s">
        <v>1900</v>
      </c>
      <c r="GD200" s="124">
        <v>79.98</v>
      </c>
      <c r="GE200" s="124">
        <v>55.17</v>
      </c>
      <c r="GF200" s="125">
        <v>758691.04999999993</v>
      </c>
      <c r="GG200" s="125">
        <v>6540.440086206896</v>
      </c>
      <c r="GH200" s="125">
        <v>1482952.77</v>
      </c>
      <c r="GI200" s="125">
        <v>12784.075603448277</v>
      </c>
      <c r="GJ200" s="125">
        <v>189721.63</v>
      </c>
      <c r="GK200" s="125">
        <v>1635.5312931034482</v>
      </c>
      <c r="GL200" s="125">
        <v>117934.08</v>
      </c>
      <c r="GM200" s="125">
        <v>1016.6731034482759</v>
      </c>
      <c r="GN200" s="125">
        <v>148422.01999999999</v>
      </c>
      <c r="GO200" s="125">
        <v>1279.5001724137931</v>
      </c>
      <c r="GP200" s="125">
        <v>6165.01</v>
      </c>
      <c r="GQ200" s="125">
        <v>53.146637931034483</v>
      </c>
      <c r="GR200" s="125">
        <v>7907.53</v>
      </c>
      <c r="GS200" s="125">
        <v>68.168362068965521</v>
      </c>
      <c r="GT200" s="125">
        <v>1012802.5</v>
      </c>
      <c r="GU200" s="125">
        <v>8731.0560344827591</v>
      </c>
      <c r="GV200" s="125">
        <v>-122258.40000000014</v>
      </c>
      <c r="GW200" s="125">
        <v>-1053.9517241379322</v>
      </c>
      <c r="GX200" s="55">
        <v>0</v>
      </c>
      <c r="GY200" s="55">
        <v>0</v>
      </c>
      <c r="GZ200" s="55">
        <v>0</v>
      </c>
      <c r="HA200" s="55" t="s">
        <v>1898</v>
      </c>
      <c r="HB200" s="172">
        <v>0.62268667134920941</v>
      </c>
      <c r="HC200" s="123">
        <v>55</v>
      </c>
      <c r="HD200" s="153">
        <v>0.15804597701149425</v>
      </c>
      <c r="HE200" s="123">
        <v>3</v>
      </c>
      <c r="HF200" s="153">
        <v>2.5862068965517241E-2</v>
      </c>
      <c r="HG200" s="123">
        <v>553</v>
      </c>
      <c r="HH200" s="153">
        <v>1.5890804597701149</v>
      </c>
      <c r="HI200" s="123">
        <v>8</v>
      </c>
      <c r="HJ200" s="153">
        <v>6.8965517241379309E-2</v>
      </c>
      <c r="HK200" s="123">
        <v>338</v>
      </c>
      <c r="HL200" s="153">
        <v>0.97126436781609204</v>
      </c>
      <c r="HM200" s="123">
        <v>3</v>
      </c>
      <c r="HN200" s="153">
        <v>2.5862068965517241E-2</v>
      </c>
      <c r="HO200" s="123">
        <v>191</v>
      </c>
      <c r="HP200" s="153">
        <v>0.54885057471264365</v>
      </c>
      <c r="HQ200" s="123">
        <v>661</v>
      </c>
      <c r="HR200" s="153">
        <v>1.899425287356322</v>
      </c>
      <c r="HS200" s="123">
        <v>6</v>
      </c>
      <c r="HT200" s="153">
        <v>3</v>
      </c>
      <c r="HU200" s="123">
        <v>10</v>
      </c>
      <c r="HV200" s="153">
        <v>5</v>
      </c>
      <c r="HW200" s="123">
        <v>244</v>
      </c>
      <c r="HX200" s="123">
        <v>81.333333333333329</v>
      </c>
      <c r="HY200" s="153">
        <v>3.3888888888888888</v>
      </c>
      <c r="HZ200" s="123">
        <v>2704</v>
      </c>
      <c r="IA200" s="153">
        <v>7.7701149425287364</v>
      </c>
      <c r="IB200" s="123">
        <v>9</v>
      </c>
      <c r="IC200" s="153">
        <v>7.7586206896551727E-2</v>
      </c>
      <c r="ID200" s="123">
        <v>2704</v>
      </c>
      <c r="IE200" s="153">
        <v>7.7701149425287364</v>
      </c>
      <c r="IF200" s="123">
        <v>133</v>
      </c>
      <c r="IG200" s="153">
        <v>1.146551724137931</v>
      </c>
      <c r="IH200" s="123">
        <v>243</v>
      </c>
      <c r="II200" s="153">
        <v>0.69827586206896552</v>
      </c>
      <c r="IJ200" s="123">
        <v>150</v>
      </c>
      <c r="IK200" s="153">
        <v>1.2931034482758621</v>
      </c>
      <c r="IL200" s="95">
        <v>58</v>
      </c>
      <c r="IM200" s="95">
        <v>57</v>
      </c>
      <c r="IN200" s="95">
        <v>7</v>
      </c>
      <c r="IO200" s="95">
        <v>55</v>
      </c>
      <c r="IP200" s="95">
        <v>6</v>
      </c>
      <c r="IQ200" s="113">
        <v>96.49</v>
      </c>
      <c r="IR200" s="113">
        <v>85.71</v>
      </c>
      <c r="IS200" s="113">
        <v>3.52</v>
      </c>
      <c r="IT200" s="95">
        <v>37</v>
      </c>
      <c r="IU200" s="95">
        <v>7</v>
      </c>
      <c r="IV200" s="113">
        <v>6.0344827586206899E-2</v>
      </c>
      <c r="IW200" s="95" t="s">
        <v>1900</v>
      </c>
      <c r="IX200" s="95" t="s">
        <v>1900</v>
      </c>
      <c r="IY200" s="124" t="s">
        <v>1900</v>
      </c>
      <c r="IZ200" s="124" t="s">
        <v>1900</v>
      </c>
      <c r="JA200" s="182" t="s">
        <v>267</v>
      </c>
      <c r="JB200" s="182">
        <v>6</v>
      </c>
      <c r="JC200" s="230">
        <v>5.1724137931034482E-2</v>
      </c>
      <c r="JD200" s="205"/>
    </row>
    <row r="201" spans="1:264" s="35" customFormat="1" ht="29.25" customHeight="1">
      <c r="A201" s="122" t="s">
        <v>307</v>
      </c>
      <c r="B201" s="158" t="s">
        <v>307</v>
      </c>
      <c r="C201" s="158" t="s">
        <v>1679</v>
      </c>
      <c r="D201" s="55">
        <v>3</v>
      </c>
      <c r="E201" s="158" t="s">
        <v>1205</v>
      </c>
      <c r="F201" s="145">
        <v>344</v>
      </c>
      <c r="G201" s="55" t="s">
        <v>2172</v>
      </c>
      <c r="H201" s="123">
        <v>175</v>
      </c>
      <c r="I201" s="123">
        <v>211</v>
      </c>
      <c r="J201" s="124">
        <v>1.2057142999999999</v>
      </c>
      <c r="K201" s="124">
        <v>14.1314286</v>
      </c>
      <c r="L201" s="123">
        <v>78</v>
      </c>
      <c r="M201" s="123">
        <v>133</v>
      </c>
      <c r="N201" s="123">
        <v>0</v>
      </c>
      <c r="O201" s="123">
        <v>0</v>
      </c>
      <c r="P201" s="123">
        <v>0</v>
      </c>
      <c r="Q201" s="123">
        <v>0</v>
      </c>
      <c r="R201" s="123">
        <v>0</v>
      </c>
      <c r="S201" s="123">
        <v>0</v>
      </c>
      <c r="T201" s="123">
        <v>0</v>
      </c>
      <c r="U201" s="123">
        <v>3</v>
      </c>
      <c r="V201" s="123">
        <v>1</v>
      </c>
      <c r="W201" s="123">
        <v>7</v>
      </c>
      <c r="X201" s="123">
        <v>75</v>
      </c>
      <c r="Y201" s="123">
        <v>84</v>
      </c>
      <c r="Z201" s="123">
        <v>41</v>
      </c>
      <c r="AA201" s="123">
        <v>0</v>
      </c>
      <c r="AB201" s="123">
        <v>203</v>
      </c>
      <c r="AC201" s="123">
        <v>200</v>
      </c>
      <c r="AD201" s="123">
        <v>7</v>
      </c>
      <c r="AE201" s="123">
        <v>28</v>
      </c>
      <c r="AF201" s="123">
        <v>162</v>
      </c>
      <c r="AG201" s="123">
        <v>14</v>
      </c>
      <c r="AH201" s="123">
        <v>0</v>
      </c>
      <c r="AI201" s="123">
        <v>145</v>
      </c>
      <c r="AJ201" s="123">
        <v>61</v>
      </c>
      <c r="AK201" s="123">
        <v>10</v>
      </c>
      <c r="AL201" s="123">
        <v>0</v>
      </c>
      <c r="AM201" s="123">
        <v>4</v>
      </c>
      <c r="AN201" s="125">
        <v>300.78285714285715</v>
      </c>
      <c r="AO201" s="125">
        <v>248</v>
      </c>
      <c r="AP201" s="123">
        <v>2</v>
      </c>
      <c r="AQ201" s="123">
        <v>15</v>
      </c>
      <c r="AR201" s="123">
        <v>106</v>
      </c>
      <c r="AS201" s="123">
        <v>23</v>
      </c>
      <c r="AT201" s="123">
        <v>15</v>
      </c>
      <c r="AU201" s="123">
        <v>6</v>
      </c>
      <c r="AV201" s="123">
        <v>2</v>
      </c>
      <c r="AW201" s="123">
        <v>3</v>
      </c>
      <c r="AX201" s="123">
        <v>1</v>
      </c>
      <c r="AY201" s="123">
        <v>0</v>
      </c>
      <c r="AZ201" s="123">
        <v>2</v>
      </c>
      <c r="BA201" s="125">
        <v>12601.445714285714</v>
      </c>
      <c r="BB201" s="125">
        <v>10296</v>
      </c>
      <c r="BC201" s="123">
        <v>5</v>
      </c>
      <c r="BD201" s="123">
        <v>58</v>
      </c>
      <c r="BE201" s="123">
        <v>76</v>
      </c>
      <c r="BF201" s="123">
        <v>18</v>
      </c>
      <c r="BG201" s="123">
        <v>10</v>
      </c>
      <c r="BH201" s="123">
        <v>4</v>
      </c>
      <c r="BI201" s="123">
        <v>2</v>
      </c>
      <c r="BJ201" s="123">
        <v>0</v>
      </c>
      <c r="BK201" s="123">
        <v>0</v>
      </c>
      <c r="BL201" s="123">
        <v>1</v>
      </c>
      <c r="BM201" s="123">
        <v>1</v>
      </c>
      <c r="BN201" s="123">
        <v>0</v>
      </c>
      <c r="BO201" s="123">
        <v>0</v>
      </c>
      <c r="BP201" s="123">
        <v>0</v>
      </c>
      <c r="BQ201" s="123">
        <v>0</v>
      </c>
      <c r="BR201" s="123">
        <v>0</v>
      </c>
      <c r="BS201" s="123">
        <v>0</v>
      </c>
      <c r="BT201" s="123">
        <v>0</v>
      </c>
      <c r="BU201" s="123">
        <v>0</v>
      </c>
      <c r="BV201" s="123">
        <v>0</v>
      </c>
      <c r="BW201" s="123">
        <v>0</v>
      </c>
      <c r="BX201" s="123">
        <v>14</v>
      </c>
      <c r="BY201" s="125">
        <v>27495.642857142859</v>
      </c>
      <c r="BZ201" s="125">
        <v>25042</v>
      </c>
      <c r="CA201" s="123">
        <v>2</v>
      </c>
      <c r="CB201" s="125">
        <v>4428</v>
      </c>
      <c r="CC201" s="125">
        <v>4428</v>
      </c>
      <c r="CD201" s="123">
        <v>159</v>
      </c>
      <c r="CE201" s="125">
        <v>11392.817610062893</v>
      </c>
      <c r="CF201" s="125">
        <v>10296</v>
      </c>
      <c r="CG201" s="123">
        <v>165</v>
      </c>
      <c r="CH201" s="123">
        <v>8</v>
      </c>
      <c r="CI201" s="123">
        <v>2</v>
      </c>
      <c r="CJ201" s="123">
        <v>0</v>
      </c>
      <c r="CK201" s="123">
        <v>0</v>
      </c>
      <c r="CL201" s="123">
        <v>0</v>
      </c>
      <c r="CM201" s="126">
        <v>0</v>
      </c>
      <c r="CN201" s="123">
        <v>1</v>
      </c>
      <c r="CO201" s="126">
        <v>5.7142857142857143E-3</v>
      </c>
      <c r="CP201" s="123">
        <v>132</v>
      </c>
      <c r="CQ201" s="123">
        <v>0</v>
      </c>
      <c r="CR201" s="126">
        <v>0</v>
      </c>
      <c r="CS201" s="123">
        <v>30</v>
      </c>
      <c r="CT201" s="126">
        <f t="shared" si="33"/>
        <v>0.17142857142857143</v>
      </c>
      <c r="CU201" s="123">
        <v>0</v>
      </c>
      <c r="CV201" s="126">
        <f t="shared" si="34"/>
        <v>0</v>
      </c>
      <c r="CW201" s="123">
        <v>30</v>
      </c>
      <c r="CX201" s="126">
        <f t="shared" si="35"/>
        <v>0.17142857142857143</v>
      </c>
      <c r="CY201" s="123">
        <v>0</v>
      </c>
      <c r="CZ201" s="126">
        <f t="shared" si="36"/>
        <v>0</v>
      </c>
      <c r="DA201" s="122" t="s">
        <v>2139</v>
      </c>
      <c r="DB201" s="55"/>
      <c r="DC201" s="55">
        <v>0</v>
      </c>
      <c r="DD201" s="55">
        <v>0</v>
      </c>
      <c r="DE201" s="78" t="s">
        <v>309</v>
      </c>
      <c r="DF201" s="127" t="s">
        <v>310</v>
      </c>
      <c r="DG201" s="78" t="s">
        <v>478</v>
      </c>
      <c r="DH201" s="127" t="s">
        <v>479</v>
      </c>
      <c r="DI201" s="78" t="s">
        <v>443</v>
      </c>
      <c r="DJ201" s="127" t="s">
        <v>444</v>
      </c>
      <c r="DK201" s="78" t="s">
        <v>396</v>
      </c>
      <c r="DL201" s="127" t="s">
        <v>410</v>
      </c>
      <c r="DM201" s="127" t="s">
        <v>573</v>
      </c>
      <c r="DN201" s="55" t="s">
        <v>1897</v>
      </c>
      <c r="DO201" s="68">
        <v>0</v>
      </c>
      <c r="DP201" s="55" t="s">
        <v>1898</v>
      </c>
      <c r="DQ201" s="55" t="s">
        <v>272</v>
      </c>
      <c r="DR201" s="127" t="s">
        <v>317</v>
      </c>
      <c r="DS201" s="169" t="s">
        <v>2177</v>
      </c>
      <c r="DT201" s="78">
        <v>2020</v>
      </c>
      <c r="DU201" s="78" t="s">
        <v>519</v>
      </c>
      <c r="DV201" s="123">
        <v>180</v>
      </c>
      <c r="DW201" s="123">
        <v>175</v>
      </c>
      <c r="DX201" s="55">
        <v>1</v>
      </c>
      <c r="DY201" s="55">
        <v>4</v>
      </c>
      <c r="DZ201" s="55">
        <v>0</v>
      </c>
      <c r="EA201" s="55">
        <v>180</v>
      </c>
      <c r="EB201" s="123">
        <v>0</v>
      </c>
      <c r="EC201" s="55">
        <v>0</v>
      </c>
      <c r="ED201" s="55">
        <v>0</v>
      </c>
      <c r="EE201" s="55">
        <v>0</v>
      </c>
      <c r="EF201" s="55">
        <v>0</v>
      </c>
      <c r="EG201" s="55">
        <v>0</v>
      </c>
      <c r="EH201" s="78">
        <v>1</v>
      </c>
      <c r="EI201" s="78">
        <v>0</v>
      </c>
      <c r="EJ201" s="127" t="s">
        <v>268</v>
      </c>
      <c r="EK201" s="127" t="s">
        <v>290</v>
      </c>
      <c r="EL201" s="81">
        <v>31593</v>
      </c>
      <c r="EM201" s="78">
        <v>34</v>
      </c>
      <c r="EN201" s="78" t="s">
        <v>309</v>
      </c>
      <c r="EO201" s="84">
        <v>10354</v>
      </c>
      <c r="EP201" s="78">
        <v>0.46</v>
      </c>
      <c r="EQ201" s="263">
        <v>9960.83799080887</v>
      </c>
      <c r="ER201" s="263">
        <v>21613.366563707001</v>
      </c>
      <c r="ES201" s="84">
        <f t="shared" si="37"/>
        <v>11652.528572898131</v>
      </c>
      <c r="ET201" s="113">
        <f t="shared" si="38"/>
        <v>0.53913528642340092</v>
      </c>
      <c r="EU201" s="55">
        <v>2</v>
      </c>
      <c r="EV201" s="55">
        <v>2</v>
      </c>
      <c r="EW201" s="55" t="s">
        <v>1901</v>
      </c>
      <c r="EX201" s="78" t="s">
        <v>267</v>
      </c>
      <c r="EY201" s="158"/>
      <c r="EZ201" s="158"/>
      <c r="FA201" s="78" t="s">
        <v>267</v>
      </c>
      <c r="FB201" s="55" t="s">
        <v>51</v>
      </c>
      <c r="FC201" s="55" t="s">
        <v>1898</v>
      </c>
      <c r="FD201" s="122"/>
      <c r="FE201" s="55"/>
      <c r="FF201" s="127" t="s">
        <v>272</v>
      </c>
      <c r="FG201" s="55" t="s">
        <v>272</v>
      </c>
      <c r="FH201" s="78" t="s">
        <v>1206</v>
      </c>
      <c r="FI201" s="78" t="s">
        <v>575</v>
      </c>
      <c r="FJ201" s="55">
        <v>3801</v>
      </c>
      <c r="FK201" s="55">
        <v>6</v>
      </c>
      <c r="FL201" s="78" t="s">
        <v>576</v>
      </c>
      <c r="FM201" s="55"/>
      <c r="FN201" s="55" t="s">
        <v>1900</v>
      </c>
      <c r="FO201" s="55" t="s">
        <v>1900</v>
      </c>
      <c r="FP201" s="55">
        <v>0</v>
      </c>
      <c r="FQ201" s="125">
        <v>19425434.160177656</v>
      </c>
      <c r="FR201" s="125">
        <v>107919.07866765364</v>
      </c>
      <c r="FS201" s="55">
        <v>2</v>
      </c>
      <c r="FT201" s="55">
        <v>3</v>
      </c>
      <c r="FU201" s="55">
        <v>0</v>
      </c>
      <c r="FV201" s="125">
        <v>0</v>
      </c>
      <c r="FW201" s="55">
        <v>3</v>
      </c>
      <c r="FX201" s="125">
        <v>295821.19</v>
      </c>
      <c r="FY201" s="55">
        <v>2</v>
      </c>
      <c r="FZ201" s="125">
        <v>1348563</v>
      </c>
      <c r="GA201" s="55" t="s">
        <v>1900</v>
      </c>
      <c r="GB201" s="55" t="s">
        <v>1900</v>
      </c>
      <c r="GC201" s="55" t="s">
        <v>1900</v>
      </c>
      <c r="GD201" s="124">
        <v>96.4</v>
      </c>
      <c r="GE201" s="124">
        <v>10.29</v>
      </c>
      <c r="GF201" s="125">
        <v>521529.23000000004</v>
      </c>
      <c r="GG201" s="125">
        <v>2980.167028571429</v>
      </c>
      <c r="GH201" s="125">
        <v>1954722.7999999998</v>
      </c>
      <c r="GI201" s="125">
        <v>11169.84457142857</v>
      </c>
      <c r="GJ201" s="125">
        <v>125618.26</v>
      </c>
      <c r="GK201" s="125">
        <v>717.81862857142858</v>
      </c>
      <c r="GL201" s="125">
        <v>183001.13</v>
      </c>
      <c r="GM201" s="125">
        <v>1045.7207428571428</v>
      </c>
      <c r="GN201" s="125">
        <v>56725.41</v>
      </c>
      <c r="GO201" s="125">
        <v>324.14520000000005</v>
      </c>
      <c r="GP201" s="125">
        <v>10384.66</v>
      </c>
      <c r="GQ201" s="125">
        <v>59.340914285714284</v>
      </c>
      <c r="GR201" s="125">
        <v>10229.15</v>
      </c>
      <c r="GS201" s="125">
        <v>58.452285714285715</v>
      </c>
      <c r="GT201" s="125">
        <v>1568764.1899999997</v>
      </c>
      <c r="GU201" s="125">
        <v>8964.366799999998</v>
      </c>
      <c r="GV201" s="125">
        <v>-489836.31999999983</v>
      </c>
      <c r="GW201" s="125">
        <v>-2799.0646857142847</v>
      </c>
      <c r="GX201" s="55">
        <v>0</v>
      </c>
      <c r="GY201" s="55">
        <v>0</v>
      </c>
      <c r="GZ201" s="55">
        <v>0</v>
      </c>
      <c r="HA201" s="55" t="s">
        <v>1898</v>
      </c>
      <c r="HB201" s="172">
        <v>0.54427031941189308</v>
      </c>
      <c r="HC201" s="123">
        <v>31</v>
      </c>
      <c r="HD201" s="153">
        <v>5.904761904761905E-2</v>
      </c>
      <c r="HE201" s="123">
        <v>2</v>
      </c>
      <c r="HF201" s="153">
        <v>1.1428571428571429E-2</v>
      </c>
      <c r="HG201" s="123">
        <v>1229</v>
      </c>
      <c r="HH201" s="153">
        <v>2.3409523809523809</v>
      </c>
      <c r="HI201" s="123">
        <v>65</v>
      </c>
      <c r="HJ201" s="153">
        <v>0.37142857142857144</v>
      </c>
      <c r="HK201" s="123">
        <v>407</v>
      </c>
      <c r="HL201" s="153">
        <v>0.77523809523809517</v>
      </c>
      <c r="HM201" s="123">
        <v>5</v>
      </c>
      <c r="HN201" s="153">
        <v>2.8571428571428571E-2</v>
      </c>
      <c r="HO201" s="123">
        <v>535</v>
      </c>
      <c r="HP201" s="153">
        <v>1.0190476190476192</v>
      </c>
      <c r="HQ201" s="123">
        <v>107</v>
      </c>
      <c r="HR201" s="153">
        <v>0.2038095238095238</v>
      </c>
      <c r="HS201" s="123">
        <v>17</v>
      </c>
      <c r="HT201" s="153">
        <v>8.5</v>
      </c>
      <c r="HU201" s="123">
        <v>2</v>
      </c>
      <c r="HV201" s="153">
        <v>1</v>
      </c>
      <c r="HW201" s="123">
        <v>119</v>
      </c>
      <c r="HX201" s="123">
        <v>39.666666666666664</v>
      </c>
      <c r="HY201" s="153">
        <v>1.6527777777777777</v>
      </c>
      <c r="HZ201" s="123">
        <v>3497</v>
      </c>
      <c r="IA201" s="153">
        <v>6.6609523809523816</v>
      </c>
      <c r="IB201" s="123">
        <v>8</v>
      </c>
      <c r="IC201" s="153">
        <v>4.5714285714285714E-2</v>
      </c>
      <c r="ID201" s="123">
        <v>2635</v>
      </c>
      <c r="IE201" s="153">
        <v>5.019047619047619</v>
      </c>
      <c r="IF201" s="123">
        <v>340</v>
      </c>
      <c r="IG201" s="153">
        <v>1.9428571428571428</v>
      </c>
      <c r="IH201" s="123">
        <v>244</v>
      </c>
      <c r="II201" s="153">
        <v>0.46476190476190471</v>
      </c>
      <c r="IJ201" s="123">
        <v>143</v>
      </c>
      <c r="IK201" s="153">
        <v>0.81714285714285717</v>
      </c>
      <c r="IL201" s="95">
        <v>0</v>
      </c>
      <c r="IM201" s="95">
        <v>0</v>
      </c>
      <c r="IN201" s="95">
        <v>0</v>
      </c>
      <c r="IO201" s="95">
        <v>0</v>
      </c>
      <c r="IP201" s="95">
        <v>0</v>
      </c>
      <c r="IQ201" s="113" t="s">
        <v>1900</v>
      </c>
      <c r="IR201" s="113" t="s">
        <v>1900</v>
      </c>
      <c r="IS201" s="113" t="s">
        <v>1900</v>
      </c>
      <c r="IT201" s="95">
        <v>37</v>
      </c>
      <c r="IU201" s="95">
        <v>13</v>
      </c>
      <c r="IV201" s="113">
        <v>7.4285714285714288E-2</v>
      </c>
      <c r="IW201" s="95" t="s">
        <v>1900</v>
      </c>
      <c r="IX201" s="95" t="s">
        <v>1900</v>
      </c>
      <c r="IY201" s="124" t="s">
        <v>1900</v>
      </c>
      <c r="IZ201" s="124" t="s">
        <v>1900</v>
      </c>
      <c r="JA201" s="182" t="s">
        <v>267</v>
      </c>
      <c r="JB201" s="182">
        <v>1</v>
      </c>
      <c r="JC201" s="230">
        <v>5.5555555555555558E-3</v>
      </c>
      <c r="JD201" s="205"/>
    </row>
    <row r="202" spans="1:264" s="35" customFormat="1" ht="29.25" customHeight="1">
      <c r="A202" s="122" t="s">
        <v>307</v>
      </c>
      <c r="B202" s="158" t="s">
        <v>307</v>
      </c>
      <c r="C202" s="158" t="s">
        <v>1679</v>
      </c>
      <c r="D202" s="55">
        <v>3</v>
      </c>
      <c r="E202" s="158" t="s">
        <v>1609</v>
      </c>
      <c r="F202" s="145">
        <v>329</v>
      </c>
      <c r="G202" s="55" t="s">
        <v>2172</v>
      </c>
      <c r="H202" s="123">
        <v>14</v>
      </c>
      <c r="I202" s="123">
        <v>30</v>
      </c>
      <c r="J202" s="124">
        <v>2.1428571000000001</v>
      </c>
      <c r="K202" s="124">
        <v>21.628571399999998</v>
      </c>
      <c r="L202" s="123">
        <v>9</v>
      </c>
      <c r="M202" s="123">
        <v>21</v>
      </c>
      <c r="N202" s="123">
        <v>0</v>
      </c>
      <c r="O202" s="123">
        <v>3</v>
      </c>
      <c r="P202" s="123">
        <v>3</v>
      </c>
      <c r="Q202" s="123">
        <v>3</v>
      </c>
      <c r="R202" s="123">
        <v>2</v>
      </c>
      <c r="S202" s="123">
        <v>3</v>
      </c>
      <c r="T202" s="123">
        <v>4</v>
      </c>
      <c r="U202" s="123">
        <v>4</v>
      </c>
      <c r="V202" s="123">
        <v>0</v>
      </c>
      <c r="W202" s="123">
        <v>1</v>
      </c>
      <c r="X202" s="123">
        <v>4</v>
      </c>
      <c r="Y202" s="123">
        <v>2</v>
      </c>
      <c r="Z202" s="123">
        <v>1</v>
      </c>
      <c r="AA202" s="123">
        <v>9</v>
      </c>
      <c r="AB202" s="123">
        <v>8</v>
      </c>
      <c r="AC202" s="123">
        <v>7</v>
      </c>
      <c r="AD202" s="123">
        <v>0</v>
      </c>
      <c r="AE202" s="123">
        <v>13</v>
      </c>
      <c r="AF202" s="123">
        <v>17</v>
      </c>
      <c r="AG202" s="123">
        <v>0</v>
      </c>
      <c r="AH202" s="123">
        <v>0</v>
      </c>
      <c r="AI202" s="123">
        <v>10</v>
      </c>
      <c r="AJ202" s="123">
        <v>2</v>
      </c>
      <c r="AK202" s="123">
        <v>1</v>
      </c>
      <c r="AL202" s="123">
        <v>0</v>
      </c>
      <c r="AM202" s="123">
        <v>4</v>
      </c>
      <c r="AN202" s="125">
        <v>617</v>
      </c>
      <c r="AO202" s="125">
        <v>471.5</v>
      </c>
      <c r="AP202" s="123">
        <v>0</v>
      </c>
      <c r="AQ202" s="123">
        <v>0</v>
      </c>
      <c r="AR202" s="123">
        <v>5</v>
      </c>
      <c r="AS202" s="123">
        <v>1</v>
      </c>
      <c r="AT202" s="123">
        <v>1</v>
      </c>
      <c r="AU202" s="123">
        <v>1</v>
      </c>
      <c r="AV202" s="123">
        <v>1</v>
      </c>
      <c r="AW202" s="123">
        <v>0</v>
      </c>
      <c r="AX202" s="123">
        <v>2</v>
      </c>
      <c r="AY202" s="123">
        <v>1</v>
      </c>
      <c r="AZ202" s="123">
        <v>2</v>
      </c>
      <c r="BA202" s="125">
        <v>27743.428571428572</v>
      </c>
      <c r="BB202" s="125">
        <v>23310.5</v>
      </c>
      <c r="BC202" s="123">
        <v>0</v>
      </c>
      <c r="BD202" s="123">
        <v>2</v>
      </c>
      <c r="BE202" s="123">
        <v>3</v>
      </c>
      <c r="BF202" s="123">
        <v>1</v>
      </c>
      <c r="BG202" s="123">
        <v>1</v>
      </c>
      <c r="BH202" s="123">
        <v>2</v>
      </c>
      <c r="BI202" s="123">
        <v>1</v>
      </c>
      <c r="BJ202" s="123">
        <v>0</v>
      </c>
      <c r="BK202" s="123">
        <v>1</v>
      </c>
      <c r="BL202" s="123">
        <v>1</v>
      </c>
      <c r="BM202" s="123">
        <v>0</v>
      </c>
      <c r="BN202" s="123">
        <v>0</v>
      </c>
      <c r="BO202" s="123">
        <v>2</v>
      </c>
      <c r="BP202" s="123">
        <v>0</v>
      </c>
      <c r="BQ202" s="123">
        <v>0</v>
      </c>
      <c r="BR202" s="123">
        <v>0</v>
      </c>
      <c r="BS202" s="123">
        <v>0</v>
      </c>
      <c r="BT202" s="123">
        <v>0</v>
      </c>
      <c r="BU202" s="123">
        <v>0</v>
      </c>
      <c r="BV202" s="123">
        <v>0</v>
      </c>
      <c r="BW202" s="123">
        <v>0</v>
      </c>
      <c r="BX202" s="123">
        <v>6</v>
      </c>
      <c r="BY202" s="125">
        <v>43636.666666666664</v>
      </c>
      <c r="BZ202" s="125">
        <v>45511.5</v>
      </c>
      <c r="CA202" s="123">
        <v>1</v>
      </c>
      <c r="CB202" s="125">
        <v>25560</v>
      </c>
      <c r="CC202" s="125">
        <v>25560</v>
      </c>
      <c r="CD202" s="123">
        <v>7</v>
      </c>
      <c r="CE202" s="125">
        <v>14432.571428571429</v>
      </c>
      <c r="CF202" s="125">
        <v>10680</v>
      </c>
      <c r="CG202" s="123">
        <v>8</v>
      </c>
      <c r="CH202" s="123">
        <v>3</v>
      </c>
      <c r="CI202" s="123">
        <v>3</v>
      </c>
      <c r="CJ202" s="123">
        <v>0</v>
      </c>
      <c r="CK202" s="123">
        <v>0</v>
      </c>
      <c r="CL202" s="123">
        <v>0</v>
      </c>
      <c r="CM202" s="126">
        <v>0</v>
      </c>
      <c r="CN202" s="123">
        <v>0</v>
      </c>
      <c r="CO202" s="126">
        <v>0</v>
      </c>
      <c r="CP202" s="123">
        <v>5</v>
      </c>
      <c r="CQ202" s="123">
        <v>2</v>
      </c>
      <c r="CR202" s="126">
        <v>6.6666666666666666E-2</v>
      </c>
      <c r="CS202" s="123">
        <v>1</v>
      </c>
      <c r="CT202" s="126">
        <f t="shared" si="33"/>
        <v>7.1428571428571425E-2</v>
      </c>
      <c r="CU202" s="123">
        <v>3</v>
      </c>
      <c r="CV202" s="126">
        <f t="shared" si="34"/>
        <v>0.21428571428571427</v>
      </c>
      <c r="CW202" s="123">
        <v>0</v>
      </c>
      <c r="CX202" s="126">
        <f t="shared" si="35"/>
        <v>0</v>
      </c>
      <c r="CY202" s="123">
        <v>3</v>
      </c>
      <c r="CZ202" s="126">
        <f t="shared" si="36"/>
        <v>0.21428571428571427</v>
      </c>
      <c r="DA202" s="122" t="s">
        <v>2139</v>
      </c>
      <c r="DB202" s="55"/>
      <c r="DC202" s="55">
        <v>0</v>
      </c>
      <c r="DD202" s="55">
        <v>0</v>
      </c>
      <c r="DE202" s="78" t="s">
        <v>309</v>
      </c>
      <c r="DF202" s="127" t="s">
        <v>310</v>
      </c>
      <c r="DG202" s="78" t="s">
        <v>478</v>
      </c>
      <c r="DH202" s="127" t="s">
        <v>479</v>
      </c>
      <c r="DI202" s="78" t="s">
        <v>443</v>
      </c>
      <c r="DJ202" s="127" t="s">
        <v>444</v>
      </c>
      <c r="DK202" s="78" t="s">
        <v>396</v>
      </c>
      <c r="DL202" s="127" t="s">
        <v>410</v>
      </c>
      <c r="DM202" s="127" t="s">
        <v>573</v>
      </c>
      <c r="DN202" s="55" t="s">
        <v>1897</v>
      </c>
      <c r="DO202" s="68">
        <v>16.765285996055201</v>
      </c>
      <c r="DP202" s="55" t="s">
        <v>1898</v>
      </c>
      <c r="DQ202" s="55" t="s">
        <v>272</v>
      </c>
      <c r="DR202" s="127" t="s">
        <v>317</v>
      </c>
      <c r="DS202" s="169" t="s">
        <v>2178</v>
      </c>
      <c r="DT202" s="78">
        <v>2020</v>
      </c>
      <c r="DU202" s="78" t="s">
        <v>267</v>
      </c>
      <c r="DV202" s="123">
        <v>14</v>
      </c>
      <c r="DW202" s="123">
        <v>14</v>
      </c>
      <c r="DX202" s="55">
        <v>0</v>
      </c>
      <c r="DY202" s="55">
        <v>0</v>
      </c>
      <c r="DZ202" s="55">
        <v>0</v>
      </c>
      <c r="EA202" s="55">
        <v>6</v>
      </c>
      <c r="EB202" s="123">
        <v>3</v>
      </c>
      <c r="EC202" s="55">
        <v>4</v>
      </c>
      <c r="ED202" s="55">
        <v>1</v>
      </c>
      <c r="EE202" s="55">
        <v>0</v>
      </c>
      <c r="EF202" s="55">
        <v>0</v>
      </c>
      <c r="EG202" s="55">
        <v>0</v>
      </c>
      <c r="EH202" s="78">
        <v>1</v>
      </c>
      <c r="EI202" s="78">
        <v>0</v>
      </c>
      <c r="EJ202" s="127" t="s">
        <v>268</v>
      </c>
      <c r="EK202" s="127" t="s">
        <v>290</v>
      </c>
      <c r="EL202" s="81">
        <v>32111</v>
      </c>
      <c r="EM202" s="78">
        <v>33</v>
      </c>
      <c r="EN202" s="78" t="s">
        <v>390</v>
      </c>
      <c r="EO202" s="84">
        <v>3393</v>
      </c>
      <c r="EP202" s="78">
        <v>0.09</v>
      </c>
      <c r="EQ202" s="263">
        <v>2614.8354181847199</v>
      </c>
      <c r="ER202" s="263">
        <v>4095.3286448261401</v>
      </c>
      <c r="ES202" s="84">
        <f t="shared" si="37"/>
        <v>1480.4932266414203</v>
      </c>
      <c r="ET202" s="113">
        <f t="shared" si="38"/>
        <v>0.36150779462151617</v>
      </c>
      <c r="EU202" s="55">
        <v>1</v>
      </c>
      <c r="EV202" s="55">
        <v>0</v>
      </c>
      <c r="EW202" s="55" t="s">
        <v>1898</v>
      </c>
      <c r="EX202" s="78" t="s">
        <v>267</v>
      </c>
      <c r="EY202" s="158"/>
      <c r="EZ202" s="158"/>
      <c r="FA202" s="78" t="s">
        <v>272</v>
      </c>
      <c r="FB202" s="55" t="s">
        <v>51</v>
      </c>
      <c r="FC202" s="55" t="s">
        <v>1898</v>
      </c>
      <c r="FD202" s="122"/>
      <c r="FE202" s="55"/>
      <c r="FF202" s="127" t="s">
        <v>272</v>
      </c>
      <c r="FG202" s="55" t="s">
        <v>272</v>
      </c>
      <c r="FH202" s="78" t="s">
        <v>1610</v>
      </c>
      <c r="FI202" s="78" t="s">
        <v>575</v>
      </c>
      <c r="FJ202" s="55">
        <v>3801</v>
      </c>
      <c r="FK202" s="55">
        <v>6</v>
      </c>
      <c r="FL202" s="78" t="s">
        <v>576</v>
      </c>
      <c r="FM202" s="55"/>
      <c r="FN202" s="55" t="s">
        <v>1900</v>
      </c>
      <c r="FO202" s="55" t="s">
        <v>1900</v>
      </c>
      <c r="FP202" s="55">
        <v>0</v>
      </c>
      <c r="FQ202" s="125">
        <v>4013227.4247058821</v>
      </c>
      <c r="FR202" s="125">
        <v>286659.10176470585</v>
      </c>
      <c r="FS202" s="55" t="s">
        <v>1920</v>
      </c>
      <c r="FT202" s="55" t="s">
        <v>1920</v>
      </c>
      <c r="FU202" s="55">
        <v>0</v>
      </c>
      <c r="FV202" s="125">
        <v>0</v>
      </c>
      <c r="FW202" s="55">
        <v>0</v>
      </c>
      <c r="FX202" s="125">
        <v>0</v>
      </c>
      <c r="FY202" s="55">
        <v>0</v>
      </c>
      <c r="FZ202" s="125">
        <v>0</v>
      </c>
      <c r="GA202" s="55" t="s">
        <v>1900</v>
      </c>
      <c r="GB202" s="55" t="s">
        <v>1900</v>
      </c>
      <c r="GC202" s="55" t="s">
        <v>1900</v>
      </c>
      <c r="GD202" s="124">
        <v>83.64</v>
      </c>
      <c r="GE202" s="124">
        <v>57.14</v>
      </c>
      <c r="GF202" s="125">
        <v>80638.87</v>
      </c>
      <c r="GG202" s="125">
        <v>5759.9192857142853</v>
      </c>
      <c r="GH202" s="125">
        <v>149932.27000000002</v>
      </c>
      <c r="GI202" s="125">
        <v>10709.447857142859</v>
      </c>
      <c r="GJ202" s="125">
        <v>8751.67</v>
      </c>
      <c r="GK202" s="125">
        <v>625.11928571428575</v>
      </c>
      <c r="GL202" s="125">
        <v>17081.87</v>
      </c>
      <c r="GM202" s="125">
        <v>1220.1335714285713</v>
      </c>
      <c r="GN202" s="125">
        <v>7413.44</v>
      </c>
      <c r="GO202" s="125">
        <v>529.53142857142859</v>
      </c>
      <c r="GP202" s="125">
        <v>1011.59</v>
      </c>
      <c r="GQ202" s="125">
        <v>72.256428571428572</v>
      </c>
      <c r="GR202" s="125">
        <v>6976.0699999999988</v>
      </c>
      <c r="GS202" s="125">
        <v>498.29071428571422</v>
      </c>
      <c r="GT202" s="125">
        <v>108697.63000000002</v>
      </c>
      <c r="GU202" s="125">
        <v>7764.1164285714303</v>
      </c>
      <c r="GV202" s="125">
        <v>3031.75</v>
      </c>
      <c r="GW202" s="125">
        <v>216.55357142857142</v>
      </c>
      <c r="GX202" s="55">
        <v>0</v>
      </c>
      <c r="GY202" s="55">
        <v>0</v>
      </c>
      <c r="GZ202" s="55">
        <v>0</v>
      </c>
      <c r="HA202" s="55" t="s">
        <v>1901</v>
      </c>
      <c r="HB202" s="172">
        <v>1.3650594496711248</v>
      </c>
      <c r="HC202" s="123">
        <v>4</v>
      </c>
      <c r="HD202" s="153">
        <v>9.5238095238095233E-2</v>
      </c>
      <c r="HE202" s="123">
        <v>0</v>
      </c>
      <c r="HF202" s="153">
        <v>0</v>
      </c>
      <c r="HG202" s="123">
        <v>58</v>
      </c>
      <c r="HH202" s="153">
        <v>1.3809523809523809</v>
      </c>
      <c r="HI202" s="123">
        <v>1</v>
      </c>
      <c r="HJ202" s="153">
        <v>7.1428571428571425E-2</v>
      </c>
      <c r="HK202" s="123">
        <v>48</v>
      </c>
      <c r="HL202" s="153">
        <v>1.1428571428571428</v>
      </c>
      <c r="HM202" s="123">
        <v>0</v>
      </c>
      <c r="HN202" s="153">
        <v>0</v>
      </c>
      <c r="HO202" s="123">
        <v>14</v>
      </c>
      <c r="HP202" s="153">
        <v>0.33333333333333337</v>
      </c>
      <c r="HQ202" s="123">
        <v>1</v>
      </c>
      <c r="HR202" s="153">
        <v>2.3809523809523808E-2</v>
      </c>
      <c r="HS202" s="123">
        <v>0</v>
      </c>
      <c r="HT202" s="153">
        <v>0</v>
      </c>
      <c r="HU202" s="123">
        <v>0</v>
      </c>
      <c r="HV202" s="153">
        <v>0</v>
      </c>
      <c r="HW202" s="123"/>
      <c r="HX202" s="123"/>
      <c r="HY202" s="153"/>
      <c r="HZ202" s="123">
        <v>375</v>
      </c>
      <c r="IA202" s="153">
        <v>8.9285714285714288</v>
      </c>
      <c r="IB202" s="123">
        <v>0</v>
      </c>
      <c r="IC202" s="153">
        <v>0</v>
      </c>
      <c r="ID202" s="123">
        <v>192</v>
      </c>
      <c r="IE202" s="153">
        <v>4.5714285714285712</v>
      </c>
      <c r="IF202" s="123">
        <v>13</v>
      </c>
      <c r="IG202" s="153">
        <v>0.9285714285714286</v>
      </c>
      <c r="IH202" s="123">
        <v>31</v>
      </c>
      <c r="II202" s="153">
        <v>0.73809523809523814</v>
      </c>
      <c r="IJ202" s="123">
        <v>1</v>
      </c>
      <c r="IK202" s="153">
        <v>7.1428571428571425E-2</v>
      </c>
      <c r="IL202" s="95">
        <v>0</v>
      </c>
      <c r="IM202" s="95">
        <v>0</v>
      </c>
      <c r="IN202" s="95">
        <v>0</v>
      </c>
      <c r="IO202" s="95">
        <v>0</v>
      </c>
      <c r="IP202" s="95">
        <v>0</v>
      </c>
      <c r="IQ202" s="113" t="s">
        <v>1900</v>
      </c>
      <c r="IR202" s="113" t="s">
        <v>1900</v>
      </c>
      <c r="IS202" s="113" t="s">
        <v>1900</v>
      </c>
      <c r="IT202" s="95">
        <v>37</v>
      </c>
      <c r="IU202" s="95">
        <v>0</v>
      </c>
      <c r="IV202" s="113">
        <v>0</v>
      </c>
      <c r="IW202" s="95" t="s">
        <v>1900</v>
      </c>
      <c r="IX202" s="95" t="s">
        <v>1900</v>
      </c>
      <c r="IY202" s="124" t="s">
        <v>1900</v>
      </c>
      <c r="IZ202" s="124" t="s">
        <v>1900</v>
      </c>
      <c r="JA202" s="182" t="s">
        <v>267</v>
      </c>
      <c r="JB202" s="182">
        <v>0</v>
      </c>
      <c r="JC202" s="230">
        <v>0</v>
      </c>
      <c r="JD202" s="205"/>
    </row>
    <row r="203" spans="1:264" s="35" customFormat="1" ht="29.25" customHeight="1">
      <c r="A203" s="122" t="s">
        <v>307</v>
      </c>
      <c r="B203" s="158" t="s">
        <v>307</v>
      </c>
      <c r="C203" s="158" t="s">
        <v>1789</v>
      </c>
      <c r="D203" s="55">
        <v>139</v>
      </c>
      <c r="E203" s="158" t="s">
        <v>1042</v>
      </c>
      <c r="F203" s="145">
        <v>159</v>
      </c>
      <c r="G203" s="55" t="s">
        <v>2179</v>
      </c>
      <c r="H203" s="123">
        <v>533</v>
      </c>
      <c r="I203" s="123">
        <v>942</v>
      </c>
      <c r="J203" s="124">
        <v>1.7673546</v>
      </c>
      <c r="K203" s="124">
        <v>23.353283300000001</v>
      </c>
      <c r="L203" s="123">
        <v>341</v>
      </c>
      <c r="M203" s="123">
        <v>601</v>
      </c>
      <c r="N203" s="123">
        <v>47</v>
      </c>
      <c r="O203" s="123">
        <v>69</v>
      </c>
      <c r="P203" s="123">
        <v>58</v>
      </c>
      <c r="Q203" s="123">
        <v>49</v>
      </c>
      <c r="R203" s="123">
        <v>50</v>
      </c>
      <c r="S203" s="123">
        <v>101</v>
      </c>
      <c r="T203" s="123">
        <v>87</v>
      </c>
      <c r="U203" s="123">
        <v>117</v>
      </c>
      <c r="V203" s="123">
        <v>62</v>
      </c>
      <c r="W203" s="123">
        <v>92</v>
      </c>
      <c r="X203" s="123">
        <v>102</v>
      </c>
      <c r="Y203" s="123">
        <v>82</v>
      </c>
      <c r="Z203" s="123">
        <v>26</v>
      </c>
      <c r="AA203" s="123">
        <v>201</v>
      </c>
      <c r="AB203" s="123">
        <v>263</v>
      </c>
      <c r="AC203" s="123">
        <v>210</v>
      </c>
      <c r="AD203" s="123">
        <v>85</v>
      </c>
      <c r="AE203" s="123">
        <v>377</v>
      </c>
      <c r="AF203" s="123">
        <v>412</v>
      </c>
      <c r="AG203" s="123">
        <v>65</v>
      </c>
      <c r="AH203" s="123">
        <v>3</v>
      </c>
      <c r="AI203" s="123">
        <v>272</v>
      </c>
      <c r="AJ203" s="123">
        <v>77</v>
      </c>
      <c r="AK203" s="123">
        <v>18</v>
      </c>
      <c r="AL203" s="123">
        <v>5</v>
      </c>
      <c r="AM203" s="123">
        <v>59</v>
      </c>
      <c r="AN203" s="125">
        <v>524.29455909943715</v>
      </c>
      <c r="AO203" s="125">
        <v>373</v>
      </c>
      <c r="AP203" s="123">
        <v>5</v>
      </c>
      <c r="AQ203" s="123">
        <v>24</v>
      </c>
      <c r="AR203" s="123">
        <v>193</v>
      </c>
      <c r="AS203" s="123">
        <v>58</v>
      </c>
      <c r="AT203" s="123">
        <v>58</v>
      </c>
      <c r="AU203" s="123">
        <v>40</v>
      </c>
      <c r="AV203" s="123">
        <v>17</v>
      </c>
      <c r="AW203" s="123">
        <v>28</v>
      </c>
      <c r="AX203" s="123">
        <v>19</v>
      </c>
      <c r="AY203" s="123">
        <v>19</v>
      </c>
      <c r="AZ203" s="123">
        <v>72</v>
      </c>
      <c r="BA203" s="125">
        <v>25098.166347992352</v>
      </c>
      <c r="BB203" s="125">
        <v>16719</v>
      </c>
      <c r="BC203" s="123">
        <v>14</v>
      </c>
      <c r="BD203" s="123">
        <v>79</v>
      </c>
      <c r="BE203" s="123">
        <v>140</v>
      </c>
      <c r="BF203" s="123">
        <v>69</v>
      </c>
      <c r="BG203" s="123">
        <v>51</v>
      </c>
      <c r="BH203" s="123">
        <v>25</v>
      </c>
      <c r="BI203" s="123">
        <v>32</v>
      </c>
      <c r="BJ203" s="123">
        <v>25</v>
      </c>
      <c r="BK203" s="123">
        <v>21</v>
      </c>
      <c r="BL203" s="123">
        <v>15</v>
      </c>
      <c r="BM203" s="123">
        <v>8</v>
      </c>
      <c r="BN203" s="123">
        <v>8</v>
      </c>
      <c r="BO203" s="123">
        <v>7</v>
      </c>
      <c r="BP203" s="123">
        <v>7</v>
      </c>
      <c r="BQ203" s="123">
        <v>6</v>
      </c>
      <c r="BR203" s="123">
        <v>2</v>
      </c>
      <c r="BS203" s="123">
        <v>2</v>
      </c>
      <c r="BT203" s="123">
        <v>0</v>
      </c>
      <c r="BU203" s="123">
        <v>2</v>
      </c>
      <c r="BV203" s="123">
        <v>2</v>
      </c>
      <c r="BW203" s="123">
        <v>8</v>
      </c>
      <c r="BX203" s="123">
        <v>208</v>
      </c>
      <c r="BY203" s="125">
        <v>41422.149038461539</v>
      </c>
      <c r="BZ203" s="125">
        <v>33794</v>
      </c>
      <c r="CA203" s="123">
        <v>63</v>
      </c>
      <c r="CB203" s="125">
        <v>11137.825396825398</v>
      </c>
      <c r="CC203" s="125">
        <v>7440</v>
      </c>
      <c r="CD203" s="123">
        <v>256</v>
      </c>
      <c r="CE203" s="125">
        <v>15150.7890625</v>
      </c>
      <c r="CF203" s="125">
        <v>11220</v>
      </c>
      <c r="CG203" s="123">
        <v>349</v>
      </c>
      <c r="CH203" s="123">
        <v>98</v>
      </c>
      <c r="CI203" s="123">
        <v>53</v>
      </c>
      <c r="CJ203" s="123">
        <v>18</v>
      </c>
      <c r="CK203" s="123">
        <v>1</v>
      </c>
      <c r="CL203" s="123">
        <v>5</v>
      </c>
      <c r="CM203" s="126">
        <v>9.3808630393996256E-3</v>
      </c>
      <c r="CN203" s="123">
        <v>40</v>
      </c>
      <c r="CO203" s="126">
        <v>7.5046904315197005E-2</v>
      </c>
      <c r="CP203" s="123">
        <v>248</v>
      </c>
      <c r="CQ203" s="123">
        <v>62</v>
      </c>
      <c r="CR203" s="126">
        <v>6.5817409766454352E-2</v>
      </c>
      <c r="CS203" s="123">
        <v>83</v>
      </c>
      <c r="CT203" s="126">
        <f t="shared" si="33"/>
        <v>0.15572232645403378</v>
      </c>
      <c r="CU203" s="123">
        <v>269</v>
      </c>
      <c r="CV203" s="126">
        <f t="shared" si="34"/>
        <v>0.50469043151969983</v>
      </c>
      <c r="CW203" s="123">
        <v>22</v>
      </c>
      <c r="CX203" s="126">
        <f t="shared" si="35"/>
        <v>4.1275797373358347E-2</v>
      </c>
      <c r="CY203" s="123">
        <v>154</v>
      </c>
      <c r="CZ203" s="126">
        <f t="shared" si="36"/>
        <v>0.28893058161350843</v>
      </c>
      <c r="DA203" s="122" t="s">
        <v>2132</v>
      </c>
      <c r="DB203" s="55"/>
      <c r="DC203" s="55">
        <v>0</v>
      </c>
      <c r="DD203" s="55">
        <v>6</v>
      </c>
      <c r="DE203" s="78" t="s">
        <v>378</v>
      </c>
      <c r="DF203" s="127" t="s">
        <v>379</v>
      </c>
      <c r="DG203" s="78" t="s">
        <v>366</v>
      </c>
      <c r="DH203" s="127" t="s">
        <v>367</v>
      </c>
      <c r="DI203" s="78" t="s">
        <v>502</v>
      </c>
      <c r="DJ203" s="127" t="s">
        <v>1043</v>
      </c>
      <c r="DK203" s="78" t="s">
        <v>497</v>
      </c>
      <c r="DL203" s="127" t="s">
        <v>1044</v>
      </c>
      <c r="DM203" s="127" t="s">
        <v>1045</v>
      </c>
      <c r="DN203" s="55" t="s">
        <v>1897</v>
      </c>
      <c r="DO203" s="68">
        <v>17.00318809776833</v>
      </c>
      <c r="DP203" s="55" t="s">
        <v>1898</v>
      </c>
      <c r="DQ203" s="55" t="s">
        <v>272</v>
      </c>
      <c r="DR203" s="127" t="s">
        <v>370</v>
      </c>
      <c r="DS203" s="169" t="s">
        <v>2180</v>
      </c>
      <c r="DT203" s="77"/>
      <c r="DU203" s="78" t="s">
        <v>267</v>
      </c>
      <c r="DV203" s="123">
        <v>537</v>
      </c>
      <c r="DW203" s="123">
        <v>533</v>
      </c>
      <c r="DX203" s="55">
        <v>4</v>
      </c>
      <c r="DY203" s="55">
        <v>0</v>
      </c>
      <c r="DZ203" s="55">
        <v>66</v>
      </c>
      <c r="EA203" s="55">
        <v>275</v>
      </c>
      <c r="EB203" s="123">
        <v>131</v>
      </c>
      <c r="EC203" s="55">
        <v>65</v>
      </c>
      <c r="ED203" s="55">
        <v>0</v>
      </c>
      <c r="EE203" s="55">
        <v>0</v>
      </c>
      <c r="EF203" s="55">
        <v>0</v>
      </c>
      <c r="EG203" s="55">
        <v>0</v>
      </c>
      <c r="EH203" s="78">
        <v>2</v>
      </c>
      <c r="EI203" s="78">
        <v>0</v>
      </c>
      <c r="EJ203" s="127" t="s">
        <v>268</v>
      </c>
      <c r="EK203" s="127" t="s">
        <v>269</v>
      </c>
      <c r="EL203" s="81">
        <v>25323</v>
      </c>
      <c r="EM203" s="78">
        <v>51</v>
      </c>
      <c r="EN203" s="78" t="s">
        <v>428</v>
      </c>
      <c r="EO203" s="84">
        <v>19872</v>
      </c>
      <c r="EP203" s="78">
        <v>2.81</v>
      </c>
      <c r="EQ203" s="263">
        <v>24183.9195836238</v>
      </c>
      <c r="ER203" s="263">
        <v>119471.936056158</v>
      </c>
      <c r="ES203" s="84">
        <f t="shared" si="37"/>
        <v>95288.016472534189</v>
      </c>
      <c r="ET203" s="113">
        <f t="shared" si="38"/>
        <v>0.79757656582834557</v>
      </c>
      <c r="EU203" s="55">
        <v>3</v>
      </c>
      <c r="EV203" s="55">
        <v>4</v>
      </c>
      <c r="EW203" s="55" t="s">
        <v>1898</v>
      </c>
      <c r="EX203" s="78" t="s">
        <v>462</v>
      </c>
      <c r="EY203" s="158" t="s">
        <v>372</v>
      </c>
      <c r="EZ203" s="158" t="s">
        <v>372</v>
      </c>
      <c r="FA203" s="78" t="s">
        <v>267</v>
      </c>
      <c r="FB203" s="55" t="s">
        <v>51</v>
      </c>
      <c r="FC203" s="55" t="s">
        <v>1898</v>
      </c>
      <c r="FD203" s="122"/>
      <c r="FE203" s="55"/>
      <c r="FF203" s="127" t="s">
        <v>267</v>
      </c>
      <c r="FG203" s="55" t="s">
        <v>1904</v>
      </c>
      <c r="FH203" s="78" t="s">
        <v>1046</v>
      </c>
      <c r="FI203" s="78" t="s">
        <v>1047</v>
      </c>
      <c r="FJ203" s="55">
        <v>3805</v>
      </c>
      <c r="FK203" s="55">
        <v>2</v>
      </c>
      <c r="FL203" s="78" t="s">
        <v>1048</v>
      </c>
      <c r="FM203" s="55"/>
      <c r="FN203" s="55" t="s">
        <v>1900</v>
      </c>
      <c r="FO203" s="55" t="s">
        <v>1900</v>
      </c>
      <c r="FP203" s="55">
        <v>2</v>
      </c>
      <c r="FQ203" s="125">
        <v>58912017.543390945</v>
      </c>
      <c r="FR203" s="125">
        <v>109705.80548117495</v>
      </c>
      <c r="FS203" s="55">
        <v>2</v>
      </c>
      <c r="FT203" s="55">
        <v>3</v>
      </c>
      <c r="FU203" s="55">
        <v>0</v>
      </c>
      <c r="FV203" s="125">
        <v>1000000</v>
      </c>
      <c r="FW203" s="55">
        <v>0</v>
      </c>
      <c r="FX203" s="125">
        <v>2530879.92</v>
      </c>
      <c r="FY203" s="55">
        <v>0</v>
      </c>
      <c r="FZ203" s="125">
        <v>4531245</v>
      </c>
      <c r="GA203" s="55" t="s">
        <v>1900</v>
      </c>
      <c r="GB203" s="55" t="s">
        <v>1900</v>
      </c>
      <c r="GC203" s="55" t="s">
        <v>1900</v>
      </c>
      <c r="GD203" s="124">
        <v>92.72</v>
      </c>
      <c r="GE203" s="124">
        <v>30.02</v>
      </c>
      <c r="GF203" s="125">
        <v>3277603.5399999996</v>
      </c>
      <c r="GG203" s="125">
        <v>6149.3499812382734</v>
      </c>
      <c r="GH203" s="125">
        <v>5824831.9400000013</v>
      </c>
      <c r="GI203" s="125">
        <v>10928.390131332086</v>
      </c>
      <c r="GJ203" s="125">
        <v>547900.69000000006</v>
      </c>
      <c r="GK203" s="125">
        <v>1027.9562664165105</v>
      </c>
      <c r="GL203" s="125">
        <v>549582.81000000006</v>
      </c>
      <c r="GM203" s="125">
        <v>1031.1122138836774</v>
      </c>
      <c r="GN203" s="125">
        <v>509483.31</v>
      </c>
      <c r="GO203" s="125">
        <v>955.87863039399622</v>
      </c>
      <c r="GP203" s="125">
        <v>18884.330000000002</v>
      </c>
      <c r="GQ203" s="125">
        <v>35.430262664165106</v>
      </c>
      <c r="GR203" s="125">
        <v>46744.480000000003</v>
      </c>
      <c r="GS203" s="125">
        <v>87.700712945590993</v>
      </c>
      <c r="GT203" s="125">
        <v>4152236.3200000012</v>
      </c>
      <c r="GU203" s="125">
        <v>7790.3120450281449</v>
      </c>
      <c r="GV203" s="125">
        <v>-63072.570000002161</v>
      </c>
      <c r="GW203" s="125">
        <v>-118.33502814259317</v>
      </c>
      <c r="GX203" s="55">
        <v>0</v>
      </c>
      <c r="GY203" s="55">
        <v>0</v>
      </c>
      <c r="GZ203" s="55">
        <v>0</v>
      </c>
      <c r="HA203" s="55" t="s">
        <v>1898</v>
      </c>
      <c r="HB203" s="172">
        <v>0.50067220782137656</v>
      </c>
      <c r="HC203" s="123">
        <v>191</v>
      </c>
      <c r="HD203" s="153">
        <v>0.11944965603502189</v>
      </c>
      <c r="HE203" s="123">
        <v>10</v>
      </c>
      <c r="HF203" s="153">
        <v>1.8761726078799251E-2</v>
      </c>
      <c r="HG203" s="123">
        <v>2346</v>
      </c>
      <c r="HH203" s="153">
        <v>1.4671669793621014</v>
      </c>
      <c r="HI203" s="123">
        <v>12</v>
      </c>
      <c r="HJ203" s="153">
        <v>2.2514071294559099E-2</v>
      </c>
      <c r="HK203" s="123">
        <v>1168</v>
      </c>
      <c r="HL203" s="153">
        <v>0.7304565353345841</v>
      </c>
      <c r="HM203" s="123">
        <v>18</v>
      </c>
      <c r="HN203" s="153">
        <v>3.3771106941838651E-2</v>
      </c>
      <c r="HO203" s="123">
        <v>725</v>
      </c>
      <c r="HP203" s="153">
        <v>0.45340838023764851</v>
      </c>
      <c r="HQ203" s="123">
        <v>1859</v>
      </c>
      <c r="HR203" s="153">
        <v>1.1626016260162602</v>
      </c>
      <c r="HS203" s="123">
        <v>12</v>
      </c>
      <c r="HT203" s="153">
        <v>6</v>
      </c>
      <c r="HU203" s="123">
        <v>20</v>
      </c>
      <c r="HV203" s="153">
        <v>10</v>
      </c>
      <c r="HW203" s="123">
        <v>360</v>
      </c>
      <c r="HX203" s="123">
        <v>120</v>
      </c>
      <c r="HY203" s="153">
        <v>2.5</v>
      </c>
      <c r="HZ203" s="123">
        <v>13946</v>
      </c>
      <c r="IA203" s="153">
        <v>8.7217010631644776</v>
      </c>
      <c r="IB203" s="123">
        <v>12</v>
      </c>
      <c r="IC203" s="153">
        <v>2.2514071294559099E-2</v>
      </c>
      <c r="ID203" s="123">
        <v>8417</v>
      </c>
      <c r="IE203" s="153">
        <v>5.2639149468417754</v>
      </c>
      <c r="IF203" s="123">
        <v>559</v>
      </c>
      <c r="IG203" s="153">
        <v>1.0487804878048781</v>
      </c>
      <c r="IH203" s="123">
        <v>497</v>
      </c>
      <c r="II203" s="153">
        <v>0.31081926203877419</v>
      </c>
      <c r="IJ203" s="123">
        <v>84</v>
      </c>
      <c r="IK203" s="153">
        <v>0.1575984990619137</v>
      </c>
      <c r="IL203" s="95">
        <v>0</v>
      </c>
      <c r="IM203" s="95">
        <v>0</v>
      </c>
      <c r="IN203" s="95">
        <v>0</v>
      </c>
      <c r="IO203" s="95">
        <v>0</v>
      </c>
      <c r="IP203" s="95">
        <v>0</v>
      </c>
      <c r="IQ203" s="113" t="s">
        <v>1900</v>
      </c>
      <c r="IR203" s="113" t="s">
        <v>1900</v>
      </c>
      <c r="IS203" s="113" t="s">
        <v>1900</v>
      </c>
      <c r="IT203" s="95">
        <v>78.88</v>
      </c>
      <c r="IU203" s="95">
        <v>12</v>
      </c>
      <c r="IV203" s="113">
        <v>2.2514071294559099E-2</v>
      </c>
      <c r="IW203" s="95" t="s">
        <v>1900</v>
      </c>
      <c r="IX203" s="95" t="s">
        <v>1900</v>
      </c>
      <c r="IY203" s="124" t="s">
        <v>1900</v>
      </c>
      <c r="IZ203" s="124" t="s">
        <v>1900</v>
      </c>
      <c r="JA203" s="182" t="s">
        <v>267</v>
      </c>
      <c r="JB203" s="182">
        <v>40</v>
      </c>
      <c r="JC203" s="230">
        <v>7.4487895716946001E-2</v>
      </c>
      <c r="JD203" s="205"/>
    </row>
    <row r="204" spans="1:264" s="35" customFormat="1" ht="29.25" customHeight="1">
      <c r="A204" s="122" t="s">
        <v>307</v>
      </c>
      <c r="B204" s="158" t="s">
        <v>307</v>
      </c>
      <c r="C204" s="158" t="s">
        <v>1789</v>
      </c>
      <c r="D204" s="55">
        <v>139</v>
      </c>
      <c r="E204" s="158" t="s">
        <v>1077</v>
      </c>
      <c r="F204" s="145">
        <v>139</v>
      </c>
      <c r="G204" s="55" t="s">
        <v>2179</v>
      </c>
      <c r="H204" s="123">
        <v>633</v>
      </c>
      <c r="I204" s="123">
        <v>1228</v>
      </c>
      <c r="J204" s="124">
        <v>1.9399683999999999</v>
      </c>
      <c r="K204" s="124">
        <v>24.9396524</v>
      </c>
      <c r="L204" s="123">
        <v>452</v>
      </c>
      <c r="M204" s="123">
        <v>776</v>
      </c>
      <c r="N204" s="123">
        <v>49</v>
      </c>
      <c r="O204" s="123">
        <v>95</v>
      </c>
      <c r="P204" s="123">
        <v>77</v>
      </c>
      <c r="Q204" s="123">
        <v>87</v>
      </c>
      <c r="R204" s="123">
        <v>64</v>
      </c>
      <c r="S204" s="123">
        <v>163</v>
      </c>
      <c r="T204" s="123">
        <v>115</v>
      </c>
      <c r="U204" s="123">
        <v>128</v>
      </c>
      <c r="V204" s="123">
        <v>91</v>
      </c>
      <c r="W204" s="123">
        <v>86</v>
      </c>
      <c r="X204" s="123">
        <v>152</v>
      </c>
      <c r="Y204" s="123">
        <v>78</v>
      </c>
      <c r="Z204" s="123">
        <v>43</v>
      </c>
      <c r="AA204" s="123">
        <v>274</v>
      </c>
      <c r="AB204" s="123">
        <v>323</v>
      </c>
      <c r="AC204" s="123">
        <v>273</v>
      </c>
      <c r="AD204" s="123">
        <v>135</v>
      </c>
      <c r="AE204" s="123">
        <v>427</v>
      </c>
      <c r="AF204" s="123">
        <v>572</v>
      </c>
      <c r="AG204" s="123">
        <v>93</v>
      </c>
      <c r="AH204" s="123">
        <v>1</v>
      </c>
      <c r="AI204" s="123">
        <v>310</v>
      </c>
      <c r="AJ204" s="123">
        <v>86</v>
      </c>
      <c r="AK204" s="123">
        <v>20</v>
      </c>
      <c r="AL204" s="123">
        <v>15</v>
      </c>
      <c r="AM204" s="123">
        <v>79</v>
      </c>
      <c r="AN204" s="125">
        <v>566.44075829383883</v>
      </c>
      <c r="AO204" s="125">
        <v>400</v>
      </c>
      <c r="AP204" s="123">
        <v>11</v>
      </c>
      <c r="AQ204" s="123">
        <v>24</v>
      </c>
      <c r="AR204" s="123">
        <v>201</v>
      </c>
      <c r="AS204" s="123">
        <v>80</v>
      </c>
      <c r="AT204" s="123">
        <v>70</v>
      </c>
      <c r="AU204" s="123">
        <v>31</v>
      </c>
      <c r="AV204" s="123">
        <v>31</v>
      </c>
      <c r="AW204" s="123">
        <v>36</v>
      </c>
      <c r="AX204" s="123">
        <v>20</v>
      </c>
      <c r="AY204" s="123">
        <v>25</v>
      </c>
      <c r="AZ204" s="123">
        <v>104</v>
      </c>
      <c r="BA204" s="125">
        <v>28171.857142857141</v>
      </c>
      <c r="BB204" s="125">
        <v>17600</v>
      </c>
      <c r="BC204" s="123">
        <v>25</v>
      </c>
      <c r="BD204" s="123">
        <v>75</v>
      </c>
      <c r="BE204" s="123">
        <v>170</v>
      </c>
      <c r="BF204" s="123">
        <v>78</v>
      </c>
      <c r="BG204" s="123">
        <v>47</v>
      </c>
      <c r="BH204" s="123">
        <v>51</v>
      </c>
      <c r="BI204" s="123">
        <v>29</v>
      </c>
      <c r="BJ204" s="123">
        <v>27</v>
      </c>
      <c r="BK204" s="123">
        <v>16</v>
      </c>
      <c r="BL204" s="123">
        <v>16</v>
      </c>
      <c r="BM204" s="123">
        <v>22</v>
      </c>
      <c r="BN204" s="123">
        <v>15</v>
      </c>
      <c r="BO204" s="123">
        <v>10</v>
      </c>
      <c r="BP204" s="123">
        <v>10</v>
      </c>
      <c r="BQ204" s="123">
        <v>2</v>
      </c>
      <c r="BR204" s="123">
        <v>2</v>
      </c>
      <c r="BS204" s="123">
        <v>4</v>
      </c>
      <c r="BT204" s="123">
        <v>1</v>
      </c>
      <c r="BU204" s="123">
        <v>4</v>
      </c>
      <c r="BV204" s="123">
        <v>2</v>
      </c>
      <c r="BW204" s="123">
        <v>17</v>
      </c>
      <c r="BX204" s="123">
        <v>280</v>
      </c>
      <c r="BY204" s="125">
        <v>44191.171428571426</v>
      </c>
      <c r="BZ204" s="125">
        <v>32207</v>
      </c>
      <c r="CA204" s="123">
        <v>58</v>
      </c>
      <c r="CB204" s="125">
        <v>13003.344827586207</v>
      </c>
      <c r="CC204" s="125">
        <v>10024</v>
      </c>
      <c r="CD204" s="123">
        <v>288</v>
      </c>
      <c r="CE204" s="125">
        <v>15763.055555555555</v>
      </c>
      <c r="CF204" s="125">
        <v>11538</v>
      </c>
      <c r="CG204" s="123">
        <v>404</v>
      </c>
      <c r="CH204" s="123">
        <v>109</v>
      </c>
      <c r="CI204" s="123">
        <v>75</v>
      </c>
      <c r="CJ204" s="123">
        <v>21</v>
      </c>
      <c r="CK204" s="123">
        <v>10</v>
      </c>
      <c r="CL204" s="123">
        <v>14</v>
      </c>
      <c r="CM204" s="126">
        <v>2.2116903633491312E-2</v>
      </c>
      <c r="CN204" s="123">
        <v>46</v>
      </c>
      <c r="CO204" s="126">
        <v>7.266982622432859E-2</v>
      </c>
      <c r="CP204" s="123">
        <v>282</v>
      </c>
      <c r="CQ204" s="123">
        <v>80</v>
      </c>
      <c r="CR204" s="126">
        <v>6.5146579804560262E-2</v>
      </c>
      <c r="CS204" s="123">
        <v>93</v>
      </c>
      <c r="CT204" s="126">
        <f t="shared" si="33"/>
        <v>0.14691943127962084</v>
      </c>
      <c r="CU204" s="123">
        <v>389</v>
      </c>
      <c r="CV204" s="126">
        <f t="shared" si="34"/>
        <v>0.6145339652448657</v>
      </c>
      <c r="CW204" s="123">
        <v>28</v>
      </c>
      <c r="CX204" s="126">
        <f t="shared" si="35"/>
        <v>4.4233807266982623E-2</v>
      </c>
      <c r="CY204" s="123">
        <v>199</v>
      </c>
      <c r="CZ204" s="126">
        <f t="shared" si="36"/>
        <v>0.31437598736176936</v>
      </c>
      <c r="DA204" s="122" t="s">
        <v>2132</v>
      </c>
      <c r="DB204" s="55"/>
      <c r="DC204" s="55">
        <v>189</v>
      </c>
      <c r="DD204" s="55">
        <v>12</v>
      </c>
      <c r="DE204" s="78" t="s">
        <v>378</v>
      </c>
      <c r="DF204" s="127" t="s">
        <v>379</v>
      </c>
      <c r="DG204" s="78" t="s">
        <v>366</v>
      </c>
      <c r="DH204" s="127" t="s">
        <v>367</v>
      </c>
      <c r="DI204" s="78" t="s">
        <v>338</v>
      </c>
      <c r="DJ204" s="127" t="s">
        <v>339</v>
      </c>
      <c r="DK204" s="78" t="s">
        <v>497</v>
      </c>
      <c r="DL204" s="127" t="s">
        <v>1044</v>
      </c>
      <c r="DM204" s="127" t="s">
        <v>1045</v>
      </c>
      <c r="DN204" s="55" t="s">
        <v>1897</v>
      </c>
      <c r="DO204" s="68">
        <v>12</v>
      </c>
      <c r="DP204" s="55" t="s">
        <v>1898</v>
      </c>
      <c r="DQ204" s="55" t="s">
        <v>272</v>
      </c>
      <c r="DR204" s="127" t="s">
        <v>370</v>
      </c>
      <c r="DS204" s="169" t="s">
        <v>2181</v>
      </c>
      <c r="DT204" s="77"/>
      <c r="DU204" s="78" t="s">
        <v>267</v>
      </c>
      <c r="DV204" s="123">
        <v>636</v>
      </c>
      <c r="DW204" s="123">
        <v>634</v>
      </c>
      <c r="DX204" s="55">
        <v>1</v>
      </c>
      <c r="DY204" s="55">
        <v>1</v>
      </c>
      <c r="DZ204" s="55">
        <v>4</v>
      </c>
      <c r="EA204" s="55">
        <v>350</v>
      </c>
      <c r="EB204" s="123">
        <v>165</v>
      </c>
      <c r="EC204" s="55">
        <v>94</v>
      </c>
      <c r="ED204" s="55">
        <v>23</v>
      </c>
      <c r="EE204" s="55">
        <v>0</v>
      </c>
      <c r="EF204" s="55">
        <v>0</v>
      </c>
      <c r="EG204" s="55">
        <v>0</v>
      </c>
      <c r="EH204" s="78">
        <v>3</v>
      </c>
      <c r="EI204" s="78">
        <v>1</v>
      </c>
      <c r="EJ204" s="127" t="s">
        <v>268</v>
      </c>
      <c r="EK204" s="127" t="s">
        <v>269</v>
      </c>
      <c r="EL204" s="81">
        <v>23954</v>
      </c>
      <c r="EM204" s="78">
        <v>55</v>
      </c>
      <c r="EN204" s="78" t="s">
        <v>360</v>
      </c>
      <c r="EO204" s="84">
        <v>32645</v>
      </c>
      <c r="EP204" s="78">
        <v>3.49</v>
      </c>
      <c r="EQ204" s="263">
        <v>34926.750429427499</v>
      </c>
      <c r="ER204" s="263">
        <v>159193.44747427999</v>
      </c>
      <c r="ES204" s="84">
        <f t="shared" si="37"/>
        <v>124266.6970448525</v>
      </c>
      <c r="ET204" s="113">
        <f t="shared" si="38"/>
        <v>0.78060183390983839</v>
      </c>
      <c r="EU204" s="55">
        <v>3</v>
      </c>
      <c r="EV204" s="55">
        <v>6</v>
      </c>
      <c r="EW204" s="55" t="s">
        <v>1898</v>
      </c>
      <c r="EX204" s="78" t="s">
        <v>462</v>
      </c>
      <c r="EY204" s="158" t="s">
        <v>372</v>
      </c>
      <c r="EZ204" s="158" t="s">
        <v>372</v>
      </c>
      <c r="FA204" s="78" t="s">
        <v>267</v>
      </c>
      <c r="FB204" s="55" t="s">
        <v>51</v>
      </c>
      <c r="FC204" s="55" t="s">
        <v>1901</v>
      </c>
      <c r="FD204" s="122"/>
      <c r="FE204" s="55"/>
      <c r="FF204" s="127" t="s">
        <v>267</v>
      </c>
      <c r="FG204" s="55" t="s">
        <v>1904</v>
      </c>
      <c r="FH204" s="78" t="s">
        <v>1046</v>
      </c>
      <c r="FI204" s="78" t="s">
        <v>1047</v>
      </c>
      <c r="FJ204" s="55">
        <v>3805</v>
      </c>
      <c r="FK204" s="55">
        <v>2</v>
      </c>
      <c r="FL204" s="78" t="s">
        <v>1048</v>
      </c>
      <c r="FM204" s="55"/>
      <c r="FN204" s="55" t="s">
        <v>1900</v>
      </c>
      <c r="FO204" s="55" t="s">
        <v>1900</v>
      </c>
      <c r="FP204" s="55">
        <v>2</v>
      </c>
      <c r="FQ204" s="125">
        <v>82991076.214849025</v>
      </c>
      <c r="FR204" s="125">
        <v>130489.1135453601</v>
      </c>
      <c r="FS204" s="55">
        <v>2</v>
      </c>
      <c r="FT204" s="55">
        <v>3</v>
      </c>
      <c r="FU204" s="55">
        <v>0</v>
      </c>
      <c r="FV204" s="125">
        <v>300000</v>
      </c>
      <c r="FW204" s="55">
        <v>0</v>
      </c>
      <c r="FX204" s="125">
        <v>17924123.310000002</v>
      </c>
      <c r="FY204" s="55">
        <v>0</v>
      </c>
      <c r="FZ204" s="125">
        <v>29000000</v>
      </c>
      <c r="GA204" s="55" t="s">
        <v>1900</v>
      </c>
      <c r="GB204" s="55" t="s">
        <v>1900</v>
      </c>
      <c r="GC204" s="55" t="s">
        <v>1900</v>
      </c>
      <c r="GD204" s="124">
        <v>95.16</v>
      </c>
      <c r="GE204" s="124">
        <v>31.07</v>
      </c>
      <c r="GF204" s="125">
        <v>4180957.5999999996</v>
      </c>
      <c r="GG204" s="125">
        <v>6594.570347003154</v>
      </c>
      <c r="GH204" s="125">
        <v>7488260.25</v>
      </c>
      <c r="GI204" s="125">
        <v>11811.136041009464</v>
      </c>
      <c r="GJ204" s="125">
        <v>846446.64999999991</v>
      </c>
      <c r="GK204" s="125">
        <v>1335.0893533123026</v>
      </c>
      <c r="GL204" s="125">
        <v>652957.66</v>
      </c>
      <c r="GM204" s="125">
        <v>1029.9016719242902</v>
      </c>
      <c r="GN204" s="125">
        <v>609162.35</v>
      </c>
      <c r="GO204" s="125">
        <v>960.82389589905358</v>
      </c>
      <c r="GP204" s="125">
        <v>30163.78</v>
      </c>
      <c r="GQ204" s="125">
        <v>47.576940063091477</v>
      </c>
      <c r="GR204" s="125">
        <v>231214.38</v>
      </c>
      <c r="GS204" s="125">
        <v>364.69145110410096</v>
      </c>
      <c r="GT204" s="125">
        <v>5118315.43</v>
      </c>
      <c r="GU204" s="125">
        <v>8073.0527287066243</v>
      </c>
      <c r="GV204" s="125">
        <v>-367720.80000000075</v>
      </c>
      <c r="GW204" s="125">
        <v>-580.00126182965414</v>
      </c>
      <c r="GX204" s="55">
        <v>0</v>
      </c>
      <c r="GY204" s="55">
        <v>0</v>
      </c>
      <c r="GZ204" s="55">
        <v>0</v>
      </c>
      <c r="HA204" s="55" t="s">
        <v>1898</v>
      </c>
      <c r="HB204" s="172">
        <v>0.52349948329851903</v>
      </c>
      <c r="HC204" s="123">
        <v>210</v>
      </c>
      <c r="HD204" s="153">
        <v>0.11041009463722397</v>
      </c>
      <c r="HE204" s="123">
        <v>11</v>
      </c>
      <c r="HF204" s="153">
        <v>1.7350157728706624E-2</v>
      </c>
      <c r="HG204" s="123">
        <v>3428</v>
      </c>
      <c r="HH204" s="153">
        <v>1.8023133543638277</v>
      </c>
      <c r="HI204" s="123">
        <v>20</v>
      </c>
      <c r="HJ204" s="153">
        <v>3.1545741324921134E-2</v>
      </c>
      <c r="HK204" s="123">
        <v>1386</v>
      </c>
      <c r="HL204" s="153">
        <v>0.72870662460567825</v>
      </c>
      <c r="HM204" s="123">
        <v>17</v>
      </c>
      <c r="HN204" s="153">
        <v>2.6813880126182965E-2</v>
      </c>
      <c r="HO204" s="123">
        <v>1190</v>
      </c>
      <c r="HP204" s="153">
        <v>0.62565720294426919</v>
      </c>
      <c r="HQ204" s="123">
        <v>724</v>
      </c>
      <c r="HR204" s="153">
        <v>0.38065194532071506</v>
      </c>
      <c r="HS204" s="123">
        <v>7</v>
      </c>
      <c r="HT204" s="153">
        <v>3.5</v>
      </c>
      <c r="HU204" s="123">
        <v>15</v>
      </c>
      <c r="HV204" s="153">
        <v>7.5</v>
      </c>
      <c r="HW204" s="123">
        <v>352</v>
      </c>
      <c r="HX204" s="123">
        <v>117.33333333333333</v>
      </c>
      <c r="HY204" s="153">
        <v>1.6296296296296295</v>
      </c>
      <c r="HZ204" s="123">
        <v>18337</v>
      </c>
      <c r="IA204" s="153">
        <v>9.6409043112513135</v>
      </c>
      <c r="IB204" s="123">
        <v>5</v>
      </c>
      <c r="IC204" s="153">
        <v>7.8864353312302835E-3</v>
      </c>
      <c r="ID204" s="123">
        <v>8901</v>
      </c>
      <c r="IE204" s="153">
        <v>4.6798107255520502</v>
      </c>
      <c r="IF204" s="123">
        <v>660</v>
      </c>
      <c r="IG204" s="153">
        <v>1.0410094637223974</v>
      </c>
      <c r="IH204" s="123">
        <v>640</v>
      </c>
      <c r="II204" s="153">
        <v>0.33648790746582546</v>
      </c>
      <c r="IJ204" s="123">
        <v>100</v>
      </c>
      <c r="IK204" s="153">
        <v>0.15772870662460567</v>
      </c>
      <c r="IL204" s="95">
        <v>0</v>
      </c>
      <c r="IM204" s="95">
        <v>0</v>
      </c>
      <c r="IN204" s="95">
        <v>0</v>
      </c>
      <c r="IO204" s="95">
        <v>0</v>
      </c>
      <c r="IP204" s="95">
        <v>0</v>
      </c>
      <c r="IQ204" s="113" t="s">
        <v>1900</v>
      </c>
      <c r="IR204" s="113" t="s">
        <v>1900</v>
      </c>
      <c r="IS204" s="113" t="s">
        <v>1900</v>
      </c>
      <c r="IT204" s="95">
        <v>78.88</v>
      </c>
      <c r="IU204" s="95">
        <v>6</v>
      </c>
      <c r="IV204" s="113">
        <v>9.4637223974763408E-3</v>
      </c>
      <c r="IW204" s="95">
        <v>6</v>
      </c>
      <c r="IX204" s="95">
        <v>24</v>
      </c>
      <c r="IY204" s="124">
        <f>(IW204/$DW204)*100</f>
        <v>0.94637223974763407</v>
      </c>
      <c r="IZ204" s="124">
        <f>(IX204/$DW204)*100</f>
        <v>3.7854889589905363</v>
      </c>
      <c r="JA204" s="182" t="s">
        <v>272</v>
      </c>
      <c r="JB204" s="182">
        <v>33</v>
      </c>
      <c r="JC204" s="230">
        <v>5.1886792452830191E-2</v>
      </c>
      <c r="JD204" s="205"/>
    </row>
    <row r="205" spans="1:264" s="35" customFormat="1" ht="29.25" customHeight="1">
      <c r="A205" s="122" t="s">
        <v>307</v>
      </c>
      <c r="B205" s="158" t="s">
        <v>307</v>
      </c>
      <c r="C205" s="158" t="s">
        <v>1789</v>
      </c>
      <c r="D205" s="55">
        <v>139</v>
      </c>
      <c r="E205" s="158" t="s">
        <v>1398</v>
      </c>
      <c r="F205" s="145">
        <v>218</v>
      </c>
      <c r="G205" s="55" t="s">
        <v>2179</v>
      </c>
      <c r="H205" s="123">
        <v>150</v>
      </c>
      <c r="I205" s="123">
        <v>163</v>
      </c>
      <c r="J205" s="124">
        <v>1.0866667000000001</v>
      </c>
      <c r="K205" s="124">
        <v>16.742000000000001</v>
      </c>
      <c r="L205" s="123">
        <v>61</v>
      </c>
      <c r="M205" s="123">
        <v>102</v>
      </c>
      <c r="N205" s="123">
        <v>0</v>
      </c>
      <c r="O205" s="123">
        <v>0</v>
      </c>
      <c r="P205" s="123">
        <v>0</v>
      </c>
      <c r="Q205" s="123">
        <v>0</v>
      </c>
      <c r="R205" s="123">
        <v>0</v>
      </c>
      <c r="S205" s="123">
        <v>0</v>
      </c>
      <c r="T205" s="123">
        <v>0</v>
      </c>
      <c r="U205" s="123">
        <v>0</v>
      </c>
      <c r="V205" s="123">
        <v>1</v>
      </c>
      <c r="W205" s="123">
        <v>3</v>
      </c>
      <c r="X205" s="123">
        <v>56</v>
      </c>
      <c r="Y205" s="123">
        <v>62</v>
      </c>
      <c r="Z205" s="123">
        <v>41</v>
      </c>
      <c r="AA205" s="123">
        <v>0</v>
      </c>
      <c r="AB205" s="123">
        <v>162</v>
      </c>
      <c r="AC205" s="123">
        <v>159</v>
      </c>
      <c r="AD205" s="123">
        <v>51</v>
      </c>
      <c r="AE205" s="123">
        <v>26</v>
      </c>
      <c r="AF205" s="123">
        <v>56</v>
      </c>
      <c r="AG205" s="123">
        <v>28</v>
      </c>
      <c r="AH205" s="123">
        <v>2</v>
      </c>
      <c r="AI205" s="123">
        <v>111</v>
      </c>
      <c r="AJ205" s="123">
        <v>33</v>
      </c>
      <c r="AK205" s="123">
        <v>7</v>
      </c>
      <c r="AL205" s="123">
        <v>6</v>
      </c>
      <c r="AM205" s="123">
        <v>8</v>
      </c>
      <c r="AN205" s="125">
        <v>354.52666666666664</v>
      </c>
      <c r="AO205" s="125">
        <v>254</v>
      </c>
      <c r="AP205" s="123">
        <v>1</v>
      </c>
      <c r="AQ205" s="123">
        <v>6</v>
      </c>
      <c r="AR205" s="123">
        <v>89</v>
      </c>
      <c r="AS205" s="123">
        <v>20</v>
      </c>
      <c r="AT205" s="123">
        <v>8</v>
      </c>
      <c r="AU205" s="123">
        <v>10</v>
      </c>
      <c r="AV205" s="123">
        <v>6</v>
      </c>
      <c r="AW205" s="123">
        <v>2</v>
      </c>
      <c r="AX205" s="123">
        <v>1</v>
      </c>
      <c r="AY205" s="123">
        <v>2</v>
      </c>
      <c r="AZ205" s="123">
        <v>5</v>
      </c>
      <c r="BA205" s="125">
        <v>15077.966216216217</v>
      </c>
      <c r="BB205" s="125">
        <v>10536</v>
      </c>
      <c r="BC205" s="123">
        <v>1</v>
      </c>
      <c r="BD205" s="123">
        <v>19</v>
      </c>
      <c r="BE205" s="123">
        <v>86</v>
      </c>
      <c r="BF205" s="123">
        <v>15</v>
      </c>
      <c r="BG205" s="123">
        <v>11</v>
      </c>
      <c r="BH205" s="123">
        <v>6</v>
      </c>
      <c r="BI205" s="123">
        <v>2</v>
      </c>
      <c r="BJ205" s="123">
        <v>1</v>
      </c>
      <c r="BK205" s="123">
        <v>2</v>
      </c>
      <c r="BL205" s="123">
        <v>3</v>
      </c>
      <c r="BM205" s="123">
        <v>2</v>
      </c>
      <c r="BN205" s="123">
        <v>0</v>
      </c>
      <c r="BO205" s="123">
        <v>0</v>
      </c>
      <c r="BP205" s="123">
        <v>0</v>
      </c>
      <c r="BQ205" s="123">
        <v>0</v>
      </c>
      <c r="BR205" s="123">
        <v>0</v>
      </c>
      <c r="BS205" s="123">
        <v>0</v>
      </c>
      <c r="BT205" s="123">
        <v>0</v>
      </c>
      <c r="BU205" s="123">
        <v>0</v>
      </c>
      <c r="BV205" s="123">
        <v>0</v>
      </c>
      <c r="BW205" s="123">
        <v>0</v>
      </c>
      <c r="BX205" s="123">
        <v>10</v>
      </c>
      <c r="BY205" s="125">
        <v>28087.7</v>
      </c>
      <c r="BZ205" s="125">
        <v>24406</v>
      </c>
      <c r="CA205" s="123">
        <v>2</v>
      </c>
      <c r="CB205" s="125">
        <v>23825</v>
      </c>
      <c r="CC205" s="125">
        <v>23825</v>
      </c>
      <c r="CD205" s="123">
        <v>137</v>
      </c>
      <c r="CE205" s="125">
        <v>14191.021897810218</v>
      </c>
      <c r="CF205" s="125">
        <v>10536</v>
      </c>
      <c r="CG205" s="123">
        <v>127</v>
      </c>
      <c r="CH205" s="123">
        <v>14</v>
      </c>
      <c r="CI205" s="123">
        <v>7</v>
      </c>
      <c r="CJ205" s="123">
        <v>0</v>
      </c>
      <c r="CK205" s="123">
        <v>0</v>
      </c>
      <c r="CL205" s="123">
        <v>0</v>
      </c>
      <c r="CM205" s="126">
        <v>0</v>
      </c>
      <c r="CN205" s="123">
        <v>1</v>
      </c>
      <c r="CO205" s="126">
        <v>6.6666666666666671E-3</v>
      </c>
      <c r="CP205" s="123">
        <v>95</v>
      </c>
      <c r="CQ205" s="123">
        <v>0</v>
      </c>
      <c r="CR205" s="126">
        <v>0</v>
      </c>
      <c r="CS205" s="123">
        <v>4</v>
      </c>
      <c r="CT205" s="126">
        <f t="shared" si="33"/>
        <v>2.6666666666666668E-2</v>
      </c>
      <c r="CU205" s="123">
        <v>67</v>
      </c>
      <c r="CV205" s="126">
        <f t="shared" si="34"/>
        <v>0.44666666666666666</v>
      </c>
      <c r="CW205" s="123">
        <v>4</v>
      </c>
      <c r="CX205" s="126">
        <f t="shared" si="35"/>
        <v>2.6666666666666668E-2</v>
      </c>
      <c r="CY205" s="123">
        <v>67</v>
      </c>
      <c r="CZ205" s="126">
        <f t="shared" si="36"/>
        <v>0.44666666666666666</v>
      </c>
      <c r="DA205" s="122" t="s">
        <v>2132</v>
      </c>
      <c r="DB205" s="55"/>
      <c r="DC205" s="55">
        <v>26</v>
      </c>
      <c r="DD205" s="55">
        <v>2</v>
      </c>
      <c r="DE205" s="78" t="s">
        <v>378</v>
      </c>
      <c r="DF205" s="127" t="s">
        <v>379</v>
      </c>
      <c r="DG205" s="78" t="s">
        <v>1399</v>
      </c>
      <c r="DH205" s="127" t="s">
        <v>1400</v>
      </c>
      <c r="DI205" s="78" t="s">
        <v>502</v>
      </c>
      <c r="DJ205" s="127" t="s">
        <v>1043</v>
      </c>
      <c r="DK205" s="78" t="s">
        <v>497</v>
      </c>
      <c r="DL205" s="127" t="s">
        <v>1044</v>
      </c>
      <c r="DM205" s="127" t="s">
        <v>1045</v>
      </c>
      <c r="DN205" s="55" t="s">
        <v>1897</v>
      </c>
      <c r="DO205" s="68">
        <v>6.25</v>
      </c>
      <c r="DP205" s="55" t="s">
        <v>1898</v>
      </c>
      <c r="DQ205" s="55" t="s">
        <v>1904</v>
      </c>
      <c r="DR205" s="127" t="s">
        <v>370</v>
      </c>
      <c r="DS205" s="169"/>
      <c r="DT205" s="77"/>
      <c r="DU205" s="78" t="s">
        <v>519</v>
      </c>
      <c r="DV205" s="123">
        <v>150</v>
      </c>
      <c r="DW205" s="123">
        <v>150</v>
      </c>
      <c r="DX205" s="55">
        <v>0</v>
      </c>
      <c r="DY205" s="55">
        <v>0</v>
      </c>
      <c r="DZ205" s="55">
        <v>75</v>
      </c>
      <c r="EA205" s="55">
        <v>55</v>
      </c>
      <c r="EB205" s="123">
        <v>20</v>
      </c>
      <c r="EC205" s="55">
        <v>0</v>
      </c>
      <c r="ED205" s="55">
        <v>0</v>
      </c>
      <c r="EE205" s="55">
        <v>0</v>
      </c>
      <c r="EF205" s="55">
        <v>0</v>
      </c>
      <c r="EG205" s="55">
        <v>0</v>
      </c>
      <c r="EH205" s="78">
        <v>1</v>
      </c>
      <c r="EI205" s="78">
        <v>0</v>
      </c>
      <c r="EJ205" s="127" t="s">
        <v>268</v>
      </c>
      <c r="EK205" s="127" t="s">
        <v>269</v>
      </c>
      <c r="EL205" s="81">
        <v>27453</v>
      </c>
      <c r="EM205" s="78">
        <v>45</v>
      </c>
      <c r="EN205" s="78" t="s">
        <v>284</v>
      </c>
      <c r="EO205" s="84">
        <v>6773</v>
      </c>
      <c r="EP205" s="78">
        <v>0.28999999999999998</v>
      </c>
      <c r="EQ205" s="263">
        <v>8774.2107116383795</v>
      </c>
      <c r="ER205" s="263">
        <v>13536.774729828699</v>
      </c>
      <c r="ES205" s="84">
        <f t="shared" si="37"/>
        <v>4762.56401819032</v>
      </c>
      <c r="ET205" s="113">
        <f t="shared" si="38"/>
        <v>0.35182413191052547</v>
      </c>
      <c r="EU205" s="55">
        <v>0</v>
      </c>
      <c r="EV205" s="55">
        <v>2</v>
      </c>
      <c r="EW205" s="55" t="s">
        <v>1901</v>
      </c>
      <c r="EX205" s="78" t="s">
        <v>267</v>
      </c>
      <c r="EY205" s="158"/>
      <c r="EZ205" s="158"/>
      <c r="FA205" s="78" t="s">
        <v>267</v>
      </c>
      <c r="FB205" s="55" t="s">
        <v>51</v>
      </c>
      <c r="FC205" s="55" t="s">
        <v>1898</v>
      </c>
      <c r="FD205" s="122"/>
      <c r="FE205" s="55"/>
      <c r="FF205" s="127" t="s">
        <v>267</v>
      </c>
      <c r="FG205" s="55" t="s">
        <v>1904</v>
      </c>
      <c r="FH205" s="78" t="s">
        <v>1401</v>
      </c>
      <c r="FI205" s="78" t="s">
        <v>1402</v>
      </c>
      <c r="FJ205" s="55">
        <v>3805</v>
      </c>
      <c r="FK205" s="55">
        <v>2</v>
      </c>
      <c r="FL205" s="78" t="s">
        <v>1048</v>
      </c>
      <c r="FM205" s="55"/>
      <c r="FN205" s="55" t="s">
        <v>1900</v>
      </c>
      <c r="FO205" s="55" t="s">
        <v>1900</v>
      </c>
      <c r="FP205" s="55">
        <v>0</v>
      </c>
      <c r="FQ205" s="125">
        <v>17836112.689154405</v>
      </c>
      <c r="FR205" s="125">
        <v>118907.41792769603</v>
      </c>
      <c r="FS205" s="55">
        <v>3</v>
      </c>
      <c r="FT205" s="55" t="s">
        <v>1920</v>
      </c>
      <c r="FU205" s="55">
        <v>0</v>
      </c>
      <c r="FV205" s="125">
        <v>2200385.5300000003</v>
      </c>
      <c r="FW205" s="55">
        <v>0</v>
      </c>
      <c r="FX205" s="125">
        <v>2044023.17</v>
      </c>
      <c r="FY205" s="55">
        <v>0</v>
      </c>
      <c r="FZ205" s="125">
        <v>0</v>
      </c>
      <c r="GA205" s="55" t="s">
        <v>1900</v>
      </c>
      <c r="GB205" s="55" t="s">
        <v>1900</v>
      </c>
      <c r="GC205" s="55" t="s">
        <v>1900</v>
      </c>
      <c r="GD205" s="124">
        <v>90.25</v>
      </c>
      <c r="GE205" s="124">
        <v>14.67</v>
      </c>
      <c r="GF205" s="125">
        <v>573893.9</v>
      </c>
      <c r="GG205" s="125">
        <v>3825.9593333333337</v>
      </c>
      <c r="GH205" s="125">
        <v>1692208.18</v>
      </c>
      <c r="GI205" s="125">
        <v>11281.387866666666</v>
      </c>
      <c r="GJ205" s="125">
        <v>267283.07</v>
      </c>
      <c r="GK205" s="125">
        <v>1781.8871333333334</v>
      </c>
      <c r="GL205" s="125">
        <v>156209.47</v>
      </c>
      <c r="GM205" s="125">
        <v>1041.3964666666666</v>
      </c>
      <c r="GN205" s="125">
        <v>108771.66</v>
      </c>
      <c r="GO205" s="125">
        <v>725.14440000000002</v>
      </c>
      <c r="GP205" s="125">
        <v>4972.18</v>
      </c>
      <c r="GQ205" s="125">
        <v>33.147866666666665</v>
      </c>
      <c r="GR205" s="125">
        <v>9985.6</v>
      </c>
      <c r="GS205" s="125">
        <v>66.570666666666668</v>
      </c>
      <c r="GT205" s="125">
        <v>1144986.1999999997</v>
      </c>
      <c r="GU205" s="125">
        <v>7633.2413333333316</v>
      </c>
      <c r="GV205" s="125">
        <v>-435205.43999999994</v>
      </c>
      <c r="GW205" s="125">
        <v>-2901.3695999999995</v>
      </c>
      <c r="GX205" s="55">
        <v>0</v>
      </c>
      <c r="GY205" s="55">
        <v>0</v>
      </c>
      <c r="GZ205" s="55">
        <v>0</v>
      </c>
      <c r="HA205" s="55" t="s">
        <v>1898</v>
      </c>
      <c r="HB205" s="172">
        <v>0.5626045927519292</v>
      </c>
      <c r="HC205" s="123">
        <v>7</v>
      </c>
      <c r="HD205" s="153">
        <v>1.5555555555555557E-2</v>
      </c>
      <c r="HE205" s="123">
        <v>1</v>
      </c>
      <c r="HF205" s="153">
        <v>6.6666666666666671E-3</v>
      </c>
      <c r="HG205" s="123">
        <v>595</v>
      </c>
      <c r="HH205" s="153">
        <v>1.3222222222222222</v>
      </c>
      <c r="HI205" s="123">
        <v>4</v>
      </c>
      <c r="HJ205" s="153">
        <v>2.6666666666666668E-2</v>
      </c>
      <c r="HK205" s="123">
        <v>375</v>
      </c>
      <c r="HL205" s="153">
        <v>0.83333333333333337</v>
      </c>
      <c r="HM205" s="123">
        <v>6</v>
      </c>
      <c r="HN205" s="153">
        <v>0.04</v>
      </c>
      <c r="HO205" s="123">
        <v>123</v>
      </c>
      <c r="HP205" s="153">
        <v>0.27333333333333332</v>
      </c>
      <c r="HQ205" s="123">
        <v>228</v>
      </c>
      <c r="HR205" s="153">
        <v>0.50666666666666671</v>
      </c>
      <c r="HS205" s="123">
        <v>0</v>
      </c>
      <c r="HT205" s="153">
        <v>0</v>
      </c>
      <c r="HU205" s="123">
        <v>5</v>
      </c>
      <c r="HV205" s="153">
        <v>2.5</v>
      </c>
      <c r="HW205" s="123">
        <v>38</v>
      </c>
      <c r="HX205" s="123">
        <v>12.666666666666666</v>
      </c>
      <c r="HY205" s="153">
        <v>0.52777777777777779</v>
      </c>
      <c r="HZ205" s="123">
        <v>2695</v>
      </c>
      <c r="IA205" s="153">
        <v>5.9888888888888889</v>
      </c>
      <c r="IB205" s="123">
        <v>1</v>
      </c>
      <c r="IC205" s="153">
        <v>6.6666666666666671E-3</v>
      </c>
      <c r="ID205" s="123">
        <v>1792</v>
      </c>
      <c r="IE205" s="153">
        <v>3.9822222222222226</v>
      </c>
      <c r="IF205" s="123">
        <v>100</v>
      </c>
      <c r="IG205" s="153">
        <v>0.66666666666666663</v>
      </c>
      <c r="IH205" s="123">
        <v>140</v>
      </c>
      <c r="II205" s="153">
        <v>0.31111111111111112</v>
      </c>
      <c r="IJ205" s="123">
        <v>10</v>
      </c>
      <c r="IK205" s="153">
        <v>6.6666666666666666E-2</v>
      </c>
      <c r="IL205" s="95">
        <v>0</v>
      </c>
      <c r="IM205" s="95">
        <v>0</v>
      </c>
      <c r="IN205" s="95">
        <v>0</v>
      </c>
      <c r="IO205" s="95">
        <v>0</v>
      </c>
      <c r="IP205" s="95">
        <v>0</v>
      </c>
      <c r="IQ205" s="113" t="s">
        <v>1900</v>
      </c>
      <c r="IR205" s="113" t="s">
        <v>1900</v>
      </c>
      <c r="IS205" s="113" t="s">
        <v>1900</v>
      </c>
      <c r="IT205" s="95">
        <v>78.88</v>
      </c>
      <c r="IU205" s="95">
        <v>2</v>
      </c>
      <c r="IV205" s="113">
        <v>1.3333333333333334E-2</v>
      </c>
      <c r="IW205" s="95" t="s">
        <v>1900</v>
      </c>
      <c r="IX205" s="95" t="s">
        <v>1900</v>
      </c>
      <c r="IY205" s="124" t="s">
        <v>1900</v>
      </c>
      <c r="IZ205" s="124" t="s">
        <v>1900</v>
      </c>
      <c r="JA205" s="182" t="s">
        <v>267</v>
      </c>
      <c r="JB205" s="182">
        <v>0</v>
      </c>
      <c r="JC205" s="230">
        <v>0</v>
      </c>
      <c r="JD205" s="205"/>
    </row>
    <row r="206" spans="1:264" s="35" customFormat="1" ht="29.25" customHeight="1">
      <c r="A206" s="122" t="s">
        <v>307</v>
      </c>
      <c r="B206" s="158" t="s">
        <v>307</v>
      </c>
      <c r="C206" s="158" t="s">
        <v>1809</v>
      </c>
      <c r="D206" s="55">
        <v>241</v>
      </c>
      <c r="E206" s="158" t="s">
        <v>1252</v>
      </c>
      <c r="F206" s="145">
        <v>277</v>
      </c>
      <c r="G206" s="55" t="s">
        <v>2182</v>
      </c>
      <c r="H206" s="123">
        <v>95</v>
      </c>
      <c r="I206" s="123">
        <v>104</v>
      </c>
      <c r="J206" s="124">
        <v>1.0947368</v>
      </c>
      <c r="K206" s="124">
        <v>12.609473700000001</v>
      </c>
      <c r="L206" s="123">
        <v>48</v>
      </c>
      <c r="M206" s="123">
        <v>56</v>
      </c>
      <c r="N206" s="123">
        <v>0</v>
      </c>
      <c r="O206" s="123">
        <v>0</v>
      </c>
      <c r="P206" s="123">
        <v>0</v>
      </c>
      <c r="Q206" s="123">
        <v>0</v>
      </c>
      <c r="R206" s="123">
        <v>0</v>
      </c>
      <c r="S206" s="123">
        <v>0</v>
      </c>
      <c r="T206" s="123">
        <v>0</v>
      </c>
      <c r="U206" s="123">
        <v>0</v>
      </c>
      <c r="V206" s="123">
        <v>0</v>
      </c>
      <c r="W206" s="123">
        <v>4</v>
      </c>
      <c r="X206" s="123">
        <v>41</v>
      </c>
      <c r="Y206" s="123">
        <v>38</v>
      </c>
      <c r="Z206" s="123">
        <v>21</v>
      </c>
      <c r="AA206" s="123">
        <v>0</v>
      </c>
      <c r="AB206" s="123">
        <v>104</v>
      </c>
      <c r="AC206" s="123">
        <v>100</v>
      </c>
      <c r="AD206" s="123">
        <v>24</v>
      </c>
      <c r="AE206" s="123">
        <v>33</v>
      </c>
      <c r="AF206" s="123">
        <v>31</v>
      </c>
      <c r="AG206" s="123">
        <v>16</v>
      </c>
      <c r="AH206" s="123">
        <v>0</v>
      </c>
      <c r="AI206" s="123">
        <v>67</v>
      </c>
      <c r="AJ206" s="123">
        <v>22</v>
      </c>
      <c r="AK206" s="123">
        <v>10</v>
      </c>
      <c r="AL206" s="123">
        <v>4</v>
      </c>
      <c r="AM206" s="123">
        <v>7</v>
      </c>
      <c r="AN206" s="125">
        <v>325.46315789473687</v>
      </c>
      <c r="AO206" s="125">
        <v>251</v>
      </c>
      <c r="AP206" s="123">
        <v>1</v>
      </c>
      <c r="AQ206" s="123">
        <v>4</v>
      </c>
      <c r="AR206" s="123">
        <v>60</v>
      </c>
      <c r="AS206" s="123">
        <v>10</v>
      </c>
      <c r="AT206" s="123">
        <v>8</v>
      </c>
      <c r="AU206" s="123">
        <v>6</v>
      </c>
      <c r="AV206" s="123">
        <v>1</v>
      </c>
      <c r="AW206" s="123">
        <v>1</v>
      </c>
      <c r="AX206" s="123">
        <v>3</v>
      </c>
      <c r="AY206" s="123">
        <v>0</v>
      </c>
      <c r="AZ206" s="123">
        <v>1</v>
      </c>
      <c r="BA206" s="125">
        <v>13702.096774193549</v>
      </c>
      <c r="BB206" s="125">
        <v>10524</v>
      </c>
      <c r="BC206" s="123">
        <v>3</v>
      </c>
      <c r="BD206" s="123">
        <v>20</v>
      </c>
      <c r="BE206" s="123">
        <v>46</v>
      </c>
      <c r="BF206" s="123">
        <v>10</v>
      </c>
      <c r="BG206" s="123">
        <v>7</v>
      </c>
      <c r="BH206" s="123">
        <v>2</v>
      </c>
      <c r="BI206" s="123">
        <v>1</v>
      </c>
      <c r="BJ206" s="123">
        <v>3</v>
      </c>
      <c r="BK206" s="123">
        <v>1</v>
      </c>
      <c r="BL206" s="123">
        <v>0</v>
      </c>
      <c r="BM206" s="123">
        <v>0</v>
      </c>
      <c r="BN206" s="123">
        <v>0</v>
      </c>
      <c r="BO206" s="123">
        <v>0</v>
      </c>
      <c r="BP206" s="123">
        <v>0</v>
      </c>
      <c r="BQ206" s="123">
        <v>0</v>
      </c>
      <c r="BR206" s="123">
        <v>0</v>
      </c>
      <c r="BS206" s="123">
        <v>0</v>
      </c>
      <c r="BT206" s="123">
        <v>0</v>
      </c>
      <c r="BU206" s="123">
        <v>0</v>
      </c>
      <c r="BV206" s="123">
        <v>0</v>
      </c>
      <c r="BW206" s="123">
        <v>0</v>
      </c>
      <c r="BX206" s="123">
        <v>9</v>
      </c>
      <c r="BY206" s="125">
        <v>24408.333333333332</v>
      </c>
      <c r="BZ206" s="125">
        <v>24805</v>
      </c>
      <c r="CA206" s="123">
        <v>3</v>
      </c>
      <c r="CB206" s="125">
        <v>4364</v>
      </c>
      <c r="CC206" s="125">
        <v>4200</v>
      </c>
      <c r="CD206" s="123">
        <v>81</v>
      </c>
      <c r="CE206" s="125">
        <v>12858.37037037037</v>
      </c>
      <c r="CF206" s="125">
        <v>10428</v>
      </c>
      <c r="CG206" s="123">
        <v>83</v>
      </c>
      <c r="CH206" s="123">
        <v>9</v>
      </c>
      <c r="CI206" s="123">
        <v>1</v>
      </c>
      <c r="CJ206" s="123">
        <v>0</v>
      </c>
      <c r="CK206" s="123">
        <v>0</v>
      </c>
      <c r="CL206" s="123">
        <v>0</v>
      </c>
      <c r="CM206" s="126">
        <v>0</v>
      </c>
      <c r="CN206" s="123">
        <v>0</v>
      </c>
      <c r="CO206" s="126">
        <v>0</v>
      </c>
      <c r="CP206" s="123">
        <v>62</v>
      </c>
      <c r="CQ206" s="123">
        <v>0</v>
      </c>
      <c r="CR206" s="126">
        <v>0</v>
      </c>
      <c r="CS206" s="123">
        <v>0</v>
      </c>
      <c r="CT206" s="126">
        <f t="shared" si="33"/>
        <v>0</v>
      </c>
      <c r="CU206" s="123">
        <v>37</v>
      </c>
      <c r="CV206" s="126">
        <f t="shared" si="34"/>
        <v>0.38947368421052631</v>
      </c>
      <c r="CW206" s="123">
        <v>0</v>
      </c>
      <c r="CX206" s="126">
        <f t="shared" si="35"/>
        <v>0</v>
      </c>
      <c r="CY206" s="123">
        <v>37</v>
      </c>
      <c r="CZ206" s="126">
        <f t="shared" si="36"/>
        <v>0.38947368421052631</v>
      </c>
      <c r="DA206" s="122" t="s">
        <v>2162</v>
      </c>
      <c r="DB206" s="55"/>
      <c r="DC206" s="55">
        <v>0</v>
      </c>
      <c r="DD206" s="55">
        <v>0</v>
      </c>
      <c r="DE206" s="78" t="s">
        <v>309</v>
      </c>
      <c r="DF206" s="127" t="s">
        <v>310</v>
      </c>
      <c r="DG206" s="78" t="s">
        <v>366</v>
      </c>
      <c r="DH206" s="127" t="s">
        <v>367</v>
      </c>
      <c r="DI206" s="78" t="s">
        <v>313</v>
      </c>
      <c r="DJ206" s="127" t="s">
        <v>314</v>
      </c>
      <c r="DK206" s="78" t="s">
        <v>280</v>
      </c>
      <c r="DL206" s="127" t="s">
        <v>315</v>
      </c>
      <c r="DM206" s="127" t="s">
        <v>369</v>
      </c>
      <c r="DN206" s="55" t="s">
        <v>1897</v>
      </c>
      <c r="DO206" s="68">
        <v>9.7087378640776691</v>
      </c>
      <c r="DP206" s="55" t="s">
        <v>1898</v>
      </c>
      <c r="DQ206" s="55" t="s">
        <v>272</v>
      </c>
      <c r="DR206" s="127" t="s">
        <v>370</v>
      </c>
      <c r="DS206" s="169" t="s">
        <v>2183</v>
      </c>
      <c r="DT206" s="77"/>
      <c r="DU206" s="78" t="s">
        <v>519</v>
      </c>
      <c r="DV206" s="123">
        <v>97</v>
      </c>
      <c r="DW206" s="123">
        <v>96</v>
      </c>
      <c r="DX206" s="55">
        <v>1</v>
      </c>
      <c r="DY206" s="55">
        <v>0</v>
      </c>
      <c r="DZ206" s="55">
        <v>52</v>
      </c>
      <c r="EA206" s="55">
        <v>36</v>
      </c>
      <c r="EB206" s="123">
        <v>9</v>
      </c>
      <c r="EC206" s="55">
        <v>0</v>
      </c>
      <c r="ED206" s="55">
        <v>0</v>
      </c>
      <c r="EE206" s="55">
        <v>0</v>
      </c>
      <c r="EF206" s="55">
        <v>0</v>
      </c>
      <c r="EG206" s="55">
        <v>0</v>
      </c>
      <c r="EH206" s="78">
        <v>1</v>
      </c>
      <c r="EI206" s="78">
        <v>0</v>
      </c>
      <c r="EJ206" s="127" t="s">
        <v>268</v>
      </c>
      <c r="EK206" s="127" t="s">
        <v>269</v>
      </c>
      <c r="EL206" s="81">
        <v>28245</v>
      </c>
      <c r="EM206" s="78">
        <v>43</v>
      </c>
      <c r="EN206" s="78" t="s">
        <v>1253</v>
      </c>
      <c r="EO206" s="84">
        <v>6491</v>
      </c>
      <c r="EP206" s="78">
        <v>0.23</v>
      </c>
      <c r="EQ206" s="263">
        <v>6122.2822160156102</v>
      </c>
      <c r="ER206" s="263">
        <v>10215.4540848499</v>
      </c>
      <c r="ES206" s="84">
        <f t="shared" si="37"/>
        <v>4093.1718688342899</v>
      </c>
      <c r="ET206" s="113">
        <f t="shared" si="38"/>
        <v>0.40068428038893511</v>
      </c>
      <c r="EU206" s="55">
        <v>4</v>
      </c>
      <c r="EV206" s="55">
        <v>2</v>
      </c>
      <c r="EW206" s="55" t="s">
        <v>1898</v>
      </c>
      <c r="EX206" s="78" t="s">
        <v>271</v>
      </c>
      <c r="EY206" s="158"/>
      <c r="EZ206" s="158"/>
      <c r="FA206" s="78" t="s">
        <v>267</v>
      </c>
      <c r="FB206" s="55" t="s">
        <v>51</v>
      </c>
      <c r="FC206" s="55" t="s">
        <v>1898</v>
      </c>
      <c r="FD206" s="122"/>
      <c r="FE206" s="55"/>
      <c r="FF206" s="127" t="s">
        <v>272</v>
      </c>
      <c r="FG206" s="55" t="s">
        <v>1904</v>
      </c>
      <c r="FH206" s="78" t="s">
        <v>1254</v>
      </c>
      <c r="FI206" s="78" t="s">
        <v>374</v>
      </c>
      <c r="FJ206" s="55">
        <v>3804</v>
      </c>
      <c r="FK206" s="55">
        <v>5</v>
      </c>
      <c r="FL206" s="78" t="s">
        <v>792</v>
      </c>
      <c r="FM206" s="55"/>
      <c r="FN206" s="55" t="s">
        <v>1900</v>
      </c>
      <c r="FO206" s="55" t="s">
        <v>1900</v>
      </c>
      <c r="FP206" s="55">
        <v>0</v>
      </c>
      <c r="FQ206" s="125">
        <v>17307269.85570462</v>
      </c>
      <c r="FR206" s="125">
        <v>178425.46242994454</v>
      </c>
      <c r="FS206" s="55">
        <v>3</v>
      </c>
      <c r="FT206" s="55">
        <v>4</v>
      </c>
      <c r="FU206" s="55">
        <v>2</v>
      </c>
      <c r="FV206" s="125">
        <v>1346866.58</v>
      </c>
      <c r="FW206" s="55">
        <v>0</v>
      </c>
      <c r="FX206" s="125">
        <v>0</v>
      </c>
      <c r="FY206" s="55">
        <v>0</v>
      </c>
      <c r="FZ206" s="125">
        <v>0</v>
      </c>
      <c r="GA206" s="55" t="s">
        <v>1900</v>
      </c>
      <c r="GB206" s="55" t="s">
        <v>1900</v>
      </c>
      <c r="GC206" s="55" t="s">
        <v>1900</v>
      </c>
      <c r="GD206" s="124">
        <v>89.16</v>
      </c>
      <c r="GE206" s="124">
        <v>25</v>
      </c>
      <c r="GF206" s="125">
        <v>272737.38999999996</v>
      </c>
      <c r="GG206" s="125">
        <v>2841.0144791666662</v>
      </c>
      <c r="GH206" s="125">
        <v>1113181.44</v>
      </c>
      <c r="GI206" s="125">
        <v>11595.64</v>
      </c>
      <c r="GJ206" s="125">
        <v>60999.8</v>
      </c>
      <c r="GK206" s="125">
        <v>635.41458333333333</v>
      </c>
      <c r="GL206" s="125">
        <v>99030.93</v>
      </c>
      <c r="GM206" s="125">
        <v>1031.5721874999999</v>
      </c>
      <c r="GN206" s="125">
        <v>18142</v>
      </c>
      <c r="GO206" s="125">
        <v>188.97916666666666</v>
      </c>
      <c r="GP206" s="125">
        <v>9735.41</v>
      </c>
      <c r="GQ206" s="125">
        <v>101.41052083333334</v>
      </c>
      <c r="GR206" s="125">
        <v>3949.1400000000003</v>
      </c>
      <c r="GS206" s="125">
        <v>41.136875000000003</v>
      </c>
      <c r="GT206" s="125">
        <v>921324.15999999992</v>
      </c>
      <c r="GU206" s="125">
        <v>9597.1266666666652</v>
      </c>
      <c r="GV206" s="125">
        <v>-286485.51</v>
      </c>
      <c r="GW206" s="125">
        <v>-2984.2240624999999</v>
      </c>
      <c r="GX206" s="55">
        <v>0</v>
      </c>
      <c r="GY206" s="55">
        <v>0</v>
      </c>
      <c r="GZ206" s="55">
        <v>0</v>
      </c>
      <c r="HA206" s="55" t="s">
        <v>1901</v>
      </c>
      <c r="HB206" s="172">
        <v>0.81856888847006382</v>
      </c>
      <c r="HC206" s="123">
        <v>8</v>
      </c>
      <c r="HD206" s="153">
        <v>2.7777777777777776E-2</v>
      </c>
      <c r="HE206" s="123">
        <v>0</v>
      </c>
      <c r="HF206" s="153">
        <v>0</v>
      </c>
      <c r="HG206" s="123">
        <v>233</v>
      </c>
      <c r="HH206" s="153">
        <v>0.80902777777777779</v>
      </c>
      <c r="HI206" s="123">
        <v>5</v>
      </c>
      <c r="HJ206" s="153">
        <v>5.2083333333333336E-2</v>
      </c>
      <c r="HK206" s="123">
        <v>270</v>
      </c>
      <c r="HL206" s="153">
        <v>0.9375</v>
      </c>
      <c r="HM206" s="123">
        <v>0</v>
      </c>
      <c r="HN206" s="153">
        <v>0</v>
      </c>
      <c r="HO206" s="123">
        <v>65</v>
      </c>
      <c r="HP206" s="153">
        <v>0.22569444444444445</v>
      </c>
      <c r="HQ206" s="123">
        <v>47</v>
      </c>
      <c r="HR206" s="153">
        <v>0.16319444444444445</v>
      </c>
      <c r="HS206" s="123">
        <v>0</v>
      </c>
      <c r="HT206" s="153">
        <v>0</v>
      </c>
      <c r="HU206" s="123">
        <v>1</v>
      </c>
      <c r="HV206" s="153">
        <v>0.5</v>
      </c>
      <c r="HW206" s="123">
        <v>55</v>
      </c>
      <c r="HX206" s="123">
        <v>18.333333333333332</v>
      </c>
      <c r="HY206" s="153">
        <v>0.76388888888888884</v>
      </c>
      <c r="HZ206" s="123">
        <v>1560</v>
      </c>
      <c r="IA206" s="153">
        <v>5.416666666666667</v>
      </c>
      <c r="IB206" s="123">
        <v>3</v>
      </c>
      <c r="IC206" s="153">
        <v>3.125E-2</v>
      </c>
      <c r="ID206" s="123">
        <v>973</v>
      </c>
      <c r="IE206" s="153">
        <v>3.3784722222222219</v>
      </c>
      <c r="IF206" s="123">
        <v>69</v>
      </c>
      <c r="IG206" s="153">
        <v>0.71875</v>
      </c>
      <c r="IH206" s="123">
        <v>119</v>
      </c>
      <c r="II206" s="153">
        <v>0.41319444444444442</v>
      </c>
      <c r="IJ206" s="123">
        <v>17</v>
      </c>
      <c r="IK206" s="153">
        <v>0.17708333333333334</v>
      </c>
      <c r="IL206" s="95">
        <v>0</v>
      </c>
      <c r="IM206" s="95">
        <v>0</v>
      </c>
      <c r="IN206" s="95">
        <v>0</v>
      </c>
      <c r="IO206" s="95">
        <v>0</v>
      </c>
      <c r="IP206" s="95">
        <v>0</v>
      </c>
      <c r="IQ206" s="113" t="s">
        <v>1900</v>
      </c>
      <c r="IR206" s="113" t="s">
        <v>1900</v>
      </c>
      <c r="IS206" s="113" t="s">
        <v>1900</v>
      </c>
      <c r="IT206" s="95">
        <v>15</v>
      </c>
      <c r="IU206" s="95">
        <v>3</v>
      </c>
      <c r="IV206" s="113">
        <v>3.125E-2</v>
      </c>
      <c r="IW206" s="95" t="s">
        <v>1900</v>
      </c>
      <c r="IX206" s="95" t="s">
        <v>1900</v>
      </c>
      <c r="IY206" s="124" t="s">
        <v>1900</v>
      </c>
      <c r="IZ206" s="124" t="s">
        <v>1900</v>
      </c>
      <c r="JA206" s="182" t="s">
        <v>267</v>
      </c>
      <c r="JB206" s="182">
        <v>5</v>
      </c>
      <c r="JC206" s="230">
        <v>5.1546391752577317E-2</v>
      </c>
      <c r="JD206" s="205"/>
    </row>
    <row r="207" spans="1:264" s="35" customFormat="1" ht="29.25" customHeight="1">
      <c r="A207" s="122" t="s">
        <v>307</v>
      </c>
      <c r="B207" s="158" t="s">
        <v>307</v>
      </c>
      <c r="C207" s="158" t="s">
        <v>1809</v>
      </c>
      <c r="D207" s="55">
        <v>241</v>
      </c>
      <c r="E207" s="158" t="s">
        <v>1297</v>
      </c>
      <c r="F207" s="145">
        <v>204</v>
      </c>
      <c r="G207" s="55" t="s">
        <v>2182</v>
      </c>
      <c r="H207" s="123">
        <v>88</v>
      </c>
      <c r="I207" s="123">
        <v>209</v>
      </c>
      <c r="J207" s="124">
        <v>2.375</v>
      </c>
      <c r="K207" s="124">
        <v>23.464772700000001</v>
      </c>
      <c r="L207" s="123">
        <v>81</v>
      </c>
      <c r="M207" s="123">
        <v>128</v>
      </c>
      <c r="N207" s="123">
        <v>15</v>
      </c>
      <c r="O207" s="123">
        <v>15</v>
      </c>
      <c r="P207" s="123">
        <v>15</v>
      </c>
      <c r="Q207" s="123">
        <v>24</v>
      </c>
      <c r="R207" s="123">
        <v>22</v>
      </c>
      <c r="S207" s="123">
        <v>19</v>
      </c>
      <c r="T207" s="123">
        <v>23</v>
      </c>
      <c r="U207" s="123">
        <v>21</v>
      </c>
      <c r="V207" s="123">
        <v>11</v>
      </c>
      <c r="W207" s="123">
        <v>13</v>
      </c>
      <c r="X207" s="123">
        <v>14</v>
      </c>
      <c r="Y207" s="123">
        <v>10</v>
      </c>
      <c r="Z207" s="123">
        <v>7</v>
      </c>
      <c r="AA207" s="123">
        <v>59</v>
      </c>
      <c r="AB207" s="123">
        <v>40</v>
      </c>
      <c r="AC207" s="123">
        <v>31</v>
      </c>
      <c r="AD207" s="123">
        <v>16</v>
      </c>
      <c r="AE207" s="123">
        <v>111</v>
      </c>
      <c r="AF207" s="123">
        <v>77</v>
      </c>
      <c r="AG207" s="123">
        <v>5</v>
      </c>
      <c r="AH207" s="123">
        <v>0</v>
      </c>
      <c r="AI207" s="123">
        <v>40</v>
      </c>
      <c r="AJ207" s="123">
        <v>10</v>
      </c>
      <c r="AK207" s="123">
        <v>2</v>
      </c>
      <c r="AL207" s="123">
        <v>2</v>
      </c>
      <c r="AM207" s="123">
        <v>13</v>
      </c>
      <c r="AN207" s="125">
        <v>535.5454545454545</v>
      </c>
      <c r="AO207" s="125">
        <v>341.5</v>
      </c>
      <c r="AP207" s="123">
        <v>6</v>
      </c>
      <c r="AQ207" s="123">
        <v>4</v>
      </c>
      <c r="AR207" s="123">
        <v>29</v>
      </c>
      <c r="AS207" s="123">
        <v>10</v>
      </c>
      <c r="AT207" s="123">
        <v>6</v>
      </c>
      <c r="AU207" s="123">
        <v>8</v>
      </c>
      <c r="AV207" s="123">
        <v>4</v>
      </c>
      <c r="AW207" s="123">
        <v>3</v>
      </c>
      <c r="AX207" s="123">
        <v>2</v>
      </c>
      <c r="AY207" s="123">
        <v>2</v>
      </c>
      <c r="AZ207" s="123">
        <v>14</v>
      </c>
      <c r="BA207" s="125">
        <v>26258.563218390806</v>
      </c>
      <c r="BB207" s="125">
        <v>16224</v>
      </c>
      <c r="BC207" s="123">
        <v>4</v>
      </c>
      <c r="BD207" s="123">
        <v>16</v>
      </c>
      <c r="BE207" s="123">
        <v>18</v>
      </c>
      <c r="BF207" s="123">
        <v>13</v>
      </c>
      <c r="BG207" s="123">
        <v>9</v>
      </c>
      <c r="BH207" s="123">
        <v>3</v>
      </c>
      <c r="BI207" s="123">
        <v>3</v>
      </c>
      <c r="BJ207" s="123">
        <v>1</v>
      </c>
      <c r="BK207" s="123">
        <v>4</v>
      </c>
      <c r="BL207" s="123">
        <v>4</v>
      </c>
      <c r="BM207" s="123">
        <v>4</v>
      </c>
      <c r="BN207" s="123">
        <v>1</v>
      </c>
      <c r="BO207" s="123">
        <v>0</v>
      </c>
      <c r="BP207" s="123">
        <v>1</v>
      </c>
      <c r="BQ207" s="123">
        <v>0</v>
      </c>
      <c r="BR207" s="123">
        <v>2</v>
      </c>
      <c r="BS207" s="123">
        <v>0</v>
      </c>
      <c r="BT207" s="123">
        <v>0</v>
      </c>
      <c r="BU207" s="123">
        <v>2</v>
      </c>
      <c r="BV207" s="123">
        <v>0</v>
      </c>
      <c r="BW207" s="123">
        <v>2</v>
      </c>
      <c r="BX207" s="123">
        <v>39</v>
      </c>
      <c r="BY207" s="125">
        <v>40433.820512820515</v>
      </c>
      <c r="BZ207" s="125">
        <v>33083</v>
      </c>
      <c r="CA207" s="123">
        <v>18</v>
      </c>
      <c r="CB207" s="125">
        <v>17592.111111111109</v>
      </c>
      <c r="CC207" s="125">
        <v>12742</v>
      </c>
      <c r="CD207" s="123">
        <v>32</v>
      </c>
      <c r="CE207" s="125">
        <v>14071.6875</v>
      </c>
      <c r="CF207" s="125">
        <v>10536</v>
      </c>
      <c r="CG207" s="123">
        <v>61</v>
      </c>
      <c r="CH207" s="123">
        <v>14</v>
      </c>
      <c r="CI207" s="123">
        <v>6</v>
      </c>
      <c r="CJ207" s="123">
        <v>5</v>
      </c>
      <c r="CK207" s="123">
        <v>1</v>
      </c>
      <c r="CL207" s="123">
        <v>1</v>
      </c>
      <c r="CM207" s="126">
        <v>1.1363636363636364E-2</v>
      </c>
      <c r="CN207" s="123">
        <v>6</v>
      </c>
      <c r="CO207" s="126">
        <v>6.8181818181818177E-2</v>
      </c>
      <c r="CP207" s="123">
        <v>44</v>
      </c>
      <c r="CQ207" s="123">
        <v>18</v>
      </c>
      <c r="CR207" s="126">
        <v>8.6124401913875603E-2</v>
      </c>
      <c r="CS207" s="123">
        <v>10</v>
      </c>
      <c r="CT207" s="126">
        <f t="shared" si="33"/>
        <v>0.11363636363636363</v>
      </c>
      <c r="CU207" s="123">
        <v>46</v>
      </c>
      <c r="CV207" s="126">
        <f t="shared" si="34"/>
        <v>0.52272727272727271</v>
      </c>
      <c r="CW207" s="123">
        <v>3</v>
      </c>
      <c r="CX207" s="126">
        <f t="shared" si="35"/>
        <v>3.4090909090909088E-2</v>
      </c>
      <c r="CY207" s="123">
        <v>20</v>
      </c>
      <c r="CZ207" s="126">
        <f t="shared" si="36"/>
        <v>0.22727272727272727</v>
      </c>
      <c r="DA207" s="122" t="s">
        <v>2162</v>
      </c>
      <c r="DB207" s="55"/>
      <c r="DC207" s="55">
        <v>0</v>
      </c>
      <c r="DD207" s="55">
        <v>0</v>
      </c>
      <c r="DE207" s="78" t="s">
        <v>309</v>
      </c>
      <c r="DF207" s="127" t="s">
        <v>310</v>
      </c>
      <c r="DG207" s="78" t="s">
        <v>366</v>
      </c>
      <c r="DH207" s="127" t="s">
        <v>367</v>
      </c>
      <c r="DI207" s="78" t="s">
        <v>313</v>
      </c>
      <c r="DJ207" s="127" t="s">
        <v>314</v>
      </c>
      <c r="DK207" s="78" t="s">
        <v>280</v>
      </c>
      <c r="DL207" s="127" t="s">
        <v>315</v>
      </c>
      <c r="DM207" s="127" t="s">
        <v>369</v>
      </c>
      <c r="DN207" s="55" t="s">
        <v>1897</v>
      </c>
      <c r="DO207" s="68">
        <v>39.024390243902438</v>
      </c>
      <c r="DP207" s="55" t="s">
        <v>1898</v>
      </c>
      <c r="DQ207" s="55" t="s">
        <v>272</v>
      </c>
      <c r="DR207" s="127" t="s">
        <v>370</v>
      </c>
      <c r="DS207" s="169" t="s">
        <v>2184</v>
      </c>
      <c r="DT207" s="78">
        <v>2020</v>
      </c>
      <c r="DU207" s="78" t="s">
        <v>267</v>
      </c>
      <c r="DV207" s="123">
        <v>90</v>
      </c>
      <c r="DW207" s="123">
        <v>88</v>
      </c>
      <c r="DX207" s="55">
        <v>1</v>
      </c>
      <c r="DY207" s="55">
        <v>1</v>
      </c>
      <c r="DZ207" s="55">
        <v>0</v>
      </c>
      <c r="EA207" s="55">
        <v>27</v>
      </c>
      <c r="EB207" s="123">
        <v>34</v>
      </c>
      <c r="EC207" s="55">
        <v>17</v>
      </c>
      <c r="ED207" s="55">
        <v>12</v>
      </c>
      <c r="EE207" s="55">
        <v>0</v>
      </c>
      <c r="EF207" s="55">
        <v>0</v>
      </c>
      <c r="EG207" s="55">
        <v>0</v>
      </c>
      <c r="EH207" s="78">
        <v>2</v>
      </c>
      <c r="EI207" s="78">
        <v>1</v>
      </c>
      <c r="EJ207" s="127" t="s">
        <v>268</v>
      </c>
      <c r="EK207" s="127" t="s">
        <v>290</v>
      </c>
      <c r="EL207" s="81">
        <v>25658</v>
      </c>
      <c r="EM207" s="78">
        <v>50</v>
      </c>
      <c r="EN207" s="78" t="s">
        <v>271</v>
      </c>
      <c r="EO207" s="84">
        <v>14614</v>
      </c>
      <c r="EP207" s="78">
        <v>0.74</v>
      </c>
      <c r="EQ207" s="263">
        <v>16324.278465883501</v>
      </c>
      <c r="ER207" s="263">
        <v>38327.414711254998</v>
      </c>
      <c r="ES207" s="84">
        <f t="shared" si="37"/>
        <v>22003.136245371497</v>
      </c>
      <c r="ET207" s="113">
        <f t="shared" si="38"/>
        <v>0.5740834963989937</v>
      </c>
      <c r="EU207" s="55">
        <v>2</v>
      </c>
      <c r="EV207" s="55">
        <v>2</v>
      </c>
      <c r="EW207" s="55" t="s">
        <v>1901</v>
      </c>
      <c r="EX207" s="78" t="s">
        <v>390</v>
      </c>
      <c r="EY207" s="158"/>
      <c r="EZ207" s="158"/>
      <c r="FA207" s="78" t="s">
        <v>267</v>
      </c>
      <c r="FB207" s="55" t="s">
        <v>51</v>
      </c>
      <c r="FC207" s="55" t="s">
        <v>1898</v>
      </c>
      <c r="FD207" s="122"/>
      <c r="FE207" s="55"/>
      <c r="FF207" s="127" t="s">
        <v>267</v>
      </c>
      <c r="FG207" s="55" t="s">
        <v>272</v>
      </c>
      <c r="FH207" s="78" t="s">
        <v>1298</v>
      </c>
      <c r="FI207" s="78" t="s">
        <v>374</v>
      </c>
      <c r="FJ207" s="55">
        <v>3804</v>
      </c>
      <c r="FK207" s="55">
        <v>4</v>
      </c>
      <c r="FL207" s="78" t="s">
        <v>792</v>
      </c>
      <c r="FM207" s="55"/>
      <c r="FN207" s="55" t="s">
        <v>1900</v>
      </c>
      <c r="FO207" s="55" t="s">
        <v>1900</v>
      </c>
      <c r="FP207" s="55">
        <v>1</v>
      </c>
      <c r="FQ207" s="125">
        <v>18414210.471124366</v>
      </c>
      <c r="FR207" s="125">
        <v>204602.33856804852</v>
      </c>
      <c r="FS207" s="55">
        <v>1</v>
      </c>
      <c r="FT207" s="55">
        <v>4</v>
      </c>
      <c r="FU207" s="55">
        <v>0</v>
      </c>
      <c r="FV207" s="125">
        <v>0</v>
      </c>
      <c r="FW207" s="55">
        <v>0</v>
      </c>
      <c r="FX207" s="125">
        <v>3887650.8</v>
      </c>
      <c r="FY207" s="55">
        <v>0</v>
      </c>
      <c r="FZ207" s="125">
        <v>0</v>
      </c>
      <c r="GA207" s="55" t="s">
        <v>1900</v>
      </c>
      <c r="GB207" s="55" t="s">
        <v>1900</v>
      </c>
      <c r="GC207" s="55" t="s">
        <v>1900</v>
      </c>
      <c r="GD207" s="124">
        <v>83.82</v>
      </c>
      <c r="GE207" s="124">
        <v>59.09</v>
      </c>
      <c r="GF207" s="125">
        <v>511054.49000000005</v>
      </c>
      <c r="GG207" s="125">
        <v>5807.4373863636365</v>
      </c>
      <c r="GH207" s="125">
        <v>1219360.3900000001</v>
      </c>
      <c r="GI207" s="125">
        <v>13856.36806818182</v>
      </c>
      <c r="GJ207" s="125">
        <v>92726.590000000011</v>
      </c>
      <c r="GK207" s="125">
        <v>1053.7112500000001</v>
      </c>
      <c r="GL207" s="125">
        <v>91500.56</v>
      </c>
      <c r="GM207" s="125">
        <v>1039.7790909090909</v>
      </c>
      <c r="GN207" s="125">
        <v>121737.95</v>
      </c>
      <c r="GO207" s="125">
        <v>1383.3857954545454</v>
      </c>
      <c r="GP207" s="125">
        <v>7698.96</v>
      </c>
      <c r="GQ207" s="125">
        <v>87.488181818181815</v>
      </c>
      <c r="GR207" s="125">
        <v>9598.5500000000011</v>
      </c>
      <c r="GS207" s="125">
        <v>109.07443181818184</v>
      </c>
      <c r="GT207" s="125">
        <v>896097.78</v>
      </c>
      <c r="GU207" s="125">
        <v>10182.929318181819</v>
      </c>
      <c r="GV207" s="125">
        <v>-195402.07000000007</v>
      </c>
      <c r="GW207" s="125">
        <v>-2220.4780681818188</v>
      </c>
      <c r="GX207" s="55">
        <v>0</v>
      </c>
      <c r="GY207" s="55">
        <v>0</v>
      </c>
      <c r="GZ207" s="55">
        <v>0</v>
      </c>
      <c r="HA207" s="55" t="s">
        <v>1901</v>
      </c>
      <c r="HB207" s="172">
        <v>0.67575811564637611</v>
      </c>
      <c r="HC207" s="123">
        <v>84</v>
      </c>
      <c r="HD207" s="153">
        <v>0.31818181818181818</v>
      </c>
      <c r="HE207" s="123">
        <v>9</v>
      </c>
      <c r="HF207" s="153">
        <v>0.10227272727272728</v>
      </c>
      <c r="HG207" s="123">
        <v>1003</v>
      </c>
      <c r="HH207" s="153">
        <v>3.7992424242424239</v>
      </c>
      <c r="HI207" s="123">
        <v>28</v>
      </c>
      <c r="HJ207" s="153">
        <v>0.31818181818181818</v>
      </c>
      <c r="HK207" s="123">
        <v>488</v>
      </c>
      <c r="HL207" s="153">
        <v>1.8484848484848484</v>
      </c>
      <c r="HM207" s="123">
        <v>4</v>
      </c>
      <c r="HN207" s="153">
        <v>4.5454545454545456E-2</v>
      </c>
      <c r="HO207" s="123">
        <v>611</v>
      </c>
      <c r="HP207" s="153">
        <v>2.3143939393939394</v>
      </c>
      <c r="HQ207" s="123">
        <v>1403</v>
      </c>
      <c r="HR207" s="153">
        <v>5.3143939393939394</v>
      </c>
      <c r="HS207" s="123">
        <v>2</v>
      </c>
      <c r="HT207" s="153">
        <v>1</v>
      </c>
      <c r="HU207" s="123">
        <v>3</v>
      </c>
      <c r="HV207" s="153">
        <v>1.5</v>
      </c>
      <c r="HW207" s="123">
        <v>289</v>
      </c>
      <c r="HX207" s="123">
        <v>96.333333333333329</v>
      </c>
      <c r="HY207" s="153">
        <v>4.0138888888888893</v>
      </c>
      <c r="HZ207" s="123">
        <v>3317</v>
      </c>
      <c r="IA207" s="153">
        <v>12.564393939393939</v>
      </c>
      <c r="IB207" s="123">
        <v>15</v>
      </c>
      <c r="IC207" s="153">
        <v>0.17045454545454544</v>
      </c>
      <c r="ID207" s="123">
        <v>4397</v>
      </c>
      <c r="IE207" s="153">
        <v>16.655303030303031</v>
      </c>
      <c r="IF207" s="123">
        <v>275</v>
      </c>
      <c r="IG207" s="153">
        <v>3.125</v>
      </c>
      <c r="IH207" s="123">
        <v>235</v>
      </c>
      <c r="II207" s="153">
        <v>0.89015151515151514</v>
      </c>
      <c r="IJ207" s="123">
        <v>49</v>
      </c>
      <c r="IK207" s="153">
        <v>0.55681818181818177</v>
      </c>
      <c r="IL207" s="95">
        <v>0</v>
      </c>
      <c r="IM207" s="95">
        <v>0</v>
      </c>
      <c r="IN207" s="95">
        <v>0</v>
      </c>
      <c r="IO207" s="95">
        <v>0</v>
      </c>
      <c r="IP207" s="95">
        <v>0</v>
      </c>
      <c r="IQ207" s="113" t="s">
        <v>1900</v>
      </c>
      <c r="IR207" s="113" t="s">
        <v>1900</v>
      </c>
      <c r="IS207" s="113" t="s">
        <v>1900</v>
      </c>
      <c r="IT207" s="95">
        <v>15</v>
      </c>
      <c r="IU207" s="95">
        <v>5</v>
      </c>
      <c r="IV207" s="113">
        <v>5.6818181818181816E-2</v>
      </c>
      <c r="IW207" s="95" t="s">
        <v>1900</v>
      </c>
      <c r="IX207" s="95" t="s">
        <v>1900</v>
      </c>
      <c r="IY207" s="124" t="s">
        <v>1900</v>
      </c>
      <c r="IZ207" s="124" t="s">
        <v>1900</v>
      </c>
      <c r="JA207" s="182" t="s">
        <v>267</v>
      </c>
      <c r="JB207" s="182">
        <v>3</v>
      </c>
      <c r="JC207" s="230">
        <v>3.3333333333333333E-2</v>
      </c>
      <c r="JD207" s="205"/>
    </row>
    <row r="208" spans="1:264" s="35" customFormat="1" ht="29.25" customHeight="1">
      <c r="A208" s="122" t="s">
        <v>307</v>
      </c>
      <c r="B208" s="158" t="s">
        <v>307</v>
      </c>
      <c r="C208" s="158" t="s">
        <v>1809</v>
      </c>
      <c r="D208" s="55">
        <v>241</v>
      </c>
      <c r="E208" s="158" t="s">
        <v>1404</v>
      </c>
      <c r="F208" s="145">
        <v>241</v>
      </c>
      <c r="G208" s="55" t="s">
        <v>2182</v>
      </c>
      <c r="H208" s="123">
        <v>186</v>
      </c>
      <c r="I208" s="123">
        <v>415</v>
      </c>
      <c r="J208" s="124">
        <v>2.2311828</v>
      </c>
      <c r="K208" s="124">
        <v>23.9849462</v>
      </c>
      <c r="L208" s="123">
        <v>152</v>
      </c>
      <c r="M208" s="123">
        <v>263</v>
      </c>
      <c r="N208" s="123">
        <v>21</v>
      </c>
      <c r="O208" s="123">
        <v>32</v>
      </c>
      <c r="P208" s="123">
        <v>41</v>
      </c>
      <c r="Q208" s="123">
        <v>30</v>
      </c>
      <c r="R208" s="123">
        <v>44</v>
      </c>
      <c r="S208" s="123">
        <v>41</v>
      </c>
      <c r="T208" s="123">
        <v>41</v>
      </c>
      <c r="U208" s="123">
        <v>54</v>
      </c>
      <c r="V208" s="123">
        <v>23</v>
      </c>
      <c r="W208" s="123">
        <v>31</v>
      </c>
      <c r="X208" s="123">
        <v>25</v>
      </c>
      <c r="Y208" s="123">
        <v>25</v>
      </c>
      <c r="Z208" s="123">
        <v>7</v>
      </c>
      <c r="AA208" s="123">
        <v>111</v>
      </c>
      <c r="AB208" s="123">
        <v>75</v>
      </c>
      <c r="AC208" s="123">
        <v>57</v>
      </c>
      <c r="AD208" s="123">
        <v>38</v>
      </c>
      <c r="AE208" s="123">
        <v>208</v>
      </c>
      <c r="AF208" s="123">
        <v>145</v>
      </c>
      <c r="AG208" s="123">
        <v>12</v>
      </c>
      <c r="AH208" s="123">
        <v>12</v>
      </c>
      <c r="AI208" s="123">
        <v>100</v>
      </c>
      <c r="AJ208" s="123">
        <v>31</v>
      </c>
      <c r="AK208" s="123">
        <v>12</v>
      </c>
      <c r="AL208" s="123">
        <v>3</v>
      </c>
      <c r="AM208" s="123">
        <v>24</v>
      </c>
      <c r="AN208" s="125">
        <v>499.25268817204301</v>
      </c>
      <c r="AO208" s="125">
        <v>373.5</v>
      </c>
      <c r="AP208" s="123">
        <v>5</v>
      </c>
      <c r="AQ208" s="123">
        <v>15</v>
      </c>
      <c r="AR208" s="123">
        <v>56</v>
      </c>
      <c r="AS208" s="123">
        <v>21</v>
      </c>
      <c r="AT208" s="123">
        <v>16</v>
      </c>
      <c r="AU208" s="123">
        <v>19</v>
      </c>
      <c r="AV208" s="123">
        <v>12</v>
      </c>
      <c r="AW208" s="123">
        <v>7</v>
      </c>
      <c r="AX208" s="123">
        <v>6</v>
      </c>
      <c r="AY208" s="123">
        <v>8</v>
      </c>
      <c r="AZ208" s="123">
        <v>21</v>
      </c>
      <c r="BA208" s="125">
        <v>27539.951351351352</v>
      </c>
      <c r="BB208" s="125">
        <v>18578</v>
      </c>
      <c r="BC208" s="123">
        <v>8</v>
      </c>
      <c r="BD208" s="123">
        <v>37</v>
      </c>
      <c r="BE208" s="123">
        <v>33</v>
      </c>
      <c r="BF208" s="123">
        <v>19</v>
      </c>
      <c r="BG208" s="123">
        <v>16</v>
      </c>
      <c r="BH208" s="123">
        <v>10</v>
      </c>
      <c r="BI208" s="123">
        <v>9</v>
      </c>
      <c r="BJ208" s="123">
        <v>8</v>
      </c>
      <c r="BK208" s="123">
        <v>6</v>
      </c>
      <c r="BL208" s="123">
        <v>14</v>
      </c>
      <c r="BM208" s="123">
        <v>4</v>
      </c>
      <c r="BN208" s="123">
        <v>3</v>
      </c>
      <c r="BO208" s="123">
        <v>3</v>
      </c>
      <c r="BP208" s="123">
        <v>3</v>
      </c>
      <c r="BQ208" s="123">
        <v>1</v>
      </c>
      <c r="BR208" s="123">
        <v>3</v>
      </c>
      <c r="BS208" s="123">
        <v>2</v>
      </c>
      <c r="BT208" s="123">
        <v>2</v>
      </c>
      <c r="BU208" s="123">
        <v>2</v>
      </c>
      <c r="BV208" s="123">
        <v>0</v>
      </c>
      <c r="BW208" s="123">
        <v>2</v>
      </c>
      <c r="BX208" s="123">
        <v>87</v>
      </c>
      <c r="BY208" s="125">
        <v>40069.287356321838</v>
      </c>
      <c r="BZ208" s="125">
        <v>36240</v>
      </c>
      <c r="CA208" s="123">
        <v>25</v>
      </c>
      <c r="CB208" s="125">
        <v>16375.76</v>
      </c>
      <c r="CC208" s="125">
        <v>13428</v>
      </c>
      <c r="CD208" s="123">
        <v>74</v>
      </c>
      <c r="CE208" s="125">
        <v>16748.945945945947</v>
      </c>
      <c r="CF208" s="125">
        <v>11664</v>
      </c>
      <c r="CG208" s="123">
        <v>117</v>
      </c>
      <c r="CH208" s="123">
        <v>34</v>
      </c>
      <c r="CI208" s="123">
        <v>27</v>
      </c>
      <c r="CJ208" s="123">
        <v>5</v>
      </c>
      <c r="CK208" s="123">
        <v>1</v>
      </c>
      <c r="CL208" s="123">
        <v>2</v>
      </c>
      <c r="CM208" s="126">
        <v>1.0752688172043012E-2</v>
      </c>
      <c r="CN208" s="123">
        <v>5</v>
      </c>
      <c r="CO208" s="126">
        <v>2.6881720430107527E-2</v>
      </c>
      <c r="CP208" s="123">
        <v>86</v>
      </c>
      <c r="CQ208" s="123">
        <v>28</v>
      </c>
      <c r="CR208" s="126">
        <v>6.746987951807229E-2</v>
      </c>
      <c r="CS208" s="123">
        <v>24</v>
      </c>
      <c r="CT208" s="126">
        <f t="shared" si="33"/>
        <v>0.12903225806451613</v>
      </c>
      <c r="CU208" s="123">
        <v>109</v>
      </c>
      <c r="CV208" s="126">
        <f t="shared" si="34"/>
        <v>0.58602150537634412</v>
      </c>
      <c r="CW208" s="123">
        <v>3</v>
      </c>
      <c r="CX208" s="126">
        <f t="shared" si="35"/>
        <v>1.6129032258064516E-2</v>
      </c>
      <c r="CY208" s="123">
        <v>46</v>
      </c>
      <c r="CZ208" s="126">
        <f t="shared" si="36"/>
        <v>0.24731182795698925</v>
      </c>
      <c r="DA208" s="122" t="s">
        <v>2162</v>
      </c>
      <c r="DB208" s="55"/>
      <c r="DC208" s="55">
        <v>18</v>
      </c>
      <c r="DD208" s="55">
        <v>0</v>
      </c>
      <c r="DE208" s="78" t="s">
        <v>309</v>
      </c>
      <c r="DF208" s="127" t="s">
        <v>310</v>
      </c>
      <c r="DG208" s="78" t="s">
        <v>366</v>
      </c>
      <c r="DH208" s="127" t="s">
        <v>367</v>
      </c>
      <c r="DI208" s="78" t="s">
        <v>313</v>
      </c>
      <c r="DJ208" s="127" t="s">
        <v>314</v>
      </c>
      <c r="DK208" s="78" t="s">
        <v>280</v>
      </c>
      <c r="DL208" s="127" t="s">
        <v>315</v>
      </c>
      <c r="DM208" s="127" t="s">
        <v>369</v>
      </c>
      <c r="DN208" s="55" t="s">
        <v>1897</v>
      </c>
      <c r="DO208" s="68">
        <v>21.377672209026127</v>
      </c>
      <c r="DP208" s="55" t="s">
        <v>1898</v>
      </c>
      <c r="DQ208" s="55" t="s">
        <v>272</v>
      </c>
      <c r="DR208" s="127" t="s">
        <v>370</v>
      </c>
      <c r="DS208" s="169" t="s">
        <v>2185</v>
      </c>
      <c r="DT208" s="77"/>
      <c r="DU208" s="78" t="s">
        <v>267</v>
      </c>
      <c r="DV208" s="123">
        <v>189</v>
      </c>
      <c r="DW208" s="123">
        <v>186</v>
      </c>
      <c r="DX208" s="55">
        <v>2</v>
      </c>
      <c r="DY208" s="55">
        <v>1</v>
      </c>
      <c r="DZ208" s="55">
        <v>18</v>
      </c>
      <c r="EA208" s="55">
        <v>56</v>
      </c>
      <c r="EB208" s="123">
        <v>55</v>
      </c>
      <c r="EC208" s="55">
        <v>42</v>
      </c>
      <c r="ED208" s="55">
        <v>16</v>
      </c>
      <c r="EE208" s="55">
        <v>2</v>
      </c>
      <c r="EF208" s="55">
        <v>0</v>
      </c>
      <c r="EG208" s="55">
        <v>0</v>
      </c>
      <c r="EH208" s="78">
        <v>1</v>
      </c>
      <c r="EI208" s="78">
        <v>0</v>
      </c>
      <c r="EJ208" s="127" t="s">
        <v>268</v>
      </c>
      <c r="EK208" s="127" t="s">
        <v>290</v>
      </c>
      <c r="EL208" s="81">
        <v>26815</v>
      </c>
      <c r="EM208" s="78">
        <v>47</v>
      </c>
      <c r="EN208" s="78" t="s">
        <v>506</v>
      </c>
      <c r="EO208" s="84">
        <v>22776</v>
      </c>
      <c r="EP208" s="78">
        <v>1.49</v>
      </c>
      <c r="EQ208" s="263">
        <v>22596.3943591719</v>
      </c>
      <c r="ER208" s="263">
        <v>65196.730972962898</v>
      </c>
      <c r="ES208" s="84">
        <f t="shared" si="37"/>
        <v>42600.336613790998</v>
      </c>
      <c r="ET208" s="113">
        <f t="shared" si="38"/>
        <v>0.65341215699077559</v>
      </c>
      <c r="EU208" s="55">
        <v>2</v>
      </c>
      <c r="EV208" s="55">
        <v>4</v>
      </c>
      <c r="EW208" s="55" t="s">
        <v>1898</v>
      </c>
      <c r="EX208" s="78" t="s">
        <v>291</v>
      </c>
      <c r="EY208" s="158"/>
      <c r="EZ208" s="158"/>
      <c r="FA208" s="78" t="s">
        <v>267</v>
      </c>
      <c r="FB208" s="55" t="s">
        <v>51</v>
      </c>
      <c r="FC208" s="55" t="s">
        <v>1898</v>
      </c>
      <c r="FD208" s="122"/>
      <c r="FE208" s="55"/>
      <c r="FF208" s="127" t="s">
        <v>267</v>
      </c>
      <c r="FG208" s="55" t="s">
        <v>272</v>
      </c>
      <c r="FH208" s="78" t="s">
        <v>1405</v>
      </c>
      <c r="FI208" s="78" t="s">
        <v>374</v>
      </c>
      <c r="FJ208" s="55">
        <v>3804</v>
      </c>
      <c r="FK208" s="55">
        <v>5</v>
      </c>
      <c r="FL208" s="78" t="s">
        <v>792</v>
      </c>
      <c r="FM208" s="55"/>
      <c r="FN208" s="55" t="s">
        <v>1900</v>
      </c>
      <c r="FO208" s="55" t="s">
        <v>1900</v>
      </c>
      <c r="FP208" s="55">
        <v>1</v>
      </c>
      <c r="FQ208" s="125">
        <v>37173595.824764527</v>
      </c>
      <c r="FR208" s="125">
        <v>196685.69219452131</v>
      </c>
      <c r="FS208" s="55">
        <v>3</v>
      </c>
      <c r="FT208" s="55">
        <v>3</v>
      </c>
      <c r="FU208" s="55">
        <v>3</v>
      </c>
      <c r="FV208" s="125">
        <v>3683863.44</v>
      </c>
      <c r="FW208" s="55">
        <v>2</v>
      </c>
      <c r="FX208" s="125">
        <v>1931701.8499999999</v>
      </c>
      <c r="FY208" s="55">
        <v>1</v>
      </c>
      <c r="FZ208" s="125">
        <v>7438599.5700000003</v>
      </c>
      <c r="GA208" s="55" t="s">
        <v>1900</v>
      </c>
      <c r="GB208" s="55" t="s">
        <v>1900</v>
      </c>
      <c r="GC208" s="55" t="s">
        <v>1900</v>
      </c>
      <c r="GD208" s="124">
        <v>95.16</v>
      </c>
      <c r="GE208" s="124">
        <v>41.94</v>
      </c>
      <c r="GF208" s="125">
        <v>1224752.22</v>
      </c>
      <c r="GG208" s="125">
        <v>6584.6893548387097</v>
      </c>
      <c r="GH208" s="125">
        <v>2632785.459999999</v>
      </c>
      <c r="GI208" s="125">
        <v>14154.760537634404</v>
      </c>
      <c r="GJ208" s="125">
        <v>152735.59</v>
      </c>
      <c r="GK208" s="125">
        <v>821.15908602150535</v>
      </c>
      <c r="GL208" s="125">
        <v>191971.49</v>
      </c>
      <c r="GM208" s="125">
        <v>1032.1047849462366</v>
      </c>
      <c r="GN208" s="125">
        <v>241115.6</v>
      </c>
      <c r="GO208" s="125">
        <v>1296.3204301075268</v>
      </c>
      <c r="GP208" s="125">
        <v>11406.01</v>
      </c>
      <c r="GQ208" s="125">
        <v>61.322634408602148</v>
      </c>
      <c r="GR208" s="125">
        <v>15010.43</v>
      </c>
      <c r="GS208" s="125">
        <v>80.701236559139787</v>
      </c>
      <c r="GT208" s="125">
        <v>2020546.3399999989</v>
      </c>
      <c r="GU208" s="125">
        <v>10863.152365591392</v>
      </c>
      <c r="GV208" s="125">
        <v>-310188.82999999914</v>
      </c>
      <c r="GW208" s="125">
        <v>-1667.6818817204255</v>
      </c>
      <c r="GX208" s="55">
        <v>0</v>
      </c>
      <c r="GY208" s="55">
        <v>0</v>
      </c>
      <c r="GZ208" s="55">
        <v>0</v>
      </c>
      <c r="HA208" s="55" t="s">
        <v>1901</v>
      </c>
      <c r="HB208" s="172">
        <v>0.67215272049930896</v>
      </c>
      <c r="HC208" s="123">
        <v>79</v>
      </c>
      <c r="HD208" s="153">
        <v>0.14157706093189965</v>
      </c>
      <c r="HE208" s="123">
        <v>5</v>
      </c>
      <c r="HF208" s="153">
        <v>2.6881720430107527E-2</v>
      </c>
      <c r="HG208" s="123">
        <v>1657</v>
      </c>
      <c r="HH208" s="153">
        <v>2.9695340501792118</v>
      </c>
      <c r="HI208" s="123">
        <v>27</v>
      </c>
      <c r="HJ208" s="153">
        <v>0.14516129032258066</v>
      </c>
      <c r="HK208" s="123">
        <v>768</v>
      </c>
      <c r="HL208" s="153">
        <v>1.3763440860215055</v>
      </c>
      <c r="HM208" s="123">
        <v>5</v>
      </c>
      <c r="HN208" s="153">
        <v>2.6881720430107527E-2</v>
      </c>
      <c r="HO208" s="123">
        <v>748</v>
      </c>
      <c r="HP208" s="153">
        <v>1.3405017921146953</v>
      </c>
      <c r="HQ208" s="123">
        <v>2088</v>
      </c>
      <c r="HR208" s="153">
        <v>3.7419354838709675</v>
      </c>
      <c r="HS208" s="123">
        <v>19</v>
      </c>
      <c r="HT208" s="153">
        <v>9.5</v>
      </c>
      <c r="HU208" s="123">
        <v>15</v>
      </c>
      <c r="HV208" s="153">
        <v>7.5</v>
      </c>
      <c r="HW208" s="123">
        <v>198</v>
      </c>
      <c r="HX208" s="123">
        <v>66</v>
      </c>
      <c r="HY208" s="153">
        <v>1.375</v>
      </c>
      <c r="HZ208" s="123">
        <v>6222</v>
      </c>
      <c r="IA208" s="153">
        <v>11.150537634408602</v>
      </c>
      <c r="IB208" s="123">
        <v>19</v>
      </c>
      <c r="IC208" s="153">
        <v>0.10215053763440861</v>
      </c>
      <c r="ID208" s="123">
        <v>6641</v>
      </c>
      <c r="IE208" s="153">
        <v>11.901433691756271</v>
      </c>
      <c r="IF208" s="123">
        <v>344</v>
      </c>
      <c r="IG208" s="153">
        <v>1.8494623655913978</v>
      </c>
      <c r="IH208" s="123">
        <v>348</v>
      </c>
      <c r="II208" s="153">
        <v>0.62365591397849462</v>
      </c>
      <c r="IJ208" s="123">
        <v>109</v>
      </c>
      <c r="IK208" s="153">
        <v>0.58602150537634412</v>
      </c>
      <c r="IL208" s="95">
        <v>0</v>
      </c>
      <c r="IM208" s="95">
        <v>0</v>
      </c>
      <c r="IN208" s="95">
        <v>0</v>
      </c>
      <c r="IO208" s="95">
        <v>0</v>
      </c>
      <c r="IP208" s="95">
        <v>0</v>
      </c>
      <c r="IQ208" s="113" t="s">
        <v>1900</v>
      </c>
      <c r="IR208" s="113" t="s">
        <v>1900</v>
      </c>
      <c r="IS208" s="113" t="s">
        <v>1900</v>
      </c>
      <c r="IT208" s="95">
        <v>15</v>
      </c>
      <c r="IU208" s="95">
        <v>15</v>
      </c>
      <c r="IV208" s="113">
        <v>8.0645161290322578E-2</v>
      </c>
      <c r="IW208" s="95">
        <v>3</v>
      </c>
      <c r="IX208" s="95">
        <v>13</v>
      </c>
      <c r="IY208" s="124">
        <f>(IW208/$DW208)*100</f>
        <v>1.6129032258064515</v>
      </c>
      <c r="IZ208" s="124">
        <f>(IX208/$DW208)*100</f>
        <v>6.9892473118279561</v>
      </c>
      <c r="JA208" s="182" t="s">
        <v>272</v>
      </c>
      <c r="JB208" s="182">
        <v>17</v>
      </c>
      <c r="JC208" s="230">
        <v>8.9947089947089942E-2</v>
      </c>
      <c r="JD208" s="205"/>
    </row>
    <row r="209" spans="1:264" s="35" customFormat="1" ht="29.25" customHeight="1">
      <c r="A209" s="122" t="s">
        <v>307</v>
      </c>
      <c r="B209" s="158" t="s">
        <v>307</v>
      </c>
      <c r="C209" s="158" t="s">
        <v>1809</v>
      </c>
      <c r="D209" s="55">
        <v>241</v>
      </c>
      <c r="E209" s="158" t="s">
        <v>1570</v>
      </c>
      <c r="F209" s="145">
        <v>343</v>
      </c>
      <c r="G209" s="55" t="s">
        <v>2182</v>
      </c>
      <c r="H209" s="123">
        <v>176</v>
      </c>
      <c r="I209" s="123">
        <v>206</v>
      </c>
      <c r="J209" s="124">
        <v>1.1704545</v>
      </c>
      <c r="K209" s="124">
        <v>13.6147727</v>
      </c>
      <c r="L209" s="123">
        <v>86</v>
      </c>
      <c r="M209" s="123">
        <v>120</v>
      </c>
      <c r="N209" s="123">
        <v>0</v>
      </c>
      <c r="O209" s="123">
        <v>0</v>
      </c>
      <c r="P209" s="123">
        <v>0</v>
      </c>
      <c r="Q209" s="123">
        <v>0</v>
      </c>
      <c r="R209" s="123">
        <v>0</v>
      </c>
      <c r="S209" s="123">
        <v>0</v>
      </c>
      <c r="T209" s="123">
        <v>0</v>
      </c>
      <c r="U209" s="123">
        <v>1</v>
      </c>
      <c r="V209" s="123">
        <v>3</v>
      </c>
      <c r="W209" s="123">
        <v>8</v>
      </c>
      <c r="X209" s="123">
        <v>72</v>
      </c>
      <c r="Y209" s="123">
        <v>87</v>
      </c>
      <c r="Z209" s="123">
        <v>35</v>
      </c>
      <c r="AA209" s="123">
        <v>0</v>
      </c>
      <c r="AB209" s="123">
        <v>200</v>
      </c>
      <c r="AC209" s="123">
        <v>194</v>
      </c>
      <c r="AD209" s="123">
        <v>28</v>
      </c>
      <c r="AE209" s="123">
        <v>61</v>
      </c>
      <c r="AF209" s="123">
        <v>74</v>
      </c>
      <c r="AG209" s="123">
        <v>42</v>
      </c>
      <c r="AH209" s="123">
        <v>1</v>
      </c>
      <c r="AI209" s="123">
        <v>107</v>
      </c>
      <c r="AJ209" s="123">
        <v>26</v>
      </c>
      <c r="AK209" s="123">
        <v>8</v>
      </c>
      <c r="AL209" s="123">
        <v>2</v>
      </c>
      <c r="AM209" s="123">
        <v>10</v>
      </c>
      <c r="AN209" s="125">
        <v>330.44886363636363</v>
      </c>
      <c r="AO209" s="125">
        <v>247</v>
      </c>
      <c r="AP209" s="123">
        <v>5</v>
      </c>
      <c r="AQ209" s="123">
        <v>6</v>
      </c>
      <c r="AR209" s="123">
        <v>104</v>
      </c>
      <c r="AS209" s="123">
        <v>24</v>
      </c>
      <c r="AT209" s="123">
        <v>9</v>
      </c>
      <c r="AU209" s="123">
        <v>11</v>
      </c>
      <c r="AV209" s="123">
        <v>7</v>
      </c>
      <c r="AW209" s="123">
        <v>3</v>
      </c>
      <c r="AX209" s="123">
        <v>2</v>
      </c>
      <c r="AY209" s="123">
        <v>1</v>
      </c>
      <c r="AZ209" s="123">
        <v>4</v>
      </c>
      <c r="BA209" s="125">
        <v>14018.839285714286</v>
      </c>
      <c r="BB209" s="125">
        <v>10536</v>
      </c>
      <c r="BC209" s="123">
        <v>10</v>
      </c>
      <c r="BD209" s="123">
        <v>35</v>
      </c>
      <c r="BE209" s="123">
        <v>76</v>
      </c>
      <c r="BF209" s="123">
        <v>18</v>
      </c>
      <c r="BG209" s="123">
        <v>12</v>
      </c>
      <c r="BH209" s="123">
        <v>8</v>
      </c>
      <c r="BI209" s="123">
        <v>3</v>
      </c>
      <c r="BJ209" s="123">
        <v>1</v>
      </c>
      <c r="BK209" s="123">
        <v>4</v>
      </c>
      <c r="BL209" s="123">
        <v>0</v>
      </c>
      <c r="BM209" s="123">
        <v>1</v>
      </c>
      <c r="BN209" s="123">
        <v>0</v>
      </c>
      <c r="BO209" s="123">
        <v>0</v>
      </c>
      <c r="BP209" s="123">
        <v>0</v>
      </c>
      <c r="BQ209" s="123">
        <v>0</v>
      </c>
      <c r="BR209" s="123">
        <v>0</v>
      </c>
      <c r="BS209" s="123">
        <v>0</v>
      </c>
      <c r="BT209" s="123">
        <v>0</v>
      </c>
      <c r="BU209" s="123">
        <v>0</v>
      </c>
      <c r="BV209" s="123">
        <v>0</v>
      </c>
      <c r="BW209" s="123">
        <v>0</v>
      </c>
      <c r="BX209" s="123">
        <v>14</v>
      </c>
      <c r="BY209" s="125">
        <v>26466.142857142859</v>
      </c>
      <c r="BZ209" s="125">
        <v>24078.5</v>
      </c>
      <c r="CA209" s="123">
        <v>7</v>
      </c>
      <c r="CB209" s="125">
        <v>5871.4285714285716</v>
      </c>
      <c r="CC209" s="125">
        <v>4140</v>
      </c>
      <c r="CD209" s="123">
        <v>147</v>
      </c>
      <c r="CE209" s="125">
        <v>13221.353741496599</v>
      </c>
      <c r="CF209" s="125">
        <v>10296</v>
      </c>
      <c r="CG209" s="123">
        <v>149</v>
      </c>
      <c r="CH209" s="123">
        <v>15</v>
      </c>
      <c r="CI209" s="123">
        <v>4</v>
      </c>
      <c r="CJ209" s="123">
        <v>0</v>
      </c>
      <c r="CK209" s="123">
        <v>0</v>
      </c>
      <c r="CL209" s="123">
        <v>0</v>
      </c>
      <c r="CM209" s="126">
        <v>0</v>
      </c>
      <c r="CN209" s="123">
        <v>1</v>
      </c>
      <c r="CO209" s="126">
        <v>5.681818181818182E-3</v>
      </c>
      <c r="CP209" s="123">
        <v>114</v>
      </c>
      <c r="CQ209" s="123">
        <v>0</v>
      </c>
      <c r="CR209" s="126">
        <v>0</v>
      </c>
      <c r="CS209" s="123">
        <v>14</v>
      </c>
      <c r="CT209" s="126">
        <f t="shared" si="33"/>
        <v>7.9545454545454544E-2</v>
      </c>
      <c r="CU209" s="123">
        <v>0</v>
      </c>
      <c r="CV209" s="126">
        <f t="shared" si="34"/>
        <v>0</v>
      </c>
      <c r="CW209" s="123">
        <v>14</v>
      </c>
      <c r="CX209" s="126">
        <f t="shared" si="35"/>
        <v>7.9545454545454544E-2</v>
      </c>
      <c r="CY209" s="123">
        <v>0</v>
      </c>
      <c r="CZ209" s="126">
        <f t="shared" si="36"/>
        <v>0</v>
      </c>
      <c r="DA209" s="122" t="s">
        <v>2162</v>
      </c>
      <c r="DB209" s="55"/>
      <c r="DC209" s="55">
        <v>6</v>
      </c>
      <c r="DD209" s="55">
        <v>1</v>
      </c>
      <c r="DE209" s="78" t="s">
        <v>309</v>
      </c>
      <c r="DF209" s="127" t="s">
        <v>310</v>
      </c>
      <c r="DG209" s="78" t="s">
        <v>366</v>
      </c>
      <c r="DH209" s="127" t="s">
        <v>367</v>
      </c>
      <c r="DI209" s="78" t="s">
        <v>313</v>
      </c>
      <c r="DJ209" s="127" t="s">
        <v>314</v>
      </c>
      <c r="DK209" s="78" t="s">
        <v>280</v>
      </c>
      <c r="DL209" s="127" t="s">
        <v>315</v>
      </c>
      <c r="DM209" s="127" t="s">
        <v>369</v>
      </c>
      <c r="DN209" s="55" t="s">
        <v>1897</v>
      </c>
      <c r="DO209" s="68">
        <v>2.6525198938991998</v>
      </c>
      <c r="DP209" s="55" t="s">
        <v>1898</v>
      </c>
      <c r="DQ209" s="55" t="s">
        <v>272</v>
      </c>
      <c r="DR209" s="127" t="s">
        <v>370</v>
      </c>
      <c r="DS209" s="169" t="s">
        <v>2186</v>
      </c>
      <c r="DT209" s="77"/>
      <c r="DU209" s="78" t="s">
        <v>519</v>
      </c>
      <c r="DV209" s="123">
        <v>200</v>
      </c>
      <c r="DW209" s="123">
        <v>176</v>
      </c>
      <c r="DX209" s="55">
        <v>4</v>
      </c>
      <c r="DY209" s="55">
        <v>20</v>
      </c>
      <c r="DZ209" s="55">
        <v>0</v>
      </c>
      <c r="EA209" s="55">
        <v>200</v>
      </c>
      <c r="EB209" s="123">
        <v>0</v>
      </c>
      <c r="EC209" s="55">
        <v>0</v>
      </c>
      <c r="ED209" s="55">
        <v>0</v>
      </c>
      <c r="EE209" s="55">
        <v>0</v>
      </c>
      <c r="EF209" s="55">
        <v>0</v>
      </c>
      <c r="EG209" s="55">
        <v>0</v>
      </c>
      <c r="EH209" s="78">
        <v>1</v>
      </c>
      <c r="EI209" s="78">
        <v>0</v>
      </c>
      <c r="EJ209" s="127" t="s">
        <v>268</v>
      </c>
      <c r="EK209" s="127" t="s">
        <v>290</v>
      </c>
      <c r="EL209" s="81">
        <v>31596</v>
      </c>
      <c r="EM209" s="78">
        <v>34</v>
      </c>
      <c r="EN209" s="78" t="s">
        <v>559</v>
      </c>
      <c r="EO209" s="84">
        <v>14325</v>
      </c>
      <c r="EP209" s="78">
        <v>1.46</v>
      </c>
      <c r="EQ209" s="263">
        <v>14005.370399543401</v>
      </c>
      <c r="ER209" s="263">
        <v>64880.618371033197</v>
      </c>
      <c r="ES209" s="84">
        <f t="shared" si="37"/>
        <v>50875.247971489793</v>
      </c>
      <c r="ET209" s="113">
        <f t="shared" si="38"/>
        <v>0.78413629908009186</v>
      </c>
      <c r="EU209" s="55">
        <v>2</v>
      </c>
      <c r="EV209" s="55">
        <v>2</v>
      </c>
      <c r="EW209" s="55" t="s">
        <v>1901</v>
      </c>
      <c r="EX209" s="78" t="s">
        <v>271</v>
      </c>
      <c r="EY209" s="158"/>
      <c r="EZ209" s="158"/>
      <c r="FA209" s="78" t="s">
        <v>267</v>
      </c>
      <c r="FB209" s="55" t="s">
        <v>51</v>
      </c>
      <c r="FC209" s="55" t="s">
        <v>1898</v>
      </c>
      <c r="FD209" s="122"/>
      <c r="FE209" s="55"/>
      <c r="FF209" s="127" t="s">
        <v>272</v>
      </c>
      <c r="FG209" s="55" t="s">
        <v>272</v>
      </c>
      <c r="FH209" s="78" t="s">
        <v>1298</v>
      </c>
      <c r="FI209" s="78" t="s">
        <v>374</v>
      </c>
      <c r="FJ209" s="55">
        <v>3804</v>
      </c>
      <c r="FK209" s="55">
        <v>4</v>
      </c>
      <c r="FL209" s="78" t="s">
        <v>792</v>
      </c>
      <c r="FM209" s="55"/>
      <c r="FN209" s="55" t="s">
        <v>1900</v>
      </c>
      <c r="FO209" s="55" t="s">
        <v>1900</v>
      </c>
      <c r="FP209" s="55">
        <v>0</v>
      </c>
      <c r="FQ209" s="125">
        <v>29740796.01044742</v>
      </c>
      <c r="FR209" s="125">
        <v>148703.98005223711</v>
      </c>
      <c r="FS209" s="55">
        <v>3</v>
      </c>
      <c r="FT209" s="55">
        <v>3</v>
      </c>
      <c r="FU209" s="55">
        <v>2</v>
      </c>
      <c r="FV209" s="125">
        <v>2525024.44</v>
      </c>
      <c r="FW209" s="55">
        <v>1</v>
      </c>
      <c r="FX209" s="125">
        <v>230419.95</v>
      </c>
      <c r="FY209" s="55">
        <v>1</v>
      </c>
      <c r="FZ209" s="125">
        <v>1975174.31</v>
      </c>
      <c r="GA209" s="55" t="s">
        <v>1900</v>
      </c>
      <c r="GB209" s="55" t="s">
        <v>1900</v>
      </c>
      <c r="GC209" s="55" t="s">
        <v>1900</v>
      </c>
      <c r="GD209" s="124">
        <v>95.58</v>
      </c>
      <c r="GE209" s="124">
        <v>17.61</v>
      </c>
      <c r="GF209" s="125">
        <v>495152.63999999996</v>
      </c>
      <c r="GG209" s="125">
        <v>2813.3672727272724</v>
      </c>
      <c r="GH209" s="125">
        <v>2117167.5699999998</v>
      </c>
      <c r="GI209" s="125">
        <v>12029.361193181818</v>
      </c>
      <c r="GJ209" s="125">
        <v>114351.34</v>
      </c>
      <c r="GK209" s="125">
        <v>649.72352272727267</v>
      </c>
      <c r="GL209" s="125">
        <v>112145.95</v>
      </c>
      <c r="GM209" s="125">
        <v>637.19289772727268</v>
      </c>
      <c r="GN209" s="125">
        <v>87812.59</v>
      </c>
      <c r="GO209" s="125">
        <v>498.93517045454541</v>
      </c>
      <c r="GP209" s="125">
        <v>7720.85</v>
      </c>
      <c r="GQ209" s="125">
        <v>43.868465909090908</v>
      </c>
      <c r="GR209" s="125">
        <v>76560.759999999995</v>
      </c>
      <c r="GS209" s="125">
        <v>435.00431818181818</v>
      </c>
      <c r="GT209" s="125">
        <v>1718576.0799999998</v>
      </c>
      <c r="GU209" s="125">
        <v>9764.6368181818179</v>
      </c>
      <c r="GV209" s="125">
        <v>-589477.5299999998</v>
      </c>
      <c r="GW209" s="125">
        <v>-3349.3041477272714</v>
      </c>
      <c r="GX209" s="55">
        <v>0</v>
      </c>
      <c r="GY209" s="55">
        <v>0</v>
      </c>
      <c r="GZ209" s="55">
        <v>0</v>
      </c>
      <c r="HA209" s="55" t="s">
        <v>1898</v>
      </c>
      <c r="HB209" s="172">
        <v>0.58632298101513125</v>
      </c>
      <c r="HC209" s="123">
        <v>32</v>
      </c>
      <c r="HD209" s="153">
        <v>6.0606060606060601E-2</v>
      </c>
      <c r="HE209" s="123">
        <v>3</v>
      </c>
      <c r="HF209" s="153">
        <v>1.7045454545454544E-2</v>
      </c>
      <c r="HG209" s="123">
        <v>576</v>
      </c>
      <c r="HH209" s="153">
        <v>1.0909090909090908</v>
      </c>
      <c r="HI209" s="123">
        <v>2</v>
      </c>
      <c r="HJ209" s="153">
        <v>1.1363636363636364E-2</v>
      </c>
      <c r="HK209" s="123">
        <v>540</v>
      </c>
      <c r="HL209" s="153">
        <v>1.0227272727272727</v>
      </c>
      <c r="HM209" s="123">
        <v>5</v>
      </c>
      <c r="HN209" s="153">
        <v>2.8409090909090908E-2</v>
      </c>
      <c r="HO209" s="123">
        <v>433</v>
      </c>
      <c r="HP209" s="153">
        <v>0.82007575757575768</v>
      </c>
      <c r="HQ209" s="123">
        <v>373</v>
      </c>
      <c r="HR209" s="153">
        <v>0.70643939393939392</v>
      </c>
      <c r="HS209" s="123">
        <v>3</v>
      </c>
      <c r="HT209" s="153">
        <v>1.5</v>
      </c>
      <c r="HU209" s="123">
        <v>3</v>
      </c>
      <c r="HV209" s="153">
        <v>1.5</v>
      </c>
      <c r="HW209" s="123">
        <v>74</v>
      </c>
      <c r="HX209" s="123">
        <v>24.666666666666668</v>
      </c>
      <c r="HY209" s="153">
        <v>1.0277777777777777</v>
      </c>
      <c r="HZ209" s="123">
        <v>3534</v>
      </c>
      <c r="IA209" s="153">
        <v>6.6931818181818183</v>
      </c>
      <c r="IB209" s="123">
        <v>2</v>
      </c>
      <c r="IC209" s="153">
        <v>1.1363636363636364E-2</v>
      </c>
      <c r="ID209" s="123">
        <v>2577</v>
      </c>
      <c r="IE209" s="153">
        <v>4.8806818181818183</v>
      </c>
      <c r="IF209" s="123">
        <v>154</v>
      </c>
      <c r="IG209" s="153">
        <v>0.875</v>
      </c>
      <c r="IH209" s="123">
        <v>169</v>
      </c>
      <c r="II209" s="153">
        <v>0.32007575757575757</v>
      </c>
      <c r="IJ209" s="123">
        <v>33</v>
      </c>
      <c r="IK209" s="153">
        <v>0.1875</v>
      </c>
      <c r="IL209" s="95">
        <v>0</v>
      </c>
      <c r="IM209" s="95">
        <v>0</v>
      </c>
      <c r="IN209" s="95">
        <v>0</v>
      </c>
      <c r="IO209" s="95">
        <v>0</v>
      </c>
      <c r="IP209" s="95">
        <v>0</v>
      </c>
      <c r="IQ209" s="113" t="s">
        <v>1900</v>
      </c>
      <c r="IR209" s="113" t="s">
        <v>1900</v>
      </c>
      <c r="IS209" s="113" t="s">
        <v>1900</v>
      </c>
      <c r="IT209" s="95">
        <v>15</v>
      </c>
      <c r="IU209" s="95">
        <v>9</v>
      </c>
      <c r="IV209" s="113">
        <v>5.113636363636364E-2</v>
      </c>
      <c r="IW209" s="95" t="s">
        <v>1900</v>
      </c>
      <c r="IX209" s="95" t="s">
        <v>1900</v>
      </c>
      <c r="IY209" s="124" t="s">
        <v>1900</v>
      </c>
      <c r="IZ209" s="124" t="s">
        <v>1900</v>
      </c>
      <c r="JA209" s="182" t="s">
        <v>267</v>
      </c>
      <c r="JB209" s="182">
        <v>8</v>
      </c>
      <c r="JC209" s="230">
        <v>0.04</v>
      </c>
      <c r="JD209" s="205"/>
    </row>
    <row r="210" spans="1:264" s="35" customFormat="1" ht="29.25" customHeight="1">
      <c r="A210" s="122" t="s">
        <v>307</v>
      </c>
      <c r="B210" s="158" t="s">
        <v>307</v>
      </c>
      <c r="C210" s="158" t="s">
        <v>1809</v>
      </c>
      <c r="D210" s="55">
        <v>241</v>
      </c>
      <c r="E210" s="158" t="s">
        <v>1572</v>
      </c>
      <c r="F210" s="145">
        <v>355</v>
      </c>
      <c r="G210" s="55" t="s">
        <v>2182</v>
      </c>
      <c r="H210" s="123">
        <v>147</v>
      </c>
      <c r="I210" s="123">
        <v>178</v>
      </c>
      <c r="J210" s="124">
        <v>1.2108844000000001</v>
      </c>
      <c r="K210" s="124">
        <v>13.6006803</v>
      </c>
      <c r="L210" s="123">
        <v>71</v>
      </c>
      <c r="M210" s="123">
        <v>107</v>
      </c>
      <c r="N210" s="123">
        <v>0</v>
      </c>
      <c r="O210" s="123">
        <v>0</v>
      </c>
      <c r="P210" s="123">
        <v>0</v>
      </c>
      <c r="Q210" s="123">
        <v>0</v>
      </c>
      <c r="R210" s="123">
        <v>0</v>
      </c>
      <c r="S210" s="123">
        <v>0</v>
      </c>
      <c r="T210" s="123">
        <v>1</v>
      </c>
      <c r="U210" s="123">
        <v>1</v>
      </c>
      <c r="V210" s="123">
        <v>2</v>
      </c>
      <c r="W210" s="123">
        <v>3</v>
      </c>
      <c r="X210" s="123">
        <v>76</v>
      </c>
      <c r="Y210" s="123">
        <v>73</v>
      </c>
      <c r="Z210" s="123">
        <v>22</v>
      </c>
      <c r="AA210" s="123">
        <v>0</v>
      </c>
      <c r="AB210" s="123">
        <v>172</v>
      </c>
      <c r="AC210" s="123">
        <v>171</v>
      </c>
      <c r="AD210" s="123">
        <v>8</v>
      </c>
      <c r="AE210" s="123">
        <v>39</v>
      </c>
      <c r="AF210" s="123">
        <v>85</v>
      </c>
      <c r="AG210" s="123">
        <v>44</v>
      </c>
      <c r="AH210" s="123">
        <v>2</v>
      </c>
      <c r="AI210" s="123">
        <v>101</v>
      </c>
      <c r="AJ210" s="123">
        <v>51</v>
      </c>
      <c r="AK210" s="123">
        <v>2</v>
      </c>
      <c r="AL210" s="123">
        <v>2</v>
      </c>
      <c r="AM210" s="123">
        <v>4</v>
      </c>
      <c r="AN210" s="125">
        <v>327.72789115646259</v>
      </c>
      <c r="AO210" s="125">
        <v>237</v>
      </c>
      <c r="AP210" s="123">
        <v>3</v>
      </c>
      <c r="AQ210" s="123">
        <v>11</v>
      </c>
      <c r="AR210" s="123">
        <v>78</v>
      </c>
      <c r="AS210" s="123">
        <v>24</v>
      </c>
      <c r="AT210" s="123">
        <v>10</v>
      </c>
      <c r="AU210" s="123">
        <v>7</v>
      </c>
      <c r="AV210" s="123">
        <v>5</v>
      </c>
      <c r="AW210" s="123">
        <v>2</v>
      </c>
      <c r="AX210" s="123">
        <v>2</v>
      </c>
      <c r="AY210" s="123">
        <v>3</v>
      </c>
      <c r="AZ210" s="123">
        <v>2</v>
      </c>
      <c r="BA210" s="125">
        <v>13831.76551724138</v>
      </c>
      <c r="BB210" s="125">
        <v>10010</v>
      </c>
      <c r="BC210" s="123">
        <v>4</v>
      </c>
      <c r="BD210" s="123">
        <v>68</v>
      </c>
      <c r="BE210" s="123">
        <v>35</v>
      </c>
      <c r="BF210" s="123">
        <v>14</v>
      </c>
      <c r="BG210" s="123">
        <v>10</v>
      </c>
      <c r="BH210" s="123">
        <v>6</v>
      </c>
      <c r="BI210" s="123">
        <v>2</v>
      </c>
      <c r="BJ210" s="123">
        <v>4</v>
      </c>
      <c r="BK210" s="123">
        <v>0</v>
      </c>
      <c r="BL210" s="123">
        <v>1</v>
      </c>
      <c r="BM210" s="123">
        <v>0</v>
      </c>
      <c r="BN210" s="123">
        <v>1</v>
      </c>
      <c r="BO210" s="123">
        <v>0</v>
      </c>
      <c r="BP210" s="123">
        <v>0</v>
      </c>
      <c r="BQ210" s="123">
        <v>0</v>
      </c>
      <c r="BR210" s="123">
        <v>0</v>
      </c>
      <c r="BS210" s="123">
        <v>0</v>
      </c>
      <c r="BT210" s="123">
        <v>0</v>
      </c>
      <c r="BU210" s="123">
        <v>0</v>
      </c>
      <c r="BV210" s="123">
        <v>0</v>
      </c>
      <c r="BW210" s="123">
        <v>0</v>
      </c>
      <c r="BX210" s="123">
        <v>13</v>
      </c>
      <c r="BY210" s="125">
        <v>29099.384615384617</v>
      </c>
      <c r="BZ210" s="125">
        <v>29193</v>
      </c>
      <c r="CA210" s="123">
        <v>4</v>
      </c>
      <c r="CB210" s="125">
        <v>9409.5</v>
      </c>
      <c r="CC210" s="125">
        <v>9912</v>
      </c>
      <c r="CD210" s="123">
        <v>129</v>
      </c>
      <c r="CE210" s="125">
        <v>12429.069767441861</v>
      </c>
      <c r="CF210" s="125">
        <v>9492</v>
      </c>
      <c r="CG210" s="123">
        <v>127</v>
      </c>
      <c r="CH210" s="123">
        <v>15</v>
      </c>
      <c r="CI210" s="123">
        <v>3</v>
      </c>
      <c r="CJ210" s="123">
        <v>0</v>
      </c>
      <c r="CK210" s="123">
        <v>0</v>
      </c>
      <c r="CL210" s="123">
        <v>0</v>
      </c>
      <c r="CM210" s="126">
        <v>0</v>
      </c>
      <c r="CN210" s="123">
        <v>1</v>
      </c>
      <c r="CO210" s="126">
        <v>6.8027210884353739E-3</v>
      </c>
      <c r="CP210" s="123">
        <v>101</v>
      </c>
      <c r="CQ210" s="123">
        <v>0</v>
      </c>
      <c r="CR210" s="126">
        <v>0</v>
      </c>
      <c r="CS210" s="123">
        <v>14</v>
      </c>
      <c r="CT210" s="126">
        <f t="shared" si="33"/>
        <v>9.5238095238095233E-2</v>
      </c>
      <c r="CU210" s="123">
        <v>0</v>
      </c>
      <c r="CV210" s="126">
        <f t="shared" si="34"/>
        <v>0</v>
      </c>
      <c r="CW210" s="123">
        <v>14</v>
      </c>
      <c r="CX210" s="126">
        <f t="shared" si="35"/>
        <v>9.5238095238095233E-2</v>
      </c>
      <c r="CY210" s="123">
        <v>0</v>
      </c>
      <c r="CZ210" s="126">
        <f t="shared" si="36"/>
        <v>0</v>
      </c>
      <c r="DA210" s="122" t="s">
        <v>2162</v>
      </c>
      <c r="DB210" s="55"/>
      <c r="DC210" s="55">
        <v>0</v>
      </c>
      <c r="DD210" s="55">
        <v>2</v>
      </c>
      <c r="DE210" s="78" t="s">
        <v>309</v>
      </c>
      <c r="DF210" s="127" t="s">
        <v>310</v>
      </c>
      <c r="DG210" s="78" t="s">
        <v>366</v>
      </c>
      <c r="DH210" s="127" t="s">
        <v>367</v>
      </c>
      <c r="DI210" s="78" t="s">
        <v>313</v>
      </c>
      <c r="DJ210" s="127" t="s">
        <v>314</v>
      </c>
      <c r="DK210" s="78" t="s">
        <v>280</v>
      </c>
      <c r="DL210" s="127" t="s">
        <v>315</v>
      </c>
      <c r="DM210" s="127" t="s">
        <v>369</v>
      </c>
      <c r="DN210" s="55" t="s">
        <v>1897</v>
      </c>
      <c r="DO210" s="68">
        <v>2.6525198938991998</v>
      </c>
      <c r="DP210" s="55" t="s">
        <v>1898</v>
      </c>
      <c r="DQ210" s="55" t="s">
        <v>272</v>
      </c>
      <c r="DR210" s="127" t="s">
        <v>370</v>
      </c>
      <c r="DS210" s="169" t="s">
        <v>2187</v>
      </c>
      <c r="DT210" s="77"/>
      <c r="DU210" s="78" t="s">
        <v>519</v>
      </c>
      <c r="DV210" s="123">
        <v>150</v>
      </c>
      <c r="DW210" s="123">
        <v>147</v>
      </c>
      <c r="DX210" s="55">
        <v>3</v>
      </c>
      <c r="DY210" s="55">
        <v>0</v>
      </c>
      <c r="DZ210" s="55">
        <v>0</v>
      </c>
      <c r="EA210" s="55">
        <v>150</v>
      </c>
      <c r="EB210" s="123">
        <v>0</v>
      </c>
      <c r="EC210" s="55">
        <v>0</v>
      </c>
      <c r="ED210" s="55">
        <v>0</v>
      </c>
      <c r="EE210" s="55">
        <v>0</v>
      </c>
      <c r="EF210" s="55">
        <v>0</v>
      </c>
      <c r="EG210" s="55">
        <v>0</v>
      </c>
      <c r="EH210" s="78">
        <v>1</v>
      </c>
      <c r="EI210" s="78">
        <v>0</v>
      </c>
      <c r="EJ210" s="127" t="s">
        <v>268</v>
      </c>
      <c r="EK210" s="127" t="s">
        <v>290</v>
      </c>
      <c r="EL210" s="81">
        <v>32111</v>
      </c>
      <c r="EM210" s="78">
        <v>33</v>
      </c>
      <c r="EN210" s="78" t="s">
        <v>378</v>
      </c>
      <c r="EO210" s="84">
        <v>10330</v>
      </c>
      <c r="EP210" s="78">
        <v>1.04</v>
      </c>
      <c r="EQ210" s="263">
        <v>10248.2210225975</v>
      </c>
      <c r="ER210" s="263">
        <v>46262.812255260797</v>
      </c>
      <c r="ES210" s="84">
        <f t="shared" si="37"/>
        <v>36014.591232663297</v>
      </c>
      <c r="ET210" s="113">
        <f t="shared" si="38"/>
        <v>0.77847820910558418</v>
      </c>
      <c r="EU210" s="55">
        <v>13</v>
      </c>
      <c r="EV210" s="55">
        <v>2</v>
      </c>
      <c r="EW210" s="55" t="s">
        <v>1901</v>
      </c>
      <c r="EX210" s="78" t="s">
        <v>271</v>
      </c>
      <c r="EY210" s="158"/>
      <c r="EZ210" s="158"/>
      <c r="FA210" s="78" t="s">
        <v>267</v>
      </c>
      <c r="FB210" s="55" t="s">
        <v>51</v>
      </c>
      <c r="FC210" s="55" t="s">
        <v>1898</v>
      </c>
      <c r="FD210" s="122"/>
      <c r="FE210" s="55"/>
      <c r="FF210" s="127" t="s">
        <v>272</v>
      </c>
      <c r="FG210" s="55" t="s">
        <v>272</v>
      </c>
      <c r="FH210" s="78" t="s">
        <v>1298</v>
      </c>
      <c r="FI210" s="78" t="s">
        <v>374</v>
      </c>
      <c r="FJ210" s="55">
        <v>3804</v>
      </c>
      <c r="FK210" s="55">
        <v>4</v>
      </c>
      <c r="FL210" s="78" t="s">
        <v>792</v>
      </c>
      <c r="FM210" s="55"/>
      <c r="FN210" s="55" t="s">
        <v>1900</v>
      </c>
      <c r="FO210" s="55" t="s">
        <v>1900</v>
      </c>
      <c r="FP210" s="55">
        <v>0</v>
      </c>
      <c r="FQ210" s="125">
        <v>13809394.612431854</v>
      </c>
      <c r="FR210" s="125">
        <v>92062.6307495457</v>
      </c>
      <c r="FS210" s="55">
        <v>1</v>
      </c>
      <c r="FT210" s="55">
        <v>3</v>
      </c>
      <c r="FU210" s="55">
        <v>1</v>
      </c>
      <c r="FV210" s="125">
        <v>25024.44</v>
      </c>
      <c r="FW210" s="55">
        <v>2</v>
      </c>
      <c r="FX210" s="125">
        <v>882790.33000000007</v>
      </c>
      <c r="FY210" s="55">
        <v>1</v>
      </c>
      <c r="FZ210" s="125">
        <v>1540843.93</v>
      </c>
      <c r="GA210" s="55" t="s">
        <v>1900</v>
      </c>
      <c r="GB210" s="55" t="s">
        <v>1900</v>
      </c>
      <c r="GC210" s="55" t="s">
        <v>1900</v>
      </c>
      <c r="GD210" s="124">
        <v>96.19</v>
      </c>
      <c r="GE210" s="124">
        <v>20.41</v>
      </c>
      <c r="GF210" s="125">
        <v>429679.91</v>
      </c>
      <c r="GG210" s="125">
        <v>2922.9925850340132</v>
      </c>
      <c r="GH210" s="125">
        <v>1620498.55</v>
      </c>
      <c r="GI210" s="125">
        <v>11023.799659863946</v>
      </c>
      <c r="GJ210" s="125">
        <v>115064.49</v>
      </c>
      <c r="GK210" s="125">
        <v>782.75163265306128</v>
      </c>
      <c r="GL210" s="125">
        <v>151176.4</v>
      </c>
      <c r="GM210" s="125">
        <v>1028.4108843537415</v>
      </c>
      <c r="GN210" s="125">
        <v>35580.9</v>
      </c>
      <c r="GO210" s="125">
        <v>242.04693877551023</v>
      </c>
      <c r="GP210" s="125">
        <v>8913.61</v>
      </c>
      <c r="GQ210" s="125">
        <v>60.636802721088436</v>
      </c>
      <c r="GR210" s="125">
        <v>8737.3000000000011</v>
      </c>
      <c r="GS210" s="125">
        <v>59.437414965986399</v>
      </c>
      <c r="GT210" s="125">
        <v>1301025.8500000001</v>
      </c>
      <c r="GU210" s="125">
        <v>8850.5159863945591</v>
      </c>
      <c r="GV210" s="125">
        <v>-300381.02</v>
      </c>
      <c r="GW210" s="125">
        <v>-2043.408299319728</v>
      </c>
      <c r="GX210" s="55">
        <v>0</v>
      </c>
      <c r="GY210" s="55">
        <v>0</v>
      </c>
      <c r="GZ210" s="55">
        <v>0</v>
      </c>
      <c r="HA210" s="55" t="s">
        <v>1898</v>
      </c>
      <c r="HB210" s="172">
        <v>0.48037197845436602</v>
      </c>
      <c r="HC210" s="123">
        <v>9</v>
      </c>
      <c r="HD210" s="153">
        <v>2.0408163265306121E-2</v>
      </c>
      <c r="HE210" s="123">
        <v>2</v>
      </c>
      <c r="HF210" s="153">
        <v>1.3605442176870748E-2</v>
      </c>
      <c r="HG210" s="123">
        <v>700</v>
      </c>
      <c r="HH210" s="153">
        <v>1.5873015873015874</v>
      </c>
      <c r="HI210" s="123">
        <v>10</v>
      </c>
      <c r="HJ210" s="153">
        <v>6.8027210884353748E-2</v>
      </c>
      <c r="HK210" s="123">
        <v>361</v>
      </c>
      <c r="HL210" s="153">
        <v>0.81859410430838997</v>
      </c>
      <c r="HM210" s="123">
        <v>9</v>
      </c>
      <c r="HN210" s="153">
        <v>6.1224489795918366E-2</v>
      </c>
      <c r="HO210" s="123">
        <v>271</v>
      </c>
      <c r="HP210" s="153">
        <v>0.61451247165532874</v>
      </c>
      <c r="HQ210" s="123">
        <v>399</v>
      </c>
      <c r="HR210" s="153">
        <v>0.90476190476190477</v>
      </c>
      <c r="HS210" s="123">
        <v>3</v>
      </c>
      <c r="HT210" s="153">
        <v>1.5</v>
      </c>
      <c r="HU210" s="123">
        <v>3</v>
      </c>
      <c r="HV210" s="153">
        <v>1.5</v>
      </c>
      <c r="HW210" s="123">
        <v>108</v>
      </c>
      <c r="HX210" s="123">
        <v>36</v>
      </c>
      <c r="HY210" s="153">
        <v>1.5</v>
      </c>
      <c r="HZ210" s="123">
        <v>3155</v>
      </c>
      <c r="IA210" s="153">
        <v>7.1541950113378689</v>
      </c>
      <c r="IB210" s="123">
        <v>1</v>
      </c>
      <c r="IC210" s="153">
        <v>6.8027210884353739E-3</v>
      </c>
      <c r="ID210" s="123">
        <v>2501</v>
      </c>
      <c r="IE210" s="153">
        <v>5.6712018140589571</v>
      </c>
      <c r="IF210" s="123">
        <v>150</v>
      </c>
      <c r="IG210" s="153">
        <v>1.0204081632653061</v>
      </c>
      <c r="IH210" s="123">
        <v>238</v>
      </c>
      <c r="II210" s="153">
        <v>0.53968253968253965</v>
      </c>
      <c r="IJ210" s="123">
        <v>26</v>
      </c>
      <c r="IK210" s="153">
        <v>0.17687074829931973</v>
      </c>
      <c r="IL210" s="95">
        <v>0</v>
      </c>
      <c r="IM210" s="95">
        <v>0</v>
      </c>
      <c r="IN210" s="95">
        <v>0</v>
      </c>
      <c r="IO210" s="95">
        <v>0</v>
      </c>
      <c r="IP210" s="95">
        <v>0</v>
      </c>
      <c r="IQ210" s="113" t="s">
        <v>1900</v>
      </c>
      <c r="IR210" s="113" t="s">
        <v>1900</v>
      </c>
      <c r="IS210" s="113" t="s">
        <v>1900</v>
      </c>
      <c r="IT210" s="95">
        <v>15</v>
      </c>
      <c r="IU210" s="95">
        <v>10</v>
      </c>
      <c r="IV210" s="113">
        <v>6.8027210884353748E-2</v>
      </c>
      <c r="IW210" s="95" t="s">
        <v>1900</v>
      </c>
      <c r="IX210" s="95" t="s">
        <v>1900</v>
      </c>
      <c r="IY210" s="124" t="s">
        <v>1900</v>
      </c>
      <c r="IZ210" s="124" t="s">
        <v>1900</v>
      </c>
      <c r="JA210" s="182" t="s">
        <v>267</v>
      </c>
      <c r="JB210" s="182">
        <v>10</v>
      </c>
      <c r="JC210" s="230">
        <v>6.6666666666666666E-2</v>
      </c>
      <c r="JD210" s="205"/>
    </row>
    <row r="211" spans="1:264" s="35" customFormat="1" ht="29.25" customHeight="1">
      <c r="A211" s="122" t="s">
        <v>307</v>
      </c>
      <c r="B211" s="158" t="s">
        <v>1688</v>
      </c>
      <c r="C211" s="158" t="s">
        <v>1740</v>
      </c>
      <c r="D211" s="55">
        <v>64</v>
      </c>
      <c r="E211" s="158" t="s">
        <v>365</v>
      </c>
      <c r="F211" s="145">
        <v>203</v>
      </c>
      <c r="G211" s="55" t="s">
        <v>2188</v>
      </c>
      <c r="H211" s="123">
        <v>64</v>
      </c>
      <c r="I211" s="123">
        <v>108</v>
      </c>
      <c r="J211" s="124">
        <v>1.6875</v>
      </c>
      <c r="K211" s="124">
        <v>22.6171875</v>
      </c>
      <c r="L211" s="123">
        <v>42</v>
      </c>
      <c r="M211" s="123">
        <v>66</v>
      </c>
      <c r="N211" s="123">
        <v>2</v>
      </c>
      <c r="O211" s="123">
        <v>7</v>
      </c>
      <c r="P211" s="123">
        <v>6</v>
      </c>
      <c r="Q211" s="123">
        <v>4</v>
      </c>
      <c r="R211" s="123">
        <v>14</v>
      </c>
      <c r="S211" s="123">
        <v>9</v>
      </c>
      <c r="T211" s="123">
        <v>5</v>
      </c>
      <c r="U211" s="123">
        <v>13</v>
      </c>
      <c r="V211" s="123">
        <v>8</v>
      </c>
      <c r="W211" s="123">
        <v>7</v>
      </c>
      <c r="X211" s="123">
        <v>22</v>
      </c>
      <c r="Y211" s="123">
        <v>8</v>
      </c>
      <c r="Z211" s="123">
        <v>3</v>
      </c>
      <c r="AA211" s="123">
        <v>18</v>
      </c>
      <c r="AB211" s="123">
        <v>39</v>
      </c>
      <c r="AC211" s="123">
        <v>33</v>
      </c>
      <c r="AD211" s="123">
        <v>0</v>
      </c>
      <c r="AE211" s="123">
        <v>38</v>
      </c>
      <c r="AF211" s="123">
        <v>65</v>
      </c>
      <c r="AG211" s="123">
        <v>5</v>
      </c>
      <c r="AH211" s="123">
        <v>0</v>
      </c>
      <c r="AI211" s="123">
        <v>37</v>
      </c>
      <c r="AJ211" s="123">
        <v>14</v>
      </c>
      <c r="AK211" s="123">
        <v>5</v>
      </c>
      <c r="AL211" s="123">
        <v>3</v>
      </c>
      <c r="AM211" s="123">
        <v>9</v>
      </c>
      <c r="AN211" s="125">
        <v>426.671875</v>
      </c>
      <c r="AO211" s="125">
        <v>271</v>
      </c>
      <c r="AP211" s="123">
        <v>1</v>
      </c>
      <c r="AQ211" s="123">
        <v>10</v>
      </c>
      <c r="AR211" s="123">
        <v>23</v>
      </c>
      <c r="AS211" s="123">
        <v>3</v>
      </c>
      <c r="AT211" s="123">
        <v>7</v>
      </c>
      <c r="AU211" s="123">
        <v>8</v>
      </c>
      <c r="AV211" s="123">
        <v>2</v>
      </c>
      <c r="AW211" s="123">
        <v>4</v>
      </c>
      <c r="AX211" s="123">
        <v>1</v>
      </c>
      <c r="AY211" s="123">
        <v>1</v>
      </c>
      <c r="AZ211" s="123">
        <v>4</v>
      </c>
      <c r="BA211" s="125">
        <v>19519.758064516129</v>
      </c>
      <c r="BB211" s="125">
        <v>14412</v>
      </c>
      <c r="BC211" s="123">
        <v>2</v>
      </c>
      <c r="BD211" s="123">
        <v>18</v>
      </c>
      <c r="BE211" s="123">
        <v>12</v>
      </c>
      <c r="BF211" s="123">
        <v>8</v>
      </c>
      <c r="BG211" s="123">
        <v>9</v>
      </c>
      <c r="BH211" s="123">
        <v>3</v>
      </c>
      <c r="BI211" s="123">
        <v>3</v>
      </c>
      <c r="BJ211" s="123">
        <v>1</v>
      </c>
      <c r="BK211" s="123">
        <v>1</v>
      </c>
      <c r="BL211" s="123">
        <v>1</v>
      </c>
      <c r="BM211" s="123">
        <v>1</v>
      </c>
      <c r="BN211" s="123">
        <v>1</v>
      </c>
      <c r="BO211" s="123">
        <v>1</v>
      </c>
      <c r="BP211" s="123">
        <v>0</v>
      </c>
      <c r="BQ211" s="123">
        <v>1</v>
      </c>
      <c r="BR211" s="123">
        <v>0</v>
      </c>
      <c r="BS211" s="123">
        <v>0</v>
      </c>
      <c r="BT211" s="123">
        <v>0</v>
      </c>
      <c r="BU211" s="123">
        <v>0</v>
      </c>
      <c r="BV211" s="123">
        <v>0</v>
      </c>
      <c r="BW211" s="123">
        <v>0</v>
      </c>
      <c r="BX211" s="123">
        <v>24</v>
      </c>
      <c r="BY211" s="125">
        <v>29949.041666666668</v>
      </c>
      <c r="BZ211" s="125">
        <v>25191</v>
      </c>
      <c r="CA211" s="123">
        <v>3</v>
      </c>
      <c r="CB211" s="125">
        <v>8691.6666666666661</v>
      </c>
      <c r="CC211" s="125">
        <v>9032</v>
      </c>
      <c r="CD211" s="123">
        <v>36</v>
      </c>
      <c r="CE211" s="125">
        <v>12833.944444444445</v>
      </c>
      <c r="CF211" s="125">
        <v>10044</v>
      </c>
      <c r="CG211" s="123">
        <v>49</v>
      </c>
      <c r="CH211" s="123">
        <v>8</v>
      </c>
      <c r="CI211" s="123">
        <v>5</v>
      </c>
      <c r="CJ211" s="123">
        <v>0</v>
      </c>
      <c r="CK211" s="123">
        <v>0</v>
      </c>
      <c r="CL211" s="123">
        <v>0</v>
      </c>
      <c r="CM211" s="126">
        <v>0</v>
      </c>
      <c r="CN211" s="123">
        <v>1</v>
      </c>
      <c r="CO211" s="126">
        <v>1.5625E-2</v>
      </c>
      <c r="CP211" s="123">
        <v>33</v>
      </c>
      <c r="CQ211" s="123">
        <v>3</v>
      </c>
      <c r="CR211" s="126">
        <v>2.7777777777777776E-2</v>
      </c>
      <c r="CS211" s="123">
        <v>6</v>
      </c>
      <c r="CT211" s="126">
        <f t="shared" si="33"/>
        <v>9.375E-2</v>
      </c>
      <c r="CU211" s="123">
        <v>33</v>
      </c>
      <c r="CV211" s="126">
        <f t="shared" si="34"/>
        <v>0.515625</v>
      </c>
      <c r="CW211" s="123">
        <v>3</v>
      </c>
      <c r="CX211" s="126">
        <f t="shared" si="35"/>
        <v>4.6875E-2</v>
      </c>
      <c r="CY211" s="123">
        <v>20</v>
      </c>
      <c r="CZ211" s="126">
        <f t="shared" si="36"/>
        <v>0.3125</v>
      </c>
      <c r="DA211" s="122" t="s">
        <v>2151</v>
      </c>
      <c r="DB211" s="55"/>
      <c r="DC211" s="55">
        <v>0</v>
      </c>
      <c r="DD211" s="55">
        <v>0</v>
      </c>
      <c r="DE211" s="78" t="s">
        <v>309</v>
      </c>
      <c r="DF211" s="127" t="s">
        <v>310</v>
      </c>
      <c r="DG211" s="78" t="s">
        <v>366</v>
      </c>
      <c r="DH211" s="127" t="s">
        <v>367</v>
      </c>
      <c r="DI211" s="78" t="s">
        <v>338</v>
      </c>
      <c r="DJ211" s="127" t="s">
        <v>339</v>
      </c>
      <c r="DK211" s="78" t="s">
        <v>350</v>
      </c>
      <c r="DL211" s="127" t="s">
        <v>368</v>
      </c>
      <c r="DM211" s="127" t="s">
        <v>369</v>
      </c>
      <c r="DN211" s="55" t="s">
        <v>1897</v>
      </c>
      <c r="DO211" s="68">
        <v>8.7719298245614024</v>
      </c>
      <c r="DP211" s="55" t="s">
        <v>1898</v>
      </c>
      <c r="DQ211" s="55" t="s">
        <v>1904</v>
      </c>
      <c r="DR211" s="127" t="s">
        <v>370</v>
      </c>
      <c r="DS211" s="169"/>
      <c r="DT211" s="78">
        <v>2020</v>
      </c>
      <c r="DU211" s="78" t="s">
        <v>267</v>
      </c>
      <c r="DV211" s="123">
        <v>66</v>
      </c>
      <c r="DW211" s="123">
        <v>64</v>
      </c>
      <c r="DX211" s="55">
        <v>2</v>
      </c>
      <c r="DY211" s="55">
        <v>0</v>
      </c>
      <c r="DZ211" s="55">
        <v>17</v>
      </c>
      <c r="EA211" s="55">
        <v>22</v>
      </c>
      <c r="EB211" s="123">
        <v>15</v>
      </c>
      <c r="EC211" s="55">
        <v>6</v>
      </c>
      <c r="ED211" s="55">
        <v>6</v>
      </c>
      <c r="EE211" s="55">
        <v>0</v>
      </c>
      <c r="EF211" s="55">
        <v>0</v>
      </c>
      <c r="EG211" s="55">
        <v>0</v>
      </c>
      <c r="EH211" s="78">
        <v>1</v>
      </c>
      <c r="EI211" s="78">
        <v>0</v>
      </c>
      <c r="EJ211" s="127" t="s">
        <v>268</v>
      </c>
      <c r="EK211" s="127" t="s">
        <v>290</v>
      </c>
      <c r="EL211" s="81">
        <v>25384</v>
      </c>
      <c r="EM211" s="78">
        <v>51</v>
      </c>
      <c r="EN211" s="78" t="s">
        <v>271</v>
      </c>
      <c r="EO211" s="84">
        <v>9143</v>
      </c>
      <c r="EP211" s="78">
        <v>0.46</v>
      </c>
      <c r="EQ211" s="263">
        <v>8830.2538174955807</v>
      </c>
      <c r="ER211" s="263">
        <v>21038.596877784999</v>
      </c>
      <c r="ES211" s="84">
        <f t="shared" si="37"/>
        <v>12208.343060289419</v>
      </c>
      <c r="ET211" s="113">
        <f t="shared" si="38"/>
        <v>0.58028314013566218</v>
      </c>
      <c r="EU211" s="55">
        <v>2</v>
      </c>
      <c r="EV211" s="55">
        <v>1</v>
      </c>
      <c r="EW211" s="55" t="s">
        <v>1901</v>
      </c>
      <c r="EX211" s="78" t="s">
        <v>371</v>
      </c>
      <c r="EY211" s="158" t="s">
        <v>372</v>
      </c>
      <c r="EZ211" s="158" t="s">
        <v>372</v>
      </c>
      <c r="FA211" s="78" t="s">
        <v>267</v>
      </c>
      <c r="FB211" s="55" t="s">
        <v>51</v>
      </c>
      <c r="FC211" s="55" t="s">
        <v>1898</v>
      </c>
      <c r="FD211" s="122"/>
      <c r="FE211" s="55"/>
      <c r="FF211" s="127" t="s">
        <v>267</v>
      </c>
      <c r="FG211" s="55" t="s">
        <v>272</v>
      </c>
      <c r="FH211" s="78" t="s">
        <v>373</v>
      </c>
      <c r="FI211" s="78" t="s">
        <v>374</v>
      </c>
      <c r="FJ211" s="55">
        <v>3804</v>
      </c>
      <c r="FK211" s="55">
        <v>4</v>
      </c>
      <c r="FL211" s="78" t="s">
        <v>375</v>
      </c>
      <c r="FM211" s="55"/>
      <c r="FN211" s="55" t="s">
        <v>1900</v>
      </c>
      <c r="FO211" s="55" t="s">
        <v>1900</v>
      </c>
      <c r="FP211" s="55">
        <v>1</v>
      </c>
      <c r="FQ211" s="125">
        <v>14357083.480365895</v>
      </c>
      <c r="FR211" s="125">
        <v>217531.56788433174</v>
      </c>
      <c r="FS211" s="55">
        <v>3</v>
      </c>
      <c r="FT211" s="55">
        <v>4</v>
      </c>
      <c r="FU211" s="55">
        <v>0</v>
      </c>
      <c r="FV211" s="125">
        <v>1000000</v>
      </c>
      <c r="FW211" s="55">
        <v>0</v>
      </c>
      <c r="FX211" s="125">
        <v>25200</v>
      </c>
      <c r="FY211" s="55">
        <v>0</v>
      </c>
      <c r="FZ211" s="125">
        <v>399566.85</v>
      </c>
      <c r="GA211" s="55" t="s">
        <v>1900</v>
      </c>
      <c r="GB211" s="55" t="s">
        <v>1900</v>
      </c>
      <c r="GC211" s="55" t="s">
        <v>1900</v>
      </c>
      <c r="GD211" s="124">
        <v>77.55</v>
      </c>
      <c r="GE211" s="124">
        <v>40.630000000000003</v>
      </c>
      <c r="GF211" s="125">
        <v>326063.82</v>
      </c>
      <c r="GG211" s="125">
        <v>5094.7471875000001</v>
      </c>
      <c r="GH211" s="125">
        <v>907041.87000000011</v>
      </c>
      <c r="GI211" s="125">
        <v>14172.529218750002</v>
      </c>
      <c r="GJ211" s="125">
        <v>69487.56</v>
      </c>
      <c r="GK211" s="125">
        <v>1085.743125</v>
      </c>
      <c r="GL211" s="125">
        <v>70395.320000000007</v>
      </c>
      <c r="GM211" s="125">
        <v>1099.9268750000001</v>
      </c>
      <c r="GN211" s="125">
        <v>68987.070000000007</v>
      </c>
      <c r="GO211" s="125">
        <v>1077.9229687500001</v>
      </c>
      <c r="GP211" s="125">
        <v>4405.1499999999996</v>
      </c>
      <c r="GQ211" s="125">
        <v>68.830468749999994</v>
      </c>
      <c r="GR211" s="125">
        <v>75433.760000000009</v>
      </c>
      <c r="GS211" s="125">
        <v>1178.6525000000001</v>
      </c>
      <c r="GT211" s="125">
        <v>618333.01000000013</v>
      </c>
      <c r="GU211" s="125">
        <v>9661.453281250002</v>
      </c>
      <c r="GV211" s="125">
        <v>-127251.26000000013</v>
      </c>
      <c r="GW211" s="125">
        <v>-1988.300937500002</v>
      </c>
      <c r="GX211" s="55">
        <v>0</v>
      </c>
      <c r="GY211" s="55">
        <v>0</v>
      </c>
      <c r="GZ211" s="55">
        <v>0</v>
      </c>
      <c r="HA211" s="55" t="s">
        <v>1901</v>
      </c>
      <c r="HB211" s="172">
        <v>0.78903265023775271</v>
      </c>
      <c r="HC211" s="123">
        <v>50</v>
      </c>
      <c r="HD211" s="153">
        <v>0.26041666666666669</v>
      </c>
      <c r="HE211" s="123">
        <v>5</v>
      </c>
      <c r="HF211" s="153">
        <v>7.8125E-2</v>
      </c>
      <c r="HG211" s="123">
        <v>642</v>
      </c>
      <c r="HH211" s="153">
        <v>3.34375</v>
      </c>
      <c r="HI211" s="123">
        <v>10</v>
      </c>
      <c r="HJ211" s="153">
        <v>0.15625</v>
      </c>
      <c r="HK211" s="123">
        <v>167</v>
      </c>
      <c r="HL211" s="153">
        <v>0.86979166666666663</v>
      </c>
      <c r="HM211" s="123">
        <v>2</v>
      </c>
      <c r="HN211" s="153">
        <v>3.125E-2</v>
      </c>
      <c r="HO211" s="123">
        <v>110</v>
      </c>
      <c r="HP211" s="153">
        <v>0.57291666666666663</v>
      </c>
      <c r="HQ211" s="123">
        <v>74</v>
      </c>
      <c r="HR211" s="153">
        <v>0.38541666666666669</v>
      </c>
      <c r="HS211" s="123">
        <v>0</v>
      </c>
      <c r="HT211" s="153">
        <v>0</v>
      </c>
      <c r="HU211" s="123">
        <v>1</v>
      </c>
      <c r="HV211" s="153">
        <v>0.5</v>
      </c>
      <c r="HW211" s="123">
        <v>56</v>
      </c>
      <c r="HX211" s="123">
        <v>18.666666666666668</v>
      </c>
      <c r="HY211" s="153">
        <v>1.5555555555555556</v>
      </c>
      <c r="HZ211" s="123">
        <v>1956</v>
      </c>
      <c r="IA211" s="153">
        <v>10.1875</v>
      </c>
      <c r="IB211" s="123">
        <v>14</v>
      </c>
      <c r="IC211" s="153">
        <v>0.21875</v>
      </c>
      <c r="ID211" s="123">
        <v>1379</v>
      </c>
      <c r="IE211" s="153">
        <v>7.182291666666667</v>
      </c>
      <c r="IF211" s="123">
        <v>103</v>
      </c>
      <c r="IG211" s="153">
        <v>1.609375</v>
      </c>
      <c r="IH211" s="123">
        <v>121</v>
      </c>
      <c r="II211" s="153">
        <v>0.63020833333333337</v>
      </c>
      <c r="IJ211" s="123">
        <v>61</v>
      </c>
      <c r="IK211" s="153">
        <v>0.953125</v>
      </c>
      <c r="IL211" s="95">
        <v>0</v>
      </c>
      <c r="IM211" s="95">
        <v>0</v>
      </c>
      <c r="IN211" s="95">
        <v>0</v>
      </c>
      <c r="IO211" s="95">
        <v>0</v>
      </c>
      <c r="IP211" s="95">
        <v>0</v>
      </c>
      <c r="IQ211" s="113" t="s">
        <v>1900</v>
      </c>
      <c r="IR211" s="113" t="s">
        <v>1900</v>
      </c>
      <c r="IS211" s="113" t="s">
        <v>1900</v>
      </c>
      <c r="IT211" s="95">
        <v>64.8</v>
      </c>
      <c r="IU211" s="95">
        <v>1</v>
      </c>
      <c r="IV211" s="113">
        <v>1.5625E-2</v>
      </c>
      <c r="IW211" s="95" t="s">
        <v>1900</v>
      </c>
      <c r="IX211" s="95" t="s">
        <v>1900</v>
      </c>
      <c r="IY211" s="124" t="s">
        <v>1900</v>
      </c>
      <c r="IZ211" s="124" t="s">
        <v>1900</v>
      </c>
      <c r="JA211" s="182" t="s">
        <v>267</v>
      </c>
      <c r="JB211" s="182">
        <v>4</v>
      </c>
      <c r="JC211" s="230">
        <v>6.0606060606060608E-2</v>
      </c>
      <c r="JD211" s="205"/>
    </row>
    <row r="212" spans="1:264" s="35" customFormat="1" ht="29.25" customHeight="1">
      <c r="A212" s="122" t="s">
        <v>307</v>
      </c>
      <c r="B212" s="158" t="s">
        <v>1688</v>
      </c>
      <c r="C212" s="158" t="s">
        <v>1740</v>
      </c>
      <c r="D212" s="55">
        <v>64</v>
      </c>
      <c r="E212" s="158" t="s">
        <v>790</v>
      </c>
      <c r="F212" s="145">
        <v>199</v>
      </c>
      <c r="G212" s="55" t="s">
        <v>2188</v>
      </c>
      <c r="H212" s="123">
        <v>164</v>
      </c>
      <c r="I212" s="123">
        <v>186</v>
      </c>
      <c r="J212" s="124">
        <v>1.1341463000000001</v>
      </c>
      <c r="K212" s="124">
        <v>11.609146300000001</v>
      </c>
      <c r="L212" s="123">
        <v>89</v>
      </c>
      <c r="M212" s="123">
        <v>97</v>
      </c>
      <c r="N212" s="123">
        <v>0</v>
      </c>
      <c r="O212" s="123">
        <v>0</v>
      </c>
      <c r="P212" s="123">
        <v>0</v>
      </c>
      <c r="Q212" s="123">
        <v>1</v>
      </c>
      <c r="R212" s="123">
        <v>0</v>
      </c>
      <c r="S212" s="123">
        <v>0</v>
      </c>
      <c r="T212" s="123">
        <v>1</v>
      </c>
      <c r="U212" s="123">
        <v>1</v>
      </c>
      <c r="V212" s="123">
        <v>3</v>
      </c>
      <c r="W212" s="123">
        <v>5</v>
      </c>
      <c r="X212" s="123">
        <v>73</v>
      </c>
      <c r="Y212" s="123">
        <v>77</v>
      </c>
      <c r="Z212" s="123">
        <v>25</v>
      </c>
      <c r="AA212" s="123">
        <v>0</v>
      </c>
      <c r="AB212" s="123">
        <v>178</v>
      </c>
      <c r="AC212" s="123">
        <v>175</v>
      </c>
      <c r="AD212" s="123">
        <v>13</v>
      </c>
      <c r="AE212" s="123">
        <v>33</v>
      </c>
      <c r="AF212" s="123">
        <v>117</v>
      </c>
      <c r="AG212" s="123">
        <v>23</v>
      </c>
      <c r="AH212" s="123">
        <v>0</v>
      </c>
      <c r="AI212" s="123">
        <v>116</v>
      </c>
      <c r="AJ212" s="123">
        <v>39</v>
      </c>
      <c r="AK212" s="123">
        <v>9</v>
      </c>
      <c r="AL212" s="123">
        <v>5</v>
      </c>
      <c r="AM212" s="123">
        <v>7</v>
      </c>
      <c r="AN212" s="125">
        <v>323.73780487804879</v>
      </c>
      <c r="AO212" s="125">
        <v>253</v>
      </c>
      <c r="AP212" s="123">
        <v>3</v>
      </c>
      <c r="AQ212" s="123">
        <v>14</v>
      </c>
      <c r="AR212" s="123">
        <v>101</v>
      </c>
      <c r="AS212" s="123">
        <v>15</v>
      </c>
      <c r="AT212" s="123">
        <v>11</v>
      </c>
      <c r="AU212" s="123">
        <v>7</v>
      </c>
      <c r="AV212" s="123">
        <v>3</v>
      </c>
      <c r="AW212" s="123">
        <v>3</v>
      </c>
      <c r="AX212" s="123">
        <v>2</v>
      </c>
      <c r="AY212" s="123">
        <v>1</v>
      </c>
      <c r="AZ212" s="123">
        <v>4</v>
      </c>
      <c r="BA212" s="125">
        <v>13938.057324840764</v>
      </c>
      <c r="BB212" s="125">
        <v>10536</v>
      </c>
      <c r="BC212" s="123">
        <v>5</v>
      </c>
      <c r="BD212" s="123">
        <v>38</v>
      </c>
      <c r="BE212" s="123">
        <v>75</v>
      </c>
      <c r="BF212" s="123">
        <v>16</v>
      </c>
      <c r="BG212" s="123">
        <v>9</v>
      </c>
      <c r="BH212" s="123">
        <v>5</v>
      </c>
      <c r="BI212" s="123">
        <v>2</v>
      </c>
      <c r="BJ212" s="123">
        <v>3</v>
      </c>
      <c r="BK212" s="123">
        <v>0</v>
      </c>
      <c r="BL212" s="123">
        <v>1</v>
      </c>
      <c r="BM212" s="123">
        <v>1</v>
      </c>
      <c r="BN212" s="123">
        <v>0</v>
      </c>
      <c r="BO212" s="123">
        <v>1</v>
      </c>
      <c r="BP212" s="123">
        <v>0</v>
      </c>
      <c r="BQ212" s="123">
        <v>0</v>
      </c>
      <c r="BR212" s="123">
        <v>0</v>
      </c>
      <c r="BS212" s="123">
        <v>1</v>
      </c>
      <c r="BT212" s="123">
        <v>0</v>
      </c>
      <c r="BU212" s="123">
        <v>0</v>
      </c>
      <c r="BV212" s="123">
        <v>0</v>
      </c>
      <c r="BW212" s="123">
        <v>0</v>
      </c>
      <c r="BX212" s="123">
        <v>16</v>
      </c>
      <c r="BY212" s="125">
        <v>29532.8125</v>
      </c>
      <c r="BZ212" s="125">
        <v>22591.5</v>
      </c>
      <c r="CA212" s="123">
        <v>5</v>
      </c>
      <c r="CB212" s="125">
        <v>6772.2</v>
      </c>
      <c r="CC212" s="125">
        <v>5016</v>
      </c>
      <c r="CD212" s="123">
        <v>135</v>
      </c>
      <c r="CE212" s="125">
        <v>12323.696296296297</v>
      </c>
      <c r="CF212" s="125">
        <v>10428</v>
      </c>
      <c r="CG212" s="123">
        <v>141</v>
      </c>
      <c r="CH212" s="123">
        <v>11</v>
      </c>
      <c r="CI212" s="123">
        <v>4</v>
      </c>
      <c r="CJ212" s="123">
        <v>1</v>
      </c>
      <c r="CK212" s="123">
        <v>0</v>
      </c>
      <c r="CL212" s="123">
        <v>0</v>
      </c>
      <c r="CM212" s="126">
        <v>0</v>
      </c>
      <c r="CN212" s="123">
        <v>2</v>
      </c>
      <c r="CO212" s="126">
        <v>1.2195121951219513E-2</v>
      </c>
      <c r="CP212" s="123">
        <v>113</v>
      </c>
      <c r="CQ212" s="123">
        <v>0</v>
      </c>
      <c r="CR212" s="126">
        <v>0</v>
      </c>
      <c r="CS212" s="123">
        <v>9</v>
      </c>
      <c r="CT212" s="126">
        <f t="shared" si="33"/>
        <v>5.4878048780487805E-2</v>
      </c>
      <c r="CU212" s="123">
        <v>61</v>
      </c>
      <c r="CV212" s="126">
        <f t="shared" si="34"/>
        <v>0.37195121951219512</v>
      </c>
      <c r="CW212" s="123">
        <v>9</v>
      </c>
      <c r="CX212" s="126">
        <f t="shared" si="35"/>
        <v>5.4878048780487805E-2</v>
      </c>
      <c r="CY212" s="123">
        <v>61</v>
      </c>
      <c r="CZ212" s="126">
        <f t="shared" si="36"/>
        <v>0.37195121951219512</v>
      </c>
      <c r="DA212" s="122" t="s">
        <v>2151</v>
      </c>
      <c r="DB212" s="55"/>
      <c r="DC212" s="55">
        <v>4</v>
      </c>
      <c r="DD212" s="55">
        <v>0</v>
      </c>
      <c r="DE212" s="78" t="s">
        <v>309</v>
      </c>
      <c r="DF212" s="127" t="s">
        <v>310</v>
      </c>
      <c r="DG212" s="78" t="s">
        <v>366</v>
      </c>
      <c r="DH212" s="127" t="s">
        <v>367</v>
      </c>
      <c r="DI212" s="78" t="s">
        <v>338</v>
      </c>
      <c r="DJ212" s="127" t="s">
        <v>339</v>
      </c>
      <c r="DK212" s="78" t="s">
        <v>350</v>
      </c>
      <c r="DL212" s="127" t="s">
        <v>368</v>
      </c>
      <c r="DM212" s="127" t="s">
        <v>369</v>
      </c>
      <c r="DN212" s="55" t="s">
        <v>1897</v>
      </c>
      <c r="DO212" s="68">
        <v>10.752688172043012</v>
      </c>
      <c r="DP212" s="55" t="s">
        <v>1898</v>
      </c>
      <c r="DQ212" s="55" t="s">
        <v>272</v>
      </c>
      <c r="DR212" s="127" t="s">
        <v>370</v>
      </c>
      <c r="DS212" s="169" t="s">
        <v>2189</v>
      </c>
      <c r="DT212" s="78">
        <v>2026</v>
      </c>
      <c r="DU212" s="78" t="s">
        <v>519</v>
      </c>
      <c r="DV212" s="123">
        <v>171</v>
      </c>
      <c r="DW212" s="123">
        <v>165</v>
      </c>
      <c r="DX212" s="55">
        <v>6</v>
      </c>
      <c r="DY212" s="55">
        <v>0</v>
      </c>
      <c r="DZ212" s="55">
        <v>86</v>
      </c>
      <c r="EA212" s="55">
        <v>85</v>
      </c>
      <c r="EB212" s="123">
        <v>0</v>
      </c>
      <c r="EC212" s="55">
        <v>0</v>
      </c>
      <c r="ED212" s="55">
        <v>0</v>
      </c>
      <c r="EE212" s="55">
        <v>0</v>
      </c>
      <c r="EF212" s="55">
        <v>0</v>
      </c>
      <c r="EG212" s="55">
        <v>0</v>
      </c>
      <c r="EH212" s="78">
        <v>1</v>
      </c>
      <c r="EI212" s="78">
        <v>0</v>
      </c>
      <c r="EJ212" s="127" t="s">
        <v>268</v>
      </c>
      <c r="EK212" s="127" t="s">
        <v>269</v>
      </c>
      <c r="EL212" s="81">
        <v>26998</v>
      </c>
      <c r="EM212" s="78">
        <v>47</v>
      </c>
      <c r="EN212" s="78" t="s">
        <v>299</v>
      </c>
      <c r="EO212" s="84">
        <v>20446</v>
      </c>
      <c r="EP212" s="78">
        <v>0.73</v>
      </c>
      <c r="EQ212" s="263">
        <v>20051.518992242902</v>
      </c>
      <c r="ER212" s="263">
        <v>33635.662709793403</v>
      </c>
      <c r="ES212" s="84">
        <f t="shared" si="37"/>
        <v>13584.143717550502</v>
      </c>
      <c r="ET212" s="113">
        <f t="shared" si="38"/>
        <v>0.40386133713950356</v>
      </c>
      <c r="EU212" s="55">
        <v>3</v>
      </c>
      <c r="EV212" s="55">
        <v>3</v>
      </c>
      <c r="EW212" s="55" t="s">
        <v>1901</v>
      </c>
      <c r="EX212" s="78" t="s">
        <v>371</v>
      </c>
      <c r="EY212" s="158" t="s">
        <v>372</v>
      </c>
      <c r="EZ212" s="158"/>
      <c r="FA212" s="78" t="s">
        <v>267</v>
      </c>
      <c r="FB212" s="55" t="s">
        <v>51</v>
      </c>
      <c r="FC212" s="55" t="s">
        <v>1898</v>
      </c>
      <c r="FD212" s="122"/>
      <c r="FE212" s="55" t="s">
        <v>2006</v>
      </c>
      <c r="FF212" s="127" t="s">
        <v>267</v>
      </c>
      <c r="FG212" s="55" t="s">
        <v>1904</v>
      </c>
      <c r="FH212" s="78" t="s">
        <v>791</v>
      </c>
      <c r="FI212" s="78" t="s">
        <v>374</v>
      </c>
      <c r="FJ212" s="55">
        <v>3804</v>
      </c>
      <c r="FK212" s="55">
        <v>4</v>
      </c>
      <c r="FL212" s="78" t="s">
        <v>792</v>
      </c>
      <c r="FM212" s="55"/>
      <c r="FN212" s="55" t="s">
        <v>1900</v>
      </c>
      <c r="FO212" s="55" t="s">
        <v>1900</v>
      </c>
      <c r="FP212" s="55">
        <v>0</v>
      </c>
      <c r="FQ212" s="125">
        <v>30371371.92775945</v>
      </c>
      <c r="FR212" s="125">
        <v>177610.36215064005</v>
      </c>
      <c r="FS212" s="55">
        <v>3</v>
      </c>
      <c r="FT212" s="55">
        <v>3</v>
      </c>
      <c r="FU212" s="55">
        <v>0</v>
      </c>
      <c r="FV212" s="125">
        <v>6068000</v>
      </c>
      <c r="FW212" s="55">
        <v>0</v>
      </c>
      <c r="FX212" s="125">
        <v>820970.82000000007</v>
      </c>
      <c r="FY212" s="55">
        <v>0</v>
      </c>
      <c r="FZ212" s="125">
        <v>3185975.37</v>
      </c>
      <c r="GA212" s="55" t="s">
        <v>1900</v>
      </c>
      <c r="GB212" s="55" t="s">
        <v>1901</v>
      </c>
      <c r="GC212" s="55" t="s">
        <v>1900</v>
      </c>
      <c r="GD212" s="124">
        <v>95.33</v>
      </c>
      <c r="GE212" s="124">
        <v>15.76</v>
      </c>
      <c r="GF212" s="125">
        <v>610895.5</v>
      </c>
      <c r="GG212" s="125">
        <v>3702.3969696969698</v>
      </c>
      <c r="GH212" s="125">
        <v>2385635.1000000006</v>
      </c>
      <c r="GI212" s="125">
        <v>14458.394545454548</v>
      </c>
      <c r="GJ212" s="125">
        <v>179616.15000000002</v>
      </c>
      <c r="GK212" s="125">
        <v>1088.5827272727274</v>
      </c>
      <c r="GL212" s="125">
        <v>176732.32</v>
      </c>
      <c r="GM212" s="125">
        <v>1071.1049696969696</v>
      </c>
      <c r="GN212" s="125">
        <v>107388.25</v>
      </c>
      <c r="GO212" s="125">
        <v>650.83787878787882</v>
      </c>
      <c r="GP212" s="125">
        <v>7022.02</v>
      </c>
      <c r="GQ212" s="125">
        <v>42.55769696969697</v>
      </c>
      <c r="GR212" s="125">
        <v>34415.99</v>
      </c>
      <c r="GS212" s="125">
        <v>208.58175757575756</v>
      </c>
      <c r="GT212" s="125">
        <v>1880460.3700000006</v>
      </c>
      <c r="GU212" s="125">
        <v>11396.729515151519</v>
      </c>
      <c r="GV212" s="125">
        <v>-680151.51000000071</v>
      </c>
      <c r="GW212" s="125">
        <v>-4122.1303636363682</v>
      </c>
      <c r="GX212" s="55">
        <v>0</v>
      </c>
      <c r="GY212" s="55">
        <v>0</v>
      </c>
      <c r="GZ212" s="55">
        <v>0</v>
      </c>
      <c r="HA212" s="55" t="s">
        <v>1901</v>
      </c>
      <c r="HB212" s="172">
        <v>0.94490815959520713</v>
      </c>
      <c r="HC212" s="123">
        <v>65</v>
      </c>
      <c r="HD212" s="153">
        <v>0.13131313131313133</v>
      </c>
      <c r="HE212" s="123">
        <v>16</v>
      </c>
      <c r="HF212" s="153">
        <v>9.696969696969697E-2</v>
      </c>
      <c r="HG212" s="123">
        <v>686</v>
      </c>
      <c r="HH212" s="153">
        <v>1.3858585858585859</v>
      </c>
      <c r="HI212" s="123">
        <v>12</v>
      </c>
      <c r="HJ212" s="153">
        <v>7.2727272727272724E-2</v>
      </c>
      <c r="HK212" s="123">
        <v>400</v>
      </c>
      <c r="HL212" s="153">
        <v>0.80808080808080818</v>
      </c>
      <c r="HM212" s="123">
        <v>2</v>
      </c>
      <c r="HN212" s="153">
        <v>1.2121212121212121E-2</v>
      </c>
      <c r="HO212" s="123">
        <v>205</v>
      </c>
      <c r="HP212" s="153">
        <v>0.41414141414141409</v>
      </c>
      <c r="HQ212" s="123">
        <v>107</v>
      </c>
      <c r="HR212" s="153">
        <v>0.21616161616161614</v>
      </c>
      <c r="HS212" s="123">
        <v>0</v>
      </c>
      <c r="HT212" s="153">
        <v>0</v>
      </c>
      <c r="HU212" s="123">
        <v>0</v>
      </c>
      <c r="HV212" s="153">
        <v>0</v>
      </c>
      <c r="HW212" s="123">
        <v>64</v>
      </c>
      <c r="HX212" s="123">
        <v>21.333333333333332</v>
      </c>
      <c r="HY212" s="153">
        <v>0.59259259259259256</v>
      </c>
      <c r="HZ212" s="123">
        <v>3617</v>
      </c>
      <c r="IA212" s="153">
        <v>7.3070707070707073</v>
      </c>
      <c r="IB212" s="123">
        <v>19</v>
      </c>
      <c r="IC212" s="153">
        <v>0.11515151515151516</v>
      </c>
      <c r="ID212" s="123">
        <v>1726</v>
      </c>
      <c r="IE212" s="153">
        <v>3.4868686868686871</v>
      </c>
      <c r="IF212" s="123">
        <v>186</v>
      </c>
      <c r="IG212" s="153">
        <v>1.1272727272727272</v>
      </c>
      <c r="IH212" s="123">
        <v>241</v>
      </c>
      <c r="II212" s="153">
        <v>0.48686868686868684</v>
      </c>
      <c r="IJ212" s="123">
        <v>126</v>
      </c>
      <c r="IK212" s="153">
        <v>0.76363636363636367</v>
      </c>
      <c r="IL212" s="95">
        <v>0</v>
      </c>
      <c r="IM212" s="95">
        <v>0</v>
      </c>
      <c r="IN212" s="95">
        <v>0</v>
      </c>
      <c r="IO212" s="95">
        <v>0</v>
      </c>
      <c r="IP212" s="95">
        <v>0</v>
      </c>
      <c r="IQ212" s="113" t="s">
        <v>1900</v>
      </c>
      <c r="IR212" s="113" t="s">
        <v>1900</v>
      </c>
      <c r="IS212" s="113" t="s">
        <v>1900</v>
      </c>
      <c r="IT212" s="95">
        <v>64.8</v>
      </c>
      <c r="IU212" s="95">
        <v>12</v>
      </c>
      <c r="IV212" s="113">
        <v>7.2727272727272724E-2</v>
      </c>
      <c r="IW212" s="95" t="s">
        <v>1900</v>
      </c>
      <c r="IX212" s="95" t="s">
        <v>1900</v>
      </c>
      <c r="IY212" s="124" t="s">
        <v>1900</v>
      </c>
      <c r="IZ212" s="124" t="s">
        <v>1900</v>
      </c>
      <c r="JA212" s="182" t="s">
        <v>267</v>
      </c>
      <c r="JB212" s="182">
        <v>9</v>
      </c>
      <c r="JC212" s="230">
        <v>5.2631578947368418E-2</v>
      </c>
      <c r="JD212" s="205"/>
    </row>
    <row r="213" spans="1:264" s="35" customFormat="1" ht="29.25" customHeight="1">
      <c r="A213" s="122" t="s">
        <v>307</v>
      </c>
      <c r="B213" s="158" t="s">
        <v>1688</v>
      </c>
      <c r="C213" s="158" t="s">
        <v>1740</v>
      </c>
      <c r="D213" s="55">
        <v>64</v>
      </c>
      <c r="E213" s="158" t="s">
        <v>1082</v>
      </c>
      <c r="F213" s="145">
        <v>64</v>
      </c>
      <c r="G213" s="55" t="s">
        <v>2188</v>
      </c>
      <c r="H213" s="123">
        <v>1451</v>
      </c>
      <c r="I213" s="123">
        <v>3182</v>
      </c>
      <c r="J213" s="124">
        <v>2.1929704000000001</v>
      </c>
      <c r="K213" s="124">
        <v>28.008476900000002</v>
      </c>
      <c r="L213" s="123">
        <v>1139</v>
      </c>
      <c r="M213" s="123">
        <v>2043</v>
      </c>
      <c r="N213" s="123">
        <v>84</v>
      </c>
      <c r="O213" s="123">
        <v>229</v>
      </c>
      <c r="P213" s="123">
        <v>280</v>
      </c>
      <c r="Q213" s="123">
        <v>273</v>
      </c>
      <c r="R213" s="123">
        <v>258</v>
      </c>
      <c r="S213" s="123">
        <v>423</v>
      </c>
      <c r="T213" s="123">
        <v>319</v>
      </c>
      <c r="U213" s="123">
        <v>331</v>
      </c>
      <c r="V213" s="123">
        <v>219</v>
      </c>
      <c r="W213" s="123">
        <v>206</v>
      </c>
      <c r="X213" s="123">
        <v>274</v>
      </c>
      <c r="Y213" s="123">
        <v>199</v>
      </c>
      <c r="Z213" s="123">
        <v>87</v>
      </c>
      <c r="AA213" s="123">
        <v>744</v>
      </c>
      <c r="AB213" s="123">
        <v>681</v>
      </c>
      <c r="AC213" s="123">
        <v>560</v>
      </c>
      <c r="AD213" s="123">
        <v>76</v>
      </c>
      <c r="AE213" s="123">
        <v>1030</v>
      </c>
      <c r="AF213" s="123">
        <v>1827</v>
      </c>
      <c r="AG213" s="123">
        <v>143</v>
      </c>
      <c r="AH213" s="123">
        <v>106</v>
      </c>
      <c r="AI213" s="123">
        <v>690</v>
      </c>
      <c r="AJ213" s="123">
        <v>170</v>
      </c>
      <c r="AK213" s="123">
        <v>36</v>
      </c>
      <c r="AL213" s="123">
        <v>31</v>
      </c>
      <c r="AM213" s="123">
        <v>182</v>
      </c>
      <c r="AN213" s="125">
        <v>579.62784286698832</v>
      </c>
      <c r="AO213" s="125">
        <v>421</v>
      </c>
      <c r="AP213" s="123">
        <v>26</v>
      </c>
      <c r="AQ213" s="123">
        <v>66</v>
      </c>
      <c r="AR213" s="123">
        <v>440</v>
      </c>
      <c r="AS213" s="123">
        <v>153</v>
      </c>
      <c r="AT213" s="123">
        <v>168</v>
      </c>
      <c r="AU213" s="123">
        <v>104</v>
      </c>
      <c r="AV213" s="123">
        <v>65</v>
      </c>
      <c r="AW213" s="123">
        <v>74</v>
      </c>
      <c r="AX213" s="123">
        <v>57</v>
      </c>
      <c r="AY213" s="123">
        <v>45</v>
      </c>
      <c r="AZ213" s="123">
        <v>253</v>
      </c>
      <c r="BA213" s="125">
        <v>28628.91970260223</v>
      </c>
      <c r="BB213" s="125">
        <v>19140</v>
      </c>
      <c r="BC213" s="123">
        <v>55</v>
      </c>
      <c r="BD213" s="123">
        <v>184</v>
      </c>
      <c r="BE213" s="123">
        <v>291</v>
      </c>
      <c r="BF213" s="123">
        <v>167</v>
      </c>
      <c r="BG213" s="123">
        <v>135</v>
      </c>
      <c r="BH213" s="123">
        <v>86</v>
      </c>
      <c r="BI213" s="123">
        <v>88</v>
      </c>
      <c r="BJ213" s="123">
        <v>65</v>
      </c>
      <c r="BK213" s="123">
        <v>40</v>
      </c>
      <c r="BL213" s="123">
        <v>27</v>
      </c>
      <c r="BM213" s="123">
        <v>45</v>
      </c>
      <c r="BN213" s="123">
        <v>26</v>
      </c>
      <c r="BO213" s="123">
        <v>25</v>
      </c>
      <c r="BP213" s="123">
        <v>21</v>
      </c>
      <c r="BQ213" s="123">
        <v>19</v>
      </c>
      <c r="BR213" s="123">
        <v>13</v>
      </c>
      <c r="BS213" s="123">
        <v>10</v>
      </c>
      <c r="BT213" s="123">
        <v>7</v>
      </c>
      <c r="BU213" s="123">
        <v>9</v>
      </c>
      <c r="BV213" s="123">
        <v>8</v>
      </c>
      <c r="BW213" s="123">
        <v>24</v>
      </c>
      <c r="BX213" s="123">
        <v>634</v>
      </c>
      <c r="BY213" s="125">
        <v>44239.539432176658</v>
      </c>
      <c r="BZ213" s="125">
        <v>34205</v>
      </c>
      <c r="CA213" s="123">
        <v>150</v>
      </c>
      <c r="CB213" s="125">
        <v>14387.186666666666</v>
      </c>
      <c r="CC213" s="125">
        <v>10902</v>
      </c>
      <c r="CD213" s="123">
        <v>577</v>
      </c>
      <c r="CE213" s="125">
        <v>15336.849220103986</v>
      </c>
      <c r="CF213" s="125">
        <v>11146</v>
      </c>
      <c r="CG213" s="123">
        <v>867</v>
      </c>
      <c r="CH213" s="123">
        <v>245</v>
      </c>
      <c r="CI213" s="123">
        <v>148</v>
      </c>
      <c r="CJ213" s="123">
        <v>72</v>
      </c>
      <c r="CK213" s="123">
        <v>9</v>
      </c>
      <c r="CL213" s="123">
        <v>13</v>
      </c>
      <c r="CM213" s="126">
        <v>8.9593383873190907E-3</v>
      </c>
      <c r="CN213" s="123">
        <v>121</v>
      </c>
      <c r="CO213" s="126">
        <v>8.3390764989662303E-2</v>
      </c>
      <c r="CP213" s="123">
        <v>594</v>
      </c>
      <c r="CQ213" s="123">
        <v>122</v>
      </c>
      <c r="CR213" s="126">
        <v>3.8340666247642992E-2</v>
      </c>
      <c r="CS213" s="123">
        <v>89</v>
      </c>
      <c r="CT213" s="126">
        <f t="shared" si="33"/>
        <v>6.1337008959338385E-2</v>
      </c>
      <c r="CU213" s="123">
        <v>755</v>
      </c>
      <c r="CV213" s="126">
        <f t="shared" si="34"/>
        <v>0.52033080634045481</v>
      </c>
      <c r="CW213" s="123">
        <v>32</v>
      </c>
      <c r="CX213" s="126">
        <f t="shared" si="35"/>
        <v>2.2053756030323914E-2</v>
      </c>
      <c r="CY213" s="123">
        <v>372</v>
      </c>
      <c r="CZ213" s="126">
        <f t="shared" si="36"/>
        <v>0.25637491385251548</v>
      </c>
      <c r="DA213" s="122" t="s">
        <v>2151</v>
      </c>
      <c r="DB213" s="55"/>
      <c r="DC213" s="55">
        <v>27</v>
      </c>
      <c r="DD213" s="55">
        <v>14</v>
      </c>
      <c r="DE213" s="78" t="s">
        <v>309</v>
      </c>
      <c r="DF213" s="127" t="s">
        <v>310</v>
      </c>
      <c r="DG213" s="78" t="s">
        <v>366</v>
      </c>
      <c r="DH213" s="127" t="s">
        <v>367</v>
      </c>
      <c r="DI213" s="78" t="s">
        <v>313</v>
      </c>
      <c r="DJ213" s="127" t="s">
        <v>314</v>
      </c>
      <c r="DK213" s="78" t="s">
        <v>350</v>
      </c>
      <c r="DL213" s="127" t="s">
        <v>368</v>
      </c>
      <c r="DM213" s="127" t="s">
        <v>369</v>
      </c>
      <c r="DN213" s="55" t="s">
        <v>1897</v>
      </c>
      <c r="DO213" s="68">
        <v>14.182257091128546</v>
      </c>
      <c r="DP213" s="55" t="s">
        <v>1898</v>
      </c>
      <c r="DQ213" s="55" t="s">
        <v>272</v>
      </c>
      <c r="DR213" s="127" t="s">
        <v>370</v>
      </c>
      <c r="DS213" s="169" t="s">
        <v>2190</v>
      </c>
      <c r="DT213" s="78">
        <v>2026</v>
      </c>
      <c r="DU213" s="78" t="s">
        <v>267</v>
      </c>
      <c r="DV213" s="123">
        <v>1493</v>
      </c>
      <c r="DW213" s="123">
        <v>1453</v>
      </c>
      <c r="DX213" s="55">
        <v>33</v>
      </c>
      <c r="DY213" s="55">
        <v>7</v>
      </c>
      <c r="DZ213" s="55">
        <v>0</v>
      </c>
      <c r="EA213" s="55">
        <v>154</v>
      </c>
      <c r="EB213" s="123">
        <v>956</v>
      </c>
      <c r="EC213" s="55">
        <v>352</v>
      </c>
      <c r="ED213" s="55">
        <v>31</v>
      </c>
      <c r="EE213" s="55">
        <v>0</v>
      </c>
      <c r="EF213" s="55">
        <v>0</v>
      </c>
      <c r="EG213" s="55">
        <v>0</v>
      </c>
      <c r="EH213" s="78">
        <v>18</v>
      </c>
      <c r="EI213" s="78">
        <v>1</v>
      </c>
      <c r="EJ213" s="127" t="s">
        <v>268</v>
      </c>
      <c r="EK213" s="127" t="s">
        <v>269</v>
      </c>
      <c r="EL213" s="81">
        <v>21790</v>
      </c>
      <c r="EM213" s="78">
        <v>61</v>
      </c>
      <c r="EN213" s="78" t="s">
        <v>512</v>
      </c>
      <c r="EO213" s="84">
        <v>149778</v>
      </c>
      <c r="EP213" s="78">
        <v>17.38</v>
      </c>
      <c r="EQ213" s="263">
        <v>139490.2650064</v>
      </c>
      <c r="ER213" s="263">
        <v>758793.84564629395</v>
      </c>
      <c r="ES213" s="84">
        <f t="shared" si="37"/>
        <v>619303.58063989389</v>
      </c>
      <c r="ET213" s="113">
        <f t="shared" si="38"/>
        <v>0.8161684286097618</v>
      </c>
      <c r="EU213" s="55">
        <v>5</v>
      </c>
      <c r="EV213" s="55">
        <v>54</v>
      </c>
      <c r="EW213" s="55" t="s">
        <v>1898</v>
      </c>
      <c r="EX213" s="78" t="s">
        <v>371</v>
      </c>
      <c r="EY213" s="158" t="s">
        <v>372</v>
      </c>
      <c r="EZ213" s="158" t="s">
        <v>372</v>
      </c>
      <c r="FA213" s="78" t="s">
        <v>267</v>
      </c>
      <c r="FB213" s="55" t="s">
        <v>51</v>
      </c>
      <c r="FC213" s="55" t="s">
        <v>1898</v>
      </c>
      <c r="FD213" s="122"/>
      <c r="FE213" s="55" t="s">
        <v>2006</v>
      </c>
      <c r="FF213" s="127" t="s">
        <v>267</v>
      </c>
      <c r="FG213" s="55" t="s">
        <v>272</v>
      </c>
      <c r="FH213" s="78" t="s">
        <v>373</v>
      </c>
      <c r="FI213" s="78" t="s">
        <v>374</v>
      </c>
      <c r="FJ213" s="55">
        <v>3804</v>
      </c>
      <c r="FK213" s="55">
        <v>4</v>
      </c>
      <c r="FL213" s="78" t="s">
        <v>375</v>
      </c>
      <c r="FM213" s="55"/>
      <c r="FN213" s="55" t="s">
        <v>1900</v>
      </c>
      <c r="FO213" s="55" t="s">
        <v>1900</v>
      </c>
      <c r="FP213" s="55">
        <v>17</v>
      </c>
      <c r="FQ213" s="125">
        <v>267329820.79421172</v>
      </c>
      <c r="FR213" s="125">
        <v>179055.47273557383</v>
      </c>
      <c r="FS213" s="55">
        <v>3</v>
      </c>
      <c r="FT213" s="55">
        <v>2</v>
      </c>
      <c r="FU213" s="55">
        <v>0</v>
      </c>
      <c r="FV213" s="125">
        <v>8946312.0199999996</v>
      </c>
      <c r="FW213" s="55">
        <v>0</v>
      </c>
      <c r="FX213" s="125">
        <v>4746394.28</v>
      </c>
      <c r="FY213" s="55">
        <v>0</v>
      </c>
      <c r="FZ213" s="125">
        <v>45979532.170000002</v>
      </c>
      <c r="GA213" s="55" t="s">
        <v>1900</v>
      </c>
      <c r="GB213" s="55" t="s">
        <v>1901</v>
      </c>
      <c r="GC213" s="55" t="s">
        <v>1900</v>
      </c>
      <c r="GD213" s="124">
        <v>86.62</v>
      </c>
      <c r="GE213" s="124">
        <v>42.88</v>
      </c>
      <c r="GF213" s="125">
        <v>9611898.1300000008</v>
      </c>
      <c r="GG213" s="125">
        <v>6615.2086235375091</v>
      </c>
      <c r="GH213" s="125">
        <v>18812500.580000002</v>
      </c>
      <c r="GI213" s="125">
        <v>12947.350708878184</v>
      </c>
      <c r="GJ213" s="125">
        <v>1787070.01</v>
      </c>
      <c r="GK213" s="125">
        <v>1229.9174191328286</v>
      </c>
      <c r="GL213" s="125">
        <v>1529447.98</v>
      </c>
      <c r="GM213" s="125">
        <v>1052.6138885065382</v>
      </c>
      <c r="GN213" s="125">
        <v>1030907.06</v>
      </c>
      <c r="GO213" s="125">
        <v>709.50245010323476</v>
      </c>
      <c r="GP213" s="125">
        <v>85595.75</v>
      </c>
      <c r="GQ213" s="125">
        <v>58.909669649002062</v>
      </c>
      <c r="GR213" s="125">
        <v>217126.61000000002</v>
      </c>
      <c r="GS213" s="125">
        <v>149.43331727460426</v>
      </c>
      <c r="GT213" s="125">
        <v>14162353.170000002</v>
      </c>
      <c r="GU213" s="125">
        <v>9746.9739642119766</v>
      </c>
      <c r="GV213" s="125">
        <v>383071.16999999806</v>
      </c>
      <c r="GW213" s="125">
        <v>263.64154852030151</v>
      </c>
      <c r="GX213" s="55">
        <v>0</v>
      </c>
      <c r="GY213" s="55">
        <v>0</v>
      </c>
      <c r="GZ213" s="55">
        <v>0</v>
      </c>
      <c r="HA213" s="55" t="s">
        <v>1901</v>
      </c>
      <c r="HB213" s="172">
        <v>0.70649316091605041</v>
      </c>
      <c r="HC213" s="123">
        <v>1226</v>
      </c>
      <c r="HD213" s="153">
        <v>0.28125716907547604</v>
      </c>
      <c r="HE213" s="123">
        <v>261</v>
      </c>
      <c r="HF213" s="153">
        <v>0.17962835512732278</v>
      </c>
      <c r="HG213" s="123">
        <v>10631</v>
      </c>
      <c r="HH213" s="153">
        <v>2.4388621243404449</v>
      </c>
      <c r="HI213" s="123">
        <v>250</v>
      </c>
      <c r="HJ213" s="153">
        <v>0.17205781142463869</v>
      </c>
      <c r="HK213" s="123">
        <v>3778</v>
      </c>
      <c r="HL213" s="153">
        <v>0.86671254874971315</v>
      </c>
      <c r="HM213" s="123">
        <v>46</v>
      </c>
      <c r="HN213" s="153">
        <v>3.1658637302133516E-2</v>
      </c>
      <c r="HO213" s="123">
        <v>8240</v>
      </c>
      <c r="HP213" s="153">
        <v>1.8903418215186969</v>
      </c>
      <c r="HQ213" s="123">
        <v>8302</v>
      </c>
      <c r="HR213" s="153">
        <v>1.9045652672631339</v>
      </c>
      <c r="HS213" s="123">
        <v>32</v>
      </c>
      <c r="HT213" s="153">
        <v>16</v>
      </c>
      <c r="HU213" s="123">
        <v>83</v>
      </c>
      <c r="HV213" s="153">
        <v>41.5</v>
      </c>
      <c r="HW213" s="123">
        <v>1313</v>
      </c>
      <c r="HX213" s="123">
        <v>437.66666666666669</v>
      </c>
      <c r="HY213" s="153">
        <v>0.67541152263374482</v>
      </c>
      <c r="HZ213" s="123">
        <v>59703</v>
      </c>
      <c r="IA213" s="153">
        <v>13.696490020646937</v>
      </c>
      <c r="IB213" s="123">
        <v>425</v>
      </c>
      <c r="IC213" s="153">
        <v>0.29249827942188578</v>
      </c>
      <c r="ID213" s="123">
        <v>30222</v>
      </c>
      <c r="IE213" s="153">
        <v>6.9332415691672402</v>
      </c>
      <c r="IF213" s="123">
        <v>2256</v>
      </c>
      <c r="IG213" s="153">
        <v>1.5526496902959395</v>
      </c>
      <c r="IH213" s="123">
        <v>2086</v>
      </c>
      <c r="II213" s="153">
        <v>0.4785501261757284</v>
      </c>
      <c r="IJ213" s="123">
        <v>1406</v>
      </c>
      <c r="IK213" s="153">
        <v>0.96765313145216791</v>
      </c>
      <c r="IL213" s="95">
        <v>0</v>
      </c>
      <c r="IM213" s="95">
        <v>0</v>
      </c>
      <c r="IN213" s="95">
        <v>0</v>
      </c>
      <c r="IO213" s="95">
        <v>0</v>
      </c>
      <c r="IP213" s="95">
        <v>0</v>
      </c>
      <c r="IQ213" s="113" t="s">
        <v>1900</v>
      </c>
      <c r="IR213" s="113" t="s">
        <v>1900</v>
      </c>
      <c r="IS213" s="113" t="s">
        <v>1900</v>
      </c>
      <c r="IT213" s="95">
        <v>64.8</v>
      </c>
      <c r="IU213" s="95">
        <v>34</v>
      </c>
      <c r="IV213" s="113">
        <v>2.3399862353750859E-2</v>
      </c>
      <c r="IW213" s="95">
        <v>9</v>
      </c>
      <c r="IX213" s="95">
        <v>31</v>
      </c>
      <c r="IY213" s="124">
        <f>(IW213/$DW213)*100</f>
        <v>0.61940812112869925</v>
      </c>
      <c r="IZ213" s="124">
        <f>(IX213/$DW213)*100</f>
        <v>2.1335168616655196</v>
      </c>
      <c r="JA213" s="182" t="s">
        <v>272</v>
      </c>
      <c r="JB213" s="182">
        <v>9</v>
      </c>
      <c r="JC213" s="230">
        <v>6.0281312793034163E-3</v>
      </c>
      <c r="JD213" s="205"/>
    </row>
    <row r="214" spans="1:264" s="35" customFormat="1" ht="29.25" customHeight="1">
      <c r="A214" s="122" t="s">
        <v>307</v>
      </c>
      <c r="B214" s="158" t="s">
        <v>307</v>
      </c>
      <c r="C214" s="158" t="s">
        <v>1695</v>
      </c>
      <c r="D214" s="55">
        <v>17</v>
      </c>
      <c r="E214" s="158" t="s">
        <v>1084</v>
      </c>
      <c r="F214" s="145">
        <v>17</v>
      </c>
      <c r="G214" s="55" t="s">
        <v>2191</v>
      </c>
      <c r="H214" s="123">
        <v>1283</v>
      </c>
      <c r="I214" s="123">
        <v>3076</v>
      </c>
      <c r="J214" s="124">
        <v>2.3975057999999998</v>
      </c>
      <c r="K214" s="124">
        <v>26.353078700000001</v>
      </c>
      <c r="L214" s="123">
        <v>1164</v>
      </c>
      <c r="M214" s="123">
        <v>1912</v>
      </c>
      <c r="N214" s="123">
        <v>141</v>
      </c>
      <c r="O214" s="123">
        <v>210</v>
      </c>
      <c r="P214" s="123">
        <v>279</v>
      </c>
      <c r="Q214" s="123">
        <v>305</v>
      </c>
      <c r="R214" s="123">
        <v>266</v>
      </c>
      <c r="S214" s="123">
        <v>387</v>
      </c>
      <c r="T214" s="123">
        <v>265</v>
      </c>
      <c r="U214" s="123">
        <v>355</v>
      </c>
      <c r="V214" s="123">
        <v>178</v>
      </c>
      <c r="W214" s="123">
        <v>175</v>
      </c>
      <c r="X214" s="123">
        <v>288</v>
      </c>
      <c r="Y214" s="123">
        <v>156</v>
      </c>
      <c r="Z214" s="123">
        <v>71</v>
      </c>
      <c r="AA214" s="123">
        <v>798</v>
      </c>
      <c r="AB214" s="123">
        <v>610</v>
      </c>
      <c r="AC214" s="123">
        <v>515</v>
      </c>
      <c r="AD214" s="123">
        <v>114</v>
      </c>
      <c r="AE214" s="123">
        <v>1131</v>
      </c>
      <c r="AF214" s="123">
        <v>1548</v>
      </c>
      <c r="AG214" s="123">
        <v>231</v>
      </c>
      <c r="AH214" s="123">
        <v>52</v>
      </c>
      <c r="AI214" s="123">
        <v>576</v>
      </c>
      <c r="AJ214" s="123">
        <v>168</v>
      </c>
      <c r="AK214" s="123">
        <v>25</v>
      </c>
      <c r="AL214" s="123">
        <v>18</v>
      </c>
      <c r="AM214" s="123">
        <v>100</v>
      </c>
      <c r="AN214" s="125">
        <v>577.93141075604058</v>
      </c>
      <c r="AO214" s="125">
        <v>443</v>
      </c>
      <c r="AP214" s="123">
        <v>17</v>
      </c>
      <c r="AQ214" s="123">
        <v>79</v>
      </c>
      <c r="AR214" s="123">
        <v>333</v>
      </c>
      <c r="AS214" s="123">
        <v>140</v>
      </c>
      <c r="AT214" s="123">
        <v>149</v>
      </c>
      <c r="AU214" s="123">
        <v>115</v>
      </c>
      <c r="AV214" s="123">
        <v>75</v>
      </c>
      <c r="AW214" s="123">
        <v>65</v>
      </c>
      <c r="AX214" s="123">
        <v>51</v>
      </c>
      <c r="AY214" s="123">
        <v>43</v>
      </c>
      <c r="AZ214" s="123">
        <v>216</v>
      </c>
      <c r="BA214" s="125">
        <v>28419.151848937843</v>
      </c>
      <c r="BB214" s="125">
        <v>20628</v>
      </c>
      <c r="BC214" s="123">
        <v>44</v>
      </c>
      <c r="BD214" s="123">
        <v>200</v>
      </c>
      <c r="BE214" s="123">
        <v>225</v>
      </c>
      <c r="BF214" s="123">
        <v>140</v>
      </c>
      <c r="BG214" s="123">
        <v>144</v>
      </c>
      <c r="BH214" s="123">
        <v>92</v>
      </c>
      <c r="BI214" s="123">
        <v>85</v>
      </c>
      <c r="BJ214" s="123">
        <v>61</v>
      </c>
      <c r="BK214" s="123">
        <v>70</v>
      </c>
      <c r="BL214" s="123">
        <v>46</v>
      </c>
      <c r="BM214" s="123">
        <v>36</v>
      </c>
      <c r="BN214" s="123">
        <v>28</v>
      </c>
      <c r="BO214" s="123">
        <v>25</v>
      </c>
      <c r="BP214" s="123">
        <v>16</v>
      </c>
      <c r="BQ214" s="123">
        <v>11</v>
      </c>
      <c r="BR214" s="123">
        <v>7</v>
      </c>
      <c r="BS214" s="123">
        <v>6</v>
      </c>
      <c r="BT214" s="123">
        <v>6</v>
      </c>
      <c r="BU214" s="123">
        <v>3</v>
      </c>
      <c r="BV214" s="123">
        <v>7</v>
      </c>
      <c r="BW214" s="123">
        <v>19</v>
      </c>
      <c r="BX214" s="123">
        <v>646</v>
      </c>
      <c r="BY214" s="125">
        <v>40264.65789473684</v>
      </c>
      <c r="BZ214" s="125">
        <v>33176</v>
      </c>
      <c r="CA214" s="123">
        <v>142</v>
      </c>
      <c r="CB214" s="125">
        <v>16234.37323943662</v>
      </c>
      <c r="CC214" s="125">
        <v>13038</v>
      </c>
      <c r="CD214" s="123">
        <v>498</v>
      </c>
      <c r="CE214" s="125">
        <v>17051.030120481926</v>
      </c>
      <c r="CF214" s="125">
        <v>11880</v>
      </c>
      <c r="CG214" s="123">
        <v>799</v>
      </c>
      <c r="CH214" s="123">
        <v>259</v>
      </c>
      <c r="CI214" s="123">
        <v>157</v>
      </c>
      <c r="CJ214" s="123">
        <v>40</v>
      </c>
      <c r="CK214" s="123">
        <v>15</v>
      </c>
      <c r="CL214" s="123">
        <v>16</v>
      </c>
      <c r="CM214" s="126">
        <v>1.2470771628994544E-2</v>
      </c>
      <c r="CN214" s="123">
        <v>79</v>
      </c>
      <c r="CO214" s="126">
        <v>6.1574434918160559E-2</v>
      </c>
      <c r="CP214" s="123">
        <v>570</v>
      </c>
      <c r="CQ214" s="123">
        <v>173</v>
      </c>
      <c r="CR214" s="126">
        <v>5.6241872561768533E-2</v>
      </c>
      <c r="CS214" s="123">
        <v>73</v>
      </c>
      <c r="CT214" s="126">
        <f t="shared" si="33"/>
        <v>5.6897895557287609E-2</v>
      </c>
      <c r="CU214" s="123">
        <v>683</v>
      </c>
      <c r="CV214" s="126">
        <f t="shared" si="34"/>
        <v>0.53234606391270456</v>
      </c>
      <c r="CW214" s="123">
        <v>28</v>
      </c>
      <c r="CX214" s="126">
        <f t="shared" si="35"/>
        <v>2.1823850350740453E-2</v>
      </c>
      <c r="CY214" s="123">
        <v>361</v>
      </c>
      <c r="CZ214" s="126">
        <f t="shared" si="36"/>
        <v>0.2813717848791894</v>
      </c>
      <c r="DA214" s="122" t="s">
        <v>2162</v>
      </c>
      <c r="DB214" s="55"/>
      <c r="DC214" s="55">
        <v>26</v>
      </c>
      <c r="DD214" s="55">
        <v>12</v>
      </c>
      <c r="DE214" s="78" t="s">
        <v>309</v>
      </c>
      <c r="DF214" s="127" t="s">
        <v>310</v>
      </c>
      <c r="DG214" s="78" t="s">
        <v>366</v>
      </c>
      <c r="DH214" s="127" t="s">
        <v>367</v>
      </c>
      <c r="DI214" s="78" t="s">
        <v>313</v>
      </c>
      <c r="DJ214" s="127" t="s">
        <v>314</v>
      </c>
      <c r="DK214" s="78" t="s">
        <v>350</v>
      </c>
      <c r="DL214" s="127" t="s">
        <v>368</v>
      </c>
      <c r="DM214" s="127" t="s">
        <v>369</v>
      </c>
      <c r="DN214" s="55" t="s">
        <v>1897</v>
      </c>
      <c r="DO214" s="68">
        <v>13.328998699609883</v>
      </c>
      <c r="DP214" s="55" t="s">
        <v>1898</v>
      </c>
      <c r="DQ214" s="55" t="s">
        <v>272</v>
      </c>
      <c r="DR214" s="127" t="s">
        <v>370</v>
      </c>
      <c r="DS214" s="169" t="s">
        <v>2192</v>
      </c>
      <c r="DT214" s="78">
        <v>2028</v>
      </c>
      <c r="DU214" s="78" t="s">
        <v>267</v>
      </c>
      <c r="DV214" s="123">
        <v>1310</v>
      </c>
      <c r="DW214" s="123">
        <v>1287</v>
      </c>
      <c r="DX214" s="55">
        <v>8</v>
      </c>
      <c r="DY214" s="55">
        <v>15</v>
      </c>
      <c r="DZ214" s="55">
        <v>15</v>
      </c>
      <c r="EA214" s="55">
        <v>71</v>
      </c>
      <c r="EB214" s="123">
        <v>853</v>
      </c>
      <c r="EC214" s="55">
        <v>356</v>
      </c>
      <c r="ED214" s="55">
        <v>10</v>
      </c>
      <c r="EE214" s="55">
        <v>5</v>
      </c>
      <c r="EF214" s="55">
        <v>0</v>
      </c>
      <c r="EG214" s="55">
        <v>0</v>
      </c>
      <c r="EH214" s="78">
        <v>10</v>
      </c>
      <c r="EI214" s="78">
        <v>0</v>
      </c>
      <c r="EJ214" s="127" t="s">
        <v>268</v>
      </c>
      <c r="EK214" s="127" t="s">
        <v>269</v>
      </c>
      <c r="EL214" s="81">
        <v>17894</v>
      </c>
      <c r="EM214" s="78">
        <v>72</v>
      </c>
      <c r="EN214" s="78" t="s">
        <v>404</v>
      </c>
      <c r="EO214" s="84">
        <v>97804</v>
      </c>
      <c r="EP214" s="78">
        <v>11.88</v>
      </c>
      <c r="EQ214" s="263">
        <v>117758.758857238</v>
      </c>
      <c r="ER214" s="263">
        <v>462432.63728191197</v>
      </c>
      <c r="ES214" s="84">
        <f t="shared" si="37"/>
        <v>344673.87842467398</v>
      </c>
      <c r="ET214" s="113">
        <f t="shared" si="38"/>
        <v>0.74534937769660725</v>
      </c>
      <c r="EU214" s="55">
        <v>5</v>
      </c>
      <c r="EV214" s="55">
        <v>29</v>
      </c>
      <c r="EW214" s="55" t="s">
        <v>1898</v>
      </c>
      <c r="EX214" s="78" t="s">
        <v>390</v>
      </c>
      <c r="EY214" s="158"/>
      <c r="EZ214" s="158"/>
      <c r="FA214" s="78" t="s">
        <v>267</v>
      </c>
      <c r="FB214" s="55" t="s">
        <v>51</v>
      </c>
      <c r="FC214" s="55" t="s">
        <v>1898</v>
      </c>
      <c r="FD214" s="122"/>
      <c r="FE214" s="55"/>
      <c r="FF214" s="127" t="s">
        <v>267</v>
      </c>
      <c r="FG214" s="55" t="s">
        <v>1904</v>
      </c>
      <c r="FH214" s="78" t="s">
        <v>1085</v>
      </c>
      <c r="FI214" s="78" t="s">
        <v>374</v>
      </c>
      <c r="FJ214" s="55">
        <v>3804</v>
      </c>
      <c r="FK214" s="55">
        <v>4</v>
      </c>
      <c r="FL214" s="78" t="s">
        <v>375</v>
      </c>
      <c r="FM214" s="55"/>
      <c r="FN214" s="55" t="s">
        <v>1900</v>
      </c>
      <c r="FO214" s="55" t="s">
        <v>1900</v>
      </c>
      <c r="FP214" s="55">
        <v>4</v>
      </c>
      <c r="FQ214" s="125">
        <v>205694517.62246847</v>
      </c>
      <c r="FR214" s="125">
        <v>157018.71574234235</v>
      </c>
      <c r="FS214" s="55">
        <v>3</v>
      </c>
      <c r="FT214" s="55">
        <v>3.6</v>
      </c>
      <c r="FU214" s="55">
        <v>0</v>
      </c>
      <c r="FV214" s="125">
        <v>9245134.8300000001</v>
      </c>
      <c r="FW214" s="55">
        <v>0</v>
      </c>
      <c r="FX214" s="125">
        <v>7547042.9500000002</v>
      </c>
      <c r="FY214" s="55">
        <v>0</v>
      </c>
      <c r="FZ214" s="125">
        <v>520000</v>
      </c>
      <c r="GA214" s="55" t="s">
        <v>1900</v>
      </c>
      <c r="GB214" s="55" t="s">
        <v>1900</v>
      </c>
      <c r="GC214" s="55" t="s">
        <v>1900</v>
      </c>
      <c r="GD214" s="124">
        <v>93.06</v>
      </c>
      <c r="GE214" s="124">
        <v>38.69</v>
      </c>
      <c r="GF214" s="125">
        <v>8706251.9000000004</v>
      </c>
      <c r="GG214" s="125">
        <v>6764.7644910644913</v>
      </c>
      <c r="GH214" s="125">
        <v>13697554.140000002</v>
      </c>
      <c r="GI214" s="125">
        <v>10643.010209790211</v>
      </c>
      <c r="GJ214" s="125">
        <v>1550689.93</v>
      </c>
      <c r="GK214" s="125">
        <v>1204.8872804972805</v>
      </c>
      <c r="GL214" s="125">
        <v>1334448.9099999999</v>
      </c>
      <c r="GM214" s="125">
        <v>1036.8678399378398</v>
      </c>
      <c r="GN214" s="125">
        <v>383617.38</v>
      </c>
      <c r="GO214" s="125">
        <v>298.07100233100232</v>
      </c>
      <c r="GP214" s="125">
        <v>24280.23</v>
      </c>
      <c r="GQ214" s="125">
        <v>18.865757575757577</v>
      </c>
      <c r="GR214" s="125">
        <v>185976.43</v>
      </c>
      <c r="GS214" s="125">
        <v>144.50383061383062</v>
      </c>
      <c r="GT214" s="125">
        <v>10218541.260000002</v>
      </c>
      <c r="GU214" s="125">
        <v>7939.8144988345002</v>
      </c>
      <c r="GV214" s="125">
        <v>3143428.209999999</v>
      </c>
      <c r="GW214" s="125">
        <v>2442.4461616161607</v>
      </c>
      <c r="GX214" s="55">
        <v>0</v>
      </c>
      <c r="GY214" s="55">
        <v>0</v>
      </c>
      <c r="GZ214" s="55">
        <v>0</v>
      </c>
      <c r="HA214" s="55" t="s">
        <v>1898</v>
      </c>
      <c r="HB214" s="172">
        <v>0.52831958431209314</v>
      </c>
      <c r="HC214" s="123">
        <v>905</v>
      </c>
      <c r="HD214" s="153">
        <v>0.23439523439523441</v>
      </c>
      <c r="HE214" s="123">
        <v>48</v>
      </c>
      <c r="HF214" s="153">
        <v>3.7296037296037296E-2</v>
      </c>
      <c r="HG214" s="123">
        <v>6112</v>
      </c>
      <c r="HH214" s="153">
        <v>1.5830095830095829</v>
      </c>
      <c r="HI214" s="123">
        <v>68</v>
      </c>
      <c r="HJ214" s="153">
        <v>5.2836052836052839E-2</v>
      </c>
      <c r="HK214" s="123">
        <v>3070</v>
      </c>
      <c r="HL214" s="153">
        <v>0.79513079513079521</v>
      </c>
      <c r="HM214" s="123">
        <v>59</v>
      </c>
      <c r="HN214" s="153">
        <v>4.584304584304584E-2</v>
      </c>
      <c r="HO214" s="123">
        <v>2479</v>
      </c>
      <c r="HP214" s="153">
        <v>0.64206164206164207</v>
      </c>
      <c r="HQ214" s="123">
        <v>3115</v>
      </c>
      <c r="HR214" s="153">
        <v>0.80678580678580669</v>
      </c>
      <c r="HS214" s="123">
        <v>11</v>
      </c>
      <c r="HT214" s="153">
        <v>5.5</v>
      </c>
      <c r="HU214" s="123">
        <v>36</v>
      </c>
      <c r="HV214" s="153">
        <v>18</v>
      </c>
      <c r="HW214" s="123">
        <v>1052</v>
      </c>
      <c r="HX214" s="123">
        <v>350.66666666666669</v>
      </c>
      <c r="HY214" s="153">
        <v>1.0076628352490422</v>
      </c>
      <c r="HZ214" s="123">
        <v>34860</v>
      </c>
      <c r="IA214" s="153">
        <v>9.0287490287490293</v>
      </c>
      <c r="IB214" s="123">
        <v>102</v>
      </c>
      <c r="IC214" s="153">
        <v>7.9254079254079249E-2</v>
      </c>
      <c r="ID214" s="123">
        <v>19803</v>
      </c>
      <c r="IE214" s="153">
        <v>5.1289821289821287</v>
      </c>
      <c r="IF214" s="123">
        <v>1304</v>
      </c>
      <c r="IG214" s="153">
        <v>1.0132090132090132</v>
      </c>
      <c r="IH214" s="123">
        <v>1508</v>
      </c>
      <c r="II214" s="153">
        <v>0.39057239057239057</v>
      </c>
      <c r="IJ214" s="123">
        <v>1840</v>
      </c>
      <c r="IK214" s="153">
        <v>1.4296814296814297</v>
      </c>
      <c r="IL214" s="95">
        <v>783</v>
      </c>
      <c r="IM214" s="95">
        <v>780</v>
      </c>
      <c r="IN214" s="95">
        <v>116</v>
      </c>
      <c r="IO214" s="95">
        <v>546</v>
      </c>
      <c r="IP214" s="95">
        <v>84</v>
      </c>
      <c r="IQ214" s="113">
        <v>70</v>
      </c>
      <c r="IR214" s="113">
        <v>72.41</v>
      </c>
      <c r="IS214" s="113">
        <v>0.86</v>
      </c>
      <c r="IT214" s="95">
        <v>35.229999999999997</v>
      </c>
      <c r="IU214" s="95">
        <v>28</v>
      </c>
      <c r="IV214" s="113">
        <v>2.1756021756021756E-2</v>
      </c>
      <c r="IW214" s="95">
        <v>5</v>
      </c>
      <c r="IX214" s="95">
        <v>25</v>
      </c>
      <c r="IY214" s="124">
        <f>(IW214/$DW214)*100</f>
        <v>0.38850038850038848</v>
      </c>
      <c r="IZ214" s="124">
        <f>(IX214/$DW214)*100</f>
        <v>1.9425019425019423</v>
      </c>
      <c r="JA214" s="182" t="s">
        <v>272</v>
      </c>
      <c r="JB214" s="182">
        <v>65</v>
      </c>
      <c r="JC214" s="230">
        <v>4.9618320610687022E-2</v>
      </c>
      <c r="JD214" s="205"/>
    </row>
    <row r="215" spans="1:264" s="35" customFormat="1" ht="29.25" customHeight="1">
      <c r="A215" s="122" t="s">
        <v>307</v>
      </c>
      <c r="B215" s="158" t="s">
        <v>307</v>
      </c>
      <c r="C215" s="158" t="s">
        <v>1710</v>
      </c>
      <c r="D215" s="55">
        <v>30</v>
      </c>
      <c r="E215" s="158" t="s">
        <v>993</v>
      </c>
      <c r="F215" s="145">
        <v>281</v>
      </c>
      <c r="G215" s="55" t="s">
        <v>2193</v>
      </c>
      <c r="H215" s="123">
        <v>32</v>
      </c>
      <c r="I215" s="123">
        <v>68</v>
      </c>
      <c r="J215" s="124">
        <v>2.125</v>
      </c>
      <c r="K215" s="124">
        <v>22.8</v>
      </c>
      <c r="L215" s="123">
        <v>22</v>
      </c>
      <c r="M215" s="123">
        <v>46</v>
      </c>
      <c r="N215" s="123">
        <v>1</v>
      </c>
      <c r="O215" s="123">
        <v>7</v>
      </c>
      <c r="P215" s="123">
        <v>4</v>
      </c>
      <c r="Q215" s="123">
        <v>7</v>
      </c>
      <c r="R215" s="123">
        <v>5</v>
      </c>
      <c r="S215" s="123">
        <v>11</v>
      </c>
      <c r="T215" s="123">
        <v>12</v>
      </c>
      <c r="U215" s="123">
        <v>7</v>
      </c>
      <c r="V215" s="123">
        <v>3</v>
      </c>
      <c r="W215" s="123">
        <v>3</v>
      </c>
      <c r="X215" s="123">
        <v>6</v>
      </c>
      <c r="Y215" s="123">
        <v>1</v>
      </c>
      <c r="Z215" s="123">
        <v>1</v>
      </c>
      <c r="AA215" s="123">
        <v>17</v>
      </c>
      <c r="AB215" s="123">
        <v>10</v>
      </c>
      <c r="AC215" s="123">
        <v>8</v>
      </c>
      <c r="AD215" s="123">
        <v>0</v>
      </c>
      <c r="AE215" s="123">
        <v>28</v>
      </c>
      <c r="AF215" s="123">
        <v>40</v>
      </c>
      <c r="AG215" s="123">
        <v>0</v>
      </c>
      <c r="AH215" s="123">
        <v>0</v>
      </c>
      <c r="AI215" s="123">
        <v>13</v>
      </c>
      <c r="AJ215" s="123">
        <v>2</v>
      </c>
      <c r="AK215" s="123">
        <v>0</v>
      </c>
      <c r="AL215" s="123">
        <v>0</v>
      </c>
      <c r="AM215" s="123">
        <v>6</v>
      </c>
      <c r="AN215" s="125">
        <v>613.125</v>
      </c>
      <c r="AO215" s="125">
        <v>521</v>
      </c>
      <c r="AP215" s="123">
        <v>0</v>
      </c>
      <c r="AQ215" s="123">
        <v>2</v>
      </c>
      <c r="AR215" s="123">
        <v>6</v>
      </c>
      <c r="AS215" s="123">
        <v>7</v>
      </c>
      <c r="AT215" s="123">
        <v>1</v>
      </c>
      <c r="AU215" s="123">
        <v>2</v>
      </c>
      <c r="AV215" s="123">
        <v>2</v>
      </c>
      <c r="AW215" s="123">
        <v>3</v>
      </c>
      <c r="AX215" s="123">
        <v>1</v>
      </c>
      <c r="AY215" s="123">
        <v>2</v>
      </c>
      <c r="AZ215" s="123">
        <v>6</v>
      </c>
      <c r="BA215" s="125">
        <v>27032.258064516129</v>
      </c>
      <c r="BB215" s="125">
        <v>24180</v>
      </c>
      <c r="BC215" s="123">
        <v>0</v>
      </c>
      <c r="BD215" s="123">
        <v>5</v>
      </c>
      <c r="BE215" s="123">
        <v>5</v>
      </c>
      <c r="BF215" s="123">
        <v>5</v>
      </c>
      <c r="BG215" s="123">
        <v>2</v>
      </c>
      <c r="BH215" s="123">
        <v>2</v>
      </c>
      <c r="BI215" s="123">
        <v>2</v>
      </c>
      <c r="BJ215" s="123">
        <v>4</v>
      </c>
      <c r="BK215" s="123">
        <v>2</v>
      </c>
      <c r="BL215" s="123">
        <v>0</v>
      </c>
      <c r="BM215" s="123">
        <v>1</v>
      </c>
      <c r="BN215" s="123">
        <v>1</v>
      </c>
      <c r="BO215" s="123">
        <v>1</v>
      </c>
      <c r="BP215" s="123">
        <v>0</v>
      </c>
      <c r="BQ215" s="123">
        <v>0</v>
      </c>
      <c r="BR215" s="123">
        <v>1</v>
      </c>
      <c r="BS215" s="123">
        <v>0</v>
      </c>
      <c r="BT215" s="123">
        <v>0</v>
      </c>
      <c r="BU215" s="123">
        <v>0</v>
      </c>
      <c r="BV215" s="123">
        <v>0</v>
      </c>
      <c r="BW215" s="123">
        <v>0</v>
      </c>
      <c r="BX215" s="123">
        <v>21</v>
      </c>
      <c r="BY215" s="125">
        <v>33929.333333333336</v>
      </c>
      <c r="BZ215" s="125">
        <v>30750</v>
      </c>
      <c r="CA215" s="123">
        <v>6</v>
      </c>
      <c r="CB215" s="125">
        <v>14628</v>
      </c>
      <c r="CC215" s="125">
        <v>12234</v>
      </c>
      <c r="CD215" s="123">
        <v>5</v>
      </c>
      <c r="CE215" s="125">
        <v>14829.6</v>
      </c>
      <c r="CF215" s="125">
        <v>14124</v>
      </c>
      <c r="CG215" s="123">
        <v>17</v>
      </c>
      <c r="CH215" s="123">
        <v>9</v>
      </c>
      <c r="CI215" s="123">
        <v>3</v>
      </c>
      <c r="CJ215" s="123">
        <v>2</v>
      </c>
      <c r="CK215" s="123">
        <v>0</v>
      </c>
      <c r="CL215" s="123">
        <v>0</v>
      </c>
      <c r="CM215" s="126">
        <v>0</v>
      </c>
      <c r="CN215" s="123">
        <v>3</v>
      </c>
      <c r="CO215" s="126">
        <v>9.375E-2</v>
      </c>
      <c r="CP215" s="123">
        <v>12</v>
      </c>
      <c r="CQ215" s="123">
        <v>3</v>
      </c>
      <c r="CR215" s="126">
        <v>4.4117647058823532E-2</v>
      </c>
      <c r="CS215" s="123">
        <v>3</v>
      </c>
      <c r="CT215" s="126">
        <f t="shared" si="33"/>
        <v>9.375E-2</v>
      </c>
      <c r="CU215" s="123">
        <v>22</v>
      </c>
      <c r="CV215" s="126">
        <f t="shared" si="34"/>
        <v>0.6875</v>
      </c>
      <c r="CW215" s="123">
        <v>0</v>
      </c>
      <c r="CX215" s="126">
        <f t="shared" si="35"/>
        <v>0</v>
      </c>
      <c r="CY215" s="123">
        <v>8</v>
      </c>
      <c r="CZ215" s="126">
        <f t="shared" si="36"/>
        <v>0.25</v>
      </c>
      <c r="DA215" s="122" t="s">
        <v>2162</v>
      </c>
      <c r="DB215" s="55"/>
      <c r="DC215" s="55">
        <v>0</v>
      </c>
      <c r="DD215" s="55">
        <v>3</v>
      </c>
      <c r="DE215" s="78" t="s">
        <v>309</v>
      </c>
      <c r="DF215" s="127" t="s">
        <v>310</v>
      </c>
      <c r="DG215" s="78" t="s">
        <v>311</v>
      </c>
      <c r="DH215" s="127" t="s">
        <v>312</v>
      </c>
      <c r="DI215" s="78" t="s">
        <v>313</v>
      </c>
      <c r="DJ215" s="127" t="s">
        <v>314</v>
      </c>
      <c r="DK215" s="78" t="s">
        <v>280</v>
      </c>
      <c r="DL215" s="127" t="s">
        <v>315</v>
      </c>
      <c r="DM215" s="127" t="s">
        <v>316</v>
      </c>
      <c r="DN215" s="55" t="s">
        <v>1897</v>
      </c>
      <c r="DO215" s="68">
        <v>29.850746268656717</v>
      </c>
      <c r="DP215" s="55" t="s">
        <v>1898</v>
      </c>
      <c r="DQ215" s="55" t="s">
        <v>1904</v>
      </c>
      <c r="DR215" s="127" t="s">
        <v>317</v>
      </c>
      <c r="DS215" s="169"/>
      <c r="DT215" s="78">
        <v>2020</v>
      </c>
      <c r="DU215" s="78" t="s">
        <v>267</v>
      </c>
      <c r="DV215" s="123">
        <v>35</v>
      </c>
      <c r="DW215" s="123">
        <v>32</v>
      </c>
      <c r="DX215" s="55">
        <v>1</v>
      </c>
      <c r="DY215" s="55">
        <v>2</v>
      </c>
      <c r="DZ215" s="55">
        <v>1</v>
      </c>
      <c r="EA215" s="55">
        <v>14</v>
      </c>
      <c r="EB215" s="123">
        <v>6</v>
      </c>
      <c r="EC215" s="55">
        <v>14</v>
      </c>
      <c r="ED215" s="55">
        <v>0</v>
      </c>
      <c r="EE215" s="55">
        <v>0</v>
      </c>
      <c r="EF215" s="55">
        <v>0</v>
      </c>
      <c r="EG215" s="55">
        <v>0</v>
      </c>
      <c r="EH215" s="78">
        <v>1</v>
      </c>
      <c r="EI215" s="78">
        <v>0</v>
      </c>
      <c r="EJ215" s="127" t="s">
        <v>268</v>
      </c>
      <c r="EK215" s="127" t="s">
        <v>269</v>
      </c>
      <c r="EL215" s="81">
        <v>28262</v>
      </c>
      <c r="EM215" s="78">
        <v>43</v>
      </c>
      <c r="EN215" s="78" t="s">
        <v>344</v>
      </c>
      <c r="EO215" s="84">
        <v>5000</v>
      </c>
      <c r="EP215" s="78">
        <v>0.16</v>
      </c>
      <c r="EQ215" s="263">
        <v>4148.9836629546899</v>
      </c>
      <c r="ER215" s="263">
        <v>7461.9183543010104</v>
      </c>
      <c r="ES215" s="84">
        <f t="shared" si="37"/>
        <v>3312.9346913463205</v>
      </c>
      <c r="ET215" s="113">
        <f t="shared" si="38"/>
        <v>0.44397895206622873</v>
      </c>
      <c r="EU215" s="55">
        <v>7</v>
      </c>
      <c r="EV215" s="55">
        <v>1</v>
      </c>
      <c r="EW215" s="55" t="s">
        <v>1898</v>
      </c>
      <c r="EX215" s="78" t="s">
        <v>267</v>
      </c>
      <c r="EY215" s="158"/>
      <c r="EZ215" s="158"/>
      <c r="FA215" s="78" t="s">
        <v>267</v>
      </c>
      <c r="FB215" s="55" t="s">
        <v>51</v>
      </c>
      <c r="FC215" s="55" t="s">
        <v>1898</v>
      </c>
      <c r="FD215" s="122"/>
      <c r="FE215" s="55"/>
      <c r="FF215" s="127" t="s">
        <v>272</v>
      </c>
      <c r="FG215" s="55" t="s">
        <v>1904</v>
      </c>
      <c r="FH215" s="78" t="s">
        <v>994</v>
      </c>
      <c r="FI215" s="78" t="s">
        <v>320</v>
      </c>
      <c r="FJ215" s="55">
        <v>3803</v>
      </c>
      <c r="FK215" s="55">
        <v>3</v>
      </c>
      <c r="FL215" s="78" t="s">
        <v>321</v>
      </c>
      <c r="FM215" s="55"/>
      <c r="FN215" s="55" t="s">
        <v>1900</v>
      </c>
      <c r="FO215" s="55" t="s">
        <v>1900</v>
      </c>
      <c r="FP215" s="55">
        <v>0</v>
      </c>
      <c r="FQ215" s="125">
        <v>7705192.4814096745</v>
      </c>
      <c r="FR215" s="125">
        <v>220148.35661170498</v>
      </c>
      <c r="FS215" s="55">
        <v>3</v>
      </c>
      <c r="FT215" s="55">
        <v>3</v>
      </c>
      <c r="FU215" s="55">
        <v>0</v>
      </c>
      <c r="FV215" s="125">
        <v>0</v>
      </c>
      <c r="FW215" s="55">
        <v>1</v>
      </c>
      <c r="FX215" s="125">
        <v>90513.05</v>
      </c>
      <c r="FY215" s="55">
        <v>0</v>
      </c>
      <c r="FZ215" s="125">
        <v>0</v>
      </c>
      <c r="GA215" s="55" t="s">
        <v>1900</v>
      </c>
      <c r="GB215" s="55" t="s">
        <v>1900</v>
      </c>
      <c r="GC215" s="55" t="s">
        <v>1900</v>
      </c>
      <c r="GD215" s="124">
        <v>69.19</v>
      </c>
      <c r="GE215" s="124">
        <v>62.5</v>
      </c>
      <c r="GF215" s="125">
        <v>172206.66</v>
      </c>
      <c r="GG215" s="125">
        <v>5381.4581250000001</v>
      </c>
      <c r="GH215" s="125">
        <v>422010.50999999989</v>
      </c>
      <c r="GI215" s="125">
        <v>13187.828437499997</v>
      </c>
      <c r="GJ215" s="125">
        <v>41765.03</v>
      </c>
      <c r="GK215" s="125">
        <v>1305.1571875</v>
      </c>
      <c r="GL215" s="125">
        <v>35583.589999999997</v>
      </c>
      <c r="GM215" s="125">
        <v>1111.9871874999999</v>
      </c>
      <c r="GN215" s="125">
        <v>4547.8</v>
      </c>
      <c r="GO215" s="125">
        <v>142.11875000000001</v>
      </c>
      <c r="GP215" s="125">
        <v>1979.25</v>
      </c>
      <c r="GQ215" s="125">
        <v>61.8515625</v>
      </c>
      <c r="GR215" s="125">
        <v>31277.86</v>
      </c>
      <c r="GS215" s="125">
        <v>977.43312500000002</v>
      </c>
      <c r="GT215" s="125">
        <v>306856.97999999986</v>
      </c>
      <c r="GU215" s="125">
        <v>9589.2806249999958</v>
      </c>
      <c r="GV215" s="125">
        <v>-22607.399999999907</v>
      </c>
      <c r="GW215" s="125">
        <v>-706.48124999999709</v>
      </c>
      <c r="GX215" s="55">
        <v>0</v>
      </c>
      <c r="GY215" s="55">
        <v>0</v>
      </c>
      <c r="GZ215" s="55">
        <v>0</v>
      </c>
      <c r="HA215" s="55" t="s">
        <v>1901</v>
      </c>
      <c r="HB215" s="172">
        <v>0.70380611924307757</v>
      </c>
      <c r="HC215" s="123">
        <v>15</v>
      </c>
      <c r="HD215" s="153">
        <v>0.15625</v>
      </c>
      <c r="HE215" s="123">
        <v>0</v>
      </c>
      <c r="HF215" s="153">
        <v>0</v>
      </c>
      <c r="HG215" s="123">
        <v>241</v>
      </c>
      <c r="HH215" s="153">
        <v>2.5104166666666665</v>
      </c>
      <c r="HI215" s="123">
        <v>1</v>
      </c>
      <c r="HJ215" s="153">
        <v>3.125E-2</v>
      </c>
      <c r="HK215" s="123">
        <v>90</v>
      </c>
      <c r="HL215" s="153">
        <v>0.9375</v>
      </c>
      <c r="HM215" s="123">
        <v>2</v>
      </c>
      <c r="HN215" s="153">
        <v>6.25E-2</v>
      </c>
      <c r="HO215" s="123">
        <v>101</v>
      </c>
      <c r="HP215" s="153">
        <v>1.0520833333333333</v>
      </c>
      <c r="HQ215" s="123">
        <v>26</v>
      </c>
      <c r="HR215" s="153">
        <v>0.27083333333333331</v>
      </c>
      <c r="HS215" s="123">
        <v>1</v>
      </c>
      <c r="HT215" s="153">
        <v>0.5</v>
      </c>
      <c r="HU215" s="123">
        <v>1</v>
      </c>
      <c r="HV215" s="153">
        <v>0.5</v>
      </c>
      <c r="HW215" s="123">
        <v>73</v>
      </c>
      <c r="HX215" s="123">
        <v>24.333333333333332</v>
      </c>
      <c r="HY215" s="153">
        <v>2.0277777777777777</v>
      </c>
      <c r="HZ215" s="123">
        <v>989</v>
      </c>
      <c r="IA215" s="153">
        <v>10.302083333333334</v>
      </c>
      <c r="IB215" s="123">
        <v>0</v>
      </c>
      <c r="IC215" s="153">
        <v>0</v>
      </c>
      <c r="ID215" s="123">
        <v>783</v>
      </c>
      <c r="IE215" s="153">
        <v>8.15625</v>
      </c>
      <c r="IF215" s="123">
        <v>39</v>
      </c>
      <c r="IG215" s="153">
        <v>1.21875</v>
      </c>
      <c r="IH215" s="123">
        <v>61</v>
      </c>
      <c r="II215" s="153">
        <v>0.63541666666666663</v>
      </c>
      <c r="IJ215" s="123">
        <v>16</v>
      </c>
      <c r="IK215" s="153">
        <v>0.5</v>
      </c>
      <c r="IL215" s="95">
        <v>0</v>
      </c>
      <c r="IM215" s="95">
        <v>0</v>
      </c>
      <c r="IN215" s="95">
        <v>0</v>
      </c>
      <c r="IO215" s="95">
        <v>0</v>
      </c>
      <c r="IP215" s="95">
        <v>0</v>
      </c>
      <c r="IQ215" s="113" t="s">
        <v>1900</v>
      </c>
      <c r="IR215" s="113" t="s">
        <v>1900</v>
      </c>
      <c r="IS215" s="113" t="s">
        <v>1900</v>
      </c>
      <c r="IT215" s="95">
        <v>52</v>
      </c>
      <c r="IU215" s="95">
        <v>4</v>
      </c>
      <c r="IV215" s="113">
        <v>0.125</v>
      </c>
      <c r="IW215" s="95" t="s">
        <v>1900</v>
      </c>
      <c r="IX215" s="95" t="s">
        <v>1900</v>
      </c>
      <c r="IY215" s="124" t="s">
        <v>1900</v>
      </c>
      <c r="IZ215" s="124" t="s">
        <v>1900</v>
      </c>
      <c r="JA215" s="182" t="s">
        <v>267</v>
      </c>
      <c r="JB215" s="182">
        <v>0</v>
      </c>
      <c r="JC215" s="230">
        <v>0</v>
      </c>
      <c r="JD215" s="205"/>
    </row>
    <row r="216" spans="1:264" s="35" customFormat="1" ht="29.25" customHeight="1">
      <c r="A216" s="122" t="s">
        <v>307</v>
      </c>
      <c r="B216" s="158" t="s">
        <v>307</v>
      </c>
      <c r="C216" s="158" t="s">
        <v>1710</v>
      </c>
      <c r="D216" s="55">
        <v>30</v>
      </c>
      <c r="E216" s="158" t="s">
        <v>1087</v>
      </c>
      <c r="F216" s="145">
        <v>30</v>
      </c>
      <c r="G216" s="55" t="s">
        <v>2193</v>
      </c>
      <c r="H216" s="123">
        <v>1358</v>
      </c>
      <c r="I216" s="123">
        <v>2956</v>
      </c>
      <c r="J216" s="124">
        <v>2.1767305000000001</v>
      </c>
      <c r="K216" s="124">
        <v>27.672754099999999</v>
      </c>
      <c r="L216" s="123">
        <v>1084</v>
      </c>
      <c r="M216" s="123">
        <v>1872</v>
      </c>
      <c r="N216" s="123">
        <v>107</v>
      </c>
      <c r="O216" s="123">
        <v>227</v>
      </c>
      <c r="P216" s="123">
        <v>261</v>
      </c>
      <c r="Q216" s="123">
        <v>293</v>
      </c>
      <c r="R216" s="123">
        <v>253</v>
      </c>
      <c r="S216" s="123">
        <v>365</v>
      </c>
      <c r="T216" s="123">
        <v>291</v>
      </c>
      <c r="U216" s="123">
        <v>306</v>
      </c>
      <c r="V216" s="123">
        <v>198</v>
      </c>
      <c r="W216" s="123">
        <v>161</v>
      </c>
      <c r="X216" s="123">
        <v>279</v>
      </c>
      <c r="Y216" s="123">
        <v>156</v>
      </c>
      <c r="Z216" s="123">
        <v>59</v>
      </c>
      <c r="AA216" s="123">
        <v>768</v>
      </c>
      <c r="AB216" s="123">
        <v>587</v>
      </c>
      <c r="AC216" s="123">
        <v>494</v>
      </c>
      <c r="AD216" s="123">
        <v>66</v>
      </c>
      <c r="AE216" s="123">
        <v>1618</v>
      </c>
      <c r="AF216" s="123">
        <v>1111</v>
      </c>
      <c r="AG216" s="123">
        <v>148</v>
      </c>
      <c r="AH216" s="123">
        <v>13</v>
      </c>
      <c r="AI216" s="123">
        <v>626</v>
      </c>
      <c r="AJ216" s="123">
        <v>199</v>
      </c>
      <c r="AK216" s="123">
        <v>33</v>
      </c>
      <c r="AL216" s="123">
        <v>25</v>
      </c>
      <c r="AM216" s="123">
        <v>114</v>
      </c>
      <c r="AN216" s="125">
        <v>573.31369661266569</v>
      </c>
      <c r="AO216" s="125">
        <v>419</v>
      </c>
      <c r="AP216" s="123">
        <v>11</v>
      </c>
      <c r="AQ216" s="123">
        <v>68</v>
      </c>
      <c r="AR216" s="123">
        <v>393</v>
      </c>
      <c r="AS216" s="123">
        <v>153</v>
      </c>
      <c r="AT216" s="123">
        <v>164</v>
      </c>
      <c r="AU216" s="123">
        <v>97</v>
      </c>
      <c r="AV216" s="123">
        <v>85</v>
      </c>
      <c r="AW216" s="123">
        <v>56</v>
      </c>
      <c r="AX216" s="123">
        <v>57</v>
      </c>
      <c r="AY216" s="123">
        <v>39</v>
      </c>
      <c r="AZ216" s="123">
        <v>235</v>
      </c>
      <c r="BA216" s="125">
        <v>26113.097037037038</v>
      </c>
      <c r="BB216" s="125">
        <v>18798</v>
      </c>
      <c r="BC216" s="123">
        <v>79</v>
      </c>
      <c r="BD216" s="123">
        <v>216</v>
      </c>
      <c r="BE216" s="123">
        <v>253</v>
      </c>
      <c r="BF216" s="123">
        <v>163</v>
      </c>
      <c r="BG216" s="123">
        <v>129</v>
      </c>
      <c r="BH216" s="123">
        <v>100</v>
      </c>
      <c r="BI216" s="123">
        <v>82</v>
      </c>
      <c r="BJ216" s="123">
        <v>72</v>
      </c>
      <c r="BK216" s="123">
        <v>54</v>
      </c>
      <c r="BL216" s="123">
        <v>47</v>
      </c>
      <c r="BM216" s="123">
        <v>27</v>
      </c>
      <c r="BN216" s="123">
        <v>27</v>
      </c>
      <c r="BO216" s="123">
        <v>18</v>
      </c>
      <c r="BP216" s="123">
        <v>18</v>
      </c>
      <c r="BQ216" s="123">
        <v>7</v>
      </c>
      <c r="BR216" s="123">
        <v>16</v>
      </c>
      <c r="BS216" s="123">
        <v>5</v>
      </c>
      <c r="BT216" s="123">
        <v>5</v>
      </c>
      <c r="BU216" s="123">
        <v>8</v>
      </c>
      <c r="BV216" s="123">
        <v>7</v>
      </c>
      <c r="BW216" s="123">
        <v>17</v>
      </c>
      <c r="BX216" s="123">
        <v>670</v>
      </c>
      <c r="BY216" s="125">
        <v>37677.289552238806</v>
      </c>
      <c r="BZ216" s="125">
        <v>31724.5</v>
      </c>
      <c r="CA216" s="123">
        <v>192</v>
      </c>
      <c r="CB216" s="125">
        <v>13423.208333333334</v>
      </c>
      <c r="CC216" s="125">
        <v>9468</v>
      </c>
      <c r="CD216" s="123">
        <v>521</v>
      </c>
      <c r="CE216" s="125">
        <v>16234.827255278311</v>
      </c>
      <c r="CF216" s="125">
        <v>11784</v>
      </c>
      <c r="CG216" s="123">
        <v>884</v>
      </c>
      <c r="CH216" s="123">
        <v>261</v>
      </c>
      <c r="CI216" s="123">
        <v>146</v>
      </c>
      <c r="CJ216" s="123">
        <v>45</v>
      </c>
      <c r="CK216" s="123">
        <v>9</v>
      </c>
      <c r="CL216" s="123">
        <v>14</v>
      </c>
      <c r="CM216" s="126">
        <v>1.0309278350515464E-2</v>
      </c>
      <c r="CN216" s="123">
        <v>78</v>
      </c>
      <c r="CO216" s="126">
        <v>5.7437407952871868E-2</v>
      </c>
      <c r="CP216" s="123">
        <v>619</v>
      </c>
      <c r="CQ216" s="123">
        <v>148</v>
      </c>
      <c r="CR216" s="126">
        <v>5.0067658998646819E-2</v>
      </c>
      <c r="CS216" s="123">
        <v>66</v>
      </c>
      <c r="CT216" s="126">
        <f t="shared" si="33"/>
        <v>4.8600883652430045E-2</v>
      </c>
      <c r="CU216" s="123">
        <v>758</v>
      </c>
      <c r="CV216" s="126">
        <f t="shared" si="34"/>
        <v>0.5581737849779087</v>
      </c>
      <c r="CW216" s="123">
        <v>14</v>
      </c>
      <c r="CX216" s="126">
        <f t="shared" si="35"/>
        <v>1.0309278350515464E-2</v>
      </c>
      <c r="CY216" s="123">
        <v>365</v>
      </c>
      <c r="CZ216" s="126">
        <f t="shared" si="36"/>
        <v>0.26877761413843887</v>
      </c>
      <c r="DA216" s="122" t="s">
        <v>2162</v>
      </c>
      <c r="DB216" s="55"/>
      <c r="DC216" s="55">
        <v>19</v>
      </c>
      <c r="DD216" s="55">
        <v>35</v>
      </c>
      <c r="DE216" s="78" t="s">
        <v>309</v>
      </c>
      <c r="DF216" s="127" t="s">
        <v>310</v>
      </c>
      <c r="DG216" s="78" t="s">
        <v>366</v>
      </c>
      <c r="DH216" s="127" t="s">
        <v>367</v>
      </c>
      <c r="DI216" s="78" t="s">
        <v>313</v>
      </c>
      <c r="DJ216" s="127" t="s">
        <v>314</v>
      </c>
      <c r="DK216" s="78" t="s">
        <v>280</v>
      </c>
      <c r="DL216" s="127" t="s">
        <v>315</v>
      </c>
      <c r="DM216" s="127" t="s">
        <v>316</v>
      </c>
      <c r="DN216" s="55" t="s">
        <v>1897</v>
      </c>
      <c r="DO216" s="68">
        <v>15.930965814802523</v>
      </c>
      <c r="DP216" s="55" t="s">
        <v>1898</v>
      </c>
      <c r="DQ216" s="55" t="s">
        <v>272</v>
      </c>
      <c r="DR216" s="127" t="s">
        <v>317</v>
      </c>
      <c r="DS216" s="169" t="s">
        <v>2194</v>
      </c>
      <c r="DT216" s="77"/>
      <c r="DU216" s="78" t="s">
        <v>267</v>
      </c>
      <c r="DV216" s="123">
        <v>1379</v>
      </c>
      <c r="DW216" s="123">
        <v>1361</v>
      </c>
      <c r="DX216" s="55">
        <v>11</v>
      </c>
      <c r="DY216" s="55">
        <v>7</v>
      </c>
      <c r="DZ216" s="55">
        <v>96</v>
      </c>
      <c r="EA216" s="55">
        <v>80</v>
      </c>
      <c r="EB216" s="123">
        <v>819</v>
      </c>
      <c r="EC216" s="55">
        <v>366</v>
      </c>
      <c r="ED216" s="55">
        <v>4</v>
      </c>
      <c r="EE216" s="55">
        <v>13</v>
      </c>
      <c r="EF216" s="55">
        <v>1</v>
      </c>
      <c r="EG216" s="55">
        <v>0</v>
      </c>
      <c r="EH216" s="78">
        <v>10</v>
      </c>
      <c r="EI216" s="78">
        <v>0</v>
      </c>
      <c r="EJ216" s="127" t="s">
        <v>268</v>
      </c>
      <c r="EK216" s="127" t="s">
        <v>269</v>
      </c>
      <c r="EL216" s="81">
        <v>20029</v>
      </c>
      <c r="EM216" s="78">
        <v>66</v>
      </c>
      <c r="EN216" s="78" t="s">
        <v>438</v>
      </c>
      <c r="EO216" s="84">
        <v>98822</v>
      </c>
      <c r="EP216" s="78">
        <v>13.75</v>
      </c>
      <c r="EQ216" s="263">
        <v>92255.397676601206</v>
      </c>
      <c r="ER216" s="263">
        <v>563907.77982425003</v>
      </c>
      <c r="ES216" s="84">
        <f t="shared" si="37"/>
        <v>471652.38214764884</v>
      </c>
      <c r="ET216" s="113">
        <f t="shared" si="38"/>
        <v>0.83639984944815993</v>
      </c>
      <c r="EU216" s="55">
        <v>5</v>
      </c>
      <c r="EV216" s="55">
        <v>21</v>
      </c>
      <c r="EW216" s="55" t="s">
        <v>1898</v>
      </c>
      <c r="EX216" s="78" t="s">
        <v>390</v>
      </c>
      <c r="EY216" s="158"/>
      <c r="EZ216" s="158"/>
      <c r="FA216" s="78" t="s">
        <v>267</v>
      </c>
      <c r="FB216" s="55" t="s">
        <v>51</v>
      </c>
      <c r="FC216" s="55" t="s">
        <v>1898</v>
      </c>
      <c r="FD216" s="122"/>
      <c r="FE216" s="55"/>
      <c r="FF216" s="127" t="s">
        <v>267</v>
      </c>
      <c r="FG216" s="55" t="s">
        <v>272</v>
      </c>
      <c r="FH216" s="78" t="s">
        <v>1088</v>
      </c>
      <c r="FI216" s="78" t="s">
        <v>320</v>
      </c>
      <c r="FJ216" s="55">
        <v>3803</v>
      </c>
      <c r="FK216" s="55">
        <v>3</v>
      </c>
      <c r="FL216" s="78" t="s">
        <v>321</v>
      </c>
      <c r="FM216" s="55"/>
      <c r="FN216" s="55" t="s">
        <v>1900</v>
      </c>
      <c r="FO216" s="55" t="s">
        <v>1900</v>
      </c>
      <c r="FP216" s="55">
        <v>3</v>
      </c>
      <c r="FQ216" s="125">
        <v>213403226.485587</v>
      </c>
      <c r="FR216" s="125">
        <v>154752.15843769905</v>
      </c>
      <c r="FS216" s="55">
        <v>2</v>
      </c>
      <c r="FT216" s="55">
        <v>3.8</v>
      </c>
      <c r="FU216" s="55">
        <v>0</v>
      </c>
      <c r="FV216" s="125">
        <v>1457987.4</v>
      </c>
      <c r="FW216" s="55">
        <v>0</v>
      </c>
      <c r="FX216" s="125">
        <v>0</v>
      </c>
      <c r="FY216" s="55">
        <v>0</v>
      </c>
      <c r="FZ216" s="125">
        <v>7972694.6499999985</v>
      </c>
      <c r="GA216" s="55" t="s">
        <v>1900</v>
      </c>
      <c r="GB216" s="55" t="s">
        <v>1901</v>
      </c>
      <c r="GC216" s="55" t="s">
        <v>1900</v>
      </c>
      <c r="GD216" s="124">
        <v>89.44</v>
      </c>
      <c r="GE216" s="124">
        <v>41.66</v>
      </c>
      <c r="GF216" s="125">
        <v>8713487.1400000006</v>
      </c>
      <c r="GG216" s="125">
        <v>6402.2682880235125</v>
      </c>
      <c r="GH216" s="125">
        <v>17232148.770000003</v>
      </c>
      <c r="GI216" s="125">
        <v>12661.387781043353</v>
      </c>
      <c r="GJ216" s="125">
        <v>1545497.94</v>
      </c>
      <c r="GK216" s="125">
        <v>1135.5605731080088</v>
      </c>
      <c r="GL216" s="125">
        <v>1415349.01</v>
      </c>
      <c r="GM216" s="125">
        <v>1039.9331447465099</v>
      </c>
      <c r="GN216" s="125">
        <v>1395934.22</v>
      </c>
      <c r="GO216" s="125">
        <v>1025.6680529022776</v>
      </c>
      <c r="GP216" s="125">
        <v>56523.1</v>
      </c>
      <c r="GQ216" s="125">
        <v>41.530565760470239</v>
      </c>
      <c r="GR216" s="125">
        <v>206762.96</v>
      </c>
      <c r="GS216" s="125">
        <v>151.9198824393828</v>
      </c>
      <c r="GT216" s="125">
        <v>12612081.540000003</v>
      </c>
      <c r="GU216" s="125">
        <v>9266.7755620867028</v>
      </c>
      <c r="GV216" s="125">
        <v>492898.97999999672</v>
      </c>
      <c r="GW216" s="125">
        <v>362.1594268919888</v>
      </c>
      <c r="GX216" s="55">
        <v>0</v>
      </c>
      <c r="GY216" s="55">
        <v>0</v>
      </c>
      <c r="GZ216" s="55">
        <v>0</v>
      </c>
      <c r="HA216" s="55" t="s">
        <v>1898</v>
      </c>
      <c r="HB216" s="172">
        <v>0.59962826108641332</v>
      </c>
      <c r="HC216" s="123">
        <v>933</v>
      </c>
      <c r="HD216" s="153">
        <v>0.22850844966936076</v>
      </c>
      <c r="HE216" s="123">
        <v>72</v>
      </c>
      <c r="HF216" s="153">
        <v>5.2902277736958117E-2</v>
      </c>
      <c r="HG216" s="123">
        <v>8695</v>
      </c>
      <c r="HH216" s="153">
        <v>2.1295615968650505</v>
      </c>
      <c r="HI216" s="123">
        <v>68</v>
      </c>
      <c r="HJ216" s="153">
        <v>4.996326230712711E-2</v>
      </c>
      <c r="HK216" s="123">
        <v>3582</v>
      </c>
      <c r="HL216" s="153">
        <v>0.87729610580455553</v>
      </c>
      <c r="HM216" s="123">
        <v>33</v>
      </c>
      <c r="HN216" s="153">
        <v>2.4246877296105803E-2</v>
      </c>
      <c r="HO216" s="123">
        <v>3833</v>
      </c>
      <c r="HP216" s="153">
        <v>0.93877051187852079</v>
      </c>
      <c r="HQ216" s="123">
        <v>2578</v>
      </c>
      <c r="HR216" s="153">
        <v>0.6313984815086946</v>
      </c>
      <c r="HS216" s="123">
        <v>13</v>
      </c>
      <c r="HT216" s="153">
        <v>6.5</v>
      </c>
      <c r="HU216" s="123">
        <v>52</v>
      </c>
      <c r="HV216" s="153">
        <v>26</v>
      </c>
      <c r="HW216" s="123">
        <v>1094</v>
      </c>
      <c r="HX216" s="123">
        <v>364.66666666666669</v>
      </c>
      <c r="HY216" s="153">
        <v>1.447089947089947</v>
      </c>
      <c r="HZ216" s="123">
        <v>43328</v>
      </c>
      <c r="IA216" s="153">
        <v>10.61180504530982</v>
      </c>
      <c r="IB216" s="123">
        <v>79</v>
      </c>
      <c r="IC216" s="153">
        <v>5.8045554739162383E-2</v>
      </c>
      <c r="ID216" s="123">
        <v>23825</v>
      </c>
      <c r="IE216" s="153">
        <v>5.8351702179769775</v>
      </c>
      <c r="IF216" s="123">
        <v>1860</v>
      </c>
      <c r="IG216" s="153">
        <v>1.3666421748714181</v>
      </c>
      <c r="IH216" s="123">
        <v>1691</v>
      </c>
      <c r="II216" s="153">
        <v>0.41415625765368597</v>
      </c>
      <c r="IJ216" s="123">
        <v>441</v>
      </c>
      <c r="IK216" s="153">
        <v>0.32402645113886847</v>
      </c>
      <c r="IL216" s="95">
        <v>0</v>
      </c>
      <c r="IM216" s="95">
        <v>0</v>
      </c>
      <c r="IN216" s="95">
        <v>0</v>
      </c>
      <c r="IO216" s="95">
        <v>0</v>
      </c>
      <c r="IP216" s="95">
        <v>0</v>
      </c>
      <c r="IQ216" s="113" t="s">
        <v>1900</v>
      </c>
      <c r="IR216" s="113" t="s">
        <v>1900</v>
      </c>
      <c r="IS216" s="113" t="s">
        <v>1900</v>
      </c>
      <c r="IT216" s="95">
        <v>52</v>
      </c>
      <c r="IU216" s="95">
        <v>33</v>
      </c>
      <c r="IV216" s="113">
        <v>2.4246877296105803E-2</v>
      </c>
      <c r="IW216" s="95">
        <v>6</v>
      </c>
      <c r="IX216" s="95">
        <v>30</v>
      </c>
      <c r="IY216" s="124">
        <f>(IW216/$DW216)*100</f>
        <v>0.44085231447465101</v>
      </c>
      <c r="IZ216" s="124">
        <f>(IX216/$DW216)*100</f>
        <v>2.2042615723732553</v>
      </c>
      <c r="JA216" s="182" t="s">
        <v>272</v>
      </c>
      <c r="JB216" s="182">
        <v>63</v>
      </c>
      <c r="JC216" s="230">
        <v>4.5685279187817257E-2</v>
      </c>
      <c r="JD216" s="205"/>
    </row>
    <row r="217" spans="1:264" s="35" customFormat="1" ht="29.25" customHeight="1">
      <c r="A217" s="122" t="s">
        <v>307</v>
      </c>
      <c r="B217" s="158" t="s">
        <v>1818</v>
      </c>
      <c r="C217" s="158" t="s">
        <v>1822</v>
      </c>
      <c r="D217" s="55">
        <v>359</v>
      </c>
      <c r="E217" s="158" t="s">
        <v>333</v>
      </c>
      <c r="F217" s="145">
        <v>359</v>
      </c>
      <c r="G217" s="55" t="s">
        <v>2195</v>
      </c>
      <c r="H217" s="123">
        <v>35</v>
      </c>
      <c r="I217" s="123">
        <v>71</v>
      </c>
      <c r="J217" s="124">
        <v>2.0285714000000001</v>
      </c>
      <c r="K217" s="124">
        <v>23.5171429</v>
      </c>
      <c r="L217" s="123">
        <v>29</v>
      </c>
      <c r="M217" s="123">
        <v>42</v>
      </c>
      <c r="N217" s="123">
        <v>1</v>
      </c>
      <c r="O217" s="123">
        <v>2</v>
      </c>
      <c r="P217" s="123">
        <v>6</v>
      </c>
      <c r="Q217" s="123">
        <v>2</v>
      </c>
      <c r="R217" s="123">
        <v>8</v>
      </c>
      <c r="S217" s="123">
        <v>12</v>
      </c>
      <c r="T217" s="123">
        <v>3</v>
      </c>
      <c r="U217" s="123">
        <v>10</v>
      </c>
      <c r="V217" s="123">
        <v>9</v>
      </c>
      <c r="W217" s="123">
        <v>7</v>
      </c>
      <c r="X217" s="123">
        <v>8</v>
      </c>
      <c r="Y217" s="123">
        <v>3</v>
      </c>
      <c r="Z217" s="123">
        <v>0</v>
      </c>
      <c r="AA217" s="123">
        <v>11</v>
      </c>
      <c r="AB217" s="123">
        <v>15</v>
      </c>
      <c r="AC217" s="123">
        <v>11</v>
      </c>
      <c r="AD217" s="123">
        <v>8</v>
      </c>
      <c r="AE217" s="123">
        <v>15</v>
      </c>
      <c r="AF217" s="123">
        <v>45</v>
      </c>
      <c r="AG217" s="123">
        <v>3</v>
      </c>
      <c r="AH217" s="123">
        <v>0</v>
      </c>
      <c r="AI217" s="123">
        <v>12</v>
      </c>
      <c r="AJ217" s="123">
        <v>6</v>
      </c>
      <c r="AK217" s="123">
        <v>1</v>
      </c>
      <c r="AL217" s="123">
        <v>0</v>
      </c>
      <c r="AM217" s="123">
        <v>3</v>
      </c>
      <c r="AN217" s="125">
        <v>677.11428571428576</v>
      </c>
      <c r="AO217" s="125">
        <v>588</v>
      </c>
      <c r="AP217" s="123">
        <v>1</v>
      </c>
      <c r="AQ217" s="123">
        <v>2</v>
      </c>
      <c r="AR217" s="123">
        <v>5</v>
      </c>
      <c r="AS217" s="123">
        <v>4</v>
      </c>
      <c r="AT217" s="123">
        <v>4</v>
      </c>
      <c r="AU217" s="123">
        <v>2</v>
      </c>
      <c r="AV217" s="123">
        <v>3</v>
      </c>
      <c r="AW217" s="123">
        <v>3</v>
      </c>
      <c r="AX217" s="123">
        <v>0</v>
      </c>
      <c r="AY217" s="123">
        <v>2</v>
      </c>
      <c r="AZ217" s="123">
        <v>9</v>
      </c>
      <c r="BA217" s="125">
        <v>33758.571428571428</v>
      </c>
      <c r="BB217" s="125">
        <v>28094</v>
      </c>
      <c r="BC217" s="123">
        <v>1</v>
      </c>
      <c r="BD217" s="123">
        <v>2</v>
      </c>
      <c r="BE217" s="123">
        <v>5</v>
      </c>
      <c r="BF217" s="123">
        <v>5</v>
      </c>
      <c r="BG217" s="123">
        <v>3</v>
      </c>
      <c r="BH217" s="123">
        <v>4</v>
      </c>
      <c r="BI217" s="123">
        <v>3</v>
      </c>
      <c r="BJ217" s="123">
        <v>1</v>
      </c>
      <c r="BK217" s="123">
        <v>1</v>
      </c>
      <c r="BL217" s="123">
        <v>1</v>
      </c>
      <c r="BM217" s="123">
        <v>3</v>
      </c>
      <c r="BN217" s="123">
        <v>0</v>
      </c>
      <c r="BO217" s="123">
        <v>1</v>
      </c>
      <c r="BP217" s="123">
        <v>3</v>
      </c>
      <c r="BQ217" s="123">
        <v>0</v>
      </c>
      <c r="BR217" s="123">
        <v>1</v>
      </c>
      <c r="BS217" s="123">
        <v>0</v>
      </c>
      <c r="BT217" s="123">
        <v>0</v>
      </c>
      <c r="BU217" s="123">
        <v>0</v>
      </c>
      <c r="BV217" s="123">
        <v>0</v>
      </c>
      <c r="BW217" s="123">
        <v>1</v>
      </c>
      <c r="BX217" s="123">
        <v>24</v>
      </c>
      <c r="BY217" s="125">
        <v>35217.375</v>
      </c>
      <c r="BZ217" s="125">
        <v>28286</v>
      </c>
      <c r="CA217" s="123">
        <v>3</v>
      </c>
      <c r="CB217" s="125">
        <v>31886.333333333332</v>
      </c>
      <c r="CC217" s="125">
        <v>28770</v>
      </c>
      <c r="CD217" s="123">
        <v>9</v>
      </c>
      <c r="CE217" s="125">
        <v>29938.222222222223</v>
      </c>
      <c r="CF217" s="125">
        <v>19296</v>
      </c>
      <c r="CG217" s="123">
        <v>18</v>
      </c>
      <c r="CH217" s="123">
        <v>5</v>
      </c>
      <c r="CI217" s="123">
        <v>9</v>
      </c>
      <c r="CJ217" s="123">
        <v>3</v>
      </c>
      <c r="CK217" s="123">
        <v>0</v>
      </c>
      <c r="CL217" s="123">
        <v>0</v>
      </c>
      <c r="CM217" s="126">
        <v>0</v>
      </c>
      <c r="CN217" s="123">
        <v>3</v>
      </c>
      <c r="CO217" s="126">
        <v>8.5714285714285715E-2</v>
      </c>
      <c r="CP217" s="123">
        <v>9</v>
      </c>
      <c r="CQ217" s="123">
        <v>3</v>
      </c>
      <c r="CR217" s="126">
        <v>4.2253521126760563E-2</v>
      </c>
      <c r="CS217" s="123">
        <v>1</v>
      </c>
      <c r="CT217" s="126">
        <f t="shared" si="33"/>
        <v>2.8571428571428571E-2</v>
      </c>
      <c r="CU217" s="123">
        <v>18</v>
      </c>
      <c r="CV217" s="126">
        <f t="shared" si="34"/>
        <v>0.51428571428571423</v>
      </c>
      <c r="CW217" s="123">
        <v>1</v>
      </c>
      <c r="CX217" s="126">
        <f t="shared" si="35"/>
        <v>2.8571428571428571E-2</v>
      </c>
      <c r="CY217" s="123">
        <v>7</v>
      </c>
      <c r="CZ217" s="126">
        <f t="shared" si="36"/>
        <v>0.2</v>
      </c>
      <c r="DA217" s="122" t="s">
        <v>1922</v>
      </c>
      <c r="DB217" s="55" t="s">
        <v>272</v>
      </c>
      <c r="DC217" s="55">
        <v>36</v>
      </c>
      <c r="DD217" s="55">
        <v>0</v>
      </c>
      <c r="DE217" s="78" t="s">
        <v>334</v>
      </c>
      <c r="DF217" s="127" t="s">
        <v>335</v>
      </c>
      <c r="DG217" s="78" t="s">
        <v>336</v>
      </c>
      <c r="DH217" s="127" t="s">
        <v>337</v>
      </c>
      <c r="DI217" s="78" t="s">
        <v>338</v>
      </c>
      <c r="DJ217" s="127" t="s">
        <v>339</v>
      </c>
      <c r="DK217" s="78" t="s">
        <v>340</v>
      </c>
      <c r="DL217" s="127" t="s">
        <v>341</v>
      </c>
      <c r="DM217" s="127" t="s">
        <v>342</v>
      </c>
      <c r="DN217" s="55" t="s">
        <v>1897</v>
      </c>
      <c r="DO217" s="68">
        <v>0</v>
      </c>
      <c r="DP217" s="55" t="s">
        <v>1898</v>
      </c>
      <c r="DQ217" s="55" t="s">
        <v>1904</v>
      </c>
      <c r="DR217" s="127" t="s">
        <v>343</v>
      </c>
      <c r="DS217" s="169"/>
      <c r="DT217" s="77"/>
      <c r="DU217" s="78" t="s">
        <v>267</v>
      </c>
      <c r="DV217" s="123">
        <v>35</v>
      </c>
      <c r="DW217" s="123">
        <v>35</v>
      </c>
      <c r="DX217" s="55">
        <v>0</v>
      </c>
      <c r="DY217" s="55">
        <v>0</v>
      </c>
      <c r="DZ217" s="55">
        <v>0</v>
      </c>
      <c r="EA217" s="55">
        <v>4</v>
      </c>
      <c r="EB217" s="123">
        <v>27</v>
      </c>
      <c r="EC217" s="55">
        <v>4</v>
      </c>
      <c r="ED217" s="55">
        <v>0</v>
      </c>
      <c r="EE217" s="55">
        <v>0</v>
      </c>
      <c r="EF217" s="55">
        <v>0</v>
      </c>
      <c r="EG217" s="55">
        <v>0</v>
      </c>
      <c r="EH217" s="78">
        <v>1</v>
      </c>
      <c r="EI217" s="78">
        <v>0</v>
      </c>
      <c r="EJ217" s="127" t="s">
        <v>268</v>
      </c>
      <c r="EK217" s="127" t="s">
        <v>290</v>
      </c>
      <c r="EL217" s="81">
        <v>35155</v>
      </c>
      <c r="EM217" s="78">
        <v>24</v>
      </c>
      <c r="EN217" s="78" t="s">
        <v>344</v>
      </c>
      <c r="EO217" s="84">
        <v>5774</v>
      </c>
      <c r="EP217" s="78">
        <v>0.22</v>
      </c>
      <c r="EQ217" s="263">
        <v>5591.7265739043896</v>
      </c>
      <c r="ER217" s="263">
        <v>10071.0090616869</v>
      </c>
      <c r="ES217" s="84">
        <f t="shared" si="37"/>
        <v>4479.2824877825105</v>
      </c>
      <c r="ET217" s="113">
        <f t="shared" si="38"/>
        <v>0.44476997889149233</v>
      </c>
      <c r="EU217" s="55">
        <v>0</v>
      </c>
      <c r="EV217" s="55">
        <v>1</v>
      </c>
      <c r="EW217" s="55" t="s">
        <v>1898</v>
      </c>
      <c r="EX217" s="78" t="s">
        <v>267</v>
      </c>
      <c r="EY217" s="158"/>
      <c r="EZ217" s="158"/>
      <c r="FA217" s="78" t="s">
        <v>272</v>
      </c>
      <c r="FB217" s="55" t="s">
        <v>51</v>
      </c>
      <c r="FC217" s="55" t="s">
        <v>1898</v>
      </c>
      <c r="FD217" s="122"/>
      <c r="FE217" s="55"/>
      <c r="FF217" s="127" t="s">
        <v>272</v>
      </c>
      <c r="FG217" s="55" t="s">
        <v>1904</v>
      </c>
      <c r="FH217" s="78" t="s">
        <v>345</v>
      </c>
      <c r="FI217" s="78" t="s">
        <v>346</v>
      </c>
      <c r="FJ217" s="55">
        <v>3806</v>
      </c>
      <c r="FK217" s="55">
        <v>3</v>
      </c>
      <c r="FL217" s="78" t="s">
        <v>347</v>
      </c>
      <c r="FM217" s="55"/>
      <c r="FN217" s="55" t="s">
        <v>1900</v>
      </c>
      <c r="FO217" s="55" t="s">
        <v>1900</v>
      </c>
      <c r="FP217" s="55">
        <v>1</v>
      </c>
      <c r="FQ217" s="125">
        <v>5109009.0863216734</v>
      </c>
      <c r="FR217" s="125">
        <v>145971.68818061924</v>
      </c>
      <c r="FS217" s="55">
        <v>3</v>
      </c>
      <c r="FT217" s="55">
        <v>3</v>
      </c>
      <c r="FU217" s="55">
        <v>2</v>
      </c>
      <c r="FV217" s="125">
        <v>3335602.51</v>
      </c>
      <c r="FW217" s="55">
        <v>0</v>
      </c>
      <c r="FX217" s="125">
        <v>0</v>
      </c>
      <c r="FY217" s="55">
        <v>0</v>
      </c>
      <c r="FZ217" s="125">
        <v>0</v>
      </c>
      <c r="GA217" s="55" t="s">
        <v>1900</v>
      </c>
      <c r="GB217" s="55" t="s">
        <v>1900</v>
      </c>
      <c r="GC217" s="55" t="s">
        <v>1900</v>
      </c>
      <c r="GD217" s="124">
        <v>92.47</v>
      </c>
      <c r="GE217" s="124">
        <v>25.71</v>
      </c>
      <c r="GF217" s="125">
        <v>242621.75</v>
      </c>
      <c r="GG217" s="125">
        <v>6932.05</v>
      </c>
      <c r="GH217" s="125">
        <v>478034.00999999995</v>
      </c>
      <c r="GI217" s="125">
        <v>13658.11457142857</v>
      </c>
      <c r="GJ217" s="125">
        <v>35071.040000000001</v>
      </c>
      <c r="GK217" s="125">
        <v>1002.0297142857144</v>
      </c>
      <c r="GL217" s="125">
        <v>26199.040000000001</v>
      </c>
      <c r="GM217" s="125">
        <v>748.54399999999998</v>
      </c>
      <c r="GN217" s="125">
        <v>20051.060000000001</v>
      </c>
      <c r="GO217" s="125">
        <v>572.88742857142859</v>
      </c>
      <c r="GP217" s="125">
        <v>2324.67</v>
      </c>
      <c r="GQ217" s="125">
        <v>66.419142857142859</v>
      </c>
      <c r="GR217" s="125">
        <v>2978.83</v>
      </c>
      <c r="GS217" s="125">
        <v>85.109428571428566</v>
      </c>
      <c r="GT217" s="125">
        <v>391409.36999999994</v>
      </c>
      <c r="GU217" s="125">
        <v>11183.124857142855</v>
      </c>
      <c r="GV217" s="125">
        <v>-90743.27999999997</v>
      </c>
      <c r="GW217" s="125">
        <v>-2592.6651428571422</v>
      </c>
      <c r="GX217" s="55">
        <v>0</v>
      </c>
      <c r="GY217" s="55">
        <v>0</v>
      </c>
      <c r="GZ217" s="55">
        <v>0</v>
      </c>
      <c r="HA217" s="55" t="s">
        <v>1898</v>
      </c>
      <c r="HB217" s="172">
        <v>0.53308102001734636</v>
      </c>
      <c r="HC217" s="123">
        <v>1</v>
      </c>
      <c r="HD217" s="153">
        <v>9.5238095238095229E-3</v>
      </c>
      <c r="HE217" s="123">
        <v>0</v>
      </c>
      <c r="HF217" s="153">
        <v>0</v>
      </c>
      <c r="HG217" s="123">
        <v>77</v>
      </c>
      <c r="HH217" s="153">
        <v>0.73333333333333339</v>
      </c>
      <c r="HI217" s="123">
        <v>0</v>
      </c>
      <c r="HJ217" s="153">
        <v>0</v>
      </c>
      <c r="HK217" s="123">
        <v>18</v>
      </c>
      <c r="HL217" s="153">
        <v>0.17142857142857143</v>
      </c>
      <c r="HM217" s="123">
        <v>0</v>
      </c>
      <c r="HN217" s="153">
        <v>0</v>
      </c>
      <c r="HO217" s="123">
        <v>4</v>
      </c>
      <c r="HP217" s="153">
        <v>3.8095238095238092E-2</v>
      </c>
      <c r="HQ217" s="123">
        <v>0</v>
      </c>
      <c r="HR217" s="153">
        <v>0</v>
      </c>
      <c r="HS217" s="123">
        <v>0</v>
      </c>
      <c r="HT217" s="153">
        <v>0</v>
      </c>
      <c r="HU217" s="123">
        <v>0</v>
      </c>
      <c r="HV217" s="153">
        <v>0</v>
      </c>
      <c r="HW217" s="123">
        <v>11</v>
      </c>
      <c r="HX217" s="123">
        <v>3.6666666666666665</v>
      </c>
      <c r="HY217" s="153">
        <v>0.30555555555555558</v>
      </c>
      <c r="HZ217" s="123">
        <v>536</v>
      </c>
      <c r="IA217" s="153">
        <v>5.1047619047619044</v>
      </c>
      <c r="IB217" s="123">
        <v>6</v>
      </c>
      <c r="IC217" s="153">
        <v>0.17142857142857143</v>
      </c>
      <c r="ID217" s="123">
        <v>51</v>
      </c>
      <c r="IE217" s="153">
        <v>0.48571428571428571</v>
      </c>
      <c r="IF217" s="123">
        <v>7</v>
      </c>
      <c r="IG217" s="153">
        <v>0.2</v>
      </c>
      <c r="IH217" s="123">
        <v>0</v>
      </c>
      <c r="II217" s="153">
        <v>0</v>
      </c>
      <c r="IJ217" s="123">
        <v>0</v>
      </c>
      <c r="IK217" s="153">
        <v>0</v>
      </c>
      <c r="IL217" s="95">
        <v>0</v>
      </c>
      <c r="IM217" s="95">
        <v>0</v>
      </c>
      <c r="IN217" s="95">
        <v>0</v>
      </c>
      <c r="IO217" s="95">
        <v>0</v>
      </c>
      <c r="IP217" s="95">
        <v>0</v>
      </c>
      <c r="IQ217" s="113" t="s">
        <v>1900</v>
      </c>
      <c r="IR217" s="113" t="s">
        <v>1900</v>
      </c>
      <c r="IS217" s="113" t="s">
        <v>1900</v>
      </c>
      <c r="IT217" s="95">
        <v>43</v>
      </c>
      <c r="IU217" s="95">
        <v>2</v>
      </c>
      <c r="IV217" s="113">
        <v>5.7142857142857141E-2</v>
      </c>
      <c r="IW217" s="95" t="s">
        <v>1900</v>
      </c>
      <c r="IX217" s="95" t="s">
        <v>1900</v>
      </c>
      <c r="IY217" s="124" t="s">
        <v>1900</v>
      </c>
      <c r="IZ217" s="124" t="s">
        <v>1900</v>
      </c>
      <c r="JA217" s="182" t="s">
        <v>267</v>
      </c>
      <c r="JB217" s="182">
        <v>0</v>
      </c>
      <c r="JC217" s="230">
        <v>0</v>
      </c>
      <c r="JD217" s="205"/>
    </row>
    <row r="218" spans="1:264" s="35" customFormat="1" ht="29.25" customHeight="1">
      <c r="A218" s="122" t="s">
        <v>307</v>
      </c>
      <c r="B218" s="158" t="s">
        <v>1818</v>
      </c>
      <c r="C218" s="158" t="s">
        <v>1822</v>
      </c>
      <c r="D218" s="55">
        <v>359</v>
      </c>
      <c r="E218" s="158" t="s">
        <v>1161</v>
      </c>
      <c r="F218" s="145">
        <v>364</v>
      </c>
      <c r="G218" s="55" t="s">
        <v>2195</v>
      </c>
      <c r="H218" s="123">
        <v>56</v>
      </c>
      <c r="I218" s="123">
        <v>171</v>
      </c>
      <c r="J218" s="124">
        <v>3.0535714</v>
      </c>
      <c r="K218" s="124">
        <v>21.244642899999999</v>
      </c>
      <c r="L218" s="123">
        <v>74</v>
      </c>
      <c r="M218" s="123">
        <v>97</v>
      </c>
      <c r="N218" s="123">
        <v>4</v>
      </c>
      <c r="O218" s="123">
        <v>11</v>
      </c>
      <c r="P218" s="123">
        <v>11</v>
      </c>
      <c r="Q218" s="123">
        <v>16</v>
      </c>
      <c r="R218" s="123">
        <v>20</v>
      </c>
      <c r="S218" s="123">
        <v>26</v>
      </c>
      <c r="T218" s="123">
        <v>10</v>
      </c>
      <c r="U218" s="123">
        <v>16</v>
      </c>
      <c r="V218" s="123">
        <v>13</v>
      </c>
      <c r="W218" s="123">
        <v>18</v>
      </c>
      <c r="X218" s="123">
        <v>16</v>
      </c>
      <c r="Y218" s="123">
        <v>6</v>
      </c>
      <c r="Z218" s="123">
        <v>4</v>
      </c>
      <c r="AA218" s="123">
        <v>36</v>
      </c>
      <c r="AB218" s="123">
        <v>34</v>
      </c>
      <c r="AC218" s="123">
        <v>26</v>
      </c>
      <c r="AD218" s="123">
        <v>10</v>
      </c>
      <c r="AE218" s="123">
        <v>23</v>
      </c>
      <c r="AF218" s="123">
        <v>50</v>
      </c>
      <c r="AG218" s="123">
        <v>88</v>
      </c>
      <c r="AH218" s="123">
        <v>0</v>
      </c>
      <c r="AI218" s="123">
        <v>27</v>
      </c>
      <c r="AJ218" s="123">
        <v>4</v>
      </c>
      <c r="AK218" s="123">
        <v>0</v>
      </c>
      <c r="AL218" s="123">
        <v>0</v>
      </c>
      <c r="AM218" s="123">
        <v>2</v>
      </c>
      <c r="AN218" s="125">
        <v>749.39285714285711</v>
      </c>
      <c r="AO218" s="125">
        <v>594.5</v>
      </c>
      <c r="AP218" s="123">
        <v>1</v>
      </c>
      <c r="AQ218" s="123">
        <v>1</v>
      </c>
      <c r="AR218" s="123">
        <v>10</v>
      </c>
      <c r="AS218" s="123">
        <v>6</v>
      </c>
      <c r="AT218" s="123">
        <v>5</v>
      </c>
      <c r="AU218" s="123">
        <v>6</v>
      </c>
      <c r="AV218" s="123">
        <v>6</v>
      </c>
      <c r="AW218" s="123">
        <v>2</v>
      </c>
      <c r="AX218" s="123">
        <v>2</v>
      </c>
      <c r="AY218" s="123">
        <v>0</v>
      </c>
      <c r="AZ218" s="123">
        <v>17</v>
      </c>
      <c r="BA218" s="125">
        <v>42333.142857142855</v>
      </c>
      <c r="BB218" s="125">
        <v>27453</v>
      </c>
      <c r="BC218" s="123">
        <v>2</v>
      </c>
      <c r="BD218" s="123">
        <v>4</v>
      </c>
      <c r="BE218" s="123">
        <v>6</v>
      </c>
      <c r="BF218" s="123">
        <v>7</v>
      </c>
      <c r="BG218" s="123">
        <v>7</v>
      </c>
      <c r="BH218" s="123">
        <v>5</v>
      </c>
      <c r="BI218" s="123">
        <v>2</v>
      </c>
      <c r="BJ218" s="123">
        <v>0</v>
      </c>
      <c r="BK218" s="123">
        <v>4</v>
      </c>
      <c r="BL218" s="123">
        <v>2</v>
      </c>
      <c r="BM218" s="123">
        <v>2</v>
      </c>
      <c r="BN218" s="123">
        <v>3</v>
      </c>
      <c r="BO218" s="123">
        <v>1</v>
      </c>
      <c r="BP218" s="123">
        <v>1</v>
      </c>
      <c r="BQ218" s="123">
        <v>1</v>
      </c>
      <c r="BR218" s="123">
        <v>1</v>
      </c>
      <c r="BS218" s="123">
        <v>1</v>
      </c>
      <c r="BT218" s="123">
        <v>0</v>
      </c>
      <c r="BU218" s="123">
        <v>1</v>
      </c>
      <c r="BV218" s="123">
        <v>0</v>
      </c>
      <c r="BW218" s="123">
        <v>6</v>
      </c>
      <c r="BX218" s="123">
        <v>39</v>
      </c>
      <c r="BY218" s="125">
        <v>54377.307692307695</v>
      </c>
      <c r="BZ218" s="125">
        <v>44210</v>
      </c>
      <c r="CA218" s="123">
        <v>5</v>
      </c>
      <c r="CB218" s="125">
        <v>14653.2</v>
      </c>
      <c r="CC218" s="125">
        <v>6888</v>
      </c>
      <c r="CD218" s="123">
        <v>11</v>
      </c>
      <c r="CE218" s="125">
        <v>14288.272727272728</v>
      </c>
      <c r="CF218" s="125">
        <v>14676</v>
      </c>
      <c r="CG218" s="123">
        <v>28</v>
      </c>
      <c r="CH218" s="123">
        <v>12</v>
      </c>
      <c r="CI218" s="123">
        <v>7</v>
      </c>
      <c r="CJ218" s="123">
        <v>7</v>
      </c>
      <c r="CK218" s="123">
        <v>2</v>
      </c>
      <c r="CL218" s="123">
        <v>2</v>
      </c>
      <c r="CM218" s="126">
        <v>3.5714285714285712E-2</v>
      </c>
      <c r="CN218" s="123">
        <v>8</v>
      </c>
      <c r="CO218" s="126">
        <v>0.14285714285714285</v>
      </c>
      <c r="CP218" s="123">
        <v>20</v>
      </c>
      <c r="CQ218" s="123">
        <v>6</v>
      </c>
      <c r="CR218" s="126">
        <v>3.5087719298245612E-2</v>
      </c>
      <c r="CS218" s="123">
        <v>7</v>
      </c>
      <c r="CT218" s="126">
        <f t="shared" si="33"/>
        <v>0.125</v>
      </c>
      <c r="CU218" s="123">
        <v>17</v>
      </c>
      <c r="CV218" s="126">
        <f t="shared" si="34"/>
        <v>0.30357142857142855</v>
      </c>
      <c r="CW218" s="123">
        <v>3</v>
      </c>
      <c r="CX218" s="126">
        <f t="shared" si="35"/>
        <v>5.3571428571428568E-2</v>
      </c>
      <c r="CY218" s="123">
        <v>8</v>
      </c>
      <c r="CZ218" s="126">
        <f t="shared" si="36"/>
        <v>0.14285714285714285</v>
      </c>
      <c r="DA218" s="122" t="s">
        <v>1922</v>
      </c>
      <c r="DB218" s="55" t="s">
        <v>272</v>
      </c>
      <c r="DC218" s="55">
        <v>8</v>
      </c>
      <c r="DD218" s="55">
        <v>0</v>
      </c>
      <c r="DE218" s="78" t="s">
        <v>378</v>
      </c>
      <c r="DF218" s="127" t="s">
        <v>379</v>
      </c>
      <c r="DG218" s="78" t="s">
        <v>380</v>
      </c>
      <c r="DH218" s="127" t="s">
        <v>381</v>
      </c>
      <c r="DI218" s="78" t="s">
        <v>382</v>
      </c>
      <c r="DJ218" s="127" t="s">
        <v>383</v>
      </c>
      <c r="DK218" s="78" t="s">
        <v>384</v>
      </c>
      <c r="DL218" s="127" t="s">
        <v>385</v>
      </c>
      <c r="DM218" s="127" t="s">
        <v>403</v>
      </c>
      <c r="DN218" s="55" t="s">
        <v>1897</v>
      </c>
      <c r="DO218" s="68">
        <v>0</v>
      </c>
      <c r="DP218" s="55" t="s">
        <v>1898</v>
      </c>
      <c r="DQ218" s="55" t="s">
        <v>272</v>
      </c>
      <c r="DR218" s="127" t="s">
        <v>387</v>
      </c>
      <c r="DS218" s="169" t="s">
        <v>2196</v>
      </c>
      <c r="DT218" s="77"/>
      <c r="DU218" s="78" t="s">
        <v>267</v>
      </c>
      <c r="DV218" s="123">
        <v>56</v>
      </c>
      <c r="DW218" s="123">
        <v>56</v>
      </c>
      <c r="DX218" s="55">
        <v>0</v>
      </c>
      <c r="DY218" s="55">
        <v>0</v>
      </c>
      <c r="DZ218" s="55">
        <v>0</v>
      </c>
      <c r="EA218" s="55">
        <v>0</v>
      </c>
      <c r="EB218" s="123">
        <v>28</v>
      </c>
      <c r="EC218" s="55">
        <v>28</v>
      </c>
      <c r="ED218" s="55">
        <v>0</v>
      </c>
      <c r="EE218" s="55">
        <v>0</v>
      </c>
      <c r="EF218" s="55">
        <v>0</v>
      </c>
      <c r="EG218" s="55">
        <v>0</v>
      </c>
      <c r="EH218" s="78">
        <v>2</v>
      </c>
      <c r="EI218" s="78">
        <v>1</v>
      </c>
      <c r="EJ218" s="127" t="s">
        <v>268</v>
      </c>
      <c r="EK218" s="127" t="s">
        <v>290</v>
      </c>
      <c r="EL218" s="81">
        <v>35550</v>
      </c>
      <c r="EM218" s="78">
        <v>23</v>
      </c>
      <c r="EN218" s="78" t="s">
        <v>291</v>
      </c>
      <c r="EO218" s="84">
        <v>22801</v>
      </c>
      <c r="EP218" s="78">
        <v>0.98</v>
      </c>
      <c r="EQ218" s="263">
        <v>21390.030226674098</v>
      </c>
      <c r="ER218" s="263">
        <v>44802.924166283003</v>
      </c>
      <c r="ES218" s="84">
        <f t="shared" si="37"/>
        <v>23412.893939608904</v>
      </c>
      <c r="ET218" s="113">
        <f t="shared" si="38"/>
        <v>0.52257513042482551</v>
      </c>
      <c r="EU218" s="55">
        <v>0</v>
      </c>
      <c r="EV218" s="55">
        <v>0</v>
      </c>
      <c r="EW218" s="55" t="s">
        <v>1898</v>
      </c>
      <c r="EX218" s="78" t="s">
        <v>513</v>
      </c>
      <c r="EY218" s="158"/>
      <c r="EZ218" s="158" t="s">
        <v>372</v>
      </c>
      <c r="FA218" s="78" t="s">
        <v>272</v>
      </c>
      <c r="FB218" s="55" t="s">
        <v>51</v>
      </c>
      <c r="FC218" s="55" t="s">
        <v>1898</v>
      </c>
      <c r="FD218" s="122"/>
      <c r="FE218" s="55"/>
      <c r="FF218" s="127" t="s">
        <v>272</v>
      </c>
      <c r="FG218" s="55" t="s">
        <v>1904</v>
      </c>
      <c r="FH218" s="78" t="s">
        <v>1162</v>
      </c>
      <c r="FI218" s="78" t="s">
        <v>515</v>
      </c>
      <c r="FJ218" s="55">
        <v>3809</v>
      </c>
      <c r="FK218" s="55">
        <v>1</v>
      </c>
      <c r="FL218" s="78" t="s">
        <v>638</v>
      </c>
      <c r="FM218" s="55"/>
      <c r="FN218" s="55" t="s">
        <v>1900</v>
      </c>
      <c r="FO218" s="55" t="s">
        <v>1900</v>
      </c>
      <c r="FP218" s="55">
        <v>1</v>
      </c>
      <c r="FQ218" s="125">
        <v>11636530.704797987</v>
      </c>
      <c r="FR218" s="125">
        <v>207795.19115710692</v>
      </c>
      <c r="FS218" s="55" t="s">
        <v>1920</v>
      </c>
      <c r="FT218" s="55">
        <v>3</v>
      </c>
      <c r="FU218" s="55">
        <v>1</v>
      </c>
      <c r="FV218" s="125">
        <v>1322163.77</v>
      </c>
      <c r="FW218" s="55">
        <v>1</v>
      </c>
      <c r="FX218" s="125">
        <v>18860</v>
      </c>
      <c r="FY218" s="55">
        <v>0</v>
      </c>
      <c r="FZ218" s="125">
        <v>0</v>
      </c>
      <c r="GA218" s="55" t="s">
        <v>1900</v>
      </c>
      <c r="GB218" s="55" t="s">
        <v>1901</v>
      </c>
      <c r="GC218" s="55" t="s">
        <v>1900</v>
      </c>
      <c r="GD218" s="124">
        <v>96.53</v>
      </c>
      <c r="GE218" s="124">
        <v>21.43</v>
      </c>
      <c r="GF218" s="125">
        <v>417378.08</v>
      </c>
      <c r="GG218" s="125">
        <v>7453.18</v>
      </c>
      <c r="GH218" s="125">
        <v>748647.93</v>
      </c>
      <c r="GI218" s="125">
        <v>13368.713035714287</v>
      </c>
      <c r="GJ218" s="125">
        <v>72429.23</v>
      </c>
      <c r="GK218" s="125">
        <v>1293.379107142857</v>
      </c>
      <c r="GL218" s="125">
        <v>56933.67</v>
      </c>
      <c r="GM218" s="125">
        <v>1016.6726785714285</v>
      </c>
      <c r="GN218" s="125">
        <v>18810.349999999999</v>
      </c>
      <c r="GO218" s="125">
        <v>335.89910714285713</v>
      </c>
      <c r="GP218" s="125">
        <v>8362.67</v>
      </c>
      <c r="GQ218" s="125">
        <v>149.33339285714285</v>
      </c>
      <c r="GR218" s="125">
        <v>10738.79</v>
      </c>
      <c r="GS218" s="125">
        <v>191.76410714285717</v>
      </c>
      <c r="GT218" s="125">
        <v>581373.22</v>
      </c>
      <c r="GU218" s="125">
        <v>10381.664642857142</v>
      </c>
      <c r="GV218" s="125">
        <v>-31569.990000000107</v>
      </c>
      <c r="GW218" s="125">
        <v>-563.74982142857334</v>
      </c>
      <c r="GX218" s="55">
        <v>0</v>
      </c>
      <c r="GY218" s="55">
        <v>0</v>
      </c>
      <c r="GZ218" s="55">
        <v>0</v>
      </c>
      <c r="HA218" s="55" t="s">
        <v>1901</v>
      </c>
      <c r="HB218" s="172">
        <v>0.62441735430601675</v>
      </c>
      <c r="HC218" s="123">
        <v>1</v>
      </c>
      <c r="HD218" s="153">
        <v>5.9523809523809521E-3</v>
      </c>
      <c r="HE218" s="123">
        <v>0</v>
      </c>
      <c r="HF218" s="153">
        <v>0</v>
      </c>
      <c r="HG218" s="123">
        <v>133</v>
      </c>
      <c r="HH218" s="153">
        <v>0.79166666666666674</v>
      </c>
      <c r="HI218" s="123">
        <v>0</v>
      </c>
      <c r="HJ218" s="153">
        <v>0</v>
      </c>
      <c r="HK218" s="123">
        <v>21</v>
      </c>
      <c r="HL218" s="153">
        <v>0.125</v>
      </c>
      <c r="HM218" s="123">
        <v>3</v>
      </c>
      <c r="HN218" s="153">
        <v>5.3571428571428568E-2</v>
      </c>
      <c r="HO218" s="123">
        <v>36</v>
      </c>
      <c r="HP218" s="153">
        <v>0.21428571428571427</v>
      </c>
      <c r="HQ218" s="123">
        <v>18</v>
      </c>
      <c r="HR218" s="153">
        <v>0.10714285714285714</v>
      </c>
      <c r="HS218" s="123">
        <v>0</v>
      </c>
      <c r="HT218" s="153">
        <v>0</v>
      </c>
      <c r="HU218" s="123">
        <v>0</v>
      </c>
      <c r="HV218" s="153">
        <v>0</v>
      </c>
      <c r="HW218" s="123"/>
      <c r="HX218" s="123"/>
      <c r="HY218" s="153"/>
      <c r="HZ218" s="123">
        <v>1032</v>
      </c>
      <c r="IA218" s="153">
        <v>6.1428571428571432</v>
      </c>
      <c r="IB218" s="123">
        <v>13</v>
      </c>
      <c r="IC218" s="153">
        <v>0.23214285714285715</v>
      </c>
      <c r="ID218" s="123">
        <v>143</v>
      </c>
      <c r="IE218" s="153">
        <v>0.85119047619047616</v>
      </c>
      <c r="IF218" s="123">
        <v>3</v>
      </c>
      <c r="IG218" s="153">
        <v>5.3571428571428568E-2</v>
      </c>
      <c r="IH218" s="123">
        <v>0</v>
      </c>
      <c r="II218" s="153">
        <v>0</v>
      </c>
      <c r="IJ218" s="123">
        <v>0</v>
      </c>
      <c r="IK218" s="153">
        <v>0</v>
      </c>
      <c r="IL218" s="95">
        <v>0</v>
      </c>
      <c r="IM218" s="95">
        <v>0</v>
      </c>
      <c r="IN218" s="95">
        <v>0</v>
      </c>
      <c r="IO218" s="95">
        <v>0</v>
      </c>
      <c r="IP218" s="95">
        <v>0</v>
      </c>
      <c r="IQ218" s="113" t="s">
        <v>1900</v>
      </c>
      <c r="IR218" s="113" t="s">
        <v>1900</v>
      </c>
      <c r="IS218" s="113" t="s">
        <v>1900</v>
      </c>
      <c r="IT218" s="95">
        <v>43</v>
      </c>
      <c r="IU218" s="95">
        <v>9</v>
      </c>
      <c r="IV218" s="113">
        <v>0.16071428571428573</v>
      </c>
      <c r="IW218" s="95" t="s">
        <v>1900</v>
      </c>
      <c r="IX218" s="95" t="s">
        <v>1900</v>
      </c>
      <c r="IY218" s="124" t="s">
        <v>1900</v>
      </c>
      <c r="IZ218" s="124" t="s">
        <v>1900</v>
      </c>
      <c r="JA218" s="182" t="s">
        <v>267</v>
      </c>
      <c r="JB218" s="182">
        <v>0</v>
      </c>
      <c r="JC218" s="230">
        <v>0</v>
      </c>
      <c r="JD218" s="205"/>
    </row>
    <row r="219" spans="1:264" s="35" customFormat="1" ht="29.25" customHeight="1">
      <c r="A219" s="122" t="s">
        <v>307</v>
      </c>
      <c r="B219" s="158" t="s">
        <v>1818</v>
      </c>
      <c r="C219" s="158" t="s">
        <v>1822</v>
      </c>
      <c r="D219" s="55">
        <v>359</v>
      </c>
      <c r="E219" s="158" t="s">
        <v>1376</v>
      </c>
      <c r="F219" s="145">
        <v>515</v>
      </c>
      <c r="G219" s="55" t="s">
        <v>2197</v>
      </c>
      <c r="H219" s="123">
        <v>112</v>
      </c>
      <c r="I219" s="123">
        <v>176</v>
      </c>
      <c r="J219" s="124">
        <v>1.5714286</v>
      </c>
      <c r="K219" s="124">
        <v>25.786607100000001</v>
      </c>
      <c r="L219" s="123">
        <v>69</v>
      </c>
      <c r="M219" s="123">
        <v>107</v>
      </c>
      <c r="N219" s="123">
        <v>11</v>
      </c>
      <c r="O219" s="123">
        <v>9</v>
      </c>
      <c r="P219" s="123">
        <v>10</v>
      </c>
      <c r="Q219" s="123">
        <v>9</v>
      </c>
      <c r="R219" s="123">
        <v>14</v>
      </c>
      <c r="S219" s="123">
        <v>21</v>
      </c>
      <c r="T219" s="123">
        <v>19</v>
      </c>
      <c r="U219" s="123">
        <v>18</v>
      </c>
      <c r="V219" s="123">
        <v>11</v>
      </c>
      <c r="W219" s="123">
        <v>13</v>
      </c>
      <c r="X219" s="123">
        <v>20</v>
      </c>
      <c r="Y219" s="123">
        <v>17</v>
      </c>
      <c r="Z219" s="123">
        <v>4</v>
      </c>
      <c r="AA219" s="123">
        <v>35</v>
      </c>
      <c r="AB219" s="123">
        <v>51</v>
      </c>
      <c r="AC219" s="123">
        <v>41</v>
      </c>
      <c r="AD219" s="123">
        <v>14</v>
      </c>
      <c r="AE219" s="123">
        <v>69</v>
      </c>
      <c r="AF219" s="123">
        <v>87</v>
      </c>
      <c r="AG219" s="123">
        <v>6</v>
      </c>
      <c r="AH219" s="123">
        <v>0</v>
      </c>
      <c r="AI219" s="123">
        <v>35</v>
      </c>
      <c r="AJ219" s="123">
        <v>14</v>
      </c>
      <c r="AK219" s="123">
        <v>2</v>
      </c>
      <c r="AL219" s="123">
        <v>3</v>
      </c>
      <c r="AM219" s="123">
        <v>5</v>
      </c>
      <c r="AN219" s="125">
        <v>546.75</v>
      </c>
      <c r="AO219" s="125">
        <v>367.5</v>
      </c>
      <c r="AP219" s="123">
        <v>9</v>
      </c>
      <c r="AQ219" s="123">
        <v>1</v>
      </c>
      <c r="AR219" s="123">
        <v>36</v>
      </c>
      <c r="AS219" s="123">
        <v>13</v>
      </c>
      <c r="AT219" s="123">
        <v>8</v>
      </c>
      <c r="AU219" s="123">
        <v>0</v>
      </c>
      <c r="AV219" s="123">
        <v>12</v>
      </c>
      <c r="AW219" s="123">
        <v>6</v>
      </c>
      <c r="AX219" s="123">
        <v>2</v>
      </c>
      <c r="AY219" s="123">
        <v>4</v>
      </c>
      <c r="AZ219" s="123">
        <v>21</v>
      </c>
      <c r="BA219" s="125">
        <v>27268.527272727271</v>
      </c>
      <c r="BB219" s="125">
        <v>16332</v>
      </c>
      <c r="BC219" s="123">
        <v>13</v>
      </c>
      <c r="BD219" s="123">
        <v>14</v>
      </c>
      <c r="BE219" s="123">
        <v>23</v>
      </c>
      <c r="BF219" s="123">
        <v>14</v>
      </c>
      <c r="BG219" s="123">
        <v>1</v>
      </c>
      <c r="BH219" s="123">
        <v>12</v>
      </c>
      <c r="BI219" s="123">
        <v>6</v>
      </c>
      <c r="BJ219" s="123">
        <v>3</v>
      </c>
      <c r="BK219" s="123">
        <v>3</v>
      </c>
      <c r="BL219" s="123">
        <v>8</v>
      </c>
      <c r="BM219" s="123">
        <v>2</v>
      </c>
      <c r="BN219" s="123">
        <v>2</v>
      </c>
      <c r="BO219" s="123">
        <v>1</v>
      </c>
      <c r="BP219" s="123">
        <v>0</v>
      </c>
      <c r="BQ219" s="123">
        <v>1</v>
      </c>
      <c r="BR219" s="123">
        <v>1</v>
      </c>
      <c r="BS219" s="123">
        <v>0</v>
      </c>
      <c r="BT219" s="123">
        <v>0</v>
      </c>
      <c r="BU219" s="123">
        <v>2</v>
      </c>
      <c r="BV219" s="123">
        <v>0</v>
      </c>
      <c r="BW219" s="123">
        <v>4</v>
      </c>
      <c r="BX219" s="123">
        <v>46</v>
      </c>
      <c r="BY219" s="125">
        <v>44925.391304347824</v>
      </c>
      <c r="BZ219" s="125">
        <v>33245</v>
      </c>
      <c r="CA219" s="123">
        <v>16</v>
      </c>
      <c r="CB219" s="125">
        <v>8548.625</v>
      </c>
      <c r="CC219" s="125">
        <v>6540</v>
      </c>
      <c r="CD219" s="123">
        <v>47</v>
      </c>
      <c r="CE219" s="125">
        <v>16994.489361702126</v>
      </c>
      <c r="CF219" s="125">
        <v>13872</v>
      </c>
      <c r="CG219" s="123">
        <v>66</v>
      </c>
      <c r="CH219" s="123">
        <v>19</v>
      </c>
      <c r="CI219" s="123">
        <v>18</v>
      </c>
      <c r="CJ219" s="123">
        <v>2</v>
      </c>
      <c r="CK219" s="123">
        <v>4</v>
      </c>
      <c r="CL219" s="123">
        <v>5</v>
      </c>
      <c r="CM219" s="126">
        <v>4.4642857142857144E-2</v>
      </c>
      <c r="CN219" s="123">
        <v>11</v>
      </c>
      <c r="CO219" s="126">
        <v>9.8214285714285712E-2</v>
      </c>
      <c r="CP219" s="123">
        <v>51</v>
      </c>
      <c r="CQ219" s="123">
        <v>13</v>
      </c>
      <c r="CR219" s="126">
        <v>7.3863636363636367E-2</v>
      </c>
      <c r="CS219" s="123">
        <v>18</v>
      </c>
      <c r="CT219" s="126">
        <f t="shared" si="33"/>
        <v>0.16071428571428573</v>
      </c>
      <c r="CU219" s="123">
        <v>61</v>
      </c>
      <c r="CV219" s="126">
        <f t="shared" si="34"/>
        <v>0.5446428571428571</v>
      </c>
      <c r="CW219" s="123">
        <v>1</v>
      </c>
      <c r="CX219" s="126">
        <f t="shared" si="35"/>
        <v>8.9285714285714281E-3</v>
      </c>
      <c r="CY219" s="123">
        <v>36</v>
      </c>
      <c r="CZ219" s="126">
        <f t="shared" si="36"/>
        <v>0.32142857142857145</v>
      </c>
      <c r="DA219" s="122" t="s">
        <v>1922</v>
      </c>
      <c r="DB219" s="55" t="s">
        <v>272</v>
      </c>
      <c r="DC219" s="55">
        <v>25</v>
      </c>
      <c r="DD219" s="55">
        <v>0</v>
      </c>
      <c r="DE219" s="78" t="s">
        <v>334</v>
      </c>
      <c r="DF219" s="127" t="s">
        <v>335</v>
      </c>
      <c r="DG219" s="78" t="s">
        <v>336</v>
      </c>
      <c r="DH219" s="127" t="s">
        <v>337</v>
      </c>
      <c r="DI219" s="78" t="s">
        <v>443</v>
      </c>
      <c r="DJ219" s="127" t="s">
        <v>444</v>
      </c>
      <c r="DK219" s="78" t="s">
        <v>340</v>
      </c>
      <c r="DL219" s="127" t="s">
        <v>341</v>
      </c>
      <c r="DM219" s="127" t="s">
        <v>342</v>
      </c>
      <c r="DN219" s="55" t="s">
        <v>1897</v>
      </c>
      <c r="DO219" s="68">
        <v>0</v>
      </c>
      <c r="DP219" s="55" t="s">
        <v>1898</v>
      </c>
      <c r="DQ219" s="55" t="s">
        <v>272</v>
      </c>
      <c r="DR219" s="127" t="s">
        <v>343</v>
      </c>
      <c r="DS219" s="169" t="s">
        <v>2198</v>
      </c>
      <c r="DT219" s="77"/>
      <c r="DU219" s="78" t="s">
        <v>267</v>
      </c>
      <c r="DV219" s="123">
        <v>112</v>
      </c>
      <c r="DW219" s="123">
        <v>112</v>
      </c>
      <c r="DX219" s="55">
        <v>0</v>
      </c>
      <c r="DY219" s="55">
        <v>0</v>
      </c>
      <c r="DZ219" s="55">
        <v>13</v>
      </c>
      <c r="EA219" s="55">
        <v>65</v>
      </c>
      <c r="EB219" s="123">
        <v>34</v>
      </c>
      <c r="EC219" s="55">
        <v>0</v>
      </c>
      <c r="ED219" s="55">
        <v>0</v>
      </c>
      <c r="EE219" s="55">
        <v>0</v>
      </c>
      <c r="EF219" s="55">
        <v>0</v>
      </c>
      <c r="EG219" s="55">
        <v>0</v>
      </c>
      <c r="EH219" s="78">
        <v>4</v>
      </c>
      <c r="EI219" s="78">
        <v>0</v>
      </c>
      <c r="EJ219" s="127" t="s">
        <v>268</v>
      </c>
      <c r="EK219" s="127" t="s">
        <v>269</v>
      </c>
      <c r="EL219" s="81">
        <v>23407</v>
      </c>
      <c r="EM219" s="78">
        <v>56</v>
      </c>
      <c r="EN219" s="78" t="s">
        <v>665</v>
      </c>
      <c r="EO219" s="84">
        <v>16326</v>
      </c>
      <c r="EP219" s="78">
        <v>0.56000000000000005</v>
      </c>
      <c r="EQ219" s="263">
        <v>15638.6606733316</v>
      </c>
      <c r="ER219" s="263">
        <v>26188.819479244699</v>
      </c>
      <c r="ES219" s="84">
        <f t="shared" si="37"/>
        <v>10550.158805913099</v>
      </c>
      <c r="ET219" s="113">
        <f t="shared" si="38"/>
        <v>0.40284972807859348</v>
      </c>
      <c r="EU219" s="55">
        <v>0</v>
      </c>
      <c r="EV219" s="55">
        <v>3</v>
      </c>
      <c r="EW219" s="55" t="s">
        <v>1898</v>
      </c>
      <c r="EX219" s="78" t="s">
        <v>267</v>
      </c>
      <c r="EY219" s="158"/>
      <c r="EZ219" s="158"/>
      <c r="FA219" s="78" t="s">
        <v>272</v>
      </c>
      <c r="FB219" s="55" t="s">
        <v>51</v>
      </c>
      <c r="FC219" s="55" t="s">
        <v>1898</v>
      </c>
      <c r="FD219" s="122"/>
      <c r="FE219" s="55"/>
      <c r="FF219" s="127" t="s">
        <v>267</v>
      </c>
      <c r="FG219" s="55" t="s">
        <v>1904</v>
      </c>
      <c r="FH219" s="78" t="s">
        <v>1377</v>
      </c>
      <c r="FI219" s="78" t="s">
        <v>346</v>
      </c>
      <c r="FJ219" s="55">
        <v>3806</v>
      </c>
      <c r="FK219" s="55">
        <v>3</v>
      </c>
      <c r="FL219" s="78" t="s">
        <v>412</v>
      </c>
      <c r="FM219" s="55"/>
      <c r="FN219" s="55" t="s">
        <v>1900</v>
      </c>
      <c r="FO219" s="55" t="s">
        <v>1900</v>
      </c>
      <c r="FP219" s="55">
        <v>0</v>
      </c>
      <c r="FQ219" s="125">
        <v>23487643.780317865</v>
      </c>
      <c r="FR219" s="125">
        <v>209711.10518140951</v>
      </c>
      <c r="FS219" s="55">
        <v>3</v>
      </c>
      <c r="FT219" s="55">
        <v>4</v>
      </c>
      <c r="FU219" s="55">
        <v>1</v>
      </c>
      <c r="FV219" s="125">
        <v>1322163.77</v>
      </c>
      <c r="FW219" s="55">
        <v>2</v>
      </c>
      <c r="FX219" s="125">
        <v>360855.73</v>
      </c>
      <c r="FY219" s="55">
        <v>1</v>
      </c>
      <c r="FZ219" s="125">
        <v>88232.63</v>
      </c>
      <c r="GA219" s="55" t="s">
        <v>1900</v>
      </c>
      <c r="GB219" s="55" t="s">
        <v>1900</v>
      </c>
      <c r="GC219" s="55" t="s">
        <v>1900</v>
      </c>
      <c r="GD219" s="124">
        <v>91.1</v>
      </c>
      <c r="GE219" s="124">
        <v>38.39</v>
      </c>
      <c r="GF219" s="125">
        <v>723832.88</v>
      </c>
      <c r="GG219" s="125">
        <v>6462.7935714285713</v>
      </c>
      <c r="GH219" s="125">
        <v>1634781.84</v>
      </c>
      <c r="GI219" s="125">
        <v>14596.266428571429</v>
      </c>
      <c r="GJ219" s="125">
        <v>129626.94</v>
      </c>
      <c r="GK219" s="125">
        <v>1157.3833928571428</v>
      </c>
      <c r="GL219" s="125">
        <v>113867.34</v>
      </c>
      <c r="GM219" s="125">
        <v>1016.6726785714285</v>
      </c>
      <c r="GN219" s="125">
        <v>104773.06</v>
      </c>
      <c r="GO219" s="125">
        <v>935.47375</v>
      </c>
      <c r="GP219" s="125">
        <v>5355.32</v>
      </c>
      <c r="GQ219" s="125">
        <v>47.815357142857138</v>
      </c>
      <c r="GR219" s="125">
        <v>29600.93</v>
      </c>
      <c r="GS219" s="125">
        <v>264.29401785714288</v>
      </c>
      <c r="GT219" s="125">
        <v>1251558.25</v>
      </c>
      <c r="GU219" s="125">
        <v>11174.627232142857</v>
      </c>
      <c r="GV219" s="125">
        <v>-341849.09000000008</v>
      </c>
      <c r="GW219" s="125">
        <v>-3052.2240178571437</v>
      </c>
      <c r="GX219" s="55">
        <v>0</v>
      </c>
      <c r="GY219" s="55">
        <v>0</v>
      </c>
      <c r="GZ219" s="55">
        <v>0</v>
      </c>
      <c r="HA219" s="55" t="s">
        <v>1901</v>
      </c>
      <c r="HB219" s="172">
        <v>0.74016087195904645</v>
      </c>
      <c r="HC219" s="123">
        <v>1</v>
      </c>
      <c r="HD219" s="153">
        <v>2.976190476190476E-3</v>
      </c>
      <c r="HE219" s="123">
        <v>0</v>
      </c>
      <c r="HF219" s="153">
        <v>0</v>
      </c>
      <c r="HG219" s="123">
        <v>139</v>
      </c>
      <c r="HH219" s="153">
        <v>0.41369047619047622</v>
      </c>
      <c r="HI219" s="123">
        <v>0</v>
      </c>
      <c r="HJ219" s="153">
        <v>0</v>
      </c>
      <c r="HK219" s="123">
        <v>40</v>
      </c>
      <c r="HL219" s="153">
        <v>0.11904761904761905</v>
      </c>
      <c r="HM219" s="123">
        <v>0</v>
      </c>
      <c r="HN219" s="153">
        <v>0</v>
      </c>
      <c r="HO219" s="123">
        <v>15</v>
      </c>
      <c r="HP219" s="153">
        <v>4.4642857142857144E-2</v>
      </c>
      <c r="HQ219" s="123">
        <v>6</v>
      </c>
      <c r="HR219" s="153">
        <v>1.7857142857142856E-2</v>
      </c>
      <c r="HS219" s="123">
        <v>0</v>
      </c>
      <c r="HT219" s="153">
        <v>0</v>
      </c>
      <c r="HU219" s="123">
        <v>0</v>
      </c>
      <c r="HV219" s="153">
        <v>0</v>
      </c>
      <c r="HW219" s="123">
        <v>6</v>
      </c>
      <c r="HX219" s="123">
        <v>2</v>
      </c>
      <c r="HY219" s="153">
        <v>5.5555555555555552E-2</v>
      </c>
      <c r="HZ219" s="123">
        <v>1585</v>
      </c>
      <c r="IA219" s="153">
        <v>4.7172619047619051</v>
      </c>
      <c r="IB219" s="123">
        <v>8</v>
      </c>
      <c r="IC219" s="153">
        <v>7.1428571428571425E-2</v>
      </c>
      <c r="ID219" s="123">
        <v>182</v>
      </c>
      <c r="IE219" s="153">
        <v>0.54166666666666663</v>
      </c>
      <c r="IF219" s="123">
        <v>11</v>
      </c>
      <c r="IG219" s="153">
        <v>9.8214285714285712E-2</v>
      </c>
      <c r="IH219" s="123">
        <v>8</v>
      </c>
      <c r="II219" s="153">
        <v>2.3809523809523808E-2</v>
      </c>
      <c r="IJ219" s="123">
        <v>15</v>
      </c>
      <c r="IK219" s="153">
        <v>0.13392857142857142</v>
      </c>
      <c r="IL219" s="95">
        <v>0</v>
      </c>
      <c r="IM219" s="95">
        <v>0</v>
      </c>
      <c r="IN219" s="95">
        <v>0</v>
      </c>
      <c r="IO219" s="95">
        <v>0</v>
      </c>
      <c r="IP219" s="95">
        <v>0</v>
      </c>
      <c r="IQ219" s="113" t="s">
        <v>1900</v>
      </c>
      <c r="IR219" s="113" t="s">
        <v>1900</v>
      </c>
      <c r="IS219" s="113" t="s">
        <v>1900</v>
      </c>
      <c r="IT219" s="95">
        <v>48</v>
      </c>
      <c r="IU219" s="95">
        <v>26</v>
      </c>
      <c r="IV219" s="113">
        <v>0.23214285714285715</v>
      </c>
      <c r="IW219" s="95" t="s">
        <v>1900</v>
      </c>
      <c r="IX219" s="95" t="s">
        <v>1900</v>
      </c>
      <c r="IY219" s="124" t="s">
        <v>1900</v>
      </c>
      <c r="IZ219" s="124" t="s">
        <v>1900</v>
      </c>
      <c r="JA219" s="182" t="s">
        <v>267</v>
      </c>
      <c r="JB219" s="182">
        <v>0</v>
      </c>
      <c r="JC219" s="230">
        <v>0</v>
      </c>
      <c r="JD219" s="205" t="s">
        <v>2199</v>
      </c>
    </row>
    <row r="220" spans="1:264" s="35" customFormat="1" ht="29.25" customHeight="1">
      <c r="A220" s="122" t="s">
        <v>307</v>
      </c>
      <c r="B220" s="158" t="s">
        <v>1818</v>
      </c>
      <c r="C220" s="158" t="s">
        <v>1822</v>
      </c>
      <c r="D220" s="55">
        <v>359</v>
      </c>
      <c r="E220" s="158" t="s">
        <v>1379</v>
      </c>
      <c r="F220" s="145">
        <v>516</v>
      </c>
      <c r="G220" s="55" t="s">
        <v>2197</v>
      </c>
      <c r="H220" s="123">
        <v>151</v>
      </c>
      <c r="I220" s="123">
        <v>276</v>
      </c>
      <c r="J220" s="124">
        <v>1.8278146</v>
      </c>
      <c r="K220" s="124">
        <v>23.066887399999999</v>
      </c>
      <c r="L220" s="123">
        <v>97</v>
      </c>
      <c r="M220" s="123">
        <v>179</v>
      </c>
      <c r="N220" s="123">
        <v>15</v>
      </c>
      <c r="O220" s="123">
        <v>19</v>
      </c>
      <c r="P220" s="123">
        <v>13</v>
      </c>
      <c r="Q220" s="123">
        <v>23</v>
      </c>
      <c r="R220" s="123">
        <v>24</v>
      </c>
      <c r="S220" s="123">
        <v>33</v>
      </c>
      <c r="T220" s="123">
        <v>26</v>
      </c>
      <c r="U220" s="123">
        <v>34</v>
      </c>
      <c r="V220" s="123">
        <v>24</v>
      </c>
      <c r="W220" s="123">
        <v>18</v>
      </c>
      <c r="X220" s="123">
        <v>23</v>
      </c>
      <c r="Y220" s="123">
        <v>17</v>
      </c>
      <c r="Z220" s="123">
        <v>7</v>
      </c>
      <c r="AA220" s="123">
        <v>58</v>
      </c>
      <c r="AB220" s="123">
        <v>57</v>
      </c>
      <c r="AC220" s="123">
        <v>47</v>
      </c>
      <c r="AD220" s="123">
        <v>42</v>
      </c>
      <c r="AE220" s="123">
        <v>138</v>
      </c>
      <c r="AF220" s="123">
        <v>88</v>
      </c>
      <c r="AG220" s="123">
        <v>8</v>
      </c>
      <c r="AH220" s="123">
        <v>0</v>
      </c>
      <c r="AI220" s="123">
        <v>43</v>
      </c>
      <c r="AJ220" s="123">
        <v>11</v>
      </c>
      <c r="AK220" s="123">
        <v>2</v>
      </c>
      <c r="AL220" s="123">
        <v>0</v>
      </c>
      <c r="AM220" s="123">
        <v>11</v>
      </c>
      <c r="AN220" s="125">
        <v>548.68874172185429</v>
      </c>
      <c r="AO220" s="125">
        <v>449</v>
      </c>
      <c r="AP220" s="123">
        <v>7</v>
      </c>
      <c r="AQ220" s="123">
        <v>10</v>
      </c>
      <c r="AR220" s="123">
        <v>37</v>
      </c>
      <c r="AS220" s="123">
        <v>14</v>
      </c>
      <c r="AT220" s="123">
        <v>14</v>
      </c>
      <c r="AU220" s="123">
        <v>18</v>
      </c>
      <c r="AV220" s="123">
        <v>9</v>
      </c>
      <c r="AW220" s="123">
        <v>9</v>
      </c>
      <c r="AX220" s="123">
        <v>6</v>
      </c>
      <c r="AY220" s="123">
        <v>5</v>
      </c>
      <c r="AZ220" s="123">
        <v>22</v>
      </c>
      <c r="BA220" s="125">
        <v>26958.54109589041</v>
      </c>
      <c r="BB220" s="125">
        <v>20279</v>
      </c>
      <c r="BC220" s="123">
        <v>10</v>
      </c>
      <c r="BD220" s="123">
        <v>18</v>
      </c>
      <c r="BE220" s="123">
        <v>30</v>
      </c>
      <c r="BF220" s="123">
        <v>13</v>
      </c>
      <c r="BG220" s="123">
        <v>16</v>
      </c>
      <c r="BH220" s="123">
        <v>12</v>
      </c>
      <c r="BI220" s="123">
        <v>12</v>
      </c>
      <c r="BJ220" s="123">
        <v>6</v>
      </c>
      <c r="BK220" s="123">
        <v>4</v>
      </c>
      <c r="BL220" s="123">
        <v>2</v>
      </c>
      <c r="BM220" s="123">
        <v>5</v>
      </c>
      <c r="BN220" s="123">
        <v>6</v>
      </c>
      <c r="BO220" s="123">
        <v>3</v>
      </c>
      <c r="BP220" s="123">
        <v>3</v>
      </c>
      <c r="BQ220" s="123">
        <v>1</v>
      </c>
      <c r="BR220" s="123">
        <v>0</v>
      </c>
      <c r="BS220" s="123">
        <v>2</v>
      </c>
      <c r="BT220" s="123">
        <v>0</v>
      </c>
      <c r="BU220" s="123">
        <v>0</v>
      </c>
      <c r="BV220" s="123">
        <v>1</v>
      </c>
      <c r="BW220" s="123">
        <v>2</v>
      </c>
      <c r="BX220" s="123">
        <v>80</v>
      </c>
      <c r="BY220" s="125">
        <v>37174.275000000001</v>
      </c>
      <c r="BZ220" s="125">
        <v>29413.5</v>
      </c>
      <c r="CA220" s="123">
        <v>22</v>
      </c>
      <c r="CB220" s="125">
        <v>13599.045454545454</v>
      </c>
      <c r="CC220" s="125">
        <v>7392</v>
      </c>
      <c r="CD220" s="123">
        <v>46</v>
      </c>
      <c r="CE220" s="125">
        <v>15820.804347826086</v>
      </c>
      <c r="CF220" s="125">
        <v>11402</v>
      </c>
      <c r="CG220" s="123">
        <v>86</v>
      </c>
      <c r="CH220" s="123">
        <v>34</v>
      </c>
      <c r="CI220" s="123">
        <v>18</v>
      </c>
      <c r="CJ220" s="123">
        <v>7</v>
      </c>
      <c r="CK220" s="123">
        <v>0</v>
      </c>
      <c r="CL220" s="123">
        <v>1</v>
      </c>
      <c r="CM220" s="126">
        <v>6.6225165562913907E-3</v>
      </c>
      <c r="CN220" s="123">
        <v>15</v>
      </c>
      <c r="CO220" s="126">
        <v>9.9337748344370855E-2</v>
      </c>
      <c r="CP220" s="123">
        <v>56</v>
      </c>
      <c r="CQ220" s="123">
        <v>20</v>
      </c>
      <c r="CR220" s="126">
        <v>7.2463768115942032E-2</v>
      </c>
      <c r="CS220" s="123">
        <v>25</v>
      </c>
      <c r="CT220" s="126">
        <f t="shared" si="33"/>
        <v>0.16556291390728478</v>
      </c>
      <c r="CU220" s="123">
        <v>66</v>
      </c>
      <c r="CV220" s="126">
        <f t="shared" si="34"/>
        <v>0.4370860927152318</v>
      </c>
      <c r="CW220" s="123">
        <v>5</v>
      </c>
      <c r="CX220" s="126">
        <f t="shared" si="35"/>
        <v>3.3112582781456956E-2</v>
      </c>
      <c r="CY220" s="123">
        <v>28</v>
      </c>
      <c r="CZ220" s="126">
        <f t="shared" si="36"/>
        <v>0.18543046357615894</v>
      </c>
      <c r="DA220" s="122" t="s">
        <v>1922</v>
      </c>
      <c r="DB220" s="55" t="s">
        <v>272</v>
      </c>
      <c r="DC220" s="55">
        <v>5</v>
      </c>
      <c r="DD220" s="55">
        <v>1</v>
      </c>
      <c r="DE220" s="78" t="s">
        <v>309</v>
      </c>
      <c r="DF220" s="127" t="s">
        <v>310</v>
      </c>
      <c r="DG220" s="78" t="s">
        <v>311</v>
      </c>
      <c r="DH220" s="127" t="s">
        <v>312</v>
      </c>
      <c r="DI220" s="78" t="s">
        <v>313</v>
      </c>
      <c r="DJ220" s="127" t="s">
        <v>314</v>
      </c>
      <c r="DK220" s="78" t="s">
        <v>280</v>
      </c>
      <c r="DL220" s="127" t="s">
        <v>315</v>
      </c>
      <c r="DM220" s="127" t="s">
        <v>316</v>
      </c>
      <c r="DN220" s="55" t="s">
        <v>1897</v>
      </c>
      <c r="DO220" s="68">
        <v>17.241379310344826</v>
      </c>
      <c r="DP220" s="55" t="s">
        <v>1898</v>
      </c>
      <c r="DQ220" s="55" t="s">
        <v>272</v>
      </c>
      <c r="DR220" s="127" t="s">
        <v>317</v>
      </c>
      <c r="DS220" s="169" t="s">
        <v>2200</v>
      </c>
      <c r="DT220" s="77"/>
      <c r="DU220" s="78" t="s">
        <v>267</v>
      </c>
      <c r="DV220" s="123">
        <v>156</v>
      </c>
      <c r="DW220" s="123">
        <v>152</v>
      </c>
      <c r="DX220" s="55">
        <v>4</v>
      </c>
      <c r="DY220" s="55">
        <v>0</v>
      </c>
      <c r="DZ220" s="55">
        <v>13</v>
      </c>
      <c r="EA220" s="55">
        <v>74</v>
      </c>
      <c r="EB220" s="123">
        <v>69</v>
      </c>
      <c r="EC220" s="55">
        <v>0</v>
      </c>
      <c r="ED220" s="55">
        <v>0</v>
      </c>
      <c r="EE220" s="55">
        <v>0</v>
      </c>
      <c r="EF220" s="55">
        <v>0</v>
      </c>
      <c r="EG220" s="55">
        <v>0</v>
      </c>
      <c r="EH220" s="78">
        <v>4</v>
      </c>
      <c r="EI220" s="78">
        <v>0</v>
      </c>
      <c r="EJ220" s="127" t="s">
        <v>268</v>
      </c>
      <c r="EK220" s="127" t="s">
        <v>269</v>
      </c>
      <c r="EL220" s="81">
        <v>23407</v>
      </c>
      <c r="EM220" s="78">
        <v>56</v>
      </c>
      <c r="EN220" s="78" t="s">
        <v>344</v>
      </c>
      <c r="EO220" s="84">
        <v>22914</v>
      </c>
      <c r="EP220" s="78">
        <v>0.62</v>
      </c>
      <c r="EQ220" s="263">
        <v>21581.0071236359</v>
      </c>
      <c r="ER220" s="263">
        <v>27394.403450185899</v>
      </c>
      <c r="ES220" s="84">
        <f t="shared" si="37"/>
        <v>5813.3963265499988</v>
      </c>
      <c r="ET220" s="113">
        <f t="shared" si="38"/>
        <v>0.21221109403317009</v>
      </c>
      <c r="EU220" s="55">
        <v>0</v>
      </c>
      <c r="EV220" s="55">
        <v>4</v>
      </c>
      <c r="EW220" s="55" t="s">
        <v>1898</v>
      </c>
      <c r="EX220" s="78" t="s">
        <v>1380</v>
      </c>
      <c r="EY220" s="158"/>
      <c r="EZ220" s="158"/>
      <c r="FA220" s="78" t="s">
        <v>267</v>
      </c>
      <c r="FB220" s="55" t="s">
        <v>51</v>
      </c>
      <c r="FC220" s="55" t="s">
        <v>1898</v>
      </c>
      <c r="FD220" s="122"/>
      <c r="FE220" s="55"/>
      <c r="FF220" s="127" t="s">
        <v>267</v>
      </c>
      <c r="FG220" s="55" t="s">
        <v>272</v>
      </c>
      <c r="FH220" s="78" t="s">
        <v>1381</v>
      </c>
      <c r="FI220" s="78" t="s">
        <v>320</v>
      </c>
      <c r="FJ220" s="55">
        <v>3803</v>
      </c>
      <c r="FK220" s="55">
        <v>3</v>
      </c>
      <c r="FL220" s="78" t="s">
        <v>321</v>
      </c>
      <c r="FM220" s="55"/>
      <c r="FN220" s="55" t="s">
        <v>1900</v>
      </c>
      <c r="FO220" s="55" t="s">
        <v>1900</v>
      </c>
      <c r="FP220" s="55">
        <v>0</v>
      </c>
      <c r="FQ220" s="125">
        <v>42974987.336101562</v>
      </c>
      <c r="FR220" s="125">
        <v>275480.68805193307</v>
      </c>
      <c r="FS220" s="55">
        <v>2.5</v>
      </c>
      <c r="FT220" s="55">
        <v>3.25</v>
      </c>
      <c r="FU220" s="55">
        <v>0</v>
      </c>
      <c r="FV220" s="125">
        <v>0</v>
      </c>
      <c r="FW220" s="55">
        <v>2</v>
      </c>
      <c r="FX220" s="125">
        <v>1151837.05</v>
      </c>
      <c r="FY220" s="55">
        <v>1</v>
      </c>
      <c r="FZ220" s="125">
        <v>1054614.1399999999</v>
      </c>
      <c r="GA220" s="55" t="s">
        <v>1900</v>
      </c>
      <c r="GB220" s="55" t="s">
        <v>1900</v>
      </c>
      <c r="GC220" s="55" t="s">
        <v>1900</v>
      </c>
      <c r="GD220" s="124">
        <v>89.84</v>
      </c>
      <c r="GE220" s="124">
        <v>40.130000000000003</v>
      </c>
      <c r="GF220" s="125">
        <v>983534.02</v>
      </c>
      <c r="GG220" s="125">
        <v>6470.6185526315794</v>
      </c>
      <c r="GH220" s="125">
        <v>2327012.5099999998</v>
      </c>
      <c r="GI220" s="125">
        <v>15309.292828947368</v>
      </c>
      <c r="GJ220" s="125">
        <v>211663</v>
      </c>
      <c r="GK220" s="125">
        <v>1392.5197368421052</v>
      </c>
      <c r="GL220" s="125">
        <v>264115.11</v>
      </c>
      <c r="GM220" s="125">
        <v>1737.5994078947367</v>
      </c>
      <c r="GN220" s="125">
        <v>155673.21</v>
      </c>
      <c r="GO220" s="125">
        <v>1024.1658552631579</v>
      </c>
      <c r="GP220" s="125">
        <v>8413.61</v>
      </c>
      <c r="GQ220" s="125">
        <v>55.352697368421055</v>
      </c>
      <c r="GR220" s="125">
        <v>40775.019999999997</v>
      </c>
      <c r="GS220" s="125">
        <v>268.25671052631577</v>
      </c>
      <c r="GT220" s="125">
        <v>1646372.5599999998</v>
      </c>
      <c r="GU220" s="125">
        <v>10831.398421052631</v>
      </c>
      <c r="GV220" s="125">
        <v>-368451.5399999998</v>
      </c>
      <c r="GW220" s="125">
        <v>-2424.0232894736828</v>
      </c>
      <c r="GX220" s="55" t="s">
        <v>2201</v>
      </c>
      <c r="GY220" s="55">
        <v>0</v>
      </c>
      <c r="GZ220" s="55">
        <v>0</v>
      </c>
      <c r="HA220" s="55" t="s">
        <v>1901</v>
      </c>
      <c r="HB220" s="172">
        <v>1.0024947515376266</v>
      </c>
      <c r="HC220" s="123">
        <v>3</v>
      </c>
      <c r="HD220" s="153">
        <v>6.5789473684210523E-3</v>
      </c>
      <c r="HE220" s="123">
        <v>2</v>
      </c>
      <c r="HF220" s="153">
        <v>1.3157894736842105E-2</v>
      </c>
      <c r="HG220" s="123">
        <v>477</v>
      </c>
      <c r="HH220" s="153">
        <v>1.0460526315789473</v>
      </c>
      <c r="HI220" s="123">
        <v>1</v>
      </c>
      <c r="HJ220" s="153">
        <v>6.5789473684210523E-3</v>
      </c>
      <c r="HK220" s="123">
        <v>90</v>
      </c>
      <c r="HL220" s="153">
        <v>0.19736842105263158</v>
      </c>
      <c r="HM220" s="123">
        <v>0</v>
      </c>
      <c r="HN220" s="153">
        <v>0</v>
      </c>
      <c r="HO220" s="123">
        <v>25</v>
      </c>
      <c r="HP220" s="153">
        <v>5.4824561403508776E-2</v>
      </c>
      <c r="HQ220" s="123">
        <v>8</v>
      </c>
      <c r="HR220" s="153">
        <v>1.7543859649122806E-2</v>
      </c>
      <c r="HS220" s="123">
        <v>0</v>
      </c>
      <c r="HT220" s="153">
        <v>0</v>
      </c>
      <c r="HU220" s="123">
        <v>0</v>
      </c>
      <c r="HV220" s="153">
        <v>0</v>
      </c>
      <c r="HW220" s="123">
        <v>9</v>
      </c>
      <c r="HX220" s="123">
        <v>3</v>
      </c>
      <c r="HY220" s="153">
        <v>6.25E-2</v>
      </c>
      <c r="HZ220" s="123">
        <v>3871</v>
      </c>
      <c r="IA220" s="153">
        <v>8.4890350877192979</v>
      </c>
      <c r="IB220" s="123">
        <v>17</v>
      </c>
      <c r="IC220" s="153">
        <v>0.1118421052631579</v>
      </c>
      <c r="ID220" s="123">
        <v>316</v>
      </c>
      <c r="IE220" s="153">
        <v>0.69298245614035081</v>
      </c>
      <c r="IF220" s="123">
        <v>35</v>
      </c>
      <c r="IG220" s="153">
        <v>0.23026315789473684</v>
      </c>
      <c r="IH220" s="123">
        <v>6</v>
      </c>
      <c r="II220" s="153">
        <v>1.3157894736842105E-2</v>
      </c>
      <c r="IJ220" s="123">
        <v>4</v>
      </c>
      <c r="IK220" s="153">
        <v>2.6315789473684209E-2</v>
      </c>
      <c r="IL220" s="95">
        <v>0</v>
      </c>
      <c r="IM220" s="95">
        <v>0</v>
      </c>
      <c r="IN220" s="95">
        <v>0</v>
      </c>
      <c r="IO220" s="95">
        <v>0</v>
      </c>
      <c r="IP220" s="95">
        <v>0</v>
      </c>
      <c r="IQ220" s="113" t="s">
        <v>1900</v>
      </c>
      <c r="IR220" s="113" t="s">
        <v>1900</v>
      </c>
      <c r="IS220" s="113" t="s">
        <v>1900</v>
      </c>
      <c r="IT220" s="95">
        <v>48</v>
      </c>
      <c r="IU220" s="95">
        <v>14</v>
      </c>
      <c r="IV220" s="113">
        <v>9.2105263157894732E-2</v>
      </c>
      <c r="IW220" s="95" t="s">
        <v>1900</v>
      </c>
      <c r="IX220" s="95" t="s">
        <v>1900</v>
      </c>
      <c r="IY220" s="124" t="s">
        <v>1900</v>
      </c>
      <c r="IZ220" s="124" t="s">
        <v>1900</v>
      </c>
      <c r="JA220" s="182" t="s">
        <v>272</v>
      </c>
      <c r="JB220" s="182">
        <v>1</v>
      </c>
      <c r="JC220" s="230">
        <v>6.41025641025641E-3</v>
      </c>
      <c r="JD220" s="205" t="s">
        <v>2199</v>
      </c>
    </row>
    <row r="221" spans="1:264" s="35" customFormat="1" ht="29.25" customHeight="1">
      <c r="A221" s="122" t="s">
        <v>307</v>
      </c>
      <c r="B221" s="158" t="s">
        <v>1818</v>
      </c>
      <c r="C221" s="158" t="s">
        <v>1822</v>
      </c>
      <c r="D221" s="55">
        <v>359</v>
      </c>
      <c r="E221" s="158" t="s">
        <v>1441</v>
      </c>
      <c r="F221" s="145">
        <v>389</v>
      </c>
      <c r="G221" s="55" t="s">
        <v>2197</v>
      </c>
      <c r="H221" s="123">
        <v>28</v>
      </c>
      <c r="I221" s="123">
        <v>49</v>
      </c>
      <c r="J221" s="124">
        <v>1.75</v>
      </c>
      <c r="K221" s="124">
        <v>24.792857099999999</v>
      </c>
      <c r="L221" s="123">
        <v>18</v>
      </c>
      <c r="M221" s="123">
        <v>31</v>
      </c>
      <c r="N221" s="123">
        <v>3</v>
      </c>
      <c r="O221" s="123">
        <v>4</v>
      </c>
      <c r="P221" s="123">
        <v>2</v>
      </c>
      <c r="Q221" s="123">
        <v>5</v>
      </c>
      <c r="R221" s="123">
        <v>3</v>
      </c>
      <c r="S221" s="123">
        <v>6</v>
      </c>
      <c r="T221" s="123">
        <v>3</v>
      </c>
      <c r="U221" s="123">
        <v>3</v>
      </c>
      <c r="V221" s="123">
        <v>5</v>
      </c>
      <c r="W221" s="123">
        <v>5</v>
      </c>
      <c r="X221" s="123">
        <v>6</v>
      </c>
      <c r="Y221" s="123">
        <v>4</v>
      </c>
      <c r="Z221" s="123">
        <v>0</v>
      </c>
      <c r="AA221" s="123">
        <v>10</v>
      </c>
      <c r="AB221" s="123">
        <v>12</v>
      </c>
      <c r="AC221" s="123">
        <v>10</v>
      </c>
      <c r="AD221" s="123">
        <v>4</v>
      </c>
      <c r="AE221" s="123">
        <v>31</v>
      </c>
      <c r="AF221" s="123">
        <v>14</v>
      </c>
      <c r="AG221" s="123">
        <v>0</v>
      </c>
      <c r="AH221" s="123">
        <v>0</v>
      </c>
      <c r="AI221" s="123">
        <v>8</v>
      </c>
      <c r="AJ221" s="123">
        <v>5</v>
      </c>
      <c r="AK221" s="123">
        <v>1</v>
      </c>
      <c r="AL221" s="123">
        <v>0</v>
      </c>
      <c r="AM221" s="123">
        <v>0</v>
      </c>
      <c r="AN221" s="125">
        <v>795.32142857142856</v>
      </c>
      <c r="AO221" s="125">
        <v>704.5</v>
      </c>
      <c r="AP221" s="123">
        <v>1</v>
      </c>
      <c r="AQ221" s="123">
        <v>0</v>
      </c>
      <c r="AR221" s="123">
        <v>3</v>
      </c>
      <c r="AS221" s="123">
        <v>2</v>
      </c>
      <c r="AT221" s="123">
        <v>4</v>
      </c>
      <c r="AU221" s="123">
        <v>2</v>
      </c>
      <c r="AV221" s="123">
        <v>2</v>
      </c>
      <c r="AW221" s="123">
        <v>1</v>
      </c>
      <c r="AX221" s="123">
        <v>2</v>
      </c>
      <c r="AY221" s="123">
        <v>0</v>
      </c>
      <c r="AZ221" s="123">
        <v>11</v>
      </c>
      <c r="BA221" s="125">
        <v>37255.857142857145</v>
      </c>
      <c r="BB221" s="125">
        <v>35048.5</v>
      </c>
      <c r="BC221" s="123">
        <v>2</v>
      </c>
      <c r="BD221" s="123">
        <v>1</v>
      </c>
      <c r="BE221" s="123">
        <v>1</v>
      </c>
      <c r="BF221" s="123">
        <v>4</v>
      </c>
      <c r="BG221" s="123">
        <v>3</v>
      </c>
      <c r="BH221" s="123">
        <v>2</v>
      </c>
      <c r="BI221" s="123">
        <v>1</v>
      </c>
      <c r="BJ221" s="123">
        <v>2</v>
      </c>
      <c r="BK221" s="123">
        <v>0</v>
      </c>
      <c r="BL221" s="123">
        <v>4</v>
      </c>
      <c r="BM221" s="123">
        <v>3</v>
      </c>
      <c r="BN221" s="123">
        <v>0</v>
      </c>
      <c r="BO221" s="123">
        <v>2</v>
      </c>
      <c r="BP221" s="123">
        <v>1</v>
      </c>
      <c r="BQ221" s="123">
        <v>0</v>
      </c>
      <c r="BR221" s="123">
        <v>0</v>
      </c>
      <c r="BS221" s="123">
        <v>1</v>
      </c>
      <c r="BT221" s="123">
        <v>0</v>
      </c>
      <c r="BU221" s="123">
        <v>1</v>
      </c>
      <c r="BV221" s="123">
        <v>0</v>
      </c>
      <c r="BW221" s="123">
        <v>0</v>
      </c>
      <c r="BX221" s="123">
        <v>16</v>
      </c>
      <c r="BY221" s="125">
        <v>49325.375</v>
      </c>
      <c r="BZ221" s="125">
        <v>49965</v>
      </c>
      <c r="CA221" s="123">
        <v>3</v>
      </c>
      <c r="CB221" s="125">
        <v>15108</v>
      </c>
      <c r="CC221" s="125">
        <v>6492</v>
      </c>
      <c r="CD221" s="123">
        <v>10</v>
      </c>
      <c r="CE221" s="125">
        <v>24324.1</v>
      </c>
      <c r="CF221" s="125">
        <v>20502.5</v>
      </c>
      <c r="CG221" s="123">
        <v>10</v>
      </c>
      <c r="CH221" s="123">
        <v>8</v>
      </c>
      <c r="CI221" s="123">
        <v>6</v>
      </c>
      <c r="CJ221" s="123">
        <v>3</v>
      </c>
      <c r="CK221" s="123">
        <v>1</v>
      </c>
      <c r="CL221" s="123">
        <v>1</v>
      </c>
      <c r="CM221" s="126">
        <v>3.5714285714285712E-2</v>
      </c>
      <c r="CN221" s="123">
        <v>4</v>
      </c>
      <c r="CO221" s="126">
        <v>0.14285714285714285</v>
      </c>
      <c r="CP221" s="123">
        <v>4</v>
      </c>
      <c r="CQ221" s="123">
        <v>3</v>
      </c>
      <c r="CR221" s="126">
        <v>6.1224489795918366E-2</v>
      </c>
      <c r="CS221" s="123">
        <v>2</v>
      </c>
      <c r="CT221" s="126">
        <f t="shared" si="33"/>
        <v>7.1428571428571425E-2</v>
      </c>
      <c r="CU221" s="123">
        <v>19</v>
      </c>
      <c r="CV221" s="126">
        <f t="shared" si="34"/>
        <v>0.6785714285714286</v>
      </c>
      <c r="CW221" s="123">
        <v>1</v>
      </c>
      <c r="CX221" s="126">
        <f t="shared" si="35"/>
        <v>3.5714285714285712E-2</v>
      </c>
      <c r="CY221" s="123">
        <v>10</v>
      </c>
      <c r="CZ221" s="126">
        <f t="shared" si="36"/>
        <v>0.35714285714285715</v>
      </c>
      <c r="DA221" s="122" t="s">
        <v>1922</v>
      </c>
      <c r="DB221" s="55" t="s">
        <v>272</v>
      </c>
      <c r="DC221" s="55">
        <v>0</v>
      </c>
      <c r="DD221" s="55">
        <v>0</v>
      </c>
      <c r="DE221" s="78" t="s">
        <v>309</v>
      </c>
      <c r="DF221" s="127" t="s">
        <v>310</v>
      </c>
      <c r="DG221" s="78" t="s">
        <v>311</v>
      </c>
      <c r="DH221" s="127" t="s">
        <v>312</v>
      </c>
      <c r="DI221" s="78" t="s">
        <v>313</v>
      </c>
      <c r="DJ221" s="127" t="s">
        <v>314</v>
      </c>
      <c r="DK221" s="78" t="s">
        <v>280</v>
      </c>
      <c r="DL221" s="127" t="s">
        <v>315</v>
      </c>
      <c r="DM221" s="127" t="s">
        <v>316</v>
      </c>
      <c r="DN221" s="55" t="s">
        <v>1897</v>
      </c>
      <c r="DO221" s="68">
        <v>8.8737201365187701</v>
      </c>
      <c r="DP221" s="55" t="s">
        <v>1898</v>
      </c>
      <c r="DQ221" s="55" t="s">
        <v>272</v>
      </c>
      <c r="DR221" s="127" t="s">
        <v>317</v>
      </c>
      <c r="DS221" s="169" t="s">
        <v>2202</v>
      </c>
      <c r="DT221" s="78">
        <v>2020</v>
      </c>
      <c r="DU221" s="78" t="s">
        <v>267</v>
      </c>
      <c r="DV221" s="123">
        <v>53</v>
      </c>
      <c r="DW221" s="123">
        <v>28</v>
      </c>
      <c r="DX221" s="55">
        <v>0</v>
      </c>
      <c r="DY221" s="55">
        <v>25</v>
      </c>
      <c r="DZ221" s="55">
        <v>0</v>
      </c>
      <c r="EA221" s="55">
        <v>4</v>
      </c>
      <c r="EB221" s="123">
        <v>48</v>
      </c>
      <c r="EC221" s="55">
        <v>1</v>
      </c>
      <c r="ED221" s="55">
        <v>0</v>
      </c>
      <c r="EE221" s="55">
        <v>0</v>
      </c>
      <c r="EF221" s="55">
        <v>0</v>
      </c>
      <c r="EG221" s="55">
        <v>0</v>
      </c>
      <c r="EH221" s="78">
        <v>5</v>
      </c>
      <c r="EI221" s="78">
        <v>0</v>
      </c>
      <c r="EJ221" s="127" t="s">
        <v>1442</v>
      </c>
      <c r="EK221" s="127" t="s">
        <v>269</v>
      </c>
      <c r="EL221" s="81">
        <v>34365</v>
      </c>
      <c r="EM221" s="78">
        <v>26</v>
      </c>
      <c r="EN221" s="78" t="s">
        <v>390</v>
      </c>
      <c r="EO221" s="84">
        <v>11274</v>
      </c>
      <c r="EP221" s="78">
        <v>0.32</v>
      </c>
      <c r="EQ221" s="263">
        <v>10475.009253460101</v>
      </c>
      <c r="ER221" s="263">
        <v>14126.555032706499</v>
      </c>
      <c r="ES221" s="84">
        <f t="shared" si="37"/>
        <v>3651.5457792463985</v>
      </c>
      <c r="ET221" s="113">
        <f t="shared" si="38"/>
        <v>0.25848805818489778</v>
      </c>
      <c r="EU221" s="55">
        <v>0</v>
      </c>
      <c r="EV221" s="55">
        <v>0</v>
      </c>
      <c r="EW221" s="55" t="s">
        <v>1898</v>
      </c>
      <c r="EX221" s="78" t="s">
        <v>757</v>
      </c>
      <c r="EY221" s="158"/>
      <c r="EZ221" s="158"/>
      <c r="FA221" s="78" t="s">
        <v>272</v>
      </c>
      <c r="FB221" s="55" t="s">
        <v>51</v>
      </c>
      <c r="FC221" s="55" t="s">
        <v>1898</v>
      </c>
      <c r="FD221" s="122"/>
      <c r="FE221" s="55"/>
      <c r="FF221" s="127" t="s">
        <v>272</v>
      </c>
      <c r="FG221" s="55" t="s">
        <v>272</v>
      </c>
      <c r="FH221" s="78" t="s">
        <v>1334</v>
      </c>
      <c r="FI221" s="78" t="s">
        <v>826</v>
      </c>
      <c r="FJ221" s="55">
        <v>3803</v>
      </c>
      <c r="FK221" s="55">
        <v>5</v>
      </c>
      <c r="FL221" s="78" t="s">
        <v>827</v>
      </c>
      <c r="FM221" s="55"/>
      <c r="FN221" s="55" t="s">
        <v>1900</v>
      </c>
      <c r="FO221" s="55" t="s">
        <v>1900</v>
      </c>
      <c r="FP221" s="55">
        <v>0</v>
      </c>
      <c r="FQ221" s="125">
        <v>21590545.057195347</v>
      </c>
      <c r="FR221" s="125">
        <v>407368.77466406312</v>
      </c>
      <c r="FS221" s="55" t="s">
        <v>1920</v>
      </c>
      <c r="FT221" s="55">
        <v>3</v>
      </c>
      <c r="FU221" s="55">
        <v>0</v>
      </c>
      <c r="FV221" s="125">
        <v>0</v>
      </c>
      <c r="FW221" s="55">
        <v>0</v>
      </c>
      <c r="FX221" s="125">
        <v>0</v>
      </c>
      <c r="FY221" s="55">
        <v>0</v>
      </c>
      <c r="FZ221" s="125">
        <v>0</v>
      </c>
      <c r="GA221" s="55" t="s">
        <v>1900</v>
      </c>
      <c r="GB221" s="55" t="s">
        <v>1900</v>
      </c>
      <c r="GC221" s="55" t="s">
        <v>1900</v>
      </c>
      <c r="GD221" s="124">
        <v>98.91</v>
      </c>
      <c r="GE221" s="124">
        <v>28.57</v>
      </c>
      <c r="GF221" s="125">
        <v>201083.16</v>
      </c>
      <c r="GG221" s="125">
        <v>7181.5414285714287</v>
      </c>
      <c r="GH221" s="125">
        <v>700671.03</v>
      </c>
      <c r="GI221" s="125">
        <v>25023.965357142857</v>
      </c>
      <c r="GJ221" s="125">
        <v>71598.649999999994</v>
      </c>
      <c r="GK221" s="125">
        <v>2557.0946428571428</v>
      </c>
      <c r="GL221" s="125">
        <v>33267.69</v>
      </c>
      <c r="GM221" s="125">
        <v>1188.1317857142858</v>
      </c>
      <c r="GN221" s="125">
        <v>33229.31</v>
      </c>
      <c r="GO221" s="125">
        <v>1186.7610714285713</v>
      </c>
      <c r="GP221" s="125">
        <v>2971.82</v>
      </c>
      <c r="GQ221" s="125">
        <v>106.13642857142858</v>
      </c>
      <c r="GR221" s="125">
        <v>3400.06</v>
      </c>
      <c r="GS221" s="125">
        <v>121.43071428571429</v>
      </c>
      <c r="GT221" s="125">
        <v>556203.5</v>
      </c>
      <c r="GU221" s="125">
        <v>19864.410714285714</v>
      </c>
      <c r="GV221" s="125">
        <v>-377531.62</v>
      </c>
      <c r="GW221" s="125">
        <v>-13483.272142857142</v>
      </c>
      <c r="GX221" s="55">
        <v>0</v>
      </c>
      <c r="GY221" s="55">
        <v>0</v>
      </c>
      <c r="GZ221" s="55">
        <v>0</v>
      </c>
      <c r="HA221" s="55" t="s">
        <v>1901</v>
      </c>
      <c r="HB221" s="172">
        <v>2.0186181811898032</v>
      </c>
      <c r="HC221" s="123">
        <v>0</v>
      </c>
      <c r="HD221" s="153">
        <v>0</v>
      </c>
      <c r="HE221" s="123">
        <v>0</v>
      </c>
      <c r="HF221" s="153">
        <v>0</v>
      </c>
      <c r="HG221" s="123">
        <v>66</v>
      </c>
      <c r="HH221" s="153">
        <v>0.7857142857142857</v>
      </c>
      <c r="HI221" s="123">
        <v>0</v>
      </c>
      <c r="HJ221" s="153">
        <v>0</v>
      </c>
      <c r="HK221" s="123">
        <v>20</v>
      </c>
      <c r="HL221" s="153">
        <v>0.23809523809523811</v>
      </c>
      <c r="HM221" s="123">
        <v>0</v>
      </c>
      <c r="HN221" s="153">
        <v>0</v>
      </c>
      <c r="HO221" s="123">
        <v>17</v>
      </c>
      <c r="HP221" s="153">
        <v>0.20238095238095238</v>
      </c>
      <c r="HQ221" s="123">
        <v>1</v>
      </c>
      <c r="HR221" s="153">
        <v>1.1904761904761904E-2</v>
      </c>
      <c r="HS221" s="123">
        <v>0</v>
      </c>
      <c r="HT221" s="153">
        <v>0</v>
      </c>
      <c r="HU221" s="123">
        <v>0</v>
      </c>
      <c r="HV221" s="153">
        <v>0</v>
      </c>
      <c r="HW221" s="123"/>
      <c r="HX221" s="123"/>
      <c r="HY221" s="153"/>
      <c r="HZ221" s="123">
        <v>565</v>
      </c>
      <c r="IA221" s="153">
        <v>6.7261904761904763</v>
      </c>
      <c r="IB221" s="123">
        <v>2</v>
      </c>
      <c r="IC221" s="153">
        <v>7.1428571428571425E-2</v>
      </c>
      <c r="ID221" s="123">
        <v>66</v>
      </c>
      <c r="IE221" s="153">
        <v>0.7857142857142857</v>
      </c>
      <c r="IF221" s="123">
        <v>1</v>
      </c>
      <c r="IG221" s="153">
        <v>3.5714285714285712E-2</v>
      </c>
      <c r="IH221" s="123">
        <v>0</v>
      </c>
      <c r="II221" s="153">
        <v>0</v>
      </c>
      <c r="IJ221" s="123">
        <v>2</v>
      </c>
      <c r="IK221" s="153">
        <v>7.1428571428571425E-2</v>
      </c>
      <c r="IL221" s="95">
        <v>0</v>
      </c>
      <c r="IM221" s="95">
        <v>0</v>
      </c>
      <c r="IN221" s="95">
        <v>0</v>
      </c>
      <c r="IO221" s="95">
        <v>0</v>
      </c>
      <c r="IP221" s="95">
        <v>0</v>
      </c>
      <c r="IQ221" s="113" t="s">
        <v>1900</v>
      </c>
      <c r="IR221" s="113" t="s">
        <v>1900</v>
      </c>
      <c r="IS221" s="113" t="s">
        <v>1900</v>
      </c>
      <c r="IT221" s="95">
        <v>48</v>
      </c>
      <c r="IU221" s="95">
        <v>0</v>
      </c>
      <c r="IV221" s="113">
        <v>0</v>
      </c>
      <c r="IW221" s="95" t="s">
        <v>1900</v>
      </c>
      <c r="IX221" s="95" t="s">
        <v>1900</v>
      </c>
      <c r="IY221" s="124" t="s">
        <v>1900</v>
      </c>
      <c r="IZ221" s="124" t="s">
        <v>1900</v>
      </c>
      <c r="JA221" s="182" t="s">
        <v>267</v>
      </c>
      <c r="JB221" s="182">
        <v>0</v>
      </c>
      <c r="JC221" s="230">
        <v>0</v>
      </c>
      <c r="JD221" s="205"/>
    </row>
    <row r="222" spans="1:264" s="35" customFormat="1" ht="29.25" customHeight="1">
      <c r="A222" s="122" t="s">
        <v>307</v>
      </c>
      <c r="B222" s="158" t="s">
        <v>1818</v>
      </c>
      <c r="C222" s="158" t="s">
        <v>1822</v>
      </c>
      <c r="D222" s="55">
        <v>359</v>
      </c>
      <c r="E222" s="158" t="s">
        <v>1444</v>
      </c>
      <c r="F222" s="145">
        <v>398</v>
      </c>
      <c r="G222" s="55" t="s">
        <v>2197</v>
      </c>
      <c r="H222" s="123">
        <v>4</v>
      </c>
      <c r="I222" s="123">
        <v>12</v>
      </c>
      <c r="J222" s="124">
        <v>3</v>
      </c>
      <c r="K222" s="124">
        <v>26.3</v>
      </c>
      <c r="L222" s="123">
        <v>4</v>
      </c>
      <c r="M222" s="123">
        <v>8</v>
      </c>
      <c r="N222" s="123">
        <v>0</v>
      </c>
      <c r="O222" s="123">
        <v>3</v>
      </c>
      <c r="P222" s="123">
        <v>0</v>
      </c>
      <c r="Q222" s="123">
        <v>0</v>
      </c>
      <c r="R222" s="123">
        <v>0</v>
      </c>
      <c r="S222" s="123">
        <v>2</v>
      </c>
      <c r="T222" s="123">
        <v>1</v>
      </c>
      <c r="U222" s="123">
        <v>1</v>
      </c>
      <c r="V222" s="123">
        <v>0</v>
      </c>
      <c r="W222" s="123">
        <v>2</v>
      </c>
      <c r="X222" s="123">
        <v>2</v>
      </c>
      <c r="Y222" s="123">
        <v>1</v>
      </c>
      <c r="Z222" s="123">
        <v>0</v>
      </c>
      <c r="AA222" s="123">
        <v>3</v>
      </c>
      <c r="AB222" s="123">
        <v>3</v>
      </c>
      <c r="AC222" s="123">
        <v>3</v>
      </c>
      <c r="AD222" s="123">
        <v>0</v>
      </c>
      <c r="AE222" s="123">
        <v>4</v>
      </c>
      <c r="AF222" s="123">
        <v>8</v>
      </c>
      <c r="AG222" s="123">
        <v>0</v>
      </c>
      <c r="AH222" s="123">
        <v>0</v>
      </c>
      <c r="AI222" s="123">
        <v>1</v>
      </c>
      <c r="AJ222" s="123">
        <v>0</v>
      </c>
      <c r="AK222" s="123">
        <v>0</v>
      </c>
      <c r="AL222" s="123">
        <v>0</v>
      </c>
      <c r="AM222" s="123">
        <v>0</v>
      </c>
      <c r="AN222" s="125">
        <v>1061.25</v>
      </c>
      <c r="AO222" s="125">
        <v>1020.5</v>
      </c>
      <c r="AP222" s="123">
        <v>0</v>
      </c>
      <c r="AQ222" s="123">
        <v>0</v>
      </c>
      <c r="AR222" s="123">
        <v>0</v>
      </c>
      <c r="AS222" s="123">
        <v>0</v>
      </c>
      <c r="AT222" s="123">
        <v>0</v>
      </c>
      <c r="AU222" s="123">
        <v>0</v>
      </c>
      <c r="AV222" s="123">
        <v>0</v>
      </c>
      <c r="AW222" s="123">
        <v>1</v>
      </c>
      <c r="AX222" s="123">
        <v>1</v>
      </c>
      <c r="AY222" s="123">
        <v>0</v>
      </c>
      <c r="AZ222" s="123">
        <v>2</v>
      </c>
      <c r="BA222" s="125">
        <v>56755.25</v>
      </c>
      <c r="BB222" s="125">
        <v>44359.5</v>
      </c>
      <c r="BC222" s="123">
        <v>0</v>
      </c>
      <c r="BD222" s="123">
        <v>0</v>
      </c>
      <c r="BE222" s="123">
        <v>0</v>
      </c>
      <c r="BF222" s="123">
        <v>0</v>
      </c>
      <c r="BG222" s="123">
        <v>0</v>
      </c>
      <c r="BH222" s="123">
        <v>0</v>
      </c>
      <c r="BI222" s="123">
        <v>0</v>
      </c>
      <c r="BJ222" s="123">
        <v>1</v>
      </c>
      <c r="BK222" s="123">
        <v>1</v>
      </c>
      <c r="BL222" s="123">
        <v>1</v>
      </c>
      <c r="BM222" s="123">
        <v>0</v>
      </c>
      <c r="BN222" s="123">
        <v>0</v>
      </c>
      <c r="BO222" s="123">
        <v>0</v>
      </c>
      <c r="BP222" s="123">
        <v>0</v>
      </c>
      <c r="BQ222" s="123">
        <v>0</v>
      </c>
      <c r="BR222" s="123">
        <v>0</v>
      </c>
      <c r="BS222" s="123">
        <v>0</v>
      </c>
      <c r="BT222" s="123">
        <v>0</v>
      </c>
      <c r="BU222" s="123">
        <v>0</v>
      </c>
      <c r="BV222" s="123">
        <v>0</v>
      </c>
      <c r="BW222" s="123">
        <v>1</v>
      </c>
      <c r="BX222" s="123">
        <v>3</v>
      </c>
      <c r="BY222" s="125">
        <v>63573.666666666664</v>
      </c>
      <c r="BZ222" s="125">
        <v>47092</v>
      </c>
      <c r="CA222" s="123">
        <v>0</v>
      </c>
      <c r="CB222" s="125"/>
      <c r="CC222" s="125"/>
      <c r="CD222" s="123">
        <v>1</v>
      </c>
      <c r="CE222" s="125">
        <v>36300</v>
      </c>
      <c r="CF222" s="125">
        <v>36300</v>
      </c>
      <c r="CG222" s="123">
        <v>0</v>
      </c>
      <c r="CH222" s="123">
        <v>2</v>
      </c>
      <c r="CI222" s="123">
        <v>1</v>
      </c>
      <c r="CJ222" s="123">
        <v>1</v>
      </c>
      <c r="CK222" s="123">
        <v>0</v>
      </c>
      <c r="CL222" s="123">
        <v>0</v>
      </c>
      <c r="CM222" s="126">
        <v>0</v>
      </c>
      <c r="CN222" s="123">
        <v>1</v>
      </c>
      <c r="CO222" s="126">
        <v>0.25</v>
      </c>
      <c r="CP222" s="123">
        <v>0</v>
      </c>
      <c r="CQ222" s="123">
        <v>0</v>
      </c>
      <c r="CR222" s="126">
        <v>0</v>
      </c>
      <c r="CS222" s="123">
        <v>0</v>
      </c>
      <c r="CT222" s="126">
        <f t="shared" si="33"/>
        <v>0</v>
      </c>
      <c r="CU222" s="123">
        <v>2</v>
      </c>
      <c r="CV222" s="126">
        <f t="shared" si="34"/>
        <v>0.5</v>
      </c>
      <c r="CW222" s="123">
        <v>0</v>
      </c>
      <c r="CX222" s="126">
        <f t="shared" si="35"/>
        <v>0</v>
      </c>
      <c r="CY222" s="123">
        <v>1</v>
      </c>
      <c r="CZ222" s="126">
        <f t="shared" si="36"/>
        <v>0.25</v>
      </c>
      <c r="DA222" s="122" t="s">
        <v>1922</v>
      </c>
      <c r="DB222" s="55" t="s">
        <v>272</v>
      </c>
      <c r="DC222" s="55">
        <v>0</v>
      </c>
      <c r="DD222" s="55">
        <v>0</v>
      </c>
      <c r="DE222" s="78" t="s">
        <v>309</v>
      </c>
      <c r="DF222" s="127" t="s">
        <v>310</v>
      </c>
      <c r="DG222" s="78" t="s">
        <v>311</v>
      </c>
      <c r="DH222" s="127" t="s">
        <v>312</v>
      </c>
      <c r="DI222" s="78" t="s">
        <v>313</v>
      </c>
      <c r="DJ222" s="127" t="s">
        <v>314</v>
      </c>
      <c r="DK222" s="78" t="s">
        <v>280</v>
      </c>
      <c r="DL222" s="127" t="s">
        <v>315</v>
      </c>
      <c r="DM222" s="127" t="s">
        <v>316</v>
      </c>
      <c r="DN222" s="55" t="s">
        <v>1897</v>
      </c>
      <c r="DO222" s="68">
        <v>8.8737201365187701</v>
      </c>
      <c r="DP222" s="55" t="s">
        <v>1898</v>
      </c>
      <c r="DQ222" s="55" t="s">
        <v>272</v>
      </c>
      <c r="DR222" s="127" t="s">
        <v>317</v>
      </c>
      <c r="DS222" s="169" t="s">
        <v>2202</v>
      </c>
      <c r="DT222" s="78">
        <v>2020</v>
      </c>
      <c r="DU222" s="78" t="s">
        <v>267</v>
      </c>
      <c r="DV222" s="123">
        <v>10</v>
      </c>
      <c r="DW222" s="123">
        <v>4</v>
      </c>
      <c r="DX222" s="55">
        <v>0</v>
      </c>
      <c r="DY222" s="55">
        <v>6</v>
      </c>
      <c r="DZ222" s="55">
        <v>0</v>
      </c>
      <c r="EA222" s="55">
        <v>1</v>
      </c>
      <c r="EB222" s="123">
        <v>5</v>
      </c>
      <c r="EC222" s="55">
        <v>4</v>
      </c>
      <c r="ED222" s="55">
        <v>0</v>
      </c>
      <c r="EE222" s="55">
        <v>0</v>
      </c>
      <c r="EF222" s="55">
        <v>0</v>
      </c>
      <c r="EG222" s="55">
        <v>0</v>
      </c>
      <c r="EH222" s="78">
        <v>1</v>
      </c>
      <c r="EI222" s="78">
        <v>0</v>
      </c>
      <c r="EJ222" s="127" t="s">
        <v>1442</v>
      </c>
      <c r="EK222" s="127" t="s">
        <v>269</v>
      </c>
      <c r="EL222" s="81">
        <v>34181</v>
      </c>
      <c r="EM222" s="78">
        <v>27</v>
      </c>
      <c r="EN222" s="78" t="s">
        <v>390</v>
      </c>
      <c r="EO222" s="84">
        <v>2326</v>
      </c>
      <c r="EP222" s="78">
        <v>7.0000000000000007E-2</v>
      </c>
      <c r="EQ222" s="263">
        <v>2231.9468847624798</v>
      </c>
      <c r="ER222" s="263">
        <v>3188.6078161545802</v>
      </c>
      <c r="ES222" s="84">
        <f t="shared" si="37"/>
        <v>956.66093139210034</v>
      </c>
      <c r="ET222" s="113">
        <f t="shared" si="38"/>
        <v>0.30002464603684659</v>
      </c>
      <c r="EU222" s="55">
        <v>0</v>
      </c>
      <c r="EV222" s="55">
        <v>0</v>
      </c>
      <c r="EW222" s="55" t="s">
        <v>1898</v>
      </c>
      <c r="EX222" s="78" t="s">
        <v>390</v>
      </c>
      <c r="EY222" s="158"/>
      <c r="EZ222" s="158"/>
      <c r="FA222" s="78" t="s">
        <v>272</v>
      </c>
      <c r="FB222" s="55" t="s">
        <v>51</v>
      </c>
      <c r="FC222" s="55" t="s">
        <v>1898</v>
      </c>
      <c r="FD222" s="122"/>
      <c r="FE222" s="55"/>
      <c r="FF222" s="127" t="s">
        <v>272</v>
      </c>
      <c r="FG222" s="55" t="s">
        <v>272</v>
      </c>
      <c r="FH222" s="78" t="s">
        <v>1334</v>
      </c>
      <c r="FI222" s="78" t="s">
        <v>826</v>
      </c>
      <c r="FJ222" s="55">
        <v>3803</v>
      </c>
      <c r="FK222" s="55">
        <v>5</v>
      </c>
      <c r="FL222" s="78" t="s">
        <v>827</v>
      </c>
      <c r="FM222" s="55"/>
      <c r="FN222" s="55" t="s">
        <v>1900</v>
      </c>
      <c r="FO222" s="55" t="s">
        <v>1900</v>
      </c>
      <c r="FP222" s="55">
        <v>0</v>
      </c>
      <c r="FQ222" s="125">
        <v>4129038.5297179883</v>
      </c>
      <c r="FR222" s="125">
        <v>412903.85297179886</v>
      </c>
      <c r="FS222" s="55" t="s">
        <v>1920</v>
      </c>
      <c r="FT222" s="55">
        <v>3</v>
      </c>
      <c r="FU222" s="55">
        <v>0</v>
      </c>
      <c r="FV222" s="125">
        <v>0</v>
      </c>
      <c r="FW222" s="55">
        <v>1</v>
      </c>
      <c r="FX222" s="125">
        <v>379110.18</v>
      </c>
      <c r="FY222" s="55">
        <v>0</v>
      </c>
      <c r="FZ222" s="125">
        <v>0</v>
      </c>
      <c r="GA222" s="55" t="s">
        <v>1900</v>
      </c>
      <c r="GB222" s="55" t="s">
        <v>1900</v>
      </c>
      <c r="GC222" s="55" t="s">
        <v>1900</v>
      </c>
      <c r="GD222" s="124">
        <v>98.84</v>
      </c>
      <c r="GE222" s="124">
        <v>0</v>
      </c>
      <c r="GF222" s="125">
        <v>47323.05</v>
      </c>
      <c r="GG222" s="125">
        <v>11830.762500000001</v>
      </c>
      <c r="GH222" s="125">
        <v>219530.61999999997</v>
      </c>
      <c r="GI222" s="125">
        <v>54882.654999999992</v>
      </c>
      <c r="GJ222" s="125">
        <v>16033.88</v>
      </c>
      <c r="GK222" s="125">
        <v>4008.47</v>
      </c>
      <c r="GL222" s="125">
        <v>10166.719999999999</v>
      </c>
      <c r="GM222" s="125">
        <v>2541.6799999999998</v>
      </c>
      <c r="GN222" s="125">
        <v>7044.33</v>
      </c>
      <c r="GO222" s="125">
        <v>1761.0825</v>
      </c>
      <c r="GP222" s="125">
        <v>742.53</v>
      </c>
      <c r="GQ222" s="125">
        <v>185.63249999999999</v>
      </c>
      <c r="GR222" s="125">
        <v>11458.079999999998</v>
      </c>
      <c r="GS222" s="125">
        <v>2864.5199999999995</v>
      </c>
      <c r="GT222" s="125">
        <v>174085.07999999996</v>
      </c>
      <c r="GU222" s="125">
        <v>43521.26999999999</v>
      </c>
      <c r="GV222" s="125">
        <v>-151965.72999999998</v>
      </c>
      <c r="GW222" s="125">
        <v>-37991.432499999995</v>
      </c>
      <c r="GX222" s="55">
        <v>0</v>
      </c>
      <c r="GY222" s="55">
        <v>0</v>
      </c>
      <c r="GZ222" s="55">
        <v>0</v>
      </c>
      <c r="HA222" s="55" t="s">
        <v>1901</v>
      </c>
      <c r="HB222" s="172">
        <v>1.2516673701112793</v>
      </c>
      <c r="HC222" s="123">
        <v>0</v>
      </c>
      <c r="HD222" s="153">
        <v>0</v>
      </c>
      <c r="HE222" s="123">
        <v>0</v>
      </c>
      <c r="HF222" s="153">
        <v>0</v>
      </c>
      <c r="HG222" s="123">
        <v>10</v>
      </c>
      <c r="HH222" s="153">
        <v>0.83333333333333337</v>
      </c>
      <c r="HI222" s="123">
        <v>0</v>
      </c>
      <c r="HJ222" s="153">
        <v>0</v>
      </c>
      <c r="HK222" s="123">
        <v>0</v>
      </c>
      <c r="HL222" s="153">
        <v>0</v>
      </c>
      <c r="HM222" s="123">
        <v>0</v>
      </c>
      <c r="HN222" s="153">
        <v>0</v>
      </c>
      <c r="HO222" s="123">
        <v>1</v>
      </c>
      <c r="HP222" s="153">
        <v>8.3333333333333329E-2</v>
      </c>
      <c r="HQ222" s="123">
        <v>1</v>
      </c>
      <c r="HR222" s="153">
        <v>8.3333333333333329E-2</v>
      </c>
      <c r="HS222" s="123">
        <v>0</v>
      </c>
      <c r="HT222" s="153">
        <v>0</v>
      </c>
      <c r="HU222" s="123">
        <v>0</v>
      </c>
      <c r="HV222" s="153">
        <v>0</v>
      </c>
      <c r="HW222" s="123"/>
      <c r="HX222" s="123"/>
      <c r="HY222" s="153"/>
      <c r="HZ222" s="123">
        <v>106</v>
      </c>
      <c r="IA222" s="153">
        <v>8.8333333333333339</v>
      </c>
      <c r="IB222" s="123">
        <v>1</v>
      </c>
      <c r="IC222" s="153">
        <v>0.25</v>
      </c>
      <c r="ID222" s="123">
        <v>6</v>
      </c>
      <c r="IE222" s="153">
        <v>0.5</v>
      </c>
      <c r="IF222" s="123">
        <v>0</v>
      </c>
      <c r="IG222" s="153">
        <v>0</v>
      </c>
      <c r="IH222" s="123">
        <v>0</v>
      </c>
      <c r="II222" s="153">
        <v>0</v>
      </c>
      <c r="IJ222" s="123">
        <v>0</v>
      </c>
      <c r="IK222" s="153">
        <v>0</v>
      </c>
      <c r="IL222" s="95">
        <v>0</v>
      </c>
      <c r="IM222" s="95">
        <v>0</v>
      </c>
      <c r="IN222" s="95">
        <v>0</v>
      </c>
      <c r="IO222" s="95">
        <v>0</v>
      </c>
      <c r="IP222" s="95">
        <v>0</v>
      </c>
      <c r="IQ222" s="113" t="s">
        <v>1900</v>
      </c>
      <c r="IR222" s="113" t="s">
        <v>1900</v>
      </c>
      <c r="IS222" s="113" t="s">
        <v>1900</v>
      </c>
      <c r="IT222" s="95">
        <v>48</v>
      </c>
      <c r="IU222" s="95">
        <v>0</v>
      </c>
      <c r="IV222" s="113">
        <v>0</v>
      </c>
      <c r="IW222" s="95" t="s">
        <v>1900</v>
      </c>
      <c r="IX222" s="95" t="s">
        <v>1900</v>
      </c>
      <c r="IY222" s="124" t="s">
        <v>1900</v>
      </c>
      <c r="IZ222" s="124" t="s">
        <v>1900</v>
      </c>
      <c r="JA222" s="182" t="s">
        <v>267</v>
      </c>
      <c r="JB222" s="182">
        <v>0</v>
      </c>
      <c r="JC222" s="230">
        <v>0</v>
      </c>
      <c r="JD222" s="205"/>
    </row>
    <row r="223" spans="1:264" s="35" customFormat="1" ht="29.25" customHeight="1">
      <c r="A223" s="122" t="s">
        <v>307</v>
      </c>
      <c r="B223" s="158" t="s">
        <v>1818</v>
      </c>
      <c r="C223" s="158" t="s">
        <v>1822</v>
      </c>
      <c r="D223" s="55">
        <v>359</v>
      </c>
      <c r="E223" s="158" t="s">
        <v>1446</v>
      </c>
      <c r="F223" s="145">
        <v>399</v>
      </c>
      <c r="G223" s="55" t="s">
        <v>2197</v>
      </c>
      <c r="H223" s="123">
        <v>2</v>
      </c>
      <c r="I223" s="123">
        <v>3</v>
      </c>
      <c r="J223" s="124">
        <v>1.5</v>
      </c>
      <c r="K223" s="124">
        <v>17.05</v>
      </c>
      <c r="L223" s="123">
        <v>2</v>
      </c>
      <c r="M223" s="123">
        <v>1</v>
      </c>
      <c r="N223" s="123">
        <v>0</v>
      </c>
      <c r="O223" s="123">
        <v>0</v>
      </c>
      <c r="P223" s="123">
        <v>1</v>
      </c>
      <c r="Q223" s="123">
        <v>0</v>
      </c>
      <c r="R223" s="123">
        <v>0</v>
      </c>
      <c r="S223" s="123">
        <v>1</v>
      </c>
      <c r="T223" s="123">
        <v>0</v>
      </c>
      <c r="U223" s="123">
        <v>1</v>
      </c>
      <c r="V223" s="123">
        <v>0</v>
      </c>
      <c r="W223" s="123">
        <v>0</v>
      </c>
      <c r="X223" s="123">
        <v>0</v>
      </c>
      <c r="Y223" s="123">
        <v>0</v>
      </c>
      <c r="Z223" s="123">
        <v>0</v>
      </c>
      <c r="AA223" s="123">
        <v>1</v>
      </c>
      <c r="AB223" s="123">
        <v>0</v>
      </c>
      <c r="AC223" s="123">
        <v>0</v>
      </c>
      <c r="AD223" s="123">
        <v>2</v>
      </c>
      <c r="AE223" s="123">
        <v>1</v>
      </c>
      <c r="AF223" s="123">
        <v>0</v>
      </c>
      <c r="AG223" s="123">
        <v>0</v>
      </c>
      <c r="AH223" s="123">
        <v>0</v>
      </c>
      <c r="AI223" s="123">
        <v>0</v>
      </c>
      <c r="AJ223" s="123">
        <v>0</v>
      </c>
      <c r="AK223" s="123">
        <v>0</v>
      </c>
      <c r="AL223" s="123">
        <v>0</v>
      </c>
      <c r="AM223" s="123">
        <v>0</v>
      </c>
      <c r="AN223" s="125">
        <v>822.5</v>
      </c>
      <c r="AO223" s="125">
        <v>822.5</v>
      </c>
      <c r="AP223" s="123">
        <v>0</v>
      </c>
      <c r="AQ223" s="123">
        <v>0</v>
      </c>
      <c r="AR223" s="123">
        <v>1</v>
      </c>
      <c r="AS223" s="123">
        <v>0</v>
      </c>
      <c r="AT223" s="123">
        <v>0</v>
      </c>
      <c r="AU223" s="123">
        <v>0</v>
      </c>
      <c r="AV223" s="123">
        <v>0</v>
      </c>
      <c r="AW223" s="123">
        <v>0</v>
      </c>
      <c r="AX223" s="123">
        <v>0</v>
      </c>
      <c r="AY223" s="123">
        <v>0</v>
      </c>
      <c r="AZ223" s="123">
        <v>1</v>
      </c>
      <c r="BA223" s="125">
        <v>48135</v>
      </c>
      <c r="BB223" s="125">
        <v>48135</v>
      </c>
      <c r="BC223" s="123">
        <v>0</v>
      </c>
      <c r="BD223" s="123">
        <v>1</v>
      </c>
      <c r="BE223" s="123">
        <v>0</v>
      </c>
      <c r="BF223" s="123">
        <v>0</v>
      </c>
      <c r="BG223" s="123">
        <v>0</v>
      </c>
      <c r="BH223" s="123">
        <v>0</v>
      </c>
      <c r="BI223" s="123">
        <v>0</v>
      </c>
      <c r="BJ223" s="123">
        <v>0</v>
      </c>
      <c r="BK223" s="123">
        <v>0</v>
      </c>
      <c r="BL223" s="123">
        <v>0</v>
      </c>
      <c r="BM223" s="123">
        <v>0</v>
      </c>
      <c r="BN223" s="123">
        <v>0</v>
      </c>
      <c r="BO223" s="123">
        <v>0</v>
      </c>
      <c r="BP223" s="123">
        <v>0</v>
      </c>
      <c r="BQ223" s="123">
        <v>0</v>
      </c>
      <c r="BR223" s="123">
        <v>0</v>
      </c>
      <c r="BS223" s="123">
        <v>0</v>
      </c>
      <c r="BT223" s="123">
        <v>1</v>
      </c>
      <c r="BU223" s="123">
        <v>0</v>
      </c>
      <c r="BV223" s="123">
        <v>0</v>
      </c>
      <c r="BW223" s="123">
        <v>0</v>
      </c>
      <c r="BX223" s="123">
        <v>2</v>
      </c>
      <c r="BY223" s="125">
        <v>48135</v>
      </c>
      <c r="BZ223" s="125">
        <v>48135</v>
      </c>
      <c r="CA223" s="123">
        <v>0</v>
      </c>
      <c r="CB223" s="125"/>
      <c r="CC223" s="125"/>
      <c r="CD223" s="123">
        <v>0</v>
      </c>
      <c r="CE223" s="125"/>
      <c r="CF223" s="125"/>
      <c r="CG223" s="123">
        <v>1</v>
      </c>
      <c r="CH223" s="123">
        <v>0</v>
      </c>
      <c r="CI223" s="123">
        <v>0</v>
      </c>
      <c r="CJ223" s="123">
        <v>1</v>
      </c>
      <c r="CK223" s="123">
        <v>0</v>
      </c>
      <c r="CL223" s="123">
        <v>0</v>
      </c>
      <c r="CM223" s="126">
        <v>0</v>
      </c>
      <c r="CN223" s="123">
        <v>1</v>
      </c>
      <c r="CO223" s="126">
        <v>0.5</v>
      </c>
      <c r="CP223" s="123">
        <v>1</v>
      </c>
      <c r="CQ223" s="123">
        <v>0</v>
      </c>
      <c r="CR223" s="126">
        <v>0</v>
      </c>
      <c r="CS223" s="123">
        <v>0</v>
      </c>
      <c r="CT223" s="126">
        <f t="shared" si="33"/>
        <v>0</v>
      </c>
      <c r="CU223" s="123">
        <v>0</v>
      </c>
      <c r="CV223" s="126">
        <f t="shared" si="34"/>
        <v>0</v>
      </c>
      <c r="CW223" s="123">
        <v>0</v>
      </c>
      <c r="CX223" s="126">
        <f t="shared" si="35"/>
        <v>0</v>
      </c>
      <c r="CY223" s="123">
        <v>0</v>
      </c>
      <c r="CZ223" s="126">
        <f t="shared" si="36"/>
        <v>0</v>
      </c>
      <c r="DA223" s="122" t="s">
        <v>1922</v>
      </c>
      <c r="DB223" s="55" t="s">
        <v>272</v>
      </c>
      <c r="DC223" s="55">
        <v>0</v>
      </c>
      <c r="DD223" s="55">
        <v>0</v>
      </c>
      <c r="DE223" s="78" t="s">
        <v>309</v>
      </c>
      <c r="DF223" s="127" t="s">
        <v>310</v>
      </c>
      <c r="DG223" s="78" t="s">
        <v>478</v>
      </c>
      <c r="DH223" s="127" t="s">
        <v>479</v>
      </c>
      <c r="DI223" s="78" t="s">
        <v>313</v>
      </c>
      <c r="DJ223" s="127" t="s">
        <v>314</v>
      </c>
      <c r="DK223" s="78" t="s">
        <v>280</v>
      </c>
      <c r="DL223" s="127" t="s">
        <v>315</v>
      </c>
      <c r="DM223" s="127" t="s">
        <v>316</v>
      </c>
      <c r="DN223" s="55" t="s">
        <v>1897</v>
      </c>
      <c r="DO223" s="68">
        <v>8.8737201365187701</v>
      </c>
      <c r="DP223" s="55" t="s">
        <v>1898</v>
      </c>
      <c r="DQ223" s="55" t="s">
        <v>272</v>
      </c>
      <c r="DR223" s="127" t="s">
        <v>317</v>
      </c>
      <c r="DS223" s="169" t="s">
        <v>2202</v>
      </c>
      <c r="DT223" s="78">
        <v>2020</v>
      </c>
      <c r="DU223" s="78" t="s">
        <v>267</v>
      </c>
      <c r="DV223" s="123">
        <v>10</v>
      </c>
      <c r="DW223" s="123">
        <v>2</v>
      </c>
      <c r="DX223" s="55">
        <v>0</v>
      </c>
      <c r="DY223" s="55">
        <v>8</v>
      </c>
      <c r="DZ223" s="55">
        <v>0</v>
      </c>
      <c r="EA223" s="55">
        <v>1</v>
      </c>
      <c r="EB223" s="123">
        <v>9</v>
      </c>
      <c r="EC223" s="55">
        <v>0</v>
      </c>
      <c r="ED223" s="55">
        <v>0</v>
      </c>
      <c r="EE223" s="55">
        <v>0</v>
      </c>
      <c r="EF223" s="55">
        <v>0</v>
      </c>
      <c r="EG223" s="55">
        <v>0</v>
      </c>
      <c r="EH223" s="78">
        <v>1</v>
      </c>
      <c r="EI223" s="78">
        <v>0</v>
      </c>
      <c r="EJ223" s="127" t="s">
        <v>1442</v>
      </c>
      <c r="EK223" s="127" t="s">
        <v>269</v>
      </c>
      <c r="EL223" s="81">
        <v>34880</v>
      </c>
      <c r="EM223" s="78">
        <v>25</v>
      </c>
      <c r="EN223" s="78" t="s">
        <v>390</v>
      </c>
      <c r="EO223" s="84">
        <v>1599</v>
      </c>
      <c r="EP223" s="78">
        <v>0.12</v>
      </c>
      <c r="EQ223" s="263">
        <v>1990.6713512612901</v>
      </c>
      <c r="ER223" s="263">
        <v>5437.2220440642404</v>
      </c>
      <c r="ES223" s="84">
        <f t="shared" si="37"/>
        <v>3446.5506928029504</v>
      </c>
      <c r="ET223" s="113">
        <f t="shared" si="38"/>
        <v>0.63388080620424803</v>
      </c>
      <c r="EU223" s="55">
        <v>0</v>
      </c>
      <c r="EV223" s="55">
        <v>0</v>
      </c>
      <c r="EW223" s="55" t="s">
        <v>1898</v>
      </c>
      <c r="EX223" s="78" t="s">
        <v>291</v>
      </c>
      <c r="EY223" s="158"/>
      <c r="EZ223" s="158"/>
      <c r="FA223" s="78" t="s">
        <v>272</v>
      </c>
      <c r="FB223" s="55" t="s">
        <v>51</v>
      </c>
      <c r="FC223" s="55" t="s">
        <v>1898</v>
      </c>
      <c r="FD223" s="122"/>
      <c r="FE223" s="55"/>
      <c r="FF223" s="127" t="s">
        <v>272</v>
      </c>
      <c r="FG223" s="55" t="s">
        <v>272</v>
      </c>
      <c r="FH223" s="78" t="s">
        <v>1447</v>
      </c>
      <c r="FI223" s="78" t="s">
        <v>826</v>
      </c>
      <c r="FJ223" s="55">
        <v>3803</v>
      </c>
      <c r="FK223" s="55">
        <v>5</v>
      </c>
      <c r="FL223" s="78" t="s">
        <v>827</v>
      </c>
      <c r="FM223" s="55"/>
      <c r="FN223" s="55" t="s">
        <v>1900</v>
      </c>
      <c r="FO223" s="55" t="s">
        <v>1900</v>
      </c>
      <c r="FP223" s="55">
        <v>0</v>
      </c>
      <c r="FQ223" s="125">
        <v>1459508.6119022882</v>
      </c>
      <c r="FR223" s="125">
        <v>145950.86119022881</v>
      </c>
      <c r="FS223" s="55" t="s">
        <v>1920</v>
      </c>
      <c r="FT223" s="55">
        <v>3</v>
      </c>
      <c r="FU223" s="55">
        <v>0</v>
      </c>
      <c r="FV223" s="125">
        <v>0</v>
      </c>
      <c r="FW223" s="55">
        <v>1</v>
      </c>
      <c r="FX223" s="125">
        <v>591581.17000000004</v>
      </c>
      <c r="FY223" s="55">
        <v>0</v>
      </c>
      <c r="FZ223" s="125">
        <v>0</v>
      </c>
      <c r="GA223" s="55" t="s">
        <v>1900</v>
      </c>
      <c r="GB223" s="55" t="s">
        <v>1900</v>
      </c>
      <c r="GC223" s="55" t="s">
        <v>1900</v>
      </c>
      <c r="GD223" s="124">
        <v>69.89</v>
      </c>
      <c r="GE223" s="124">
        <v>100</v>
      </c>
      <c r="GF223" s="125">
        <v>13947.27</v>
      </c>
      <c r="GG223" s="125">
        <v>6973.6350000000002</v>
      </c>
      <c r="GH223" s="125">
        <v>170825.55999999997</v>
      </c>
      <c r="GI223" s="125">
        <v>85412.779999999984</v>
      </c>
      <c r="GJ223" s="125">
        <v>9680.58</v>
      </c>
      <c r="GK223" s="125">
        <v>4840.29</v>
      </c>
      <c r="GL223" s="125">
        <v>10166.719999999999</v>
      </c>
      <c r="GM223" s="125">
        <v>5083.3599999999997</v>
      </c>
      <c r="GN223" s="125">
        <v>4792.2700000000004</v>
      </c>
      <c r="GO223" s="125">
        <v>2396.1350000000002</v>
      </c>
      <c r="GP223" s="125">
        <v>415.54</v>
      </c>
      <c r="GQ223" s="125">
        <v>207.77</v>
      </c>
      <c r="GR223" s="125">
        <v>688.55</v>
      </c>
      <c r="GS223" s="125">
        <v>344.27499999999998</v>
      </c>
      <c r="GT223" s="125">
        <v>145081.89999999997</v>
      </c>
      <c r="GU223" s="125">
        <v>72540.949999999983</v>
      </c>
      <c r="GV223" s="125">
        <v>-151756.96999999997</v>
      </c>
      <c r="GW223" s="125">
        <v>-75878.484999999986</v>
      </c>
      <c r="GX223" s="55">
        <v>0</v>
      </c>
      <c r="GY223" s="55">
        <v>0</v>
      </c>
      <c r="GZ223" s="55">
        <v>0</v>
      </c>
      <c r="HA223" s="55" t="s">
        <v>1901</v>
      </c>
      <c r="HB223" s="172">
        <v>0.61513099053106646</v>
      </c>
      <c r="HC223" s="123">
        <v>0</v>
      </c>
      <c r="HD223" s="153">
        <v>0</v>
      </c>
      <c r="HE223" s="123">
        <v>0</v>
      </c>
      <c r="HF223" s="153">
        <v>0</v>
      </c>
      <c r="HG223" s="123">
        <v>3</v>
      </c>
      <c r="HH223" s="153">
        <v>0.5</v>
      </c>
      <c r="HI223" s="123">
        <v>1</v>
      </c>
      <c r="HJ223" s="153">
        <v>0.5</v>
      </c>
      <c r="HK223" s="123">
        <v>1</v>
      </c>
      <c r="HL223" s="153">
        <v>0.16666666666666666</v>
      </c>
      <c r="HM223" s="123">
        <v>0</v>
      </c>
      <c r="HN223" s="153">
        <v>0</v>
      </c>
      <c r="HO223" s="123">
        <v>0</v>
      </c>
      <c r="HP223" s="153">
        <v>0</v>
      </c>
      <c r="HQ223" s="123">
        <v>0</v>
      </c>
      <c r="HR223" s="153">
        <v>0</v>
      </c>
      <c r="HS223" s="123">
        <v>0</v>
      </c>
      <c r="HT223" s="153">
        <v>0</v>
      </c>
      <c r="HU223" s="123">
        <v>0</v>
      </c>
      <c r="HV223" s="153">
        <v>0</v>
      </c>
      <c r="HW223" s="123"/>
      <c r="HX223" s="123"/>
      <c r="HY223" s="153"/>
      <c r="HZ223" s="123">
        <v>50</v>
      </c>
      <c r="IA223" s="153">
        <v>8.3333333333333339</v>
      </c>
      <c r="IB223" s="123">
        <v>0</v>
      </c>
      <c r="IC223" s="153">
        <v>0</v>
      </c>
      <c r="ID223" s="123">
        <v>5</v>
      </c>
      <c r="IE223" s="153">
        <v>0.83333333333333337</v>
      </c>
      <c r="IF223" s="123">
        <v>1</v>
      </c>
      <c r="IG223" s="153">
        <v>0.5</v>
      </c>
      <c r="IH223" s="123">
        <v>0</v>
      </c>
      <c r="II223" s="153">
        <v>0</v>
      </c>
      <c r="IJ223" s="123">
        <v>0</v>
      </c>
      <c r="IK223" s="153">
        <v>0</v>
      </c>
      <c r="IL223" s="95">
        <v>0</v>
      </c>
      <c r="IM223" s="95">
        <v>0</v>
      </c>
      <c r="IN223" s="95">
        <v>0</v>
      </c>
      <c r="IO223" s="95">
        <v>0</v>
      </c>
      <c r="IP223" s="95">
        <v>0</v>
      </c>
      <c r="IQ223" s="113" t="s">
        <v>1900</v>
      </c>
      <c r="IR223" s="113" t="s">
        <v>1900</v>
      </c>
      <c r="IS223" s="113" t="s">
        <v>1900</v>
      </c>
      <c r="IT223" s="95">
        <v>48</v>
      </c>
      <c r="IU223" s="95">
        <v>0</v>
      </c>
      <c r="IV223" s="113">
        <v>0</v>
      </c>
      <c r="IW223" s="95" t="s">
        <v>1900</v>
      </c>
      <c r="IX223" s="95" t="s">
        <v>1900</v>
      </c>
      <c r="IY223" s="124" t="s">
        <v>1900</v>
      </c>
      <c r="IZ223" s="124" t="s">
        <v>1900</v>
      </c>
      <c r="JA223" s="182" t="s">
        <v>267</v>
      </c>
      <c r="JB223" s="182">
        <v>0</v>
      </c>
      <c r="JC223" s="230">
        <v>0</v>
      </c>
      <c r="JD223" s="205"/>
    </row>
    <row r="224" spans="1:264" s="35" customFormat="1" ht="29.25" customHeight="1">
      <c r="A224" s="122" t="s">
        <v>307</v>
      </c>
      <c r="B224" s="158" t="s">
        <v>1818</v>
      </c>
      <c r="C224" s="158" t="s">
        <v>1822</v>
      </c>
      <c r="D224" s="55">
        <v>359</v>
      </c>
      <c r="E224" s="158" t="s">
        <v>1488</v>
      </c>
      <c r="F224" s="145">
        <v>559</v>
      </c>
      <c r="G224" s="55" t="s">
        <v>2195</v>
      </c>
      <c r="H224" s="123">
        <v>13</v>
      </c>
      <c r="I224" s="123">
        <v>34</v>
      </c>
      <c r="J224" s="124">
        <v>2.6153846000000001</v>
      </c>
      <c r="K224" s="124">
        <v>13.8153846</v>
      </c>
      <c r="L224" s="123">
        <v>13</v>
      </c>
      <c r="M224" s="123">
        <v>21</v>
      </c>
      <c r="N224" s="123">
        <v>1</v>
      </c>
      <c r="O224" s="123">
        <v>2</v>
      </c>
      <c r="P224" s="123">
        <v>1</v>
      </c>
      <c r="Q224" s="123">
        <v>5</v>
      </c>
      <c r="R224" s="123">
        <v>8</v>
      </c>
      <c r="S224" s="123">
        <v>5</v>
      </c>
      <c r="T224" s="123">
        <v>2</v>
      </c>
      <c r="U224" s="123">
        <v>4</v>
      </c>
      <c r="V224" s="123">
        <v>3</v>
      </c>
      <c r="W224" s="123">
        <v>3</v>
      </c>
      <c r="X224" s="123">
        <v>0</v>
      </c>
      <c r="Y224" s="123">
        <v>0</v>
      </c>
      <c r="Z224" s="123">
        <v>0</v>
      </c>
      <c r="AA224" s="123">
        <v>7</v>
      </c>
      <c r="AB224" s="123">
        <v>2</v>
      </c>
      <c r="AC224" s="123">
        <v>0</v>
      </c>
      <c r="AD224" s="123">
        <v>4</v>
      </c>
      <c r="AE224" s="123">
        <v>11</v>
      </c>
      <c r="AF224" s="123">
        <v>19</v>
      </c>
      <c r="AG224" s="123">
        <v>0</v>
      </c>
      <c r="AH224" s="123">
        <v>0</v>
      </c>
      <c r="AI224" s="123">
        <v>9</v>
      </c>
      <c r="AJ224" s="123">
        <v>1</v>
      </c>
      <c r="AK224" s="123">
        <v>2</v>
      </c>
      <c r="AL224" s="123">
        <v>0</v>
      </c>
      <c r="AM224" s="123">
        <v>0</v>
      </c>
      <c r="AN224" s="125">
        <v>482.92307692307691</v>
      </c>
      <c r="AO224" s="125">
        <v>447</v>
      </c>
      <c r="AP224" s="123">
        <v>0</v>
      </c>
      <c r="AQ224" s="123">
        <v>0</v>
      </c>
      <c r="AR224" s="123">
        <v>3</v>
      </c>
      <c r="AS224" s="123">
        <v>2</v>
      </c>
      <c r="AT224" s="123">
        <v>2</v>
      </c>
      <c r="AU224" s="123">
        <v>3</v>
      </c>
      <c r="AV224" s="123">
        <v>1</v>
      </c>
      <c r="AW224" s="123">
        <v>1</v>
      </c>
      <c r="AX224" s="123">
        <v>0</v>
      </c>
      <c r="AY224" s="123">
        <v>1</v>
      </c>
      <c r="AZ224" s="123">
        <v>0</v>
      </c>
      <c r="BA224" s="125">
        <v>21528</v>
      </c>
      <c r="BB224" s="125">
        <v>22764</v>
      </c>
      <c r="BC224" s="123">
        <v>0</v>
      </c>
      <c r="BD224" s="123">
        <v>3</v>
      </c>
      <c r="BE224" s="123">
        <v>2</v>
      </c>
      <c r="BF224" s="123">
        <v>0</v>
      </c>
      <c r="BG224" s="123">
        <v>3</v>
      </c>
      <c r="BH224" s="123">
        <v>2</v>
      </c>
      <c r="BI224" s="123">
        <v>1</v>
      </c>
      <c r="BJ224" s="123">
        <v>2</v>
      </c>
      <c r="BK224" s="123">
        <v>0</v>
      </c>
      <c r="BL224" s="123">
        <v>0</v>
      </c>
      <c r="BM224" s="123">
        <v>0</v>
      </c>
      <c r="BN224" s="123">
        <v>0</v>
      </c>
      <c r="BO224" s="123">
        <v>0</v>
      </c>
      <c r="BP224" s="123">
        <v>0</v>
      </c>
      <c r="BQ224" s="123">
        <v>0</v>
      </c>
      <c r="BR224" s="123">
        <v>0</v>
      </c>
      <c r="BS224" s="123">
        <v>0</v>
      </c>
      <c r="BT224" s="123">
        <v>0</v>
      </c>
      <c r="BU224" s="123">
        <v>0</v>
      </c>
      <c r="BV224" s="123">
        <v>0</v>
      </c>
      <c r="BW224" s="123">
        <v>0</v>
      </c>
      <c r="BX224" s="123">
        <v>5</v>
      </c>
      <c r="BY224" s="125">
        <v>28156.799999999999</v>
      </c>
      <c r="BZ224" s="125">
        <v>25824</v>
      </c>
      <c r="CA224" s="123">
        <v>8</v>
      </c>
      <c r="CB224" s="125">
        <v>23457.5</v>
      </c>
      <c r="CC224" s="125">
        <v>24792.5</v>
      </c>
      <c r="CD224" s="123">
        <v>4</v>
      </c>
      <c r="CE224" s="125">
        <v>13758</v>
      </c>
      <c r="CF224" s="125">
        <v>11574</v>
      </c>
      <c r="CG224" s="123">
        <v>10</v>
      </c>
      <c r="CH224" s="123">
        <v>3</v>
      </c>
      <c r="CI224" s="123">
        <v>0</v>
      </c>
      <c r="CJ224" s="123">
        <v>0</v>
      </c>
      <c r="CK224" s="123">
        <v>0</v>
      </c>
      <c r="CL224" s="123">
        <v>0</v>
      </c>
      <c r="CM224" s="126">
        <v>0</v>
      </c>
      <c r="CN224" s="123">
        <v>0</v>
      </c>
      <c r="CO224" s="126">
        <v>0</v>
      </c>
      <c r="CP224" s="123">
        <v>5</v>
      </c>
      <c r="CQ224" s="123">
        <v>1</v>
      </c>
      <c r="CR224" s="126">
        <v>2.9411764705882353E-2</v>
      </c>
      <c r="CS224" s="123">
        <v>0</v>
      </c>
      <c r="CT224" s="126">
        <f t="shared" si="33"/>
        <v>0</v>
      </c>
      <c r="CU224" s="123">
        <v>6</v>
      </c>
      <c r="CV224" s="126">
        <f t="shared" si="34"/>
        <v>0.46153846153846156</v>
      </c>
      <c r="CW224" s="123">
        <v>0</v>
      </c>
      <c r="CX224" s="126">
        <f t="shared" si="35"/>
        <v>0</v>
      </c>
      <c r="CY224" s="123">
        <v>1</v>
      </c>
      <c r="CZ224" s="126">
        <f t="shared" si="36"/>
        <v>7.6923076923076927E-2</v>
      </c>
      <c r="DA224" s="122" t="s">
        <v>1922</v>
      </c>
      <c r="DB224" s="55" t="s">
        <v>272</v>
      </c>
      <c r="DC224" s="55">
        <v>0</v>
      </c>
      <c r="DD224" s="55">
        <v>0</v>
      </c>
      <c r="DE224" s="78" t="s">
        <v>378</v>
      </c>
      <c r="DF224" s="127" t="s">
        <v>379</v>
      </c>
      <c r="DG224" s="78" t="s">
        <v>398</v>
      </c>
      <c r="DH224" s="127" t="s">
        <v>399</v>
      </c>
      <c r="DI224" s="78" t="s">
        <v>389</v>
      </c>
      <c r="DJ224" s="127" t="s">
        <v>400</v>
      </c>
      <c r="DK224" s="78" t="s">
        <v>401</v>
      </c>
      <c r="DL224" s="127" t="s">
        <v>402</v>
      </c>
      <c r="DM224" s="127" t="s">
        <v>403</v>
      </c>
      <c r="DN224" s="55" t="s">
        <v>1897</v>
      </c>
      <c r="DO224" s="69" t="s">
        <v>897</v>
      </c>
      <c r="DP224" s="55" t="s">
        <v>1898</v>
      </c>
      <c r="DQ224" s="55" t="s">
        <v>272</v>
      </c>
      <c r="DR224" s="127" t="s">
        <v>387</v>
      </c>
      <c r="DS224" s="169" t="s">
        <v>2203</v>
      </c>
      <c r="DT224" s="77"/>
      <c r="DU224" s="78" t="s">
        <v>267</v>
      </c>
      <c r="DV224" s="123">
        <v>13</v>
      </c>
      <c r="DW224" s="123">
        <v>13</v>
      </c>
      <c r="DX224" s="55">
        <v>0</v>
      </c>
      <c r="DY224" s="55">
        <v>0</v>
      </c>
      <c r="DZ224" s="55">
        <v>0</v>
      </c>
      <c r="EA224" s="55">
        <v>0</v>
      </c>
      <c r="EB224" s="123">
        <v>5</v>
      </c>
      <c r="EC224" s="55">
        <v>8</v>
      </c>
      <c r="ED224" s="55">
        <v>0</v>
      </c>
      <c r="EE224" s="55">
        <v>0</v>
      </c>
      <c r="EF224" s="55">
        <v>0</v>
      </c>
      <c r="EG224" s="55">
        <v>0</v>
      </c>
      <c r="EH224" s="78">
        <v>1</v>
      </c>
      <c r="EI224" s="78">
        <v>0</v>
      </c>
      <c r="EJ224" s="127" t="s">
        <v>268</v>
      </c>
      <c r="EK224" s="127" t="s">
        <v>290</v>
      </c>
      <c r="EL224" s="81">
        <v>37956</v>
      </c>
      <c r="EM224" s="78">
        <v>17</v>
      </c>
      <c r="EN224" s="78" t="s">
        <v>271</v>
      </c>
      <c r="EO224" s="84">
        <v>3600</v>
      </c>
      <c r="EP224" s="78">
        <v>0.11</v>
      </c>
      <c r="EQ224" s="263">
        <v>3606.3296320427698</v>
      </c>
      <c r="ER224" s="263">
        <v>5438.7644180416701</v>
      </c>
      <c r="ES224" s="84">
        <f t="shared" si="37"/>
        <v>1832.4347859989002</v>
      </c>
      <c r="ET224" s="113">
        <f t="shared" si="38"/>
        <v>0.33692115435636077</v>
      </c>
      <c r="EU224" s="55">
        <v>0</v>
      </c>
      <c r="EV224" s="55">
        <v>1</v>
      </c>
      <c r="EW224" s="55" t="s">
        <v>1898</v>
      </c>
      <c r="EX224" s="78" t="s">
        <v>390</v>
      </c>
      <c r="EY224" s="158"/>
      <c r="EZ224" s="158"/>
      <c r="FA224" s="78" t="s">
        <v>267</v>
      </c>
      <c r="FB224" s="55" t="s">
        <v>51</v>
      </c>
      <c r="FC224" s="55" t="s">
        <v>1898</v>
      </c>
      <c r="FD224" s="122"/>
      <c r="FE224" s="55"/>
      <c r="FF224" s="127" t="s">
        <v>272</v>
      </c>
      <c r="FG224" s="55" t="s">
        <v>272</v>
      </c>
      <c r="FH224" s="78" t="s">
        <v>982</v>
      </c>
      <c r="FI224" s="78" t="s">
        <v>515</v>
      </c>
      <c r="FJ224" s="55">
        <v>3809</v>
      </c>
      <c r="FK224" s="55">
        <v>1</v>
      </c>
      <c r="FL224" s="78" t="s">
        <v>516</v>
      </c>
      <c r="FM224" s="55"/>
      <c r="FN224" s="55" t="s">
        <v>1900</v>
      </c>
      <c r="FO224" s="55" t="s">
        <v>1900</v>
      </c>
      <c r="FP224" s="55">
        <v>1</v>
      </c>
      <c r="FQ224" s="125">
        <v>2676255.1007588934</v>
      </c>
      <c r="FR224" s="125">
        <v>205865.77698145335</v>
      </c>
      <c r="FS224" s="55">
        <v>3</v>
      </c>
      <c r="FT224" s="55">
        <v>3</v>
      </c>
      <c r="FU224" s="55">
        <v>0</v>
      </c>
      <c r="FV224" s="125">
        <v>0</v>
      </c>
      <c r="FW224" s="55">
        <v>0</v>
      </c>
      <c r="FX224" s="125">
        <v>0</v>
      </c>
      <c r="FY224" s="55">
        <v>0</v>
      </c>
      <c r="FZ224" s="125">
        <v>0</v>
      </c>
      <c r="GA224" s="55" t="s">
        <v>1900</v>
      </c>
      <c r="GB224" s="55" t="s">
        <v>1900</v>
      </c>
      <c r="GC224" s="55" t="s">
        <v>1900</v>
      </c>
      <c r="GD224" s="124">
        <v>87.37</v>
      </c>
      <c r="GE224" s="124">
        <v>38.46</v>
      </c>
      <c r="GF224" s="125">
        <v>70159.360000000001</v>
      </c>
      <c r="GG224" s="125">
        <v>5396.873846153846</v>
      </c>
      <c r="GH224" s="125">
        <v>266036.53000000003</v>
      </c>
      <c r="GI224" s="125">
        <v>20464.348461538462</v>
      </c>
      <c r="GJ224" s="125">
        <v>25697.55</v>
      </c>
      <c r="GK224" s="125">
        <v>1976.7346153846154</v>
      </c>
      <c r="GL224" s="125">
        <v>13216.75</v>
      </c>
      <c r="GM224" s="125">
        <v>1016.6730769230769</v>
      </c>
      <c r="GN224" s="125">
        <v>12731.63</v>
      </c>
      <c r="GO224" s="125">
        <v>979.3561538461538</v>
      </c>
      <c r="GP224" s="125">
        <v>1322.51</v>
      </c>
      <c r="GQ224" s="125">
        <v>101.73153846153846</v>
      </c>
      <c r="GR224" s="125">
        <v>1776.75</v>
      </c>
      <c r="GS224" s="125">
        <v>136.67307692307693</v>
      </c>
      <c r="GT224" s="125">
        <v>211291.34000000003</v>
      </c>
      <c r="GU224" s="125">
        <v>16253.180000000002</v>
      </c>
      <c r="GV224" s="125">
        <v>-125452.45000000001</v>
      </c>
      <c r="GW224" s="125">
        <v>-9650.1884615384624</v>
      </c>
      <c r="GX224" s="55">
        <v>0</v>
      </c>
      <c r="GY224" s="55">
        <v>0</v>
      </c>
      <c r="GZ224" s="55">
        <v>0</v>
      </c>
      <c r="HA224" s="55" t="s">
        <v>1898</v>
      </c>
      <c r="HB224" s="172">
        <v>0.34344657665278749</v>
      </c>
      <c r="HC224" s="123">
        <v>0</v>
      </c>
      <c r="HD224" s="153">
        <v>0</v>
      </c>
      <c r="HE224" s="123">
        <v>1</v>
      </c>
      <c r="HF224" s="153">
        <v>7.6923076923076927E-2</v>
      </c>
      <c r="HG224" s="123">
        <v>55</v>
      </c>
      <c r="HH224" s="153">
        <v>1.4102564102564101</v>
      </c>
      <c r="HI224" s="123">
        <v>0</v>
      </c>
      <c r="HJ224" s="153">
        <v>0</v>
      </c>
      <c r="HK224" s="123">
        <v>3</v>
      </c>
      <c r="HL224" s="153">
        <v>7.6923076923076927E-2</v>
      </c>
      <c r="HM224" s="123">
        <v>0</v>
      </c>
      <c r="HN224" s="153">
        <v>0</v>
      </c>
      <c r="HO224" s="123">
        <v>21</v>
      </c>
      <c r="HP224" s="153">
        <v>0.53846153846153844</v>
      </c>
      <c r="HQ224" s="123">
        <v>7</v>
      </c>
      <c r="HR224" s="153">
        <v>0.17948717948717949</v>
      </c>
      <c r="HS224" s="123">
        <v>0</v>
      </c>
      <c r="HT224" s="153">
        <v>0</v>
      </c>
      <c r="HU224" s="123">
        <v>0</v>
      </c>
      <c r="HV224" s="153">
        <v>0</v>
      </c>
      <c r="HW224" s="123">
        <v>1</v>
      </c>
      <c r="HX224" s="123">
        <v>0.33333333333333331</v>
      </c>
      <c r="HY224" s="153">
        <v>2.7777777777777776E-2</v>
      </c>
      <c r="HZ224" s="123">
        <v>505</v>
      </c>
      <c r="IA224" s="153">
        <v>12.948717948717949</v>
      </c>
      <c r="IB224" s="123">
        <v>2</v>
      </c>
      <c r="IC224" s="153">
        <v>0.15384615384615385</v>
      </c>
      <c r="ID224" s="123">
        <v>78</v>
      </c>
      <c r="IE224" s="153">
        <v>2</v>
      </c>
      <c r="IF224" s="123">
        <v>11</v>
      </c>
      <c r="IG224" s="153">
        <v>0.84615384615384615</v>
      </c>
      <c r="IH224" s="123">
        <v>0</v>
      </c>
      <c r="II224" s="153">
        <v>0</v>
      </c>
      <c r="IJ224" s="123">
        <v>0</v>
      </c>
      <c r="IK224" s="153">
        <v>0</v>
      </c>
      <c r="IL224" s="95">
        <v>0</v>
      </c>
      <c r="IM224" s="95">
        <v>0</v>
      </c>
      <c r="IN224" s="95">
        <v>0</v>
      </c>
      <c r="IO224" s="95">
        <v>0</v>
      </c>
      <c r="IP224" s="95">
        <v>0</v>
      </c>
      <c r="IQ224" s="113" t="s">
        <v>1900</v>
      </c>
      <c r="IR224" s="113" t="s">
        <v>1900</v>
      </c>
      <c r="IS224" s="113" t="s">
        <v>1900</v>
      </c>
      <c r="IT224" s="95">
        <v>43</v>
      </c>
      <c r="IU224" s="95">
        <v>1</v>
      </c>
      <c r="IV224" s="113">
        <v>7.6923076923076927E-2</v>
      </c>
      <c r="IW224" s="95" t="s">
        <v>1900</v>
      </c>
      <c r="IX224" s="95" t="s">
        <v>1900</v>
      </c>
      <c r="IY224" s="124" t="s">
        <v>1900</v>
      </c>
      <c r="IZ224" s="124" t="s">
        <v>1900</v>
      </c>
      <c r="JA224" s="182" t="s">
        <v>267</v>
      </c>
      <c r="JB224" s="182">
        <v>13</v>
      </c>
      <c r="JC224" s="230">
        <v>1</v>
      </c>
      <c r="JD224" s="205"/>
    </row>
    <row r="225" spans="1:264" s="35" customFormat="1" ht="29.25" customHeight="1">
      <c r="A225" s="122" t="s">
        <v>307</v>
      </c>
      <c r="B225" s="158" t="s">
        <v>307</v>
      </c>
      <c r="C225" s="158" t="s">
        <v>1750</v>
      </c>
      <c r="D225" s="55">
        <v>76</v>
      </c>
      <c r="E225" s="158" t="s">
        <v>1100</v>
      </c>
      <c r="F225" s="145">
        <v>76</v>
      </c>
      <c r="G225" s="55" t="s">
        <v>2204</v>
      </c>
      <c r="H225" s="123">
        <v>1088</v>
      </c>
      <c r="I225" s="123">
        <v>2419</v>
      </c>
      <c r="J225" s="124">
        <v>2.2233456</v>
      </c>
      <c r="K225" s="124">
        <v>29.293658099999998</v>
      </c>
      <c r="L225" s="123">
        <v>944</v>
      </c>
      <c r="M225" s="123">
        <v>1475</v>
      </c>
      <c r="N225" s="123">
        <v>83</v>
      </c>
      <c r="O225" s="123">
        <v>117</v>
      </c>
      <c r="P225" s="123">
        <v>164</v>
      </c>
      <c r="Q225" s="123">
        <v>203</v>
      </c>
      <c r="R225" s="123">
        <v>168</v>
      </c>
      <c r="S225" s="123">
        <v>267</v>
      </c>
      <c r="T225" s="123">
        <v>211</v>
      </c>
      <c r="U225" s="123">
        <v>243</v>
      </c>
      <c r="V225" s="123">
        <v>167</v>
      </c>
      <c r="W225" s="123">
        <v>205</v>
      </c>
      <c r="X225" s="123">
        <v>320</v>
      </c>
      <c r="Y225" s="123">
        <v>173</v>
      </c>
      <c r="Z225" s="123">
        <v>98</v>
      </c>
      <c r="AA225" s="123">
        <v>474</v>
      </c>
      <c r="AB225" s="123">
        <v>722</v>
      </c>
      <c r="AC225" s="123">
        <v>591</v>
      </c>
      <c r="AD225" s="123">
        <v>76</v>
      </c>
      <c r="AE225" s="123">
        <v>501</v>
      </c>
      <c r="AF225" s="123">
        <v>1199</v>
      </c>
      <c r="AG225" s="123">
        <v>632</v>
      </c>
      <c r="AH225" s="123">
        <v>11</v>
      </c>
      <c r="AI225" s="123">
        <v>538</v>
      </c>
      <c r="AJ225" s="123">
        <v>156</v>
      </c>
      <c r="AK225" s="123">
        <v>23</v>
      </c>
      <c r="AL225" s="123">
        <v>17</v>
      </c>
      <c r="AM225" s="123">
        <v>131</v>
      </c>
      <c r="AN225" s="125">
        <v>595.66360294117646</v>
      </c>
      <c r="AO225" s="125">
        <v>445.5</v>
      </c>
      <c r="AP225" s="123">
        <v>20</v>
      </c>
      <c r="AQ225" s="123">
        <v>46</v>
      </c>
      <c r="AR225" s="123">
        <v>294</v>
      </c>
      <c r="AS225" s="123">
        <v>126</v>
      </c>
      <c r="AT225" s="123">
        <v>128</v>
      </c>
      <c r="AU225" s="123">
        <v>90</v>
      </c>
      <c r="AV225" s="123">
        <v>64</v>
      </c>
      <c r="AW225" s="123">
        <v>48</v>
      </c>
      <c r="AX225" s="123">
        <v>42</v>
      </c>
      <c r="AY225" s="123">
        <v>29</v>
      </c>
      <c r="AZ225" s="123">
        <v>201</v>
      </c>
      <c r="BA225" s="125">
        <v>30913.832713754648</v>
      </c>
      <c r="BB225" s="125">
        <v>19293</v>
      </c>
      <c r="BC225" s="123">
        <v>31</v>
      </c>
      <c r="BD225" s="123">
        <v>147</v>
      </c>
      <c r="BE225" s="123">
        <v>232</v>
      </c>
      <c r="BF225" s="123">
        <v>151</v>
      </c>
      <c r="BG225" s="123">
        <v>95</v>
      </c>
      <c r="BH225" s="123">
        <v>80</v>
      </c>
      <c r="BI225" s="123">
        <v>59</v>
      </c>
      <c r="BJ225" s="123">
        <v>54</v>
      </c>
      <c r="BK225" s="123">
        <v>34</v>
      </c>
      <c r="BL225" s="123">
        <v>36</v>
      </c>
      <c r="BM225" s="123">
        <v>30</v>
      </c>
      <c r="BN225" s="123">
        <v>23</v>
      </c>
      <c r="BO225" s="123">
        <v>10</v>
      </c>
      <c r="BP225" s="123">
        <v>13</v>
      </c>
      <c r="BQ225" s="123">
        <v>14</v>
      </c>
      <c r="BR225" s="123">
        <v>9</v>
      </c>
      <c r="BS225" s="123">
        <v>9</v>
      </c>
      <c r="BT225" s="123">
        <v>6</v>
      </c>
      <c r="BU225" s="123">
        <v>8</v>
      </c>
      <c r="BV225" s="123">
        <v>2</v>
      </c>
      <c r="BW225" s="123">
        <v>33</v>
      </c>
      <c r="BX225" s="123">
        <v>504</v>
      </c>
      <c r="BY225" s="125">
        <v>47657.507936507936</v>
      </c>
      <c r="BZ225" s="125">
        <v>34875</v>
      </c>
      <c r="CA225" s="123">
        <v>95</v>
      </c>
      <c r="CB225" s="125">
        <v>16509.8</v>
      </c>
      <c r="CC225" s="125">
        <v>13596</v>
      </c>
      <c r="CD225" s="123">
        <v>486</v>
      </c>
      <c r="CE225" s="125">
        <v>16681.862139917695</v>
      </c>
      <c r="CF225" s="125">
        <v>12305</v>
      </c>
      <c r="CG225" s="123">
        <v>689</v>
      </c>
      <c r="CH225" s="123">
        <v>197</v>
      </c>
      <c r="CI225" s="123">
        <v>116</v>
      </c>
      <c r="CJ225" s="123">
        <v>50</v>
      </c>
      <c r="CK225" s="123">
        <v>17</v>
      </c>
      <c r="CL225" s="123">
        <v>24</v>
      </c>
      <c r="CM225" s="126">
        <v>2.2058823529411766E-2</v>
      </c>
      <c r="CN225" s="123">
        <v>86</v>
      </c>
      <c r="CO225" s="126">
        <v>7.904411764705882E-2</v>
      </c>
      <c r="CP225" s="123">
        <v>487</v>
      </c>
      <c r="CQ225" s="123">
        <v>99</v>
      </c>
      <c r="CR225" s="126">
        <v>4.0926002480363786E-2</v>
      </c>
      <c r="CS225" s="123">
        <v>67</v>
      </c>
      <c r="CT225" s="126">
        <f t="shared" si="33"/>
        <v>6.158088235294118E-2</v>
      </c>
      <c r="CU225" s="123">
        <v>544</v>
      </c>
      <c r="CV225" s="126">
        <f t="shared" si="34"/>
        <v>0.5</v>
      </c>
      <c r="CW225" s="123">
        <v>33</v>
      </c>
      <c r="CX225" s="126">
        <f t="shared" si="35"/>
        <v>3.0330882352941176E-2</v>
      </c>
      <c r="CY225" s="123">
        <v>309</v>
      </c>
      <c r="CZ225" s="126">
        <f t="shared" si="36"/>
        <v>0.28400735294117646</v>
      </c>
      <c r="DA225" s="122" t="s">
        <v>2129</v>
      </c>
      <c r="DB225" s="55"/>
      <c r="DC225" s="55">
        <v>70</v>
      </c>
      <c r="DD225" s="55">
        <v>9</v>
      </c>
      <c r="DE225" s="78" t="s">
        <v>396</v>
      </c>
      <c r="DF225" s="127" t="s">
        <v>397</v>
      </c>
      <c r="DG225" s="78" t="s">
        <v>398</v>
      </c>
      <c r="DH225" s="127" t="s">
        <v>399</v>
      </c>
      <c r="DI225" s="78" t="s">
        <v>389</v>
      </c>
      <c r="DJ225" s="127" t="s">
        <v>400</v>
      </c>
      <c r="DK225" s="78" t="s">
        <v>401</v>
      </c>
      <c r="DL225" s="127" t="s">
        <v>402</v>
      </c>
      <c r="DM225" s="127" t="s">
        <v>403</v>
      </c>
      <c r="DN225" s="55" t="s">
        <v>1897</v>
      </c>
      <c r="DO225" s="68">
        <v>11.31648434553</v>
      </c>
      <c r="DP225" s="55" t="s">
        <v>1898</v>
      </c>
      <c r="DQ225" s="55" t="s">
        <v>272</v>
      </c>
      <c r="DR225" s="127" t="s">
        <v>387</v>
      </c>
      <c r="DS225" s="169" t="s">
        <v>2205</v>
      </c>
      <c r="DT225" s="77"/>
      <c r="DU225" s="78" t="s">
        <v>267</v>
      </c>
      <c r="DV225" s="123">
        <v>1094</v>
      </c>
      <c r="DW225" s="123">
        <v>1090</v>
      </c>
      <c r="DX225" s="55">
        <v>2</v>
      </c>
      <c r="DY225" s="55">
        <v>2</v>
      </c>
      <c r="DZ225" s="55">
        <v>0</v>
      </c>
      <c r="EA225" s="55">
        <v>131</v>
      </c>
      <c r="EB225" s="123">
        <v>667</v>
      </c>
      <c r="EC225" s="55">
        <v>275</v>
      </c>
      <c r="ED225" s="55">
        <v>15</v>
      </c>
      <c r="EE225" s="55">
        <v>6</v>
      </c>
      <c r="EF225" s="55">
        <v>0</v>
      </c>
      <c r="EG225" s="55">
        <v>0</v>
      </c>
      <c r="EH225" s="78">
        <v>9</v>
      </c>
      <c r="EI225" s="78">
        <v>0</v>
      </c>
      <c r="EJ225" s="127" t="s">
        <v>268</v>
      </c>
      <c r="EK225" s="127" t="s">
        <v>269</v>
      </c>
      <c r="EL225" s="81">
        <v>21040</v>
      </c>
      <c r="EM225" s="78">
        <v>63</v>
      </c>
      <c r="EN225" s="78" t="s">
        <v>299</v>
      </c>
      <c r="EO225" s="84">
        <v>63621</v>
      </c>
      <c r="EP225" s="78">
        <v>10.78</v>
      </c>
      <c r="EQ225" s="263">
        <v>62380.699198916998</v>
      </c>
      <c r="ER225" s="263">
        <v>465320.70169118</v>
      </c>
      <c r="ES225" s="84">
        <f t="shared" si="37"/>
        <v>402940.00249226298</v>
      </c>
      <c r="ET225" s="113">
        <f t="shared" si="38"/>
        <v>0.86594041706677105</v>
      </c>
      <c r="EU225" s="55">
        <v>4</v>
      </c>
      <c r="EV225" s="55">
        <v>18</v>
      </c>
      <c r="EW225" s="55" t="s">
        <v>1898</v>
      </c>
      <c r="EX225" s="78" t="s">
        <v>371</v>
      </c>
      <c r="EY225" s="158"/>
      <c r="EZ225" s="158" t="s">
        <v>372</v>
      </c>
      <c r="FA225" s="78" t="s">
        <v>267</v>
      </c>
      <c r="FB225" s="55" t="s">
        <v>51</v>
      </c>
      <c r="FC225" s="55" t="s">
        <v>1901</v>
      </c>
      <c r="FD225" s="122"/>
      <c r="FE225" s="55"/>
      <c r="FF225" s="127" t="s">
        <v>267</v>
      </c>
      <c r="FG225" s="55" t="s">
        <v>1904</v>
      </c>
      <c r="FH225" s="78" t="s">
        <v>1101</v>
      </c>
      <c r="FI225" s="78" t="s">
        <v>515</v>
      </c>
      <c r="FJ225" s="55">
        <v>3809</v>
      </c>
      <c r="FK225" s="55" t="s">
        <v>1102</v>
      </c>
      <c r="FL225" s="78" t="s">
        <v>516</v>
      </c>
      <c r="FM225" s="55"/>
      <c r="FN225" s="55" t="s">
        <v>1900</v>
      </c>
      <c r="FO225" s="55" t="s">
        <v>1900</v>
      </c>
      <c r="FP225" s="55">
        <v>3</v>
      </c>
      <c r="FQ225" s="125">
        <v>174239829.66725999</v>
      </c>
      <c r="FR225" s="125">
        <v>159268.58287683729</v>
      </c>
      <c r="FS225" s="55">
        <v>2.88</v>
      </c>
      <c r="FT225" s="55">
        <v>3.25</v>
      </c>
      <c r="FU225" s="55">
        <v>0</v>
      </c>
      <c r="FV225" s="125">
        <v>1591050.02</v>
      </c>
      <c r="FW225" s="55">
        <v>0</v>
      </c>
      <c r="FX225" s="125">
        <v>556067.44999999995</v>
      </c>
      <c r="FY225" s="55">
        <v>0</v>
      </c>
      <c r="FZ225" s="125">
        <v>30228860.490000002</v>
      </c>
      <c r="GA225" s="55" t="s">
        <v>1900</v>
      </c>
      <c r="GB225" s="55" t="s">
        <v>1901</v>
      </c>
      <c r="GC225" s="55" t="s">
        <v>1900</v>
      </c>
      <c r="GD225" s="124">
        <v>96.53</v>
      </c>
      <c r="GE225" s="124">
        <v>25.6</v>
      </c>
      <c r="GF225" s="125">
        <v>7626791.2200000007</v>
      </c>
      <c r="GG225" s="125">
        <v>6997.0561651376156</v>
      </c>
      <c r="GH225" s="125">
        <v>12730925.059999997</v>
      </c>
      <c r="GI225" s="125">
        <v>11679.747761467886</v>
      </c>
      <c r="GJ225" s="125">
        <v>895780.45</v>
      </c>
      <c r="GK225" s="125">
        <v>821.81692660550459</v>
      </c>
      <c r="GL225" s="125">
        <v>1118416.26</v>
      </c>
      <c r="GM225" s="125">
        <v>1026.0699633027523</v>
      </c>
      <c r="GN225" s="125">
        <v>1190995.29</v>
      </c>
      <c r="GO225" s="125">
        <v>1092.6562293577981</v>
      </c>
      <c r="GP225" s="125">
        <v>50216.9</v>
      </c>
      <c r="GQ225" s="125">
        <v>46.070550458715594</v>
      </c>
      <c r="GR225" s="125">
        <v>77665.509999999995</v>
      </c>
      <c r="GS225" s="125">
        <v>71.252761467889897</v>
      </c>
      <c r="GT225" s="125">
        <v>9397850.6499999966</v>
      </c>
      <c r="GU225" s="125">
        <v>8621.881330275226</v>
      </c>
      <c r="GV225" s="125">
        <v>1931852.3100000042</v>
      </c>
      <c r="GW225" s="125">
        <v>1772.3415688073433</v>
      </c>
      <c r="GX225" s="55">
        <v>0</v>
      </c>
      <c r="GY225" s="55">
        <v>0</v>
      </c>
      <c r="GZ225" s="55">
        <v>0</v>
      </c>
      <c r="HA225" s="55" t="s">
        <v>1901</v>
      </c>
      <c r="HB225" s="172">
        <v>0.65323999778843123</v>
      </c>
      <c r="HC225" s="123">
        <v>989</v>
      </c>
      <c r="HD225" s="153">
        <v>0.30244648318042816</v>
      </c>
      <c r="HE225" s="123">
        <v>62</v>
      </c>
      <c r="HF225" s="153">
        <v>5.6880733944954132E-2</v>
      </c>
      <c r="HG225" s="123">
        <v>4704</v>
      </c>
      <c r="HH225" s="153">
        <v>1.4385321100917432</v>
      </c>
      <c r="HI225" s="123">
        <v>61</v>
      </c>
      <c r="HJ225" s="153">
        <v>5.5963302752293581E-2</v>
      </c>
      <c r="HK225" s="123">
        <v>1591</v>
      </c>
      <c r="HL225" s="153">
        <v>0.48654434250764528</v>
      </c>
      <c r="HM225" s="123">
        <v>10</v>
      </c>
      <c r="HN225" s="153">
        <v>9.1743119266055051E-3</v>
      </c>
      <c r="HO225" s="123">
        <v>3650</v>
      </c>
      <c r="HP225" s="153">
        <v>1.1162079510703364</v>
      </c>
      <c r="HQ225" s="123">
        <v>2192</v>
      </c>
      <c r="HR225" s="153">
        <v>0.67033639143730883</v>
      </c>
      <c r="HS225" s="123">
        <v>17</v>
      </c>
      <c r="HT225" s="153">
        <v>8.5</v>
      </c>
      <c r="HU225" s="123">
        <v>42</v>
      </c>
      <c r="HV225" s="153">
        <v>21</v>
      </c>
      <c r="HW225" s="123">
        <v>749</v>
      </c>
      <c r="HX225" s="123">
        <v>249.66666666666666</v>
      </c>
      <c r="HY225" s="153">
        <v>1.1558641975308641</v>
      </c>
      <c r="HZ225" s="123">
        <v>26631</v>
      </c>
      <c r="IA225" s="153">
        <v>8.1440366972477065</v>
      </c>
      <c r="IB225" s="123">
        <v>56</v>
      </c>
      <c r="IC225" s="153">
        <v>5.1376146788990829E-2</v>
      </c>
      <c r="ID225" s="123">
        <v>16996</v>
      </c>
      <c r="IE225" s="153">
        <v>5.1975535168195712</v>
      </c>
      <c r="IF225" s="123">
        <v>1234</v>
      </c>
      <c r="IG225" s="153">
        <v>1.1321100917431193</v>
      </c>
      <c r="IH225" s="123">
        <v>1440</v>
      </c>
      <c r="II225" s="153">
        <v>0.44036697247706424</v>
      </c>
      <c r="IJ225" s="123">
        <v>260</v>
      </c>
      <c r="IK225" s="153">
        <v>0.23853211009174313</v>
      </c>
      <c r="IL225" s="95">
        <v>0</v>
      </c>
      <c r="IM225" s="95">
        <v>0</v>
      </c>
      <c r="IN225" s="95">
        <v>0</v>
      </c>
      <c r="IO225" s="95">
        <v>0</v>
      </c>
      <c r="IP225" s="95">
        <v>0</v>
      </c>
      <c r="IQ225" s="113" t="s">
        <v>1900</v>
      </c>
      <c r="IR225" s="113" t="s">
        <v>1900</v>
      </c>
      <c r="IS225" s="113" t="s">
        <v>1900</v>
      </c>
      <c r="IT225" s="95">
        <v>51</v>
      </c>
      <c r="IU225" s="95">
        <v>9</v>
      </c>
      <c r="IV225" s="113">
        <v>8.2568807339449546E-3</v>
      </c>
      <c r="IW225" s="95">
        <v>5</v>
      </c>
      <c r="IX225" s="95">
        <v>28</v>
      </c>
      <c r="IY225" s="124">
        <f>(IW225/$DW225)*100</f>
        <v>0.45871559633027525</v>
      </c>
      <c r="IZ225" s="124">
        <f>(IX225/$DW225)*100</f>
        <v>2.5688073394495414</v>
      </c>
      <c r="JA225" s="182" t="s">
        <v>272</v>
      </c>
      <c r="JB225" s="182">
        <v>77</v>
      </c>
      <c r="JC225" s="230">
        <v>7.0383912248628888E-2</v>
      </c>
      <c r="JD225" s="205"/>
    </row>
    <row r="226" spans="1:264" s="35" customFormat="1" ht="29.25" customHeight="1">
      <c r="A226" s="122" t="s">
        <v>307</v>
      </c>
      <c r="B226" s="158" t="s">
        <v>307</v>
      </c>
      <c r="C226" s="158" t="s">
        <v>1750</v>
      </c>
      <c r="D226" s="55">
        <v>76</v>
      </c>
      <c r="E226" s="158" t="s">
        <v>1104</v>
      </c>
      <c r="F226" s="145">
        <v>152</v>
      </c>
      <c r="G226" s="55" t="s">
        <v>2204</v>
      </c>
      <c r="H226" s="123">
        <v>148</v>
      </c>
      <c r="I226" s="123">
        <v>191</v>
      </c>
      <c r="J226" s="124">
        <v>1.2905405000000001</v>
      </c>
      <c r="K226" s="124">
        <v>19.098648600000001</v>
      </c>
      <c r="L226" s="123">
        <v>67</v>
      </c>
      <c r="M226" s="123">
        <v>124</v>
      </c>
      <c r="N226" s="123">
        <v>0</v>
      </c>
      <c r="O226" s="123">
        <v>0</v>
      </c>
      <c r="P226" s="123">
        <v>0</v>
      </c>
      <c r="Q226" s="123">
        <v>0</v>
      </c>
      <c r="R226" s="123">
        <v>0</v>
      </c>
      <c r="S226" s="123">
        <v>0</v>
      </c>
      <c r="T226" s="123">
        <v>0</v>
      </c>
      <c r="U226" s="123">
        <v>0</v>
      </c>
      <c r="V226" s="123">
        <v>0</v>
      </c>
      <c r="W226" s="123">
        <v>7</v>
      </c>
      <c r="X226" s="123">
        <v>43</v>
      </c>
      <c r="Y226" s="123">
        <v>86</v>
      </c>
      <c r="Z226" s="123">
        <v>55</v>
      </c>
      <c r="AA226" s="123">
        <v>0</v>
      </c>
      <c r="AB226" s="123">
        <v>190</v>
      </c>
      <c r="AC226" s="123">
        <v>184</v>
      </c>
      <c r="AD226" s="123">
        <v>6</v>
      </c>
      <c r="AE226" s="123">
        <v>9</v>
      </c>
      <c r="AF226" s="123">
        <v>35</v>
      </c>
      <c r="AG226" s="123">
        <v>140</v>
      </c>
      <c r="AH226" s="123">
        <v>1</v>
      </c>
      <c r="AI226" s="123">
        <v>116</v>
      </c>
      <c r="AJ226" s="123">
        <v>42</v>
      </c>
      <c r="AK226" s="123">
        <v>5</v>
      </c>
      <c r="AL226" s="123">
        <v>10</v>
      </c>
      <c r="AM226" s="123">
        <v>8</v>
      </c>
      <c r="AN226" s="125">
        <v>318.81081081081084</v>
      </c>
      <c r="AO226" s="125">
        <v>254</v>
      </c>
      <c r="AP226" s="123">
        <v>1</v>
      </c>
      <c r="AQ226" s="123">
        <v>7</v>
      </c>
      <c r="AR226" s="123">
        <v>86</v>
      </c>
      <c r="AS226" s="123">
        <v>38</v>
      </c>
      <c r="AT226" s="123">
        <v>4</v>
      </c>
      <c r="AU226" s="123">
        <v>3</v>
      </c>
      <c r="AV226" s="123">
        <v>1</v>
      </c>
      <c r="AW226" s="123">
        <v>3</v>
      </c>
      <c r="AX226" s="123">
        <v>3</v>
      </c>
      <c r="AY226" s="123">
        <v>0</v>
      </c>
      <c r="AZ226" s="123">
        <v>2</v>
      </c>
      <c r="BA226" s="125">
        <v>13369.360544217687</v>
      </c>
      <c r="BB226" s="125">
        <v>10536</v>
      </c>
      <c r="BC226" s="123">
        <v>1</v>
      </c>
      <c r="BD226" s="123">
        <v>21</v>
      </c>
      <c r="BE226" s="123">
        <v>89</v>
      </c>
      <c r="BF226" s="123">
        <v>23</v>
      </c>
      <c r="BG226" s="123">
        <v>3</v>
      </c>
      <c r="BH226" s="123">
        <v>2</v>
      </c>
      <c r="BI226" s="123">
        <v>5</v>
      </c>
      <c r="BJ226" s="123">
        <v>1</v>
      </c>
      <c r="BK226" s="123">
        <v>1</v>
      </c>
      <c r="BL226" s="123">
        <v>1</v>
      </c>
      <c r="BM226" s="123">
        <v>0</v>
      </c>
      <c r="BN226" s="123">
        <v>0</v>
      </c>
      <c r="BO226" s="123">
        <v>0</v>
      </c>
      <c r="BP226" s="123">
        <v>0</v>
      </c>
      <c r="BQ226" s="123">
        <v>0</v>
      </c>
      <c r="BR226" s="123">
        <v>0</v>
      </c>
      <c r="BS226" s="123">
        <v>0</v>
      </c>
      <c r="BT226" s="123">
        <v>0</v>
      </c>
      <c r="BU226" s="123">
        <v>0</v>
      </c>
      <c r="BV226" s="123">
        <v>0</v>
      </c>
      <c r="BW226" s="123">
        <v>0</v>
      </c>
      <c r="BX226" s="123">
        <v>4</v>
      </c>
      <c r="BY226" s="125">
        <v>32736.75</v>
      </c>
      <c r="BZ226" s="125">
        <v>31941.5</v>
      </c>
      <c r="CA226" s="123">
        <v>4</v>
      </c>
      <c r="CB226" s="125">
        <v>10074</v>
      </c>
      <c r="CC226" s="125">
        <v>9750</v>
      </c>
      <c r="CD226" s="123">
        <v>139</v>
      </c>
      <c r="CE226" s="125">
        <v>12906.856115107914</v>
      </c>
      <c r="CF226" s="125">
        <v>10536</v>
      </c>
      <c r="CG226" s="123">
        <v>136</v>
      </c>
      <c r="CH226" s="123">
        <v>9</v>
      </c>
      <c r="CI226" s="123">
        <v>2</v>
      </c>
      <c r="CJ226" s="123">
        <v>0</v>
      </c>
      <c r="CK226" s="123">
        <v>0</v>
      </c>
      <c r="CL226" s="123">
        <v>0</v>
      </c>
      <c r="CM226" s="126">
        <v>0</v>
      </c>
      <c r="CN226" s="123">
        <v>0</v>
      </c>
      <c r="CO226" s="126">
        <v>0</v>
      </c>
      <c r="CP226" s="123">
        <v>124</v>
      </c>
      <c r="CQ226" s="123">
        <v>0</v>
      </c>
      <c r="CR226" s="126">
        <v>0</v>
      </c>
      <c r="CS226" s="123">
        <v>36</v>
      </c>
      <c r="CT226" s="126">
        <f t="shared" si="33"/>
        <v>0.24324324324324326</v>
      </c>
      <c r="CU226" s="123">
        <v>75</v>
      </c>
      <c r="CV226" s="126">
        <f t="shared" si="34"/>
        <v>0.5067567567567568</v>
      </c>
      <c r="CW226" s="123">
        <v>36</v>
      </c>
      <c r="CX226" s="126">
        <f t="shared" si="35"/>
        <v>0.24324324324324326</v>
      </c>
      <c r="CY226" s="123">
        <v>75</v>
      </c>
      <c r="CZ226" s="126">
        <f t="shared" si="36"/>
        <v>0.5067567567567568</v>
      </c>
      <c r="DA226" s="122" t="s">
        <v>2129</v>
      </c>
      <c r="DB226" s="55"/>
      <c r="DC226" s="55">
        <v>16</v>
      </c>
      <c r="DD226" s="55">
        <v>0</v>
      </c>
      <c r="DE226" s="78" t="s">
        <v>396</v>
      </c>
      <c r="DF226" s="127" t="s">
        <v>397</v>
      </c>
      <c r="DG226" s="78" t="s">
        <v>398</v>
      </c>
      <c r="DH226" s="127" t="s">
        <v>399</v>
      </c>
      <c r="DI226" s="78" t="s">
        <v>389</v>
      </c>
      <c r="DJ226" s="127" t="s">
        <v>400</v>
      </c>
      <c r="DK226" s="78" t="s">
        <v>401</v>
      </c>
      <c r="DL226" s="127" t="s">
        <v>402</v>
      </c>
      <c r="DM226" s="127" t="s">
        <v>403</v>
      </c>
      <c r="DN226" s="55" t="s">
        <v>1897</v>
      </c>
      <c r="DO226" s="68">
        <v>11.31648434553</v>
      </c>
      <c r="DP226" s="55" t="s">
        <v>1898</v>
      </c>
      <c r="DQ226" s="55" t="s">
        <v>272</v>
      </c>
      <c r="DR226" s="127" t="s">
        <v>387</v>
      </c>
      <c r="DS226" s="169" t="s">
        <v>2206</v>
      </c>
      <c r="DT226" s="77"/>
      <c r="DU226" s="78" t="s">
        <v>519</v>
      </c>
      <c r="DV226" s="123">
        <v>150</v>
      </c>
      <c r="DW226" s="123">
        <v>148</v>
      </c>
      <c r="DX226" s="55">
        <v>1</v>
      </c>
      <c r="DY226" s="55">
        <v>1</v>
      </c>
      <c r="DZ226" s="55">
        <v>31</v>
      </c>
      <c r="EA226" s="55">
        <v>119</v>
      </c>
      <c r="EB226" s="123">
        <v>0</v>
      </c>
      <c r="EC226" s="55">
        <v>0</v>
      </c>
      <c r="ED226" s="55">
        <v>0</v>
      </c>
      <c r="EE226" s="55">
        <v>0</v>
      </c>
      <c r="EF226" s="55">
        <v>0</v>
      </c>
      <c r="EG226" s="55">
        <v>0</v>
      </c>
      <c r="EH226" s="78">
        <v>1</v>
      </c>
      <c r="EI226" s="78">
        <v>0</v>
      </c>
      <c r="EJ226" s="127" t="s">
        <v>268</v>
      </c>
      <c r="EK226" s="127" t="s">
        <v>269</v>
      </c>
      <c r="EL226" s="81">
        <v>23985</v>
      </c>
      <c r="EM226" s="78">
        <v>55</v>
      </c>
      <c r="EN226" s="78" t="s">
        <v>299</v>
      </c>
      <c r="EO226" s="84">
        <v>5618</v>
      </c>
      <c r="EP226" s="78">
        <v>0.6</v>
      </c>
      <c r="EQ226" s="263">
        <v>6234.0170999193497</v>
      </c>
      <c r="ER226" s="263">
        <v>14697.349909078001</v>
      </c>
      <c r="ES226" s="84">
        <f t="shared" si="37"/>
        <v>8463.3328091586518</v>
      </c>
      <c r="ET226" s="113">
        <f t="shared" si="38"/>
        <v>0.57584073737886377</v>
      </c>
      <c r="EU226" s="55">
        <v>0</v>
      </c>
      <c r="EV226" s="55">
        <v>2</v>
      </c>
      <c r="EW226" s="55" t="s">
        <v>1901</v>
      </c>
      <c r="EX226" s="78" t="s">
        <v>371</v>
      </c>
      <c r="EY226" s="158"/>
      <c r="EZ226" s="158" t="s">
        <v>372</v>
      </c>
      <c r="FA226" s="78" t="s">
        <v>267</v>
      </c>
      <c r="FB226" s="55" t="s">
        <v>51</v>
      </c>
      <c r="FC226" s="55" t="s">
        <v>1901</v>
      </c>
      <c r="FD226" s="122"/>
      <c r="FE226" s="55"/>
      <c r="FF226" s="127" t="s">
        <v>267</v>
      </c>
      <c r="FG226" s="55" t="s">
        <v>1904</v>
      </c>
      <c r="FH226" s="78" t="s">
        <v>1105</v>
      </c>
      <c r="FI226" s="78" t="s">
        <v>515</v>
      </c>
      <c r="FJ226" s="55">
        <v>3809</v>
      </c>
      <c r="FK226" s="55">
        <v>1</v>
      </c>
      <c r="FL226" s="78" t="s">
        <v>516</v>
      </c>
      <c r="FM226" s="55"/>
      <c r="FN226" s="55" t="s">
        <v>1900</v>
      </c>
      <c r="FO226" s="55" t="s">
        <v>1900</v>
      </c>
      <c r="FP226" s="55">
        <v>0</v>
      </c>
      <c r="FQ226" s="125">
        <v>21125841.386751853</v>
      </c>
      <c r="FR226" s="125">
        <v>140838.94257834568</v>
      </c>
      <c r="FS226" s="55">
        <v>3</v>
      </c>
      <c r="FT226" s="55" t="s">
        <v>1920</v>
      </c>
      <c r="FU226" s="55">
        <v>0</v>
      </c>
      <c r="FV226" s="125">
        <v>0</v>
      </c>
      <c r="FW226" s="55">
        <v>0</v>
      </c>
      <c r="FX226" s="125">
        <v>46197.71</v>
      </c>
      <c r="FY226" s="55">
        <v>0</v>
      </c>
      <c r="FZ226" s="125">
        <v>436421.18</v>
      </c>
      <c r="GA226" s="55" t="s">
        <v>1900</v>
      </c>
      <c r="GB226" s="55" t="s">
        <v>1901</v>
      </c>
      <c r="GC226" s="55" t="s">
        <v>1900</v>
      </c>
      <c r="GD226" s="124">
        <v>101.16</v>
      </c>
      <c r="GE226" s="124">
        <v>8.7799999999999994</v>
      </c>
      <c r="GF226" s="125">
        <v>533932.62</v>
      </c>
      <c r="GG226" s="125">
        <v>3607.652837837838</v>
      </c>
      <c r="GH226" s="125">
        <v>1575993.3399999999</v>
      </c>
      <c r="GI226" s="125">
        <v>10648.603648648648</v>
      </c>
      <c r="GJ226" s="125">
        <v>92117.31</v>
      </c>
      <c r="GK226" s="125">
        <v>622.41425675675669</v>
      </c>
      <c r="GL226" s="125">
        <v>155795.82</v>
      </c>
      <c r="GM226" s="125">
        <v>1052.6744594594595</v>
      </c>
      <c r="GN226" s="125">
        <v>84828.86</v>
      </c>
      <c r="GO226" s="125">
        <v>573.16797297297296</v>
      </c>
      <c r="GP226" s="125">
        <v>9049.2900000000009</v>
      </c>
      <c r="GQ226" s="125">
        <v>61.143851351351358</v>
      </c>
      <c r="GR226" s="125">
        <v>6594.69</v>
      </c>
      <c r="GS226" s="125">
        <v>44.558716216216212</v>
      </c>
      <c r="GT226" s="125">
        <v>1227607.3699999999</v>
      </c>
      <c r="GU226" s="125">
        <v>8294.6443918918903</v>
      </c>
      <c r="GV226" s="125">
        <v>-94452.020000000019</v>
      </c>
      <c r="GW226" s="125">
        <v>-638.1893243243245</v>
      </c>
      <c r="GX226" s="55">
        <v>0</v>
      </c>
      <c r="GY226" s="55">
        <v>0</v>
      </c>
      <c r="GZ226" s="55">
        <v>0</v>
      </c>
      <c r="HA226" s="55" t="s">
        <v>1898</v>
      </c>
      <c r="HB226" s="172">
        <v>0.59300210202858994</v>
      </c>
      <c r="HC226" s="123">
        <v>6</v>
      </c>
      <c r="HD226" s="153">
        <v>1.3513513513513514E-2</v>
      </c>
      <c r="HE226" s="123">
        <v>0</v>
      </c>
      <c r="HF226" s="153">
        <v>0</v>
      </c>
      <c r="HG226" s="123">
        <v>294</v>
      </c>
      <c r="HH226" s="153">
        <v>0.66216216216216217</v>
      </c>
      <c r="HI226" s="123">
        <v>5</v>
      </c>
      <c r="HJ226" s="153">
        <v>3.3783783783783786E-2</v>
      </c>
      <c r="HK226" s="123">
        <v>117</v>
      </c>
      <c r="HL226" s="153">
        <v>0.26351351351351349</v>
      </c>
      <c r="HM226" s="123">
        <v>0</v>
      </c>
      <c r="HN226" s="153">
        <v>0</v>
      </c>
      <c r="HO226" s="123">
        <v>214</v>
      </c>
      <c r="HP226" s="153">
        <v>0.48198198198198194</v>
      </c>
      <c r="HQ226" s="123">
        <v>110</v>
      </c>
      <c r="HR226" s="153">
        <v>0.24774774774774774</v>
      </c>
      <c r="HS226" s="123">
        <v>3</v>
      </c>
      <c r="HT226" s="153">
        <v>1.5</v>
      </c>
      <c r="HU226" s="123">
        <v>5</v>
      </c>
      <c r="HV226" s="153">
        <v>2.5</v>
      </c>
      <c r="HW226" s="123">
        <v>115</v>
      </c>
      <c r="HX226" s="123">
        <v>38.333333333333336</v>
      </c>
      <c r="HY226" s="153">
        <v>1.5972222222222223</v>
      </c>
      <c r="HZ226" s="123">
        <v>2182</v>
      </c>
      <c r="IA226" s="153">
        <v>4.9144144144144146</v>
      </c>
      <c r="IB226" s="123">
        <v>6</v>
      </c>
      <c r="IC226" s="153">
        <v>4.0540540540540543E-2</v>
      </c>
      <c r="ID226" s="123">
        <v>1213</v>
      </c>
      <c r="IE226" s="153">
        <v>2.7319819819819817</v>
      </c>
      <c r="IF226" s="123">
        <v>62</v>
      </c>
      <c r="IG226" s="153">
        <v>0.41891891891891891</v>
      </c>
      <c r="IH226" s="123">
        <v>205</v>
      </c>
      <c r="II226" s="153">
        <v>0.46171171171171166</v>
      </c>
      <c r="IJ226" s="123">
        <v>8</v>
      </c>
      <c r="IK226" s="153">
        <v>5.4054054054054057E-2</v>
      </c>
      <c r="IL226" s="95">
        <v>0</v>
      </c>
      <c r="IM226" s="95">
        <v>0</v>
      </c>
      <c r="IN226" s="95">
        <v>0</v>
      </c>
      <c r="IO226" s="95">
        <v>0</v>
      </c>
      <c r="IP226" s="95">
        <v>0</v>
      </c>
      <c r="IQ226" s="113" t="s">
        <v>1900</v>
      </c>
      <c r="IR226" s="113" t="s">
        <v>1900</v>
      </c>
      <c r="IS226" s="113" t="s">
        <v>1900</v>
      </c>
      <c r="IT226" s="95">
        <v>51</v>
      </c>
      <c r="IU226" s="95">
        <v>0</v>
      </c>
      <c r="IV226" s="113">
        <v>0</v>
      </c>
      <c r="IW226" s="95" t="s">
        <v>1900</v>
      </c>
      <c r="IX226" s="95" t="s">
        <v>1900</v>
      </c>
      <c r="IY226" s="124" t="s">
        <v>1900</v>
      </c>
      <c r="IZ226" s="124" t="s">
        <v>1900</v>
      </c>
      <c r="JA226" s="182" t="s">
        <v>267</v>
      </c>
      <c r="JB226" s="182">
        <v>21</v>
      </c>
      <c r="JC226" s="230">
        <v>0.14000000000000001</v>
      </c>
      <c r="JD226" s="205"/>
    </row>
    <row r="227" spans="1:264" s="35" customFormat="1" ht="29.25" customHeight="1">
      <c r="A227" s="122" t="s">
        <v>307</v>
      </c>
      <c r="B227" s="158" t="s">
        <v>307</v>
      </c>
      <c r="C227" s="158" t="s">
        <v>1750</v>
      </c>
      <c r="D227" s="55">
        <v>76</v>
      </c>
      <c r="E227" s="158" t="s">
        <v>1554</v>
      </c>
      <c r="F227" s="145">
        <v>266</v>
      </c>
      <c r="G227" s="55" t="s">
        <v>2204</v>
      </c>
      <c r="H227" s="123">
        <v>248</v>
      </c>
      <c r="I227" s="123">
        <v>610</v>
      </c>
      <c r="J227" s="124">
        <v>2.4596773999999999</v>
      </c>
      <c r="K227" s="124">
        <v>31.221371000000001</v>
      </c>
      <c r="L227" s="123">
        <v>253</v>
      </c>
      <c r="M227" s="123">
        <v>357</v>
      </c>
      <c r="N227" s="123">
        <v>21</v>
      </c>
      <c r="O227" s="123">
        <v>36</v>
      </c>
      <c r="P227" s="123">
        <v>35</v>
      </c>
      <c r="Q227" s="123">
        <v>47</v>
      </c>
      <c r="R227" s="123">
        <v>45</v>
      </c>
      <c r="S227" s="123">
        <v>67</v>
      </c>
      <c r="T227" s="123">
        <v>50</v>
      </c>
      <c r="U227" s="123">
        <v>64</v>
      </c>
      <c r="V227" s="123">
        <v>40</v>
      </c>
      <c r="W227" s="123">
        <v>35</v>
      </c>
      <c r="X227" s="123">
        <v>77</v>
      </c>
      <c r="Y227" s="123">
        <v>61</v>
      </c>
      <c r="Z227" s="123">
        <v>32</v>
      </c>
      <c r="AA227" s="123">
        <v>121</v>
      </c>
      <c r="AB227" s="123">
        <v>191</v>
      </c>
      <c r="AC227" s="123">
        <v>170</v>
      </c>
      <c r="AD227" s="123">
        <v>18</v>
      </c>
      <c r="AE227" s="123">
        <v>112</v>
      </c>
      <c r="AF227" s="123">
        <v>275</v>
      </c>
      <c r="AG227" s="123">
        <v>205</v>
      </c>
      <c r="AH227" s="123">
        <v>0</v>
      </c>
      <c r="AI227" s="123">
        <v>107</v>
      </c>
      <c r="AJ227" s="123">
        <v>33</v>
      </c>
      <c r="AK227" s="123">
        <v>8</v>
      </c>
      <c r="AL227" s="123">
        <v>4</v>
      </c>
      <c r="AM227" s="123">
        <v>37</v>
      </c>
      <c r="AN227" s="125">
        <v>630.56048387096769</v>
      </c>
      <c r="AO227" s="125">
        <v>460</v>
      </c>
      <c r="AP227" s="123">
        <v>2</v>
      </c>
      <c r="AQ227" s="123">
        <v>13</v>
      </c>
      <c r="AR227" s="123">
        <v>58</v>
      </c>
      <c r="AS227" s="123">
        <v>32</v>
      </c>
      <c r="AT227" s="123">
        <v>27</v>
      </c>
      <c r="AU227" s="123">
        <v>27</v>
      </c>
      <c r="AV227" s="123">
        <v>13</v>
      </c>
      <c r="AW227" s="123">
        <v>16</v>
      </c>
      <c r="AX227" s="123">
        <v>8</v>
      </c>
      <c r="AY227" s="123">
        <v>5</v>
      </c>
      <c r="AZ227" s="123">
        <v>47</v>
      </c>
      <c r="BA227" s="125">
        <v>48198.540650406503</v>
      </c>
      <c r="BB227" s="125">
        <v>20574.5</v>
      </c>
      <c r="BC227" s="123">
        <v>4</v>
      </c>
      <c r="BD227" s="123">
        <v>30</v>
      </c>
      <c r="BE227" s="123">
        <v>45</v>
      </c>
      <c r="BF227" s="123">
        <v>41</v>
      </c>
      <c r="BG227" s="123">
        <v>22</v>
      </c>
      <c r="BH227" s="123">
        <v>19</v>
      </c>
      <c r="BI227" s="123">
        <v>12</v>
      </c>
      <c r="BJ227" s="123">
        <v>12</v>
      </c>
      <c r="BK227" s="123">
        <v>9</v>
      </c>
      <c r="BL227" s="123">
        <v>7</v>
      </c>
      <c r="BM227" s="123">
        <v>8</v>
      </c>
      <c r="BN227" s="123">
        <v>3</v>
      </c>
      <c r="BO227" s="123">
        <v>3</v>
      </c>
      <c r="BP227" s="123">
        <v>3</v>
      </c>
      <c r="BQ227" s="123">
        <v>3</v>
      </c>
      <c r="BR227" s="123">
        <v>0</v>
      </c>
      <c r="BS227" s="123">
        <v>6</v>
      </c>
      <c r="BT227" s="123">
        <v>0</v>
      </c>
      <c r="BU227" s="123">
        <v>1</v>
      </c>
      <c r="BV227" s="123">
        <v>3</v>
      </c>
      <c r="BW227" s="123">
        <v>15</v>
      </c>
      <c r="BX227" s="123">
        <v>132</v>
      </c>
      <c r="BY227" s="125">
        <v>76146.477272727279</v>
      </c>
      <c r="BZ227" s="125">
        <v>34183</v>
      </c>
      <c r="CA227" s="123">
        <v>13</v>
      </c>
      <c r="CB227" s="125">
        <v>17865.384615384617</v>
      </c>
      <c r="CC227" s="125">
        <v>11576</v>
      </c>
      <c r="CD227" s="123">
        <v>103</v>
      </c>
      <c r="CE227" s="125">
        <v>16084.485436893205</v>
      </c>
      <c r="CF227" s="125">
        <v>12698</v>
      </c>
      <c r="CG227" s="123">
        <v>156</v>
      </c>
      <c r="CH227" s="123">
        <v>42</v>
      </c>
      <c r="CI227" s="123">
        <v>21</v>
      </c>
      <c r="CJ227" s="123">
        <v>15</v>
      </c>
      <c r="CK227" s="123">
        <v>8</v>
      </c>
      <c r="CL227" s="123">
        <v>12</v>
      </c>
      <c r="CM227" s="126">
        <v>4.8387096774193547E-2</v>
      </c>
      <c r="CN227" s="123">
        <v>26</v>
      </c>
      <c r="CO227" s="126">
        <v>0.10483870967741936</v>
      </c>
      <c r="CP227" s="123">
        <v>102</v>
      </c>
      <c r="CQ227" s="123">
        <v>29</v>
      </c>
      <c r="CR227" s="126">
        <v>4.7540983606557376E-2</v>
      </c>
      <c r="CS227" s="123">
        <v>11</v>
      </c>
      <c r="CT227" s="126">
        <f t="shared" si="33"/>
        <v>4.4354838709677422E-2</v>
      </c>
      <c r="CU227" s="123">
        <v>146</v>
      </c>
      <c r="CV227" s="126">
        <f t="shared" si="34"/>
        <v>0.58870967741935487</v>
      </c>
      <c r="CW227" s="123">
        <v>2</v>
      </c>
      <c r="CX227" s="126">
        <f t="shared" si="35"/>
        <v>8.0645161290322578E-3</v>
      </c>
      <c r="CY227" s="123">
        <v>99</v>
      </c>
      <c r="CZ227" s="126">
        <f t="shared" si="36"/>
        <v>0.39919354838709675</v>
      </c>
      <c r="DA227" s="122" t="s">
        <v>2129</v>
      </c>
      <c r="DB227" s="55"/>
      <c r="DC227" s="55">
        <v>0</v>
      </c>
      <c r="DD227" s="55">
        <v>1</v>
      </c>
      <c r="DE227" s="78" t="s">
        <v>396</v>
      </c>
      <c r="DF227" s="127" t="s">
        <v>397</v>
      </c>
      <c r="DG227" s="78" t="s">
        <v>398</v>
      </c>
      <c r="DH227" s="127" t="s">
        <v>399</v>
      </c>
      <c r="DI227" s="78" t="s">
        <v>389</v>
      </c>
      <c r="DJ227" s="127" t="s">
        <v>400</v>
      </c>
      <c r="DK227" s="78" t="s">
        <v>401</v>
      </c>
      <c r="DL227" s="127" t="s">
        <v>402</v>
      </c>
      <c r="DM227" s="127" t="s">
        <v>403</v>
      </c>
      <c r="DN227" s="55" t="s">
        <v>1897</v>
      </c>
      <c r="DO227" s="69" t="s">
        <v>897</v>
      </c>
      <c r="DP227" s="55" t="s">
        <v>1898</v>
      </c>
      <c r="DQ227" s="55" t="s">
        <v>272</v>
      </c>
      <c r="DR227" s="127" t="s">
        <v>387</v>
      </c>
      <c r="DS227" s="169" t="s">
        <v>2207</v>
      </c>
      <c r="DT227" s="77"/>
      <c r="DU227" s="78" t="s">
        <v>267</v>
      </c>
      <c r="DV227" s="123">
        <v>250</v>
      </c>
      <c r="DW227" s="123">
        <v>248</v>
      </c>
      <c r="DX227" s="55">
        <v>2</v>
      </c>
      <c r="DY227" s="55">
        <v>0</v>
      </c>
      <c r="DZ227" s="55">
        <v>0</v>
      </c>
      <c r="EA227" s="55">
        <v>25</v>
      </c>
      <c r="EB227" s="123">
        <v>99</v>
      </c>
      <c r="EC227" s="55">
        <v>101</v>
      </c>
      <c r="ED227" s="55">
        <v>25</v>
      </c>
      <c r="EE227" s="55">
        <v>0</v>
      </c>
      <c r="EF227" s="55">
        <v>0</v>
      </c>
      <c r="EG227" s="55">
        <v>0</v>
      </c>
      <c r="EH227" s="78">
        <v>1</v>
      </c>
      <c r="EI227" s="78">
        <v>0</v>
      </c>
      <c r="EJ227" s="127" t="s">
        <v>268</v>
      </c>
      <c r="EK227" s="127" t="s">
        <v>290</v>
      </c>
      <c r="EL227" s="81">
        <v>27514</v>
      </c>
      <c r="EM227" s="78">
        <v>45</v>
      </c>
      <c r="EN227" s="78" t="s">
        <v>389</v>
      </c>
      <c r="EO227" s="84">
        <v>13314</v>
      </c>
      <c r="EP227" s="78">
        <v>0.73</v>
      </c>
      <c r="EQ227" s="263">
        <v>15812.729704448901</v>
      </c>
      <c r="ER227" s="263">
        <v>33793.0362212498</v>
      </c>
      <c r="ES227" s="84">
        <f t="shared" si="37"/>
        <v>17980.306516800898</v>
      </c>
      <c r="ET227" s="113">
        <f t="shared" si="38"/>
        <v>0.53207135337234035</v>
      </c>
      <c r="EU227" s="55">
        <v>2</v>
      </c>
      <c r="EV227" s="55">
        <v>4</v>
      </c>
      <c r="EW227" s="55" t="s">
        <v>1901</v>
      </c>
      <c r="EX227" s="78" t="s">
        <v>462</v>
      </c>
      <c r="EY227" s="158" t="s">
        <v>372</v>
      </c>
      <c r="EZ227" s="158" t="s">
        <v>372</v>
      </c>
      <c r="FA227" s="78" t="s">
        <v>267</v>
      </c>
      <c r="FB227" s="55" t="s">
        <v>51</v>
      </c>
      <c r="FC227" s="55" t="s">
        <v>1901</v>
      </c>
      <c r="FD227" s="122"/>
      <c r="FE227" s="55"/>
      <c r="FF227" s="127" t="s">
        <v>267</v>
      </c>
      <c r="FG227" s="55" t="s">
        <v>1904</v>
      </c>
      <c r="FH227" s="78" t="s">
        <v>1555</v>
      </c>
      <c r="FI227" s="78" t="s">
        <v>515</v>
      </c>
      <c r="FJ227" s="55">
        <v>3809</v>
      </c>
      <c r="FK227" s="55">
        <v>1</v>
      </c>
      <c r="FL227" s="78" t="s">
        <v>516</v>
      </c>
      <c r="FM227" s="55"/>
      <c r="FN227" s="55" t="s">
        <v>1900</v>
      </c>
      <c r="FO227" s="55" t="s">
        <v>1900</v>
      </c>
      <c r="FP227" s="55">
        <v>0</v>
      </c>
      <c r="FQ227" s="125">
        <v>41092869.816536523</v>
      </c>
      <c r="FR227" s="125">
        <v>164371.47926614608</v>
      </c>
      <c r="FS227" s="55">
        <v>3</v>
      </c>
      <c r="FT227" s="55">
        <v>3</v>
      </c>
      <c r="FU227" s="55">
        <v>1</v>
      </c>
      <c r="FV227" s="125">
        <v>2013439</v>
      </c>
      <c r="FW227" s="55">
        <v>1</v>
      </c>
      <c r="FX227" s="125">
        <v>15704</v>
      </c>
      <c r="FY227" s="55">
        <v>3</v>
      </c>
      <c r="FZ227" s="125">
        <v>23242755.91</v>
      </c>
      <c r="GA227" s="55" t="s">
        <v>1900</v>
      </c>
      <c r="GB227" s="55" t="s">
        <v>1901</v>
      </c>
      <c r="GC227" s="55" t="s">
        <v>1900</v>
      </c>
      <c r="GD227" s="124">
        <v>96.97</v>
      </c>
      <c r="GE227" s="124">
        <v>24.6</v>
      </c>
      <c r="GF227" s="125">
        <v>1935905.8399999999</v>
      </c>
      <c r="GG227" s="125">
        <v>7806.0719354838702</v>
      </c>
      <c r="GH227" s="125">
        <v>3754341.9200000004</v>
      </c>
      <c r="GI227" s="125">
        <v>15138.475483870969</v>
      </c>
      <c r="GJ227" s="125">
        <v>655519.39</v>
      </c>
      <c r="GK227" s="125">
        <v>2643.2233467741935</v>
      </c>
      <c r="GL227" s="125">
        <v>255418.87</v>
      </c>
      <c r="GM227" s="125">
        <v>1029.9147983870967</v>
      </c>
      <c r="GN227" s="125">
        <v>330361.40000000002</v>
      </c>
      <c r="GO227" s="125">
        <v>1332.1024193548387</v>
      </c>
      <c r="GP227" s="125">
        <v>13157.1</v>
      </c>
      <c r="GQ227" s="125">
        <v>53.052822580645163</v>
      </c>
      <c r="GR227" s="125">
        <v>25754.61</v>
      </c>
      <c r="GS227" s="125">
        <v>103.84923387096775</v>
      </c>
      <c r="GT227" s="125">
        <v>2474130.5499999998</v>
      </c>
      <c r="GU227" s="125">
        <v>9976.3328629032258</v>
      </c>
      <c r="GV227" s="125">
        <v>-214364.82000000076</v>
      </c>
      <c r="GW227" s="125">
        <v>-864.37427419355151</v>
      </c>
      <c r="GX227" s="55">
        <v>0</v>
      </c>
      <c r="GY227" s="55">
        <v>0</v>
      </c>
      <c r="GZ227" s="55">
        <v>0</v>
      </c>
      <c r="HA227" s="55" t="s">
        <v>1898</v>
      </c>
      <c r="HB227" s="172">
        <v>0.50704734804874729</v>
      </c>
      <c r="HC227" s="123">
        <v>185</v>
      </c>
      <c r="HD227" s="153">
        <v>0.24865591397849462</v>
      </c>
      <c r="HE227" s="123">
        <v>15</v>
      </c>
      <c r="HF227" s="153">
        <v>6.0483870967741937E-2</v>
      </c>
      <c r="HG227" s="123">
        <v>1360</v>
      </c>
      <c r="HH227" s="153">
        <v>1.8279569892473118</v>
      </c>
      <c r="HI227" s="123">
        <v>8</v>
      </c>
      <c r="HJ227" s="153">
        <v>3.2258064516129031E-2</v>
      </c>
      <c r="HK227" s="123">
        <v>330</v>
      </c>
      <c r="HL227" s="153">
        <v>0.44354838709677419</v>
      </c>
      <c r="HM227" s="123">
        <v>3</v>
      </c>
      <c r="HN227" s="153">
        <v>1.2096774193548387E-2</v>
      </c>
      <c r="HO227" s="123">
        <v>371</v>
      </c>
      <c r="HP227" s="153">
        <v>0.49865591397849462</v>
      </c>
      <c r="HQ227" s="123">
        <v>758</v>
      </c>
      <c r="HR227" s="153">
        <v>1.0188172043010753</v>
      </c>
      <c r="HS227" s="123">
        <v>11</v>
      </c>
      <c r="HT227" s="153">
        <v>5.5</v>
      </c>
      <c r="HU227" s="123">
        <v>12</v>
      </c>
      <c r="HV227" s="153">
        <v>6</v>
      </c>
      <c r="HW227" s="123">
        <v>253</v>
      </c>
      <c r="HX227" s="123">
        <v>84.333333333333329</v>
      </c>
      <c r="HY227" s="153">
        <v>1.7569444444444444</v>
      </c>
      <c r="HZ227" s="123">
        <v>5468</v>
      </c>
      <c r="IA227" s="153">
        <v>7.349462365591398</v>
      </c>
      <c r="IB227" s="123">
        <v>18</v>
      </c>
      <c r="IC227" s="153">
        <v>7.2580645161290328E-2</v>
      </c>
      <c r="ID227" s="123">
        <v>3856</v>
      </c>
      <c r="IE227" s="153">
        <v>5.182795698924731</v>
      </c>
      <c r="IF227" s="123">
        <v>242</v>
      </c>
      <c r="IG227" s="153">
        <v>0.97580645161290325</v>
      </c>
      <c r="IH227" s="123">
        <v>317</v>
      </c>
      <c r="II227" s="153">
        <v>0.42607526881720431</v>
      </c>
      <c r="IJ227" s="123">
        <v>35</v>
      </c>
      <c r="IK227" s="153">
        <v>0.14112903225806453</v>
      </c>
      <c r="IL227" s="95">
        <v>0</v>
      </c>
      <c r="IM227" s="95">
        <v>0</v>
      </c>
      <c r="IN227" s="95">
        <v>0</v>
      </c>
      <c r="IO227" s="95">
        <v>0</v>
      </c>
      <c r="IP227" s="95">
        <v>0</v>
      </c>
      <c r="IQ227" s="113" t="s">
        <v>1900</v>
      </c>
      <c r="IR227" s="113" t="s">
        <v>1900</v>
      </c>
      <c r="IS227" s="113" t="s">
        <v>1900</v>
      </c>
      <c r="IT227" s="95">
        <v>51</v>
      </c>
      <c r="IU227" s="95">
        <v>6</v>
      </c>
      <c r="IV227" s="113">
        <v>2.4193548387096774E-2</v>
      </c>
      <c r="IW227" s="95" t="s">
        <v>1900</v>
      </c>
      <c r="IX227" s="95" t="s">
        <v>1900</v>
      </c>
      <c r="IY227" s="124" t="s">
        <v>1900</v>
      </c>
      <c r="IZ227" s="124" t="s">
        <v>1900</v>
      </c>
      <c r="JA227" s="182" t="s">
        <v>267</v>
      </c>
      <c r="JB227" s="182">
        <v>11</v>
      </c>
      <c r="JC227" s="230">
        <v>4.3999999999999997E-2</v>
      </c>
      <c r="JD227" s="205"/>
    </row>
    <row r="228" spans="1:264" s="35" customFormat="1" ht="29.25" customHeight="1">
      <c r="A228" s="122" t="s">
        <v>307</v>
      </c>
      <c r="B228" s="158" t="s">
        <v>307</v>
      </c>
      <c r="C228" s="158" t="s">
        <v>1771</v>
      </c>
      <c r="D228" s="55">
        <v>101</v>
      </c>
      <c r="E228" s="158" t="s">
        <v>1118</v>
      </c>
      <c r="F228" s="145">
        <v>101</v>
      </c>
      <c r="G228" s="55" t="s">
        <v>2208</v>
      </c>
      <c r="H228" s="123">
        <v>614</v>
      </c>
      <c r="I228" s="123">
        <v>1436</v>
      </c>
      <c r="J228" s="124">
        <v>2.3387622000000001</v>
      </c>
      <c r="K228" s="124">
        <v>25.354071699999999</v>
      </c>
      <c r="L228" s="123">
        <v>546</v>
      </c>
      <c r="M228" s="123">
        <v>890</v>
      </c>
      <c r="N228" s="123">
        <v>67</v>
      </c>
      <c r="O228" s="123">
        <v>107</v>
      </c>
      <c r="P228" s="123">
        <v>115</v>
      </c>
      <c r="Q228" s="123">
        <v>122</v>
      </c>
      <c r="R228" s="123">
        <v>142</v>
      </c>
      <c r="S228" s="123">
        <v>182</v>
      </c>
      <c r="T228" s="123">
        <v>124</v>
      </c>
      <c r="U228" s="123">
        <v>140</v>
      </c>
      <c r="V228" s="123">
        <v>92</v>
      </c>
      <c r="W228" s="123">
        <v>92</v>
      </c>
      <c r="X228" s="123">
        <v>126</v>
      </c>
      <c r="Y228" s="123">
        <v>86</v>
      </c>
      <c r="Z228" s="123">
        <v>41</v>
      </c>
      <c r="AA228" s="123">
        <v>366</v>
      </c>
      <c r="AB228" s="123">
        <v>303</v>
      </c>
      <c r="AC228" s="123">
        <v>253</v>
      </c>
      <c r="AD228" s="123">
        <v>31</v>
      </c>
      <c r="AE228" s="123">
        <v>536</v>
      </c>
      <c r="AF228" s="123">
        <v>762</v>
      </c>
      <c r="AG228" s="123">
        <v>56</v>
      </c>
      <c r="AH228" s="123">
        <v>51</v>
      </c>
      <c r="AI228" s="123">
        <v>279</v>
      </c>
      <c r="AJ228" s="123">
        <v>72</v>
      </c>
      <c r="AK228" s="123">
        <v>16</v>
      </c>
      <c r="AL228" s="123">
        <v>11</v>
      </c>
      <c r="AM228" s="123">
        <v>83</v>
      </c>
      <c r="AN228" s="125">
        <v>598.33387622149837</v>
      </c>
      <c r="AO228" s="125">
        <v>442</v>
      </c>
      <c r="AP228" s="123">
        <v>14</v>
      </c>
      <c r="AQ228" s="123">
        <v>30</v>
      </c>
      <c r="AR228" s="123">
        <v>172</v>
      </c>
      <c r="AS228" s="123">
        <v>63</v>
      </c>
      <c r="AT228" s="123">
        <v>68</v>
      </c>
      <c r="AU228" s="123">
        <v>41</v>
      </c>
      <c r="AV228" s="123">
        <v>32</v>
      </c>
      <c r="AW228" s="123">
        <v>27</v>
      </c>
      <c r="AX228" s="123">
        <v>30</v>
      </c>
      <c r="AY228" s="123">
        <v>18</v>
      </c>
      <c r="AZ228" s="123">
        <v>119</v>
      </c>
      <c r="BA228" s="125">
        <v>28263.671568627451</v>
      </c>
      <c r="BB228" s="125">
        <v>19739.5</v>
      </c>
      <c r="BC228" s="123">
        <v>26</v>
      </c>
      <c r="BD228" s="123">
        <v>94</v>
      </c>
      <c r="BE228" s="123">
        <v>122</v>
      </c>
      <c r="BF228" s="123">
        <v>66</v>
      </c>
      <c r="BG228" s="123">
        <v>53</v>
      </c>
      <c r="BH228" s="123">
        <v>42</v>
      </c>
      <c r="BI228" s="123">
        <v>35</v>
      </c>
      <c r="BJ228" s="123">
        <v>32</v>
      </c>
      <c r="BK228" s="123">
        <v>26</v>
      </c>
      <c r="BL228" s="123">
        <v>24</v>
      </c>
      <c r="BM228" s="123">
        <v>17</v>
      </c>
      <c r="BN228" s="123">
        <v>13</v>
      </c>
      <c r="BO228" s="123">
        <v>17</v>
      </c>
      <c r="BP228" s="123">
        <v>5</v>
      </c>
      <c r="BQ228" s="123">
        <v>5</v>
      </c>
      <c r="BR228" s="123">
        <v>12</v>
      </c>
      <c r="BS228" s="123">
        <v>4</v>
      </c>
      <c r="BT228" s="123">
        <v>3</v>
      </c>
      <c r="BU228" s="123">
        <v>3</v>
      </c>
      <c r="BV228" s="123">
        <v>1</v>
      </c>
      <c r="BW228" s="123">
        <v>12</v>
      </c>
      <c r="BX228" s="123">
        <v>313</v>
      </c>
      <c r="BY228" s="125">
        <v>40595.942492012779</v>
      </c>
      <c r="BZ228" s="125">
        <v>34671</v>
      </c>
      <c r="CA228" s="123">
        <v>71</v>
      </c>
      <c r="CB228" s="125">
        <v>17417.464788732395</v>
      </c>
      <c r="CC228" s="125">
        <v>12012</v>
      </c>
      <c r="CD228" s="123">
        <v>234</v>
      </c>
      <c r="CE228" s="125">
        <v>16517.850427350426</v>
      </c>
      <c r="CF228" s="125">
        <v>11815.5</v>
      </c>
      <c r="CG228" s="123">
        <v>380</v>
      </c>
      <c r="CH228" s="123">
        <v>117</v>
      </c>
      <c r="CI228" s="123">
        <v>86</v>
      </c>
      <c r="CJ228" s="123">
        <v>23</v>
      </c>
      <c r="CK228" s="123">
        <v>4</v>
      </c>
      <c r="CL228" s="123">
        <v>6</v>
      </c>
      <c r="CM228" s="126">
        <v>9.7719869706840382E-3</v>
      </c>
      <c r="CN228" s="123">
        <v>44</v>
      </c>
      <c r="CO228" s="126">
        <v>7.1661237785016291E-2</v>
      </c>
      <c r="CP228" s="123">
        <v>270</v>
      </c>
      <c r="CQ228" s="123">
        <v>88</v>
      </c>
      <c r="CR228" s="126">
        <v>6.1281337047353758E-2</v>
      </c>
      <c r="CS228" s="123">
        <v>54</v>
      </c>
      <c r="CT228" s="126">
        <f t="shared" si="33"/>
        <v>8.7947882736156349E-2</v>
      </c>
      <c r="CU228" s="123">
        <v>384</v>
      </c>
      <c r="CV228" s="126">
        <f t="shared" si="34"/>
        <v>0.62540716612377845</v>
      </c>
      <c r="CW228" s="123">
        <v>23</v>
      </c>
      <c r="CX228" s="126">
        <f t="shared" si="35"/>
        <v>3.7459283387622153E-2</v>
      </c>
      <c r="CY228" s="123">
        <v>188</v>
      </c>
      <c r="CZ228" s="126">
        <f t="shared" si="36"/>
        <v>0.30618892508143325</v>
      </c>
      <c r="DA228" s="122" t="s">
        <v>2132</v>
      </c>
      <c r="DB228" s="55"/>
      <c r="DC228" s="55">
        <v>36</v>
      </c>
      <c r="DD228" s="55">
        <v>7</v>
      </c>
      <c r="DE228" s="78" t="s">
        <v>309</v>
      </c>
      <c r="DF228" s="127" t="s">
        <v>310</v>
      </c>
      <c r="DG228" s="78" t="s">
        <v>366</v>
      </c>
      <c r="DH228" s="127" t="s">
        <v>367</v>
      </c>
      <c r="DI228" s="78" t="s">
        <v>313</v>
      </c>
      <c r="DJ228" s="127" t="s">
        <v>314</v>
      </c>
      <c r="DK228" s="78" t="s">
        <v>350</v>
      </c>
      <c r="DL228" s="127" t="s">
        <v>368</v>
      </c>
      <c r="DM228" s="127" t="s">
        <v>369</v>
      </c>
      <c r="DN228" s="55" t="s">
        <v>1897</v>
      </c>
      <c r="DO228" s="68">
        <v>16.926201760324982</v>
      </c>
      <c r="DP228" s="55" t="s">
        <v>1898</v>
      </c>
      <c r="DQ228" s="55" t="s">
        <v>272</v>
      </c>
      <c r="DR228" s="127" t="s">
        <v>370</v>
      </c>
      <c r="DS228" s="169" t="s">
        <v>2209</v>
      </c>
      <c r="DT228" s="77"/>
      <c r="DU228" s="78" t="s">
        <v>267</v>
      </c>
      <c r="DV228" s="123">
        <v>622</v>
      </c>
      <c r="DW228" s="123">
        <v>614</v>
      </c>
      <c r="DX228" s="55">
        <v>3</v>
      </c>
      <c r="DY228" s="55">
        <v>5</v>
      </c>
      <c r="DZ228" s="55">
        <v>1</v>
      </c>
      <c r="EA228" s="55">
        <v>158</v>
      </c>
      <c r="EB228" s="123">
        <v>229</v>
      </c>
      <c r="EC228" s="55">
        <v>191</v>
      </c>
      <c r="ED228" s="55">
        <v>42</v>
      </c>
      <c r="EE228" s="55">
        <v>1</v>
      </c>
      <c r="EF228" s="55">
        <v>0</v>
      </c>
      <c r="EG228" s="55">
        <v>0</v>
      </c>
      <c r="EH228" s="78">
        <v>4</v>
      </c>
      <c r="EI228" s="78">
        <v>1</v>
      </c>
      <c r="EJ228" s="127" t="s">
        <v>268</v>
      </c>
      <c r="EK228" s="127" t="s">
        <v>269</v>
      </c>
      <c r="EL228" s="81">
        <v>23345</v>
      </c>
      <c r="EM228" s="78">
        <v>57</v>
      </c>
      <c r="EN228" s="78" t="s">
        <v>284</v>
      </c>
      <c r="EO228" s="84">
        <v>28904</v>
      </c>
      <c r="EP228" s="78">
        <v>4.07</v>
      </c>
      <c r="EQ228" s="263">
        <v>31789.1951805362</v>
      </c>
      <c r="ER228" s="263">
        <v>178009.62653361601</v>
      </c>
      <c r="ES228" s="84">
        <f t="shared" si="37"/>
        <v>146220.43135307982</v>
      </c>
      <c r="ET228" s="113">
        <f t="shared" si="38"/>
        <v>0.82141867381237943</v>
      </c>
      <c r="EU228" s="55">
        <v>4</v>
      </c>
      <c r="EV228" s="55">
        <v>8</v>
      </c>
      <c r="EW228" s="55" t="s">
        <v>1898</v>
      </c>
      <c r="EX228" s="78" t="s">
        <v>291</v>
      </c>
      <c r="EY228" s="158" t="s">
        <v>372</v>
      </c>
      <c r="EZ228" s="158"/>
      <c r="FA228" s="78" t="s">
        <v>267</v>
      </c>
      <c r="FB228" s="55" t="s">
        <v>51</v>
      </c>
      <c r="FC228" s="55" t="s">
        <v>1898</v>
      </c>
      <c r="FD228" s="122"/>
      <c r="FE228" s="55"/>
      <c r="FF228" s="127" t="s">
        <v>267</v>
      </c>
      <c r="FG228" s="55" t="s">
        <v>1904</v>
      </c>
      <c r="FH228" s="78" t="s">
        <v>1119</v>
      </c>
      <c r="FI228" s="78" t="s">
        <v>704</v>
      </c>
      <c r="FJ228" s="55">
        <v>3804</v>
      </c>
      <c r="FK228" s="55">
        <v>4</v>
      </c>
      <c r="FL228" s="78" t="s">
        <v>375</v>
      </c>
      <c r="FM228" s="55"/>
      <c r="FN228" s="55" t="s">
        <v>1900</v>
      </c>
      <c r="FO228" s="55" t="s">
        <v>1900</v>
      </c>
      <c r="FP228" s="55">
        <v>3</v>
      </c>
      <c r="FQ228" s="125">
        <v>104947783.24940726</v>
      </c>
      <c r="FR228" s="125">
        <v>168726.33962927212</v>
      </c>
      <c r="FS228" s="55">
        <v>1</v>
      </c>
      <c r="FT228" s="55">
        <v>3.5</v>
      </c>
      <c r="FU228" s="55">
        <v>0</v>
      </c>
      <c r="FV228" s="125">
        <v>9050000</v>
      </c>
      <c r="FW228" s="55">
        <v>0</v>
      </c>
      <c r="FX228" s="125">
        <v>0</v>
      </c>
      <c r="FY228" s="55">
        <v>0</v>
      </c>
      <c r="FZ228" s="125">
        <v>0</v>
      </c>
      <c r="GA228" s="55" t="s">
        <v>1900</v>
      </c>
      <c r="GB228" s="55" t="s">
        <v>1900</v>
      </c>
      <c r="GC228" s="55" t="s">
        <v>1900</v>
      </c>
      <c r="GD228" s="124">
        <v>93.57</v>
      </c>
      <c r="GE228" s="124">
        <v>35.99</v>
      </c>
      <c r="GF228" s="125">
        <v>4087428.37</v>
      </c>
      <c r="GG228" s="125">
        <v>6657.0494625407164</v>
      </c>
      <c r="GH228" s="125">
        <v>7891944.5000000019</v>
      </c>
      <c r="GI228" s="125">
        <v>12853.329804560264</v>
      </c>
      <c r="GJ228" s="125">
        <v>986787.49</v>
      </c>
      <c r="GK228" s="125">
        <v>1607.1457491856677</v>
      </c>
      <c r="GL228" s="125">
        <v>638548.77</v>
      </c>
      <c r="GM228" s="125">
        <v>1039.98171009772</v>
      </c>
      <c r="GN228" s="125">
        <v>664954.22</v>
      </c>
      <c r="GO228" s="125">
        <v>1082.987328990228</v>
      </c>
      <c r="GP228" s="125">
        <v>28908.53</v>
      </c>
      <c r="GQ228" s="125">
        <v>47.082296416938107</v>
      </c>
      <c r="GR228" s="125">
        <v>100562.16</v>
      </c>
      <c r="GS228" s="125">
        <v>163.78201954397395</v>
      </c>
      <c r="GT228" s="125">
        <v>5472183.3300000019</v>
      </c>
      <c r="GU228" s="125">
        <v>8912.3507003257364</v>
      </c>
      <c r="GV228" s="125">
        <v>-177644.33000000101</v>
      </c>
      <c r="GW228" s="125">
        <v>-289.32301302931762</v>
      </c>
      <c r="GX228" s="55">
        <v>0</v>
      </c>
      <c r="GY228" s="55">
        <v>0</v>
      </c>
      <c r="GZ228" s="55">
        <v>0</v>
      </c>
      <c r="HA228" s="55" t="s">
        <v>1898</v>
      </c>
      <c r="HB228" s="172">
        <v>0.51335903580452891</v>
      </c>
      <c r="HC228" s="123">
        <v>335</v>
      </c>
      <c r="HD228" s="153">
        <v>0.18186753528773072</v>
      </c>
      <c r="HE228" s="123">
        <v>13</v>
      </c>
      <c r="HF228" s="153">
        <v>2.1172638436482084E-2</v>
      </c>
      <c r="HG228" s="123">
        <v>3049</v>
      </c>
      <c r="HH228" s="153">
        <v>1.6552660152008687</v>
      </c>
      <c r="HI228" s="123">
        <v>28</v>
      </c>
      <c r="HJ228" s="153">
        <v>4.5602605863192182E-2</v>
      </c>
      <c r="HK228" s="123">
        <v>1385</v>
      </c>
      <c r="HL228" s="153">
        <v>0.75190010857763301</v>
      </c>
      <c r="HM228" s="123">
        <v>14</v>
      </c>
      <c r="HN228" s="153">
        <v>2.2801302931596091E-2</v>
      </c>
      <c r="HO228" s="123">
        <v>785</v>
      </c>
      <c r="HP228" s="153">
        <v>0.42616720955483173</v>
      </c>
      <c r="HQ228" s="123">
        <v>942</v>
      </c>
      <c r="HR228" s="153">
        <v>0.51140065146579805</v>
      </c>
      <c r="HS228" s="123">
        <v>3</v>
      </c>
      <c r="HT228" s="153">
        <v>1.5</v>
      </c>
      <c r="HU228" s="123">
        <v>10</v>
      </c>
      <c r="HV228" s="153">
        <v>5</v>
      </c>
      <c r="HW228" s="123">
        <v>718</v>
      </c>
      <c r="HX228" s="123">
        <v>239.33333333333334</v>
      </c>
      <c r="HY228" s="153">
        <v>2.4930555555555554</v>
      </c>
      <c r="HZ228" s="123">
        <v>18963</v>
      </c>
      <c r="IA228" s="153">
        <v>10.294788273615636</v>
      </c>
      <c r="IB228" s="123">
        <v>51</v>
      </c>
      <c r="IC228" s="153">
        <v>8.3061889250814328E-2</v>
      </c>
      <c r="ID228" s="123">
        <v>9744</v>
      </c>
      <c r="IE228" s="153">
        <v>5.2899022801302928</v>
      </c>
      <c r="IF228" s="123">
        <v>717</v>
      </c>
      <c r="IG228" s="153">
        <v>1.1677524429967427</v>
      </c>
      <c r="IH228" s="123">
        <v>1171</v>
      </c>
      <c r="II228" s="153">
        <v>0.63572204125950049</v>
      </c>
      <c r="IJ228" s="123">
        <v>150</v>
      </c>
      <c r="IK228" s="153">
        <v>0.24429967426710097</v>
      </c>
      <c r="IL228" s="95">
        <v>0</v>
      </c>
      <c r="IM228" s="95">
        <v>0</v>
      </c>
      <c r="IN228" s="95">
        <v>0</v>
      </c>
      <c r="IO228" s="95">
        <v>0</v>
      </c>
      <c r="IP228" s="95">
        <v>0</v>
      </c>
      <c r="IQ228" s="113" t="s">
        <v>1900</v>
      </c>
      <c r="IR228" s="113" t="s">
        <v>1900</v>
      </c>
      <c r="IS228" s="113" t="s">
        <v>1900</v>
      </c>
      <c r="IT228" s="95">
        <v>65</v>
      </c>
      <c r="IU228" s="95">
        <v>8</v>
      </c>
      <c r="IV228" s="113">
        <v>1.3029315960912053E-2</v>
      </c>
      <c r="IW228" s="95">
        <v>3</v>
      </c>
      <c r="IX228" s="95">
        <v>13</v>
      </c>
      <c r="IY228" s="124">
        <f>(IW228/$DW228)*100</f>
        <v>0.48859934853420189</v>
      </c>
      <c r="IZ228" s="124">
        <f>(IX228/$DW228)*100</f>
        <v>2.1172638436482085</v>
      </c>
      <c r="JA228" s="182" t="s">
        <v>272</v>
      </c>
      <c r="JB228" s="182">
        <v>28</v>
      </c>
      <c r="JC228" s="230">
        <v>4.5016077170418008E-2</v>
      </c>
      <c r="JD228" s="205"/>
    </row>
    <row r="229" spans="1:264" s="35" customFormat="1" ht="29.25" customHeight="1">
      <c r="A229" s="122" t="s">
        <v>307</v>
      </c>
      <c r="B229" s="158" t="s">
        <v>1688</v>
      </c>
      <c r="C229" s="158" t="s">
        <v>1697</v>
      </c>
      <c r="D229" s="55">
        <v>20</v>
      </c>
      <c r="E229" s="158" t="s">
        <v>1133</v>
      </c>
      <c r="F229" s="145">
        <v>20</v>
      </c>
      <c r="G229" s="55" t="s">
        <v>2210</v>
      </c>
      <c r="H229" s="123">
        <v>1266</v>
      </c>
      <c r="I229" s="123">
        <v>2917</v>
      </c>
      <c r="J229" s="124">
        <v>2.3041073999999999</v>
      </c>
      <c r="K229" s="124">
        <v>21.8107425</v>
      </c>
      <c r="L229" s="123">
        <v>1060</v>
      </c>
      <c r="M229" s="123">
        <v>1857</v>
      </c>
      <c r="N229" s="123">
        <v>114</v>
      </c>
      <c r="O229" s="123">
        <v>242</v>
      </c>
      <c r="P229" s="123">
        <v>280</v>
      </c>
      <c r="Q229" s="123">
        <v>306</v>
      </c>
      <c r="R229" s="123">
        <v>253</v>
      </c>
      <c r="S229" s="123">
        <v>357</v>
      </c>
      <c r="T229" s="123">
        <v>287</v>
      </c>
      <c r="U229" s="123">
        <v>345</v>
      </c>
      <c r="V229" s="123">
        <v>174</v>
      </c>
      <c r="W229" s="123">
        <v>169</v>
      </c>
      <c r="X229" s="123">
        <v>212</v>
      </c>
      <c r="Y229" s="123">
        <v>128</v>
      </c>
      <c r="Z229" s="123">
        <v>50</v>
      </c>
      <c r="AA229" s="123">
        <v>814</v>
      </c>
      <c r="AB229" s="123">
        <v>476</v>
      </c>
      <c r="AC229" s="123">
        <v>390</v>
      </c>
      <c r="AD229" s="123">
        <v>61</v>
      </c>
      <c r="AE229" s="123">
        <v>1649</v>
      </c>
      <c r="AF229" s="123">
        <v>1134</v>
      </c>
      <c r="AG229" s="123">
        <v>57</v>
      </c>
      <c r="AH229" s="123">
        <v>16</v>
      </c>
      <c r="AI229" s="123">
        <v>574</v>
      </c>
      <c r="AJ229" s="123">
        <v>169</v>
      </c>
      <c r="AK229" s="123">
        <v>31</v>
      </c>
      <c r="AL229" s="123">
        <v>13</v>
      </c>
      <c r="AM229" s="123">
        <v>147</v>
      </c>
      <c r="AN229" s="125">
        <v>560.42259083728277</v>
      </c>
      <c r="AO229" s="125">
        <v>404</v>
      </c>
      <c r="AP229" s="123">
        <v>22</v>
      </c>
      <c r="AQ229" s="123">
        <v>83</v>
      </c>
      <c r="AR229" s="123">
        <v>354</v>
      </c>
      <c r="AS229" s="123">
        <v>148</v>
      </c>
      <c r="AT229" s="123">
        <v>138</v>
      </c>
      <c r="AU229" s="123">
        <v>99</v>
      </c>
      <c r="AV229" s="123">
        <v>65</v>
      </c>
      <c r="AW229" s="123">
        <v>55</v>
      </c>
      <c r="AX229" s="123">
        <v>43</v>
      </c>
      <c r="AY229" s="123">
        <v>55</v>
      </c>
      <c r="AZ229" s="123">
        <v>204</v>
      </c>
      <c r="BA229" s="125">
        <v>25353.406807131279</v>
      </c>
      <c r="BB229" s="125">
        <v>18222</v>
      </c>
      <c r="BC229" s="123">
        <v>52</v>
      </c>
      <c r="BD229" s="123">
        <v>253</v>
      </c>
      <c r="BE229" s="123">
        <v>207</v>
      </c>
      <c r="BF229" s="123">
        <v>158</v>
      </c>
      <c r="BG229" s="123">
        <v>111</v>
      </c>
      <c r="BH229" s="123">
        <v>84</v>
      </c>
      <c r="BI229" s="123">
        <v>68</v>
      </c>
      <c r="BJ229" s="123">
        <v>60</v>
      </c>
      <c r="BK229" s="123">
        <v>59</v>
      </c>
      <c r="BL229" s="123">
        <v>42</v>
      </c>
      <c r="BM229" s="123">
        <v>32</v>
      </c>
      <c r="BN229" s="123">
        <v>28</v>
      </c>
      <c r="BO229" s="123">
        <v>16</v>
      </c>
      <c r="BP229" s="123">
        <v>19</v>
      </c>
      <c r="BQ229" s="123">
        <v>9</v>
      </c>
      <c r="BR229" s="123">
        <v>11</v>
      </c>
      <c r="BS229" s="123">
        <v>4</v>
      </c>
      <c r="BT229" s="123">
        <v>1</v>
      </c>
      <c r="BU229" s="123">
        <v>1</v>
      </c>
      <c r="BV229" s="123">
        <v>2</v>
      </c>
      <c r="BW229" s="123">
        <v>17</v>
      </c>
      <c r="BX229" s="123">
        <v>627</v>
      </c>
      <c r="BY229" s="125">
        <v>36175.403508771931</v>
      </c>
      <c r="BZ229" s="125">
        <v>30639</v>
      </c>
      <c r="CA229" s="123">
        <v>177</v>
      </c>
      <c r="CB229" s="125">
        <v>13707.056497175141</v>
      </c>
      <c r="CC229" s="125">
        <v>10104</v>
      </c>
      <c r="CD229" s="123">
        <v>450</v>
      </c>
      <c r="CE229" s="125">
        <v>15160.253333333334</v>
      </c>
      <c r="CF229" s="125">
        <v>10575.5</v>
      </c>
      <c r="CG229" s="123">
        <v>820</v>
      </c>
      <c r="CH229" s="123">
        <v>227</v>
      </c>
      <c r="CI229" s="123">
        <v>148</v>
      </c>
      <c r="CJ229" s="123">
        <v>28</v>
      </c>
      <c r="CK229" s="123">
        <v>9</v>
      </c>
      <c r="CL229" s="123">
        <v>11</v>
      </c>
      <c r="CM229" s="126">
        <v>8.6887835703001581E-3</v>
      </c>
      <c r="CN229" s="123">
        <v>62</v>
      </c>
      <c r="CO229" s="126">
        <v>4.8973143759873619E-2</v>
      </c>
      <c r="CP229" s="123">
        <v>588</v>
      </c>
      <c r="CQ229" s="123">
        <v>152</v>
      </c>
      <c r="CR229" s="126">
        <v>5.2108330476516966E-2</v>
      </c>
      <c r="CS229" s="123">
        <v>56</v>
      </c>
      <c r="CT229" s="126">
        <f t="shared" ref="CT229:CT260" si="39">CS229/H229</f>
        <v>4.4233807266982623E-2</v>
      </c>
      <c r="CU229" s="123">
        <v>685</v>
      </c>
      <c r="CV229" s="126">
        <f t="shared" ref="CV229:CV260" si="40">CU229/H229</f>
        <v>0.54107424960505535</v>
      </c>
      <c r="CW229" s="123">
        <v>13</v>
      </c>
      <c r="CX229" s="126">
        <f t="shared" ref="CX229:CX260" si="41">CW229/H229</f>
        <v>1.0268562401263823E-2</v>
      </c>
      <c r="CY229" s="123">
        <v>296</v>
      </c>
      <c r="CZ229" s="126">
        <f t="shared" ref="CZ229:CZ260" si="42">CY229/H229</f>
        <v>0.23380726698262244</v>
      </c>
      <c r="DA229" s="122" t="s">
        <v>2151</v>
      </c>
      <c r="DB229" s="55"/>
      <c r="DC229" s="55">
        <v>11</v>
      </c>
      <c r="DD229" s="55">
        <v>19</v>
      </c>
      <c r="DE229" s="78" t="s">
        <v>309</v>
      </c>
      <c r="DF229" s="127" t="s">
        <v>310</v>
      </c>
      <c r="DG229" s="78" t="s">
        <v>311</v>
      </c>
      <c r="DH229" s="127" t="s">
        <v>312</v>
      </c>
      <c r="DI229" s="78" t="s">
        <v>313</v>
      </c>
      <c r="DJ229" s="127" t="s">
        <v>314</v>
      </c>
      <c r="DK229" s="78" t="s">
        <v>280</v>
      </c>
      <c r="DL229" s="127" t="s">
        <v>315</v>
      </c>
      <c r="DM229" s="127" t="s">
        <v>369</v>
      </c>
      <c r="DN229" s="55" t="s">
        <v>1897</v>
      </c>
      <c r="DO229" s="68">
        <v>15.07032819825854</v>
      </c>
      <c r="DP229" s="55" t="s">
        <v>1898</v>
      </c>
      <c r="DQ229" s="55" t="s">
        <v>272</v>
      </c>
      <c r="DR229" s="127" t="s">
        <v>370</v>
      </c>
      <c r="DS229" s="169" t="s">
        <v>2211</v>
      </c>
      <c r="DT229" s="77"/>
      <c r="DU229" s="78" t="s">
        <v>267</v>
      </c>
      <c r="DV229" s="123">
        <v>1286</v>
      </c>
      <c r="DW229" s="123">
        <v>1267</v>
      </c>
      <c r="DX229" s="55">
        <v>13</v>
      </c>
      <c r="DY229" s="55">
        <v>6</v>
      </c>
      <c r="DZ229" s="55">
        <v>0</v>
      </c>
      <c r="EA229" s="55">
        <v>60</v>
      </c>
      <c r="EB229" s="123">
        <v>826</v>
      </c>
      <c r="EC229" s="55">
        <v>397</v>
      </c>
      <c r="ED229" s="55">
        <v>3</v>
      </c>
      <c r="EE229" s="55">
        <v>0</v>
      </c>
      <c r="EF229" s="55">
        <v>0</v>
      </c>
      <c r="EG229" s="55">
        <v>0</v>
      </c>
      <c r="EH229" s="78">
        <v>14</v>
      </c>
      <c r="EI229" s="78">
        <v>0</v>
      </c>
      <c r="EJ229" s="127" t="s">
        <v>268</v>
      </c>
      <c r="EK229" s="127" t="s">
        <v>269</v>
      </c>
      <c r="EL229" s="81">
        <v>17896</v>
      </c>
      <c r="EM229" s="78">
        <v>72</v>
      </c>
      <c r="EN229" s="78" t="s">
        <v>629</v>
      </c>
      <c r="EO229" s="84">
        <v>106738</v>
      </c>
      <c r="EP229" s="78">
        <v>12.67</v>
      </c>
      <c r="EQ229" s="263">
        <v>100953.344468752</v>
      </c>
      <c r="ER229" s="263">
        <v>508269.307153692</v>
      </c>
      <c r="ES229" s="84">
        <f t="shared" ref="ES229:ES260" si="43">ER229-EQ229</f>
        <v>407315.96268494002</v>
      </c>
      <c r="ET229" s="113">
        <f t="shared" ref="ET229:ET260" si="44">ES229/ER229</f>
        <v>0.80137823974835176</v>
      </c>
      <c r="EU229" s="55">
        <v>5</v>
      </c>
      <c r="EV229" s="55">
        <v>28</v>
      </c>
      <c r="EW229" s="55" t="s">
        <v>1898</v>
      </c>
      <c r="EX229" s="78" t="s">
        <v>1134</v>
      </c>
      <c r="EY229" s="158" t="s">
        <v>372</v>
      </c>
      <c r="EZ229" s="158" t="s">
        <v>372</v>
      </c>
      <c r="FA229" s="78" t="s">
        <v>267</v>
      </c>
      <c r="FB229" s="55" t="s">
        <v>51</v>
      </c>
      <c r="FC229" s="55" t="s">
        <v>1898</v>
      </c>
      <c r="FD229" s="122"/>
      <c r="FE229" s="55"/>
      <c r="FF229" s="127" t="s">
        <v>267</v>
      </c>
      <c r="FG229" s="55" t="s">
        <v>1904</v>
      </c>
      <c r="FH229" s="78" t="s">
        <v>1135</v>
      </c>
      <c r="FI229" s="78" t="s">
        <v>374</v>
      </c>
      <c r="FJ229" s="55">
        <v>3804</v>
      </c>
      <c r="FK229" s="55">
        <v>5</v>
      </c>
      <c r="FL229" s="78" t="s">
        <v>792</v>
      </c>
      <c r="FM229" s="55"/>
      <c r="FN229" s="55" t="s">
        <v>1900</v>
      </c>
      <c r="FO229" s="55" t="s">
        <v>1900</v>
      </c>
      <c r="FP229" s="55">
        <v>4</v>
      </c>
      <c r="FQ229" s="125">
        <v>239380655.50237951</v>
      </c>
      <c r="FR229" s="125">
        <v>186143.58903762014</v>
      </c>
      <c r="FS229" s="55">
        <v>3</v>
      </c>
      <c r="FT229" s="55">
        <v>3</v>
      </c>
      <c r="FU229" s="55">
        <v>0</v>
      </c>
      <c r="FV229" s="125">
        <v>1813797.02</v>
      </c>
      <c r="FW229" s="55">
        <v>0</v>
      </c>
      <c r="FX229" s="125">
        <v>0</v>
      </c>
      <c r="FY229" s="55">
        <v>0</v>
      </c>
      <c r="FZ229" s="125">
        <v>17482589.229999997</v>
      </c>
      <c r="GA229" s="55" t="s">
        <v>1900</v>
      </c>
      <c r="GB229" s="55" t="s">
        <v>1901</v>
      </c>
      <c r="GC229" s="55" t="s">
        <v>1900</v>
      </c>
      <c r="GD229" s="124">
        <v>86.12</v>
      </c>
      <c r="GE229" s="124">
        <v>47.75</v>
      </c>
      <c r="GF229" s="125">
        <v>7560993.5899999999</v>
      </c>
      <c r="GG229" s="125">
        <v>5967.6350355169689</v>
      </c>
      <c r="GH229" s="125">
        <v>16338119.119999999</v>
      </c>
      <c r="GI229" s="125">
        <v>12895.121641673244</v>
      </c>
      <c r="GJ229" s="125">
        <v>1774560.1099999999</v>
      </c>
      <c r="GK229" s="125">
        <v>1400.5999289660615</v>
      </c>
      <c r="GL229" s="125">
        <v>1320886.96</v>
      </c>
      <c r="GM229" s="125">
        <v>1042.5311444356748</v>
      </c>
      <c r="GN229" s="125">
        <v>1330824.6399999999</v>
      </c>
      <c r="GO229" s="125">
        <v>1050.3746172059984</v>
      </c>
      <c r="GP229" s="125">
        <v>55447.78</v>
      </c>
      <c r="GQ229" s="125">
        <v>43.763046566692978</v>
      </c>
      <c r="GR229" s="125">
        <v>203143.98</v>
      </c>
      <c r="GS229" s="125">
        <v>160.33463299131807</v>
      </c>
      <c r="GT229" s="125">
        <v>11653255.649999999</v>
      </c>
      <c r="GU229" s="125">
        <v>9197.518271507497</v>
      </c>
      <c r="GV229" s="125">
        <v>-624580.61999999918</v>
      </c>
      <c r="GW229" s="125">
        <v>-492.96023677979412</v>
      </c>
      <c r="GX229" s="55">
        <v>0</v>
      </c>
      <c r="GY229" s="55">
        <v>0</v>
      </c>
      <c r="GZ229" s="55">
        <v>0</v>
      </c>
      <c r="HA229" s="55" t="s">
        <v>1901</v>
      </c>
      <c r="HB229" s="172">
        <v>0.72365492963256539</v>
      </c>
      <c r="HC229" s="123">
        <v>973</v>
      </c>
      <c r="HD229" s="153">
        <v>0.2559852670349908</v>
      </c>
      <c r="HE229" s="123">
        <v>119</v>
      </c>
      <c r="HF229" s="153">
        <v>9.3922651933701654E-2</v>
      </c>
      <c r="HG229" s="123">
        <v>7227</v>
      </c>
      <c r="HH229" s="153">
        <v>1.9013417521704814</v>
      </c>
      <c r="HI229" s="123">
        <v>133</v>
      </c>
      <c r="HJ229" s="153">
        <v>0.10497237569060773</v>
      </c>
      <c r="HK229" s="123">
        <v>4158</v>
      </c>
      <c r="HL229" s="153">
        <v>1.0939226519337018</v>
      </c>
      <c r="HM229" s="123">
        <v>59</v>
      </c>
      <c r="HN229" s="153">
        <v>4.6566692975532752E-2</v>
      </c>
      <c r="HO229" s="123">
        <v>3675</v>
      </c>
      <c r="HP229" s="153">
        <v>0.96685082872928174</v>
      </c>
      <c r="HQ229" s="123">
        <v>3490</v>
      </c>
      <c r="HR229" s="153">
        <v>0.91817942646671924</v>
      </c>
      <c r="HS229" s="123">
        <v>14</v>
      </c>
      <c r="HT229" s="153">
        <v>7</v>
      </c>
      <c r="HU229" s="123">
        <v>52</v>
      </c>
      <c r="HV229" s="153">
        <v>26</v>
      </c>
      <c r="HW229" s="123">
        <v>1092</v>
      </c>
      <c r="HX229" s="123">
        <v>364</v>
      </c>
      <c r="HY229" s="153">
        <v>1.0833333333333333</v>
      </c>
      <c r="HZ229" s="123">
        <v>36300</v>
      </c>
      <c r="IA229" s="153">
        <v>9.5501183898973956</v>
      </c>
      <c r="IB229" s="123">
        <v>211</v>
      </c>
      <c r="IC229" s="153">
        <v>0.1665351223362273</v>
      </c>
      <c r="ID229" s="123">
        <v>25787</v>
      </c>
      <c r="IE229" s="153">
        <v>6.7842672980794525</v>
      </c>
      <c r="IF229" s="123">
        <v>1931</v>
      </c>
      <c r="IG229" s="153">
        <v>1.5240726124704025</v>
      </c>
      <c r="IH229" s="123">
        <v>1939</v>
      </c>
      <c r="II229" s="153">
        <v>0.5101289134438306</v>
      </c>
      <c r="IJ229" s="123">
        <v>1416</v>
      </c>
      <c r="IK229" s="153">
        <v>1.1176006314127862</v>
      </c>
      <c r="IL229" s="95">
        <v>624</v>
      </c>
      <c r="IM229" s="95">
        <v>621</v>
      </c>
      <c r="IN229" s="95">
        <v>132</v>
      </c>
      <c r="IO229" s="95">
        <v>287</v>
      </c>
      <c r="IP229" s="95">
        <v>66</v>
      </c>
      <c r="IQ229" s="113">
        <v>46.22</v>
      </c>
      <c r="IR229" s="113">
        <v>50</v>
      </c>
      <c r="IS229" s="113">
        <v>0.69</v>
      </c>
      <c r="IT229" s="95">
        <v>51</v>
      </c>
      <c r="IU229" s="95">
        <v>32</v>
      </c>
      <c r="IV229" s="113">
        <v>2.5256511444356748E-2</v>
      </c>
      <c r="IW229" s="95">
        <v>5</v>
      </c>
      <c r="IX229" s="95">
        <v>26</v>
      </c>
      <c r="IY229" s="124">
        <f>(IW229/$DW229)*100</f>
        <v>0.39463299131807422</v>
      </c>
      <c r="IZ229" s="124">
        <f>(IX229/$DW229)*100</f>
        <v>2.0520915548539858</v>
      </c>
      <c r="JA229" s="182" t="s">
        <v>272</v>
      </c>
      <c r="JB229" s="182">
        <v>65</v>
      </c>
      <c r="JC229" s="230">
        <v>5.0544323483670293E-2</v>
      </c>
      <c r="JD229" s="205"/>
    </row>
    <row r="230" spans="1:264" s="35" customFormat="1" ht="29.25" customHeight="1">
      <c r="A230" s="122" t="s">
        <v>307</v>
      </c>
      <c r="B230" s="158" t="s">
        <v>307</v>
      </c>
      <c r="C230" s="158" t="s">
        <v>1817</v>
      </c>
      <c r="D230" s="55">
        <v>337</v>
      </c>
      <c r="E230" s="158" t="s">
        <v>636</v>
      </c>
      <c r="F230" s="145">
        <v>264</v>
      </c>
      <c r="G230" s="55" t="s">
        <v>2212</v>
      </c>
      <c r="H230" s="123">
        <v>108</v>
      </c>
      <c r="I230" s="123">
        <v>252</v>
      </c>
      <c r="J230" s="124">
        <v>2.3333333000000001</v>
      </c>
      <c r="K230" s="124">
        <v>29.4074074</v>
      </c>
      <c r="L230" s="123">
        <v>105</v>
      </c>
      <c r="M230" s="123">
        <v>147</v>
      </c>
      <c r="N230" s="123">
        <v>10</v>
      </c>
      <c r="O230" s="123">
        <v>13</v>
      </c>
      <c r="P230" s="123">
        <v>19</v>
      </c>
      <c r="Q230" s="123">
        <v>16</v>
      </c>
      <c r="R230" s="123">
        <v>18</v>
      </c>
      <c r="S230" s="123">
        <v>35</v>
      </c>
      <c r="T230" s="123">
        <v>21</v>
      </c>
      <c r="U230" s="123">
        <v>25</v>
      </c>
      <c r="V230" s="123">
        <v>19</v>
      </c>
      <c r="W230" s="123">
        <v>18</v>
      </c>
      <c r="X230" s="123">
        <v>32</v>
      </c>
      <c r="Y230" s="123">
        <v>19</v>
      </c>
      <c r="Z230" s="123">
        <v>7</v>
      </c>
      <c r="AA230" s="123">
        <v>50</v>
      </c>
      <c r="AB230" s="123">
        <v>73</v>
      </c>
      <c r="AC230" s="123">
        <v>58</v>
      </c>
      <c r="AD230" s="123">
        <v>23</v>
      </c>
      <c r="AE230" s="123">
        <v>57</v>
      </c>
      <c r="AF230" s="123">
        <v>149</v>
      </c>
      <c r="AG230" s="123">
        <v>21</v>
      </c>
      <c r="AH230" s="123">
        <v>2</v>
      </c>
      <c r="AI230" s="123">
        <v>61</v>
      </c>
      <c r="AJ230" s="123">
        <v>18</v>
      </c>
      <c r="AK230" s="123">
        <v>6</v>
      </c>
      <c r="AL230" s="123">
        <v>4</v>
      </c>
      <c r="AM230" s="123">
        <v>11</v>
      </c>
      <c r="AN230" s="125">
        <v>561.12037037037032</v>
      </c>
      <c r="AO230" s="125">
        <v>373</v>
      </c>
      <c r="AP230" s="123">
        <v>3</v>
      </c>
      <c r="AQ230" s="123">
        <v>5</v>
      </c>
      <c r="AR230" s="123">
        <v>37</v>
      </c>
      <c r="AS230" s="123">
        <v>12</v>
      </c>
      <c r="AT230" s="123">
        <v>9</v>
      </c>
      <c r="AU230" s="123">
        <v>5</v>
      </c>
      <c r="AV230" s="123">
        <v>7</v>
      </c>
      <c r="AW230" s="123">
        <v>2</v>
      </c>
      <c r="AX230" s="123">
        <v>5</v>
      </c>
      <c r="AY230" s="123">
        <v>6</v>
      </c>
      <c r="AZ230" s="123">
        <v>17</v>
      </c>
      <c r="BA230" s="125">
        <v>27626.842592592591</v>
      </c>
      <c r="BB230" s="125">
        <v>17558.5</v>
      </c>
      <c r="BC230" s="123">
        <v>4</v>
      </c>
      <c r="BD230" s="123">
        <v>23</v>
      </c>
      <c r="BE230" s="123">
        <v>19</v>
      </c>
      <c r="BF230" s="123">
        <v>13</v>
      </c>
      <c r="BG230" s="123">
        <v>8</v>
      </c>
      <c r="BH230" s="123">
        <v>7</v>
      </c>
      <c r="BI230" s="123">
        <v>5</v>
      </c>
      <c r="BJ230" s="123">
        <v>5</v>
      </c>
      <c r="BK230" s="123">
        <v>2</v>
      </c>
      <c r="BL230" s="123">
        <v>6</v>
      </c>
      <c r="BM230" s="123">
        <v>2</v>
      </c>
      <c r="BN230" s="123">
        <v>2</v>
      </c>
      <c r="BO230" s="123">
        <v>3</v>
      </c>
      <c r="BP230" s="123">
        <v>1</v>
      </c>
      <c r="BQ230" s="123">
        <v>1</v>
      </c>
      <c r="BR230" s="123">
        <v>1</v>
      </c>
      <c r="BS230" s="123">
        <v>2</v>
      </c>
      <c r="BT230" s="123">
        <v>0</v>
      </c>
      <c r="BU230" s="123">
        <v>2</v>
      </c>
      <c r="BV230" s="123">
        <v>1</v>
      </c>
      <c r="BW230" s="123">
        <v>1</v>
      </c>
      <c r="BX230" s="123">
        <v>46</v>
      </c>
      <c r="BY230" s="125">
        <v>45659.217391304344</v>
      </c>
      <c r="BZ230" s="125">
        <v>40227</v>
      </c>
      <c r="CA230" s="123">
        <v>15</v>
      </c>
      <c r="CB230" s="125">
        <v>27146</v>
      </c>
      <c r="CC230" s="125">
        <v>15840</v>
      </c>
      <c r="CD230" s="123">
        <v>48</v>
      </c>
      <c r="CE230" s="125">
        <v>15204.958333333334</v>
      </c>
      <c r="CF230" s="125">
        <v>11563</v>
      </c>
      <c r="CG230" s="123">
        <v>70</v>
      </c>
      <c r="CH230" s="123">
        <v>18</v>
      </c>
      <c r="CI230" s="123">
        <v>15</v>
      </c>
      <c r="CJ230" s="123">
        <v>4</v>
      </c>
      <c r="CK230" s="123">
        <v>1</v>
      </c>
      <c r="CL230" s="123">
        <v>1</v>
      </c>
      <c r="CM230" s="126">
        <v>9.2592592592592587E-3</v>
      </c>
      <c r="CN230" s="123">
        <v>5</v>
      </c>
      <c r="CO230" s="126">
        <v>4.6296296296296294E-2</v>
      </c>
      <c r="CP230" s="123">
        <v>50</v>
      </c>
      <c r="CQ230" s="123">
        <v>12</v>
      </c>
      <c r="CR230" s="126">
        <v>4.7619047619047616E-2</v>
      </c>
      <c r="CS230" s="123">
        <v>6</v>
      </c>
      <c r="CT230" s="126">
        <f t="shared" si="39"/>
        <v>5.5555555555555552E-2</v>
      </c>
      <c r="CU230" s="123">
        <v>72</v>
      </c>
      <c r="CV230" s="126">
        <f t="shared" si="40"/>
        <v>0.66666666666666663</v>
      </c>
      <c r="CW230" s="123">
        <v>3</v>
      </c>
      <c r="CX230" s="126">
        <f t="shared" si="41"/>
        <v>2.7777777777777776E-2</v>
      </c>
      <c r="CY230" s="123">
        <v>42</v>
      </c>
      <c r="CZ230" s="126">
        <f t="shared" si="42"/>
        <v>0.3888888888888889</v>
      </c>
      <c r="DA230" s="122" t="s">
        <v>2129</v>
      </c>
      <c r="DB230" s="55"/>
      <c r="DC230" s="55">
        <v>0</v>
      </c>
      <c r="DD230" s="55">
        <v>0</v>
      </c>
      <c r="DE230" s="78" t="s">
        <v>378</v>
      </c>
      <c r="DF230" s="127" t="s">
        <v>379</v>
      </c>
      <c r="DG230" s="78" t="s">
        <v>380</v>
      </c>
      <c r="DH230" s="127" t="s">
        <v>381</v>
      </c>
      <c r="DI230" s="78" t="s">
        <v>389</v>
      </c>
      <c r="DJ230" s="127" t="s">
        <v>400</v>
      </c>
      <c r="DK230" s="78" t="s">
        <v>384</v>
      </c>
      <c r="DL230" s="127" t="s">
        <v>385</v>
      </c>
      <c r="DM230" s="127" t="s">
        <v>403</v>
      </c>
      <c r="DN230" s="55" t="s">
        <v>1897</v>
      </c>
      <c r="DO230" s="68">
        <v>7.782101167315175</v>
      </c>
      <c r="DP230" s="55" t="s">
        <v>1898</v>
      </c>
      <c r="DQ230" s="55" t="s">
        <v>272</v>
      </c>
      <c r="DR230" s="127" t="s">
        <v>387</v>
      </c>
      <c r="DS230" s="169" t="s">
        <v>2213</v>
      </c>
      <c r="DT230" s="78">
        <v>2026</v>
      </c>
      <c r="DU230" s="78" t="s">
        <v>267</v>
      </c>
      <c r="DV230" s="123">
        <v>108</v>
      </c>
      <c r="DW230" s="123">
        <v>108</v>
      </c>
      <c r="DX230" s="55">
        <v>0</v>
      </c>
      <c r="DY230" s="55">
        <v>0</v>
      </c>
      <c r="DZ230" s="55">
        <v>6</v>
      </c>
      <c r="EA230" s="55">
        <v>14</v>
      </c>
      <c r="EB230" s="123">
        <v>39</v>
      </c>
      <c r="EC230" s="55">
        <v>28</v>
      </c>
      <c r="ED230" s="55">
        <v>13</v>
      </c>
      <c r="EE230" s="55">
        <v>8</v>
      </c>
      <c r="EF230" s="55">
        <v>0</v>
      </c>
      <c r="EG230" s="55">
        <v>0</v>
      </c>
      <c r="EH230" s="78">
        <v>1</v>
      </c>
      <c r="EI230" s="78">
        <v>0</v>
      </c>
      <c r="EJ230" s="127" t="s">
        <v>268</v>
      </c>
      <c r="EK230" s="127" t="s">
        <v>290</v>
      </c>
      <c r="EL230" s="81">
        <v>27180</v>
      </c>
      <c r="EM230" s="78">
        <v>46</v>
      </c>
      <c r="EN230" s="78" t="s">
        <v>344</v>
      </c>
      <c r="EO230" s="84">
        <v>18790</v>
      </c>
      <c r="EP230" s="78">
        <v>1.02</v>
      </c>
      <c r="EQ230" s="263">
        <v>18337.717467279901</v>
      </c>
      <c r="ER230" s="263">
        <v>45378.224817193099</v>
      </c>
      <c r="ES230" s="84">
        <f t="shared" si="43"/>
        <v>27040.507349913198</v>
      </c>
      <c r="ET230" s="113">
        <f t="shared" si="44"/>
        <v>0.59589169604686631</v>
      </c>
      <c r="EU230" s="55">
        <v>2</v>
      </c>
      <c r="EV230" s="55">
        <v>4</v>
      </c>
      <c r="EW230" s="55" t="s">
        <v>1901</v>
      </c>
      <c r="EX230" s="78" t="s">
        <v>291</v>
      </c>
      <c r="EY230" s="158"/>
      <c r="EZ230" s="158"/>
      <c r="FA230" s="78" t="s">
        <v>267</v>
      </c>
      <c r="FB230" s="55" t="s">
        <v>51</v>
      </c>
      <c r="FC230" s="55" t="s">
        <v>1898</v>
      </c>
      <c r="FD230" s="122"/>
      <c r="FE230" s="55"/>
      <c r="FF230" s="127" t="s">
        <v>267</v>
      </c>
      <c r="FG230" s="55" t="s">
        <v>272</v>
      </c>
      <c r="FH230" s="78" t="s">
        <v>637</v>
      </c>
      <c r="FI230" s="78" t="s">
        <v>515</v>
      </c>
      <c r="FJ230" s="55">
        <v>3809</v>
      </c>
      <c r="FK230" s="55">
        <v>1</v>
      </c>
      <c r="FL230" s="78" t="s">
        <v>638</v>
      </c>
      <c r="FM230" s="55"/>
      <c r="FN230" s="55" t="s">
        <v>1900</v>
      </c>
      <c r="FO230" s="55" t="s">
        <v>1900</v>
      </c>
      <c r="FP230" s="55">
        <v>1</v>
      </c>
      <c r="FQ230" s="125">
        <v>15855050.006094884</v>
      </c>
      <c r="FR230" s="125">
        <v>146806.01857495264</v>
      </c>
      <c r="FS230" s="55">
        <v>3</v>
      </c>
      <c r="FT230" s="55">
        <v>3</v>
      </c>
      <c r="FU230" s="55">
        <v>0</v>
      </c>
      <c r="FV230" s="125">
        <v>0</v>
      </c>
      <c r="FW230" s="55">
        <v>6</v>
      </c>
      <c r="FX230" s="125">
        <v>1057961.49</v>
      </c>
      <c r="FY230" s="55">
        <v>2</v>
      </c>
      <c r="FZ230" s="125">
        <v>2332978.08</v>
      </c>
      <c r="GA230" s="55" t="s">
        <v>1900</v>
      </c>
      <c r="GB230" s="55" t="s">
        <v>1901</v>
      </c>
      <c r="GC230" s="55" t="s">
        <v>1900</v>
      </c>
      <c r="GD230" s="124">
        <v>97.41</v>
      </c>
      <c r="GE230" s="124">
        <v>25</v>
      </c>
      <c r="GF230" s="125">
        <v>753440.52</v>
      </c>
      <c r="GG230" s="125">
        <v>6976.3011111111109</v>
      </c>
      <c r="GH230" s="125">
        <v>1594477.2500000002</v>
      </c>
      <c r="GI230" s="125">
        <v>14763.678240740743</v>
      </c>
      <c r="GJ230" s="125">
        <v>158710.15</v>
      </c>
      <c r="GK230" s="125">
        <v>1469.5384259259258</v>
      </c>
      <c r="GL230" s="125">
        <v>113518.96</v>
      </c>
      <c r="GM230" s="125">
        <v>1051.1014814814816</v>
      </c>
      <c r="GN230" s="125">
        <v>163968.19</v>
      </c>
      <c r="GO230" s="125">
        <v>1518.2239814814816</v>
      </c>
      <c r="GP230" s="125">
        <v>6556.85</v>
      </c>
      <c r="GQ230" s="125">
        <v>60.711574074074079</v>
      </c>
      <c r="GR230" s="125">
        <v>10610.98</v>
      </c>
      <c r="GS230" s="125">
        <v>98.249814814814812</v>
      </c>
      <c r="GT230" s="125">
        <v>1141112.1200000003</v>
      </c>
      <c r="GU230" s="125">
        <v>10565.852962962967</v>
      </c>
      <c r="GV230" s="125">
        <v>-213583.33000000031</v>
      </c>
      <c r="GW230" s="125">
        <v>-1977.6234259259288</v>
      </c>
      <c r="GX230" s="55">
        <v>0</v>
      </c>
      <c r="GY230" s="55">
        <v>0</v>
      </c>
      <c r="GZ230" s="55">
        <v>0</v>
      </c>
      <c r="HA230" s="55" t="s">
        <v>1898</v>
      </c>
      <c r="HB230" s="172">
        <v>0.47048289211604555</v>
      </c>
      <c r="HC230" s="123">
        <v>187</v>
      </c>
      <c r="HD230" s="153">
        <v>0.5771604938271605</v>
      </c>
      <c r="HE230" s="123">
        <v>21</v>
      </c>
      <c r="HF230" s="153">
        <v>0.19444444444444445</v>
      </c>
      <c r="HG230" s="123">
        <v>837</v>
      </c>
      <c r="HH230" s="153">
        <v>2.5833333333333335</v>
      </c>
      <c r="HI230" s="123">
        <v>23</v>
      </c>
      <c r="HJ230" s="153">
        <v>0.21296296296296297</v>
      </c>
      <c r="HK230" s="123">
        <v>277</v>
      </c>
      <c r="HL230" s="153">
        <v>0.85493827160493818</v>
      </c>
      <c r="HM230" s="123">
        <v>9</v>
      </c>
      <c r="HN230" s="153">
        <v>8.3333333333333329E-2</v>
      </c>
      <c r="HO230" s="123">
        <v>358</v>
      </c>
      <c r="HP230" s="153">
        <v>1.1049382716049383</v>
      </c>
      <c r="HQ230" s="123">
        <v>713</v>
      </c>
      <c r="HR230" s="153">
        <v>2.2006172839506171</v>
      </c>
      <c r="HS230" s="123">
        <v>1</v>
      </c>
      <c r="HT230" s="153">
        <v>0.5</v>
      </c>
      <c r="HU230" s="123">
        <v>3</v>
      </c>
      <c r="HV230" s="153">
        <v>1.5</v>
      </c>
      <c r="HW230" s="123">
        <v>72</v>
      </c>
      <c r="HX230" s="123">
        <v>24</v>
      </c>
      <c r="HY230" s="153">
        <v>0.5</v>
      </c>
      <c r="HZ230" s="123">
        <v>2973</v>
      </c>
      <c r="IA230" s="153">
        <v>9.1759259259259256</v>
      </c>
      <c r="IB230" s="123">
        <v>21</v>
      </c>
      <c r="IC230" s="153">
        <v>0.19444444444444445</v>
      </c>
      <c r="ID230" s="123">
        <v>2827</v>
      </c>
      <c r="IE230" s="153">
        <v>8.7253086419753085</v>
      </c>
      <c r="IF230" s="123">
        <v>217</v>
      </c>
      <c r="IG230" s="153">
        <v>2.0092592592592591</v>
      </c>
      <c r="IH230" s="123">
        <v>123</v>
      </c>
      <c r="II230" s="153">
        <v>0.37962962962962965</v>
      </c>
      <c r="IJ230" s="123">
        <v>40</v>
      </c>
      <c r="IK230" s="153">
        <v>0.37037037037037035</v>
      </c>
      <c r="IL230" s="95">
        <v>0</v>
      </c>
      <c r="IM230" s="95">
        <v>0</v>
      </c>
      <c r="IN230" s="95">
        <v>0</v>
      </c>
      <c r="IO230" s="95">
        <v>0</v>
      </c>
      <c r="IP230" s="95">
        <v>0</v>
      </c>
      <c r="IQ230" s="113" t="s">
        <v>1900</v>
      </c>
      <c r="IR230" s="113" t="s">
        <v>1900</v>
      </c>
      <c r="IS230" s="113" t="s">
        <v>1900</v>
      </c>
      <c r="IT230" s="95">
        <v>35</v>
      </c>
      <c r="IU230" s="95">
        <v>10</v>
      </c>
      <c r="IV230" s="113">
        <v>9.2592592592592587E-2</v>
      </c>
      <c r="IW230" s="95" t="s">
        <v>1900</v>
      </c>
      <c r="IX230" s="95" t="s">
        <v>1900</v>
      </c>
      <c r="IY230" s="124" t="s">
        <v>1900</v>
      </c>
      <c r="IZ230" s="124" t="s">
        <v>1900</v>
      </c>
      <c r="JA230" s="182" t="s">
        <v>267</v>
      </c>
      <c r="JB230" s="182">
        <v>0</v>
      </c>
      <c r="JC230" s="230">
        <v>0</v>
      </c>
      <c r="JD230" s="205"/>
    </row>
    <row r="231" spans="1:264" s="35" customFormat="1" ht="29.25" customHeight="1">
      <c r="A231" s="122" t="s">
        <v>307</v>
      </c>
      <c r="B231" s="158" t="s">
        <v>307</v>
      </c>
      <c r="C231" s="158" t="s">
        <v>1817</v>
      </c>
      <c r="D231" s="55">
        <v>337</v>
      </c>
      <c r="E231" s="158" t="s">
        <v>680</v>
      </c>
      <c r="F231" s="145">
        <v>286</v>
      </c>
      <c r="G231" s="55" t="s">
        <v>2214</v>
      </c>
      <c r="H231" s="123">
        <v>223</v>
      </c>
      <c r="I231" s="123">
        <v>505</v>
      </c>
      <c r="J231" s="124">
        <v>2.2645740000000001</v>
      </c>
      <c r="K231" s="124">
        <v>29.4044843</v>
      </c>
      <c r="L231" s="123">
        <v>201</v>
      </c>
      <c r="M231" s="123">
        <v>304</v>
      </c>
      <c r="N231" s="123">
        <v>13</v>
      </c>
      <c r="O231" s="123">
        <v>26</v>
      </c>
      <c r="P231" s="123">
        <v>40</v>
      </c>
      <c r="Q231" s="123">
        <v>45</v>
      </c>
      <c r="R231" s="123">
        <v>35</v>
      </c>
      <c r="S231" s="123">
        <v>49</v>
      </c>
      <c r="T231" s="123">
        <v>47</v>
      </c>
      <c r="U231" s="123">
        <v>47</v>
      </c>
      <c r="V231" s="123">
        <v>33</v>
      </c>
      <c r="W231" s="123">
        <v>41</v>
      </c>
      <c r="X231" s="123">
        <v>62</v>
      </c>
      <c r="Y231" s="123">
        <v>51</v>
      </c>
      <c r="Z231" s="123">
        <v>16</v>
      </c>
      <c r="AA231" s="123">
        <v>103</v>
      </c>
      <c r="AB231" s="123">
        <v>156</v>
      </c>
      <c r="AC231" s="123">
        <v>129</v>
      </c>
      <c r="AD231" s="123">
        <v>20</v>
      </c>
      <c r="AE231" s="123">
        <v>102</v>
      </c>
      <c r="AF231" s="123">
        <v>280</v>
      </c>
      <c r="AG231" s="123">
        <v>96</v>
      </c>
      <c r="AH231" s="123">
        <v>7</v>
      </c>
      <c r="AI231" s="123">
        <v>118</v>
      </c>
      <c r="AJ231" s="123">
        <v>39</v>
      </c>
      <c r="AK231" s="123">
        <v>5</v>
      </c>
      <c r="AL231" s="123">
        <v>6</v>
      </c>
      <c r="AM231" s="123">
        <v>16</v>
      </c>
      <c r="AN231" s="125">
        <v>661.38565022421528</v>
      </c>
      <c r="AO231" s="125">
        <v>468</v>
      </c>
      <c r="AP231" s="123">
        <v>0</v>
      </c>
      <c r="AQ231" s="123">
        <v>8</v>
      </c>
      <c r="AR231" s="123">
        <v>60</v>
      </c>
      <c r="AS231" s="123">
        <v>27</v>
      </c>
      <c r="AT231" s="123">
        <v>26</v>
      </c>
      <c r="AU231" s="123">
        <v>16</v>
      </c>
      <c r="AV231" s="123">
        <v>11</v>
      </c>
      <c r="AW231" s="123">
        <v>9</v>
      </c>
      <c r="AX231" s="123">
        <v>4</v>
      </c>
      <c r="AY231" s="123">
        <v>9</v>
      </c>
      <c r="AZ231" s="123">
        <v>53</v>
      </c>
      <c r="BA231" s="125">
        <v>51264.897674418607</v>
      </c>
      <c r="BB231" s="125">
        <v>20172</v>
      </c>
      <c r="BC231" s="123">
        <v>2</v>
      </c>
      <c r="BD231" s="123">
        <v>25</v>
      </c>
      <c r="BE231" s="123">
        <v>53</v>
      </c>
      <c r="BF231" s="123">
        <v>27</v>
      </c>
      <c r="BG231" s="123">
        <v>19</v>
      </c>
      <c r="BH231" s="123">
        <v>12</v>
      </c>
      <c r="BI231" s="123">
        <v>9</v>
      </c>
      <c r="BJ231" s="123">
        <v>13</v>
      </c>
      <c r="BK231" s="123">
        <v>4</v>
      </c>
      <c r="BL231" s="123">
        <v>5</v>
      </c>
      <c r="BM231" s="123">
        <v>4</v>
      </c>
      <c r="BN231" s="123">
        <v>6</v>
      </c>
      <c r="BO231" s="123">
        <v>6</v>
      </c>
      <c r="BP231" s="123">
        <v>4</v>
      </c>
      <c r="BQ231" s="123">
        <v>3</v>
      </c>
      <c r="BR231" s="123">
        <v>7</v>
      </c>
      <c r="BS231" s="123">
        <v>1</v>
      </c>
      <c r="BT231" s="123">
        <v>2</v>
      </c>
      <c r="BU231" s="123">
        <v>2</v>
      </c>
      <c r="BV231" s="123">
        <v>2</v>
      </c>
      <c r="BW231" s="123">
        <v>9</v>
      </c>
      <c r="BX231" s="123">
        <v>93</v>
      </c>
      <c r="BY231" s="125">
        <v>94598.172043010753</v>
      </c>
      <c r="BZ231" s="125">
        <v>41409</v>
      </c>
      <c r="CA231" s="123">
        <v>24</v>
      </c>
      <c r="CB231" s="125">
        <v>19408.75</v>
      </c>
      <c r="CC231" s="125">
        <v>20211.5</v>
      </c>
      <c r="CD231" s="123">
        <v>107</v>
      </c>
      <c r="CE231" s="125">
        <v>18785.58878504673</v>
      </c>
      <c r="CF231" s="125">
        <v>12636</v>
      </c>
      <c r="CG231" s="123">
        <v>133</v>
      </c>
      <c r="CH231" s="123">
        <v>33</v>
      </c>
      <c r="CI231" s="123">
        <v>27</v>
      </c>
      <c r="CJ231" s="123">
        <v>15</v>
      </c>
      <c r="CK231" s="123">
        <v>5</v>
      </c>
      <c r="CL231" s="123">
        <v>7</v>
      </c>
      <c r="CM231" s="126">
        <v>3.1390134529147982E-2</v>
      </c>
      <c r="CN231" s="123">
        <v>26</v>
      </c>
      <c r="CO231" s="126">
        <v>0.11659192825112108</v>
      </c>
      <c r="CP231" s="123">
        <v>94</v>
      </c>
      <c r="CQ231" s="123">
        <v>18</v>
      </c>
      <c r="CR231" s="126">
        <v>3.5643564356435641E-2</v>
      </c>
      <c r="CS231" s="123">
        <v>10</v>
      </c>
      <c r="CT231" s="126">
        <f t="shared" si="39"/>
        <v>4.4843049327354258E-2</v>
      </c>
      <c r="CU231" s="123">
        <v>131</v>
      </c>
      <c r="CV231" s="126">
        <f t="shared" si="40"/>
        <v>0.58744394618834084</v>
      </c>
      <c r="CW231" s="123">
        <v>6</v>
      </c>
      <c r="CX231" s="126">
        <f t="shared" si="41"/>
        <v>2.6905829596412557E-2</v>
      </c>
      <c r="CY231" s="123">
        <v>78</v>
      </c>
      <c r="CZ231" s="126">
        <f t="shared" si="42"/>
        <v>0.34977578475336324</v>
      </c>
      <c r="DA231" s="122" t="s">
        <v>2129</v>
      </c>
      <c r="DB231" s="55"/>
      <c r="DC231" s="55">
        <v>31</v>
      </c>
      <c r="DD231" s="55">
        <v>0</v>
      </c>
      <c r="DE231" s="78" t="s">
        <v>378</v>
      </c>
      <c r="DF231" s="127" t="s">
        <v>379</v>
      </c>
      <c r="DG231" s="78" t="s">
        <v>380</v>
      </c>
      <c r="DH231" s="127" t="s">
        <v>381</v>
      </c>
      <c r="DI231" s="78" t="s">
        <v>382</v>
      </c>
      <c r="DJ231" s="127" t="s">
        <v>383</v>
      </c>
      <c r="DK231" s="78" t="s">
        <v>384</v>
      </c>
      <c r="DL231" s="127" t="s">
        <v>385</v>
      </c>
      <c r="DM231" s="127" t="s">
        <v>403</v>
      </c>
      <c r="DN231" s="55" t="s">
        <v>1897</v>
      </c>
      <c r="DO231" s="68">
        <v>7.8740157480314998</v>
      </c>
      <c r="DP231" s="55" t="s">
        <v>1898</v>
      </c>
      <c r="DQ231" s="55" t="s">
        <v>272</v>
      </c>
      <c r="DR231" s="127" t="s">
        <v>387</v>
      </c>
      <c r="DS231" s="169" t="s">
        <v>2215</v>
      </c>
      <c r="DT231" s="78">
        <v>2026</v>
      </c>
      <c r="DU231" s="78" t="s">
        <v>267</v>
      </c>
      <c r="DV231" s="123">
        <v>224</v>
      </c>
      <c r="DW231" s="123">
        <v>223</v>
      </c>
      <c r="DX231" s="55">
        <v>1</v>
      </c>
      <c r="DY231" s="55">
        <v>0</v>
      </c>
      <c r="DZ231" s="55">
        <v>0</v>
      </c>
      <c r="EA231" s="55">
        <v>32</v>
      </c>
      <c r="EB231" s="123">
        <v>96</v>
      </c>
      <c r="EC231" s="55">
        <v>80</v>
      </c>
      <c r="ED231" s="55">
        <v>16</v>
      </c>
      <c r="EE231" s="55">
        <v>0</v>
      </c>
      <c r="EF231" s="55">
        <v>0</v>
      </c>
      <c r="EG231" s="55">
        <v>0</v>
      </c>
      <c r="EH231" s="78">
        <v>2</v>
      </c>
      <c r="EI231" s="78">
        <v>0</v>
      </c>
      <c r="EJ231" s="127" t="s">
        <v>268</v>
      </c>
      <c r="EK231" s="127" t="s">
        <v>269</v>
      </c>
      <c r="EL231" s="81">
        <v>30436</v>
      </c>
      <c r="EM231" s="78">
        <v>37</v>
      </c>
      <c r="EN231" s="78" t="s">
        <v>681</v>
      </c>
      <c r="EO231" s="84">
        <v>29149</v>
      </c>
      <c r="EP231" s="78">
        <v>2.14</v>
      </c>
      <c r="EQ231" s="263">
        <v>28027.757060852</v>
      </c>
      <c r="ER231" s="263">
        <v>85220.778156519606</v>
      </c>
      <c r="ES231" s="84">
        <f t="shared" si="43"/>
        <v>57193.021095667602</v>
      </c>
      <c r="ET231" s="113">
        <f t="shared" si="44"/>
        <v>0.67111592187793456</v>
      </c>
      <c r="EU231" s="55">
        <v>0</v>
      </c>
      <c r="EV231" s="55">
        <v>7</v>
      </c>
      <c r="EW231" s="55" t="s">
        <v>1901</v>
      </c>
      <c r="EX231" s="78" t="s">
        <v>513</v>
      </c>
      <c r="EY231" s="158" t="s">
        <v>372</v>
      </c>
      <c r="EZ231" s="158" t="s">
        <v>372</v>
      </c>
      <c r="FA231" s="78" t="s">
        <v>267</v>
      </c>
      <c r="FB231" s="55" t="s">
        <v>51</v>
      </c>
      <c r="FC231" s="55" t="s">
        <v>1901</v>
      </c>
      <c r="FD231" s="122"/>
      <c r="FE231" s="55"/>
      <c r="FF231" s="127" t="s">
        <v>272</v>
      </c>
      <c r="FG231" s="55" t="s">
        <v>1904</v>
      </c>
      <c r="FH231" s="78" t="s">
        <v>682</v>
      </c>
      <c r="FI231" s="78" t="s">
        <v>515</v>
      </c>
      <c r="FJ231" s="55">
        <v>3809</v>
      </c>
      <c r="FK231" s="55">
        <v>1</v>
      </c>
      <c r="FL231" s="78" t="s">
        <v>638</v>
      </c>
      <c r="FM231" s="55"/>
      <c r="FN231" s="55" t="s">
        <v>1900</v>
      </c>
      <c r="FO231" s="55" t="s">
        <v>1900</v>
      </c>
      <c r="FP231" s="55">
        <v>1</v>
      </c>
      <c r="FQ231" s="125">
        <v>33733089.689975776</v>
      </c>
      <c r="FR231" s="125">
        <v>150594.15040167756</v>
      </c>
      <c r="FS231" s="55">
        <v>3</v>
      </c>
      <c r="FT231" s="55" t="s">
        <v>1920</v>
      </c>
      <c r="FU231" s="55">
        <v>1</v>
      </c>
      <c r="FV231" s="125">
        <v>2013439</v>
      </c>
      <c r="FW231" s="55">
        <v>2</v>
      </c>
      <c r="FX231" s="125">
        <v>184972.83000000002</v>
      </c>
      <c r="FY231" s="55">
        <v>2</v>
      </c>
      <c r="FZ231" s="125">
        <v>26020725.379999999</v>
      </c>
      <c r="GA231" s="55" t="s">
        <v>1900</v>
      </c>
      <c r="GB231" s="55" t="s">
        <v>1901</v>
      </c>
      <c r="GC231" s="55" t="s">
        <v>1900</v>
      </c>
      <c r="GD231" s="124">
        <v>93.32</v>
      </c>
      <c r="GE231" s="124">
        <v>26.91</v>
      </c>
      <c r="GF231" s="125">
        <v>1513218.12</v>
      </c>
      <c r="GG231" s="125">
        <v>6785.731479820628</v>
      </c>
      <c r="GH231" s="125">
        <v>3494034.8099999996</v>
      </c>
      <c r="GI231" s="125">
        <v>15668.317533632286</v>
      </c>
      <c r="GJ231" s="125">
        <v>351109.36</v>
      </c>
      <c r="GK231" s="125">
        <v>1574.4814349775784</v>
      </c>
      <c r="GL231" s="125">
        <v>234324.44</v>
      </c>
      <c r="GM231" s="125">
        <v>1050.7822421524663</v>
      </c>
      <c r="GN231" s="125">
        <v>79257.98</v>
      </c>
      <c r="GO231" s="125">
        <v>355.41695067264573</v>
      </c>
      <c r="GP231" s="125">
        <v>13279.97</v>
      </c>
      <c r="GQ231" s="125">
        <v>59.551434977578474</v>
      </c>
      <c r="GR231" s="125">
        <v>49373.68</v>
      </c>
      <c r="GS231" s="125">
        <v>221.40663677130044</v>
      </c>
      <c r="GT231" s="125">
        <v>2766689.3799999994</v>
      </c>
      <c r="GU231" s="125">
        <v>12406.678834080714</v>
      </c>
      <c r="GV231" s="125">
        <v>-537026.97999999952</v>
      </c>
      <c r="GW231" s="125">
        <v>-2408.1927354260069</v>
      </c>
      <c r="GX231" s="55">
        <v>0</v>
      </c>
      <c r="GY231" s="55">
        <v>0</v>
      </c>
      <c r="GZ231" s="55">
        <v>0</v>
      </c>
      <c r="HA231" s="55" t="s">
        <v>1898</v>
      </c>
      <c r="HB231" s="172">
        <v>0.41360313605718724</v>
      </c>
      <c r="HC231" s="123">
        <v>280</v>
      </c>
      <c r="HD231" s="153">
        <v>0.41853512705530643</v>
      </c>
      <c r="HE231" s="123">
        <v>34</v>
      </c>
      <c r="HF231" s="153">
        <v>0.15246636771300448</v>
      </c>
      <c r="HG231" s="123">
        <v>1100</v>
      </c>
      <c r="HH231" s="153">
        <v>1.6442451420029895</v>
      </c>
      <c r="HI231" s="123">
        <v>35</v>
      </c>
      <c r="HJ231" s="153">
        <v>0.15695067264573992</v>
      </c>
      <c r="HK231" s="123">
        <v>451</v>
      </c>
      <c r="HL231" s="153">
        <v>0.67414050822122573</v>
      </c>
      <c r="HM231" s="123">
        <v>9</v>
      </c>
      <c r="HN231" s="153">
        <v>4.0358744394618833E-2</v>
      </c>
      <c r="HO231" s="123">
        <v>147</v>
      </c>
      <c r="HP231" s="153">
        <v>0.21973094170403587</v>
      </c>
      <c r="HQ231" s="123">
        <v>123</v>
      </c>
      <c r="HR231" s="153">
        <v>0.18385650224215247</v>
      </c>
      <c r="HS231" s="123">
        <v>2</v>
      </c>
      <c r="HT231" s="153">
        <v>1</v>
      </c>
      <c r="HU231" s="123">
        <v>5</v>
      </c>
      <c r="HV231" s="153">
        <v>2.5</v>
      </c>
      <c r="HW231" s="123">
        <v>566</v>
      </c>
      <c r="HX231" s="123">
        <v>188.66666666666666</v>
      </c>
      <c r="HY231" s="153">
        <v>2.246031746031746</v>
      </c>
      <c r="HZ231" s="123">
        <v>5241</v>
      </c>
      <c r="IA231" s="153">
        <v>7.8340807174887894</v>
      </c>
      <c r="IB231" s="123">
        <v>44</v>
      </c>
      <c r="IC231" s="153">
        <v>0.19730941704035873</v>
      </c>
      <c r="ID231" s="123">
        <v>3274</v>
      </c>
      <c r="IE231" s="153">
        <v>4.8938714499252614</v>
      </c>
      <c r="IF231" s="123">
        <v>341</v>
      </c>
      <c r="IG231" s="153">
        <v>1.5291479820627802</v>
      </c>
      <c r="IH231" s="123">
        <v>191</v>
      </c>
      <c r="II231" s="153">
        <v>0.28550074738415543</v>
      </c>
      <c r="IJ231" s="123">
        <v>85</v>
      </c>
      <c r="IK231" s="153">
        <v>0.3811659192825112</v>
      </c>
      <c r="IL231" s="95">
        <v>0</v>
      </c>
      <c r="IM231" s="95">
        <v>0</v>
      </c>
      <c r="IN231" s="95">
        <v>0</v>
      </c>
      <c r="IO231" s="95">
        <v>0</v>
      </c>
      <c r="IP231" s="95">
        <v>0</v>
      </c>
      <c r="IQ231" s="113" t="s">
        <v>1900</v>
      </c>
      <c r="IR231" s="113" t="s">
        <v>1900</v>
      </c>
      <c r="IS231" s="113" t="s">
        <v>1900</v>
      </c>
      <c r="IT231" s="95">
        <v>72.239999999999995</v>
      </c>
      <c r="IU231" s="95">
        <v>28</v>
      </c>
      <c r="IV231" s="113">
        <v>0.12556053811659193</v>
      </c>
      <c r="IW231" s="95" t="s">
        <v>1900</v>
      </c>
      <c r="IX231" s="95" t="s">
        <v>1900</v>
      </c>
      <c r="IY231" s="124" t="s">
        <v>1900</v>
      </c>
      <c r="IZ231" s="124" t="s">
        <v>1900</v>
      </c>
      <c r="JA231" s="182" t="s">
        <v>267</v>
      </c>
      <c r="JB231" s="182">
        <v>4</v>
      </c>
      <c r="JC231" s="230">
        <v>1.7857142857142856E-2</v>
      </c>
      <c r="JD231" s="205"/>
    </row>
    <row r="232" spans="1:264" s="35" customFormat="1" ht="29.25" customHeight="1">
      <c r="A232" s="122" t="s">
        <v>307</v>
      </c>
      <c r="B232" s="158" t="s">
        <v>307</v>
      </c>
      <c r="C232" s="158" t="s">
        <v>1817</v>
      </c>
      <c r="D232" s="55">
        <v>337</v>
      </c>
      <c r="E232" s="158" t="s">
        <v>935</v>
      </c>
      <c r="F232" s="145">
        <v>1</v>
      </c>
      <c r="G232" s="55" t="s">
        <v>2212</v>
      </c>
      <c r="H232" s="123">
        <v>123</v>
      </c>
      <c r="I232" s="123">
        <v>182</v>
      </c>
      <c r="J232" s="124">
        <v>1.4796748</v>
      </c>
      <c r="K232" s="124">
        <v>20.9821138</v>
      </c>
      <c r="L232" s="123">
        <v>58</v>
      </c>
      <c r="M232" s="123">
        <v>124</v>
      </c>
      <c r="N232" s="123">
        <v>11</v>
      </c>
      <c r="O232" s="123">
        <v>11</v>
      </c>
      <c r="P232" s="123">
        <v>10</v>
      </c>
      <c r="Q232" s="123">
        <v>5</v>
      </c>
      <c r="R232" s="123">
        <v>6</v>
      </c>
      <c r="S232" s="123">
        <v>22</v>
      </c>
      <c r="T232" s="123">
        <v>21</v>
      </c>
      <c r="U232" s="123">
        <v>20</v>
      </c>
      <c r="V232" s="123">
        <v>15</v>
      </c>
      <c r="W232" s="123">
        <v>10</v>
      </c>
      <c r="X232" s="123">
        <v>29</v>
      </c>
      <c r="Y232" s="123">
        <v>16</v>
      </c>
      <c r="Z232" s="123">
        <v>6</v>
      </c>
      <c r="AA232" s="123">
        <v>33</v>
      </c>
      <c r="AB232" s="123">
        <v>59</v>
      </c>
      <c r="AC232" s="123">
        <v>51</v>
      </c>
      <c r="AD232" s="123">
        <v>10</v>
      </c>
      <c r="AE232" s="123">
        <v>58</v>
      </c>
      <c r="AF232" s="123">
        <v>86</v>
      </c>
      <c r="AG232" s="123">
        <v>27</v>
      </c>
      <c r="AH232" s="123">
        <v>1</v>
      </c>
      <c r="AI232" s="123">
        <v>51</v>
      </c>
      <c r="AJ232" s="123">
        <v>17</v>
      </c>
      <c r="AK232" s="123">
        <v>6</v>
      </c>
      <c r="AL232" s="123">
        <v>1</v>
      </c>
      <c r="AM232" s="123">
        <v>13</v>
      </c>
      <c r="AN232" s="125">
        <v>493.33333333333331</v>
      </c>
      <c r="AO232" s="125">
        <v>310</v>
      </c>
      <c r="AP232" s="123">
        <v>1</v>
      </c>
      <c r="AQ232" s="123">
        <v>11</v>
      </c>
      <c r="AR232" s="123">
        <v>45</v>
      </c>
      <c r="AS232" s="123">
        <v>16</v>
      </c>
      <c r="AT232" s="123">
        <v>7</v>
      </c>
      <c r="AU232" s="123">
        <v>7</v>
      </c>
      <c r="AV232" s="123">
        <v>6</v>
      </c>
      <c r="AW232" s="123">
        <v>7</v>
      </c>
      <c r="AX232" s="123">
        <v>3</v>
      </c>
      <c r="AY232" s="123">
        <v>0</v>
      </c>
      <c r="AZ232" s="123">
        <v>20</v>
      </c>
      <c r="BA232" s="125">
        <v>23327.886178861787</v>
      </c>
      <c r="BB232" s="125">
        <v>14040</v>
      </c>
      <c r="BC232" s="123">
        <v>5</v>
      </c>
      <c r="BD232" s="123">
        <v>21</v>
      </c>
      <c r="BE232" s="123">
        <v>38</v>
      </c>
      <c r="BF232" s="123">
        <v>12</v>
      </c>
      <c r="BG232" s="123">
        <v>10</v>
      </c>
      <c r="BH232" s="123">
        <v>7</v>
      </c>
      <c r="BI232" s="123">
        <v>7</v>
      </c>
      <c r="BJ232" s="123">
        <v>1</v>
      </c>
      <c r="BK232" s="123">
        <v>10</v>
      </c>
      <c r="BL232" s="123">
        <v>0</v>
      </c>
      <c r="BM232" s="123">
        <v>2</v>
      </c>
      <c r="BN232" s="123">
        <v>2</v>
      </c>
      <c r="BO232" s="123">
        <v>3</v>
      </c>
      <c r="BP232" s="123">
        <v>0</v>
      </c>
      <c r="BQ232" s="123">
        <v>0</v>
      </c>
      <c r="BR232" s="123">
        <v>0</v>
      </c>
      <c r="BS232" s="123">
        <v>1</v>
      </c>
      <c r="BT232" s="123">
        <v>1</v>
      </c>
      <c r="BU232" s="123">
        <v>0</v>
      </c>
      <c r="BV232" s="123">
        <v>0</v>
      </c>
      <c r="BW232" s="123">
        <v>3</v>
      </c>
      <c r="BX232" s="123">
        <v>54</v>
      </c>
      <c r="BY232" s="125">
        <v>37490.370370370372</v>
      </c>
      <c r="BZ232" s="125">
        <v>30694.5</v>
      </c>
      <c r="CA232" s="123">
        <v>15</v>
      </c>
      <c r="CB232" s="125">
        <v>11194.333333333334</v>
      </c>
      <c r="CC232" s="125">
        <v>6888</v>
      </c>
      <c r="CD232" s="123">
        <v>55</v>
      </c>
      <c r="CE232" s="125">
        <v>13059.145454545454</v>
      </c>
      <c r="CF232" s="125">
        <v>10536</v>
      </c>
      <c r="CG232" s="123">
        <v>82</v>
      </c>
      <c r="CH232" s="123">
        <v>23</v>
      </c>
      <c r="CI232" s="123">
        <v>10</v>
      </c>
      <c r="CJ232" s="123">
        <v>5</v>
      </c>
      <c r="CK232" s="123">
        <v>3</v>
      </c>
      <c r="CL232" s="123">
        <v>3</v>
      </c>
      <c r="CM232" s="126">
        <v>2.4390243902439025E-2</v>
      </c>
      <c r="CN232" s="123">
        <v>10</v>
      </c>
      <c r="CO232" s="126">
        <v>8.1300813008130079E-2</v>
      </c>
      <c r="CP232" s="123">
        <v>61</v>
      </c>
      <c r="CQ232" s="123">
        <v>13</v>
      </c>
      <c r="CR232" s="126">
        <v>7.1428571428571425E-2</v>
      </c>
      <c r="CS232" s="123">
        <v>28</v>
      </c>
      <c r="CT232" s="126">
        <f t="shared" si="39"/>
        <v>0.22764227642276422</v>
      </c>
      <c r="CU232" s="123">
        <v>70</v>
      </c>
      <c r="CV232" s="126">
        <f t="shared" si="40"/>
        <v>0.56910569105691056</v>
      </c>
      <c r="CW232" s="123">
        <v>8</v>
      </c>
      <c r="CX232" s="126">
        <f t="shared" si="41"/>
        <v>6.5040650406504072E-2</v>
      </c>
      <c r="CY232" s="123">
        <v>37</v>
      </c>
      <c r="CZ232" s="126">
        <f t="shared" si="42"/>
        <v>0.30081300813008133</v>
      </c>
      <c r="DA232" s="122" t="s">
        <v>2129</v>
      </c>
      <c r="DB232" s="55"/>
      <c r="DC232" s="55">
        <v>0</v>
      </c>
      <c r="DD232" s="55">
        <v>0</v>
      </c>
      <c r="DE232" s="78" t="s">
        <v>378</v>
      </c>
      <c r="DF232" s="127" t="s">
        <v>379</v>
      </c>
      <c r="DG232" s="78" t="s">
        <v>380</v>
      </c>
      <c r="DH232" s="127" t="s">
        <v>381</v>
      </c>
      <c r="DI232" s="78" t="s">
        <v>389</v>
      </c>
      <c r="DJ232" s="127" t="s">
        <v>400</v>
      </c>
      <c r="DK232" s="78" t="s">
        <v>384</v>
      </c>
      <c r="DL232" s="127" t="s">
        <v>385</v>
      </c>
      <c r="DM232" s="127" t="s">
        <v>403</v>
      </c>
      <c r="DN232" s="55" t="s">
        <v>1897</v>
      </c>
      <c r="DO232" s="68">
        <v>101.12359550561797</v>
      </c>
      <c r="DP232" s="55" t="s">
        <v>1898</v>
      </c>
      <c r="DQ232" s="55" t="s">
        <v>272</v>
      </c>
      <c r="DR232" s="127" t="s">
        <v>387</v>
      </c>
      <c r="DS232" s="169" t="s">
        <v>2216</v>
      </c>
      <c r="DT232" s="78">
        <v>2026</v>
      </c>
      <c r="DU232" s="78" t="s">
        <v>267</v>
      </c>
      <c r="DV232" s="123">
        <v>126</v>
      </c>
      <c r="DW232" s="123">
        <v>124</v>
      </c>
      <c r="DX232" s="55">
        <v>2</v>
      </c>
      <c r="DY232" s="55">
        <v>0</v>
      </c>
      <c r="DZ232" s="55">
        <v>2</v>
      </c>
      <c r="EA232" s="55">
        <v>116</v>
      </c>
      <c r="EB232" s="123">
        <v>7</v>
      </c>
      <c r="EC232" s="55">
        <v>1</v>
      </c>
      <c r="ED232" s="55">
        <v>0</v>
      </c>
      <c r="EE232" s="55">
        <v>0</v>
      </c>
      <c r="EF232" s="55">
        <v>0</v>
      </c>
      <c r="EG232" s="55">
        <v>0</v>
      </c>
      <c r="EH232" s="78">
        <v>8</v>
      </c>
      <c r="EI232" s="78">
        <v>0</v>
      </c>
      <c r="EJ232" s="127" t="s">
        <v>268</v>
      </c>
      <c r="EK232" s="127" t="s">
        <v>269</v>
      </c>
      <c r="EL232" s="81">
        <v>13301</v>
      </c>
      <c r="EM232" s="78">
        <v>84</v>
      </c>
      <c r="EN232" s="78" t="s">
        <v>752</v>
      </c>
      <c r="EO232" s="84">
        <v>24540</v>
      </c>
      <c r="EP232" s="78">
        <v>1.23</v>
      </c>
      <c r="EQ232" s="263">
        <v>24088.593695373402</v>
      </c>
      <c r="ER232" s="263">
        <v>53675.7367637965</v>
      </c>
      <c r="ES232" s="84">
        <f t="shared" si="43"/>
        <v>29587.143068423098</v>
      </c>
      <c r="ET232" s="113">
        <f t="shared" si="44"/>
        <v>0.55122006426522296</v>
      </c>
      <c r="EU232" s="55">
        <v>4</v>
      </c>
      <c r="EV232" s="55">
        <v>0</v>
      </c>
      <c r="EW232" s="55" t="s">
        <v>1898</v>
      </c>
      <c r="EX232" s="78" t="s">
        <v>271</v>
      </c>
      <c r="EY232" s="158"/>
      <c r="EZ232" s="158"/>
      <c r="FA232" s="78" t="s">
        <v>267</v>
      </c>
      <c r="FB232" s="55" t="s">
        <v>51</v>
      </c>
      <c r="FC232" s="55" t="s">
        <v>1898</v>
      </c>
      <c r="FD232" s="122"/>
      <c r="FE232" s="55"/>
      <c r="FF232" s="127" t="s">
        <v>272</v>
      </c>
      <c r="FG232" s="55" t="s">
        <v>1904</v>
      </c>
      <c r="FH232" s="78" t="s">
        <v>936</v>
      </c>
      <c r="FI232" s="78" t="s">
        <v>937</v>
      </c>
      <c r="FJ232" s="55">
        <v>3809</v>
      </c>
      <c r="FK232" s="55">
        <v>1</v>
      </c>
      <c r="FL232" s="78" t="s">
        <v>638</v>
      </c>
      <c r="FM232" s="55"/>
      <c r="FN232" s="55" t="s">
        <v>1900</v>
      </c>
      <c r="FO232" s="55" t="s">
        <v>1900</v>
      </c>
      <c r="FP232" s="55">
        <v>0</v>
      </c>
      <c r="FQ232" s="125">
        <v>29304734.304868586</v>
      </c>
      <c r="FR232" s="125">
        <v>232577.25638784593</v>
      </c>
      <c r="FS232" s="55" t="s">
        <v>1920</v>
      </c>
      <c r="FT232" s="55">
        <v>3</v>
      </c>
      <c r="FU232" s="55">
        <v>0</v>
      </c>
      <c r="FV232" s="125">
        <v>0</v>
      </c>
      <c r="FW232" s="55">
        <v>0</v>
      </c>
      <c r="FX232" s="125">
        <v>751240</v>
      </c>
      <c r="FY232" s="55">
        <v>0</v>
      </c>
      <c r="FZ232" s="125">
        <v>22033130.52</v>
      </c>
      <c r="GA232" s="55" t="s">
        <v>1900</v>
      </c>
      <c r="GB232" s="55" t="s">
        <v>1901</v>
      </c>
      <c r="GC232" s="55" t="s">
        <v>1900</v>
      </c>
      <c r="GD232" s="124">
        <v>91.09</v>
      </c>
      <c r="GE232" s="124">
        <v>30.65</v>
      </c>
      <c r="GF232" s="125">
        <v>582938.99</v>
      </c>
      <c r="GG232" s="125">
        <v>4701.1208870967739</v>
      </c>
      <c r="GH232" s="125">
        <v>1613024.4</v>
      </c>
      <c r="GI232" s="125">
        <v>13008.26129032258</v>
      </c>
      <c r="GJ232" s="125">
        <v>135020.22</v>
      </c>
      <c r="GK232" s="125">
        <v>1088.8727419354839</v>
      </c>
      <c r="GL232" s="125">
        <v>140607.13</v>
      </c>
      <c r="GM232" s="125">
        <v>1133.9284677419355</v>
      </c>
      <c r="GN232" s="125">
        <v>30135.42</v>
      </c>
      <c r="GO232" s="125">
        <v>243.02758064516127</v>
      </c>
      <c r="GP232" s="125">
        <v>0</v>
      </c>
      <c r="GQ232" s="125">
        <v>0</v>
      </c>
      <c r="GR232" s="125">
        <v>7697.24</v>
      </c>
      <c r="GS232" s="125">
        <v>62.074516129032254</v>
      </c>
      <c r="GT232" s="125">
        <v>1299564.3899999999</v>
      </c>
      <c r="GU232" s="125">
        <v>10480.357983870967</v>
      </c>
      <c r="GV232" s="125">
        <v>320825.8600000001</v>
      </c>
      <c r="GW232" s="125">
        <v>2587.3053225806461</v>
      </c>
      <c r="GX232" s="55" t="s">
        <v>2217</v>
      </c>
      <c r="GY232" s="55">
        <v>0</v>
      </c>
      <c r="GZ232" s="55">
        <v>0</v>
      </c>
      <c r="HA232" s="55" t="s">
        <v>1901</v>
      </c>
      <c r="HB232" s="172">
        <v>1.1154840944955489</v>
      </c>
      <c r="HC232" s="123">
        <v>101</v>
      </c>
      <c r="HD232" s="153">
        <v>0.271505376344086</v>
      </c>
      <c r="HE232" s="123">
        <v>12</v>
      </c>
      <c r="HF232" s="153">
        <v>9.6774193548387094E-2</v>
      </c>
      <c r="HG232" s="123">
        <v>956</v>
      </c>
      <c r="HH232" s="153">
        <v>2.5698924731182795</v>
      </c>
      <c r="HI232" s="123">
        <v>21</v>
      </c>
      <c r="HJ232" s="153">
        <v>0.16935483870967741</v>
      </c>
      <c r="HK232" s="123">
        <v>526</v>
      </c>
      <c r="HL232" s="153">
        <v>1.413978494623656</v>
      </c>
      <c r="HM232" s="123">
        <v>10</v>
      </c>
      <c r="HN232" s="153">
        <v>8.0645161290322578E-2</v>
      </c>
      <c r="HO232" s="123">
        <v>940</v>
      </c>
      <c r="HP232" s="153">
        <v>2.5268817204301075</v>
      </c>
      <c r="HQ232" s="123">
        <v>172</v>
      </c>
      <c r="HR232" s="153">
        <v>0.4623655913978495</v>
      </c>
      <c r="HS232" s="123">
        <v>7</v>
      </c>
      <c r="HT232" s="153">
        <v>3.5</v>
      </c>
      <c r="HU232" s="123">
        <v>10</v>
      </c>
      <c r="HV232" s="153">
        <v>5</v>
      </c>
      <c r="HW232" s="123"/>
      <c r="HX232" s="123"/>
      <c r="HY232" s="153"/>
      <c r="HZ232" s="123">
        <v>3894</v>
      </c>
      <c r="IA232" s="153">
        <v>10.46774193548387</v>
      </c>
      <c r="IB232" s="123">
        <v>26</v>
      </c>
      <c r="IC232" s="153">
        <v>0.20967741935483872</v>
      </c>
      <c r="ID232" s="123">
        <v>3172</v>
      </c>
      <c r="IE232" s="153">
        <v>8.5268817204301062</v>
      </c>
      <c r="IF232" s="123">
        <v>177</v>
      </c>
      <c r="IG232" s="153">
        <v>1.4274193548387097</v>
      </c>
      <c r="IH232" s="123">
        <v>234</v>
      </c>
      <c r="II232" s="153">
        <v>0.62903225806451613</v>
      </c>
      <c r="IJ232" s="123">
        <v>166</v>
      </c>
      <c r="IK232" s="153">
        <v>1.3387096774193548</v>
      </c>
      <c r="IL232" s="95">
        <v>51</v>
      </c>
      <c r="IM232" s="95">
        <v>46</v>
      </c>
      <c r="IN232" s="95">
        <v>4</v>
      </c>
      <c r="IO232" s="95">
        <v>3</v>
      </c>
      <c r="IP232" s="95">
        <v>1</v>
      </c>
      <c r="IQ232" s="113">
        <v>6.52</v>
      </c>
      <c r="IR232" s="113">
        <v>25</v>
      </c>
      <c r="IS232" s="113">
        <v>0.61</v>
      </c>
      <c r="IT232" s="95">
        <v>35</v>
      </c>
      <c r="IU232" s="95">
        <v>34</v>
      </c>
      <c r="IV232" s="113">
        <v>0.27419354838709675</v>
      </c>
      <c r="IW232" s="95" t="s">
        <v>1900</v>
      </c>
      <c r="IX232" s="95" t="s">
        <v>1900</v>
      </c>
      <c r="IY232" s="124" t="s">
        <v>1900</v>
      </c>
      <c r="IZ232" s="124" t="s">
        <v>1900</v>
      </c>
      <c r="JA232" s="182" t="s">
        <v>267</v>
      </c>
      <c r="JB232" s="182">
        <v>0</v>
      </c>
      <c r="JC232" s="230">
        <v>0</v>
      </c>
      <c r="JD232" s="205" t="s">
        <v>2120</v>
      </c>
    </row>
    <row r="233" spans="1:264" s="35" customFormat="1" ht="29.25" customHeight="1">
      <c r="A233" s="122" t="s">
        <v>307</v>
      </c>
      <c r="B233" s="158" t="s">
        <v>307</v>
      </c>
      <c r="C233" s="158" t="s">
        <v>1817</v>
      </c>
      <c r="D233" s="55">
        <v>337</v>
      </c>
      <c r="E233" s="158" t="s">
        <v>1159</v>
      </c>
      <c r="F233" s="145">
        <v>337</v>
      </c>
      <c r="G233" s="55" t="s">
        <v>2212</v>
      </c>
      <c r="H233" s="123">
        <v>185</v>
      </c>
      <c r="I233" s="123">
        <v>422</v>
      </c>
      <c r="J233" s="124">
        <v>2.2810811000000002</v>
      </c>
      <c r="K233" s="124">
        <v>25.423243200000002</v>
      </c>
      <c r="L233" s="123">
        <v>171</v>
      </c>
      <c r="M233" s="123">
        <v>251</v>
      </c>
      <c r="N233" s="123">
        <v>17</v>
      </c>
      <c r="O233" s="123">
        <v>28</v>
      </c>
      <c r="P233" s="123">
        <v>24</v>
      </c>
      <c r="Q233" s="123">
        <v>19</v>
      </c>
      <c r="R233" s="123">
        <v>38</v>
      </c>
      <c r="S233" s="123">
        <v>58</v>
      </c>
      <c r="T233" s="123">
        <v>31</v>
      </c>
      <c r="U233" s="123">
        <v>37</v>
      </c>
      <c r="V233" s="123">
        <v>37</v>
      </c>
      <c r="W233" s="123">
        <v>45</v>
      </c>
      <c r="X233" s="123">
        <v>68</v>
      </c>
      <c r="Y233" s="123">
        <v>19</v>
      </c>
      <c r="Z233" s="123">
        <v>1</v>
      </c>
      <c r="AA233" s="123">
        <v>80</v>
      </c>
      <c r="AB233" s="123">
        <v>116</v>
      </c>
      <c r="AC233" s="123">
        <v>88</v>
      </c>
      <c r="AD233" s="123">
        <v>17</v>
      </c>
      <c r="AE233" s="123">
        <v>86</v>
      </c>
      <c r="AF233" s="123">
        <v>219</v>
      </c>
      <c r="AG233" s="123">
        <v>100</v>
      </c>
      <c r="AH233" s="123">
        <v>0</v>
      </c>
      <c r="AI233" s="123">
        <v>83</v>
      </c>
      <c r="AJ233" s="123">
        <v>18</v>
      </c>
      <c r="AK233" s="123">
        <v>10</v>
      </c>
      <c r="AL233" s="123">
        <v>3</v>
      </c>
      <c r="AM233" s="123">
        <v>10</v>
      </c>
      <c r="AN233" s="125">
        <v>552.0594594594595</v>
      </c>
      <c r="AO233" s="125">
        <v>400</v>
      </c>
      <c r="AP233" s="123">
        <v>2</v>
      </c>
      <c r="AQ233" s="123">
        <v>17</v>
      </c>
      <c r="AR233" s="123">
        <v>40</v>
      </c>
      <c r="AS233" s="123">
        <v>32</v>
      </c>
      <c r="AT233" s="123">
        <v>22</v>
      </c>
      <c r="AU233" s="123">
        <v>11</v>
      </c>
      <c r="AV233" s="123">
        <v>10</v>
      </c>
      <c r="AW233" s="123">
        <v>10</v>
      </c>
      <c r="AX233" s="123">
        <v>6</v>
      </c>
      <c r="AY233" s="123">
        <v>6</v>
      </c>
      <c r="AZ233" s="123">
        <v>29</v>
      </c>
      <c r="BA233" s="125">
        <v>28487.149171270717</v>
      </c>
      <c r="BB233" s="125">
        <v>16896</v>
      </c>
      <c r="BC233" s="123">
        <v>5</v>
      </c>
      <c r="BD233" s="123">
        <v>33</v>
      </c>
      <c r="BE233" s="123">
        <v>38</v>
      </c>
      <c r="BF233" s="123">
        <v>27</v>
      </c>
      <c r="BG233" s="123">
        <v>14</v>
      </c>
      <c r="BH233" s="123">
        <v>7</v>
      </c>
      <c r="BI233" s="123">
        <v>11</v>
      </c>
      <c r="BJ233" s="123">
        <v>8</v>
      </c>
      <c r="BK233" s="123">
        <v>5</v>
      </c>
      <c r="BL233" s="123">
        <v>5</v>
      </c>
      <c r="BM233" s="123">
        <v>4</v>
      </c>
      <c r="BN233" s="123">
        <v>2</v>
      </c>
      <c r="BO233" s="123">
        <v>5</v>
      </c>
      <c r="BP233" s="123">
        <v>5</v>
      </c>
      <c r="BQ233" s="123">
        <v>2</v>
      </c>
      <c r="BR233" s="123">
        <v>3</v>
      </c>
      <c r="BS233" s="123">
        <v>2</v>
      </c>
      <c r="BT233" s="123">
        <v>0</v>
      </c>
      <c r="BU233" s="123">
        <v>1</v>
      </c>
      <c r="BV233" s="123">
        <v>0</v>
      </c>
      <c r="BW233" s="123">
        <v>4</v>
      </c>
      <c r="BX233" s="123">
        <v>91</v>
      </c>
      <c r="BY233" s="125">
        <v>42595.923076923078</v>
      </c>
      <c r="BZ233" s="125">
        <v>33940</v>
      </c>
      <c r="CA233" s="123">
        <v>16</v>
      </c>
      <c r="CB233" s="125">
        <v>12770.375</v>
      </c>
      <c r="CC233" s="125">
        <v>10404</v>
      </c>
      <c r="CD233" s="123">
        <v>79</v>
      </c>
      <c r="CE233" s="125">
        <v>14527.303797468354</v>
      </c>
      <c r="CF233" s="125">
        <v>12588</v>
      </c>
      <c r="CG233" s="123">
        <v>118</v>
      </c>
      <c r="CH233" s="123">
        <v>30</v>
      </c>
      <c r="CI233" s="123">
        <v>21</v>
      </c>
      <c r="CJ233" s="123">
        <v>8</v>
      </c>
      <c r="CK233" s="123">
        <v>2</v>
      </c>
      <c r="CL233" s="123">
        <v>4</v>
      </c>
      <c r="CM233" s="126">
        <v>2.1621621621621623E-2</v>
      </c>
      <c r="CN233" s="123">
        <v>13</v>
      </c>
      <c r="CO233" s="126">
        <v>7.0270270270270274E-2</v>
      </c>
      <c r="CP233" s="123">
        <v>91</v>
      </c>
      <c r="CQ233" s="123">
        <v>21</v>
      </c>
      <c r="CR233" s="126">
        <v>4.9763033175355451E-2</v>
      </c>
      <c r="CS233" s="123">
        <v>18</v>
      </c>
      <c r="CT233" s="126">
        <f t="shared" si="39"/>
        <v>9.7297297297297303E-2</v>
      </c>
      <c r="CU233" s="123">
        <v>75</v>
      </c>
      <c r="CV233" s="126">
        <f t="shared" si="40"/>
        <v>0.40540540540540543</v>
      </c>
      <c r="CW233" s="123">
        <v>5</v>
      </c>
      <c r="CX233" s="126">
        <f t="shared" si="41"/>
        <v>2.7027027027027029E-2</v>
      </c>
      <c r="CY233" s="123">
        <v>43</v>
      </c>
      <c r="CZ233" s="126">
        <f t="shared" si="42"/>
        <v>0.23243243243243245</v>
      </c>
      <c r="DA233" s="122" t="s">
        <v>2129</v>
      </c>
      <c r="DB233" s="55"/>
      <c r="DC233" s="55">
        <v>43</v>
      </c>
      <c r="DD233" s="55">
        <v>3</v>
      </c>
      <c r="DE233" s="78" t="s">
        <v>378</v>
      </c>
      <c r="DF233" s="127" t="s">
        <v>379</v>
      </c>
      <c r="DG233" s="78" t="s">
        <v>380</v>
      </c>
      <c r="DH233" s="127" t="s">
        <v>381</v>
      </c>
      <c r="DI233" s="78" t="s">
        <v>389</v>
      </c>
      <c r="DJ233" s="127" t="s">
        <v>400</v>
      </c>
      <c r="DK233" s="78" t="s">
        <v>384</v>
      </c>
      <c r="DL233" s="127" t="s">
        <v>385</v>
      </c>
      <c r="DM233" s="127" t="s">
        <v>403</v>
      </c>
      <c r="DN233" s="55" t="s">
        <v>1897</v>
      </c>
      <c r="DO233" s="68">
        <v>25.404157043879906</v>
      </c>
      <c r="DP233" s="55" t="s">
        <v>1898</v>
      </c>
      <c r="DQ233" s="55" t="s">
        <v>272</v>
      </c>
      <c r="DR233" s="127" t="s">
        <v>387</v>
      </c>
      <c r="DS233" s="169" t="s">
        <v>2213</v>
      </c>
      <c r="DT233" s="78">
        <v>2026</v>
      </c>
      <c r="DU233" s="78" t="s">
        <v>267</v>
      </c>
      <c r="DV233" s="123">
        <v>188</v>
      </c>
      <c r="DW233" s="123">
        <v>185</v>
      </c>
      <c r="DX233" s="55">
        <v>3</v>
      </c>
      <c r="DY233" s="55">
        <v>0</v>
      </c>
      <c r="DZ233" s="55">
        <v>0</v>
      </c>
      <c r="EA233" s="55">
        <v>46</v>
      </c>
      <c r="EB233" s="123">
        <v>94</v>
      </c>
      <c r="EC233" s="55">
        <v>48</v>
      </c>
      <c r="ED233" s="55">
        <v>0</v>
      </c>
      <c r="EE233" s="55">
        <v>0</v>
      </c>
      <c r="EF233" s="55">
        <v>0</v>
      </c>
      <c r="EG233" s="55">
        <v>0</v>
      </c>
      <c r="EH233" s="78">
        <v>4</v>
      </c>
      <c r="EI233" s="78">
        <v>1</v>
      </c>
      <c r="EJ233" s="127" t="s">
        <v>268</v>
      </c>
      <c r="EK233" s="127" t="s">
        <v>290</v>
      </c>
      <c r="EL233" s="81">
        <v>32448</v>
      </c>
      <c r="EM233" s="78">
        <v>32</v>
      </c>
      <c r="EN233" s="78" t="s">
        <v>371</v>
      </c>
      <c r="EO233" s="84">
        <v>59808</v>
      </c>
      <c r="EP233" s="78">
        <v>3.85</v>
      </c>
      <c r="EQ233" s="263">
        <v>62601.861790768096</v>
      </c>
      <c r="ER233" s="263">
        <v>168043.65337924901</v>
      </c>
      <c r="ES233" s="84">
        <f t="shared" si="43"/>
        <v>105441.7915884809</v>
      </c>
      <c r="ET233" s="113">
        <f t="shared" si="44"/>
        <v>0.62746666992840716</v>
      </c>
      <c r="EU233" s="55">
        <v>41</v>
      </c>
      <c r="EV233" s="55">
        <v>0</v>
      </c>
      <c r="EW233" s="55" t="s">
        <v>1901</v>
      </c>
      <c r="EX233" s="78" t="s">
        <v>462</v>
      </c>
      <c r="EY233" s="158"/>
      <c r="EZ233" s="158" t="s">
        <v>372</v>
      </c>
      <c r="FA233" s="78" t="s">
        <v>272</v>
      </c>
      <c r="FB233" s="55" t="s">
        <v>51</v>
      </c>
      <c r="FC233" s="55" t="s">
        <v>1898</v>
      </c>
      <c r="FD233" s="122"/>
      <c r="FE233" s="55"/>
      <c r="FF233" s="127" t="s">
        <v>272</v>
      </c>
      <c r="FG233" s="55" t="s">
        <v>272</v>
      </c>
      <c r="FH233" s="78" t="s">
        <v>637</v>
      </c>
      <c r="FI233" s="78" t="s">
        <v>515</v>
      </c>
      <c r="FJ233" s="55">
        <v>3809</v>
      </c>
      <c r="FK233" s="55">
        <v>1</v>
      </c>
      <c r="FL233" s="78" t="s">
        <v>638</v>
      </c>
      <c r="FM233" s="55"/>
      <c r="FN233" s="55" t="s">
        <v>1900</v>
      </c>
      <c r="FO233" s="55" t="s">
        <v>1900</v>
      </c>
      <c r="FP233" s="55">
        <v>3</v>
      </c>
      <c r="FQ233" s="125">
        <v>38826641.44577568</v>
      </c>
      <c r="FR233" s="125">
        <v>206524.68854136</v>
      </c>
      <c r="FS233" s="55" t="s">
        <v>1920</v>
      </c>
      <c r="FT233" s="55">
        <v>3</v>
      </c>
      <c r="FU233" s="55">
        <v>0</v>
      </c>
      <c r="FV233" s="125">
        <v>0</v>
      </c>
      <c r="FW233" s="55">
        <v>2</v>
      </c>
      <c r="FX233" s="125">
        <v>169117.05</v>
      </c>
      <c r="FY233" s="55">
        <v>2</v>
      </c>
      <c r="FZ233" s="125">
        <v>504919.25</v>
      </c>
      <c r="GA233" s="55" t="s">
        <v>1900</v>
      </c>
      <c r="GB233" s="55" t="s">
        <v>1901</v>
      </c>
      <c r="GC233" s="55" t="s">
        <v>1900</v>
      </c>
      <c r="GD233" s="124">
        <v>94.78</v>
      </c>
      <c r="GE233" s="124">
        <v>27.57</v>
      </c>
      <c r="GF233" s="125">
        <v>1071720.23</v>
      </c>
      <c r="GG233" s="125">
        <v>5793.082324324324</v>
      </c>
      <c r="GH233" s="125">
        <v>2350779.9</v>
      </c>
      <c r="GI233" s="125">
        <v>12706.918378378377</v>
      </c>
      <c r="GJ233" s="125">
        <v>205555.76</v>
      </c>
      <c r="GK233" s="125">
        <v>1111.1122162162162</v>
      </c>
      <c r="GL233" s="125">
        <v>323374.88999999996</v>
      </c>
      <c r="GM233" s="125">
        <v>1747.9723783783782</v>
      </c>
      <c r="GN233" s="125">
        <v>63783.92</v>
      </c>
      <c r="GO233" s="125">
        <v>344.77794594594593</v>
      </c>
      <c r="GP233" s="125">
        <v>12509.09</v>
      </c>
      <c r="GQ233" s="125">
        <v>67.61670270270271</v>
      </c>
      <c r="GR233" s="125">
        <v>30851.98</v>
      </c>
      <c r="GS233" s="125">
        <v>166.76745945945945</v>
      </c>
      <c r="GT233" s="125">
        <v>1714704.26</v>
      </c>
      <c r="GU233" s="125">
        <v>9268.6716756756759</v>
      </c>
      <c r="GV233" s="125">
        <v>-203124.32999999961</v>
      </c>
      <c r="GW233" s="125">
        <v>-1097.9693513513491</v>
      </c>
      <c r="GX233" s="55">
        <v>0</v>
      </c>
      <c r="GY233" s="55">
        <v>0</v>
      </c>
      <c r="GZ233" s="55">
        <v>0</v>
      </c>
      <c r="HA233" s="55" t="s">
        <v>1901</v>
      </c>
      <c r="HB233" s="172">
        <v>0.67163987227613831</v>
      </c>
      <c r="HC233" s="123">
        <v>220</v>
      </c>
      <c r="HD233" s="153">
        <v>0.39639639639639634</v>
      </c>
      <c r="HE233" s="123">
        <v>32</v>
      </c>
      <c r="HF233" s="153">
        <v>0.17297297297297298</v>
      </c>
      <c r="HG233" s="123">
        <v>1299</v>
      </c>
      <c r="HH233" s="153">
        <v>2.3405405405405406</v>
      </c>
      <c r="HI233" s="123">
        <v>32</v>
      </c>
      <c r="HJ233" s="153">
        <v>0.17297297297297298</v>
      </c>
      <c r="HK233" s="123">
        <v>621</v>
      </c>
      <c r="HL233" s="153">
        <v>1.1189189189189188</v>
      </c>
      <c r="HM233" s="123">
        <v>13</v>
      </c>
      <c r="HN233" s="153">
        <v>7.0270270270270274E-2</v>
      </c>
      <c r="HO233" s="123">
        <v>419</v>
      </c>
      <c r="HP233" s="153">
        <v>0.7549549549549549</v>
      </c>
      <c r="HQ233" s="123">
        <v>580</v>
      </c>
      <c r="HR233" s="153">
        <v>1.045045045045045</v>
      </c>
      <c r="HS233" s="123">
        <v>4</v>
      </c>
      <c r="HT233" s="153">
        <v>2</v>
      </c>
      <c r="HU233" s="123">
        <v>6</v>
      </c>
      <c r="HV233" s="153">
        <v>3</v>
      </c>
      <c r="HW233" s="123"/>
      <c r="HX233" s="123"/>
      <c r="HY233" s="153"/>
      <c r="HZ233" s="123">
        <v>5548</v>
      </c>
      <c r="IA233" s="153">
        <v>9.9963963963963955</v>
      </c>
      <c r="IB233" s="123">
        <v>65</v>
      </c>
      <c r="IC233" s="153">
        <v>0.35135135135135137</v>
      </c>
      <c r="ID233" s="123">
        <v>3315</v>
      </c>
      <c r="IE233" s="153">
        <v>5.9729729729729728</v>
      </c>
      <c r="IF233" s="123">
        <v>351</v>
      </c>
      <c r="IG233" s="153">
        <v>1.8972972972972972</v>
      </c>
      <c r="IH233" s="123">
        <v>275</v>
      </c>
      <c r="II233" s="153">
        <v>0.49549549549549554</v>
      </c>
      <c r="IJ233" s="123">
        <v>68</v>
      </c>
      <c r="IK233" s="153">
        <v>0.36756756756756759</v>
      </c>
      <c r="IL233" s="95">
        <v>0</v>
      </c>
      <c r="IM233" s="95">
        <v>0</v>
      </c>
      <c r="IN233" s="95">
        <v>0</v>
      </c>
      <c r="IO233" s="95">
        <v>0</v>
      </c>
      <c r="IP233" s="95">
        <v>0</v>
      </c>
      <c r="IQ233" s="113" t="s">
        <v>1900</v>
      </c>
      <c r="IR233" s="113" t="s">
        <v>1900</v>
      </c>
      <c r="IS233" s="113" t="s">
        <v>1900</v>
      </c>
      <c r="IT233" s="95">
        <v>35</v>
      </c>
      <c r="IU233" s="95">
        <v>14</v>
      </c>
      <c r="IV233" s="113">
        <v>7.567567567567568E-2</v>
      </c>
      <c r="IW233" s="95">
        <v>4</v>
      </c>
      <c r="IX233" s="95">
        <v>15</v>
      </c>
      <c r="IY233" s="124">
        <f>(IW233/$DW233)*100</f>
        <v>2.1621621621621623</v>
      </c>
      <c r="IZ233" s="124">
        <f>(IX233/$DW233)*100</f>
        <v>8.1081081081081088</v>
      </c>
      <c r="JA233" s="182" t="s">
        <v>272</v>
      </c>
      <c r="JB233" s="182">
        <v>0</v>
      </c>
      <c r="JC233" s="230">
        <v>0</v>
      </c>
      <c r="JD233" s="205"/>
    </row>
    <row r="234" spans="1:264" s="35" customFormat="1" ht="29.25" customHeight="1">
      <c r="A234" s="122" t="s">
        <v>307</v>
      </c>
      <c r="B234" s="158" t="s">
        <v>307</v>
      </c>
      <c r="C234" s="158" t="s">
        <v>1817</v>
      </c>
      <c r="D234" s="55">
        <v>337</v>
      </c>
      <c r="E234" s="158" t="s">
        <v>1164</v>
      </c>
      <c r="F234" s="145">
        <v>292</v>
      </c>
      <c r="G234" s="55" t="s">
        <v>2212</v>
      </c>
      <c r="H234" s="123">
        <v>54</v>
      </c>
      <c r="I234" s="123">
        <v>117</v>
      </c>
      <c r="J234" s="124">
        <v>2.1666666999999999</v>
      </c>
      <c r="K234" s="124">
        <v>21.753703699999999</v>
      </c>
      <c r="L234" s="123">
        <v>43</v>
      </c>
      <c r="M234" s="123">
        <v>74</v>
      </c>
      <c r="N234" s="123">
        <v>4</v>
      </c>
      <c r="O234" s="123">
        <v>4</v>
      </c>
      <c r="P234" s="123">
        <v>11</v>
      </c>
      <c r="Q234" s="123">
        <v>12</v>
      </c>
      <c r="R234" s="123">
        <v>7</v>
      </c>
      <c r="S234" s="123">
        <v>17</v>
      </c>
      <c r="T234" s="123">
        <v>15</v>
      </c>
      <c r="U234" s="123">
        <v>10</v>
      </c>
      <c r="V234" s="123">
        <v>7</v>
      </c>
      <c r="W234" s="123">
        <v>8</v>
      </c>
      <c r="X234" s="123">
        <v>11</v>
      </c>
      <c r="Y234" s="123">
        <v>7</v>
      </c>
      <c r="Z234" s="123">
        <v>4</v>
      </c>
      <c r="AA234" s="123">
        <v>26</v>
      </c>
      <c r="AB234" s="123">
        <v>27</v>
      </c>
      <c r="AC234" s="123">
        <v>22</v>
      </c>
      <c r="AD234" s="123">
        <v>5</v>
      </c>
      <c r="AE234" s="123">
        <v>36</v>
      </c>
      <c r="AF234" s="123">
        <v>57</v>
      </c>
      <c r="AG234" s="123">
        <v>18</v>
      </c>
      <c r="AH234" s="123">
        <v>1</v>
      </c>
      <c r="AI234" s="123">
        <v>25</v>
      </c>
      <c r="AJ234" s="123">
        <v>8</v>
      </c>
      <c r="AK234" s="123">
        <v>1</v>
      </c>
      <c r="AL234" s="123">
        <v>1</v>
      </c>
      <c r="AM234" s="123">
        <v>7</v>
      </c>
      <c r="AN234" s="125">
        <v>698.40740740740739</v>
      </c>
      <c r="AO234" s="125">
        <v>634.5</v>
      </c>
      <c r="AP234" s="123">
        <v>0</v>
      </c>
      <c r="AQ234" s="123">
        <v>2</v>
      </c>
      <c r="AR234" s="123">
        <v>8</v>
      </c>
      <c r="AS234" s="123">
        <v>10</v>
      </c>
      <c r="AT234" s="123">
        <v>5</v>
      </c>
      <c r="AU234" s="123">
        <v>0</v>
      </c>
      <c r="AV234" s="123">
        <v>4</v>
      </c>
      <c r="AW234" s="123">
        <v>6</v>
      </c>
      <c r="AX234" s="123">
        <v>2</v>
      </c>
      <c r="AY234" s="123">
        <v>2</v>
      </c>
      <c r="AZ234" s="123">
        <v>15</v>
      </c>
      <c r="BA234" s="125">
        <v>34338.905660377357</v>
      </c>
      <c r="BB234" s="125">
        <v>29132</v>
      </c>
      <c r="BC234" s="123">
        <v>2</v>
      </c>
      <c r="BD234" s="123">
        <v>6</v>
      </c>
      <c r="BE234" s="123">
        <v>6</v>
      </c>
      <c r="BF234" s="123">
        <v>6</v>
      </c>
      <c r="BG234" s="123">
        <v>0</v>
      </c>
      <c r="BH234" s="123">
        <v>7</v>
      </c>
      <c r="BI234" s="123">
        <v>4</v>
      </c>
      <c r="BJ234" s="123">
        <v>1</v>
      </c>
      <c r="BK234" s="123">
        <v>4</v>
      </c>
      <c r="BL234" s="123">
        <v>5</v>
      </c>
      <c r="BM234" s="123">
        <v>2</v>
      </c>
      <c r="BN234" s="123">
        <v>1</v>
      </c>
      <c r="BO234" s="123">
        <v>2</v>
      </c>
      <c r="BP234" s="123">
        <v>2</v>
      </c>
      <c r="BQ234" s="123">
        <v>1</v>
      </c>
      <c r="BR234" s="123">
        <v>1</v>
      </c>
      <c r="BS234" s="123">
        <v>1</v>
      </c>
      <c r="BT234" s="123">
        <v>2</v>
      </c>
      <c r="BU234" s="123">
        <v>0</v>
      </c>
      <c r="BV234" s="123">
        <v>0</v>
      </c>
      <c r="BW234" s="123">
        <v>0</v>
      </c>
      <c r="BX234" s="123">
        <v>29</v>
      </c>
      <c r="BY234" s="125">
        <v>48129.068965517239</v>
      </c>
      <c r="BZ234" s="125">
        <v>45119</v>
      </c>
      <c r="CA234" s="123">
        <v>6</v>
      </c>
      <c r="CB234" s="125">
        <v>16830.833333333332</v>
      </c>
      <c r="CC234" s="125">
        <v>11334</v>
      </c>
      <c r="CD234" s="123">
        <v>19</v>
      </c>
      <c r="CE234" s="125">
        <v>19694.894736842107</v>
      </c>
      <c r="CF234" s="125">
        <v>14664</v>
      </c>
      <c r="CG234" s="123">
        <v>23</v>
      </c>
      <c r="CH234" s="123">
        <v>13</v>
      </c>
      <c r="CI234" s="123">
        <v>11</v>
      </c>
      <c r="CJ234" s="123">
        <v>6</v>
      </c>
      <c r="CK234" s="123">
        <v>0</v>
      </c>
      <c r="CL234" s="123">
        <v>0</v>
      </c>
      <c r="CM234" s="126">
        <v>0</v>
      </c>
      <c r="CN234" s="123">
        <v>7</v>
      </c>
      <c r="CO234" s="126">
        <v>0.12962962962962962</v>
      </c>
      <c r="CP234" s="123">
        <v>16</v>
      </c>
      <c r="CQ234" s="123">
        <v>5</v>
      </c>
      <c r="CR234" s="126">
        <v>4.2735042735042736E-2</v>
      </c>
      <c r="CS234" s="123">
        <v>13</v>
      </c>
      <c r="CT234" s="126">
        <f t="shared" si="39"/>
        <v>0.24074074074074073</v>
      </c>
      <c r="CU234" s="123">
        <v>15</v>
      </c>
      <c r="CV234" s="126">
        <f t="shared" si="40"/>
        <v>0.27777777777777779</v>
      </c>
      <c r="CW234" s="123">
        <v>4</v>
      </c>
      <c r="CX234" s="126">
        <f t="shared" si="41"/>
        <v>7.407407407407407E-2</v>
      </c>
      <c r="CY234" s="123">
        <v>6</v>
      </c>
      <c r="CZ234" s="126">
        <f t="shared" si="42"/>
        <v>0.1111111111111111</v>
      </c>
      <c r="DA234" s="122" t="s">
        <v>2129</v>
      </c>
      <c r="DB234" s="55"/>
      <c r="DC234" s="55">
        <v>0</v>
      </c>
      <c r="DD234" s="55">
        <v>0</v>
      </c>
      <c r="DE234" s="78" t="s">
        <v>378</v>
      </c>
      <c r="DF234" s="127" t="s">
        <v>379</v>
      </c>
      <c r="DG234" s="78" t="s">
        <v>380</v>
      </c>
      <c r="DH234" s="127" t="s">
        <v>381</v>
      </c>
      <c r="DI234" s="78" t="s">
        <v>382</v>
      </c>
      <c r="DJ234" s="127" t="s">
        <v>383</v>
      </c>
      <c r="DK234" s="78" t="s">
        <v>384</v>
      </c>
      <c r="DL234" s="127" t="s">
        <v>385</v>
      </c>
      <c r="DM234" s="127" t="s">
        <v>403</v>
      </c>
      <c r="DN234" s="55" t="s">
        <v>1897</v>
      </c>
      <c r="DO234" s="68">
        <v>33.613445378151262</v>
      </c>
      <c r="DP234" s="55" t="s">
        <v>1898</v>
      </c>
      <c r="DQ234" s="55" t="s">
        <v>272</v>
      </c>
      <c r="DR234" s="127" t="s">
        <v>387</v>
      </c>
      <c r="DS234" s="169" t="s">
        <v>2218</v>
      </c>
      <c r="DT234" s="78">
        <v>2026</v>
      </c>
      <c r="DU234" s="78" t="s">
        <v>267</v>
      </c>
      <c r="DV234" s="123">
        <v>55</v>
      </c>
      <c r="DW234" s="123">
        <v>54</v>
      </c>
      <c r="DX234" s="55">
        <v>1</v>
      </c>
      <c r="DY234" s="55">
        <v>0</v>
      </c>
      <c r="DZ234" s="55">
        <v>0</v>
      </c>
      <c r="EA234" s="55">
        <v>23</v>
      </c>
      <c r="EB234" s="123">
        <v>27</v>
      </c>
      <c r="EC234" s="55">
        <v>5</v>
      </c>
      <c r="ED234" s="55">
        <v>0</v>
      </c>
      <c r="EE234" s="55">
        <v>0</v>
      </c>
      <c r="EF234" s="55">
        <v>0</v>
      </c>
      <c r="EG234" s="55">
        <v>0</v>
      </c>
      <c r="EH234" s="78">
        <v>2</v>
      </c>
      <c r="EI234" s="78">
        <v>0</v>
      </c>
      <c r="EJ234" s="127" t="s">
        <v>268</v>
      </c>
      <c r="EK234" s="127" t="s">
        <v>290</v>
      </c>
      <c r="EL234" s="81">
        <v>31747</v>
      </c>
      <c r="EM234" s="78">
        <v>34</v>
      </c>
      <c r="EN234" s="78" t="s">
        <v>271</v>
      </c>
      <c r="EO234" s="84">
        <v>10275</v>
      </c>
      <c r="EP234" s="78">
        <v>0.41000000000000003</v>
      </c>
      <c r="EQ234" s="263">
        <v>9491.7254964777203</v>
      </c>
      <c r="ER234" s="263">
        <v>18576.072671781702</v>
      </c>
      <c r="ES234" s="84">
        <f t="shared" si="43"/>
        <v>9084.3471753039812</v>
      </c>
      <c r="ET234" s="113">
        <f t="shared" si="44"/>
        <v>0.48903486414023956</v>
      </c>
      <c r="EU234" s="55">
        <v>6</v>
      </c>
      <c r="EV234" s="55">
        <v>2</v>
      </c>
      <c r="EW234" s="55" t="s">
        <v>1901</v>
      </c>
      <c r="EX234" s="78" t="s">
        <v>462</v>
      </c>
      <c r="EY234" s="158"/>
      <c r="EZ234" s="158" t="s">
        <v>691</v>
      </c>
      <c r="FA234" s="78" t="s">
        <v>272</v>
      </c>
      <c r="FB234" s="55" t="s">
        <v>51</v>
      </c>
      <c r="FC234" s="55" t="s">
        <v>1901</v>
      </c>
      <c r="FD234" s="122"/>
      <c r="FE234" s="55"/>
      <c r="FF234" s="127" t="s">
        <v>272</v>
      </c>
      <c r="FG234" s="55" t="s">
        <v>1904</v>
      </c>
      <c r="FH234" s="78" t="s">
        <v>1162</v>
      </c>
      <c r="FI234" s="78" t="s">
        <v>515</v>
      </c>
      <c r="FJ234" s="55">
        <v>3809</v>
      </c>
      <c r="FK234" s="55">
        <v>1</v>
      </c>
      <c r="FL234" s="78" t="s">
        <v>638</v>
      </c>
      <c r="FM234" s="55"/>
      <c r="FN234" s="55" t="s">
        <v>1900</v>
      </c>
      <c r="FO234" s="55" t="s">
        <v>1900</v>
      </c>
      <c r="FP234" s="55">
        <v>1</v>
      </c>
      <c r="FQ234" s="125">
        <v>11241235.889321286</v>
      </c>
      <c r="FR234" s="125">
        <v>204386.10707856884</v>
      </c>
      <c r="FS234" s="55">
        <v>3</v>
      </c>
      <c r="FT234" s="55">
        <v>1</v>
      </c>
      <c r="FU234" s="55">
        <v>0</v>
      </c>
      <c r="FV234" s="125">
        <v>0</v>
      </c>
      <c r="FW234" s="55">
        <v>7</v>
      </c>
      <c r="FX234" s="125">
        <v>6090022.9000000004</v>
      </c>
      <c r="FY234" s="55">
        <v>2</v>
      </c>
      <c r="FZ234" s="125">
        <v>5271924.13</v>
      </c>
      <c r="GA234" s="55" t="s">
        <v>1900</v>
      </c>
      <c r="GB234" s="55" t="s">
        <v>1901</v>
      </c>
      <c r="GC234" s="55" t="s">
        <v>1900</v>
      </c>
      <c r="GD234" s="124">
        <v>96.08</v>
      </c>
      <c r="GE234" s="124">
        <v>37.04</v>
      </c>
      <c r="GF234" s="125">
        <v>374973.67</v>
      </c>
      <c r="GG234" s="125">
        <v>6943.9568518518518</v>
      </c>
      <c r="GH234" s="125">
        <v>967905.72</v>
      </c>
      <c r="GI234" s="125">
        <v>17924.18</v>
      </c>
      <c r="GJ234" s="125">
        <v>95224.960000000006</v>
      </c>
      <c r="GK234" s="125">
        <v>1763.4251851851852</v>
      </c>
      <c r="GL234" s="125">
        <v>183418.18</v>
      </c>
      <c r="GM234" s="125">
        <v>3396.6329629629627</v>
      </c>
      <c r="GN234" s="125">
        <v>26166.45</v>
      </c>
      <c r="GO234" s="125">
        <v>484.56388888888893</v>
      </c>
      <c r="GP234" s="125">
        <v>3743.16</v>
      </c>
      <c r="GQ234" s="125">
        <v>69.317777777777778</v>
      </c>
      <c r="GR234" s="125">
        <v>16538.829999999998</v>
      </c>
      <c r="GS234" s="125">
        <v>306.2746296296296</v>
      </c>
      <c r="GT234" s="125">
        <v>642814.1399999999</v>
      </c>
      <c r="GU234" s="125">
        <v>11903.965555555553</v>
      </c>
      <c r="GV234" s="125">
        <v>-84110.140000000014</v>
      </c>
      <c r="GW234" s="125">
        <v>-1557.5951851851855</v>
      </c>
      <c r="GX234" s="55" t="s">
        <v>2219</v>
      </c>
      <c r="GY234" s="55">
        <v>0</v>
      </c>
      <c r="GZ234" s="55">
        <v>0</v>
      </c>
      <c r="HA234" s="55" t="s">
        <v>1901</v>
      </c>
      <c r="HB234" s="172">
        <v>0.80507409931191487</v>
      </c>
      <c r="HC234" s="123">
        <v>27</v>
      </c>
      <c r="HD234" s="153">
        <v>0.16666666666666666</v>
      </c>
      <c r="HE234" s="123">
        <v>1</v>
      </c>
      <c r="HF234" s="153">
        <v>1.8518518518518517E-2</v>
      </c>
      <c r="HG234" s="123">
        <v>297</v>
      </c>
      <c r="HH234" s="153">
        <v>1.8333333333333333</v>
      </c>
      <c r="HI234" s="123">
        <v>5</v>
      </c>
      <c r="HJ234" s="153">
        <v>9.2592592592592587E-2</v>
      </c>
      <c r="HK234" s="123">
        <v>180</v>
      </c>
      <c r="HL234" s="153">
        <v>1.1111111111111112</v>
      </c>
      <c r="HM234" s="123">
        <v>4</v>
      </c>
      <c r="HN234" s="153">
        <v>7.407407407407407E-2</v>
      </c>
      <c r="HO234" s="123">
        <v>325</v>
      </c>
      <c r="HP234" s="153">
        <v>2.0061728395061729</v>
      </c>
      <c r="HQ234" s="123">
        <v>399</v>
      </c>
      <c r="HR234" s="153">
        <v>2.4629629629629628</v>
      </c>
      <c r="HS234" s="123">
        <v>6</v>
      </c>
      <c r="HT234" s="153">
        <v>3</v>
      </c>
      <c r="HU234" s="123">
        <v>8</v>
      </c>
      <c r="HV234" s="153">
        <v>4</v>
      </c>
      <c r="HW234" s="123">
        <v>25</v>
      </c>
      <c r="HX234" s="123">
        <v>8.3333333333333339</v>
      </c>
      <c r="HY234" s="153">
        <v>0.34722222222222221</v>
      </c>
      <c r="HZ234" s="123">
        <v>1239</v>
      </c>
      <c r="IA234" s="153">
        <v>7.6481481481481479</v>
      </c>
      <c r="IB234" s="123">
        <v>21</v>
      </c>
      <c r="IC234" s="153">
        <v>0.3888888888888889</v>
      </c>
      <c r="ID234" s="123">
        <v>1420</v>
      </c>
      <c r="IE234" s="153">
        <v>8.7654320987654319</v>
      </c>
      <c r="IF234" s="123">
        <v>67</v>
      </c>
      <c r="IG234" s="153">
        <v>1.2407407407407407</v>
      </c>
      <c r="IH234" s="123">
        <v>58</v>
      </c>
      <c r="II234" s="153">
        <v>0.35802469135802467</v>
      </c>
      <c r="IJ234" s="123">
        <v>29</v>
      </c>
      <c r="IK234" s="153">
        <v>0.53703703703703709</v>
      </c>
      <c r="IL234" s="95">
        <v>0</v>
      </c>
      <c r="IM234" s="95">
        <v>0</v>
      </c>
      <c r="IN234" s="95">
        <v>0</v>
      </c>
      <c r="IO234" s="95">
        <v>0</v>
      </c>
      <c r="IP234" s="95">
        <v>0</v>
      </c>
      <c r="IQ234" s="113" t="s">
        <v>1900</v>
      </c>
      <c r="IR234" s="113" t="s">
        <v>1900</v>
      </c>
      <c r="IS234" s="113" t="s">
        <v>1900</v>
      </c>
      <c r="IT234" s="95">
        <v>35</v>
      </c>
      <c r="IU234" s="95">
        <v>2</v>
      </c>
      <c r="IV234" s="113">
        <v>3.7037037037037035E-2</v>
      </c>
      <c r="IW234" s="95" t="s">
        <v>1900</v>
      </c>
      <c r="IX234" s="95" t="s">
        <v>1900</v>
      </c>
      <c r="IY234" s="124" t="s">
        <v>1900</v>
      </c>
      <c r="IZ234" s="124" t="s">
        <v>1900</v>
      </c>
      <c r="JA234" s="182" t="s">
        <v>267</v>
      </c>
      <c r="JB234" s="182">
        <v>0</v>
      </c>
      <c r="JC234" s="230">
        <v>0</v>
      </c>
      <c r="JD234" s="205"/>
    </row>
    <row r="235" spans="1:264" s="35" customFormat="1" ht="29.25" customHeight="1">
      <c r="A235" s="122" t="s">
        <v>307</v>
      </c>
      <c r="B235" s="158" t="s">
        <v>1700</v>
      </c>
      <c r="C235" s="158" t="s">
        <v>1755</v>
      </c>
      <c r="D235" s="235">
        <v>81</v>
      </c>
      <c r="E235" s="158" t="s">
        <v>1166</v>
      </c>
      <c r="F235" s="145">
        <v>81</v>
      </c>
      <c r="G235" s="55" t="s">
        <v>2220</v>
      </c>
      <c r="H235" s="123">
        <v>1249</v>
      </c>
      <c r="I235" s="123">
        <v>2935</v>
      </c>
      <c r="J235" s="124">
        <v>2.3498798999999999</v>
      </c>
      <c r="K235" s="124">
        <v>25.271817500000001</v>
      </c>
      <c r="L235" s="123">
        <v>1142</v>
      </c>
      <c r="M235" s="123">
        <v>1793</v>
      </c>
      <c r="N235" s="123">
        <v>127</v>
      </c>
      <c r="O235" s="123">
        <v>247</v>
      </c>
      <c r="P235" s="123">
        <v>279</v>
      </c>
      <c r="Q235" s="123">
        <v>272</v>
      </c>
      <c r="R235" s="123">
        <v>266</v>
      </c>
      <c r="S235" s="123">
        <v>336</v>
      </c>
      <c r="T235" s="123">
        <v>306</v>
      </c>
      <c r="U235" s="123">
        <v>301</v>
      </c>
      <c r="V235" s="123">
        <v>184</v>
      </c>
      <c r="W235" s="123">
        <v>170</v>
      </c>
      <c r="X235" s="123">
        <v>209</v>
      </c>
      <c r="Y235" s="123">
        <v>159</v>
      </c>
      <c r="Z235" s="123">
        <v>79</v>
      </c>
      <c r="AA235" s="123">
        <v>815</v>
      </c>
      <c r="AB235" s="123">
        <v>547</v>
      </c>
      <c r="AC235" s="123">
        <v>447</v>
      </c>
      <c r="AD235" s="123">
        <v>77</v>
      </c>
      <c r="AE235" s="123">
        <v>1397</v>
      </c>
      <c r="AF235" s="123">
        <v>1413</v>
      </c>
      <c r="AG235" s="123">
        <v>34</v>
      </c>
      <c r="AH235" s="123">
        <v>14</v>
      </c>
      <c r="AI235" s="123">
        <v>602</v>
      </c>
      <c r="AJ235" s="123">
        <v>187</v>
      </c>
      <c r="AK235" s="123">
        <v>48</v>
      </c>
      <c r="AL235" s="123">
        <v>20</v>
      </c>
      <c r="AM235" s="123">
        <v>158</v>
      </c>
      <c r="AN235" s="125">
        <v>563.59967974379504</v>
      </c>
      <c r="AO235" s="125">
        <v>416</v>
      </c>
      <c r="AP235" s="123">
        <v>25</v>
      </c>
      <c r="AQ235" s="123">
        <v>73</v>
      </c>
      <c r="AR235" s="123">
        <v>350</v>
      </c>
      <c r="AS235" s="123">
        <v>158</v>
      </c>
      <c r="AT235" s="123">
        <v>121</v>
      </c>
      <c r="AU235" s="123">
        <v>95</v>
      </c>
      <c r="AV235" s="123">
        <v>81</v>
      </c>
      <c r="AW235" s="123">
        <v>61</v>
      </c>
      <c r="AX235" s="123">
        <v>44</v>
      </c>
      <c r="AY235" s="123">
        <v>45</v>
      </c>
      <c r="AZ235" s="123">
        <v>196</v>
      </c>
      <c r="BA235" s="125">
        <v>27171.881773399014</v>
      </c>
      <c r="BB235" s="125">
        <v>19073</v>
      </c>
      <c r="BC235" s="123">
        <v>46</v>
      </c>
      <c r="BD235" s="123">
        <v>184</v>
      </c>
      <c r="BE235" s="123">
        <v>248</v>
      </c>
      <c r="BF235" s="123">
        <v>161</v>
      </c>
      <c r="BG235" s="123">
        <v>111</v>
      </c>
      <c r="BH235" s="123">
        <v>97</v>
      </c>
      <c r="BI235" s="123">
        <v>68</v>
      </c>
      <c r="BJ235" s="123">
        <v>49</v>
      </c>
      <c r="BK235" s="123">
        <v>46</v>
      </c>
      <c r="BL235" s="123">
        <v>50</v>
      </c>
      <c r="BM235" s="123">
        <v>37</v>
      </c>
      <c r="BN235" s="123">
        <v>24</v>
      </c>
      <c r="BO235" s="123">
        <v>17</v>
      </c>
      <c r="BP235" s="123">
        <v>9</v>
      </c>
      <c r="BQ235" s="123">
        <v>8</v>
      </c>
      <c r="BR235" s="123">
        <v>10</v>
      </c>
      <c r="BS235" s="123">
        <v>15</v>
      </c>
      <c r="BT235" s="123">
        <v>5</v>
      </c>
      <c r="BU235" s="123">
        <v>4</v>
      </c>
      <c r="BV235" s="123">
        <v>3</v>
      </c>
      <c r="BW235" s="123">
        <v>26</v>
      </c>
      <c r="BX235" s="123">
        <v>574</v>
      </c>
      <c r="BY235" s="125">
        <v>40106.749128919859</v>
      </c>
      <c r="BZ235" s="125">
        <v>32387.5</v>
      </c>
      <c r="CA235" s="123">
        <v>166</v>
      </c>
      <c r="CB235" s="125">
        <v>17918.524096385543</v>
      </c>
      <c r="CC235" s="125">
        <v>12792</v>
      </c>
      <c r="CD235" s="123">
        <v>508</v>
      </c>
      <c r="CE235" s="125">
        <v>16645.163385826771</v>
      </c>
      <c r="CF235" s="125">
        <v>12336</v>
      </c>
      <c r="CG235" s="123">
        <v>786</v>
      </c>
      <c r="CH235" s="123">
        <v>233</v>
      </c>
      <c r="CI235" s="123">
        <v>148</v>
      </c>
      <c r="CJ235" s="123">
        <v>31</v>
      </c>
      <c r="CK235" s="123">
        <v>15</v>
      </c>
      <c r="CL235" s="123">
        <v>20</v>
      </c>
      <c r="CM235" s="126">
        <v>1.6012810248198558E-2</v>
      </c>
      <c r="CN235" s="123">
        <v>56</v>
      </c>
      <c r="CO235" s="126">
        <v>4.4835868694955962E-2</v>
      </c>
      <c r="CP235" s="123">
        <v>559</v>
      </c>
      <c r="CQ235" s="123">
        <v>169</v>
      </c>
      <c r="CR235" s="126">
        <v>5.7580919931856898E-2</v>
      </c>
      <c r="CS235" s="123">
        <v>91</v>
      </c>
      <c r="CT235" s="126">
        <f t="shared" si="39"/>
        <v>7.2858286629303437E-2</v>
      </c>
      <c r="CU235" s="123">
        <v>725</v>
      </c>
      <c r="CV235" s="126">
        <f t="shared" si="40"/>
        <v>0.58046437149719776</v>
      </c>
      <c r="CW235" s="123">
        <v>20</v>
      </c>
      <c r="CX235" s="126">
        <f t="shared" si="41"/>
        <v>1.6012810248198558E-2</v>
      </c>
      <c r="CY235" s="123">
        <v>361</v>
      </c>
      <c r="CZ235" s="126">
        <f t="shared" si="42"/>
        <v>0.28903122497998401</v>
      </c>
      <c r="DA235" s="122" t="s">
        <v>2032</v>
      </c>
      <c r="DB235" s="55"/>
      <c r="DC235" s="55">
        <v>34</v>
      </c>
      <c r="DD235" s="55">
        <v>6</v>
      </c>
      <c r="DE235" s="78" t="s">
        <v>309</v>
      </c>
      <c r="DF235" s="127" t="s">
        <v>310</v>
      </c>
      <c r="DG235" s="78" t="s">
        <v>311</v>
      </c>
      <c r="DH235" s="127" t="s">
        <v>312</v>
      </c>
      <c r="DI235" s="78" t="s">
        <v>1167</v>
      </c>
      <c r="DJ235" s="127" t="s">
        <v>1168</v>
      </c>
      <c r="DK235" s="78" t="s">
        <v>396</v>
      </c>
      <c r="DL235" s="127" t="s">
        <v>410</v>
      </c>
      <c r="DM235" s="127" t="s">
        <v>480</v>
      </c>
      <c r="DN235" s="55" t="s">
        <v>1897</v>
      </c>
      <c r="DO235" s="68">
        <v>14.424689701442469</v>
      </c>
      <c r="DP235" s="55" t="s">
        <v>1898</v>
      </c>
      <c r="DQ235" s="55" t="s">
        <v>272</v>
      </c>
      <c r="DR235" s="127" t="s">
        <v>317</v>
      </c>
      <c r="DS235" s="169" t="s">
        <v>2221</v>
      </c>
      <c r="DT235" s="78">
        <v>2028</v>
      </c>
      <c r="DU235" s="78" t="s">
        <v>267</v>
      </c>
      <c r="DV235" s="123">
        <v>1272</v>
      </c>
      <c r="DW235" s="123">
        <v>1253</v>
      </c>
      <c r="DX235" s="55">
        <v>19</v>
      </c>
      <c r="DY235" s="55">
        <v>0</v>
      </c>
      <c r="DZ235" s="55">
        <v>38</v>
      </c>
      <c r="EA235" s="55">
        <v>210</v>
      </c>
      <c r="EB235" s="123">
        <v>558</v>
      </c>
      <c r="EC235" s="55">
        <v>378</v>
      </c>
      <c r="ED235" s="55">
        <v>76</v>
      </c>
      <c r="EE235" s="55">
        <v>12</v>
      </c>
      <c r="EF235" s="55">
        <v>0</v>
      </c>
      <c r="EG235" s="55">
        <v>0</v>
      </c>
      <c r="EH235" s="78">
        <v>6</v>
      </c>
      <c r="EI235" s="78">
        <v>0</v>
      </c>
      <c r="EJ235" s="127" t="s">
        <v>450</v>
      </c>
      <c r="EK235" s="127" t="s">
        <v>269</v>
      </c>
      <c r="EL235" s="81">
        <v>22462</v>
      </c>
      <c r="EM235" s="78">
        <v>59</v>
      </c>
      <c r="EN235" s="78" t="s">
        <v>284</v>
      </c>
      <c r="EO235" s="84">
        <v>83754</v>
      </c>
      <c r="EP235" s="78">
        <v>12.36</v>
      </c>
      <c r="EQ235" s="263">
        <v>81222.958511475896</v>
      </c>
      <c r="ER235" s="263">
        <v>530334.90517286304</v>
      </c>
      <c r="ES235" s="84">
        <f t="shared" si="43"/>
        <v>449111.94666138716</v>
      </c>
      <c r="ET235" s="113">
        <f t="shared" si="44"/>
        <v>0.84684591242395935</v>
      </c>
      <c r="EU235" s="55">
        <v>5</v>
      </c>
      <c r="EV235" s="55">
        <v>14</v>
      </c>
      <c r="EW235" s="55" t="s">
        <v>1898</v>
      </c>
      <c r="EX235" s="78" t="s">
        <v>267</v>
      </c>
      <c r="EY235" s="158"/>
      <c r="EZ235" s="158"/>
      <c r="FA235" s="78" t="s">
        <v>267</v>
      </c>
      <c r="FB235" s="55" t="s">
        <v>1929</v>
      </c>
      <c r="FC235" s="55" t="s">
        <v>1898</v>
      </c>
      <c r="FD235" s="122"/>
      <c r="FE235" s="55"/>
      <c r="FF235" s="127" t="s">
        <v>267</v>
      </c>
      <c r="FG235" s="55" t="s">
        <v>272</v>
      </c>
      <c r="FH235" s="78" t="s">
        <v>1169</v>
      </c>
      <c r="FI235" s="78" t="s">
        <v>1170</v>
      </c>
      <c r="FJ235" s="55">
        <v>3802</v>
      </c>
      <c r="FK235" s="55">
        <v>5</v>
      </c>
      <c r="FL235" s="78" t="s">
        <v>1000</v>
      </c>
      <c r="FM235" s="55"/>
      <c r="FN235" s="55" t="s">
        <v>1900</v>
      </c>
      <c r="FO235" s="55" t="s">
        <v>1900</v>
      </c>
      <c r="FP235" s="55">
        <v>3</v>
      </c>
      <c r="FQ235" s="125">
        <v>222093395.18123254</v>
      </c>
      <c r="FR235" s="125">
        <v>174601.72577140923</v>
      </c>
      <c r="FS235" s="55">
        <v>2.25</v>
      </c>
      <c r="FT235" s="55">
        <v>3</v>
      </c>
      <c r="FU235" s="55">
        <v>0</v>
      </c>
      <c r="FV235" s="125">
        <v>267000</v>
      </c>
      <c r="FW235" s="55">
        <v>0</v>
      </c>
      <c r="FX235" s="125">
        <v>3109554.02</v>
      </c>
      <c r="FY235" s="55">
        <v>0</v>
      </c>
      <c r="FZ235" s="125">
        <v>1000000</v>
      </c>
      <c r="GA235" s="55" t="s">
        <v>1900</v>
      </c>
      <c r="GB235" s="55" t="s">
        <v>1900</v>
      </c>
      <c r="GC235" s="55" t="s">
        <v>1900</v>
      </c>
      <c r="GD235" s="124">
        <v>87.62</v>
      </c>
      <c r="GE235" s="124">
        <v>43.02</v>
      </c>
      <c r="GF235" s="125">
        <v>0</v>
      </c>
      <c r="GG235" s="125">
        <v>0</v>
      </c>
      <c r="GH235" s="125">
        <v>23068726.790000003</v>
      </c>
      <c r="GI235" s="125">
        <v>18410.795522745415</v>
      </c>
      <c r="GJ235" s="125">
        <v>1654788.4000000001</v>
      </c>
      <c r="GK235" s="125">
        <v>1320.6611332801278</v>
      </c>
      <c r="GL235" s="125">
        <v>0</v>
      </c>
      <c r="GM235" s="125">
        <v>0</v>
      </c>
      <c r="GN235" s="125">
        <v>1324440.8899999999</v>
      </c>
      <c r="GO235" s="125">
        <v>1057.0158739026335</v>
      </c>
      <c r="GP235" s="125">
        <v>52802.94</v>
      </c>
      <c r="GQ235" s="125">
        <v>42.141213088587392</v>
      </c>
      <c r="GR235" s="125">
        <v>206240.55</v>
      </c>
      <c r="GS235" s="125">
        <v>164.59740622505984</v>
      </c>
      <c r="GT235" s="125">
        <v>19830454.010000002</v>
      </c>
      <c r="GU235" s="125">
        <v>15826.379896249004</v>
      </c>
      <c r="GV235" s="125">
        <v>1243048.1199999973</v>
      </c>
      <c r="GW235" s="125">
        <v>992.05755786113116</v>
      </c>
      <c r="GX235" s="55">
        <v>0</v>
      </c>
      <c r="GY235" s="55">
        <v>0</v>
      </c>
      <c r="GZ235" s="55">
        <v>0</v>
      </c>
      <c r="HA235" s="55" t="s">
        <v>1898</v>
      </c>
      <c r="HB235" s="172">
        <v>0.49089228919668926</v>
      </c>
      <c r="HC235" s="123">
        <v>1242</v>
      </c>
      <c r="HD235" s="153">
        <v>0.3304070231444533</v>
      </c>
      <c r="HE235" s="123">
        <v>101</v>
      </c>
      <c r="HF235" s="153">
        <v>8.0606544293695126E-2</v>
      </c>
      <c r="HG235" s="123">
        <v>9585</v>
      </c>
      <c r="HH235" s="153">
        <v>2.5498802873104549</v>
      </c>
      <c r="HI235" s="123">
        <v>144</v>
      </c>
      <c r="HJ235" s="153">
        <v>0.1149241819632881</v>
      </c>
      <c r="HK235" s="123">
        <v>3300</v>
      </c>
      <c r="HL235" s="153">
        <v>0.87789305666400641</v>
      </c>
      <c r="HM235" s="123">
        <v>36</v>
      </c>
      <c r="HN235" s="153">
        <v>2.8731045490822026E-2</v>
      </c>
      <c r="HO235" s="123">
        <v>1956</v>
      </c>
      <c r="HP235" s="153">
        <v>0.52035115722266556</v>
      </c>
      <c r="HQ235" s="123">
        <v>5765</v>
      </c>
      <c r="HR235" s="153">
        <v>1.5336525671721204</v>
      </c>
      <c r="HS235" s="123">
        <v>3</v>
      </c>
      <c r="HT235" s="153">
        <v>1.5</v>
      </c>
      <c r="HU235" s="123">
        <v>9</v>
      </c>
      <c r="HV235" s="153">
        <v>4.5</v>
      </c>
      <c r="HW235" s="123">
        <v>524</v>
      </c>
      <c r="HX235" s="123">
        <v>174.66666666666666</v>
      </c>
      <c r="HY235" s="153">
        <v>1.0396825396825398</v>
      </c>
      <c r="HZ235" s="123">
        <v>40517</v>
      </c>
      <c r="IA235" s="153">
        <v>10.778664538441074</v>
      </c>
      <c r="IB235" s="123">
        <v>162</v>
      </c>
      <c r="IC235" s="153">
        <v>0.12928970470869913</v>
      </c>
      <c r="ID235" s="123">
        <v>25393</v>
      </c>
      <c r="IE235" s="153">
        <v>6.7552540569300348</v>
      </c>
      <c r="IF235" s="123">
        <v>1580</v>
      </c>
      <c r="IG235" s="153">
        <v>1.2609736632083002</v>
      </c>
      <c r="IH235" s="123">
        <v>2252</v>
      </c>
      <c r="II235" s="153">
        <v>0.59909550412343704</v>
      </c>
      <c r="IJ235" s="123">
        <v>2161</v>
      </c>
      <c r="IK235" s="153">
        <v>1.7246608140462889</v>
      </c>
      <c r="IL235" s="95">
        <v>744</v>
      </c>
      <c r="IM235" s="95">
        <v>740</v>
      </c>
      <c r="IN235" s="95">
        <v>111</v>
      </c>
      <c r="IO235" s="95">
        <v>484</v>
      </c>
      <c r="IP235" s="95">
        <v>72</v>
      </c>
      <c r="IQ235" s="113">
        <v>65.41</v>
      </c>
      <c r="IR235" s="113">
        <v>64.86</v>
      </c>
      <c r="IS235" s="113">
        <v>0.96</v>
      </c>
      <c r="IT235" s="95">
        <v>14</v>
      </c>
      <c r="IU235" s="95">
        <v>14</v>
      </c>
      <c r="IV235" s="113">
        <v>1.11731843575419E-2</v>
      </c>
      <c r="IW235" s="95" t="s">
        <v>1900</v>
      </c>
      <c r="IX235" s="95" t="s">
        <v>1900</v>
      </c>
      <c r="IY235" s="124" t="s">
        <v>1900</v>
      </c>
      <c r="IZ235" s="124" t="s">
        <v>1900</v>
      </c>
      <c r="JA235" s="182" t="s">
        <v>272</v>
      </c>
      <c r="JB235" s="182">
        <v>59</v>
      </c>
      <c r="JC235" s="230">
        <v>4.6383647798742135E-2</v>
      </c>
      <c r="JD235" s="205"/>
    </row>
    <row r="236" spans="1:264" s="35" customFormat="1" ht="29.25" customHeight="1">
      <c r="A236" s="122" t="s">
        <v>307</v>
      </c>
      <c r="B236" s="158" t="s">
        <v>1700</v>
      </c>
      <c r="C236" s="158" t="s">
        <v>1755</v>
      </c>
      <c r="D236" s="235">
        <v>81</v>
      </c>
      <c r="E236" s="158" t="s">
        <v>1172</v>
      </c>
      <c r="F236" s="145">
        <v>296</v>
      </c>
      <c r="G236" s="55" t="s">
        <v>2222</v>
      </c>
      <c r="H236" s="123">
        <v>46</v>
      </c>
      <c r="I236" s="123">
        <v>85</v>
      </c>
      <c r="J236" s="124">
        <v>1.8478261</v>
      </c>
      <c r="K236" s="124">
        <v>20.597826099999999</v>
      </c>
      <c r="L236" s="123">
        <v>34</v>
      </c>
      <c r="M236" s="123">
        <v>51</v>
      </c>
      <c r="N236" s="123">
        <v>4</v>
      </c>
      <c r="O236" s="123">
        <v>4</v>
      </c>
      <c r="P236" s="123">
        <v>7</v>
      </c>
      <c r="Q236" s="123">
        <v>8</v>
      </c>
      <c r="R236" s="123">
        <v>5</v>
      </c>
      <c r="S236" s="123">
        <v>9</v>
      </c>
      <c r="T236" s="123">
        <v>6</v>
      </c>
      <c r="U236" s="123">
        <v>7</v>
      </c>
      <c r="V236" s="123">
        <v>8</v>
      </c>
      <c r="W236" s="123">
        <v>7</v>
      </c>
      <c r="X236" s="123">
        <v>14</v>
      </c>
      <c r="Y236" s="123">
        <v>4</v>
      </c>
      <c r="Z236" s="123">
        <v>2</v>
      </c>
      <c r="AA236" s="123">
        <v>20</v>
      </c>
      <c r="AB236" s="123">
        <v>25</v>
      </c>
      <c r="AC236" s="123">
        <v>20</v>
      </c>
      <c r="AD236" s="123">
        <v>2</v>
      </c>
      <c r="AE236" s="123">
        <v>24</v>
      </c>
      <c r="AF236" s="123">
        <v>58</v>
      </c>
      <c r="AG236" s="123">
        <v>0</v>
      </c>
      <c r="AH236" s="123">
        <v>1</v>
      </c>
      <c r="AI236" s="123">
        <v>21</v>
      </c>
      <c r="AJ236" s="123">
        <v>6</v>
      </c>
      <c r="AK236" s="123">
        <v>2</v>
      </c>
      <c r="AL236" s="123">
        <v>0</v>
      </c>
      <c r="AM236" s="123">
        <v>6</v>
      </c>
      <c r="AN236" s="125">
        <v>529.54347826086962</v>
      </c>
      <c r="AO236" s="125">
        <v>299.5</v>
      </c>
      <c r="AP236" s="123">
        <v>0</v>
      </c>
      <c r="AQ236" s="123">
        <v>5</v>
      </c>
      <c r="AR236" s="123">
        <v>18</v>
      </c>
      <c r="AS236" s="123">
        <v>5</v>
      </c>
      <c r="AT236" s="123">
        <v>2</v>
      </c>
      <c r="AU236" s="123">
        <v>3</v>
      </c>
      <c r="AV236" s="123">
        <v>1</v>
      </c>
      <c r="AW236" s="123">
        <v>3</v>
      </c>
      <c r="AX236" s="123">
        <v>1</v>
      </c>
      <c r="AY236" s="123">
        <v>0</v>
      </c>
      <c r="AZ236" s="123">
        <v>8</v>
      </c>
      <c r="BA236" s="125">
        <v>27139.739130434784</v>
      </c>
      <c r="BB236" s="125">
        <v>13542</v>
      </c>
      <c r="BC236" s="123">
        <v>1</v>
      </c>
      <c r="BD236" s="123">
        <v>12</v>
      </c>
      <c r="BE236" s="123">
        <v>13</v>
      </c>
      <c r="BF236" s="123">
        <v>2</v>
      </c>
      <c r="BG236" s="123">
        <v>3</v>
      </c>
      <c r="BH236" s="123">
        <v>1</v>
      </c>
      <c r="BI236" s="123">
        <v>5</v>
      </c>
      <c r="BJ236" s="123">
        <v>0</v>
      </c>
      <c r="BK236" s="123">
        <v>0</v>
      </c>
      <c r="BL236" s="123">
        <v>0</v>
      </c>
      <c r="BM236" s="123">
        <v>1</v>
      </c>
      <c r="BN236" s="123">
        <v>0</v>
      </c>
      <c r="BO236" s="123">
        <v>1</v>
      </c>
      <c r="BP236" s="123">
        <v>3</v>
      </c>
      <c r="BQ236" s="123">
        <v>0</v>
      </c>
      <c r="BR236" s="123">
        <v>1</v>
      </c>
      <c r="BS236" s="123">
        <v>1</v>
      </c>
      <c r="BT236" s="123">
        <v>0</v>
      </c>
      <c r="BU236" s="123">
        <v>0</v>
      </c>
      <c r="BV236" s="123">
        <v>0</v>
      </c>
      <c r="BW236" s="123">
        <v>2</v>
      </c>
      <c r="BX236" s="123">
        <v>21</v>
      </c>
      <c r="BY236" s="125">
        <v>46697.380952380954</v>
      </c>
      <c r="BZ236" s="125">
        <v>32258</v>
      </c>
      <c r="CA236" s="123">
        <v>5</v>
      </c>
      <c r="CB236" s="125">
        <v>12272.2</v>
      </c>
      <c r="CC236" s="125">
        <v>6888</v>
      </c>
      <c r="CD236" s="123">
        <v>22</v>
      </c>
      <c r="CE236" s="125">
        <v>11357.59090909091</v>
      </c>
      <c r="CF236" s="125">
        <v>10206</v>
      </c>
      <c r="CG236" s="123">
        <v>32</v>
      </c>
      <c r="CH236" s="123">
        <v>5</v>
      </c>
      <c r="CI236" s="123">
        <v>6</v>
      </c>
      <c r="CJ236" s="123">
        <v>2</v>
      </c>
      <c r="CK236" s="123">
        <v>1</v>
      </c>
      <c r="CL236" s="123">
        <v>1</v>
      </c>
      <c r="CM236" s="126">
        <v>2.1739130434782608E-2</v>
      </c>
      <c r="CN236" s="123">
        <v>5</v>
      </c>
      <c r="CO236" s="126">
        <v>0.10869565217391304</v>
      </c>
      <c r="CP236" s="123">
        <v>24</v>
      </c>
      <c r="CQ236" s="123">
        <v>4</v>
      </c>
      <c r="CR236" s="126">
        <v>4.7058823529411764E-2</v>
      </c>
      <c r="CS236" s="123">
        <v>8</v>
      </c>
      <c r="CT236" s="126">
        <f t="shared" si="39"/>
        <v>0.17391304347826086</v>
      </c>
      <c r="CU236" s="123">
        <v>10</v>
      </c>
      <c r="CV236" s="126">
        <f t="shared" si="40"/>
        <v>0.21739130434782608</v>
      </c>
      <c r="CW236" s="123">
        <v>1</v>
      </c>
      <c r="CX236" s="126">
        <f t="shared" si="41"/>
        <v>2.1739130434782608E-2</v>
      </c>
      <c r="CY236" s="123">
        <v>4</v>
      </c>
      <c r="CZ236" s="126">
        <f t="shared" si="42"/>
        <v>8.6956521739130432E-2</v>
      </c>
      <c r="DA236" s="122" t="s">
        <v>2032</v>
      </c>
      <c r="DB236" s="55"/>
      <c r="DC236" s="55">
        <v>13</v>
      </c>
      <c r="DD236" s="55">
        <v>0</v>
      </c>
      <c r="DE236" s="78" t="s">
        <v>309</v>
      </c>
      <c r="DF236" s="127" t="s">
        <v>310</v>
      </c>
      <c r="DG236" s="78" t="s">
        <v>311</v>
      </c>
      <c r="DH236" s="127" t="s">
        <v>312</v>
      </c>
      <c r="DI236" s="78" t="s">
        <v>443</v>
      </c>
      <c r="DJ236" s="127" t="s">
        <v>444</v>
      </c>
      <c r="DK236" s="78" t="s">
        <v>396</v>
      </c>
      <c r="DL236" s="127" t="s">
        <v>410</v>
      </c>
      <c r="DM236" s="127" t="s">
        <v>480</v>
      </c>
      <c r="DN236" s="55" t="s">
        <v>1897</v>
      </c>
      <c r="DO236" s="68">
        <v>24.752475247524799</v>
      </c>
      <c r="DP236" s="55" t="s">
        <v>1898</v>
      </c>
      <c r="DQ236" s="55" t="s">
        <v>272</v>
      </c>
      <c r="DR236" s="127" t="s">
        <v>317</v>
      </c>
      <c r="DS236" s="169" t="s">
        <v>2221</v>
      </c>
      <c r="DT236" s="78">
        <v>2020</v>
      </c>
      <c r="DU236" s="78" t="s">
        <v>267</v>
      </c>
      <c r="DV236" s="123">
        <v>46</v>
      </c>
      <c r="DW236" s="123">
        <v>46</v>
      </c>
      <c r="DX236" s="55">
        <v>0</v>
      </c>
      <c r="DY236" s="55">
        <v>0</v>
      </c>
      <c r="DZ236" s="55">
        <v>0</v>
      </c>
      <c r="EA236" s="55">
        <v>30</v>
      </c>
      <c r="EB236" s="123">
        <v>6</v>
      </c>
      <c r="EC236" s="55">
        <v>10</v>
      </c>
      <c r="ED236" s="55">
        <v>0</v>
      </c>
      <c r="EE236" s="55">
        <v>0</v>
      </c>
      <c r="EF236" s="55">
        <v>0</v>
      </c>
      <c r="EG236" s="55">
        <v>0</v>
      </c>
      <c r="EH236" s="78">
        <v>3</v>
      </c>
      <c r="EI236" s="78">
        <v>0</v>
      </c>
      <c r="EJ236" s="127" t="s">
        <v>268</v>
      </c>
      <c r="EK236" s="127" t="s">
        <v>269</v>
      </c>
      <c r="EL236" s="81">
        <v>32448</v>
      </c>
      <c r="EM236" s="78">
        <v>32</v>
      </c>
      <c r="EN236" s="78" t="s">
        <v>743</v>
      </c>
      <c r="EO236" s="84">
        <v>8099</v>
      </c>
      <c r="EP236" s="78">
        <v>0.27</v>
      </c>
      <c r="EQ236" s="263">
        <v>7433.9215832965001</v>
      </c>
      <c r="ER236" s="263">
        <v>12452.1622569722</v>
      </c>
      <c r="ES236" s="84">
        <f t="shared" si="43"/>
        <v>5018.2406736757002</v>
      </c>
      <c r="ET236" s="113">
        <f t="shared" si="44"/>
        <v>0.40300154865600896</v>
      </c>
      <c r="EU236" s="55">
        <v>3</v>
      </c>
      <c r="EV236" s="55">
        <v>1</v>
      </c>
      <c r="EW236" s="55" t="s">
        <v>1901</v>
      </c>
      <c r="EX236" s="78" t="s">
        <v>267</v>
      </c>
      <c r="EY236" s="158"/>
      <c r="EZ236" s="158"/>
      <c r="FA236" s="78" t="s">
        <v>272</v>
      </c>
      <c r="FB236" s="55" t="s">
        <v>51</v>
      </c>
      <c r="FC236" s="55" t="s">
        <v>1898</v>
      </c>
      <c r="FD236" s="122"/>
      <c r="FE236" s="55"/>
      <c r="FF236" s="127" t="s">
        <v>272</v>
      </c>
      <c r="FG236" s="55" t="s">
        <v>272</v>
      </c>
      <c r="FH236" s="78" t="s">
        <v>1173</v>
      </c>
      <c r="FI236" s="78" t="s">
        <v>1170</v>
      </c>
      <c r="FJ236" s="55">
        <v>3802</v>
      </c>
      <c r="FK236" s="55">
        <v>5</v>
      </c>
      <c r="FL236" s="78" t="s">
        <v>483</v>
      </c>
      <c r="FM236" s="55"/>
      <c r="FN236" s="55" t="s">
        <v>1900</v>
      </c>
      <c r="FO236" s="55" t="s">
        <v>1900</v>
      </c>
      <c r="FP236" s="55">
        <v>0</v>
      </c>
      <c r="FQ236" s="125">
        <v>9088146.972164765</v>
      </c>
      <c r="FR236" s="125">
        <v>197568.41243836447</v>
      </c>
      <c r="FS236" s="55">
        <v>2</v>
      </c>
      <c r="FT236" s="55">
        <v>3</v>
      </c>
      <c r="FU236" s="55">
        <v>0</v>
      </c>
      <c r="FV236" s="125">
        <v>0</v>
      </c>
      <c r="FW236" s="55">
        <v>0</v>
      </c>
      <c r="FX236" s="125">
        <v>446276.79000000004</v>
      </c>
      <c r="FY236" s="55">
        <v>0</v>
      </c>
      <c r="FZ236" s="125">
        <v>0</v>
      </c>
      <c r="GA236" s="55" t="s">
        <v>1900</v>
      </c>
      <c r="GB236" s="55" t="s">
        <v>1900</v>
      </c>
      <c r="GC236" s="55" t="s">
        <v>1900</v>
      </c>
      <c r="GD236" s="124">
        <v>82.04</v>
      </c>
      <c r="GE236" s="124">
        <v>32.61</v>
      </c>
      <c r="GF236" s="125">
        <v>275231.32</v>
      </c>
      <c r="GG236" s="125">
        <v>5983.2895652173911</v>
      </c>
      <c r="GH236" s="125">
        <v>218061.41999999998</v>
      </c>
      <c r="GI236" s="125">
        <v>4740.4656521739125</v>
      </c>
      <c r="GJ236" s="125">
        <v>50831.15</v>
      </c>
      <c r="GK236" s="125">
        <v>1105.0250000000001</v>
      </c>
      <c r="GL236" s="125">
        <v>45006.54</v>
      </c>
      <c r="GM236" s="125">
        <v>978.40304347826088</v>
      </c>
      <c r="GN236" s="125">
        <v>24404.03</v>
      </c>
      <c r="GO236" s="125">
        <v>530.52239130434782</v>
      </c>
      <c r="GP236" s="125">
        <v>4043.91</v>
      </c>
      <c r="GQ236" s="125">
        <v>87.911086956521743</v>
      </c>
      <c r="GR236" s="125">
        <v>6583.35</v>
      </c>
      <c r="GS236" s="125">
        <v>143.11630434782609</v>
      </c>
      <c r="GT236" s="125">
        <v>87192.439999999973</v>
      </c>
      <c r="GU236" s="125">
        <v>1895.4878260869559</v>
      </c>
      <c r="GV236" s="125">
        <v>372324.6700000001</v>
      </c>
      <c r="GW236" s="125">
        <v>8094.0145652173933</v>
      </c>
      <c r="GX236" s="55" t="s">
        <v>2223</v>
      </c>
      <c r="GY236" s="55">
        <v>0</v>
      </c>
      <c r="GZ236" s="55">
        <v>0</v>
      </c>
      <c r="HA236" s="55" t="s">
        <v>1901</v>
      </c>
      <c r="HB236" s="172">
        <v>0.7699899374951833</v>
      </c>
      <c r="HC236" s="123">
        <v>28</v>
      </c>
      <c r="HD236" s="153">
        <v>0.20289855072463769</v>
      </c>
      <c r="HE236" s="123">
        <v>0</v>
      </c>
      <c r="HF236" s="153">
        <v>0</v>
      </c>
      <c r="HG236" s="123">
        <v>302</v>
      </c>
      <c r="HH236" s="153">
        <v>2.1884057971014492</v>
      </c>
      <c r="HI236" s="123">
        <v>6</v>
      </c>
      <c r="HJ236" s="153">
        <v>0.13043478260869565</v>
      </c>
      <c r="HK236" s="123">
        <v>135</v>
      </c>
      <c r="HL236" s="153">
        <v>0.97826086956521741</v>
      </c>
      <c r="HM236" s="123">
        <v>2</v>
      </c>
      <c r="HN236" s="153">
        <v>4.3478260869565216E-2</v>
      </c>
      <c r="HO236" s="123">
        <v>169</v>
      </c>
      <c r="HP236" s="153">
        <v>1.2246376811594204</v>
      </c>
      <c r="HQ236" s="123">
        <v>72</v>
      </c>
      <c r="HR236" s="153">
        <v>0.52173913043478259</v>
      </c>
      <c r="HS236" s="123">
        <v>1</v>
      </c>
      <c r="HT236" s="153">
        <v>0.5</v>
      </c>
      <c r="HU236" s="123">
        <v>0</v>
      </c>
      <c r="HV236" s="153">
        <v>0</v>
      </c>
      <c r="HW236" s="123">
        <v>16</v>
      </c>
      <c r="HX236" s="123">
        <v>5.333333333333333</v>
      </c>
      <c r="HY236" s="153">
        <v>0.44444444444444442</v>
      </c>
      <c r="HZ236" s="123">
        <v>1423</v>
      </c>
      <c r="IA236" s="153">
        <v>10.311594202898551</v>
      </c>
      <c r="IB236" s="123">
        <v>8</v>
      </c>
      <c r="IC236" s="153">
        <v>0.17391304347826086</v>
      </c>
      <c r="ID236" s="123">
        <v>1109</v>
      </c>
      <c r="IE236" s="153">
        <v>8.0362318840579707</v>
      </c>
      <c r="IF236" s="123">
        <v>50</v>
      </c>
      <c r="IG236" s="153">
        <v>1.0869565217391304</v>
      </c>
      <c r="IH236" s="123">
        <v>103</v>
      </c>
      <c r="II236" s="153">
        <v>0.74637681159420299</v>
      </c>
      <c r="IJ236" s="123">
        <v>63</v>
      </c>
      <c r="IK236" s="153">
        <v>1.3695652173913044</v>
      </c>
      <c r="IL236" s="95">
        <v>21</v>
      </c>
      <c r="IM236" s="95">
        <v>21</v>
      </c>
      <c r="IN236" s="95">
        <v>2</v>
      </c>
      <c r="IO236" s="95">
        <v>6</v>
      </c>
      <c r="IP236" s="95">
        <v>0</v>
      </c>
      <c r="IQ236" s="113">
        <v>28.57</v>
      </c>
      <c r="IR236" s="113">
        <v>0</v>
      </c>
      <c r="IS236" s="113">
        <v>1.05</v>
      </c>
      <c r="IT236" s="95">
        <v>34.020000000000003</v>
      </c>
      <c r="IU236" s="95">
        <v>7</v>
      </c>
      <c r="IV236" s="113">
        <v>0.15217391304347827</v>
      </c>
      <c r="IW236" s="95" t="s">
        <v>1900</v>
      </c>
      <c r="IX236" s="95" t="s">
        <v>1900</v>
      </c>
      <c r="IY236" s="124" t="s">
        <v>1900</v>
      </c>
      <c r="IZ236" s="124" t="s">
        <v>1900</v>
      </c>
      <c r="JA236" s="182" t="s">
        <v>267</v>
      </c>
      <c r="JB236" s="182">
        <v>0</v>
      </c>
      <c r="JC236" s="230">
        <v>0</v>
      </c>
      <c r="JD236" s="205"/>
    </row>
    <row r="237" spans="1:264" s="35" customFormat="1" ht="29.25" customHeight="1">
      <c r="A237" s="122" t="s">
        <v>307</v>
      </c>
      <c r="B237" s="158" t="s">
        <v>1700</v>
      </c>
      <c r="C237" s="158" t="s">
        <v>1755</v>
      </c>
      <c r="D237" s="235">
        <v>81</v>
      </c>
      <c r="E237" s="158" t="s">
        <v>1175</v>
      </c>
      <c r="F237" s="234">
        <v>297</v>
      </c>
      <c r="G237" s="55" t="s">
        <v>2222</v>
      </c>
      <c r="H237" s="123">
        <v>49</v>
      </c>
      <c r="I237" s="123">
        <v>112</v>
      </c>
      <c r="J237" s="124">
        <v>2.2857143</v>
      </c>
      <c r="K237" s="124">
        <v>21.797959200000001</v>
      </c>
      <c r="L237" s="123">
        <v>36</v>
      </c>
      <c r="M237" s="123">
        <v>76</v>
      </c>
      <c r="N237" s="123">
        <v>6</v>
      </c>
      <c r="O237" s="123">
        <v>10</v>
      </c>
      <c r="P237" s="123">
        <v>4</v>
      </c>
      <c r="Q237" s="123">
        <v>8</v>
      </c>
      <c r="R237" s="123">
        <v>15</v>
      </c>
      <c r="S237" s="123">
        <v>14</v>
      </c>
      <c r="T237" s="123">
        <v>12</v>
      </c>
      <c r="U237" s="123">
        <v>12</v>
      </c>
      <c r="V237" s="123">
        <v>5</v>
      </c>
      <c r="W237" s="123">
        <v>10</v>
      </c>
      <c r="X237" s="123">
        <v>12</v>
      </c>
      <c r="Y237" s="123">
        <v>3</v>
      </c>
      <c r="Z237" s="123">
        <v>1</v>
      </c>
      <c r="AA237" s="123">
        <v>26</v>
      </c>
      <c r="AB237" s="123">
        <v>21</v>
      </c>
      <c r="AC237" s="123">
        <v>16</v>
      </c>
      <c r="AD237" s="123">
        <v>7</v>
      </c>
      <c r="AE237" s="123">
        <v>39</v>
      </c>
      <c r="AF237" s="123">
        <v>61</v>
      </c>
      <c r="AG237" s="123">
        <v>5</v>
      </c>
      <c r="AH237" s="123">
        <v>0</v>
      </c>
      <c r="AI237" s="123">
        <v>23</v>
      </c>
      <c r="AJ237" s="123">
        <v>10</v>
      </c>
      <c r="AK237" s="123">
        <v>2</v>
      </c>
      <c r="AL237" s="123">
        <v>1</v>
      </c>
      <c r="AM237" s="123">
        <v>4</v>
      </c>
      <c r="AN237" s="125">
        <v>446.91836734693879</v>
      </c>
      <c r="AO237" s="125">
        <v>301</v>
      </c>
      <c r="AP237" s="123">
        <v>0</v>
      </c>
      <c r="AQ237" s="123">
        <v>6</v>
      </c>
      <c r="AR237" s="123">
        <v>18</v>
      </c>
      <c r="AS237" s="123">
        <v>5</v>
      </c>
      <c r="AT237" s="123">
        <v>6</v>
      </c>
      <c r="AU237" s="123">
        <v>0</v>
      </c>
      <c r="AV237" s="123">
        <v>4</v>
      </c>
      <c r="AW237" s="123">
        <v>2</v>
      </c>
      <c r="AX237" s="123">
        <v>4</v>
      </c>
      <c r="AY237" s="123">
        <v>0</v>
      </c>
      <c r="AZ237" s="123">
        <v>4</v>
      </c>
      <c r="BA237" s="125">
        <v>20931.456521739132</v>
      </c>
      <c r="BB237" s="125">
        <v>14482</v>
      </c>
      <c r="BC237" s="123">
        <v>1</v>
      </c>
      <c r="BD237" s="123">
        <v>8</v>
      </c>
      <c r="BE237" s="123">
        <v>15</v>
      </c>
      <c r="BF237" s="123">
        <v>3</v>
      </c>
      <c r="BG237" s="123">
        <v>3</v>
      </c>
      <c r="BH237" s="123">
        <v>7</v>
      </c>
      <c r="BI237" s="123">
        <v>3</v>
      </c>
      <c r="BJ237" s="123">
        <v>1</v>
      </c>
      <c r="BK237" s="123">
        <v>0</v>
      </c>
      <c r="BL237" s="123">
        <v>2</v>
      </c>
      <c r="BM237" s="123">
        <v>1</v>
      </c>
      <c r="BN237" s="123">
        <v>1</v>
      </c>
      <c r="BO237" s="123">
        <v>0</v>
      </c>
      <c r="BP237" s="123">
        <v>0</v>
      </c>
      <c r="BQ237" s="123">
        <v>1</v>
      </c>
      <c r="BR237" s="123">
        <v>0</v>
      </c>
      <c r="BS237" s="123">
        <v>0</v>
      </c>
      <c r="BT237" s="123">
        <v>0</v>
      </c>
      <c r="BU237" s="123">
        <v>0</v>
      </c>
      <c r="BV237" s="123">
        <v>0</v>
      </c>
      <c r="BW237" s="123">
        <v>0</v>
      </c>
      <c r="BX237" s="123">
        <v>25</v>
      </c>
      <c r="BY237" s="125">
        <v>27410.16</v>
      </c>
      <c r="BZ237" s="125">
        <v>26861</v>
      </c>
      <c r="CA237" s="123">
        <v>5</v>
      </c>
      <c r="CB237" s="125">
        <v>17019</v>
      </c>
      <c r="CC237" s="125">
        <v>14840</v>
      </c>
      <c r="CD237" s="123">
        <v>17</v>
      </c>
      <c r="CE237" s="125">
        <v>13423.470588235294</v>
      </c>
      <c r="CF237" s="125">
        <v>10044</v>
      </c>
      <c r="CG237" s="123">
        <v>32</v>
      </c>
      <c r="CH237" s="123">
        <v>11</v>
      </c>
      <c r="CI237" s="123">
        <v>3</v>
      </c>
      <c r="CJ237" s="123">
        <v>0</v>
      </c>
      <c r="CK237" s="123">
        <v>0</v>
      </c>
      <c r="CL237" s="123">
        <v>0</v>
      </c>
      <c r="CM237" s="126">
        <v>0</v>
      </c>
      <c r="CN237" s="123">
        <v>0</v>
      </c>
      <c r="CO237" s="126">
        <v>0</v>
      </c>
      <c r="CP237" s="123">
        <v>28</v>
      </c>
      <c r="CQ237" s="123">
        <v>7</v>
      </c>
      <c r="CR237" s="126">
        <v>6.25E-2</v>
      </c>
      <c r="CS237" s="123">
        <v>11</v>
      </c>
      <c r="CT237" s="126">
        <f t="shared" si="39"/>
        <v>0.22448979591836735</v>
      </c>
      <c r="CU237" s="123">
        <v>11</v>
      </c>
      <c r="CV237" s="126">
        <f t="shared" si="40"/>
        <v>0.22448979591836735</v>
      </c>
      <c r="CW237" s="123">
        <v>4</v>
      </c>
      <c r="CX237" s="126">
        <f t="shared" si="41"/>
        <v>8.1632653061224483E-2</v>
      </c>
      <c r="CY237" s="123">
        <v>5</v>
      </c>
      <c r="CZ237" s="126">
        <f t="shared" si="42"/>
        <v>0.10204081632653061</v>
      </c>
      <c r="DA237" s="122" t="s">
        <v>2032</v>
      </c>
      <c r="DB237" s="55"/>
      <c r="DC237" s="55">
        <v>0</v>
      </c>
      <c r="DD237" s="55">
        <v>0</v>
      </c>
      <c r="DE237" s="78" t="s">
        <v>309</v>
      </c>
      <c r="DF237" s="127" t="s">
        <v>310</v>
      </c>
      <c r="DG237" s="78" t="s">
        <v>311</v>
      </c>
      <c r="DH237" s="127" t="s">
        <v>312</v>
      </c>
      <c r="DI237" s="78" t="s">
        <v>443</v>
      </c>
      <c r="DJ237" s="127" t="s">
        <v>444</v>
      </c>
      <c r="DK237" s="78" t="s">
        <v>396</v>
      </c>
      <c r="DL237" s="127" t="s">
        <v>410</v>
      </c>
      <c r="DM237" s="127" t="s">
        <v>480</v>
      </c>
      <c r="DN237" s="55" t="s">
        <v>1897</v>
      </c>
      <c r="DO237" s="68">
        <v>24.752475247524799</v>
      </c>
      <c r="DP237" s="55" t="s">
        <v>1898</v>
      </c>
      <c r="DQ237" s="55" t="s">
        <v>272</v>
      </c>
      <c r="DR237" s="127" t="s">
        <v>317</v>
      </c>
      <c r="DS237" s="169" t="s">
        <v>2221</v>
      </c>
      <c r="DT237" s="78">
        <v>2020</v>
      </c>
      <c r="DU237" s="78" t="s">
        <v>267</v>
      </c>
      <c r="DV237" s="123">
        <v>51</v>
      </c>
      <c r="DW237" s="123">
        <v>49</v>
      </c>
      <c r="DX237" s="55">
        <v>2</v>
      </c>
      <c r="DY237" s="55">
        <v>0</v>
      </c>
      <c r="DZ237" s="55">
        <v>0</v>
      </c>
      <c r="EA237" s="55">
        <v>18</v>
      </c>
      <c r="EB237" s="123">
        <v>25</v>
      </c>
      <c r="EC237" s="55">
        <v>7</v>
      </c>
      <c r="ED237" s="55">
        <v>1</v>
      </c>
      <c r="EE237" s="55">
        <v>0</v>
      </c>
      <c r="EF237" s="55">
        <v>0</v>
      </c>
      <c r="EG237" s="55">
        <v>0</v>
      </c>
      <c r="EH237" s="78">
        <v>2</v>
      </c>
      <c r="EI237" s="78">
        <v>0</v>
      </c>
      <c r="EJ237" s="127" t="s">
        <v>268</v>
      </c>
      <c r="EK237" s="127" t="s">
        <v>269</v>
      </c>
      <c r="EL237" s="81">
        <v>30589</v>
      </c>
      <c r="EM237" s="78">
        <v>37</v>
      </c>
      <c r="EN237" s="78" t="s">
        <v>743</v>
      </c>
      <c r="EO237" s="84">
        <v>9930</v>
      </c>
      <c r="EP237" s="78">
        <v>0.32</v>
      </c>
      <c r="EQ237" s="263">
        <v>9743.2707530836506</v>
      </c>
      <c r="ER237" s="263">
        <v>14633.717627396099</v>
      </c>
      <c r="ES237" s="84">
        <f t="shared" si="43"/>
        <v>4890.4468743124489</v>
      </c>
      <c r="ET237" s="113">
        <f t="shared" si="44"/>
        <v>0.33419032667112131</v>
      </c>
      <c r="EU237" s="55">
        <v>2</v>
      </c>
      <c r="EV237" s="55">
        <v>1</v>
      </c>
      <c r="EW237" s="55" t="s">
        <v>1901</v>
      </c>
      <c r="EX237" s="78" t="s">
        <v>267</v>
      </c>
      <c r="EY237" s="158"/>
      <c r="EZ237" s="158"/>
      <c r="FA237" s="78" t="s">
        <v>272</v>
      </c>
      <c r="FB237" s="55" t="s">
        <v>51</v>
      </c>
      <c r="FC237" s="55" t="s">
        <v>1898</v>
      </c>
      <c r="FD237" s="122"/>
      <c r="FE237" s="55"/>
      <c r="FF237" s="127" t="s">
        <v>272</v>
      </c>
      <c r="FG237" s="55" t="s">
        <v>272</v>
      </c>
      <c r="FH237" s="78" t="s">
        <v>1169</v>
      </c>
      <c r="FI237" s="78" t="s">
        <v>1170</v>
      </c>
      <c r="FJ237" s="55">
        <v>3802</v>
      </c>
      <c r="FK237" s="55">
        <v>5</v>
      </c>
      <c r="FL237" s="78" t="s">
        <v>483</v>
      </c>
      <c r="FM237" s="55"/>
      <c r="FN237" s="55" t="s">
        <v>1900</v>
      </c>
      <c r="FO237" s="55" t="s">
        <v>1900</v>
      </c>
      <c r="FP237" s="55">
        <v>0</v>
      </c>
      <c r="FQ237" s="125">
        <v>12946286.018374383</v>
      </c>
      <c r="FR237" s="125">
        <v>253848.74545832124</v>
      </c>
      <c r="FS237" s="55">
        <v>2</v>
      </c>
      <c r="FT237" s="55">
        <v>3</v>
      </c>
      <c r="FU237" s="55">
        <v>0</v>
      </c>
      <c r="FV237" s="125">
        <v>0</v>
      </c>
      <c r="FW237" s="55">
        <v>0</v>
      </c>
      <c r="FX237" s="125">
        <v>2103483.91</v>
      </c>
      <c r="FY237" s="55">
        <v>0</v>
      </c>
      <c r="FZ237" s="125">
        <v>0</v>
      </c>
      <c r="GA237" s="55" t="s">
        <v>1900</v>
      </c>
      <c r="GB237" s="55" t="s">
        <v>1900</v>
      </c>
      <c r="GC237" s="55" t="s">
        <v>1900</v>
      </c>
      <c r="GD237" s="124">
        <v>80.17</v>
      </c>
      <c r="GE237" s="124">
        <v>40.82</v>
      </c>
      <c r="GF237" s="125">
        <v>232926.38999999998</v>
      </c>
      <c r="GG237" s="125">
        <v>4753.5997959183669</v>
      </c>
      <c r="GH237" s="125">
        <v>217682.41</v>
      </c>
      <c r="GI237" s="125">
        <v>4442.4981632653062</v>
      </c>
      <c r="GJ237" s="125">
        <v>92361.32</v>
      </c>
      <c r="GK237" s="125">
        <v>1884.9248979591839</v>
      </c>
      <c r="GL237" s="125">
        <v>51850.31</v>
      </c>
      <c r="GM237" s="125">
        <v>1058.1695918367348</v>
      </c>
      <c r="GN237" s="125">
        <v>18348.330000000002</v>
      </c>
      <c r="GO237" s="125">
        <v>374.45571428571429</v>
      </c>
      <c r="GP237" s="125">
        <v>3220.44</v>
      </c>
      <c r="GQ237" s="125">
        <v>65.723265306122457</v>
      </c>
      <c r="GR237" s="125">
        <v>5571.26</v>
      </c>
      <c r="GS237" s="125">
        <v>113.69918367346939</v>
      </c>
      <c r="GT237" s="125">
        <v>46330.749999999971</v>
      </c>
      <c r="GU237" s="125">
        <v>945.525510204081</v>
      </c>
      <c r="GV237" s="125">
        <v>313318.83999999997</v>
      </c>
      <c r="GW237" s="125">
        <v>6394.2620408163257</v>
      </c>
      <c r="GX237" s="55">
        <v>0</v>
      </c>
      <c r="GY237" s="55">
        <v>0</v>
      </c>
      <c r="GZ237" s="55">
        <v>0</v>
      </c>
      <c r="HA237" s="55" t="s">
        <v>1901</v>
      </c>
      <c r="HB237" s="172">
        <v>0.91105106765674781</v>
      </c>
      <c r="HC237" s="123">
        <v>26</v>
      </c>
      <c r="HD237" s="153">
        <v>0.1768707482993197</v>
      </c>
      <c r="HE237" s="123">
        <v>5</v>
      </c>
      <c r="HF237" s="153">
        <v>0.10204081632653061</v>
      </c>
      <c r="HG237" s="123">
        <v>297</v>
      </c>
      <c r="HH237" s="153">
        <v>2.0204081632653059</v>
      </c>
      <c r="HI237" s="123">
        <v>1</v>
      </c>
      <c r="HJ237" s="153">
        <v>2.0408163265306121E-2</v>
      </c>
      <c r="HK237" s="123">
        <v>295</v>
      </c>
      <c r="HL237" s="153">
        <v>2.0068027210884352</v>
      </c>
      <c r="HM237" s="123">
        <v>1</v>
      </c>
      <c r="HN237" s="153">
        <v>2.0408163265306121E-2</v>
      </c>
      <c r="HO237" s="123">
        <v>457</v>
      </c>
      <c r="HP237" s="153">
        <v>3.1088435374149661</v>
      </c>
      <c r="HQ237" s="123">
        <v>394</v>
      </c>
      <c r="HR237" s="153">
        <v>2.6802721088435377</v>
      </c>
      <c r="HS237" s="123">
        <v>5</v>
      </c>
      <c r="HT237" s="153">
        <v>2.5</v>
      </c>
      <c r="HU237" s="123">
        <v>7</v>
      </c>
      <c r="HV237" s="153">
        <v>3.5</v>
      </c>
      <c r="HW237" s="123">
        <v>29</v>
      </c>
      <c r="HX237" s="123">
        <v>9.6666666666666661</v>
      </c>
      <c r="HY237" s="153">
        <v>0.80555555555555558</v>
      </c>
      <c r="HZ237" s="123">
        <v>1675</v>
      </c>
      <c r="IA237" s="153">
        <v>11.394557823129253</v>
      </c>
      <c r="IB237" s="123">
        <v>7</v>
      </c>
      <c r="IC237" s="153">
        <v>0.14285714285714285</v>
      </c>
      <c r="ID237" s="123">
        <v>1819</v>
      </c>
      <c r="IE237" s="153">
        <v>12.374149659863946</v>
      </c>
      <c r="IF237" s="123">
        <v>72</v>
      </c>
      <c r="IG237" s="153">
        <v>1.4693877551020409</v>
      </c>
      <c r="IH237" s="123">
        <v>90</v>
      </c>
      <c r="II237" s="153">
        <v>0.61224489795918369</v>
      </c>
      <c r="IJ237" s="123">
        <v>49</v>
      </c>
      <c r="IK237" s="153">
        <v>1</v>
      </c>
      <c r="IL237" s="95">
        <v>37</v>
      </c>
      <c r="IM237" s="95">
        <v>37</v>
      </c>
      <c r="IN237" s="95">
        <v>6</v>
      </c>
      <c r="IO237" s="95">
        <v>1</v>
      </c>
      <c r="IP237" s="95">
        <v>0</v>
      </c>
      <c r="IQ237" s="113">
        <v>2.7</v>
      </c>
      <c r="IR237" s="113">
        <v>0</v>
      </c>
      <c r="IS237" s="113">
        <v>0.03</v>
      </c>
      <c r="IT237" s="95">
        <v>34.020000000000003</v>
      </c>
      <c r="IU237" s="95">
        <v>10</v>
      </c>
      <c r="IV237" s="113">
        <v>0.20408163265306123</v>
      </c>
      <c r="IW237" s="95">
        <v>5</v>
      </c>
      <c r="IX237" s="95">
        <v>19</v>
      </c>
      <c r="IY237" s="124">
        <f>(IW237/DW237)*100</f>
        <v>10.204081632653061</v>
      </c>
      <c r="IZ237" s="124">
        <f>(IX237/DW237)*100</f>
        <v>38.775510204081634</v>
      </c>
      <c r="JA237" s="182" t="s">
        <v>267</v>
      </c>
      <c r="JB237" s="182">
        <v>0</v>
      </c>
      <c r="JC237" s="230">
        <v>0</v>
      </c>
      <c r="JD237" s="205"/>
    </row>
    <row r="238" spans="1:264" s="35" customFormat="1" ht="29.25" customHeight="1">
      <c r="A238" s="122" t="s">
        <v>307</v>
      </c>
      <c r="B238" s="158" t="s">
        <v>307</v>
      </c>
      <c r="C238" s="158" t="s">
        <v>1792</v>
      </c>
      <c r="D238" s="55">
        <v>149</v>
      </c>
      <c r="E238" s="158" t="s">
        <v>1320</v>
      </c>
      <c r="F238" s="145">
        <v>149</v>
      </c>
      <c r="G238" s="55" t="s">
        <v>2224</v>
      </c>
      <c r="H238" s="123">
        <v>1590</v>
      </c>
      <c r="I238" s="123">
        <v>3922</v>
      </c>
      <c r="J238" s="124">
        <v>2.4666667000000002</v>
      </c>
      <c r="K238" s="124">
        <v>23.499371100000001</v>
      </c>
      <c r="L238" s="123">
        <v>1479</v>
      </c>
      <c r="M238" s="123">
        <v>2443</v>
      </c>
      <c r="N238" s="123">
        <v>203</v>
      </c>
      <c r="O238" s="123">
        <v>336</v>
      </c>
      <c r="P238" s="123">
        <v>408</v>
      </c>
      <c r="Q238" s="123">
        <v>404</v>
      </c>
      <c r="R238" s="123">
        <v>346</v>
      </c>
      <c r="S238" s="123">
        <v>487</v>
      </c>
      <c r="T238" s="123">
        <v>354</v>
      </c>
      <c r="U238" s="123">
        <v>402</v>
      </c>
      <c r="V238" s="123">
        <v>250</v>
      </c>
      <c r="W238" s="123">
        <v>183</v>
      </c>
      <c r="X238" s="123">
        <v>259</v>
      </c>
      <c r="Y238" s="123">
        <v>214</v>
      </c>
      <c r="Z238" s="123">
        <v>76</v>
      </c>
      <c r="AA238" s="123">
        <v>1182</v>
      </c>
      <c r="AB238" s="123">
        <v>655</v>
      </c>
      <c r="AC238" s="123">
        <v>549</v>
      </c>
      <c r="AD238" s="123">
        <v>131</v>
      </c>
      <c r="AE238" s="123">
        <v>2042</v>
      </c>
      <c r="AF238" s="123">
        <v>1621</v>
      </c>
      <c r="AG238" s="123">
        <v>102</v>
      </c>
      <c r="AH238" s="123">
        <v>26</v>
      </c>
      <c r="AI238" s="123">
        <v>652</v>
      </c>
      <c r="AJ238" s="123">
        <v>154</v>
      </c>
      <c r="AK238" s="123">
        <v>33</v>
      </c>
      <c r="AL238" s="123">
        <v>20</v>
      </c>
      <c r="AM238" s="123">
        <v>119</v>
      </c>
      <c r="AN238" s="125">
        <v>544.01509433962269</v>
      </c>
      <c r="AO238" s="125">
        <v>400</v>
      </c>
      <c r="AP238" s="123">
        <v>24</v>
      </c>
      <c r="AQ238" s="123">
        <v>98</v>
      </c>
      <c r="AR238" s="123">
        <v>485</v>
      </c>
      <c r="AS238" s="123">
        <v>179</v>
      </c>
      <c r="AT238" s="123">
        <v>166</v>
      </c>
      <c r="AU238" s="123">
        <v>126</v>
      </c>
      <c r="AV238" s="123">
        <v>81</v>
      </c>
      <c r="AW238" s="123">
        <v>76</v>
      </c>
      <c r="AX238" s="123">
        <v>70</v>
      </c>
      <c r="AY238" s="123">
        <v>55</v>
      </c>
      <c r="AZ238" s="123">
        <v>230</v>
      </c>
      <c r="BA238" s="125">
        <v>25589.234496124031</v>
      </c>
      <c r="BB238" s="125">
        <v>17990</v>
      </c>
      <c r="BC238" s="123">
        <v>83</v>
      </c>
      <c r="BD238" s="123">
        <v>259</v>
      </c>
      <c r="BE238" s="123">
        <v>318</v>
      </c>
      <c r="BF238" s="123">
        <v>182</v>
      </c>
      <c r="BG238" s="123">
        <v>125</v>
      </c>
      <c r="BH238" s="123">
        <v>128</v>
      </c>
      <c r="BI238" s="123">
        <v>89</v>
      </c>
      <c r="BJ238" s="123">
        <v>84</v>
      </c>
      <c r="BK238" s="123">
        <v>65</v>
      </c>
      <c r="BL238" s="123">
        <v>49</v>
      </c>
      <c r="BM238" s="123">
        <v>34</v>
      </c>
      <c r="BN238" s="123">
        <v>26</v>
      </c>
      <c r="BO238" s="123">
        <v>20</v>
      </c>
      <c r="BP238" s="123">
        <v>18</v>
      </c>
      <c r="BQ238" s="123">
        <v>10</v>
      </c>
      <c r="BR238" s="123">
        <v>20</v>
      </c>
      <c r="BS238" s="123">
        <v>7</v>
      </c>
      <c r="BT238" s="123">
        <v>1</v>
      </c>
      <c r="BU238" s="123">
        <v>4</v>
      </c>
      <c r="BV238" s="123">
        <v>5</v>
      </c>
      <c r="BW238" s="123">
        <v>21</v>
      </c>
      <c r="BX238" s="123">
        <v>749</v>
      </c>
      <c r="BY238" s="125">
        <v>36600.600801068089</v>
      </c>
      <c r="BZ238" s="125">
        <v>30039</v>
      </c>
      <c r="CA238" s="123">
        <v>243</v>
      </c>
      <c r="CB238" s="125">
        <v>14143.827160493827</v>
      </c>
      <c r="CC238" s="125">
        <v>9908</v>
      </c>
      <c r="CD238" s="123">
        <v>572</v>
      </c>
      <c r="CE238" s="125">
        <v>16999.846153846152</v>
      </c>
      <c r="CF238" s="125">
        <v>10715</v>
      </c>
      <c r="CG238" s="123">
        <v>1038</v>
      </c>
      <c r="CH238" s="123">
        <v>285</v>
      </c>
      <c r="CI238" s="123">
        <v>166</v>
      </c>
      <c r="CJ238" s="123">
        <v>48</v>
      </c>
      <c r="CK238" s="123">
        <v>8</v>
      </c>
      <c r="CL238" s="123">
        <v>11</v>
      </c>
      <c r="CM238" s="126">
        <v>6.918238993710692E-3</v>
      </c>
      <c r="CN238" s="123">
        <v>71</v>
      </c>
      <c r="CO238" s="126">
        <v>4.4654088050314462E-2</v>
      </c>
      <c r="CP238" s="123">
        <v>801</v>
      </c>
      <c r="CQ238" s="123">
        <v>290</v>
      </c>
      <c r="CR238" s="126">
        <v>7.394186639469659E-2</v>
      </c>
      <c r="CS238" s="123">
        <v>121</v>
      </c>
      <c r="CT238" s="126">
        <f t="shared" si="39"/>
        <v>7.6100628930817607E-2</v>
      </c>
      <c r="CU238" s="123">
        <v>928</v>
      </c>
      <c r="CV238" s="126">
        <f t="shared" si="40"/>
        <v>0.58364779874213835</v>
      </c>
      <c r="CW238" s="123">
        <v>33</v>
      </c>
      <c r="CX238" s="126">
        <f t="shared" si="41"/>
        <v>2.0754716981132074E-2</v>
      </c>
      <c r="CY238" s="123">
        <v>418</v>
      </c>
      <c r="CZ238" s="126">
        <f t="shared" si="42"/>
        <v>0.26289308176100629</v>
      </c>
      <c r="DA238" s="122" t="s">
        <v>2139</v>
      </c>
      <c r="DB238" s="55"/>
      <c r="DC238" s="55">
        <v>10</v>
      </c>
      <c r="DD238" s="55">
        <v>28</v>
      </c>
      <c r="DE238" s="78" t="s">
        <v>309</v>
      </c>
      <c r="DF238" s="127" t="s">
        <v>310</v>
      </c>
      <c r="DG238" s="78" t="s">
        <v>478</v>
      </c>
      <c r="DH238" s="127" t="s">
        <v>479</v>
      </c>
      <c r="DI238" s="78" t="s">
        <v>313</v>
      </c>
      <c r="DJ238" s="127" t="s">
        <v>314</v>
      </c>
      <c r="DK238" s="78" t="s">
        <v>280</v>
      </c>
      <c r="DL238" s="127" t="s">
        <v>315</v>
      </c>
      <c r="DM238" s="127" t="s">
        <v>316</v>
      </c>
      <c r="DN238" s="55" t="s">
        <v>1897</v>
      </c>
      <c r="DO238" s="68">
        <v>11.418421720375539</v>
      </c>
      <c r="DP238" s="55" t="s">
        <v>1901</v>
      </c>
      <c r="DQ238" s="55" t="s">
        <v>272</v>
      </c>
      <c r="DR238" s="127" t="s">
        <v>317</v>
      </c>
      <c r="DS238" s="169" t="s">
        <v>2225</v>
      </c>
      <c r="DT238" s="77"/>
      <c r="DU238" s="78" t="s">
        <v>267</v>
      </c>
      <c r="DV238" s="123">
        <v>1614</v>
      </c>
      <c r="DW238" s="123">
        <v>1590</v>
      </c>
      <c r="DX238" s="55">
        <v>22</v>
      </c>
      <c r="DY238" s="55">
        <v>2</v>
      </c>
      <c r="DZ238" s="55">
        <v>52</v>
      </c>
      <c r="EA238" s="55">
        <v>316</v>
      </c>
      <c r="EB238" s="123">
        <v>608</v>
      </c>
      <c r="EC238" s="55">
        <v>466</v>
      </c>
      <c r="ED238" s="55">
        <v>143</v>
      </c>
      <c r="EE238" s="55">
        <v>29</v>
      </c>
      <c r="EF238" s="55">
        <v>0</v>
      </c>
      <c r="EG238" s="55">
        <v>0</v>
      </c>
      <c r="EH238" s="78">
        <v>4</v>
      </c>
      <c r="EI238" s="78">
        <v>4</v>
      </c>
      <c r="EJ238" s="127" t="s">
        <v>268</v>
      </c>
      <c r="EK238" s="127" t="s">
        <v>269</v>
      </c>
      <c r="EL238" s="81">
        <v>25019</v>
      </c>
      <c r="EM238" s="78">
        <v>52</v>
      </c>
      <c r="EN238" s="78" t="s">
        <v>313</v>
      </c>
      <c r="EO238" s="84">
        <v>83689</v>
      </c>
      <c r="EP238" s="78">
        <v>15.15</v>
      </c>
      <c r="EQ238" s="263">
        <v>110368.484529801</v>
      </c>
      <c r="ER238" s="263">
        <v>657336.68351348198</v>
      </c>
      <c r="ES238" s="84">
        <f t="shared" si="43"/>
        <v>546968.19898368092</v>
      </c>
      <c r="ET238" s="113">
        <f t="shared" si="44"/>
        <v>0.83209748170468967</v>
      </c>
      <c r="EU238" s="55">
        <v>6</v>
      </c>
      <c r="EV238" s="55">
        <v>24</v>
      </c>
      <c r="EW238" s="55" t="s">
        <v>1898</v>
      </c>
      <c r="EX238" s="78" t="s">
        <v>371</v>
      </c>
      <c r="EY238" s="158" t="s">
        <v>372</v>
      </c>
      <c r="EZ238" s="158" t="s">
        <v>372</v>
      </c>
      <c r="FA238" s="78" t="s">
        <v>267</v>
      </c>
      <c r="FB238" s="55" t="s">
        <v>51</v>
      </c>
      <c r="FC238" s="55" t="s">
        <v>1898</v>
      </c>
      <c r="FD238" s="122"/>
      <c r="FE238" s="55"/>
      <c r="FF238" s="127" t="s">
        <v>267</v>
      </c>
      <c r="FG238" s="55" t="s">
        <v>1904</v>
      </c>
      <c r="FH238" s="78" t="s">
        <v>1321</v>
      </c>
      <c r="FI238" s="78" t="s">
        <v>826</v>
      </c>
      <c r="FJ238" s="55">
        <v>3803</v>
      </c>
      <c r="FK238" s="55">
        <v>5</v>
      </c>
      <c r="FL238" s="78" t="s">
        <v>827</v>
      </c>
      <c r="FM238" s="55"/>
      <c r="FN238" s="55" t="s">
        <v>1900</v>
      </c>
      <c r="FO238" s="55" t="s">
        <v>1900</v>
      </c>
      <c r="FP238" s="55">
        <v>5</v>
      </c>
      <c r="FQ238" s="125">
        <v>260507341.53719333</v>
      </c>
      <c r="FR238" s="125">
        <v>161404.79649144568</v>
      </c>
      <c r="FS238" s="55">
        <v>2.75</v>
      </c>
      <c r="FT238" s="55">
        <v>3</v>
      </c>
      <c r="FU238" s="55">
        <v>0</v>
      </c>
      <c r="FV238" s="125">
        <v>15048000</v>
      </c>
      <c r="FW238" s="55">
        <v>0</v>
      </c>
      <c r="FX238" s="125">
        <v>4682420.84</v>
      </c>
      <c r="FY238" s="55">
        <v>0</v>
      </c>
      <c r="FZ238" s="125">
        <v>8756037.1899999995</v>
      </c>
      <c r="GA238" s="55" t="s">
        <v>1900</v>
      </c>
      <c r="GB238" s="55" t="s">
        <v>1900</v>
      </c>
      <c r="GC238" s="55" t="s">
        <v>1900</v>
      </c>
      <c r="GD238" s="124">
        <v>90.48</v>
      </c>
      <c r="GE238" s="124">
        <v>41.51</v>
      </c>
      <c r="GF238" s="125">
        <v>10026039.869999999</v>
      </c>
      <c r="GG238" s="125">
        <v>6305.6854528301883</v>
      </c>
      <c r="GH238" s="125">
        <v>19068346.359999999</v>
      </c>
      <c r="GI238" s="125">
        <v>11992.670666666667</v>
      </c>
      <c r="GJ238" s="125">
        <v>2024182.73</v>
      </c>
      <c r="GK238" s="125">
        <v>1273.0708993710691</v>
      </c>
      <c r="GL238" s="125">
        <v>1640910.03</v>
      </c>
      <c r="GM238" s="125">
        <v>1032.0188867924528</v>
      </c>
      <c r="GN238" s="125">
        <v>2019145.02</v>
      </c>
      <c r="GO238" s="125">
        <v>1269.9025283018868</v>
      </c>
      <c r="GP238" s="125">
        <v>74585.929999999993</v>
      </c>
      <c r="GQ238" s="125">
        <v>46.909389937106916</v>
      </c>
      <c r="GR238" s="125">
        <v>159800.34</v>
      </c>
      <c r="GS238" s="125">
        <v>100.50335849056603</v>
      </c>
      <c r="GT238" s="125">
        <v>13149722.310000001</v>
      </c>
      <c r="GU238" s="125">
        <v>8270.2656037735851</v>
      </c>
      <c r="GV238" s="125">
        <v>1966431.8399999999</v>
      </c>
      <c r="GW238" s="125">
        <v>1236.7495849056602</v>
      </c>
      <c r="GX238" s="55" t="s">
        <v>2226</v>
      </c>
      <c r="GY238" s="55">
        <v>0</v>
      </c>
      <c r="GZ238" s="55">
        <v>0</v>
      </c>
      <c r="HA238" s="55" t="s">
        <v>1898</v>
      </c>
      <c r="HB238" s="172">
        <v>0.44982318430371709</v>
      </c>
      <c r="HC238" s="123">
        <v>1845</v>
      </c>
      <c r="HD238" s="153">
        <v>0.3867924528301887</v>
      </c>
      <c r="HE238" s="123">
        <v>170</v>
      </c>
      <c r="HF238" s="153">
        <v>0.1069182389937107</v>
      </c>
      <c r="HG238" s="123">
        <v>10385</v>
      </c>
      <c r="HH238" s="153">
        <v>2.1771488469601676</v>
      </c>
      <c r="HI238" s="123">
        <v>147</v>
      </c>
      <c r="HJ238" s="153">
        <v>9.2452830188679239E-2</v>
      </c>
      <c r="HK238" s="123">
        <v>4275</v>
      </c>
      <c r="HL238" s="153">
        <v>0.89622641509433965</v>
      </c>
      <c r="HM238" s="123">
        <v>36</v>
      </c>
      <c r="HN238" s="153">
        <v>2.2641509433962263E-2</v>
      </c>
      <c r="HO238" s="123">
        <v>1702</v>
      </c>
      <c r="HP238" s="153">
        <v>0.35681341719077569</v>
      </c>
      <c r="HQ238" s="123">
        <v>2752</v>
      </c>
      <c r="HR238" s="153">
        <v>0.57693920335429771</v>
      </c>
      <c r="HS238" s="123">
        <v>17</v>
      </c>
      <c r="HT238" s="153">
        <v>8.5</v>
      </c>
      <c r="HU238" s="123">
        <v>14</v>
      </c>
      <c r="HV238" s="153">
        <v>7</v>
      </c>
      <c r="HW238" s="123">
        <v>1904</v>
      </c>
      <c r="HX238" s="123">
        <v>634.66666666666663</v>
      </c>
      <c r="HY238" s="153">
        <v>2.2037037037037037</v>
      </c>
      <c r="HZ238" s="123">
        <v>47253</v>
      </c>
      <c r="IA238" s="153">
        <v>9.9062893081761008</v>
      </c>
      <c r="IB238" s="123">
        <v>150</v>
      </c>
      <c r="IC238" s="153">
        <v>9.4339622641509441E-2</v>
      </c>
      <c r="ID238" s="123">
        <v>27361</v>
      </c>
      <c r="IE238" s="153">
        <v>5.7360587002096439</v>
      </c>
      <c r="IF238" s="123">
        <v>1911</v>
      </c>
      <c r="IG238" s="153">
        <v>1.2018867924528303</v>
      </c>
      <c r="IH238" s="123">
        <v>1788</v>
      </c>
      <c r="II238" s="153">
        <v>0.37484276729559746</v>
      </c>
      <c r="IJ238" s="123">
        <v>1695</v>
      </c>
      <c r="IK238" s="153">
        <v>1.0660377358490567</v>
      </c>
      <c r="IL238" s="95">
        <v>801</v>
      </c>
      <c r="IM238" s="95">
        <v>718</v>
      </c>
      <c r="IN238" s="95">
        <v>116</v>
      </c>
      <c r="IO238" s="95">
        <v>5</v>
      </c>
      <c r="IP238" s="95">
        <v>1</v>
      </c>
      <c r="IQ238" s="113">
        <v>0.7</v>
      </c>
      <c r="IR238" s="113">
        <v>0.86</v>
      </c>
      <c r="IS238" s="113">
        <v>0.01</v>
      </c>
      <c r="IT238" s="95">
        <v>45</v>
      </c>
      <c r="IU238" s="95">
        <v>31</v>
      </c>
      <c r="IV238" s="113">
        <v>1.9496855345911949E-2</v>
      </c>
      <c r="IW238" s="95">
        <v>7</v>
      </c>
      <c r="IX238" s="95">
        <v>30</v>
      </c>
      <c r="IY238" s="124">
        <f t="shared" ref="IY238:IZ240" si="45">(IW238/$DW238)*100</f>
        <v>0.44025157232704404</v>
      </c>
      <c r="IZ238" s="124">
        <f t="shared" si="45"/>
        <v>1.8867924528301887</v>
      </c>
      <c r="JA238" s="182" t="s">
        <v>272</v>
      </c>
      <c r="JB238" s="182">
        <v>79</v>
      </c>
      <c r="JC238" s="230">
        <v>4.8946716232961589E-2</v>
      </c>
      <c r="JD238" s="205"/>
    </row>
    <row r="239" spans="1:264" s="35" customFormat="1" ht="29.25" customHeight="1">
      <c r="A239" s="122" t="s">
        <v>307</v>
      </c>
      <c r="B239" s="158" t="s">
        <v>307</v>
      </c>
      <c r="C239" s="158" t="s">
        <v>1717</v>
      </c>
      <c r="D239" s="55">
        <v>37</v>
      </c>
      <c r="E239" s="158" t="s">
        <v>1349</v>
      </c>
      <c r="F239" s="145">
        <v>37</v>
      </c>
      <c r="G239" s="55" t="s">
        <v>2227</v>
      </c>
      <c r="H239" s="123">
        <v>970</v>
      </c>
      <c r="I239" s="123">
        <v>2120</v>
      </c>
      <c r="J239" s="124">
        <v>2.1855669999999998</v>
      </c>
      <c r="K239" s="124">
        <v>24.920103099999999</v>
      </c>
      <c r="L239" s="123">
        <v>774</v>
      </c>
      <c r="M239" s="123">
        <v>1346</v>
      </c>
      <c r="N239" s="123">
        <v>107</v>
      </c>
      <c r="O239" s="123">
        <v>150</v>
      </c>
      <c r="P239" s="123">
        <v>190</v>
      </c>
      <c r="Q239" s="123">
        <v>201</v>
      </c>
      <c r="R239" s="123">
        <v>169</v>
      </c>
      <c r="S239" s="123">
        <v>268</v>
      </c>
      <c r="T239" s="123">
        <v>220</v>
      </c>
      <c r="U239" s="123">
        <v>238</v>
      </c>
      <c r="V239" s="123">
        <v>154</v>
      </c>
      <c r="W239" s="123">
        <v>124</v>
      </c>
      <c r="X239" s="123">
        <v>166</v>
      </c>
      <c r="Y239" s="123">
        <v>76</v>
      </c>
      <c r="Z239" s="123">
        <v>57</v>
      </c>
      <c r="AA239" s="123">
        <v>565</v>
      </c>
      <c r="AB239" s="123">
        <v>371</v>
      </c>
      <c r="AC239" s="123">
        <v>299</v>
      </c>
      <c r="AD239" s="123">
        <v>47</v>
      </c>
      <c r="AE239" s="123">
        <v>1076</v>
      </c>
      <c r="AF239" s="123">
        <v>955</v>
      </c>
      <c r="AG239" s="123">
        <v>37</v>
      </c>
      <c r="AH239" s="123">
        <v>5</v>
      </c>
      <c r="AI239" s="123">
        <v>382</v>
      </c>
      <c r="AJ239" s="123">
        <v>85</v>
      </c>
      <c r="AK239" s="123">
        <v>14</v>
      </c>
      <c r="AL239" s="123">
        <v>9</v>
      </c>
      <c r="AM239" s="123">
        <v>93</v>
      </c>
      <c r="AN239" s="125">
        <v>587.72061855670108</v>
      </c>
      <c r="AO239" s="125">
        <v>439</v>
      </c>
      <c r="AP239" s="123">
        <v>19</v>
      </c>
      <c r="AQ239" s="123">
        <v>59</v>
      </c>
      <c r="AR239" s="123">
        <v>240</v>
      </c>
      <c r="AS239" s="123">
        <v>96</v>
      </c>
      <c r="AT239" s="123">
        <v>120</v>
      </c>
      <c r="AU239" s="123">
        <v>77</v>
      </c>
      <c r="AV239" s="123">
        <v>63</v>
      </c>
      <c r="AW239" s="123">
        <v>53</v>
      </c>
      <c r="AX239" s="123">
        <v>38</v>
      </c>
      <c r="AY239" s="123">
        <v>33</v>
      </c>
      <c r="AZ239" s="123">
        <v>172</v>
      </c>
      <c r="BA239" s="125">
        <v>28167.506315789473</v>
      </c>
      <c r="BB239" s="125">
        <v>19631</v>
      </c>
      <c r="BC239" s="123">
        <v>40</v>
      </c>
      <c r="BD239" s="123">
        <v>166</v>
      </c>
      <c r="BE239" s="123">
        <v>153</v>
      </c>
      <c r="BF239" s="123">
        <v>128</v>
      </c>
      <c r="BG239" s="123">
        <v>83</v>
      </c>
      <c r="BH239" s="123">
        <v>71</v>
      </c>
      <c r="BI239" s="123">
        <v>60</v>
      </c>
      <c r="BJ239" s="123">
        <v>44</v>
      </c>
      <c r="BK239" s="123">
        <v>45</v>
      </c>
      <c r="BL239" s="123">
        <v>28</v>
      </c>
      <c r="BM239" s="123">
        <v>29</v>
      </c>
      <c r="BN239" s="123">
        <v>17</v>
      </c>
      <c r="BO239" s="123">
        <v>14</v>
      </c>
      <c r="BP239" s="123">
        <v>15</v>
      </c>
      <c r="BQ239" s="123">
        <v>13</v>
      </c>
      <c r="BR239" s="123">
        <v>8</v>
      </c>
      <c r="BS239" s="123">
        <v>5</v>
      </c>
      <c r="BT239" s="123">
        <v>3</v>
      </c>
      <c r="BU239" s="123">
        <v>4</v>
      </c>
      <c r="BV239" s="123">
        <v>5</v>
      </c>
      <c r="BW239" s="123">
        <v>19</v>
      </c>
      <c r="BX239" s="123">
        <v>495</v>
      </c>
      <c r="BY239" s="125">
        <v>39866.353535353534</v>
      </c>
      <c r="BZ239" s="125">
        <v>32855</v>
      </c>
      <c r="CA239" s="123">
        <v>141</v>
      </c>
      <c r="CB239" s="125">
        <v>14463.780141843972</v>
      </c>
      <c r="CC239" s="125">
        <v>13560</v>
      </c>
      <c r="CD239" s="123">
        <v>327</v>
      </c>
      <c r="CE239" s="125">
        <v>16982.7125382263</v>
      </c>
      <c r="CF239" s="125">
        <v>11292</v>
      </c>
      <c r="CG239" s="123">
        <v>588</v>
      </c>
      <c r="CH239" s="123">
        <v>196</v>
      </c>
      <c r="CI239" s="123">
        <v>113</v>
      </c>
      <c r="CJ239" s="123">
        <v>39</v>
      </c>
      <c r="CK239" s="123">
        <v>12</v>
      </c>
      <c r="CL239" s="123">
        <v>14</v>
      </c>
      <c r="CM239" s="126">
        <v>1.443298969072165E-2</v>
      </c>
      <c r="CN239" s="123">
        <v>62</v>
      </c>
      <c r="CO239" s="126">
        <v>6.3917525773195871E-2</v>
      </c>
      <c r="CP239" s="123">
        <v>425</v>
      </c>
      <c r="CQ239" s="123">
        <v>140</v>
      </c>
      <c r="CR239" s="126">
        <v>6.6037735849056603E-2</v>
      </c>
      <c r="CS239" s="123">
        <v>50</v>
      </c>
      <c r="CT239" s="126">
        <f t="shared" si="39"/>
        <v>5.1546391752577317E-2</v>
      </c>
      <c r="CU239" s="123">
        <v>470</v>
      </c>
      <c r="CV239" s="126">
        <f t="shared" si="40"/>
        <v>0.4845360824742268</v>
      </c>
      <c r="CW239" s="123">
        <v>4</v>
      </c>
      <c r="CX239" s="126">
        <f t="shared" si="41"/>
        <v>4.1237113402061857E-3</v>
      </c>
      <c r="CY239" s="123">
        <v>216</v>
      </c>
      <c r="CZ239" s="126">
        <f t="shared" si="42"/>
        <v>0.22268041237113403</v>
      </c>
      <c r="DA239" s="122" t="s">
        <v>2139</v>
      </c>
      <c r="DB239" s="55"/>
      <c r="DC239" s="55">
        <v>7</v>
      </c>
      <c r="DD239" s="55">
        <v>8</v>
      </c>
      <c r="DE239" s="78" t="s">
        <v>309</v>
      </c>
      <c r="DF239" s="127" t="s">
        <v>310</v>
      </c>
      <c r="DG239" s="78" t="s">
        <v>478</v>
      </c>
      <c r="DH239" s="127" t="s">
        <v>479</v>
      </c>
      <c r="DI239" s="78" t="s">
        <v>313</v>
      </c>
      <c r="DJ239" s="127" t="s">
        <v>314</v>
      </c>
      <c r="DK239" s="78" t="s">
        <v>280</v>
      </c>
      <c r="DL239" s="127" t="s">
        <v>315</v>
      </c>
      <c r="DM239" s="127" t="s">
        <v>316</v>
      </c>
      <c r="DN239" s="55" t="s">
        <v>1897</v>
      </c>
      <c r="DO239" s="68">
        <v>19.617001401214388</v>
      </c>
      <c r="DP239" s="55" t="s">
        <v>1898</v>
      </c>
      <c r="DQ239" s="55" t="s">
        <v>272</v>
      </c>
      <c r="DR239" s="127" t="s">
        <v>317</v>
      </c>
      <c r="DS239" s="169" t="s">
        <v>2228</v>
      </c>
      <c r="DT239" s="77"/>
      <c r="DU239" s="78" t="s">
        <v>267</v>
      </c>
      <c r="DV239" s="123">
        <v>984</v>
      </c>
      <c r="DW239" s="123">
        <v>970</v>
      </c>
      <c r="DX239" s="55">
        <v>13</v>
      </c>
      <c r="DY239" s="55">
        <v>1</v>
      </c>
      <c r="DZ239" s="55">
        <v>0</v>
      </c>
      <c r="EA239" s="55">
        <v>95</v>
      </c>
      <c r="EB239" s="123">
        <v>699</v>
      </c>
      <c r="EC239" s="55">
        <v>190</v>
      </c>
      <c r="ED239" s="55">
        <v>0</v>
      </c>
      <c r="EE239" s="55">
        <v>0</v>
      </c>
      <c r="EF239" s="55">
        <v>0</v>
      </c>
      <c r="EG239" s="55">
        <v>0</v>
      </c>
      <c r="EH239" s="78">
        <v>8</v>
      </c>
      <c r="EI239" s="78">
        <v>0</v>
      </c>
      <c r="EJ239" s="127" t="s">
        <v>268</v>
      </c>
      <c r="EK239" s="127" t="s">
        <v>269</v>
      </c>
      <c r="EL239" s="81">
        <v>18909</v>
      </c>
      <c r="EM239" s="78">
        <v>69</v>
      </c>
      <c r="EN239" s="78" t="s">
        <v>404</v>
      </c>
      <c r="EO239" s="84">
        <v>71671</v>
      </c>
      <c r="EP239" s="78">
        <v>10.92</v>
      </c>
      <c r="EQ239" s="263">
        <v>71546.364114422599</v>
      </c>
      <c r="ER239" s="263">
        <v>471966.88504415803</v>
      </c>
      <c r="ES239" s="84">
        <f t="shared" si="43"/>
        <v>400420.52092973544</v>
      </c>
      <c r="ET239" s="113">
        <f t="shared" si="44"/>
        <v>0.84840808458896733</v>
      </c>
      <c r="EU239" s="55">
        <v>4</v>
      </c>
      <c r="EV239" s="55">
        <v>18</v>
      </c>
      <c r="EW239" s="55" t="s">
        <v>1898</v>
      </c>
      <c r="EX239" s="78" t="s">
        <v>371</v>
      </c>
      <c r="EY239" s="158" t="s">
        <v>372</v>
      </c>
      <c r="EZ239" s="158" t="s">
        <v>372</v>
      </c>
      <c r="FA239" s="78" t="s">
        <v>267</v>
      </c>
      <c r="FB239" s="55" t="s">
        <v>51</v>
      </c>
      <c r="FC239" s="55" t="s">
        <v>1901</v>
      </c>
      <c r="FD239" s="122"/>
      <c r="FE239" s="55" t="s">
        <v>1919</v>
      </c>
      <c r="FF239" s="127" t="s">
        <v>267</v>
      </c>
      <c r="FG239" s="55" t="s">
        <v>1904</v>
      </c>
      <c r="FH239" s="78" t="s">
        <v>1321</v>
      </c>
      <c r="FI239" s="78" t="s">
        <v>826</v>
      </c>
      <c r="FJ239" s="55">
        <v>3803</v>
      </c>
      <c r="FK239" s="55">
        <v>5</v>
      </c>
      <c r="FL239" s="78" t="s">
        <v>827</v>
      </c>
      <c r="FM239" s="55"/>
      <c r="FN239" s="55" t="s">
        <v>1900</v>
      </c>
      <c r="FO239" s="55" t="s">
        <v>1900</v>
      </c>
      <c r="FP239" s="55">
        <v>4</v>
      </c>
      <c r="FQ239" s="125">
        <v>150516483.94160521</v>
      </c>
      <c r="FR239" s="125">
        <v>152963.90644472075</v>
      </c>
      <c r="FS239" s="55">
        <v>2.5499999999999998</v>
      </c>
      <c r="FT239" s="55">
        <v>5</v>
      </c>
      <c r="FU239" s="55">
        <v>0</v>
      </c>
      <c r="FV239" s="125">
        <v>627405.18999999994</v>
      </c>
      <c r="FW239" s="55">
        <v>0</v>
      </c>
      <c r="FX239" s="125">
        <v>10935382.25</v>
      </c>
      <c r="FY239" s="55">
        <v>0</v>
      </c>
      <c r="FZ239" s="125">
        <v>71509833.5</v>
      </c>
      <c r="GA239" s="55" t="s">
        <v>1900</v>
      </c>
      <c r="GB239" s="55" t="s">
        <v>1901</v>
      </c>
      <c r="GC239" s="55" t="s">
        <v>1900</v>
      </c>
      <c r="GD239" s="124">
        <v>92.1</v>
      </c>
      <c r="GE239" s="124">
        <v>41.86</v>
      </c>
      <c r="GF239" s="125">
        <v>6520314.8499999996</v>
      </c>
      <c r="GG239" s="125">
        <v>6721.9740721649478</v>
      </c>
      <c r="GH239" s="125">
        <v>12944349.91</v>
      </c>
      <c r="GI239" s="125">
        <v>13344.690628865979</v>
      </c>
      <c r="GJ239" s="125">
        <v>1177586.5</v>
      </c>
      <c r="GK239" s="125">
        <v>1214.0067010309278</v>
      </c>
      <c r="GL239" s="125">
        <v>1001599.41</v>
      </c>
      <c r="GM239" s="125">
        <v>1032.5767113402062</v>
      </c>
      <c r="GN239" s="125">
        <v>964619.39</v>
      </c>
      <c r="GO239" s="125">
        <v>994.45297938144336</v>
      </c>
      <c r="GP239" s="125">
        <v>54771</v>
      </c>
      <c r="GQ239" s="125">
        <v>56.464948453608244</v>
      </c>
      <c r="GR239" s="125">
        <v>131629.53</v>
      </c>
      <c r="GS239" s="125">
        <v>135.70054639175257</v>
      </c>
      <c r="GT239" s="125">
        <v>9614144.0800000001</v>
      </c>
      <c r="GU239" s="125">
        <v>9911.4887422680422</v>
      </c>
      <c r="GV239" s="125">
        <v>-565420.91999999993</v>
      </c>
      <c r="GW239" s="125">
        <v>-582.90816494845353</v>
      </c>
      <c r="GX239" s="55" t="s">
        <v>2229</v>
      </c>
      <c r="GY239" s="55">
        <v>0</v>
      </c>
      <c r="GZ239" s="55">
        <v>0</v>
      </c>
      <c r="HA239" s="55" t="s">
        <v>1901</v>
      </c>
      <c r="HB239" s="172">
        <v>0.65492317450445303</v>
      </c>
      <c r="HC239" s="123">
        <v>594</v>
      </c>
      <c r="HD239" s="153">
        <v>0.20412371134020618</v>
      </c>
      <c r="HE239" s="123">
        <v>39</v>
      </c>
      <c r="HF239" s="153">
        <v>4.0206185567010312E-2</v>
      </c>
      <c r="HG239" s="123">
        <v>4357</v>
      </c>
      <c r="HH239" s="153">
        <v>1.4972508591065292</v>
      </c>
      <c r="HI239" s="123">
        <v>108</v>
      </c>
      <c r="HJ239" s="153">
        <v>0.11134020618556702</v>
      </c>
      <c r="HK239" s="123">
        <v>2280</v>
      </c>
      <c r="HL239" s="153">
        <v>0.78350515463917525</v>
      </c>
      <c r="HM239" s="123">
        <v>17</v>
      </c>
      <c r="HN239" s="153">
        <v>1.7525773195876289E-2</v>
      </c>
      <c r="HO239" s="123">
        <v>2699</v>
      </c>
      <c r="HP239" s="153">
        <v>0.92749140893470783</v>
      </c>
      <c r="HQ239" s="123">
        <v>3757</v>
      </c>
      <c r="HR239" s="153">
        <v>1.2910652920962198</v>
      </c>
      <c r="HS239" s="123">
        <v>13</v>
      </c>
      <c r="HT239" s="153">
        <v>6.5</v>
      </c>
      <c r="HU239" s="123">
        <v>31</v>
      </c>
      <c r="HV239" s="153">
        <v>15.5</v>
      </c>
      <c r="HW239" s="123">
        <v>851</v>
      </c>
      <c r="HX239" s="123">
        <v>283.66666666666669</v>
      </c>
      <c r="HY239" s="153">
        <v>1.3132716049382716</v>
      </c>
      <c r="HZ239" s="123">
        <v>25302</v>
      </c>
      <c r="IA239" s="153">
        <v>8.6948453608247416</v>
      </c>
      <c r="IB239" s="123">
        <v>224</v>
      </c>
      <c r="IC239" s="153">
        <v>0.2309278350515464</v>
      </c>
      <c r="ID239" s="123">
        <v>15045</v>
      </c>
      <c r="IE239" s="153">
        <v>5.1701030927835054</v>
      </c>
      <c r="IF239" s="123">
        <v>1153</v>
      </c>
      <c r="IG239" s="153">
        <v>1.188659793814433</v>
      </c>
      <c r="IH239" s="123">
        <v>1318</v>
      </c>
      <c r="II239" s="153">
        <v>0.45292096219931272</v>
      </c>
      <c r="IJ239" s="123">
        <v>964</v>
      </c>
      <c r="IK239" s="153">
        <v>0.99381443298969074</v>
      </c>
      <c r="IL239" s="95">
        <v>314</v>
      </c>
      <c r="IM239" s="95">
        <v>310</v>
      </c>
      <c r="IN239" s="95">
        <v>57</v>
      </c>
      <c r="IO239" s="95">
        <v>306</v>
      </c>
      <c r="IP239" s="95">
        <v>57</v>
      </c>
      <c r="IQ239" s="113">
        <v>98.71</v>
      </c>
      <c r="IR239" s="113">
        <v>100</v>
      </c>
      <c r="IS239" s="113">
        <v>4.74</v>
      </c>
      <c r="IT239" s="95">
        <v>66</v>
      </c>
      <c r="IU239" s="95">
        <v>7</v>
      </c>
      <c r="IV239" s="113">
        <v>7.2164948453608251E-3</v>
      </c>
      <c r="IW239" s="95">
        <v>4</v>
      </c>
      <c r="IX239" s="95">
        <v>20</v>
      </c>
      <c r="IY239" s="124">
        <f t="shared" si="45"/>
        <v>0.41237113402061859</v>
      </c>
      <c r="IZ239" s="124">
        <f t="shared" si="45"/>
        <v>2.0618556701030926</v>
      </c>
      <c r="JA239" s="182" t="s">
        <v>272</v>
      </c>
      <c r="JB239" s="182">
        <v>30</v>
      </c>
      <c r="JC239" s="230">
        <v>3.048780487804878E-2</v>
      </c>
      <c r="JD239" s="205"/>
    </row>
    <row r="240" spans="1:264" s="35" customFormat="1" ht="29.25" customHeight="1">
      <c r="A240" s="122" t="s">
        <v>307</v>
      </c>
      <c r="B240" s="158" t="s">
        <v>307</v>
      </c>
      <c r="C240" s="158" t="s">
        <v>1696</v>
      </c>
      <c r="D240" s="55">
        <v>18</v>
      </c>
      <c r="E240" s="158" t="s">
        <v>1392</v>
      </c>
      <c r="F240" s="145">
        <v>18</v>
      </c>
      <c r="G240" s="55" t="s">
        <v>2230</v>
      </c>
      <c r="H240" s="123">
        <v>1172</v>
      </c>
      <c r="I240" s="123">
        <v>2685</v>
      </c>
      <c r="J240" s="124">
        <v>2.2909556000000002</v>
      </c>
      <c r="K240" s="124">
        <v>29.027986299999998</v>
      </c>
      <c r="L240" s="123">
        <v>1035</v>
      </c>
      <c r="M240" s="123">
        <v>1650</v>
      </c>
      <c r="N240" s="123">
        <v>109</v>
      </c>
      <c r="O240" s="123">
        <v>165</v>
      </c>
      <c r="P240" s="123">
        <v>199</v>
      </c>
      <c r="Q240" s="123">
        <v>240</v>
      </c>
      <c r="R240" s="123">
        <v>218</v>
      </c>
      <c r="S240" s="123">
        <v>323</v>
      </c>
      <c r="T240" s="123">
        <v>271</v>
      </c>
      <c r="U240" s="123">
        <v>280</v>
      </c>
      <c r="V240" s="123">
        <v>172</v>
      </c>
      <c r="W240" s="123">
        <v>159</v>
      </c>
      <c r="X240" s="123">
        <v>305</v>
      </c>
      <c r="Y240" s="123">
        <v>165</v>
      </c>
      <c r="Z240" s="123">
        <v>79</v>
      </c>
      <c r="AA240" s="123">
        <v>627</v>
      </c>
      <c r="AB240" s="123">
        <v>646</v>
      </c>
      <c r="AC240" s="123">
        <v>549</v>
      </c>
      <c r="AD240" s="123">
        <v>104</v>
      </c>
      <c r="AE240" s="123">
        <v>662</v>
      </c>
      <c r="AF240" s="123">
        <v>1517</v>
      </c>
      <c r="AG240" s="123">
        <v>388</v>
      </c>
      <c r="AH240" s="123">
        <v>14</v>
      </c>
      <c r="AI240" s="123">
        <v>552</v>
      </c>
      <c r="AJ240" s="123">
        <v>114</v>
      </c>
      <c r="AK240" s="123">
        <v>22</v>
      </c>
      <c r="AL240" s="123">
        <v>16</v>
      </c>
      <c r="AM240" s="123">
        <v>145</v>
      </c>
      <c r="AN240" s="125">
        <v>609.70904436860064</v>
      </c>
      <c r="AO240" s="125">
        <v>450</v>
      </c>
      <c r="AP240" s="123">
        <v>14</v>
      </c>
      <c r="AQ240" s="123">
        <v>53</v>
      </c>
      <c r="AR240" s="123">
        <v>312</v>
      </c>
      <c r="AS240" s="123">
        <v>123</v>
      </c>
      <c r="AT240" s="123">
        <v>145</v>
      </c>
      <c r="AU240" s="123">
        <v>84</v>
      </c>
      <c r="AV240" s="123">
        <v>84</v>
      </c>
      <c r="AW240" s="123">
        <v>49</v>
      </c>
      <c r="AX240" s="123">
        <v>46</v>
      </c>
      <c r="AY240" s="123">
        <v>36</v>
      </c>
      <c r="AZ240" s="123">
        <v>226</v>
      </c>
      <c r="BA240" s="125">
        <v>34616.612736660929</v>
      </c>
      <c r="BB240" s="125">
        <v>19523</v>
      </c>
      <c r="BC240" s="123">
        <v>31</v>
      </c>
      <c r="BD240" s="123">
        <v>182</v>
      </c>
      <c r="BE240" s="123">
        <v>228</v>
      </c>
      <c r="BF240" s="123">
        <v>149</v>
      </c>
      <c r="BG240" s="123">
        <v>85</v>
      </c>
      <c r="BH240" s="123">
        <v>97</v>
      </c>
      <c r="BI240" s="123">
        <v>59</v>
      </c>
      <c r="BJ240" s="123">
        <v>57</v>
      </c>
      <c r="BK240" s="123">
        <v>60</v>
      </c>
      <c r="BL240" s="123">
        <v>33</v>
      </c>
      <c r="BM240" s="123">
        <v>27</v>
      </c>
      <c r="BN240" s="123">
        <v>22</v>
      </c>
      <c r="BO240" s="123">
        <v>25</v>
      </c>
      <c r="BP240" s="123">
        <v>18</v>
      </c>
      <c r="BQ240" s="123">
        <v>12</v>
      </c>
      <c r="BR240" s="123">
        <v>9</v>
      </c>
      <c r="BS240" s="123">
        <v>9</v>
      </c>
      <c r="BT240" s="123">
        <v>10</v>
      </c>
      <c r="BU240" s="123">
        <v>4</v>
      </c>
      <c r="BV240" s="123">
        <v>8</v>
      </c>
      <c r="BW240" s="123">
        <v>37</v>
      </c>
      <c r="BX240" s="123">
        <v>576</v>
      </c>
      <c r="BY240" s="125">
        <v>54078.5625</v>
      </c>
      <c r="BZ240" s="125">
        <v>35839</v>
      </c>
      <c r="CA240" s="123">
        <v>139</v>
      </c>
      <c r="CB240" s="125">
        <v>17686.98561151079</v>
      </c>
      <c r="CC240" s="125">
        <v>13212</v>
      </c>
      <c r="CD240" s="123">
        <v>468</v>
      </c>
      <c r="CE240" s="125">
        <v>16035.967948717949</v>
      </c>
      <c r="CF240" s="125">
        <v>11664</v>
      </c>
      <c r="CG240" s="123">
        <v>716</v>
      </c>
      <c r="CH240" s="123">
        <v>234</v>
      </c>
      <c r="CI240" s="123">
        <v>133</v>
      </c>
      <c r="CJ240" s="123">
        <v>55</v>
      </c>
      <c r="CK240" s="123">
        <v>16</v>
      </c>
      <c r="CL240" s="123">
        <v>24</v>
      </c>
      <c r="CM240" s="126">
        <v>2.0477815699658702E-2</v>
      </c>
      <c r="CN240" s="123">
        <v>91</v>
      </c>
      <c r="CO240" s="126">
        <v>7.7645051194539252E-2</v>
      </c>
      <c r="CP240" s="123">
        <v>507</v>
      </c>
      <c r="CQ240" s="123">
        <v>138</v>
      </c>
      <c r="CR240" s="126">
        <v>5.1396648044692739E-2</v>
      </c>
      <c r="CS240" s="123">
        <v>52</v>
      </c>
      <c r="CT240" s="126">
        <f t="shared" si="39"/>
        <v>4.4368600682593858E-2</v>
      </c>
      <c r="CU240" s="123">
        <v>673</v>
      </c>
      <c r="CV240" s="126">
        <f t="shared" si="40"/>
        <v>0.57423208191126285</v>
      </c>
      <c r="CW240" s="123">
        <v>19</v>
      </c>
      <c r="CX240" s="126">
        <f t="shared" si="41"/>
        <v>1.6211604095563138E-2</v>
      </c>
      <c r="CY240" s="123">
        <v>379</v>
      </c>
      <c r="CZ240" s="126">
        <f t="shared" si="42"/>
        <v>0.32337883959044367</v>
      </c>
      <c r="DA240" s="122" t="s">
        <v>2139</v>
      </c>
      <c r="DB240" s="55"/>
      <c r="DC240" s="55">
        <v>86</v>
      </c>
      <c r="DD240" s="55">
        <v>16</v>
      </c>
      <c r="DE240" s="78" t="s">
        <v>396</v>
      </c>
      <c r="DF240" s="127" t="s">
        <v>397</v>
      </c>
      <c r="DG240" s="78" t="s">
        <v>380</v>
      </c>
      <c r="DH240" s="127" t="s">
        <v>381</v>
      </c>
      <c r="DI240" s="78" t="s">
        <v>382</v>
      </c>
      <c r="DJ240" s="127" t="s">
        <v>383</v>
      </c>
      <c r="DK240" s="78" t="s">
        <v>384</v>
      </c>
      <c r="DL240" s="127" t="s">
        <v>385</v>
      </c>
      <c r="DM240" s="127" t="s">
        <v>403</v>
      </c>
      <c r="DN240" s="55" t="s">
        <v>1897</v>
      </c>
      <c r="DO240" s="68">
        <v>9.2824887104866995</v>
      </c>
      <c r="DP240" s="55" t="s">
        <v>1898</v>
      </c>
      <c r="DQ240" s="55" t="s">
        <v>272</v>
      </c>
      <c r="DR240" s="127" t="s">
        <v>387</v>
      </c>
      <c r="DS240" s="169" t="s">
        <v>2231</v>
      </c>
      <c r="DT240" s="77"/>
      <c r="DU240" s="78" t="s">
        <v>267</v>
      </c>
      <c r="DV240" s="123">
        <v>1191</v>
      </c>
      <c r="DW240" s="123">
        <v>1174</v>
      </c>
      <c r="DX240" s="55">
        <v>12</v>
      </c>
      <c r="DY240" s="55">
        <v>5</v>
      </c>
      <c r="DZ240" s="55">
        <v>8</v>
      </c>
      <c r="EA240" s="55">
        <v>62</v>
      </c>
      <c r="EB240" s="123">
        <v>742</v>
      </c>
      <c r="EC240" s="55">
        <v>373</v>
      </c>
      <c r="ED240" s="55">
        <v>6</v>
      </c>
      <c r="EE240" s="55">
        <v>0</v>
      </c>
      <c r="EF240" s="55">
        <v>0</v>
      </c>
      <c r="EG240" s="55">
        <v>0</v>
      </c>
      <c r="EH240" s="78">
        <v>13</v>
      </c>
      <c r="EI240" s="78">
        <v>0</v>
      </c>
      <c r="EJ240" s="127" t="s">
        <v>268</v>
      </c>
      <c r="EK240" s="127" t="s">
        <v>269</v>
      </c>
      <c r="EL240" s="81">
        <v>17915</v>
      </c>
      <c r="EM240" s="78">
        <v>71</v>
      </c>
      <c r="EN240" s="78" t="s">
        <v>1393</v>
      </c>
      <c r="EO240" s="84">
        <v>103446</v>
      </c>
      <c r="EP240" s="78">
        <v>11.73</v>
      </c>
      <c r="EQ240" s="263">
        <v>99590.605445845897</v>
      </c>
      <c r="ER240" s="263">
        <v>520294.49070345401</v>
      </c>
      <c r="ES240" s="84">
        <f t="shared" si="43"/>
        <v>420703.88525760814</v>
      </c>
      <c r="ET240" s="113">
        <f t="shared" si="44"/>
        <v>0.80858800693584831</v>
      </c>
      <c r="EU240" s="55">
        <v>6</v>
      </c>
      <c r="EV240" s="55">
        <v>26</v>
      </c>
      <c r="EW240" s="55" t="s">
        <v>1898</v>
      </c>
      <c r="EX240" s="78" t="s">
        <v>513</v>
      </c>
      <c r="EY240" s="158" t="s">
        <v>372</v>
      </c>
      <c r="EZ240" s="158" t="s">
        <v>691</v>
      </c>
      <c r="FA240" s="78" t="s">
        <v>267</v>
      </c>
      <c r="FB240" s="55" t="s">
        <v>51</v>
      </c>
      <c r="FC240" s="55" t="s">
        <v>1901</v>
      </c>
      <c r="FD240" s="122"/>
      <c r="FE240" s="55"/>
      <c r="FF240" s="127" t="s">
        <v>267</v>
      </c>
      <c r="FG240" s="55" t="s">
        <v>1904</v>
      </c>
      <c r="FH240" s="78" t="s">
        <v>1394</v>
      </c>
      <c r="FI240" s="78" t="s">
        <v>515</v>
      </c>
      <c r="FJ240" s="55">
        <v>3809</v>
      </c>
      <c r="FK240" s="55">
        <v>1</v>
      </c>
      <c r="FL240" s="78" t="s">
        <v>638</v>
      </c>
      <c r="FM240" s="55"/>
      <c r="FN240" s="55" t="s">
        <v>1900</v>
      </c>
      <c r="FO240" s="55" t="s">
        <v>1900</v>
      </c>
      <c r="FP240" s="55">
        <v>2</v>
      </c>
      <c r="FQ240" s="125">
        <v>188674009.2116527</v>
      </c>
      <c r="FR240" s="125">
        <v>158416.46449341116</v>
      </c>
      <c r="FS240" s="55">
        <v>2.92</v>
      </c>
      <c r="FT240" s="55">
        <v>4.16</v>
      </c>
      <c r="FU240" s="55">
        <v>0</v>
      </c>
      <c r="FV240" s="125">
        <v>754034.28</v>
      </c>
      <c r="FW240" s="55">
        <v>0</v>
      </c>
      <c r="FX240" s="125">
        <v>5466395.3300000001</v>
      </c>
      <c r="FY240" s="55">
        <v>0</v>
      </c>
      <c r="FZ240" s="125">
        <v>95509654.230000004</v>
      </c>
      <c r="GA240" s="55" t="s">
        <v>1900</v>
      </c>
      <c r="GB240" s="55" t="s">
        <v>1901</v>
      </c>
      <c r="GC240" s="55" t="s">
        <v>1900</v>
      </c>
      <c r="GD240" s="124">
        <v>93.34</v>
      </c>
      <c r="GE240" s="124">
        <v>30.58</v>
      </c>
      <c r="GF240" s="125">
        <v>7984971.8499999996</v>
      </c>
      <c r="GG240" s="125">
        <v>6801.5092419080065</v>
      </c>
      <c r="GH240" s="125">
        <v>14954014.120000005</v>
      </c>
      <c r="GI240" s="125">
        <v>12737.661090289612</v>
      </c>
      <c r="GJ240" s="125">
        <v>1682690.69</v>
      </c>
      <c r="GK240" s="125">
        <v>1433.2970102214649</v>
      </c>
      <c r="GL240" s="125">
        <v>1219121.1399999999</v>
      </c>
      <c r="GM240" s="125">
        <v>1038.4336797274275</v>
      </c>
      <c r="GN240" s="125">
        <v>634302.71</v>
      </c>
      <c r="GO240" s="125">
        <v>540.29191652470183</v>
      </c>
      <c r="GP240" s="125">
        <v>132685.31</v>
      </c>
      <c r="GQ240" s="125">
        <v>113.01985519591142</v>
      </c>
      <c r="GR240" s="125">
        <v>312244.44999999995</v>
      </c>
      <c r="GS240" s="125">
        <v>265.9663117546848</v>
      </c>
      <c r="GT240" s="125">
        <v>10972969.820000004</v>
      </c>
      <c r="GU240" s="125">
        <v>9346.6523168654203</v>
      </c>
      <c r="GV240" s="125">
        <v>1853462.8599999957</v>
      </c>
      <c r="GW240" s="125">
        <v>1578.7588245315126</v>
      </c>
      <c r="GX240" s="55">
        <v>0</v>
      </c>
      <c r="GY240" s="55">
        <v>0</v>
      </c>
      <c r="GZ240" s="55">
        <v>0</v>
      </c>
      <c r="HA240" s="55" t="s">
        <v>1901</v>
      </c>
      <c r="HB240" s="172">
        <v>0.63341954790916322</v>
      </c>
      <c r="HC240" s="123">
        <v>692</v>
      </c>
      <c r="HD240" s="153">
        <v>0.1964792731402612</v>
      </c>
      <c r="HE240" s="123">
        <v>36</v>
      </c>
      <c r="HF240" s="153">
        <v>3.0664395229982964E-2</v>
      </c>
      <c r="HG240" s="123">
        <v>6890</v>
      </c>
      <c r="HH240" s="153">
        <v>1.9562748438387279</v>
      </c>
      <c r="HI240" s="123">
        <v>265</v>
      </c>
      <c r="HJ240" s="153">
        <v>0.22572402044293016</v>
      </c>
      <c r="HK240" s="123">
        <v>2473</v>
      </c>
      <c r="HL240" s="153">
        <v>0.70215786484951737</v>
      </c>
      <c r="HM240" s="123">
        <v>13</v>
      </c>
      <c r="HN240" s="153">
        <v>1.1073253833049404E-2</v>
      </c>
      <c r="HO240" s="123">
        <v>3152</v>
      </c>
      <c r="HP240" s="153">
        <v>0.8949460533787621</v>
      </c>
      <c r="HQ240" s="123">
        <v>2488</v>
      </c>
      <c r="HR240" s="153">
        <v>0.70641680863145939</v>
      </c>
      <c r="HS240" s="123">
        <v>27</v>
      </c>
      <c r="HT240" s="153">
        <v>13.5</v>
      </c>
      <c r="HU240" s="123">
        <v>44</v>
      </c>
      <c r="HV240" s="153">
        <v>22</v>
      </c>
      <c r="HW240" s="123">
        <v>930</v>
      </c>
      <c r="HX240" s="123">
        <v>310</v>
      </c>
      <c r="HY240" s="153">
        <v>0.99358974358974361</v>
      </c>
      <c r="HZ240" s="123">
        <v>27914</v>
      </c>
      <c r="IA240" s="153">
        <v>7.9256104486087446</v>
      </c>
      <c r="IB240" s="123">
        <v>59</v>
      </c>
      <c r="IC240" s="153">
        <v>5.0255536626916522E-2</v>
      </c>
      <c r="ID240" s="123">
        <v>21470</v>
      </c>
      <c r="IE240" s="153">
        <v>6.0959681998864284</v>
      </c>
      <c r="IF240" s="123">
        <v>1528</v>
      </c>
      <c r="IG240" s="153">
        <v>1.301533219761499</v>
      </c>
      <c r="IH240" s="123">
        <v>1696</v>
      </c>
      <c r="II240" s="153">
        <v>0.4815445769449177</v>
      </c>
      <c r="IJ240" s="123">
        <v>1712</v>
      </c>
      <c r="IK240" s="153">
        <v>1.4582623509369677</v>
      </c>
      <c r="IL240" s="95">
        <v>726</v>
      </c>
      <c r="IM240" s="95">
        <v>721</v>
      </c>
      <c r="IN240" s="95">
        <v>102</v>
      </c>
      <c r="IO240" s="95">
        <v>249</v>
      </c>
      <c r="IP240" s="95">
        <v>37</v>
      </c>
      <c r="IQ240" s="113">
        <v>34.54</v>
      </c>
      <c r="IR240" s="113">
        <v>36.270000000000003</v>
      </c>
      <c r="IS240" s="113">
        <v>0.56000000000000005</v>
      </c>
      <c r="IT240" s="95">
        <v>45.26</v>
      </c>
      <c r="IU240" s="95">
        <v>32</v>
      </c>
      <c r="IV240" s="113">
        <v>2.7257240204429302E-2</v>
      </c>
      <c r="IW240" s="95">
        <v>7</v>
      </c>
      <c r="IX240" s="95">
        <v>30</v>
      </c>
      <c r="IY240" s="124">
        <f t="shared" si="45"/>
        <v>0.59625212947189099</v>
      </c>
      <c r="IZ240" s="124">
        <f t="shared" si="45"/>
        <v>2.5553662691652468</v>
      </c>
      <c r="JA240" s="182" t="s">
        <v>272</v>
      </c>
      <c r="JB240" s="182">
        <v>0</v>
      </c>
      <c r="JC240" s="230">
        <v>0</v>
      </c>
      <c r="JD240" s="205"/>
    </row>
    <row r="241" spans="1:264" s="35" customFormat="1" ht="29.25" customHeight="1">
      <c r="A241" s="122" t="s">
        <v>307</v>
      </c>
      <c r="B241" s="158" t="s">
        <v>307</v>
      </c>
      <c r="C241" s="158" t="s">
        <v>1696</v>
      </c>
      <c r="D241" s="55">
        <v>18</v>
      </c>
      <c r="E241" s="158" t="s">
        <v>1396</v>
      </c>
      <c r="F241" s="145">
        <v>19</v>
      </c>
      <c r="G241" s="55" t="s">
        <v>2230</v>
      </c>
      <c r="H241" s="123">
        <v>573</v>
      </c>
      <c r="I241" s="123">
        <v>1259</v>
      </c>
      <c r="J241" s="124">
        <v>2.1972076999999999</v>
      </c>
      <c r="K241" s="124">
        <v>29.726701599999998</v>
      </c>
      <c r="L241" s="123">
        <v>463</v>
      </c>
      <c r="M241" s="123">
        <v>796</v>
      </c>
      <c r="N241" s="123">
        <v>40</v>
      </c>
      <c r="O241" s="123">
        <v>69</v>
      </c>
      <c r="P241" s="123">
        <v>79</v>
      </c>
      <c r="Q241" s="123">
        <v>114</v>
      </c>
      <c r="R241" s="123">
        <v>106</v>
      </c>
      <c r="S241" s="123">
        <v>142</v>
      </c>
      <c r="T241" s="123">
        <v>116</v>
      </c>
      <c r="U241" s="123">
        <v>135</v>
      </c>
      <c r="V241" s="123">
        <v>77</v>
      </c>
      <c r="W241" s="123">
        <v>98</v>
      </c>
      <c r="X241" s="123">
        <v>141</v>
      </c>
      <c r="Y241" s="123">
        <v>103</v>
      </c>
      <c r="Z241" s="123">
        <v>39</v>
      </c>
      <c r="AA241" s="123">
        <v>255</v>
      </c>
      <c r="AB241" s="123">
        <v>345</v>
      </c>
      <c r="AC241" s="123">
        <v>283</v>
      </c>
      <c r="AD241" s="123">
        <v>43</v>
      </c>
      <c r="AE241" s="123">
        <v>293</v>
      </c>
      <c r="AF241" s="123">
        <v>724</v>
      </c>
      <c r="AG241" s="123">
        <v>189</v>
      </c>
      <c r="AH241" s="123">
        <v>10</v>
      </c>
      <c r="AI241" s="123">
        <v>261</v>
      </c>
      <c r="AJ241" s="123">
        <v>54</v>
      </c>
      <c r="AK241" s="123">
        <v>17</v>
      </c>
      <c r="AL241" s="123">
        <v>3</v>
      </c>
      <c r="AM241" s="123">
        <v>79</v>
      </c>
      <c r="AN241" s="125">
        <v>592.67364746945896</v>
      </c>
      <c r="AO241" s="125">
        <v>432</v>
      </c>
      <c r="AP241" s="123">
        <v>3</v>
      </c>
      <c r="AQ241" s="123">
        <v>20</v>
      </c>
      <c r="AR241" s="123">
        <v>166</v>
      </c>
      <c r="AS241" s="123">
        <v>67</v>
      </c>
      <c r="AT241" s="123">
        <v>74</v>
      </c>
      <c r="AU241" s="123">
        <v>29</v>
      </c>
      <c r="AV241" s="123">
        <v>37</v>
      </c>
      <c r="AW241" s="123">
        <v>28</v>
      </c>
      <c r="AX241" s="123">
        <v>27</v>
      </c>
      <c r="AY241" s="123">
        <v>25</v>
      </c>
      <c r="AZ241" s="123">
        <v>97</v>
      </c>
      <c r="BA241" s="125">
        <v>28400.918727915196</v>
      </c>
      <c r="BB241" s="125">
        <v>19297</v>
      </c>
      <c r="BC241" s="123">
        <v>20</v>
      </c>
      <c r="BD241" s="123">
        <v>90</v>
      </c>
      <c r="BE241" s="123">
        <v>109</v>
      </c>
      <c r="BF241" s="123">
        <v>72</v>
      </c>
      <c r="BG241" s="123">
        <v>45</v>
      </c>
      <c r="BH241" s="123">
        <v>46</v>
      </c>
      <c r="BI241" s="123">
        <v>36</v>
      </c>
      <c r="BJ241" s="123">
        <v>36</v>
      </c>
      <c r="BK241" s="123">
        <v>19</v>
      </c>
      <c r="BL241" s="123">
        <v>21</v>
      </c>
      <c r="BM241" s="123">
        <v>10</v>
      </c>
      <c r="BN241" s="123">
        <v>11</v>
      </c>
      <c r="BO241" s="123">
        <v>11</v>
      </c>
      <c r="BP241" s="123">
        <v>8</v>
      </c>
      <c r="BQ241" s="123">
        <v>2</v>
      </c>
      <c r="BR241" s="123">
        <v>6</v>
      </c>
      <c r="BS241" s="123">
        <v>4</v>
      </c>
      <c r="BT241" s="123">
        <v>0</v>
      </c>
      <c r="BU241" s="123">
        <v>3</v>
      </c>
      <c r="BV241" s="123">
        <v>2</v>
      </c>
      <c r="BW241" s="123">
        <v>15</v>
      </c>
      <c r="BX241" s="123">
        <v>274</v>
      </c>
      <c r="BY241" s="125">
        <v>42216.259124087592</v>
      </c>
      <c r="BZ241" s="125">
        <v>32966</v>
      </c>
      <c r="CA241" s="123">
        <v>64</v>
      </c>
      <c r="CB241" s="125">
        <v>16639.265625</v>
      </c>
      <c r="CC241" s="125">
        <v>11112</v>
      </c>
      <c r="CD241" s="123">
        <v>243</v>
      </c>
      <c r="CE241" s="125">
        <v>16541.567901234568</v>
      </c>
      <c r="CF241" s="125">
        <v>12924</v>
      </c>
      <c r="CG241" s="123">
        <v>356</v>
      </c>
      <c r="CH241" s="123">
        <v>121</v>
      </c>
      <c r="CI241" s="123">
        <v>60</v>
      </c>
      <c r="CJ241" s="123">
        <v>20</v>
      </c>
      <c r="CK241" s="123">
        <v>7</v>
      </c>
      <c r="CL241" s="123">
        <v>9</v>
      </c>
      <c r="CM241" s="126">
        <v>1.5706806282722512E-2</v>
      </c>
      <c r="CN241" s="123">
        <v>38</v>
      </c>
      <c r="CO241" s="126">
        <v>6.6317626527050616E-2</v>
      </c>
      <c r="CP241" s="123">
        <v>243</v>
      </c>
      <c r="CQ241" s="123">
        <v>54</v>
      </c>
      <c r="CR241" s="126">
        <v>4.2891183478951551E-2</v>
      </c>
      <c r="CS241" s="123">
        <v>20</v>
      </c>
      <c r="CT241" s="126">
        <f t="shared" si="39"/>
        <v>3.4904013961605584E-2</v>
      </c>
      <c r="CU241" s="123">
        <v>319</v>
      </c>
      <c r="CV241" s="126">
        <f t="shared" si="40"/>
        <v>0.55671902268760909</v>
      </c>
      <c r="CW241" s="123">
        <v>7</v>
      </c>
      <c r="CX241" s="126">
        <f t="shared" si="41"/>
        <v>1.2216404886561954E-2</v>
      </c>
      <c r="CY241" s="123">
        <v>187</v>
      </c>
      <c r="CZ241" s="126">
        <f t="shared" si="42"/>
        <v>0.32635253054101221</v>
      </c>
      <c r="DA241" s="122" t="s">
        <v>2139</v>
      </c>
      <c r="DB241" s="55"/>
      <c r="DC241" s="55">
        <v>0</v>
      </c>
      <c r="DD241" s="55">
        <v>5</v>
      </c>
      <c r="DE241" s="78" t="s">
        <v>396</v>
      </c>
      <c r="DF241" s="127" t="s">
        <v>397</v>
      </c>
      <c r="DG241" s="78" t="s">
        <v>380</v>
      </c>
      <c r="DH241" s="127" t="s">
        <v>381</v>
      </c>
      <c r="DI241" s="78" t="s">
        <v>382</v>
      </c>
      <c r="DJ241" s="127" t="s">
        <v>383</v>
      </c>
      <c r="DK241" s="78" t="s">
        <v>384</v>
      </c>
      <c r="DL241" s="127" t="s">
        <v>385</v>
      </c>
      <c r="DM241" s="127" t="s">
        <v>403</v>
      </c>
      <c r="DN241" s="55" t="s">
        <v>1897</v>
      </c>
      <c r="DO241" s="68">
        <v>9.2824887104866995</v>
      </c>
      <c r="DP241" s="55" t="s">
        <v>1898</v>
      </c>
      <c r="DQ241" s="55" t="s">
        <v>272</v>
      </c>
      <c r="DR241" s="127" t="s">
        <v>387</v>
      </c>
      <c r="DS241" s="169" t="s">
        <v>2231</v>
      </c>
      <c r="DT241" s="77"/>
      <c r="DU241" s="78" t="s">
        <v>267</v>
      </c>
      <c r="DV241" s="123">
        <v>578</v>
      </c>
      <c r="DW241" s="123">
        <v>575</v>
      </c>
      <c r="DX241" s="55">
        <v>2</v>
      </c>
      <c r="DY241" s="55">
        <v>1</v>
      </c>
      <c r="DZ241" s="55">
        <v>11</v>
      </c>
      <c r="EA241" s="55">
        <v>18</v>
      </c>
      <c r="EB241" s="123">
        <v>391</v>
      </c>
      <c r="EC241" s="55">
        <v>152</v>
      </c>
      <c r="ED241" s="55">
        <v>6</v>
      </c>
      <c r="EE241" s="55">
        <v>0</v>
      </c>
      <c r="EF241" s="55">
        <v>0</v>
      </c>
      <c r="EG241" s="55">
        <v>0</v>
      </c>
      <c r="EH241" s="78">
        <v>6</v>
      </c>
      <c r="EI241" s="78">
        <v>0</v>
      </c>
      <c r="EJ241" s="127" t="s">
        <v>268</v>
      </c>
      <c r="EK241" s="127" t="s">
        <v>269</v>
      </c>
      <c r="EL241" s="81">
        <v>17929</v>
      </c>
      <c r="EM241" s="78">
        <v>71</v>
      </c>
      <c r="EN241" s="78" t="s">
        <v>1393</v>
      </c>
      <c r="EO241" s="84">
        <v>43916</v>
      </c>
      <c r="EP241" s="78">
        <v>5.94</v>
      </c>
      <c r="EQ241" s="263">
        <v>41741.782181261398</v>
      </c>
      <c r="ER241" s="263">
        <v>258372.52375748099</v>
      </c>
      <c r="ES241" s="84">
        <f t="shared" si="43"/>
        <v>216630.74157621959</v>
      </c>
      <c r="ET241" s="113">
        <f t="shared" si="44"/>
        <v>0.83844341660554456</v>
      </c>
      <c r="EU241" s="55">
        <v>0</v>
      </c>
      <c r="EV241" s="55">
        <v>12</v>
      </c>
      <c r="EW241" s="55" t="s">
        <v>1898</v>
      </c>
      <c r="EX241" s="78" t="s">
        <v>513</v>
      </c>
      <c r="EY241" s="158" t="s">
        <v>372</v>
      </c>
      <c r="EZ241" s="158" t="s">
        <v>372</v>
      </c>
      <c r="FA241" s="78" t="s">
        <v>267</v>
      </c>
      <c r="FB241" s="55" t="s">
        <v>51</v>
      </c>
      <c r="FC241" s="55" t="s">
        <v>1901</v>
      </c>
      <c r="FD241" s="122"/>
      <c r="FE241" s="55"/>
      <c r="FF241" s="127" t="s">
        <v>267</v>
      </c>
      <c r="FG241" s="55" t="s">
        <v>1904</v>
      </c>
      <c r="FH241" s="78" t="s">
        <v>1394</v>
      </c>
      <c r="FI241" s="78" t="s">
        <v>515</v>
      </c>
      <c r="FJ241" s="55">
        <v>3809</v>
      </c>
      <c r="FK241" s="55">
        <v>1</v>
      </c>
      <c r="FL241" s="78" t="s">
        <v>638</v>
      </c>
      <c r="FM241" s="55"/>
      <c r="FN241" s="55" t="s">
        <v>1900</v>
      </c>
      <c r="FO241" s="55" t="s">
        <v>1900</v>
      </c>
      <c r="FP241" s="55">
        <v>1</v>
      </c>
      <c r="FQ241" s="125">
        <v>92834539.912510931</v>
      </c>
      <c r="FR241" s="125">
        <v>160613.39085209504</v>
      </c>
      <c r="FS241" s="55">
        <v>3</v>
      </c>
      <c r="FT241" s="55" t="s">
        <v>1920</v>
      </c>
      <c r="FU241" s="55">
        <v>0</v>
      </c>
      <c r="FV241" s="125">
        <v>0</v>
      </c>
      <c r="FW241" s="55">
        <v>0</v>
      </c>
      <c r="FX241" s="125">
        <v>6237</v>
      </c>
      <c r="FY241" s="55">
        <v>0</v>
      </c>
      <c r="FZ241" s="125">
        <v>36120900</v>
      </c>
      <c r="GA241" s="55" t="s">
        <v>1900</v>
      </c>
      <c r="GB241" s="55" t="s">
        <v>1901</v>
      </c>
      <c r="GC241" s="55" t="s">
        <v>1900</v>
      </c>
      <c r="GD241" s="124">
        <v>94.03</v>
      </c>
      <c r="GE241" s="124">
        <v>29.39</v>
      </c>
      <c r="GF241" s="125">
        <v>3680736.2399999998</v>
      </c>
      <c r="GG241" s="125">
        <v>6401.2804173913037</v>
      </c>
      <c r="GH241" s="125">
        <v>7071484.3499999996</v>
      </c>
      <c r="GI241" s="125">
        <v>12298.233652173913</v>
      </c>
      <c r="GJ241" s="125">
        <v>785466.34</v>
      </c>
      <c r="GK241" s="125">
        <v>1366.0284173913044</v>
      </c>
      <c r="GL241" s="125">
        <v>593923.52</v>
      </c>
      <c r="GM241" s="125">
        <v>1032.9104695652175</v>
      </c>
      <c r="GN241" s="125">
        <v>345009.4</v>
      </c>
      <c r="GO241" s="125">
        <v>600.01634782608699</v>
      </c>
      <c r="GP241" s="125">
        <v>7650.24</v>
      </c>
      <c r="GQ241" s="125">
        <v>13.304765217391305</v>
      </c>
      <c r="GR241" s="125">
        <v>146203.24</v>
      </c>
      <c r="GS241" s="125">
        <v>254.26650434782607</v>
      </c>
      <c r="GT241" s="125">
        <v>5193231.6099999994</v>
      </c>
      <c r="GU241" s="125">
        <v>9031.7071478260859</v>
      </c>
      <c r="GV241" s="125">
        <v>839686.59999999963</v>
      </c>
      <c r="GW241" s="125">
        <v>1460.3245217391298</v>
      </c>
      <c r="GX241" s="55">
        <v>0</v>
      </c>
      <c r="GY241" s="55">
        <v>0</v>
      </c>
      <c r="GZ241" s="55">
        <v>0</v>
      </c>
      <c r="HA241" s="55" t="s">
        <v>1901</v>
      </c>
      <c r="HB241" s="172">
        <v>0.66722916847911007</v>
      </c>
      <c r="HC241" s="123">
        <v>373</v>
      </c>
      <c r="HD241" s="153">
        <v>0.216231884057971</v>
      </c>
      <c r="HE241" s="123">
        <v>33</v>
      </c>
      <c r="HF241" s="153">
        <v>5.7391304347826085E-2</v>
      </c>
      <c r="HG241" s="123">
        <v>3335</v>
      </c>
      <c r="HH241" s="153">
        <v>1.9333333333333336</v>
      </c>
      <c r="HI241" s="123">
        <v>124</v>
      </c>
      <c r="HJ241" s="153">
        <v>0.21565217391304348</v>
      </c>
      <c r="HK241" s="123">
        <v>1198</v>
      </c>
      <c r="HL241" s="153">
        <v>0.69449275362318841</v>
      </c>
      <c r="HM241" s="123">
        <v>10</v>
      </c>
      <c r="HN241" s="153">
        <v>1.7391304347826087E-2</v>
      </c>
      <c r="HO241" s="123">
        <v>1423</v>
      </c>
      <c r="HP241" s="153">
        <v>0.82492753623188397</v>
      </c>
      <c r="HQ241" s="123">
        <v>1630</v>
      </c>
      <c r="HR241" s="153">
        <v>0.94492753623188408</v>
      </c>
      <c r="HS241" s="123">
        <v>10</v>
      </c>
      <c r="HT241" s="153">
        <v>5</v>
      </c>
      <c r="HU241" s="123">
        <v>18</v>
      </c>
      <c r="HV241" s="153">
        <v>9</v>
      </c>
      <c r="HW241" s="123">
        <v>423</v>
      </c>
      <c r="HX241" s="123">
        <v>141</v>
      </c>
      <c r="HY241" s="153">
        <v>0.97916666666666663</v>
      </c>
      <c r="HZ241" s="123">
        <v>14033</v>
      </c>
      <c r="IA241" s="153">
        <v>8.1350724637681164</v>
      </c>
      <c r="IB241" s="123">
        <v>33</v>
      </c>
      <c r="IC241" s="153">
        <v>5.7391304347826085E-2</v>
      </c>
      <c r="ID241" s="123">
        <v>11334</v>
      </c>
      <c r="IE241" s="153">
        <v>6.5704347826086957</v>
      </c>
      <c r="IF241" s="123">
        <v>792</v>
      </c>
      <c r="IG241" s="153">
        <v>1.3773913043478261</v>
      </c>
      <c r="IH241" s="123">
        <v>690</v>
      </c>
      <c r="II241" s="153">
        <v>0.4</v>
      </c>
      <c r="IJ241" s="123">
        <v>788</v>
      </c>
      <c r="IK241" s="153">
        <v>1.3704347826086956</v>
      </c>
      <c r="IL241" s="95">
        <v>372</v>
      </c>
      <c r="IM241" s="95">
        <v>369</v>
      </c>
      <c r="IN241" s="95">
        <v>47</v>
      </c>
      <c r="IO241" s="95">
        <v>130</v>
      </c>
      <c r="IP241" s="95">
        <v>19</v>
      </c>
      <c r="IQ241" s="113">
        <v>35.229999999999997</v>
      </c>
      <c r="IR241" s="113">
        <v>40.43</v>
      </c>
      <c r="IS241" s="113">
        <v>0.56999999999999995</v>
      </c>
      <c r="IT241" s="95">
        <v>45.26</v>
      </c>
      <c r="IU241" s="95">
        <v>13</v>
      </c>
      <c r="IV241" s="113">
        <v>2.2608695652173914E-2</v>
      </c>
      <c r="IW241" s="95" t="s">
        <v>1900</v>
      </c>
      <c r="IX241" s="95" t="s">
        <v>1900</v>
      </c>
      <c r="IY241" s="124" t="s">
        <v>1900</v>
      </c>
      <c r="IZ241" s="124" t="s">
        <v>1900</v>
      </c>
      <c r="JA241" s="182" t="s">
        <v>267</v>
      </c>
      <c r="JB241" s="182">
        <v>0</v>
      </c>
      <c r="JC241" s="230">
        <v>0</v>
      </c>
      <c r="JD241" s="205"/>
    </row>
    <row r="242" spans="1:264" s="35" customFormat="1" ht="29.25" customHeight="1">
      <c r="A242" s="122" t="s">
        <v>307</v>
      </c>
      <c r="B242" s="158" t="s">
        <v>1700</v>
      </c>
      <c r="C242" s="158" t="s">
        <v>1769</v>
      </c>
      <c r="D242" s="55">
        <v>99</v>
      </c>
      <c r="E242" s="158" t="s">
        <v>1416</v>
      </c>
      <c r="F242" s="145">
        <v>99</v>
      </c>
      <c r="G242" s="55" t="s">
        <v>2232</v>
      </c>
      <c r="H242" s="123">
        <v>720</v>
      </c>
      <c r="I242" s="123">
        <v>1577</v>
      </c>
      <c r="J242" s="124">
        <v>2.1902778000000001</v>
      </c>
      <c r="K242" s="124">
        <v>27.685694399999999</v>
      </c>
      <c r="L242" s="123">
        <v>696</v>
      </c>
      <c r="M242" s="123">
        <v>881</v>
      </c>
      <c r="N242" s="123">
        <v>53</v>
      </c>
      <c r="O242" s="123">
        <v>100</v>
      </c>
      <c r="P242" s="123">
        <v>93</v>
      </c>
      <c r="Q242" s="123">
        <v>93</v>
      </c>
      <c r="R242" s="123">
        <v>108</v>
      </c>
      <c r="S242" s="123">
        <v>149</v>
      </c>
      <c r="T242" s="123">
        <v>129</v>
      </c>
      <c r="U242" s="123">
        <v>146</v>
      </c>
      <c r="V242" s="123">
        <v>94</v>
      </c>
      <c r="W242" s="123">
        <v>121</v>
      </c>
      <c r="X242" s="123">
        <v>222</v>
      </c>
      <c r="Y242" s="123">
        <v>150</v>
      </c>
      <c r="Z242" s="123">
        <v>119</v>
      </c>
      <c r="AA242" s="123">
        <v>299</v>
      </c>
      <c r="AB242" s="123">
        <v>558</v>
      </c>
      <c r="AC242" s="123">
        <v>491</v>
      </c>
      <c r="AD242" s="123">
        <v>66</v>
      </c>
      <c r="AE242" s="123">
        <v>319</v>
      </c>
      <c r="AF242" s="123">
        <v>484</v>
      </c>
      <c r="AG242" s="123">
        <v>706</v>
      </c>
      <c r="AH242" s="123">
        <v>2</v>
      </c>
      <c r="AI242" s="123">
        <v>375</v>
      </c>
      <c r="AJ242" s="123">
        <v>115</v>
      </c>
      <c r="AK242" s="123">
        <v>29</v>
      </c>
      <c r="AL242" s="123">
        <v>27</v>
      </c>
      <c r="AM242" s="123">
        <v>60</v>
      </c>
      <c r="AN242" s="125">
        <v>565.03611111111115</v>
      </c>
      <c r="AO242" s="125">
        <v>377</v>
      </c>
      <c r="AP242" s="123">
        <v>9</v>
      </c>
      <c r="AQ242" s="123">
        <v>49</v>
      </c>
      <c r="AR242" s="123">
        <v>220</v>
      </c>
      <c r="AS242" s="123">
        <v>103</v>
      </c>
      <c r="AT242" s="123">
        <v>67</v>
      </c>
      <c r="AU242" s="123">
        <v>40</v>
      </c>
      <c r="AV242" s="123">
        <v>46</v>
      </c>
      <c r="AW242" s="123">
        <v>31</v>
      </c>
      <c r="AX242" s="123">
        <v>22</v>
      </c>
      <c r="AY242" s="123">
        <v>18</v>
      </c>
      <c r="AZ242" s="123">
        <v>115</v>
      </c>
      <c r="BA242" s="125">
        <v>29221.993016759778</v>
      </c>
      <c r="BB242" s="125">
        <v>16415</v>
      </c>
      <c r="BC242" s="123">
        <v>26</v>
      </c>
      <c r="BD242" s="123">
        <v>111</v>
      </c>
      <c r="BE242" s="123">
        <v>188</v>
      </c>
      <c r="BF242" s="123">
        <v>86</v>
      </c>
      <c r="BG242" s="123">
        <v>54</v>
      </c>
      <c r="BH242" s="123">
        <v>47</v>
      </c>
      <c r="BI242" s="123">
        <v>27</v>
      </c>
      <c r="BJ242" s="123">
        <v>31</v>
      </c>
      <c r="BK242" s="123">
        <v>20</v>
      </c>
      <c r="BL242" s="123">
        <v>14</v>
      </c>
      <c r="BM242" s="123">
        <v>21</v>
      </c>
      <c r="BN242" s="123">
        <v>11</v>
      </c>
      <c r="BO242" s="123">
        <v>11</v>
      </c>
      <c r="BP242" s="123">
        <v>13</v>
      </c>
      <c r="BQ242" s="123">
        <v>7</v>
      </c>
      <c r="BR242" s="123">
        <v>5</v>
      </c>
      <c r="BS242" s="123">
        <v>8</v>
      </c>
      <c r="BT242" s="123">
        <v>4</v>
      </c>
      <c r="BU242" s="123">
        <v>1</v>
      </c>
      <c r="BV242" s="123">
        <v>3</v>
      </c>
      <c r="BW242" s="123">
        <v>28</v>
      </c>
      <c r="BX242" s="123">
        <v>314</v>
      </c>
      <c r="BY242" s="125">
        <v>48265.582802547768</v>
      </c>
      <c r="BZ242" s="125">
        <v>35374.5</v>
      </c>
      <c r="CA242" s="123">
        <v>69</v>
      </c>
      <c r="CB242" s="125">
        <v>14981.536231884058</v>
      </c>
      <c r="CC242" s="125">
        <v>9554</v>
      </c>
      <c r="CD242" s="123">
        <v>345</v>
      </c>
      <c r="CE242" s="125">
        <v>14713.263768115941</v>
      </c>
      <c r="CF242" s="125">
        <v>11299</v>
      </c>
      <c r="CG242" s="123">
        <v>494</v>
      </c>
      <c r="CH242" s="123">
        <v>110</v>
      </c>
      <c r="CI242" s="123">
        <v>57</v>
      </c>
      <c r="CJ242" s="123">
        <v>32</v>
      </c>
      <c r="CK242" s="123">
        <v>13</v>
      </c>
      <c r="CL242" s="123">
        <v>23</v>
      </c>
      <c r="CM242" s="126">
        <v>3.1944444444444442E-2</v>
      </c>
      <c r="CN242" s="123">
        <v>51</v>
      </c>
      <c r="CO242" s="126">
        <v>7.0833333333333331E-2</v>
      </c>
      <c r="CP242" s="123">
        <v>348</v>
      </c>
      <c r="CQ242" s="123">
        <v>75</v>
      </c>
      <c r="CR242" s="126">
        <v>4.7558655675332913E-2</v>
      </c>
      <c r="CS242" s="123">
        <v>68</v>
      </c>
      <c r="CT242" s="126">
        <f t="shared" si="39"/>
        <v>9.4444444444444442E-2</v>
      </c>
      <c r="CU242" s="123">
        <v>486</v>
      </c>
      <c r="CV242" s="126">
        <f t="shared" si="40"/>
        <v>0.67500000000000004</v>
      </c>
      <c r="CW242" s="123">
        <v>36</v>
      </c>
      <c r="CX242" s="126">
        <f t="shared" si="41"/>
        <v>0.05</v>
      </c>
      <c r="CY242" s="123">
        <v>298</v>
      </c>
      <c r="CZ242" s="126">
        <f t="shared" si="42"/>
        <v>0.41388888888888886</v>
      </c>
      <c r="DA242" s="122" t="s">
        <v>2012</v>
      </c>
      <c r="DB242" s="55"/>
      <c r="DC242" s="55">
        <v>98</v>
      </c>
      <c r="DD242" s="55">
        <v>4</v>
      </c>
      <c r="DE242" s="78" t="s">
        <v>396</v>
      </c>
      <c r="DF242" s="127" t="s">
        <v>397</v>
      </c>
      <c r="DG242" s="78" t="s">
        <v>398</v>
      </c>
      <c r="DH242" s="127" t="s">
        <v>399</v>
      </c>
      <c r="DI242" s="78" t="s">
        <v>389</v>
      </c>
      <c r="DJ242" s="127" t="s">
        <v>400</v>
      </c>
      <c r="DK242" s="78" t="s">
        <v>401</v>
      </c>
      <c r="DL242" s="127" t="s">
        <v>402</v>
      </c>
      <c r="DM242" s="127" t="s">
        <v>403</v>
      </c>
      <c r="DN242" s="55" t="s">
        <v>1897</v>
      </c>
      <c r="DO242" s="68">
        <v>12.618296529968454</v>
      </c>
      <c r="DP242" s="55" t="s">
        <v>1898</v>
      </c>
      <c r="DQ242" s="55" t="s">
        <v>272</v>
      </c>
      <c r="DR242" s="127" t="s">
        <v>387</v>
      </c>
      <c r="DS242" s="169" t="s">
        <v>2233</v>
      </c>
      <c r="DT242" s="77"/>
      <c r="DU242" s="78" t="s">
        <v>267</v>
      </c>
      <c r="DV242" s="123">
        <v>721</v>
      </c>
      <c r="DW242" s="123">
        <v>720</v>
      </c>
      <c r="DX242" s="55">
        <v>1</v>
      </c>
      <c r="DY242" s="55">
        <v>0</v>
      </c>
      <c r="DZ242" s="55">
        <v>14</v>
      </c>
      <c r="EA242" s="55">
        <v>255</v>
      </c>
      <c r="EB242" s="123">
        <v>137</v>
      </c>
      <c r="EC242" s="55">
        <v>248</v>
      </c>
      <c r="ED242" s="55">
        <v>52</v>
      </c>
      <c r="EE242" s="55">
        <v>15</v>
      </c>
      <c r="EF242" s="55">
        <v>0</v>
      </c>
      <c r="EG242" s="55">
        <v>0</v>
      </c>
      <c r="EH242" s="78">
        <v>5</v>
      </c>
      <c r="EI242" s="78">
        <v>0</v>
      </c>
      <c r="EJ242" s="127" t="s">
        <v>450</v>
      </c>
      <c r="EK242" s="127" t="s">
        <v>269</v>
      </c>
      <c r="EL242" s="81">
        <v>23832</v>
      </c>
      <c r="EM242" s="78">
        <v>55</v>
      </c>
      <c r="EN242" s="78" t="s">
        <v>284</v>
      </c>
      <c r="EO242" s="84">
        <v>39355</v>
      </c>
      <c r="EP242" s="78">
        <v>5.22</v>
      </c>
      <c r="EQ242" s="263">
        <v>38852.111792519798</v>
      </c>
      <c r="ER242" s="263">
        <v>226932.518321526</v>
      </c>
      <c r="ES242" s="84">
        <f t="shared" si="43"/>
        <v>188080.4065290062</v>
      </c>
      <c r="ET242" s="113">
        <f t="shared" si="44"/>
        <v>0.82879442717207785</v>
      </c>
      <c r="EU242" s="55">
        <v>5</v>
      </c>
      <c r="EV242" s="55">
        <v>10</v>
      </c>
      <c r="EW242" s="55" t="s">
        <v>1898</v>
      </c>
      <c r="EX242" s="78" t="s">
        <v>371</v>
      </c>
      <c r="EY242" s="158"/>
      <c r="EZ242" s="158"/>
      <c r="FA242" s="78" t="s">
        <v>267</v>
      </c>
      <c r="FB242" s="55" t="s">
        <v>1929</v>
      </c>
      <c r="FC242" s="55" t="s">
        <v>1898</v>
      </c>
      <c r="FD242" s="122"/>
      <c r="FE242" s="55"/>
      <c r="FF242" s="127" t="s">
        <v>267</v>
      </c>
      <c r="FG242" s="55" t="s">
        <v>1904</v>
      </c>
      <c r="FH242" s="78" t="s">
        <v>1105</v>
      </c>
      <c r="FI242" s="78" t="s">
        <v>515</v>
      </c>
      <c r="FJ242" s="55">
        <v>3809</v>
      </c>
      <c r="FK242" s="55">
        <v>2</v>
      </c>
      <c r="FL242" s="78" t="s">
        <v>516</v>
      </c>
      <c r="FM242" s="55"/>
      <c r="FN242" s="55" t="s">
        <v>1900</v>
      </c>
      <c r="FO242" s="55" t="s">
        <v>1900</v>
      </c>
      <c r="FP242" s="55">
        <v>1</v>
      </c>
      <c r="FQ242" s="125">
        <v>96821815.013122946</v>
      </c>
      <c r="FR242" s="125">
        <v>134288.23164094723</v>
      </c>
      <c r="FS242" s="55">
        <v>3</v>
      </c>
      <c r="FT242" s="55">
        <v>2</v>
      </c>
      <c r="FU242" s="55">
        <v>0</v>
      </c>
      <c r="FV242" s="125">
        <v>120000</v>
      </c>
      <c r="FW242" s="55">
        <v>0</v>
      </c>
      <c r="FX242" s="125">
        <v>4212250.57</v>
      </c>
      <c r="FY242" s="55">
        <v>0</v>
      </c>
      <c r="FZ242" s="125">
        <v>400000</v>
      </c>
      <c r="GA242" s="55" t="s">
        <v>1900</v>
      </c>
      <c r="GB242" s="55" t="s">
        <v>1900</v>
      </c>
      <c r="GC242" s="55" t="s">
        <v>1900</v>
      </c>
      <c r="GD242" s="124">
        <v>98.1</v>
      </c>
      <c r="GE242" s="124">
        <v>20.97</v>
      </c>
      <c r="GF242" s="125">
        <v>0</v>
      </c>
      <c r="GG242" s="125">
        <v>0</v>
      </c>
      <c r="GH242" s="125">
        <v>12193087.34</v>
      </c>
      <c r="GI242" s="125">
        <v>16934.843527777779</v>
      </c>
      <c r="GJ242" s="125">
        <v>834474.78</v>
      </c>
      <c r="GK242" s="125">
        <v>1158.9927500000001</v>
      </c>
      <c r="GL242" s="125">
        <v>0</v>
      </c>
      <c r="GM242" s="125">
        <v>0</v>
      </c>
      <c r="GN242" s="125">
        <v>676293.73</v>
      </c>
      <c r="GO242" s="125">
        <v>939.29684722222214</v>
      </c>
      <c r="GP242" s="125">
        <v>38327.040000000001</v>
      </c>
      <c r="GQ242" s="125">
        <v>53.231999999999999</v>
      </c>
      <c r="GR242" s="125">
        <v>84588.82</v>
      </c>
      <c r="GS242" s="125">
        <v>117.48447222222224</v>
      </c>
      <c r="GT242" s="125">
        <v>10559402.969999999</v>
      </c>
      <c r="GU242" s="125">
        <v>14665.837458333332</v>
      </c>
      <c r="GV242" s="125">
        <v>825427.80999999866</v>
      </c>
      <c r="GW242" s="125">
        <v>1146.427513888887</v>
      </c>
      <c r="GX242" s="55">
        <v>0</v>
      </c>
      <c r="GY242" s="55">
        <v>0</v>
      </c>
      <c r="GZ242" s="55">
        <v>0</v>
      </c>
      <c r="HA242" s="55" t="s">
        <v>1898</v>
      </c>
      <c r="HB242" s="172">
        <v>0.44834963487040169</v>
      </c>
      <c r="HC242" s="123">
        <v>267</v>
      </c>
      <c r="HD242" s="153">
        <v>0.12361111111111112</v>
      </c>
      <c r="HE242" s="123">
        <v>15</v>
      </c>
      <c r="HF242" s="153">
        <v>2.0833333333333332E-2</v>
      </c>
      <c r="HG242" s="123">
        <v>3354</v>
      </c>
      <c r="HH242" s="153">
        <v>1.5527777777777778</v>
      </c>
      <c r="HI242" s="123">
        <v>80</v>
      </c>
      <c r="HJ242" s="153">
        <v>0.1111111111111111</v>
      </c>
      <c r="HK242" s="123">
        <v>1023</v>
      </c>
      <c r="HL242" s="153">
        <v>0.47361111111111109</v>
      </c>
      <c r="HM242" s="123">
        <v>6</v>
      </c>
      <c r="HN242" s="153">
        <v>8.3333333333333332E-3</v>
      </c>
      <c r="HO242" s="123">
        <v>900</v>
      </c>
      <c r="HP242" s="153">
        <v>0.41666666666666669</v>
      </c>
      <c r="HQ242" s="123">
        <v>2872</v>
      </c>
      <c r="HR242" s="153">
        <v>1.3296296296296297</v>
      </c>
      <c r="HS242" s="123">
        <v>6</v>
      </c>
      <c r="HT242" s="153">
        <v>3</v>
      </c>
      <c r="HU242" s="123">
        <v>18</v>
      </c>
      <c r="HV242" s="153">
        <v>9</v>
      </c>
      <c r="HW242" s="123">
        <v>482</v>
      </c>
      <c r="HX242" s="123">
        <v>160.66666666666666</v>
      </c>
      <c r="HY242" s="153">
        <v>1.3388888888888888</v>
      </c>
      <c r="HZ242" s="123">
        <v>15593</v>
      </c>
      <c r="IA242" s="153">
        <v>7.2189814814814817</v>
      </c>
      <c r="IB242" s="123">
        <v>40</v>
      </c>
      <c r="IC242" s="153">
        <v>5.5555555555555552E-2</v>
      </c>
      <c r="ID242" s="123">
        <v>10529</v>
      </c>
      <c r="IE242" s="153">
        <v>4.8745370370370367</v>
      </c>
      <c r="IF242" s="123">
        <v>506</v>
      </c>
      <c r="IG242" s="153">
        <v>0.70277777777777772</v>
      </c>
      <c r="IH242" s="123">
        <v>573</v>
      </c>
      <c r="II242" s="153">
        <v>0.26527777777777778</v>
      </c>
      <c r="IJ242" s="123">
        <v>163</v>
      </c>
      <c r="IK242" s="153">
        <v>0.22638888888888889</v>
      </c>
      <c r="IL242" s="95">
        <v>0</v>
      </c>
      <c r="IM242" s="95">
        <v>0</v>
      </c>
      <c r="IN242" s="95">
        <v>0</v>
      </c>
      <c r="IO242" s="95">
        <v>0</v>
      </c>
      <c r="IP242" s="95">
        <v>0</v>
      </c>
      <c r="IQ242" s="113" t="s">
        <v>1900</v>
      </c>
      <c r="IR242" s="113" t="s">
        <v>1900</v>
      </c>
      <c r="IS242" s="113" t="s">
        <v>1900</v>
      </c>
      <c r="IT242" s="95">
        <v>71</v>
      </c>
      <c r="IU242" s="95">
        <v>8</v>
      </c>
      <c r="IV242" s="113">
        <v>1.1111111111111112E-2</v>
      </c>
      <c r="IW242" s="95">
        <v>3</v>
      </c>
      <c r="IX242" s="95">
        <v>14</v>
      </c>
      <c r="IY242" s="124">
        <f t="shared" ref="IY242:IZ244" si="46">(IW242/$DW242)*100</f>
        <v>0.41666666666666669</v>
      </c>
      <c r="IZ242" s="124">
        <f t="shared" si="46"/>
        <v>1.9444444444444444</v>
      </c>
      <c r="JA242" s="182" t="s">
        <v>272</v>
      </c>
      <c r="JB242" s="182">
        <v>31</v>
      </c>
      <c r="JC242" s="230">
        <v>4.2995839112343968E-2</v>
      </c>
      <c r="JD242" s="205"/>
    </row>
    <row r="243" spans="1:264" s="35" customFormat="1" ht="29.25" customHeight="1">
      <c r="A243" s="122" t="s">
        <v>307</v>
      </c>
      <c r="B243" s="158" t="s">
        <v>307</v>
      </c>
      <c r="C243" s="158" t="s">
        <v>1718</v>
      </c>
      <c r="D243" s="55">
        <v>38</v>
      </c>
      <c r="E243" s="158" t="s">
        <v>1431</v>
      </c>
      <c r="F243" s="145">
        <v>38</v>
      </c>
      <c r="G243" s="55" t="s">
        <v>2234</v>
      </c>
      <c r="H243" s="123">
        <v>1491</v>
      </c>
      <c r="I243" s="123">
        <v>3421</v>
      </c>
      <c r="J243" s="124">
        <v>2.2944333000000001</v>
      </c>
      <c r="K243" s="124">
        <v>26.8771965</v>
      </c>
      <c r="L243" s="123">
        <v>1274</v>
      </c>
      <c r="M243" s="123">
        <v>2147</v>
      </c>
      <c r="N243" s="123">
        <v>136</v>
      </c>
      <c r="O243" s="123">
        <v>277</v>
      </c>
      <c r="P243" s="123">
        <v>309</v>
      </c>
      <c r="Q243" s="123">
        <v>322</v>
      </c>
      <c r="R243" s="123">
        <v>301</v>
      </c>
      <c r="S243" s="123">
        <v>481</v>
      </c>
      <c r="T243" s="123">
        <v>323</v>
      </c>
      <c r="U243" s="123">
        <v>381</v>
      </c>
      <c r="V243" s="123">
        <v>219</v>
      </c>
      <c r="W243" s="123">
        <v>183</v>
      </c>
      <c r="X243" s="123">
        <v>287</v>
      </c>
      <c r="Y243" s="123">
        <v>146</v>
      </c>
      <c r="Z243" s="123">
        <v>56</v>
      </c>
      <c r="AA243" s="123">
        <v>906</v>
      </c>
      <c r="AB243" s="123">
        <v>597</v>
      </c>
      <c r="AC243" s="123">
        <v>489</v>
      </c>
      <c r="AD243" s="123">
        <v>186</v>
      </c>
      <c r="AE243" s="123">
        <v>1924</v>
      </c>
      <c r="AF243" s="123">
        <v>1263</v>
      </c>
      <c r="AG243" s="123">
        <v>42</v>
      </c>
      <c r="AH243" s="123">
        <v>6</v>
      </c>
      <c r="AI243" s="123">
        <v>651</v>
      </c>
      <c r="AJ243" s="123">
        <v>247</v>
      </c>
      <c r="AK243" s="123">
        <v>35</v>
      </c>
      <c r="AL243" s="123">
        <v>11</v>
      </c>
      <c r="AM243" s="123">
        <v>142</v>
      </c>
      <c r="AN243" s="125">
        <v>558.9336016096579</v>
      </c>
      <c r="AO243" s="125">
        <v>415</v>
      </c>
      <c r="AP243" s="123">
        <v>35</v>
      </c>
      <c r="AQ243" s="123">
        <v>88</v>
      </c>
      <c r="AR243" s="123">
        <v>427</v>
      </c>
      <c r="AS243" s="123">
        <v>151</v>
      </c>
      <c r="AT243" s="123">
        <v>178</v>
      </c>
      <c r="AU243" s="123">
        <v>119</v>
      </c>
      <c r="AV243" s="123">
        <v>78</v>
      </c>
      <c r="AW243" s="123">
        <v>68</v>
      </c>
      <c r="AX243" s="123">
        <v>67</v>
      </c>
      <c r="AY243" s="123">
        <v>50</v>
      </c>
      <c r="AZ243" s="123">
        <v>230</v>
      </c>
      <c r="BA243" s="125">
        <v>26109.409459459461</v>
      </c>
      <c r="BB243" s="125">
        <v>19008</v>
      </c>
      <c r="BC243" s="123">
        <v>66</v>
      </c>
      <c r="BD243" s="123">
        <v>250</v>
      </c>
      <c r="BE243" s="123">
        <v>290</v>
      </c>
      <c r="BF243" s="123">
        <v>169</v>
      </c>
      <c r="BG243" s="123">
        <v>134</v>
      </c>
      <c r="BH243" s="123">
        <v>108</v>
      </c>
      <c r="BI243" s="123">
        <v>90</v>
      </c>
      <c r="BJ243" s="123">
        <v>85</v>
      </c>
      <c r="BK243" s="123">
        <v>56</v>
      </c>
      <c r="BL243" s="123">
        <v>44</v>
      </c>
      <c r="BM243" s="123">
        <v>35</v>
      </c>
      <c r="BN243" s="123">
        <v>32</v>
      </c>
      <c r="BO243" s="123">
        <v>30</v>
      </c>
      <c r="BP243" s="123">
        <v>21</v>
      </c>
      <c r="BQ243" s="123">
        <v>17</v>
      </c>
      <c r="BR243" s="123">
        <v>9</v>
      </c>
      <c r="BS243" s="123">
        <v>9</v>
      </c>
      <c r="BT243" s="123">
        <v>4</v>
      </c>
      <c r="BU243" s="123">
        <v>10</v>
      </c>
      <c r="BV243" s="123">
        <v>4</v>
      </c>
      <c r="BW243" s="123">
        <v>17</v>
      </c>
      <c r="BX243" s="123">
        <v>749</v>
      </c>
      <c r="BY243" s="125">
        <v>38001.106809078774</v>
      </c>
      <c r="BZ243" s="125">
        <v>32936</v>
      </c>
      <c r="CA243" s="123">
        <v>200</v>
      </c>
      <c r="CB243" s="125">
        <v>14280.645</v>
      </c>
      <c r="CC243" s="125">
        <v>11490</v>
      </c>
      <c r="CD243" s="123">
        <v>542</v>
      </c>
      <c r="CE243" s="125">
        <v>14694.787822878228</v>
      </c>
      <c r="CF243" s="125">
        <v>10578</v>
      </c>
      <c r="CG243" s="123">
        <v>956</v>
      </c>
      <c r="CH243" s="123">
        <v>295</v>
      </c>
      <c r="CI243" s="123">
        <v>162</v>
      </c>
      <c r="CJ243" s="123">
        <v>56</v>
      </c>
      <c r="CK243" s="123">
        <v>11</v>
      </c>
      <c r="CL243" s="123">
        <v>11</v>
      </c>
      <c r="CM243" s="126">
        <v>7.3775989268947016E-3</v>
      </c>
      <c r="CN243" s="123">
        <v>86</v>
      </c>
      <c r="CO243" s="126">
        <v>5.7679409792085849E-2</v>
      </c>
      <c r="CP243" s="123">
        <v>705</v>
      </c>
      <c r="CQ243" s="123">
        <v>186</v>
      </c>
      <c r="CR243" s="126">
        <v>5.4370067231803564E-2</v>
      </c>
      <c r="CS243" s="123">
        <v>97</v>
      </c>
      <c r="CT243" s="126">
        <f t="shared" si="39"/>
        <v>6.5057008718980555E-2</v>
      </c>
      <c r="CU243" s="123">
        <v>754</v>
      </c>
      <c r="CV243" s="126">
        <f t="shared" si="40"/>
        <v>0.50570087189805502</v>
      </c>
      <c r="CW243" s="123">
        <v>26</v>
      </c>
      <c r="CX243" s="126">
        <f t="shared" si="41"/>
        <v>1.7437961099932932E-2</v>
      </c>
      <c r="CY243" s="123">
        <v>346</v>
      </c>
      <c r="CZ243" s="126">
        <f t="shared" si="42"/>
        <v>0.23205902079141516</v>
      </c>
      <c r="DA243" s="122" t="s">
        <v>2139</v>
      </c>
      <c r="DB243" s="55"/>
      <c r="DC243" s="55">
        <v>42</v>
      </c>
      <c r="DD243" s="55">
        <v>15</v>
      </c>
      <c r="DE243" s="78" t="s">
        <v>309</v>
      </c>
      <c r="DF243" s="127" t="s">
        <v>310</v>
      </c>
      <c r="DG243" s="78" t="s">
        <v>311</v>
      </c>
      <c r="DH243" s="127" t="s">
        <v>312</v>
      </c>
      <c r="DI243" s="78" t="s">
        <v>313</v>
      </c>
      <c r="DJ243" s="127" t="s">
        <v>314</v>
      </c>
      <c r="DK243" s="78" t="s">
        <v>280</v>
      </c>
      <c r="DL243" s="127" t="s">
        <v>315</v>
      </c>
      <c r="DM243" s="127" t="s">
        <v>316</v>
      </c>
      <c r="DN243" s="55" t="s">
        <v>1897</v>
      </c>
      <c r="DO243" s="68">
        <v>13.426736719206071</v>
      </c>
      <c r="DP243" s="55" t="s">
        <v>1901</v>
      </c>
      <c r="DQ243" s="55" t="s">
        <v>272</v>
      </c>
      <c r="DR243" s="127" t="s">
        <v>317</v>
      </c>
      <c r="DS243" s="169" t="s">
        <v>2235</v>
      </c>
      <c r="DT243" s="77"/>
      <c r="DU243" s="78" t="s">
        <v>267</v>
      </c>
      <c r="DV243" s="123">
        <v>1526</v>
      </c>
      <c r="DW243" s="123">
        <v>1498</v>
      </c>
      <c r="DX243" s="55">
        <v>22</v>
      </c>
      <c r="DY243" s="55">
        <v>6</v>
      </c>
      <c r="DZ243" s="55">
        <v>0</v>
      </c>
      <c r="EA243" s="55">
        <v>151</v>
      </c>
      <c r="EB243" s="123">
        <v>992</v>
      </c>
      <c r="EC243" s="55">
        <v>369</v>
      </c>
      <c r="ED243" s="55">
        <v>13</v>
      </c>
      <c r="EE243" s="55">
        <v>0</v>
      </c>
      <c r="EF243" s="55">
        <v>1</v>
      </c>
      <c r="EG243" s="55">
        <v>0</v>
      </c>
      <c r="EH243" s="78">
        <v>13</v>
      </c>
      <c r="EI243" s="78">
        <v>0</v>
      </c>
      <c r="EJ243" s="127" t="s">
        <v>268</v>
      </c>
      <c r="EK243" s="127" t="s">
        <v>269</v>
      </c>
      <c r="EL243" s="81">
        <v>19997</v>
      </c>
      <c r="EM243" s="78">
        <v>66</v>
      </c>
      <c r="EN243" s="78" t="s">
        <v>404</v>
      </c>
      <c r="EO243" s="84">
        <v>105458</v>
      </c>
      <c r="EP243" s="78">
        <v>15.63</v>
      </c>
      <c r="EQ243" s="263">
        <v>101701.363932676</v>
      </c>
      <c r="ER243" s="263">
        <v>629649.60056227096</v>
      </c>
      <c r="ES243" s="84">
        <f t="shared" si="43"/>
        <v>527948.23662959493</v>
      </c>
      <c r="ET243" s="113">
        <f t="shared" si="44"/>
        <v>0.83847942753897131</v>
      </c>
      <c r="EU243" s="55">
        <v>6</v>
      </c>
      <c r="EV243" s="55">
        <v>28</v>
      </c>
      <c r="EW243" s="55" t="s">
        <v>1898</v>
      </c>
      <c r="EX243" s="78" t="s">
        <v>271</v>
      </c>
      <c r="EY243" s="158"/>
      <c r="EZ243" s="158"/>
      <c r="FA243" s="78" t="s">
        <v>267</v>
      </c>
      <c r="FB243" s="55" t="s">
        <v>51</v>
      </c>
      <c r="FC243" s="55" t="s">
        <v>1898</v>
      </c>
      <c r="FD243" s="122"/>
      <c r="FE243" s="55"/>
      <c r="FF243" s="127" t="s">
        <v>267</v>
      </c>
      <c r="FG243" s="55" t="s">
        <v>272</v>
      </c>
      <c r="FH243" s="78" t="s">
        <v>1432</v>
      </c>
      <c r="FI243" s="78" t="s">
        <v>826</v>
      </c>
      <c r="FJ243" s="55">
        <v>3803</v>
      </c>
      <c r="FK243" s="55">
        <v>5</v>
      </c>
      <c r="FL243" s="78" t="s">
        <v>827</v>
      </c>
      <c r="FM243" s="55"/>
      <c r="FN243" s="55" t="s">
        <v>1900</v>
      </c>
      <c r="FO243" s="55" t="s">
        <v>1900</v>
      </c>
      <c r="FP243" s="55">
        <v>4</v>
      </c>
      <c r="FQ243" s="125">
        <v>264583739.30362993</v>
      </c>
      <c r="FR243" s="125">
        <v>173383.8396485124</v>
      </c>
      <c r="FS243" s="55">
        <v>3</v>
      </c>
      <c r="FT243" s="55">
        <v>3.16</v>
      </c>
      <c r="FU243" s="55">
        <v>0</v>
      </c>
      <c r="FV243" s="125">
        <v>25775282.02</v>
      </c>
      <c r="FW243" s="55">
        <v>0</v>
      </c>
      <c r="FX243" s="125">
        <v>19092048.289999999</v>
      </c>
      <c r="FY243" s="55">
        <v>0</v>
      </c>
      <c r="FZ243" s="125">
        <v>4741334.51</v>
      </c>
      <c r="GA243" s="55" t="s">
        <v>1901</v>
      </c>
      <c r="GB243" s="55" t="s">
        <v>1901</v>
      </c>
      <c r="GC243" s="55" t="s">
        <v>1900</v>
      </c>
      <c r="GD243" s="124">
        <v>90.39</v>
      </c>
      <c r="GE243" s="124">
        <v>41.86</v>
      </c>
      <c r="GF243" s="125">
        <v>9397102.7200000007</v>
      </c>
      <c r="GG243" s="125">
        <v>6273.099279038719</v>
      </c>
      <c r="GH243" s="125">
        <v>18582270.590000004</v>
      </c>
      <c r="GI243" s="125">
        <v>12404.720020026705</v>
      </c>
      <c r="GJ243" s="125">
        <v>1467679.11</v>
      </c>
      <c r="GK243" s="125">
        <v>979.75908544726303</v>
      </c>
      <c r="GL243" s="125">
        <v>1563927.29</v>
      </c>
      <c r="GM243" s="125">
        <v>1044.0102069425902</v>
      </c>
      <c r="GN243" s="125">
        <v>1673346.75</v>
      </c>
      <c r="GO243" s="125">
        <v>1117.0539052069425</v>
      </c>
      <c r="GP243" s="125">
        <v>78057.48</v>
      </c>
      <c r="GQ243" s="125">
        <v>52.107797062750329</v>
      </c>
      <c r="GR243" s="125">
        <v>120268.42</v>
      </c>
      <c r="GS243" s="125">
        <v>80.285994659546063</v>
      </c>
      <c r="GT243" s="125">
        <v>13678991.540000003</v>
      </c>
      <c r="GU243" s="125">
        <v>9131.5030307076122</v>
      </c>
      <c r="GV243" s="125">
        <v>-226726.20000000298</v>
      </c>
      <c r="GW243" s="125">
        <v>-151.35260347129704</v>
      </c>
      <c r="GX243" s="55">
        <v>0</v>
      </c>
      <c r="GY243" s="55">
        <v>0</v>
      </c>
      <c r="GZ243" s="55">
        <v>0</v>
      </c>
      <c r="HA243" s="55" t="s">
        <v>1901</v>
      </c>
      <c r="HB243" s="172">
        <v>0.66163636229377421</v>
      </c>
      <c r="HC243" s="123">
        <v>1094</v>
      </c>
      <c r="HD243" s="153">
        <v>0.2434356920338229</v>
      </c>
      <c r="HE243" s="123">
        <v>214</v>
      </c>
      <c r="HF243" s="153">
        <v>0.14285714285714285</v>
      </c>
      <c r="HG243" s="123">
        <v>11297</v>
      </c>
      <c r="HH243" s="153">
        <v>2.5137961726746774</v>
      </c>
      <c r="HI243" s="123">
        <v>222</v>
      </c>
      <c r="HJ243" s="153">
        <v>0.14819759679572764</v>
      </c>
      <c r="HK243" s="123">
        <v>3614</v>
      </c>
      <c r="HL243" s="153">
        <v>0.8041833555852248</v>
      </c>
      <c r="HM243" s="123">
        <v>23</v>
      </c>
      <c r="HN243" s="153">
        <v>1.5353805073431242E-2</v>
      </c>
      <c r="HO243" s="123">
        <v>3506</v>
      </c>
      <c r="HP243" s="153">
        <v>0.78015131286159334</v>
      </c>
      <c r="HQ243" s="123">
        <v>2385</v>
      </c>
      <c r="HR243" s="153">
        <v>0.53070761014686252</v>
      </c>
      <c r="HS243" s="123">
        <v>9</v>
      </c>
      <c r="HT243" s="153">
        <v>4.5</v>
      </c>
      <c r="HU243" s="123">
        <v>42</v>
      </c>
      <c r="HV243" s="153">
        <v>21</v>
      </c>
      <c r="HW243" s="123">
        <v>1832</v>
      </c>
      <c r="HX243" s="123">
        <v>610.66666666666663</v>
      </c>
      <c r="HY243" s="153">
        <v>1.8174603174603174</v>
      </c>
      <c r="HZ243" s="123">
        <v>48857</v>
      </c>
      <c r="IA243" s="153">
        <v>10.871606586559857</v>
      </c>
      <c r="IB243" s="123">
        <v>162</v>
      </c>
      <c r="IC243" s="153">
        <v>0.1081441922563418</v>
      </c>
      <c r="ID243" s="123">
        <v>29333</v>
      </c>
      <c r="IE243" s="153">
        <v>6.5271473075211386</v>
      </c>
      <c r="IF243" s="123">
        <v>2266</v>
      </c>
      <c r="IG243" s="153">
        <v>1.5126835781041388</v>
      </c>
      <c r="IH243" s="123">
        <v>2058</v>
      </c>
      <c r="II243" s="153">
        <v>0.45794392523364486</v>
      </c>
      <c r="IJ243" s="123">
        <v>2463</v>
      </c>
      <c r="IK243" s="153">
        <v>1.644192256341789</v>
      </c>
      <c r="IL243" s="95">
        <v>896</v>
      </c>
      <c r="IM243" s="95">
        <v>885</v>
      </c>
      <c r="IN243" s="95">
        <v>189</v>
      </c>
      <c r="IO243" s="95">
        <v>417</v>
      </c>
      <c r="IP243" s="95">
        <v>91</v>
      </c>
      <c r="IQ243" s="113">
        <v>47.12</v>
      </c>
      <c r="IR243" s="113">
        <v>48.15</v>
      </c>
      <c r="IS243" s="113">
        <v>0.5</v>
      </c>
      <c r="IT243" s="95">
        <v>64</v>
      </c>
      <c r="IU243" s="95">
        <v>18</v>
      </c>
      <c r="IV243" s="113">
        <v>1.2016021361815754E-2</v>
      </c>
      <c r="IW243" s="95">
        <v>8</v>
      </c>
      <c r="IX243" s="95">
        <v>27</v>
      </c>
      <c r="IY243" s="124">
        <f t="shared" si="46"/>
        <v>0.53404539385847793</v>
      </c>
      <c r="IZ243" s="124">
        <f t="shared" si="46"/>
        <v>1.8024032042723632</v>
      </c>
      <c r="JA243" s="182" t="s">
        <v>272</v>
      </c>
      <c r="JB243" s="182">
        <v>70</v>
      </c>
      <c r="JC243" s="230">
        <v>4.5871559633027525E-2</v>
      </c>
      <c r="JD243" s="205"/>
    </row>
    <row r="244" spans="1:264" s="35" customFormat="1" ht="29.25" customHeight="1">
      <c r="A244" s="122" t="s">
        <v>307</v>
      </c>
      <c r="B244" s="158" t="s">
        <v>307</v>
      </c>
      <c r="C244" s="158" t="s">
        <v>1707</v>
      </c>
      <c r="D244" s="55">
        <v>27</v>
      </c>
      <c r="E244" s="158" t="s">
        <v>1465</v>
      </c>
      <c r="F244" s="145">
        <v>27</v>
      </c>
      <c r="G244" s="55" t="s">
        <v>2236</v>
      </c>
      <c r="H244" s="123">
        <v>1915</v>
      </c>
      <c r="I244" s="123">
        <v>4072</v>
      </c>
      <c r="J244" s="124">
        <v>2.1263708000000001</v>
      </c>
      <c r="K244" s="124">
        <v>30.459268900000001</v>
      </c>
      <c r="L244" s="123">
        <v>1668</v>
      </c>
      <c r="M244" s="123">
        <v>2404</v>
      </c>
      <c r="N244" s="123">
        <v>104</v>
      </c>
      <c r="O244" s="123">
        <v>188</v>
      </c>
      <c r="P244" s="123">
        <v>253</v>
      </c>
      <c r="Q244" s="123">
        <v>290</v>
      </c>
      <c r="R244" s="123">
        <v>292</v>
      </c>
      <c r="S244" s="123">
        <v>386</v>
      </c>
      <c r="T244" s="123">
        <v>342</v>
      </c>
      <c r="U244" s="123">
        <v>400</v>
      </c>
      <c r="V244" s="123">
        <v>292</v>
      </c>
      <c r="W244" s="123">
        <v>291</v>
      </c>
      <c r="X244" s="123">
        <v>620</v>
      </c>
      <c r="Y244" s="123">
        <v>395</v>
      </c>
      <c r="Z244" s="123">
        <v>219</v>
      </c>
      <c r="AA244" s="123">
        <v>705</v>
      </c>
      <c r="AB244" s="123">
        <v>1411</v>
      </c>
      <c r="AC244" s="123">
        <v>1234</v>
      </c>
      <c r="AD244" s="123">
        <v>154</v>
      </c>
      <c r="AE244" s="123">
        <v>855</v>
      </c>
      <c r="AF244" s="123">
        <v>1410</v>
      </c>
      <c r="AG244" s="123">
        <v>1611</v>
      </c>
      <c r="AH244" s="123">
        <v>42</v>
      </c>
      <c r="AI244" s="123">
        <v>1023</v>
      </c>
      <c r="AJ244" s="123">
        <v>259</v>
      </c>
      <c r="AK244" s="123">
        <v>53</v>
      </c>
      <c r="AL244" s="123">
        <v>50</v>
      </c>
      <c r="AM244" s="123">
        <v>168</v>
      </c>
      <c r="AN244" s="125">
        <v>565.76501305483032</v>
      </c>
      <c r="AO244" s="125">
        <v>388</v>
      </c>
      <c r="AP244" s="123">
        <v>23</v>
      </c>
      <c r="AQ244" s="123">
        <v>126</v>
      </c>
      <c r="AR244" s="123">
        <v>573</v>
      </c>
      <c r="AS244" s="123">
        <v>260</v>
      </c>
      <c r="AT244" s="123">
        <v>190</v>
      </c>
      <c r="AU244" s="123">
        <v>128</v>
      </c>
      <c r="AV244" s="123">
        <v>98</v>
      </c>
      <c r="AW244" s="123">
        <v>73</v>
      </c>
      <c r="AX244" s="123">
        <v>57</v>
      </c>
      <c r="AY244" s="123">
        <v>57</v>
      </c>
      <c r="AZ244" s="123">
        <v>330</v>
      </c>
      <c r="BA244" s="125">
        <v>29444.3904</v>
      </c>
      <c r="BB244" s="125">
        <v>17034</v>
      </c>
      <c r="BC244" s="123">
        <v>73</v>
      </c>
      <c r="BD244" s="123">
        <v>277</v>
      </c>
      <c r="BE244" s="123">
        <v>481</v>
      </c>
      <c r="BF244" s="123">
        <v>251</v>
      </c>
      <c r="BG244" s="123">
        <v>154</v>
      </c>
      <c r="BH244" s="123">
        <v>104</v>
      </c>
      <c r="BI244" s="123">
        <v>92</v>
      </c>
      <c r="BJ244" s="123">
        <v>70</v>
      </c>
      <c r="BK244" s="123">
        <v>71</v>
      </c>
      <c r="BL244" s="123">
        <v>62</v>
      </c>
      <c r="BM244" s="123">
        <v>41</v>
      </c>
      <c r="BN244" s="123">
        <v>28</v>
      </c>
      <c r="BO244" s="123">
        <v>25</v>
      </c>
      <c r="BP244" s="123">
        <v>27</v>
      </c>
      <c r="BQ244" s="123">
        <v>17</v>
      </c>
      <c r="BR244" s="123">
        <v>13</v>
      </c>
      <c r="BS244" s="123">
        <v>13</v>
      </c>
      <c r="BT244" s="123">
        <v>11</v>
      </c>
      <c r="BU244" s="123">
        <v>4</v>
      </c>
      <c r="BV244" s="123">
        <v>7</v>
      </c>
      <c r="BW244" s="123">
        <v>54</v>
      </c>
      <c r="BX244" s="123">
        <v>788</v>
      </c>
      <c r="BY244" s="125">
        <v>49704.473350253807</v>
      </c>
      <c r="BZ244" s="125">
        <v>34604.5</v>
      </c>
      <c r="CA244" s="123">
        <v>164</v>
      </c>
      <c r="CB244" s="125">
        <v>15527.963414634147</v>
      </c>
      <c r="CC244" s="125">
        <v>9688</v>
      </c>
      <c r="CD244" s="123">
        <v>939</v>
      </c>
      <c r="CE244" s="125">
        <v>15287.242811501597</v>
      </c>
      <c r="CF244" s="125">
        <v>11148</v>
      </c>
      <c r="CG244" s="123">
        <v>1282</v>
      </c>
      <c r="CH244" s="123">
        <v>286</v>
      </c>
      <c r="CI244" s="123">
        <v>202</v>
      </c>
      <c r="CJ244" s="123">
        <v>68</v>
      </c>
      <c r="CK244" s="123">
        <v>23</v>
      </c>
      <c r="CL244" s="123">
        <v>37</v>
      </c>
      <c r="CM244" s="126">
        <v>1.9321148825065273E-2</v>
      </c>
      <c r="CN244" s="123">
        <v>128</v>
      </c>
      <c r="CO244" s="126">
        <v>6.6840731070496082E-2</v>
      </c>
      <c r="CP244" s="123">
        <v>950</v>
      </c>
      <c r="CQ244" s="123">
        <v>133</v>
      </c>
      <c r="CR244" s="126">
        <v>3.2662082514734771E-2</v>
      </c>
      <c r="CS244" s="123">
        <v>110</v>
      </c>
      <c r="CT244" s="126">
        <f t="shared" si="39"/>
        <v>5.7441253263707574E-2</v>
      </c>
      <c r="CU244" s="123">
        <v>1127</v>
      </c>
      <c r="CV244" s="126">
        <f t="shared" si="40"/>
        <v>0.58851174934725847</v>
      </c>
      <c r="CW244" s="123">
        <v>54</v>
      </c>
      <c r="CX244" s="126">
        <f t="shared" si="41"/>
        <v>2.8198433420365536E-2</v>
      </c>
      <c r="CY244" s="123">
        <v>710</v>
      </c>
      <c r="CZ244" s="126">
        <f t="shared" si="42"/>
        <v>0.37075718015665798</v>
      </c>
      <c r="DA244" s="122" t="s">
        <v>2129</v>
      </c>
      <c r="DB244" s="55"/>
      <c r="DC244" s="55">
        <v>113</v>
      </c>
      <c r="DD244" s="55">
        <v>12</v>
      </c>
      <c r="DE244" s="78" t="s">
        <v>396</v>
      </c>
      <c r="DF244" s="127" t="s">
        <v>397</v>
      </c>
      <c r="DG244" s="78" t="s">
        <v>398</v>
      </c>
      <c r="DH244" s="127" t="s">
        <v>399</v>
      </c>
      <c r="DI244" s="78" t="s">
        <v>389</v>
      </c>
      <c r="DJ244" s="127" t="s">
        <v>400</v>
      </c>
      <c r="DK244" s="78" t="s">
        <v>401</v>
      </c>
      <c r="DL244" s="127" t="s">
        <v>402</v>
      </c>
      <c r="DM244" s="127" t="s">
        <v>403</v>
      </c>
      <c r="DN244" s="55" t="s">
        <v>1897</v>
      </c>
      <c r="DO244" s="68">
        <v>9.4522539990305372</v>
      </c>
      <c r="DP244" s="55" t="s">
        <v>1898</v>
      </c>
      <c r="DQ244" s="55" t="s">
        <v>272</v>
      </c>
      <c r="DR244" s="127" t="s">
        <v>387</v>
      </c>
      <c r="DS244" s="169" t="s">
        <v>2237</v>
      </c>
      <c r="DT244" s="77"/>
      <c r="DU244" s="78" t="s">
        <v>267</v>
      </c>
      <c r="DV244" s="123">
        <v>1935</v>
      </c>
      <c r="DW244" s="123">
        <v>1916</v>
      </c>
      <c r="DX244" s="55">
        <v>18</v>
      </c>
      <c r="DY244" s="55">
        <v>1</v>
      </c>
      <c r="DZ244" s="55">
        <v>136</v>
      </c>
      <c r="EA244" s="55">
        <v>246</v>
      </c>
      <c r="EB244" s="123">
        <v>859</v>
      </c>
      <c r="EC244" s="55">
        <v>606</v>
      </c>
      <c r="ED244" s="55">
        <v>68</v>
      </c>
      <c r="EE244" s="55">
        <v>20</v>
      </c>
      <c r="EF244" s="55">
        <v>0</v>
      </c>
      <c r="EG244" s="55">
        <v>0</v>
      </c>
      <c r="EH244" s="78">
        <v>12</v>
      </c>
      <c r="EI244" s="78">
        <v>0</v>
      </c>
      <c r="EJ244" s="127" t="s">
        <v>268</v>
      </c>
      <c r="EK244" s="127" t="s">
        <v>269</v>
      </c>
      <c r="EL244" s="81">
        <v>19476</v>
      </c>
      <c r="EM244" s="78">
        <v>67</v>
      </c>
      <c r="EN244" s="78" t="s">
        <v>318</v>
      </c>
      <c r="EO244" s="84">
        <v>126462</v>
      </c>
      <c r="EP244" s="78">
        <v>21.75</v>
      </c>
      <c r="EQ244" s="263">
        <v>126003.065100402</v>
      </c>
      <c r="ER244" s="263">
        <v>804198.09600077302</v>
      </c>
      <c r="ES244" s="84">
        <f t="shared" si="43"/>
        <v>678195.03090037103</v>
      </c>
      <c r="ET244" s="113">
        <f t="shared" si="44"/>
        <v>0.84331837425752765</v>
      </c>
      <c r="EU244" s="55">
        <v>6</v>
      </c>
      <c r="EV244" s="55">
        <v>24</v>
      </c>
      <c r="EW244" s="55" t="s">
        <v>1898</v>
      </c>
      <c r="EX244" s="78" t="s">
        <v>513</v>
      </c>
      <c r="EY244" s="158" t="s">
        <v>372</v>
      </c>
      <c r="EZ244" s="158" t="s">
        <v>2238</v>
      </c>
      <c r="FA244" s="78" t="s">
        <v>267</v>
      </c>
      <c r="FB244" s="55" t="s">
        <v>51</v>
      </c>
      <c r="FC244" s="55" t="s">
        <v>1901</v>
      </c>
      <c r="FD244" s="122"/>
      <c r="FE244" s="55"/>
      <c r="FF244" s="127" t="s">
        <v>267</v>
      </c>
      <c r="FG244" s="55" t="s">
        <v>1904</v>
      </c>
      <c r="FH244" s="78" t="s">
        <v>1338</v>
      </c>
      <c r="FI244" s="78" t="s">
        <v>406</v>
      </c>
      <c r="FJ244" s="55">
        <v>3809</v>
      </c>
      <c r="FK244" s="55">
        <v>2</v>
      </c>
      <c r="FL244" s="78" t="s">
        <v>407</v>
      </c>
      <c r="FM244" s="55"/>
      <c r="FN244" s="55" t="s">
        <v>1900</v>
      </c>
      <c r="FO244" s="55" t="s">
        <v>1900</v>
      </c>
      <c r="FP244" s="55">
        <v>5</v>
      </c>
      <c r="FQ244" s="125">
        <v>351414136.9761911</v>
      </c>
      <c r="FR244" s="125">
        <v>181609.37311431064</v>
      </c>
      <c r="FS244" s="55">
        <v>3.96</v>
      </c>
      <c r="FT244" s="55">
        <v>3</v>
      </c>
      <c r="FU244" s="55">
        <v>0</v>
      </c>
      <c r="FV244" s="125">
        <v>40515439.5</v>
      </c>
      <c r="FW244" s="55">
        <v>0</v>
      </c>
      <c r="FX244" s="125">
        <v>9547979.2400000002</v>
      </c>
      <c r="FY244" s="55">
        <v>0</v>
      </c>
      <c r="FZ244" s="125">
        <v>87724180.390000001</v>
      </c>
      <c r="GA244" s="55" t="s">
        <v>1900</v>
      </c>
      <c r="GB244" s="55" t="s">
        <v>1901</v>
      </c>
      <c r="GC244" s="55" t="s">
        <v>1900</v>
      </c>
      <c r="GD244" s="124">
        <v>93.21</v>
      </c>
      <c r="GE244" s="124">
        <v>29.44</v>
      </c>
      <c r="GF244" s="125">
        <v>12536913.93</v>
      </c>
      <c r="GG244" s="125">
        <v>6543.2744937369516</v>
      </c>
      <c r="GH244" s="125">
        <v>22882688.91</v>
      </c>
      <c r="GI244" s="125">
        <v>11942.948282881001</v>
      </c>
      <c r="GJ244" s="125">
        <v>1958090.6</v>
      </c>
      <c r="GK244" s="125">
        <v>1021.9679540709812</v>
      </c>
      <c r="GL244" s="125">
        <v>1992205.59</v>
      </c>
      <c r="GM244" s="125">
        <v>1039.7732724425887</v>
      </c>
      <c r="GN244" s="125">
        <v>1948018.18</v>
      </c>
      <c r="GO244" s="125">
        <v>1016.7109498956158</v>
      </c>
      <c r="GP244" s="125">
        <v>85838.56</v>
      </c>
      <c r="GQ244" s="125">
        <v>44.800918580375779</v>
      </c>
      <c r="GR244" s="125">
        <v>344040.27</v>
      </c>
      <c r="GS244" s="125">
        <v>179.56172755741127</v>
      </c>
      <c r="GT244" s="125">
        <v>16554495.710000001</v>
      </c>
      <c r="GU244" s="125">
        <v>8640.1334603340292</v>
      </c>
      <c r="GV244" s="125">
        <v>654745.55000000075</v>
      </c>
      <c r="GW244" s="125">
        <v>341.725234864301</v>
      </c>
      <c r="GX244" s="55" t="s">
        <v>2239</v>
      </c>
      <c r="GY244" s="55">
        <v>0</v>
      </c>
      <c r="GZ244" s="55">
        <v>0</v>
      </c>
      <c r="HA244" s="55" t="s">
        <v>1901</v>
      </c>
      <c r="HB244" s="172">
        <v>0.6809781969326747</v>
      </c>
      <c r="HC244" s="123">
        <v>1032</v>
      </c>
      <c r="HD244" s="153">
        <v>0.17954070981210857</v>
      </c>
      <c r="HE244" s="123">
        <v>198</v>
      </c>
      <c r="HF244" s="153">
        <v>0.10334029227557412</v>
      </c>
      <c r="HG244" s="123">
        <v>11083</v>
      </c>
      <c r="HH244" s="153">
        <v>1.9281489213639527</v>
      </c>
      <c r="HI244" s="123">
        <v>153</v>
      </c>
      <c r="HJ244" s="153">
        <v>7.9853862212943633E-2</v>
      </c>
      <c r="HK244" s="123">
        <v>3541</v>
      </c>
      <c r="HL244" s="153">
        <v>0.61604036186499644</v>
      </c>
      <c r="HM244" s="123">
        <v>22</v>
      </c>
      <c r="HN244" s="153">
        <v>1.1482254697286013E-2</v>
      </c>
      <c r="HO244" s="123">
        <v>4208</v>
      </c>
      <c r="HP244" s="153">
        <v>0.73208072372999311</v>
      </c>
      <c r="HQ244" s="123">
        <v>3141</v>
      </c>
      <c r="HR244" s="153">
        <v>0.54645093945720247</v>
      </c>
      <c r="HS244" s="123">
        <v>48</v>
      </c>
      <c r="HT244" s="153">
        <v>24</v>
      </c>
      <c r="HU244" s="123">
        <v>78</v>
      </c>
      <c r="HV244" s="153">
        <v>39</v>
      </c>
      <c r="HW244" s="123">
        <v>826</v>
      </c>
      <c r="HX244" s="123">
        <v>275.33333333333331</v>
      </c>
      <c r="HY244" s="153">
        <v>0.95601851851851849</v>
      </c>
      <c r="HZ244" s="123">
        <v>50246</v>
      </c>
      <c r="IA244" s="153">
        <v>8.7414752957550466</v>
      </c>
      <c r="IB244" s="123">
        <v>83</v>
      </c>
      <c r="IC244" s="153">
        <v>4.3319415448851775E-2</v>
      </c>
      <c r="ID244" s="123">
        <v>26631</v>
      </c>
      <c r="IE244" s="153">
        <v>4.6330897703549061</v>
      </c>
      <c r="IF244" s="123">
        <v>1897</v>
      </c>
      <c r="IG244" s="153">
        <v>0.99008350730688932</v>
      </c>
      <c r="IH244" s="123">
        <v>2798</v>
      </c>
      <c r="II244" s="153">
        <v>0.48677800974251911</v>
      </c>
      <c r="IJ244" s="123">
        <v>2307</v>
      </c>
      <c r="IK244" s="153">
        <v>1.2040709812108559</v>
      </c>
      <c r="IL244" s="95">
        <v>956</v>
      </c>
      <c r="IM244" s="95">
        <v>890</v>
      </c>
      <c r="IN244" s="95">
        <v>62</v>
      </c>
      <c r="IO244" s="95">
        <v>680</v>
      </c>
      <c r="IP244" s="95">
        <v>49</v>
      </c>
      <c r="IQ244" s="113">
        <v>76.400000000000006</v>
      </c>
      <c r="IR244" s="113">
        <v>79.03</v>
      </c>
      <c r="IS244" s="113">
        <v>1.44</v>
      </c>
      <c r="IT244" s="95">
        <v>23</v>
      </c>
      <c r="IU244" s="95">
        <v>41</v>
      </c>
      <c r="IV244" s="113">
        <v>2.1398747390396659E-2</v>
      </c>
      <c r="IW244" s="95">
        <v>9</v>
      </c>
      <c r="IX244" s="95">
        <v>38</v>
      </c>
      <c r="IY244" s="124">
        <f t="shared" si="46"/>
        <v>0.46972860125260957</v>
      </c>
      <c r="IZ244" s="124">
        <f t="shared" si="46"/>
        <v>1.9832985386221296</v>
      </c>
      <c r="JA244" s="182" t="s">
        <v>272</v>
      </c>
      <c r="JB244" s="182">
        <v>97</v>
      </c>
      <c r="JC244" s="230">
        <v>5.0129198966408266E-2</v>
      </c>
      <c r="JD244" s="205"/>
    </row>
    <row r="245" spans="1:264" s="35" customFormat="1" ht="29.25" customHeight="1">
      <c r="A245" s="122" t="s">
        <v>307</v>
      </c>
      <c r="B245" s="158" t="s">
        <v>1700</v>
      </c>
      <c r="C245" s="158" t="s">
        <v>1793</v>
      </c>
      <c r="D245" s="55">
        <v>153</v>
      </c>
      <c r="E245" s="158" t="s">
        <v>377</v>
      </c>
      <c r="F245" s="145">
        <v>185</v>
      </c>
      <c r="G245" s="55" t="s">
        <v>2240</v>
      </c>
      <c r="H245" s="123">
        <v>219</v>
      </c>
      <c r="I245" s="123">
        <v>427</v>
      </c>
      <c r="J245" s="124">
        <v>1.9497717000000001</v>
      </c>
      <c r="K245" s="124">
        <v>24.3310502</v>
      </c>
      <c r="L245" s="123">
        <v>178</v>
      </c>
      <c r="M245" s="123">
        <v>249</v>
      </c>
      <c r="N245" s="123">
        <v>16</v>
      </c>
      <c r="O245" s="123">
        <v>21</v>
      </c>
      <c r="P245" s="123">
        <v>26</v>
      </c>
      <c r="Q245" s="123">
        <v>42</v>
      </c>
      <c r="R245" s="123">
        <v>31</v>
      </c>
      <c r="S245" s="123">
        <v>43</v>
      </c>
      <c r="T245" s="123">
        <v>58</v>
      </c>
      <c r="U245" s="123">
        <v>43</v>
      </c>
      <c r="V245" s="123">
        <v>27</v>
      </c>
      <c r="W245" s="123">
        <v>34</v>
      </c>
      <c r="X245" s="123">
        <v>42</v>
      </c>
      <c r="Y245" s="123">
        <v>29</v>
      </c>
      <c r="Z245" s="123">
        <v>15</v>
      </c>
      <c r="AA245" s="123">
        <v>88</v>
      </c>
      <c r="AB245" s="123">
        <v>107</v>
      </c>
      <c r="AC245" s="123">
        <v>86</v>
      </c>
      <c r="AD245" s="123">
        <v>23</v>
      </c>
      <c r="AE245" s="123">
        <v>161</v>
      </c>
      <c r="AF245" s="123">
        <v>181</v>
      </c>
      <c r="AG245" s="123">
        <v>56</v>
      </c>
      <c r="AH245" s="123">
        <v>6</v>
      </c>
      <c r="AI245" s="123">
        <v>124</v>
      </c>
      <c r="AJ245" s="123">
        <v>37</v>
      </c>
      <c r="AK245" s="123">
        <v>7</v>
      </c>
      <c r="AL245" s="123">
        <v>10</v>
      </c>
      <c r="AM245" s="123">
        <v>21</v>
      </c>
      <c r="AN245" s="125">
        <v>555.06392694063925</v>
      </c>
      <c r="AO245" s="125">
        <v>365</v>
      </c>
      <c r="AP245" s="123">
        <v>7</v>
      </c>
      <c r="AQ245" s="123">
        <v>23</v>
      </c>
      <c r="AR245" s="123">
        <v>62</v>
      </c>
      <c r="AS245" s="123">
        <v>29</v>
      </c>
      <c r="AT245" s="123">
        <v>22</v>
      </c>
      <c r="AU245" s="123">
        <v>10</v>
      </c>
      <c r="AV245" s="123">
        <v>7</v>
      </c>
      <c r="AW245" s="123">
        <v>9</v>
      </c>
      <c r="AX245" s="123">
        <v>4</v>
      </c>
      <c r="AY245" s="123">
        <v>7</v>
      </c>
      <c r="AZ245" s="123">
        <v>39</v>
      </c>
      <c r="BA245" s="125">
        <v>27940.929577464787</v>
      </c>
      <c r="BB245" s="125">
        <v>16152</v>
      </c>
      <c r="BC245" s="123">
        <v>14</v>
      </c>
      <c r="BD245" s="123">
        <v>32</v>
      </c>
      <c r="BE245" s="123">
        <v>49</v>
      </c>
      <c r="BF245" s="123">
        <v>33</v>
      </c>
      <c r="BG245" s="123">
        <v>15</v>
      </c>
      <c r="BH245" s="123">
        <v>8</v>
      </c>
      <c r="BI245" s="123">
        <v>8</v>
      </c>
      <c r="BJ245" s="123">
        <v>8</v>
      </c>
      <c r="BK245" s="123">
        <v>8</v>
      </c>
      <c r="BL245" s="123">
        <v>6</v>
      </c>
      <c r="BM245" s="123">
        <v>7</v>
      </c>
      <c r="BN245" s="123">
        <v>6</v>
      </c>
      <c r="BO245" s="123">
        <v>3</v>
      </c>
      <c r="BP245" s="123">
        <v>2</v>
      </c>
      <c r="BQ245" s="123">
        <v>1</v>
      </c>
      <c r="BR245" s="123">
        <v>2</v>
      </c>
      <c r="BS245" s="123">
        <v>2</v>
      </c>
      <c r="BT245" s="123">
        <v>0</v>
      </c>
      <c r="BU245" s="123">
        <v>1</v>
      </c>
      <c r="BV245" s="123">
        <v>0</v>
      </c>
      <c r="BW245" s="123">
        <v>8</v>
      </c>
      <c r="BX245" s="123">
        <v>79</v>
      </c>
      <c r="BY245" s="125">
        <v>47404.481012658231</v>
      </c>
      <c r="BZ245" s="125">
        <v>35216</v>
      </c>
      <c r="CA245" s="123">
        <v>20</v>
      </c>
      <c r="CB245" s="125">
        <v>15238.95</v>
      </c>
      <c r="CC245" s="125">
        <v>6413.5</v>
      </c>
      <c r="CD245" s="123">
        <v>115</v>
      </c>
      <c r="CE245" s="125">
        <v>17327.721739130433</v>
      </c>
      <c r="CF245" s="125">
        <v>13476</v>
      </c>
      <c r="CG245" s="123">
        <v>144</v>
      </c>
      <c r="CH245" s="123">
        <v>31</v>
      </c>
      <c r="CI245" s="123">
        <v>23</v>
      </c>
      <c r="CJ245" s="123">
        <v>10</v>
      </c>
      <c r="CK245" s="123">
        <v>3</v>
      </c>
      <c r="CL245" s="123">
        <v>5</v>
      </c>
      <c r="CM245" s="126">
        <v>2.2831050228310501E-2</v>
      </c>
      <c r="CN245" s="123">
        <v>16</v>
      </c>
      <c r="CO245" s="126">
        <v>7.3059360730593603E-2</v>
      </c>
      <c r="CP245" s="123">
        <v>101</v>
      </c>
      <c r="CQ245" s="123">
        <v>22</v>
      </c>
      <c r="CR245" s="126">
        <v>5.1522248243559721E-2</v>
      </c>
      <c r="CS245" s="123">
        <v>22</v>
      </c>
      <c r="CT245" s="126">
        <f t="shared" si="39"/>
        <v>0.1004566210045662</v>
      </c>
      <c r="CU245" s="123">
        <v>133</v>
      </c>
      <c r="CV245" s="126">
        <f t="shared" si="40"/>
        <v>0.60730593607305938</v>
      </c>
      <c r="CW245" s="123">
        <v>8</v>
      </c>
      <c r="CX245" s="126">
        <f t="shared" si="41"/>
        <v>3.6529680365296802E-2</v>
      </c>
      <c r="CY245" s="123">
        <v>67</v>
      </c>
      <c r="CZ245" s="126">
        <f t="shared" si="42"/>
        <v>0.30593607305936071</v>
      </c>
      <c r="DA245" s="122" t="s">
        <v>2032</v>
      </c>
      <c r="DB245" s="55"/>
      <c r="DC245" s="55">
        <v>4</v>
      </c>
      <c r="DD245" s="55">
        <v>3</v>
      </c>
      <c r="DE245" s="78" t="s">
        <v>378</v>
      </c>
      <c r="DF245" s="127" t="s">
        <v>379</v>
      </c>
      <c r="DG245" s="78" t="s">
        <v>380</v>
      </c>
      <c r="DH245" s="127" t="s">
        <v>381</v>
      </c>
      <c r="DI245" s="78" t="s">
        <v>382</v>
      </c>
      <c r="DJ245" s="127" t="s">
        <v>383</v>
      </c>
      <c r="DK245" s="78" t="s">
        <v>384</v>
      </c>
      <c r="DL245" s="127" t="s">
        <v>385</v>
      </c>
      <c r="DM245" s="127" t="s">
        <v>386</v>
      </c>
      <c r="DN245" s="55" t="s">
        <v>1897</v>
      </c>
      <c r="DO245" s="68">
        <v>21.07728337236534</v>
      </c>
      <c r="DP245" s="55" t="s">
        <v>1898</v>
      </c>
      <c r="DQ245" s="55" t="s">
        <v>272</v>
      </c>
      <c r="DR245" s="127" t="s">
        <v>387</v>
      </c>
      <c r="DS245" s="169" t="s">
        <v>2241</v>
      </c>
      <c r="DT245" s="78">
        <v>2020</v>
      </c>
      <c r="DU245" s="78" t="s">
        <v>267</v>
      </c>
      <c r="DV245" s="123">
        <v>225</v>
      </c>
      <c r="DW245" s="123">
        <v>219</v>
      </c>
      <c r="DX245" s="55">
        <v>6</v>
      </c>
      <c r="DY245" s="55">
        <v>0</v>
      </c>
      <c r="DZ245" s="55">
        <v>2</v>
      </c>
      <c r="EA245" s="55">
        <v>100</v>
      </c>
      <c r="EB245" s="123">
        <v>73</v>
      </c>
      <c r="EC245" s="55">
        <v>25</v>
      </c>
      <c r="ED245" s="55">
        <v>23</v>
      </c>
      <c r="EE245" s="55">
        <v>2</v>
      </c>
      <c r="EF245" s="55">
        <v>0</v>
      </c>
      <c r="EG245" s="55">
        <v>0</v>
      </c>
      <c r="EH245" s="78">
        <v>1</v>
      </c>
      <c r="EI245" s="78">
        <v>0</v>
      </c>
      <c r="EJ245" s="127" t="s">
        <v>388</v>
      </c>
      <c r="EK245" s="127" t="s">
        <v>269</v>
      </c>
      <c r="EL245" s="81">
        <v>26023</v>
      </c>
      <c r="EM245" s="78">
        <v>49</v>
      </c>
      <c r="EN245" s="78" t="s">
        <v>389</v>
      </c>
      <c r="EO245" s="84">
        <v>7889</v>
      </c>
      <c r="EP245" s="78">
        <v>1.02</v>
      </c>
      <c r="EQ245" s="263">
        <v>10139.277325213599</v>
      </c>
      <c r="ER245" s="263">
        <v>50224.289827263099</v>
      </c>
      <c r="ES245" s="84">
        <f t="shared" si="43"/>
        <v>40085.012502049503</v>
      </c>
      <c r="ET245" s="113">
        <f t="shared" si="44"/>
        <v>0.79812004589640362</v>
      </c>
      <c r="EU245" s="55">
        <v>0</v>
      </c>
      <c r="EV245" s="55">
        <v>3</v>
      </c>
      <c r="EW245" s="55" t="s">
        <v>1898</v>
      </c>
      <c r="EX245" s="78" t="s">
        <v>390</v>
      </c>
      <c r="EY245" s="158"/>
      <c r="EZ245" s="158"/>
      <c r="FA245" s="78" t="s">
        <v>267</v>
      </c>
      <c r="FB245" s="55" t="s">
        <v>2020</v>
      </c>
      <c r="FC245" s="55" t="s">
        <v>1898</v>
      </c>
      <c r="FD245" s="122"/>
      <c r="FE245" s="55"/>
      <c r="FF245" s="127" t="s">
        <v>267</v>
      </c>
      <c r="FG245" s="55" t="s">
        <v>1904</v>
      </c>
      <c r="FH245" s="78" t="s">
        <v>391</v>
      </c>
      <c r="FI245" s="78" t="s">
        <v>392</v>
      </c>
      <c r="FJ245" s="55">
        <v>3808</v>
      </c>
      <c r="FK245" s="55">
        <v>2</v>
      </c>
      <c r="FL245" s="78" t="s">
        <v>393</v>
      </c>
      <c r="FM245" s="55"/>
      <c r="FN245" s="55" t="s">
        <v>1900</v>
      </c>
      <c r="FO245" s="55" t="s">
        <v>1900</v>
      </c>
      <c r="FP245" s="55">
        <v>1</v>
      </c>
      <c r="FQ245" s="125">
        <v>29438514.752487138</v>
      </c>
      <c r="FR245" s="125">
        <v>130837.84334438728</v>
      </c>
      <c r="FS245" s="55">
        <v>1.66</v>
      </c>
      <c r="FT245" s="55" t="s">
        <v>1920</v>
      </c>
      <c r="FU245" s="55">
        <v>0</v>
      </c>
      <c r="FV245" s="125">
        <v>0</v>
      </c>
      <c r="FW245" s="55">
        <v>0</v>
      </c>
      <c r="FX245" s="125">
        <v>299899.95999999996</v>
      </c>
      <c r="FY245" s="55">
        <v>0</v>
      </c>
      <c r="FZ245" s="125">
        <v>0</v>
      </c>
      <c r="GA245" s="55" t="s">
        <v>1900</v>
      </c>
      <c r="GB245" s="55" t="s">
        <v>1900</v>
      </c>
      <c r="GC245" s="55" t="s">
        <v>1900</v>
      </c>
      <c r="GD245" s="124">
        <v>91.5</v>
      </c>
      <c r="GE245" s="124">
        <v>41.55</v>
      </c>
      <c r="GF245" s="125">
        <v>0</v>
      </c>
      <c r="GG245" s="125">
        <v>0</v>
      </c>
      <c r="GH245" s="125">
        <v>4611460.22</v>
      </c>
      <c r="GI245" s="125">
        <v>21056.895981735157</v>
      </c>
      <c r="GJ245" s="125">
        <v>314537.65000000002</v>
      </c>
      <c r="GK245" s="125">
        <v>1436.2449771689498</v>
      </c>
      <c r="GL245" s="125">
        <v>0</v>
      </c>
      <c r="GM245" s="125">
        <v>0</v>
      </c>
      <c r="GN245" s="125">
        <v>231084.17</v>
      </c>
      <c r="GO245" s="125">
        <v>1055.1788584474887</v>
      </c>
      <c r="GP245" s="125">
        <v>9383.8799999999992</v>
      </c>
      <c r="GQ245" s="125">
        <v>42.848767123287665</v>
      </c>
      <c r="GR245" s="125">
        <v>46273.4</v>
      </c>
      <c r="GS245" s="125">
        <v>211.29406392694065</v>
      </c>
      <c r="GT245" s="125">
        <v>4010181.1199999996</v>
      </c>
      <c r="GU245" s="125">
        <v>18311.329315068491</v>
      </c>
      <c r="GV245" s="125">
        <v>-1027865.0999999996</v>
      </c>
      <c r="GW245" s="125">
        <v>-4693.4479452054775</v>
      </c>
      <c r="GX245" s="55">
        <v>0</v>
      </c>
      <c r="GY245" s="55">
        <v>0</v>
      </c>
      <c r="GZ245" s="55">
        <v>0</v>
      </c>
      <c r="HA245" s="55" t="s">
        <v>1898</v>
      </c>
      <c r="HB245" s="172">
        <v>0.48571635567269034</v>
      </c>
      <c r="HC245" s="123">
        <v>94</v>
      </c>
      <c r="HD245" s="153">
        <v>0.14307458143074581</v>
      </c>
      <c r="HE245" s="123">
        <v>12</v>
      </c>
      <c r="HF245" s="153">
        <v>5.4794520547945202E-2</v>
      </c>
      <c r="HG245" s="123">
        <v>1215</v>
      </c>
      <c r="HH245" s="153">
        <v>1.8493150684931507</v>
      </c>
      <c r="HI245" s="123">
        <v>21</v>
      </c>
      <c r="HJ245" s="153">
        <v>9.5890410958904104E-2</v>
      </c>
      <c r="HK245" s="123">
        <v>738</v>
      </c>
      <c r="HL245" s="153">
        <v>1.1232876712328768</v>
      </c>
      <c r="HM245" s="123">
        <v>9</v>
      </c>
      <c r="HN245" s="153">
        <v>4.1095890410958902E-2</v>
      </c>
      <c r="HO245" s="123">
        <v>249</v>
      </c>
      <c r="HP245" s="153">
        <v>0.37899543378995432</v>
      </c>
      <c r="HQ245" s="123">
        <v>101</v>
      </c>
      <c r="HR245" s="153">
        <v>0.15372907153729071</v>
      </c>
      <c r="HS245" s="123">
        <v>0</v>
      </c>
      <c r="HT245" s="153">
        <v>0</v>
      </c>
      <c r="HU245" s="123">
        <v>0</v>
      </c>
      <c r="HV245" s="153">
        <v>0</v>
      </c>
      <c r="HW245" s="123">
        <v>249</v>
      </c>
      <c r="HX245" s="123">
        <v>83</v>
      </c>
      <c r="HY245" s="153">
        <v>2.3055555555555554</v>
      </c>
      <c r="HZ245" s="123">
        <v>7731</v>
      </c>
      <c r="IA245" s="153">
        <v>11.767123287671232</v>
      </c>
      <c r="IB245" s="123">
        <v>8</v>
      </c>
      <c r="IC245" s="153">
        <v>3.6529680365296802E-2</v>
      </c>
      <c r="ID245" s="123">
        <v>3758</v>
      </c>
      <c r="IE245" s="153">
        <v>5.7199391171993916</v>
      </c>
      <c r="IF245" s="123">
        <v>178</v>
      </c>
      <c r="IG245" s="153">
        <v>0.81278538812785384</v>
      </c>
      <c r="IH245" s="123">
        <v>416</v>
      </c>
      <c r="II245" s="153">
        <v>0.63318112633181123</v>
      </c>
      <c r="IJ245" s="123">
        <v>174</v>
      </c>
      <c r="IK245" s="153">
        <v>0.79452054794520544</v>
      </c>
      <c r="IL245" s="95">
        <v>2</v>
      </c>
      <c r="IM245" s="95">
        <v>2</v>
      </c>
      <c r="IN245" s="95">
        <v>2</v>
      </c>
      <c r="IO245" s="95">
        <v>0</v>
      </c>
      <c r="IP245" s="95">
        <v>0</v>
      </c>
      <c r="IQ245" s="113">
        <v>0</v>
      </c>
      <c r="IR245" s="113">
        <v>0</v>
      </c>
      <c r="IS245" s="113">
        <v>0</v>
      </c>
      <c r="IT245" s="95">
        <v>74.510000000000005</v>
      </c>
      <c r="IU245" s="95">
        <v>0</v>
      </c>
      <c r="IV245" s="113">
        <v>0</v>
      </c>
      <c r="IW245" s="95" t="s">
        <v>1900</v>
      </c>
      <c r="IX245" s="95" t="s">
        <v>1900</v>
      </c>
      <c r="IY245" s="124" t="s">
        <v>1900</v>
      </c>
      <c r="IZ245" s="124" t="s">
        <v>1900</v>
      </c>
      <c r="JA245" s="182" t="s">
        <v>267</v>
      </c>
      <c r="JB245" s="182">
        <v>0</v>
      </c>
      <c r="JC245" s="230">
        <v>0</v>
      </c>
      <c r="JD245" s="205"/>
    </row>
    <row r="246" spans="1:264" s="35" customFormat="1" ht="29.25" customHeight="1">
      <c r="A246" s="122" t="s">
        <v>307</v>
      </c>
      <c r="B246" s="158" t="s">
        <v>1700</v>
      </c>
      <c r="C246" s="158" t="s">
        <v>1793</v>
      </c>
      <c r="D246" s="55">
        <v>153</v>
      </c>
      <c r="E246" s="158" t="s">
        <v>1504</v>
      </c>
      <c r="F246" s="145">
        <v>153</v>
      </c>
      <c r="G246" s="55" t="s">
        <v>2242</v>
      </c>
      <c r="H246" s="123">
        <v>263</v>
      </c>
      <c r="I246" s="123">
        <v>541</v>
      </c>
      <c r="J246" s="124">
        <v>2.0570341999999999</v>
      </c>
      <c r="K246" s="124">
        <v>28.995817500000001</v>
      </c>
      <c r="L246" s="123">
        <v>211</v>
      </c>
      <c r="M246" s="123">
        <v>330</v>
      </c>
      <c r="N246" s="123">
        <v>24</v>
      </c>
      <c r="O246" s="123">
        <v>29</v>
      </c>
      <c r="P246" s="123">
        <v>42</v>
      </c>
      <c r="Q246" s="123">
        <v>41</v>
      </c>
      <c r="R246" s="123">
        <v>38</v>
      </c>
      <c r="S246" s="123">
        <v>62</v>
      </c>
      <c r="T246" s="123">
        <v>47</v>
      </c>
      <c r="U246" s="123">
        <v>56</v>
      </c>
      <c r="V246" s="123">
        <v>40</v>
      </c>
      <c r="W246" s="123">
        <v>36</v>
      </c>
      <c r="X246" s="123">
        <v>54</v>
      </c>
      <c r="Y246" s="123">
        <v>42</v>
      </c>
      <c r="Z246" s="123">
        <v>30</v>
      </c>
      <c r="AA246" s="123">
        <v>114</v>
      </c>
      <c r="AB246" s="123">
        <v>149</v>
      </c>
      <c r="AC246" s="123">
        <v>126</v>
      </c>
      <c r="AD246" s="123">
        <v>59</v>
      </c>
      <c r="AE246" s="123">
        <v>137</v>
      </c>
      <c r="AF246" s="123">
        <v>275</v>
      </c>
      <c r="AG246" s="123">
        <v>70</v>
      </c>
      <c r="AH246" s="123">
        <v>0</v>
      </c>
      <c r="AI246" s="123">
        <v>131</v>
      </c>
      <c r="AJ246" s="123">
        <v>51</v>
      </c>
      <c r="AK246" s="123">
        <v>20</v>
      </c>
      <c r="AL246" s="123">
        <v>8</v>
      </c>
      <c r="AM246" s="123">
        <v>38</v>
      </c>
      <c r="AN246" s="125">
        <v>574.16349809885935</v>
      </c>
      <c r="AO246" s="125">
        <v>400</v>
      </c>
      <c r="AP246" s="123">
        <v>8</v>
      </c>
      <c r="AQ246" s="123">
        <v>11</v>
      </c>
      <c r="AR246" s="123">
        <v>75</v>
      </c>
      <c r="AS246" s="123">
        <v>37</v>
      </c>
      <c r="AT246" s="123">
        <v>26</v>
      </c>
      <c r="AU246" s="123">
        <v>13</v>
      </c>
      <c r="AV246" s="123">
        <v>15</v>
      </c>
      <c r="AW246" s="123">
        <v>9</v>
      </c>
      <c r="AX246" s="123">
        <v>13</v>
      </c>
      <c r="AY246" s="123">
        <v>11</v>
      </c>
      <c r="AZ246" s="123">
        <v>45</v>
      </c>
      <c r="BA246" s="125">
        <v>28726.289575289575</v>
      </c>
      <c r="BB246" s="125">
        <v>19681</v>
      </c>
      <c r="BC246" s="123">
        <v>10</v>
      </c>
      <c r="BD246" s="123">
        <v>34</v>
      </c>
      <c r="BE246" s="123">
        <v>51</v>
      </c>
      <c r="BF246" s="123">
        <v>35</v>
      </c>
      <c r="BG246" s="123">
        <v>27</v>
      </c>
      <c r="BH246" s="123">
        <v>20</v>
      </c>
      <c r="BI246" s="123">
        <v>13</v>
      </c>
      <c r="BJ246" s="123">
        <v>10</v>
      </c>
      <c r="BK246" s="123">
        <v>13</v>
      </c>
      <c r="BL246" s="123">
        <v>6</v>
      </c>
      <c r="BM246" s="123">
        <v>7</v>
      </c>
      <c r="BN246" s="123">
        <v>4</v>
      </c>
      <c r="BO246" s="123">
        <v>4</v>
      </c>
      <c r="BP246" s="123">
        <v>3</v>
      </c>
      <c r="BQ246" s="123">
        <v>7</v>
      </c>
      <c r="BR246" s="123">
        <v>2</v>
      </c>
      <c r="BS246" s="123">
        <v>2</v>
      </c>
      <c r="BT246" s="123">
        <v>1</v>
      </c>
      <c r="BU246" s="123">
        <v>0</v>
      </c>
      <c r="BV246" s="123">
        <v>1</v>
      </c>
      <c r="BW246" s="123">
        <v>9</v>
      </c>
      <c r="BX246" s="123">
        <v>109</v>
      </c>
      <c r="BY246" s="125">
        <v>44885.119266055044</v>
      </c>
      <c r="BZ246" s="125">
        <v>36263</v>
      </c>
      <c r="CA246" s="123">
        <v>20</v>
      </c>
      <c r="CB246" s="125">
        <v>20952.8</v>
      </c>
      <c r="CC246" s="125">
        <v>15791</v>
      </c>
      <c r="CD246" s="123">
        <v>131</v>
      </c>
      <c r="CE246" s="125">
        <v>17439.053435114503</v>
      </c>
      <c r="CF246" s="125">
        <v>13680</v>
      </c>
      <c r="CG246" s="123">
        <v>155</v>
      </c>
      <c r="CH246" s="123">
        <v>60</v>
      </c>
      <c r="CI246" s="123">
        <v>28</v>
      </c>
      <c r="CJ246" s="123">
        <v>11</v>
      </c>
      <c r="CK246" s="123">
        <v>4</v>
      </c>
      <c r="CL246" s="123">
        <v>5</v>
      </c>
      <c r="CM246" s="126">
        <v>1.9011406844106463E-2</v>
      </c>
      <c r="CN246" s="123">
        <v>17</v>
      </c>
      <c r="CO246" s="126">
        <v>6.4638783269961975E-2</v>
      </c>
      <c r="CP246" s="123">
        <v>106</v>
      </c>
      <c r="CQ246" s="123">
        <v>33</v>
      </c>
      <c r="CR246" s="126">
        <v>6.0998151571164512E-2</v>
      </c>
      <c r="CS246" s="123">
        <v>29</v>
      </c>
      <c r="CT246" s="126">
        <f t="shared" si="39"/>
        <v>0.11026615969581749</v>
      </c>
      <c r="CU246" s="123">
        <v>157</v>
      </c>
      <c r="CV246" s="126">
        <f t="shared" si="40"/>
        <v>0.59695817490494296</v>
      </c>
      <c r="CW246" s="123">
        <v>12</v>
      </c>
      <c r="CX246" s="126">
        <f t="shared" si="41"/>
        <v>4.5627376425855515E-2</v>
      </c>
      <c r="CY246" s="123">
        <v>85</v>
      </c>
      <c r="CZ246" s="126">
        <f t="shared" si="42"/>
        <v>0.32319391634980987</v>
      </c>
      <c r="DA246" s="122" t="s">
        <v>2032</v>
      </c>
      <c r="DB246" s="55"/>
      <c r="DC246" s="55">
        <v>81</v>
      </c>
      <c r="DD246" s="55">
        <v>1</v>
      </c>
      <c r="DE246" s="78" t="s">
        <v>378</v>
      </c>
      <c r="DF246" s="127" t="s">
        <v>379</v>
      </c>
      <c r="DG246" s="78" t="s">
        <v>380</v>
      </c>
      <c r="DH246" s="127" t="s">
        <v>381</v>
      </c>
      <c r="DI246" s="78" t="s">
        <v>502</v>
      </c>
      <c r="DJ246" s="127" t="s">
        <v>1043</v>
      </c>
      <c r="DK246" s="78" t="s">
        <v>384</v>
      </c>
      <c r="DL246" s="127" t="s">
        <v>385</v>
      </c>
      <c r="DM246" s="127" t="s">
        <v>386</v>
      </c>
      <c r="DN246" s="55" t="s">
        <v>1897</v>
      </c>
      <c r="DO246" s="68">
        <v>18.18181818181818</v>
      </c>
      <c r="DP246" s="55" t="s">
        <v>1898</v>
      </c>
      <c r="DQ246" s="55" t="s">
        <v>272</v>
      </c>
      <c r="DR246" s="127" t="s">
        <v>387</v>
      </c>
      <c r="DS246" s="169" t="s">
        <v>2243</v>
      </c>
      <c r="DT246" s="77"/>
      <c r="DU246" s="78" t="s">
        <v>267</v>
      </c>
      <c r="DV246" s="123">
        <v>267</v>
      </c>
      <c r="DW246" s="123">
        <v>264</v>
      </c>
      <c r="DX246" s="55">
        <v>3</v>
      </c>
      <c r="DY246" s="55">
        <v>0</v>
      </c>
      <c r="DZ246" s="55">
        <v>4</v>
      </c>
      <c r="EA246" s="55">
        <v>113</v>
      </c>
      <c r="EB246" s="123">
        <v>82</v>
      </c>
      <c r="EC246" s="55">
        <v>56</v>
      </c>
      <c r="ED246" s="55">
        <v>10</v>
      </c>
      <c r="EE246" s="55">
        <v>2</v>
      </c>
      <c r="EF246" s="55">
        <v>0</v>
      </c>
      <c r="EG246" s="55">
        <v>0</v>
      </c>
      <c r="EH246" s="78">
        <v>2</v>
      </c>
      <c r="EI246" s="78">
        <v>0</v>
      </c>
      <c r="EJ246" s="127" t="s">
        <v>268</v>
      </c>
      <c r="EK246" s="127" t="s">
        <v>269</v>
      </c>
      <c r="EL246" s="81">
        <v>23773</v>
      </c>
      <c r="EM246" s="78">
        <v>55</v>
      </c>
      <c r="EN246" s="78" t="s">
        <v>1505</v>
      </c>
      <c r="EO246" s="84">
        <v>12476</v>
      </c>
      <c r="EP246" s="78">
        <v>1.06</v>
      </c>
      <c r="EQ246" s="263">
        <v>12093.6172525528</v>
      </c>
      <c r="ER246" s="263">
        <v>47065.880364234697</v>
      </c>
      <c r="ES246" s="84">
        <f t="shared" si="43"/>
        <v>34972.263111681896</v>
      </c>
      <c r="ET246" s="113">
        <f t="shared" si="44"/>
        <v>0.74304916514973496</v>
      </c>
      <c r="EU246" s="55">
        <v>0</v>
      </c>
      <c r="EV246" s="55">
        <v>4</v>
      </c>
      <c r="EW246" s="55" t="s">
        <v>1898</v>
      </c>
      <c r="EX246" s="78" t="s">
        <v>267</v>
      </c>
      <c r="EY246" s="158"/>
      <c r="EZ246" s="158"/>
      <c r="FA246" s="78" t="s">
        <v>267</v>
      </c>
      <c r="FB246" s="55" t="s">
        <v>51</v>
      </c>
      <c r="FC246" s="55" t="s">
        <v>1898</v>
      </c>
      <c r="FD246" s="122"/>
      <c r="FE246" s="55"/>
      <c r="FF246" s="127" t="s">
        <v>267</v>
      </c>
      <c r="FG246" s="55" t="s">
        <v>1904</v>
      </c>
      <c r="FH246" s="78" t="s">
        <v>391</v>
      </c>
      <c r="FI246" s="78" t="s">
        <v>392</v>
      </c>
      <c r="FJ246" s="55">
        <v>3808</v>
      </c>
      <c r="FK246" s="55">
        <v>2</v>
      </c>
      <c r="FL246" s="78" t="s">
        <v>393</v>
      </c>
      <c r="FM246" s="55"/>
      <c r="FN246" s="55" t="s">
        <v>1900</v>
      </c>
      <c r="FO246" s="55" t="s">
        <v>1900</v>
      </c>
      <c r="FP246" s="55">
        <v>1</v>
      </c>
      <c r="FQ246" s="125">
        <v>37263152.779767424</v>
      </c>
      <c r="FR246" s="125">
        <v>139562.36996167575</v>
      </c>
      <c r="FS246" s="55">
        <v>3</v>
      </c>
      <c r="FT246" s="55" t="s">
        <v>1920</v>
      </c>
      <c r="FU246" s="55">
        <v>0</v>
      </c>
      <c r="FV246" s="125">
        <v>1344225.03</v>
      </c>
      <c r="FW246" s="55">
        <v>0</v>
      </c>
      <c r="FX246" s="125">
        <v>1629382.82</v>
      </c>
      <c r="FY246" s="55">
        <v>0</v>
      </c>
      <c r="FZ246" s="125">
        <v>0</v>
      </c>
      <c r="GA246" s="55" t="s">
        <v>1900</v>
      </c>
      <c r="GB246" s="55" t="s">
        <v>1900</v>
      </c>
      <c r="GC246" s="55" t="s">
        <v>1900</v>
      </c>
      <c r="GD246" s="124">
        <v>93.16</v>
      </c>
      <c r="GE246" s="124">
        <v>25.76</v>
      </c>
      <c r="GF246" s="125">
        <v>1637217.1700000002</v>
      </c>
      <c r="GG246" s="125">
        <v>6201.5801893939397</v>
      </c>
      <c r="GH246" s="125">
        <v>3344886.79</v>
      </c>
      <c r="GI246" s="125">
        <v>12670.025719696971</v>
      </c>
      <c r="GJ246" s="125">
        <v>431895.81</v>
      </c>
      <c r="GK246" s="125">
        <v>1635.9689772727272</v>
      </c>
      <c r="GL246" s="125">
        <v>271451.67</v>
      </c>
      <c r="GM246" s="125">
        <v>1028.2260227272727</v>
      </c>
      <c r="GN246" s="125">
        <v>257315.1</v>
      </c>
      <c r="GO246" s="125">
        <v>974.6784090909091</v>
      </c>
      <c r="GP246" s="125">
        <v>11514.84</v>
      </c>
      <c r="GQ246" s="125">
        <v>43.616818181818182</v>
      </c>
      <c r="GR246" s="125">
        <v>36499.880000000005</v>
      </c>
      <c r="GS246" s="125">
        <v>138.25712121212123</v>
      </c>
      <c r="GT246" s="125">
        <v>2336209.4900000002</v>
      </c>
      <c r="GU246" s="125">
        <v>8849.2783712121218</v>
      </c>
      <c r="GV246" s="125">
        <v>-241931.22999999998</v>
      </c>
      <c r="GW246" s="125">
        <v>-916.40617424242419</v>
      </c>
      <c r="GX246" s="55">
        <v>0</v>
      </c>
      <c r="GY246" s="55">
        <v>0</v>
      </c>
      <c r="GZ246" s="55">
        <v>0</v>
      </c>
      <c r="HA246" s="55" t="s">
        <v>1898</v>
      </c>
      <c r="HB246" s="172">
        <v>0.50032101418123687</v>
      </c>
      <c r="HC246" s="123">
        <v>88</v>
      </c>
      <c r="HD246" s="153">
        <v>0.1111111111111111</v>
      </c>
      <c r="HE246" s="123">
        <v>11</v>
      </c>
      <c r="HF246" s="153">
        <v>4.1666666666666664E-2</v>
      </c>
      <c r="HG246" s="123">
        <v>990</v>
      </c>
      <c r="HH246" s="153">
        <v>1.25</v>
      </c>
      <c r="HI246" s="123">
        <v>17</v>
      </c>
      <c r="HJ246" s="153">
        <v>6.4393939393939392E-2</v>
      </c>
      <c r="HK246" s="123">
        <v>701</v>
      </c>
      <c r="HL246" s="153">
        <v>0.88510101010101006</v>
      </c>
      <c r="HM246" s="123">
        <v>2</v>
      </c>
      <c r="HN246" s="153">
        <v>7.575757575757576E-3</v>
      </c>
      <c r="HO246" s="123">
        <v>410</v>
      </c>
      <c r="HP246" s="153">
        <v>0.51767676767676762</v>
      </c>
      <c r="HQ246" s="123">
        <v>94</v>
      </c>
      <c r="HR246" s="153">
        <v>0.11868686868686869</v>
      </c>
      <c r="HS246" s="123">
        <v>1</v>
      </c>
      <c r="HT246" s="153">
        <v>0.5</v>
      </c>
      <c r="HU246" s="123">
        <v>1</v>
      </c>
      <c r="HV246" s="153">
        <v>0.5</v>
      </c>
      <c r="HW246" s="123">
        <v>246</v>
      </c>
      <c r="HX246" s="123">
        <v>82</v>
      </c>
      <c r="HY246" s="153">
        <v>1.7083333333333333</v>
      </c>
      <c r="HZ246" s="123">
        <v>7868</v>
      </c>
      <c r="IA246" s="153">
        <v>9.9343434343434343</v>
      </c>
      <c r="IB246" s="123">
        <v>9</v>
      </c>
      <c r="IC246" s="153">
        <v>3.4090909090909088E-2</v>
      </c>
      <c r="ID246" s="123">
        <v>3547</v>
      </c>
      <c r="IE246" s="153">
        <v>4.4785353535353529</v>
      </c>
      <c r="IF246" s="123">
        <v>232</v>
      </c>
      <c r="IG246" s="153">
        <v>0.87878787878787878</v>
      </c>
      <c r="IH246" s="123">
        <v>406</v>
      </c>
      <c r="II246" s="153">
        <v>0.51262626262626265</v>
      </c>
      <c r="IJ246" s="123">
        <v>218</v>
      </c>
      <c r="IK246" s="153">
        <v>0.8257575757575758</v>
      </c>
      <c r="IL246" s="95">
        <v>79</v>
      </c>
      <c r="IM246" s="95">
        <v>78</v>
      </c>
      <c r="IN246" s="95">
        <v>11</v>
      </c>
      <c r="IO246" s="95">
        <v>51</v>
      </c>
      <c r="IP246" s="95">
        <v>5</v>
      </c>
      <c r="IQ246" s="113">
        <v>65.38</v>
      </c>
      <c r="IR246" s="113">
        <v>45.45</v>
      </c>
      <c r="IS246" s="113">
        <v>1.24</v>
      </c>
      <c r="IT246" s="95">
        <v>59.87</v>
      </c>
      <c r="IU246" s="95">
        <v>2</v>
      </c>
      <c r="IV246" s="113">
        <v>7.575757575757576E-3</v>
      </c>
      <c r="IW246" s="95">
        <v>3</v>
      </c>
      <c r="IX246" s="95">
        <v>11</v>
      </c>
      <c r="IY246" s="124">
        <f>(IW246/$DW246)*100</f>
        <v>1.1363636363636365</v>
      </c>
      <c r="IZ246" s="124">
        <f>(IX246/$DW246)*100</f>
        <v>4.1666666666666661</v>
      </c>
      <c r="JA246" s="182" t="s">
        <v>272</v>
      </c>
      <c r="JB246" s="182">
        <v>11</v>
      </c>
      <c r="JC246" s="230">
        <v>4.1198501872659173E-2</v>
      </c>
      <c r="JD246" s="205"/>
    </row>
    <row r="247" spans="1:264" s="35" customFormat="1" ht="29.25" customHeight="1">
      <c r="A247" s="122" t="s">
        <v>307</v>
      </c>
      <c r="B247" s="158" t="s">
        <v>307</v>
      </c>
      <c r="C247" s="158" t="s">
        <v>1768</v>
      </c>
      <c r="D247" s="55">
        <v>97</v>
      </c>
      <c r="E247" s="158" t="s">
        <v>308</v>
      </c>
      <c r="F247" s="145">
        <v>154</v>
      </c>
      <c r="G247" s="55" t="s">
        <v>2244</v>
      </c>
      <c r="H247" s="123">
        <v>95</v>
      </c>
      <c r="I247" s="123">
        <v>165</v>
      </c>
      <c r="J247" s="124">
        <v>1.7368421000000001</v>
      </c>
      <c r="K247" s="124">
        <v>25.1957895</v>
      </c>
      <c r="L247" s="123">
        <v>67</v>
      </c>
      <c r="M247" s="123">
        <v>98</v>
      </c>
      <c r="N247" s="123">
        <v>2</v>
      </c>
      <c r="O247" s="123">
        <v>8</v>
      </c>
      <c r="P247" s="123">
        <v>12</v>
      </c>
      <c r="Q247" s="123">
        <v>10</v>
      </c>
      <c r="R247" s="123">
        <v>8</v>
      </c>
      <c r="S247" s="123">
        <v>30</v>
      </c>
      <c r="T247" s="123">
        <v>12</v>
      </c>
      <c r="U247" s="123">
        <v>21</v>
      </c>
      <c r="V247" s="123">
        <v>10</v>
      </c>
      <c r="W247" s="123">
        <v>12</v>
      </c>
      <c r="X247" s="123">
        <v>25</v>
      </c>
      <c r="Y247" s="123">
        <v>13</v>
      </c>
      <c r="Z247" s="123">
        <v>2</v>
      </c>
      <c r="AA247" s="123">
        <v>26</v>
      </c>
      <c r="AB247" s="123">
        <v>51</v>
      </c>
      <c r="AC247" s="123">
        <v>40</v>
      </c>
      <c r="AD247" s="123">
        <v>8</v>
      </c>
      <c r="AE247" s="123">
        <v>106</v>
      </c>
      <c r="AF247" s="123">
        <v>39</v>
      </c>
      <c r="AG247" s="123">
        <v>9</v>
      </c>
      <c r="AH247" s="123">
        <v>3</v>
      </c>
      <c r="AI247" s="123">
        <v>34</v>
      </c>
      <c r="AJ247" s="123">
        <v>7</v>
      </c>
      <c r="AK247" s="123">
        <v>6</v>
      </c>
      <c r="AL247" s="123">
        <v>1</v>
      </c>
      <c r="AM247" s="123">
        <v>7</v>
      </c>
      <c r="AN247" s="125">
        <v>562.96842105263158</v>
      </c>
      <c r="AO247" s="125">
        <v>422</v>
      </c>
      <c r="AP247" s="123">
        <v>1</v>
      </c>
      <c r="AQ247" s="123">
        <v>3</v>
      </c>
      <c r="AR247" s="123">
        <v>32</v>
      </c>
      <c r="AS247" s="123">
        <v>9</v>
      </c>
      <c r="AT247" s="123">
        <v>13</v>
      </c>
      <c r="AU247" s="123">
        <v>3</v>
      </c>
      <c r="AV247" s="123">
        <v>3</v>
      </c>
      <c r="AW247" s="123">
        <v>6</v>
      </c>
      <c r="AX247" s="123">
        <v>5</v>
      </c>
      <c r="AY247" s="123">
        <v>5</v>
      </c>
      <c r="AZ247" s="123">
        <v>15</v>
      </c>
      <c r="BA247" s="125">
        <v>26862.032967032967</v>
      </c>
      <c r="BB247" s="125">
        <v>18408</v>
      </c>
      <c r="BC247" s="123">
        <v>7</v>
      </c>
      <c r="BD247" s="123">
        <v>15</v>
      </c>
      <c r="BE247" s="123">
        <v>17</v>
      </c>
      <c r="BF247" s="123">
        <v>12</v>
      </c>
      <c r="BG247" s="123">
        <v>6</v>
      </c>
      <c r="BH247" s="123">
        <v>5</v>
      </c>
      <c r="BI247" s="123">
        <v>5</v>
      </c>
      <c r="BJ247" s="123">
        <v>5</v>
      </c>
      <c r="BK247" s="123">
        <v>5</v>
      </c>
      <c r="BL247" s="123">
        <v>3</v>
      </c>
      <c r="BM247" s="123">
        <v>5</v>
      </c>
      <c r="BN247" s="123">
        <v>1</v>
      </c>
      <c r="BO247" s="123">
        <v>1</v>
      </c>
      <c r="BP247" s="123">
        <v>0</v>
      </c>
      <c r="BQ247" s="123">
        <v>0</v>
      </c>
      <c r="BR247" s="123">
        <v>1</v>
      </c>
      <c r="BS247" s="123">
        <v>1</v>
      </c>
      <c r="BT247" s="123">
        <v>0</v>
      </c>
      <c r="BU247" s="123">
        <v>0</v>
      </c>
      <c r="BV247" s="123">
        <v>0</v>
      </c>
      <c r="BW247" s="123">
        <v>2</v>
      </c>
      <c r="BX247" s="123">
        <v>36</v>
      </c>
      <c r="BY247" s="125">
        <v>42858.722222222219</v>
      </c>
      <c r="BZ247" s="125">
        <v>35034</v>
      </c>
      <c r="CA247" s="123">
        <v>16</v>
      </c>
      <c r="CB247" s="125">
        <v>8937.5</v>
      </c>
      <c r="CC247" s="125">
        <v>5891</v>
      </c>
      <c r="CD247" s="123">
        <v>40</v>
      </c>
      <c r="CE247" s="125">
        <v>19845.875</v>
      </c>
      <c r="CF247" s="125">
        <v>13278</v>
      </c>
      <c r="CG247" s="123">
        <v>59</v>
      </c>
      <c r="CH247" s="123">
        <v>16</v>
      </c>
      <c r="CI247" s="123">
        <v>12</v>
      </c>
      <c r="CJ247" s="123">
        <v>3</v>
      </c>
      <c r="CK247" s="123">
        <v>0</v>
      </c>
      <c r="CL247" s="123">
        <v>1</v>
      </c>
      <c r="CM247" s="126">
        <v>1.0526315789473684E-2</v>
      </c>
      <c r="CN247" s="123">
        <v>6</v>
      </c>
      <c r="CO247" s="126">
        <v>6.3157894736842107E-2</v>
      </c>
      <c r="CP247" s="123">
        <v>36</v>
      </c>
      <c r="CQ247" s="123">
        <v>3</v>
      </c>
      <c r="CR247" s="126">
        <v>1.8181818181818181E-2</v>
      </c>
      <c r="CS247" s="123">
        <v>8</v>
      </c>
      <c r="CT247" s="126">
        <f t="shared" si="39"/>
        <v>8.4210526315789472E-2</v>
      </c>
      <c r="CU247" s="123">
        <v>44</v>
      </c>
      <c r="CV247" s="126">
        <f t="shared" si="40"/>
        <v>0.4631578947368421</v>
      </c>
      <c r="CW247" s="123">
        <v>2</v>
      </c>
      <c r="CX247" s="126">
        <f t="shared" si="41"/>
        <v>2.1052631578947368E-2</v>
      </c>
      <c r="CY247" s="123">
        <v>27</v>
      </c>
      <c r="CZ247" s="126">
        <f t="shared" si="42"/>
        <v>0.28421052631578947</v>
      </c>
      <c r="DA247" s="122" t="s">
        <v>2132</v>
      </c>
      <c r="DB247" s="55"/>
      <c r="DC247" s="55">
        <v>0</v>
      </c>
      <c r="DD247" s="55">
        <v>0</v>
      </c>
      <c r="DE247" s="78" t="s">
        <v>309</v>
      </c>
      <c r="DF247" s="127" t="s">
        <v>310</v>
      </c>
      <c r="DG247" s="78" t="s">
        <v>311</v>
      </c>
      <c r="DH247" s="127" t="s">
        <v>312</v>
      </c>
      <c r="DI247" s="78" t="s">
        <v>313</v>
      </c>
      <c r="DJ247" s="127" t="s">
        <v>314</v>
      </c>
      <c r="DK247" s="78" t="s">
        <v>280</v>
      </c>
      <c r="DL247" s="127" t="s">
        <v>315</v>
      </c>
      <c r="DM247" s="127" t="s">
        <v>316</v>
      </c>
      <c r="DN247" s="55" t="s">
        <v>1897</v>
      </c>
      <c r="DO247" s="68">
        <v>12.121212121212121</v>
      </c>
      <c r="DP247" s="55" t="s">
        <v>1898</v>
      </c>
      <c r="DQ247" s="55" t="s">
        <v>272</v>
      </c>
      <c r="DR247" s="127" t="s">
        <v>317</v>
      </c>
      <c r="DS247" s="169" t="s">
        <v>2245</v>
      </c>
      <c r="DT247" s="77"/>
      <c r="DU247" s="78" t="s">
        <v>267</v>
      </c>
      <c r="DV247" s="123">
        <v>100</v>
      </c>
      <c r="DW247" s="123">
        <v>95</v>
      </c>
      <c r="DX247" s="55">
        <v>3</v>
      </c>
      <c r="DY247" s="55">
        <v>2</v>
      </c>
      <c r="DZ247" s="55">
        <v>20</v>
      </c>
      <c r="EA247" s="55">
        <v>32</v>
      </c>
      <c r="EB247" s="123">
        <v>31</v>
      </c>
      <c r="EC247" s="55">
        <v>16</v>
      </c>
      <c r="ED247" s="55">
        <v>1</v>
      </c>
      <c r="EE247" s="55">
        <v>0</v>
      </c>
      <c r="EF247" s="55">
        <v>0</v>
      </c>
      <c r="EG247" s="55">
        <v>0</v>
      </c>
      <c r="EH247" s="78">
        <v>1</v>
      </c>
      <c r="EI247" s="78">
        <v>0</v>
      </c>
      <c r="EJ247" s="127" t="s">
        <v>268</v>
      </c>
      <c r="EK247" s="127" t="s">
        <v>269</v>
      </c>
      <c r="EL247" s="81">
        <v>23832</v>
      </c>
      <c r="EM247" s="78">
        <v>55</v>
      </c>
      <c r="EN247" s="78" t="s">
        <v>318</v>
      </c>
      <c r="EO247" s="84">
        <v>5759</v>
      </c>
      <c r="EP247" s="78">
        <v>0.67</v>
      </c>
      <c r="EQ247" s="263">
        <v>5467.0537752323899</v>
      </c>
      <c r="ER247" s="263">
        <v>30231.997067002601</v>
      </c>
      <c r="ES247" s="84">
        <f t="shared" si="43"/>
        <v>24764.943291770211</v>
      </c>
      <c r="ET247" s="113">
        <f t="shared" si="44"/>
        <v>0.81916332675225312</v>
      </c>
      <c r="EU247" s="55">
        <v>5</v>
      </c>
      <c r="EV247" s="55">
        <v>2</v>
      </c>
      <c r="EW247" s="55" t="s">
        <v>1898</v>
      </c>
      <c r="EX247" s="78" t="s">
        <v>267</v>
      </c>
      <c r="EY247" s="158"/>
      <c r="EZ247" s="158"/>
      <c r="FA247" s="78" t="s">
        <v>267</v>
      </c>
      <c r="FB247" s="55" t="s">
        <v>51</v>
      </c>
      <c r="FC247" s="55" t="s">
        <v>1898</v>
      </c>
      <c r="FD247" s="122"/>
      <c r="FE247" s="55"/>
      <c r="FF247" s="127" t="s">
        <v>267</v>
      </c>
      <c r="FG247" s="55" t="s">
        <v>272</v>
      </c>
      <c r="FH247" s="78" t="s">
        <v>319</v>
      </c>
      <c r="FI247" s="78" t="s">
        <v>320</v>
      </c>
      <c r="FJ247" s="55">
        <v>3803</v>
      </c>
      <c r="FK247" s="55">
        <v>3</v>
      </c>
      <c r="FL247" s="78" t="s">
        <v>321</v>
      </c>
      <c r="FM247" s="55"/>
      <c r="FN247" s="55" t="s">
        <v>1900</v>
      </c>
      <c r="FO247" s="55" t="s">
        <v>1900</v>
      </c>
      <c r="FP247" s="55">
        <v>1</v>
      </c>
      <c r="FQ247" s="125">
        <v>17775730.186541717</v>
      </c>
      <c r="FR247" s="125">
        <v>177757.30186541716</v>
      </c>
      <c r="FS247" s="55">
        <v>3</v>
      </c>
      <c r="FT247" s="55">
        <v>2.5</v>
      </c>
      <c r="FU247" s="55">
        <v>0</v>
      </c>
      <c r="FV247" s="125">
        <v>1800000</v>
      </c>
      <c r="FW247" s="55">
        <v>0</v>
      </c>
      <c r="FX247" s="125">
        <v>34657.550000000003</v>
      </c>
      <c r="FY247" s="55">
        <v>0</v>
      </c>
      <c r="FZ247" s="125">
        <v>69352.7</v>
      </c>
      <c r="GA247" s="55" t="s">
        <v>1900</v>
      </c>
      <c r="GB247" s="55" t="s">
        <v>1901</v>
      </c>
      <c r="GC247" s="55" t="s">
        <v>1900</v>
      </c>
      <c r="GD247" s="124">
        <v>82.33</v>
      </c>
      <c r="GE247" s="124">
        <v>41.05</v>
      </c>
      <c r="GF247" s="125">
        <v>568167.99</v>
      </c>
      <c r="GG247" s="125">
        <v>5980.715684210526</v>
      </c>
      <c r="GH247" s="125">
        <v>1145146.6299999999</v>
      </c>
      <c r="GI247" s="125">
        <v>12054.175052631577</v>
      </c>
      <c r="GJ247" s="125">
        <v>118067.89</v>
      </c>
      <c r="GK247" s="125">
        <v>1242.8198947368421</v>
      </c>
      <c r="GL247" s="125">
        <v>102391.7</v>
      </c>
      <c r="GM247" s="125">
        <v>1077.8073684210526</v>
      </c>
      <c r="GN247" s="125">
        <v>97943.039999999994</v>
      </c>
      <c r="GO247" s="125">
        <v>1030.9793684210526</v>
      </c>
      <c r="GP247" s="125">
        <v>4605.0200000000004</v>
      </c>
      <c r="GQ247" s="125">
        <v>48.473894736842112</v>
      </c>
      <c r="GR247" s="125">
        <v>6527.96</v>
      </c>
      <c r="GS247" s="125">
        <v>68.715368421052631</v>
      </c>
      <c r="GT247" s="125">
        <v>815611.01999999979</v>
      </c>
      <c r="GU247" s="125">
        <v>8585.3791578947348</v>
      </c>
      <c r="GV247" s="125">
        <v>-16920.159999999916</v>
      </c>
      <c r="GW247" s="125">
        <v>-178.10694736842018</v>
      </c>
      <c r="GX247" s="55">
        <v>0</v>
      </c>
      <c r="GY247" s="55">
        <v>0</v>
      </c>
      <c r="GZ247" s="55">
        <v>0</v>
      </c>
      <c r="HA247" s="55" t="s">
        <v>1901</v>
      </c>
      <c r="HB247" s="172">
        <v>0.70463420992240544</v>
      </c>
      <c r="HC247" s="123">
        <v>44</v>
      </c>
      <c r="HD247" s="153">
        <v>0.15438596491228068</v>
      </c>
      <c r="HE247" s="123">
        <v>11</v>
      </c>
      <c r="HF247" s="153">
        <v>0.11578947368421053</v>
      </c>
      <c r="HG247" s="123">
        <v>597</v>
      </c>
      <c r="HH247" s="153">
        <v>2.094736842105263</v>
      </c>
      <c r="HI247" s="123">
        <v>10</v>
      </c>
      <c r="HJ247" s="153">
        <v>0.10526315789473684</v>
      </c>
      <c r="HK247" s="123">
        <v>266</v>
      </c>
      <c r="HL247" s="153">
        <v>0.93333333333333335</v>
      </c>
      <c r="HM247" s="123">
        <v>5</v>
      </c>
      <c r="HN247" s="153">
        <v>5.2631578947368418E-2</v>
      </c>
      <c r="HO247" s="123">
        <v>171</v>
      </c>
      <c r="HP247" s="153">
        <v>0.6</v>
      </c>
      <c r="HQ247" s="123">
        <v>172</v>
      </c>
      <c r="HR247" s="153">
        <v>0.60350877192982455</v>
      </c>
      <c r="HS247" s="123">
        <v>1</v>
      </c>
      <c r="HT247" s="153">
        <v>0.5</v>
      </c>
      <c r="HU247" s="123">
        <v>0</v>
      </c>
      <c r="HV247" s="153">
        <v>0</v>
      </c>
      <c r="HW247" s="123">
        <v>69</v>
      </c>
      <c r="HX247" s="123">
        <v>23</v>
      </c>
      <c r="HY247" s="153">
        <v>0.95833333333333337</v>
      </c>
      <c r="HZ247" s="123">
        <v>2591</v>
      </c>
      <c r="IA247" s="153">
        <v>9.091228070175438</v>
      </c>
      <c r="IB247" s="123">
        <v>16</v>
      </c>
      <c r="IC247" s="153">
        <v>0.16842105263157894</v>
      </c>
      <c r="ID247" s="123">
        <v>1571</v>
      </c>
      <c r="IE247" s="153">
        <v>5.5122807017543858</v>
      </c>
      <c r="IF247" s="123">
        <v>134</v>
      </c>
      <c r="IG247" s="153">
        <v>1.4105263157894736</v>
      </c>
      <c r="IH247" s="123">
        <v>200</v>
      </c>
      <c r="II247" s="153">
        <v>0.70175438596491235</v>
      </c>
      <c r="IJ247" s="123">
        <v>115</v>
      </c>
      <c r="IK247" s="153">
        <v>1.2105263157894737</v>
      </c>
      <c r="IL247" s="95">
        <v>7</v>
      </c>
      <c r="IM247" s="95">
        <v>5</v>
      </c>
      <c r="IN247" s="95">
        <v>0</v>
      </c>
      <c r="IO247" s="95">
        <v>1</v>
      </c>
      <c r="IP247" s="95">
        <v>0</v>
      </c>
      <c r="IQ247" s="113">
        <v>20</v>
      </c>
      <c r="IR247" s="113" t="s">
        <v>1900</v>
      </c>
      <c r="IS247" s="113">
        <v>0.14000000000000001</v>
      </c>
      <c r="IT247" s="95">
        <v>23</v>
      </c>
      <c r="IU247" s="95">
        <v>5</v>
      </c>
      <c r="IV247" s="113">
        <v>5.2631578947368418E-2</v>
      </c>
      <c r="IW247" s="95" t="s">
        <v>1900</v>
      </c>
      <c r="IX247" s="95" t="s">
        <v>1900</v>
      </c>
      <c r="IY247" s="124" t="s">
        <v>1900</v>
      </c>
      <c r="IZ247" s="124" t="s">
        <v>1900</v>
      </c>
      <c r="JA247" s="182" t="s">
        <v>267</v>
      </c>
      <c r="JB247" s="182">
        <v>0</v>
      </c>
      <c r="JC247" s="230">
        <v>0</v>
      </c>
      <c r="JD247" s="205"/>
    </row>
    <row r="248" spans="1:264" s="35" customFormat="1" ht="29.25" customHeight="1">
      <c r="A248" s="122" t="s">
        <v>307</v>
      </c>
      <c r="B248" s="158" t="s">
        <v>307</v>
      </c>
      <c r="C248" s="158" t="s">
        <v>1768</v>
      </c>
      <c r="D248" s="55">
        <v>97</v>
      </c>
      <c r="E248" s="158" t="s">
        <v>1521</v>
      </c>
      <c r="F248" s="145">
        <v>97</v>
      </c>
      <c r="G248" s="55" t="s">
        <v>2244</v>
      </c>
      <c r="H248" s="123">
        <v>1437</v>
      </c>
      <c r="I248" s="123">
        <v>3031</v>
      </c>
      <c r="J248" s="124">
        <v>2.1092553999999999</v>
      </c>
      <c r="K248" s="124">
        <v>28.145859399999999</v>
      </c>
      <c r="L248" s="123">
        <v>1121</v>
      </c>
      <c r="M248" s="123">
        <v>1910</v>
      </c>
      <c r="N248" s="123">
        <v>115</v>
      </c>
      <c r="O248" s="123">
        <v>209</v>
      </c>
      <c r="P248" s="123">
        <v>245</v>
      </c>
      <c r="Q248" s="123">
        <v>247</v>
      </c>
      <c r="R248" s="123">
        <v>267</v>
      </c>
      <c r="S248" s="123">
        <v>384</v>
      </c>
      <c r="T248" s="123">
        <v>291</v>
      </c>
      <c r="U248" s="123">
        <v>331</v>
      </c>
      <c r="V248" s="123">
        <v>203</v>
      </c>
      <c r="W248" s="123">
        <v>172</v>
      </c>
      <c r="X248" s="123">
        <v>250</v>
      </c>
      <c r="Y248" s="123">
        <v>209</v>
      </c>
      <c r="Z248" s="123">
        <v>108</v>
      </c>
      <c r="AA248" s="123">
        <v>708</v>
      </c>
      <c r="AB248" s="123">
        <v>676</v>
      </c>
      <c r="AC248" s="123">
        <v>567</v>
      </c>
      <c r="AD248" s="123">
        <v>52</v>
      </c>
      <c r="AE248" s="123">
        <v>1370</v>
      </c>
      <c r="AF248" s="123">
        <v>1457</v>
      </c>
      <c r="AG248" s="123">
        <v>150</v>
      </c>
      <c r="AH248" s="123">
        <v>2</v>
      </c>
      <c r="AI248" s="123">
        <v>623</v>
      </c>
      <c r="AJ248" s="123">
        <v>219</v>
      </c>
      <c r="AK248" s="123">
        <v>30</v>
      </c>
      <c r="AL248" s="123">
        <v>23</v>
      </c>
      <c r="AM248" s="123">
        <v>150</v>
      </c>
      <c r="AN248" s="125">
        <v>565.81697981906746</v>
      </c>
      <c r="AO248" s="125">
        <v>416</v>
      </c>
      <c r="AP248" s="123">
        <v>27</v>
      </c>
      <c r="AQ248" s="123">
        <v>82</v>
      </c>
      <c r="AR248" s="123">
        <v>406</v>
      </c>
      <c r="AS248" s="123">
        <v>174</v>
      </c>
      <c r="AT248" s="123">
        <v>134</v>
      </c>
      <c r="AU248" s="123">
        <v>99</v>
      </c>
      <c r="AV248" s="123">
        <v>85</v>
      </c>
      <c r="AW248" s="123">
        <v>73</v>
      </c>
      <c r="AX248" s="123">
        <v>64</v>
      </c>
      <c r="AY248" s="123">
        <v>58</v>
      </c>
      <c r="AZ248" s="123">
        <v>235</v>
      </c>
      <c r="BA248" s="125">
        <v>103848.32980332829</v>
      </c>
      <c r="BB248" s="125">
        <v>19002.5</v>
      </c>
      <c r="BC248" s="123">
        <v>49</v>
      </c>
      <c r="BD248" s="123">
        <v>238</v>
      </c>
      <c r="BE248" s="123">
        <v>229</v>
      </c>
      <c r="BF248" s="123">
        <v>170</v>
      </c>
      <c r="BG248" s="123">
        <v>104</v>
      </c>
      <c r="BH248" s="123">
        <v>99</v>
      </c>
      <c r="BI248" s="123">
        <v>91</v>
      </c>
      <c r="BJ248" s="123">
        <v>78</v>
      </c>
      <c r="BK248" s="123">
        <v>57</v>
      </c>
      <c r="BL248" s="123">
        <v>40</v>
      </c>
      <c r="BM248" s="123">
        <v>40</v>
      </c>
      <c r="BN248" s="123">
        <v>33</v>
      </c>
      <c r="BO248" s="123">
        <v>20</v>
      </c>
      <c r="BP248" s="123">
        <v>7</v>
      </c>
      <c r="BQ248" s="123">
        <v>14</v>
      </c>
      <c r="BR248" s="123">
        <v>4</v>
      </c>
      <c r="BS248" s="123">
        <v>6</v>
      </c>
      <c r="BT248" s="123">
        <v>2</v>
      </c>
      <c r="BU248" s="123">
        <v>7</v>
      </c>
      <c r="BV248" s="123">
        <v>6</v>
      </c>
      <c r="BW248" s="123">
        <v>28</v>
      </c>
      <c r="BX248" s="123">
        <v>605</v>
      </c>
      <c r="BY248" s="125">
        <v>208250.18181818182</v>
      </c>
      <c r="BZ248" s="125">
        <v>34128</v>
      </c>
      <c r="CA248" s="123">
        <v>157</v>
      </c>
      <c r="CB248" s="125">
        <v>14021.541401273886</v>
      </c>
      <c r="CC248" s="125">
        <v>9552</v>
      </c>
      <c r="CD248" s="123">
        <v>565</v>
      </c>
      <c r="CE248" s="125">
        <v>16844.180530973452</v>
      </c>
      <c r="CF248" s="125">
        <v>12780</v>
      </c>
      <c r="CG248" s="123">
        <v>819</v>
      </c>
      <c r="CH248" s="123">
        <v>287</v>
      </c>
      <c r="CI248" s="123">
        <v>148</v>
      </c>
      <c r="CJ248" s="123">
        <v>44</v>
      </c>
      <c r="CK248" s="123">
        <v>14</v>
      </c>
      <c r="CL248" s="123">
        <v>24</v>
      </c>
      <c r="CM248" s="126">
        <v>1.6701461377870562E-2</v>
      </c>
      <c r="CN248" s="123">
        <v>102</v>
      </c>
      <c r="CO248" s="126">
        <v>7.0981210855949897E-2</v>
      </c>
      <c r="CP248" s="123">
        <v>563</v>
      </c>
      <c r="CQ248" s="123">
        <v>157</v>
      </c>
      <c r="CR248" s="126">
        <v>5.1798086440118775E-2</v>
      </c>
      <c r="CS248" s="123">
        <v>115</v>
      </c>
      <c r="CT248" s="126">
        <f t="shared" si="39"/>
        <v>8.0027835768963121E-2</v>
      </c>
      <c r="CU248" s="123">
        <v>806</v>
      </c>
      <c r="CV248" s="126">
        <f t="shared" si="40"/>
        <v>0.56089074460681976</v>
      </c>
      <c r="CW248" s="123">
        <v>33</v>
      </c>
      <c r="CX248" s="126">
        <f t="shared" si="41"/>
        <v>2.2964509394572025E-2</v>
      </c>
      <c r="CY248" s="123">
        <v>423</v>
      </c>
      <c r="CZ248" s="126">
        <f t="shared" si="42"/>
        <v>0.29436325678496866</v>
      </c>
      <c r="DA248" s="122" t="s">
        <v>2132</v>
      </c>
      <c r="DB248" s="55"/>
      <c r="DC248" s="55">
        <v>28</v>
      </c>
      <c r="DD248" s="55">
        <v>16</v>
      </c>
      <c r="DE248" s="78" t="s">
        <v>309</v>
      </c>
      <c r="DF248" s="127" t="s">
        <v>310</v>
      </c>
      <c r="DG248" s="78" t="s">
        <v>366</v>
      </c>
      <c r="DH248" s="127" t="s">
        <v>367</v>
      </c>
      <c r="DI248" s="78" t="s">
        <v>313</v>
      </c>
      <c r="DJ248" s="127" t="s">
        <v>314</v>
      </c>
      <c r="DK248" s="78" t="s">
        <v>795</v>
      </c>
      <c r="DL248" s="127" t="s">
        <v>1522</v>
      </c>
      <c r="DM248" s="127" t="s">
        <v>369</v>
      </c>
      <c r="DN248" s="55" t="s">
        <v>1897</v>
      </c>
      <c r="DO248" s="68">
        <v>18.867924528301884</v>
      </c>
      <c r="DP248" s="55" t="s">
        <v>1898</v>
      </c>
      <c r="DQ248" s="55" t="s">
        <v>272</v>
      </c>
      <c r="DR248" s="127" t="s">
        <v>370</v>
      </c>
      <c r="DS248" s="169" t="s">
        <v>2246</v>
      </c>
      <c r="DT248" s="77"/>
      <c r="DU248" s="78" t="s">
        <v>267</v>
      </c>
      <c r="DV248" s="123">
        <v>1470</v>
      </c>
      <c r="DW248" s="123">
        <v>1438</v>
      </c>
      <c r="DX248" s="55">
        <v>24</v>
      </c>
      <c r="DY248" s="55">
        <v>8</v>
      </c>
      <c r="DZ248" s="55">
        <v>36</v>
      </c>
      <c r="EA248" s="55">
        <v>216</v>
      </c>
      <c r="EB248" s="123">
        <v>917</v>
      </c>
      <c r="EC248" s="55">
        <v>300</v>
      </c>
      <c r="ED248" s="55">
        <v>1</v>
      </c>
      <c r="EE248" s="55">
        <v>0</v>
      </c>
      <c r="EF248" s="55">
        <v>0</v>
      </c>
      <c r="EG248" s="55">
        <v>0</v>
      </c>
      <c r="EH248" s="78">
        <v>9</v>
      </c>
      <c r="EI248" s="78">
        <v>1</v>
      </c>
      <c r="EJ248" s="127" t="s">
        <v>268</v>
      </c>
      <c r="EK248" s="127" t="s">
        <v>269</v>
      </c>
      <c r="EL248" s="81">
        <v>23011</v>
      </c>
      <c r="EM248" s="78">
        <v>58</v>
      </c>
      <c r="EN248" s="78" t="s">
        <v>525</v>
      </c>
      <c r="EO248" s="84">
        <v>105527</v>
      </c>
      <c r="EP248" s="78">
        <v>12.34</v>
      </c>
      <c r="EQ248" s="263">
        <v>102970.32223447401</v>
      </c>
      <c r="ER248" s="263">
        <v>538203.89086910605</v>
      </c>
      <c r="ES248" s="84">
        <f t="shared" si="43"/>
        <v>435233.56863463204</v>
      </c>
      <c r="ET248" s="113">
        <f t="shared" si="44"/>
        <v>0.80867785614073739</v>
      </c>
      <c r="EU248" s="55">
        <v>6</v>
      </c>
      <c r="EV248" s="55">
        <v>18</v>
      </c>
      <c r="EW248" s="55" t="s">
        <v>1898</v>
      </c>
      <c r="EX248" s="78" t="s">
        <v>390</v>
      </c>
      <c r="EY248" s="158"/>
      <c r="EZ248" s="158"/>
      <c r="FA248" s="78" t="s">
        <v>267</v>
      </c>
      <c r="FB248" s="55" t="s">
        <v>51</v>
      </c>
      <c r="FC248" s="55" t="s">
        <v>1898</v>
      </c>
      <c r="FD248" s="122"/>
      <c r="FE248" s="55"/>
      <c r="FF248" s="127" t="s">
        <v>267</v>
      </c>
      <c r="FG248" s="55" t="s">
        <v>1904</v>
      </c>
      <c r="FH248" s="78" t="s">
        <v>1523</v>
      </c>
      <c r="FI248" s="78" t="s">
        <v>374</v>
      </c>
      <c r="FJ248" s="55">
        <v>3804</v>
      </c>
      <c r="FK248" s="55">
        <v>4</v>
      </c>
      <c r="FL248" s="78" t="s">
        <v>375</v>
      </c>
      <c r="FM248" s="55"/>
      <c r="FN248" s="55" t="s">
        <v>1954</v>
      </c>
      <c r="FO248" s="55" t="s">
        <v>1900</v>
      </c>
      <c r="FP248" s="55">
        <v>5</v>
      </c>
      <c r="FQ248" s="125">
        <v>246995048.72164685</v>
      </c>
      <c r="FR248" s="125">
        <v>168023.84266778696</v>
      </c>
      <c r="FS248" s="55">
        <v>3.05</v>
      </c>
      <c r="FT248" s="55">
        <v>4</v>
      </c>
      <c r="FU248" s="55">
        <v>0</v>
      </c>
      <c r="FV248" s="125">
        <v>9335911.7699999996</v>
      </c>
      <c r="FW248" s="55">
        <v>0</v>
      </c>
      <c r="FX248" s="125">
        <v>1587233.17</v>
      </c>
      <c r="FY248" s="55">
        <v>0</v>
      </c>
      <c r="FZ248" s="125">
        <v>43318104.780000001</v>
      </c>
      <c r="GA248" s="55" t="s">
        <v>1900</v>
      </c>
      <c r="GB248" s="55" t="s">
        <v>1901</v>
      </c>
      <c r="GC248" s="55" t="s">
        <v>1900</v>
      </c>
      <c r="GD248" s="124">
        <v>87.26</v>
      </c>
      <c r="GE248" s="124">
        <v>38.53</v>
      </c>
      <c r="GF248" s="125">
        <v>8860301.4699999988</v>
      </c>
      <c r="GG248" s="125">
        <v>6161.5448331015286</v>
      </c>
      <c r="GH248" s="125">
        <v>18285257.449999999</v>
      </c>
      <c r="GI248" s="125">
        <v>12715.756223922113</v>
      </c>
      <c r="GJ248" s="125">
        <v>1780488.9300000002</v>
      </c>
      <c r="GK248" s="125">
        <v>1238.1703268428373</v>
      </c>
      <c r="GL248" s="125">
        <v>1540967.39</v>
      </c>
      <c r="GM248" s="125">
        <v>1071.6045827538246</v>
      </c>
      <c r="GN248" s="125">
        <v>1467607.78</v>
      </c>
      <c r="GO248" s="125">
        <v>1020.5895549374131</v>
      </c>
      <c r="GP248" s="125">
        <v>65922.13</v>
      </c>
      <c r="GQ248" s="125">
        <v>45.842927677329627</v>
      </c>
      <c r="GR248" s="125">
        <v>115084.74</v>
      </c>
      <c r="GS248" s="125">
        <v>80.031112656467315</v>
      </c>
      <c r="GT248" s="125">
        <v>13315186.479999999</v>
      </c>
      <c r="GU248" s="125">
        <v>9259.5177190542418</v>
      </c>
      <c r="GV248" s="125">
        <v>-708710.69999999925</v>
      </c>
      <c r="GW248" s="125">
        <v>-492.84471488177974</v>
      </c>
      <c r="GX248" s="55" t="s">
        <v>2247</v>
      </c>
      <c r="GY248" s="55">
        <v>0</v>
      </c>
      <c r="GZ248" s="55">
        <v>0</v>
      </c>
      <c r="HA248" s="55" t="s">
        <v>1898</v>
      </c>
      <c r="HB248" s="172">
        <v>0.52683433854199957</v>
      </c>
      <c r="HC248" s="123">
        <v>1266</v>
      </c>
      <c r="HD248" s="153">
        <v>0.29346314325452016</v>
      </c>
      <c r="HE248" s="123">
        <v>140</v>
      </c>
      <c r="HF248" s="153">
        <v>9.7357440890125171E-2</v>
      </c>
      <c r="HG248" s="123">
        <v>7457</v>
      </c>
      <c r="HH248" s="153">
        <v>1.7285581826611032</v>
      </c>
      <c r="HI248" s="123">
        <v>77</v>
      </c>
      <c r="HJ248" s="153">
        <v>5.3546592489568848E-2</v>
      </c>
      <c r="HK248" s="123">
        <v>3284</v>
      </c>
      <c r="HL248" s="153">
        <v>0.76124246638850257</v>
      </c>
      <c r="HM248" s="123">
        <v>36</v>
      </c>
      <c r="HN248" s="153">
        <v>2.5034770514603615E-2</v>
      </c>
      <c r="HO248" s="123">
        <v>2523</v>
      </c>
      <c r="HP248" s="153">
        <v>0.58484005563282337</v>
      </c>
      <c r="HQ248" s="123">
        <v>6346</v>
      </c>
      <c r="HR248" s="153">
        <v>1.4710245711636534</v>
      </c>
      <c r="HS248" s="123">
        <v>22</v>
      </c>
      <c r="HT248" s="153">
        <v>11</v>
      </c>
      <c r="HU248" s="123">
        <v>27</v>
      </c>
      <c r="HV248" s="153">
        <v>13.5</v>
      </c>
      <c r="HW248" s="123">
        <v>1046</v>
      </c>
      <c r="HX248" s="123">
        <v>348.66666666666669</v>
      </c>
      <c r="HY248" s="153">
        <v>1.6141975308641976</v>
      </c>
      <c r="HZ248" s="123">
        <v>38280</v>
      </c>
      <c r="IA248" s="153">
        <v>8.8734353268428379</v>
      </c>
      <c r="IB248" s="123">
        <v>104</v>
      </c>
      <c r="IC248" s="153">
        <v>7.2322670375521564E-2</v>
      </c>
      <c r="ID248" s="123">
        <v>26832</v>
      </c>
      <c r="IE248" s="153">
        <v>6.2197496522948539</v>
      </c>
      <c r="IF248" s="123">
        <v>1912</v>
      </c>
      <c r="IG248" s="153">
        <v>1.329624478442281</v>
      </c>
      <c r="IH248" s="123">
        <v>2166</v>
      </c>
      <c r="II248" s="153">
        <v>0.50208623087621695</v>
      </c>
      <c r="IJ248" s="123">
        <v>939</v>
      </c>
      <c r="IK248" s="153">
        <v>0.652990264255911</v>
      </c>
      <c r="IL248" s="95">
        <v>877</v>
      </c>
      <c r="IM248" s="95">
        <v>500</v>
      </c>
      <c r="IN248" s="95">
        <v>101</v>
      </c>
      <c r="IO248" s="95">
        <v>271</v>
      </c>
      <c r="IP248" s="95">
        <v>54</v>
      </c>
      <c r="IQ248" s="113">
        <v>54.2</v>
      </c>
      <c r="IR248" s="113">
        <v>53.47</v>
      </c>
      <c r="IS248" s="113">
        <v>0.31</v>
      </c>
      <c r="IT248" s="95">
        <v>23</v>
      </c>
      <c r="IU248" s="95">
        <v>21</v>
      </c>
      <c r="IV248" s="113">
        <v>1.4603616133518776E-2</v>
      </c>
      <c r="IW248" s="95">
        <v>9</v>
      </c>
      <c r="IX248" s="95">
        <v>26</v>
      </c>
      <c r="IY248" s="124">
        <f>(IW248/$DW248)*100</f>
        <v>0.62586926286509037</v>
      </c>
      <c r="IZ248" s="124">
        <f>(IX248/$DW248)*100</f>
        <v>1.8080667593880391</v>
      </c>
      <c r="JA248" s="182" t="s">
        <v>272</v>
      </c>
      <c r="JB248" s="182">
        <v>73</v>
      </c>
      <c r="JC248" s="230">
        <v>4.9659863945578232E-2</v>
      </c>
      <c r="JD248" s="205"/>
    </row>
    <row r="249" spans="1:264" s="35" customFormat="1" ht="29.25" customHeight="1">
      <c r="A249" s="122" t="s">
        <v>307</v>
      </c>
      <c r="B249" s="158" t="s">
        <v>307</v>
      </c>
      <c r="C249" s="158" t="s">
        <v>1686</v>
      </c>
      <c r="D249" s="55">
        <v>6</v>
      </c>
      <c r="E249" s="158" t="s">
        <v>1583</v>
      </c>
      <c r="F249" s="145">
        <v>6</v>
      </c>
      <c r="G249" s="55" t="s">
        <v>2248</v>
      </c>
      <c r="H249" s="123">
        <v>1503</v>
      </c>
      <c r="I249" s="123">
        <v>2864</v>
      </c>
      <c r="J249" s="124">
        <v>1.9055222999999999</v>
      </c>
      <c r="K249" s="124">
        <v>26.432668</v>
      </c>
      <c r="L249" s="123">
        <v>1128</v>
      </c>
      <c r="M249" s="123">
        <v>1736</v>
      </c>
      <c r="N249" s="123">
        <v>96</v>
      </c>
      <c r="O249" s="123">
        <v>157</v>
      </c>
      <c r="P249" s="123">
        <v>175</v>
      </c>
      <c r="Q249" s="123">
        <v>169</v>
      </c>
      <c r="R249" s="123">
        <v>171</v>
      </c>
      <c r="S249" s="123">
        <v>286</v>
      </c>
      <c r="T249" s="123">
        <v>256</v>
      </c>
      <c r="U249" s="123">
        <v>281</v>
      </c>
      <c r="V249" s="123">
        <v>211</v>
      </c>
      <c r="W249" s="123">
        <v>254</v>
      </c>
      <c r="X249" s="123">
        <v>431</v>
      </c>
      <c r="Y249" s="123">
        <v>242</v>
      </c>
      <c r="Z249" s="123">
        <v>135</v>
      </c>
      <c r="AA249" s="123">
        <v>531</v>
      </c>
      <c r="AB249" s="123">
        <v>963</v>
      </c>
      <c r="AC249" s="123">
        <v>808</v>
      </c>
      <c r="AD249" s="123">
        <v>134</v>
      </c>
      <c r="AE249" s="123">
        <v>566</v>
      </c>
      <c r="AF249" s="123">
        <v>1343</v>
      </c>
      <c r="AG249" s="123">
        <v>809</v>
      </c>
      <c r="AH249" s="123">
        <v>12</v>
      </c>
      <c r="AI249" s="123">
        <v>734</v>
      </c>
      <c r="AJ249" s="123">
        <v>183</v>
      </c>
      <c r="AK249" s="123">
        <v>51</v>
      </c>
      <c r="AL249" s="123">
        <v>26</v>
      </c>
      <c r="AM249" s="123">
        <v>151</v>
      </c>
      <c r="AN249" s="125">
        <v>534.23286759813709</v>
      </c>
      <c r="AO249" s="125">
        <v>371</v>
      </c>
      <c r="AP249" s="123">
        <v>30</v>
      </c>
      <c r="AQ249" s="123">
        <v>76</v>
      </c>
      <c r="AR249" s="123">
        <v>491</v>
      </c>
      <c r="AS249" s="123">
        <v>216</v>
      </c>
      <c r="AT249" s="123">
        <v>135</v>
      </c>
      <c r="AU249" s="123">
        <v>94</v>
      </c>
      <c r="AV249" s="123">
        <v>74</v>
      </c>
      <c r="AW249" s="123">
        <v>74</v>
      </c>
      <c r="AX249" s="123">
        <v>47</v>
      </c>
      <c r="AY249" s="123">
        <v>47</v>
      </c>
      <c r="AZ249" s="123">
        <v>219</v>
      </c>
      <c r="BA249" s="125">
        <v>28334.974324324325</v>
      </c>
      <c r="BB249" s="125">
        <v>15839</v>
      </c>
      <c r="BC249" s="123">
        <v>69</v>
      </c>
      <c r="BD249" s="123">
        <v>249</v>
      </c>
      <c r="BE249" s="123">
        <v>374</v>
      </c>
      <c r="BF249" s="123">
        <v>181</v>
      </c>
      <c r="BG249" s="123">
        <v>128</v>
      </c>
      <c r="BH249" s="123">
        <v>95</v>
      </c>
      <c r="BI249" s="123">
        <v>80</v>
      </c>
      <c r="BJ249" s="123">
        <v>54</v>
      </c>
      <c r="BK249" s="123">
        <v>47</v>
      </c>
      <c r="BL249" s="123">
        <v>35</v>
      </c>
      <c r="BM249" s="123">
        <v>34</v>
      </c>
      <c r="BN249" s="123">
        <v>21</v>
      </c>
      <c r="BO249" s="123">
        <v>20</v>
      </c>
      <c r="BP249" s="123">
        <v>18</v>
      </c>
      <c r="BQ249" s="123">
        <v>9</v>
      </c>
      <c r="BR249" s="123">
        <v>18</v>
      </c>
      <c r="BS249" s="123">
        <v>3</v>
      </c>
      <c r="BT249" s="123">
        <v>7</v>
      </c>
      <c r="BU249" s="123">
        <v>8</v>
      </c>
      <c r="BV249" s="123">
        <v>6</v>
      </c>
      <c r="BW249" s="123">
        <v>24</v>
      </c>
      <c r="BX249" s="123">
        <v>651</v>
      </c>
      <c r="BY249" s="125">
        <v>46443.112135176649</v>
      </c>
      <c r="BZ249" s="125">
        <v>30770</v>
      </c>
      <c r="CA249" s="123">
        <v>122</v>
      </c>
      <c r="CB249" s="125">
        <v>12273.836065573771</v>
      </c>
      <c r="CC249" s="125">
        <v>6888</v>
      </c>
      <c r="CD249" s="123">
        <v>725</v>
      </c>
      <c r="CE249" s="125">
        <v>14962.841379310345</v>
      </c>
      <c r="CF249" s="125">
        <v>11208</v>
      </c>
      <c r="CG249" s="123">
        <v>1031</v>
      </c>
      <c r="CH249" s="123">
        <v>236</v>
      </c>
      <c r="CI249" s="123">
        <v>139</v>
      </c>
      <c r="CJ249" s="123">
        <v>57</v>
      </c>
      <c r="CK249" s="123">
        <v>12</v>
      </c>
      <c r="CL249" s="123">
        <v>17</v>
      </c>
      <c r="CM249" s="126">
        <v>1.1310711909514305E-2</v>
      </c>
      <c r="CN249" s="123">
        <v>102</v>
      </c>
      <c r="CO249" s="126">
        <v>6.7864271457085831E-2</v>
      </c>
      <c r="CP249" s="123">
        <v>741</v>
      </c>
      <c r="CQ249" s="123">
        <v>121</v>
      </c>
      <c r="CR249" s="126">
        <v>4.2248603351955308E-2</v>
      </c>
      <c r="CS249" s="123">
        <v>238</v>
      </c>
      <c r="CT249" s="126">
        <f t="shared" si="39"/>
        <v>0.15834996673320026</v>
      </c>
      <c r="CU249" s="123">
        <v>765</v>
      </c>
      <c r="CV249" s="126">
        <f t="shared" si="40"/>
        <v>0.50898203592814373</v>
      </c>
      <c r="CW249" s="123">
        <v>130</v>
      </c>
      <c r="CX249" s="126">
        <f t="shared" si="41"/>
        <v>8.6493679308050561E-2</v>
      </c>
      <c r="CY249" s="123">
        <v>446</v>
      </c>
      <c r="CZ249" s="126">
        <f t="shared" si="42"/>
        <v>0.29673985362608118</v>
      </c>
      <c r="DA249" s="122" t="s">
        <v>2129</v>
      </c>
      <c r="DB249" s="55"/>
      <c r="DC249" s="55">
        <v>72</v>
      </c>
      <c r="DD249" s="55">
        <v>10</v>
      </c>
      <c r="DE249" s="78" t="s">
        <v>396</v>
      </c>
      <c r="DF249" s="127" t="s">
        <v>397</v>
      </c>
      <c r="DG249" s="78" t="s">
        <v>398</v>
      </c>
      <c r="DH249" s="127" t="s">
        <v>399</v>
      </c>
      <c r="DI249" s="78" t="s">
        <v>389</v>
      </c>
      <c r="DJ249" s="127" t="s">
        <v>400</v>
      </c>
      <c r="DK249" s="78" t="s">
        <v>384</v>
      </c>
      <c r="DL249" s="127" t="s">
        <v>385</v>
      </c>
      <c r="DM249" s="127" t="s">
        <v>403</v>
      </c>
      <c r="DN249" s="55" t="s">
        <v>1897</v>
      </c>
      <c r="DO249" s="68">
        <v>8.4326839197441092</v>
      </c>
      <c r="DP249" s="55" t="s">
        <v>1898</v>
      </c>
      <c r="DQ249" s="55" t="s">
        <v>272</v>
      </c>
      <c r="DR249" s="127" t="s">
        <v>387</v>
      </c>
      <c r="DS249" s="169" t="s">
        <v>2249</v>
      </c>
      <c r="DT249" s="77"/>
      <c r="DU249" s="78" t="s">
        <v>267</v>
      </c>
      <c r="DV249" s="123">
        <v>1531</v>
      </c>
      <c r="DW249" s="123">
        <v>1506</v>
      </c>
      <c r="DX249" s="55">
        <v>18</v>
      </c>
      <c r="DY249" s="55">
        <v>7</v>
      </c>
      <c r="DZ249" s="55">
        <v>121</v>
      </c>
      <c r="EA249" s="55">
        <v>562</v>
      </c>
      <c r="EB249" s="123">
        <v>669</v>
      </c>
      <c r="EC249" s="55">
        <v>178</v>
      </c>
      <c r="ED249" s="55">
        <v>1</v>
      </c>
      <c r="EE249" s="55">
        <v>0</v>
      </c>
      <c r="EF249" s="55">
        <v>0</v>
      </c>
      <c r="EG249" s="55">
        <v>0</v>
      </c>
      <c r="EH249" s="78">
        <v>20</v>
      </c>
      <c r="EI249" s="78">
        <v>0</v>
      </c>
      <c r="EJ249" s="127" t="s">
        <v>268</v>
      </c>
      <c r="EK249" s="127" t="s">
        <v>269</v>
      </c>
      <c r="EL249" s="81">
        <v>14940</v>
      </c>
      <c r="EM249" s="78">
        <v>80</v>
      </c>
      <c r="EN249" s="78" t="s">
        <v>271</v>
      </c>
      <c r="EO249" s="84">
        <v>171144</v>
      </c>
      <c r="EP249" s="78">
        <v>13</v>
      </c>
      <c r="EQ249" s="263">
        <v>169612.65687378799</v>
      </c>
      <c r="ER249" s="263">
        <v>571962.51791976602</v>
      </c>
      <c r="ES249" s="84">
        <f t="shared" si="43"/>
        <v>402349.86104597803</v>
      </c>
      <c r="ET249" s="113">
        <f t="shared" si="44"/>
        <v>0.70345494405704923</v>
      </c>
      <c r="EU249" s="55">
        <v>8</v>
      </c>
      <c r="EV249" s="55">
        <v>46</v>
      </c>
      <c r="EW249" s="55" t="s">
        <v>1898</v>
      </c>
      <c r="EX249" s="78" t="s">
        <v>1584</v>
      </c>
      <c r="EY249" s="158"/>
      <c r="EZ249" s="158"/>
      <c r="FA249" s="78" t="s">
        <v>267</v>
      </c>
      <c r="FB249" s="55" t="s">
        <v>51</v>
      </c>
      <c r="FC249" s="55" t="s">
        <v>1898</v>
      </c>
      <c r="FD249" s="122"/>
      <c r="FE249" s="55"/>
      <c r="FF249" s="127" t="s">
        <v>267</v>
      </c>
      <c r="FG249" s="55" t="s">
        <v>272</v>
      </c>
      <c r="FH249" s="78" t="s">
        <v>1585</v>
      </c>
      <c r="FI249" s="78" t="s">
        <v>515</v>
      </c>
      <c r="FJ249" s="55">
        <v>3809</v>
      </c>
      <c r="FK249" s="55">
        <v>1</v>
      </c>
      <c r="FL249" s="78" t="s">
        <v>516</v>
      </c>
      <c r="FM249" s="55"/>
      <c r="FN249" s="55" t="s">
        <v>1900</v>
      </c>
      <c r="FO249" s="55" t="s">
        <v>1900</v>
      </c>
      <c r="FP249" s="55">
        <v>1</v>
      </c>
      <c r="FQ249" s="125">
        <v>237184950.39079493</v>
      </c>
      <c r="FR249" s="125">
        <v>154921.58745316457</v>
      </c>
      <c r="FS249" s="55">
        <v>2.84</v>
      </c>
      <c r="FT249" s="55">
        <v>3</v>
      </c>
      <c r="FU249" s="55">
        <v>0</v>
      </c>
      <c r="FV249" s="125">
        <v>2240978.27</v>
      </c>
      <c r="FW249" s="55">
        <v>0</v>
      </c>
      <c r="FX249" s="125">
        <v>1436988.66</v>
      </c>
      <c r="FY249" s="55">
        <v>0</v>
      </c>
      <c r="FZ249" s="125">
        <v>19013791.460000001</v>
      </c>
      <c r="GA249" s="55" t="s">
        <v>1900</v>
      </c>
      <c r="GB249" s="55" t="s">
        <v>1901</v>
      </c>
      <c r="GC249" s="55" t="s">
        <v>1900</v>
      </c>
      <c r="GD249" s="124">
        <v>96.12</v>
      </c>
      <c r="GE249" s="124">
        <v>26.76</v>
      </c>
      <c r="GF249" s="125">
        <v>9298304.7100000009</v>
      </c>
      <c r="GG249" s="125">
        <v>6174.1731142098279</v>
      </c>
      <c r="GH249" s="125">
        <v>16007812.260000002</v>
      </c>
      <c r="GI249" s="125">
        <v>10629.357410358567</v>
      </c>
      <c r="GJ249" s="125">
        <v>1573291.1</v>
      </c>
      <c r="GK249" s="125">
        <v>1044.682005312085</v>
      </c>
      <c r="GL249" s="125">
        <v>1558762.72</v>
      </c>
      <c r="GM249" s="125">
        <v>1035.0350066401063</v>
      </c>
      <c r="GN249" s="125">
        <v>1268643.6399999999</v>
      </c>
      <c r="GO249" s="125">
        <v>842.3928552456839</v>
      </c>
      <c r="GP249" s="125">
        <v>54235.72</v>
      </c>
      <c r="GQ249" s="125">
        <v>36.013094289508636</v>
      </c>
      <c r="GR249" s="125">
        <v>264931.97000000003</v>
      </c>
      <c r="GS249" s="125">
        <v>175.9176427622842</v>
      </c>
      <c r="GT249" s="125">
        <v>11287947.110000003</v>
      </c>
      <c r="GU249" s="125">
        <v>7495.3168061089</v>
      </c>
      <c r="GV249" s="125">
        <v>468430.30000000075</v>
      </c>
      <c r="GW249" s="125">
        <v>311.04269588313463</v>
      </c>
      <c r="GX249" s="55">
        <v>0</v>
      </c>
      <c r="GY249" s="55">
        <v>0</v>
      </c>
      <c r="GZ249" s="55">
        <v>0</v>
      </c>
      <c r="HA249" s="55" t="s">
        <v>1901</v>
      </c>
      <c r="HB249" s="172">
        <v>0.64945041671710713</v>
      </c>
      <c r="HC249" s="123">
        <v>850</v>
      </c>
      <c r="HD249" s="153">
        <v>0.18813634351482955</v>
      </c>
      <c r="HE249" s="123">
        <v>130</v>
      </c>
      <c r="HF249" s="153">
        <v>8.632138114209828E-2</v>
      </c>
      <c r="HG249" s="123">
        <v>4601</v>
      </c>
      <c r="HH249" s="153">
        <v>1.0183709606020364</v>
      </c>
      <c r="HI249" s="123">
        <v>60</v>
      </c>
      <c r="HJ249" s="153">
        <v>3.9840637450199202E-2</v>
      </c>
      <c r="HK249" s="123">
        <v>2312</v>
      </c>
      <c r="HL249" s="153">
        <v>0.51173085436033638</v>
      </c>
      <c r="HM249" s="123">
        <v>19</v>
      </c>
      <c r="HN249" s="153">
        <v>1.2616201859229747E-2</v>
      </c>
      <c r="HO249" s="123">
        <v>3094</v>
      </c>
      <c r="HP249" s="153">
        <v>0.68481629039397962</v>
      </c>
      <c r="HQ249" s="123">
        <v>2690</v>
      </c>
      <c r="HR249" s="153">
        <v>0.59539619300575475</v>
      </c>
      <c r="HS249" s="123">
        <v>8</v>
      </c>
      <c r="HT249" s="153">
        <v>4</v>
      </c>
      <c r="HU249" s="123">
        <v>12</v>
      </c>
      <c r="HV249" s="153">
        <v>6</v>
      </c>
      <c r="HW249" s="123">
        <v>600</v>
      </c>
      <c r="HX249" s="123">
        <v>200</v>
      </c>
      <c r="HY249" s="153">
        <v>0.36231884057971014</v>
      </c>
      <c r="HZ249" s="123">
        <v>28624</v>
      </c>
      <c r="IA249" s="153">
        <v>6.3355467020805669</v>
      </c>
      <c r="IB249" s="123">
        <v>95</v>
      </c>
      <c r="IC249" s="153">
        <v>6.3081009296148738E-2</v>
      </c>
      <c r="ID249" s="123">
        <v>17026</v>
      </c>
      <c r="IE249" s="153">
        <v>3.7684816290393979</v>
      </c>
      <c r="IF249" s="123">
        <v>1519</v>
      </c>
      <c r="IG249" s="153">
        <v>1.0086321381142098</v>
      </c>
      <c r="IH249" s="123">
        <v>1636</v>
      </c>
      <c r="II249" s="153">
        <v>0.36210712704736614</v>
      </c>
      <c r="IJ249" s="123">
        <v>489</v>
      </c>
      <c r="IK249" s="153">
        <v>0.3247011952191235</v>
      </c>
      <c r="IL249" s="95">
        <v>0</v>
      </c>
      <c r="IM249" s="95">
        <v>0</v>
      </c>
      <c r="IN249" s="95">
        <v>0</v>
      </c>
      <c r="IO249" s="95">
        <v>0</v>
      </c>
      <c r="IP249" s="95">
        <v>0</v>
      </c>
      <c r="IQ249" s="113" t="s">
        <v>1900</v>
      </c>
      <c r="IR249" s="113" t="s">
        <v>1900</v>
      </c>
      <c r="IS249" s="113" t="s">
        <v>1900</v>
      </c>
      <c r="IT249" s="95">
        <v>50</v>
      </c>
      <c r="IU249" s="95">
        <v>35</v>
      </c>
      <c r="IV249" s="113">
        <v>2.3240371845949535E-2</v>
      </c>
      <c r="IW249" s="95">
        <v>7</v>
      </c>
      <c r="IX249" s="95">
        <v>31</v>
      </c>
      <c r="IY249" s="124">
        <f>(IW249/$DW249)*100</f>
        <v>0.46480743691899074</v>
      </c>
      <c r="IZ249" s="124">
        <f>(IX249/$DW249)*100</f>
        <v>2.0584329349269588</v>
      </c>
      <c r="JA249" s="182" t="s">
        <v>272</v>
      </c>
      <c r="JB249" s="182">
        <v>26</v>
      </c>
      <c r="JC249" s="230">
        <v>1.6982364467668192E-2</v>
      </c>
      <c r="JD249" s="205"/>
    </row>
    <row r="250" spans="1:264" s="35" customFormat="1" ht="29.25" customHeight="1">
      <c r="A250" s="122" t="s">
        <v>307</v>
      </c>
      <c r="B250" s="158" t="s">
        <v>307</v>
      </c>
      <c r="C250" s="158" t="s">
        <v>1686</v>
      </c>
      <c r="D250" s="55">
        <v>6</v>
      </c>
      <c r="E250" s="158" t="s">
        <v>1587</v>
      </c>
      <c r="F250" s="145">
        <v>7</v>
      </c>
      <c r="G250" s="55" t="s">
        <v>2248</v>
      </c>
      <c r="H250" s="123">
        <v>237</v>
      </c>
      <c r="I250" s="123">
        <v>537</v>
      </c>
      <c r="J250" s="124">
        <v>2.2658228</v>
      </c>
      <c r="K250" s="124">
        <v>25.827848100000001</v>
      </c>
      <c r="L250" s="123">
        <v>220</v>
      </c>
      <c r="M250" s="123">
        <v>317</v>
      </c>
      <c r="N250" s="123">
        <v>16</v>
      </c>
      <c r="O250" s="123">
        <v>26</v>
      </c>
      <c r="P250" s="123">
        <v>35</v>
      </c>
      <c r="Q250" s="123">
        <v>47</v>
      </c>
      <c r="R250" s="123">
        <v>40</v>
      </c>
      <c r="S250" s="123">
        <v>60</v>
      </c>
      <c r="T250" s="123">
        <v>48</v>
      </c>
      <c r="U250" s="123">
        <v>53</v>
      </c>
      <c r="V250" s="123">
        <v>36</v>
      </c>
      <c r="W250" s="123">
        <v>56</v>
      </c>
      <c r="X250" s="123">
        <v>75</v>
      </c>
      <c r="Y250" s="123">
        <v>29</v>
      </c>
      <c r="Z250" s="123">
        <v>16</v>
      </c>
      <c r="AA250" s="123">
        <v>103</v>
      </c>
      <c r="AB250" s="123">
        <v>148</v>
      </c>
      <c r="AC250" s="123">
        <v>120</v>
      </c>
      <c r="AD250" s="123">
        <v>25</v>
      </c>
      <c r="AE250" s="123">
        <v>116</v>
      </c>
      <c r="AF250" s="123">
        <v>244</v>
      </c>
      <c r="AG250" s="123">
        <v>152</v>
      </c>
      <c r="AH250" s="123">
        <v>0</v>
      </c>
      <c r="AI250" s="123">
        <v>111</v>
      </c>
      <c r="AJ250" s="123">
        <v>27</v>
      </c>
      <c r="AK250" s="123">
        <v>9</v>
      </c>
      <c r="AL250" s="123">
        <v>2</v>
      </c>
      <c r="AM250" s="123">
        <v>23</v>
      </c>
      <c r="AN250" s="125">
        <v>557.18987341772151</v>
      </c>
      <c r="AO250" s="125">
        <v>427</v>
      </c>
      <c r="AP250" s="123">
        <v>6</v>
      </c>
      <c r="AQ250" s="123">
        <v>9</v>
      </c>
      <c r="AR250" s="123">
        <v>74</v>
      </c>
      <c r="AS250" s="123">
        <v>25</v>
      </c>
      <c r="AT250" s="123">
        <v>21</v>
      </c>
      <c r="AU250" s="123">
        <v>20</v>
      </c>
      <c r="AV250" s="123">
        <v>15</v>
      </c>
      <c r="AW250" s="123">
        <v>14</v>
      </c>
      <c r="AX250" s="123">
        <v>9</v>
      </c>
      <c r="AY250" s="123">
        <v>10</v>
      </c>
      <c r="AZ250" s="123">
        <v>34</v>
      </c>
      <c r="BA250" s="125">
        <v>28338.105485232067</v>
      </c>
      <c r="BB250" s="125">
        <v>19536</v>
      </c>
      <c r="BC250" s="123">
        <v>11</v>
      </c>
      <c r="BD250" s="123">
        <v>36</v>
      </c>
      <c r="BE250" s="123">
        <v>43</v>
      </c>
      <c r="BF250" s="123">
        <v>30</v>
      </c>
      <c r="BG250" s="123">
        <v>22</v>
      </c>
      <c r="BH250" s="123">
        <v>14</v>
      </c>
      <c r="BI250" s="123">
        <v>15</v>
      </c>
      <c r="BJ250" s="123">
        <v>13</v>
      </c>
      <c r="BK250" s="123">
        <v>15</v>
      </c>
      <c r="BL250" s="123">
        <v>5</v>
      </c>
      <c r="BM250" s="123">
        <v>5</v>
      </c>
      <c r="BN250" s="123">
        <v>9</v>
      </c>
      <c r="BO250" s="123">
        <v>2</v>
      </c>
      <c r="BP250" s="123">
        <v>2</v>
      </c>
      <c r="BQ250" s="123">
        <v>1</v>
      </c>
      <c r="BR250" s="123">
        <v>1</v>
      </c>
      <c r="BS250" s="123">
        <v>2</v>
      </c>
      <c r="BT250" s="123">
        <v>2</v>
      </c>
      <c r="BU250" s="123">
        <v>1</v>
      </c>
      <c r="BV250" s="123">
        <v>1</v>
      </c>
      <c r="BW250" s="123">
        <v>7</v>
      </c>
      <c r="BX250" s="123">
        <v>120</v>
      </c>
      <c r="BY250" s="125">
        <v>41264.64166666667</v>
      </c>
      <c r="BZ250" s="125">
        <v>34122</v>
      </c>
      <c r="CA250" s="123">
        <v>25</v>
      </c>
      <c r="CB250" s="125">
        <v>18322.560000000001</v>
      </c>
      <c r="CC250" s="125">
        <v>12799</v>
      </c>
      <c r="CD250" s="123">
        <v>95</v>
      </c>
      <c r="CE250" s="125">
        <v>15565.536842105263</v>
      </c>
      <c r="CF250" s="125">
        <v>11712</v>
      </c>
      <c r="CG250" s="123">
        <v>153</v>
      </c>
      <c r="CH250" s="123">
        <v>46</v>
      </c>
      <c r="CI250" s="123">
        <v>23</v>
      </c>
      <c r="CJ250" s="123">
        <v>10</v>
      </c>
      <c r="CK250" s="123">
        <v>5</v>
      </c>
      <c r="CL250" s="123">
        <v>5</v>
      </c>
      <c r="CM250" s="126">
        <v>2.1097046413502109E-2</v>
      </c>
      <c r="CN250" s="123">
        <v>12</v>
      </c>
      <c r="CO250" s="126">
        <v>5.0632911392405063E-2</v>
      </c>
      <c r="CP250" s="123">
        <v>112</v>
      </c>
      <c r="CQ250" s="123">
        <v>21</v>
      </c>
      <c r="CR250" s="126">
        <v>3.9106145251396648E-2</v>
      </c>
      <c r="CS250" s="123">
        <v>31</v>
      </c>
      <c r="CT250" s="126">
        <f t="shared" si="39"/>
        <v>0.13080168776371309</v>
      </c>
      <c r="CU250" s="123">
        <v>92</v>
      </c>
      <c r="CV250" s="126">
        <f t="shared" si="40"/>
        <v>0.3881856540084388</v>
      </c>
      <c r="CW250" s="123">
        <v>18</v>
      </c>
      <c r="CX250" s="126">
        <f t="shared" si="41"/>
        <v>7.5949367088607597E-2</v>
      </c>
      <c r="CY250" s="123">
        <v>52</v>
      </c>
      <c r="CZ250" s="126">
        <f t="shared" si="42"/>
        <v>0.21940928270042195</v>
      </c>
      <c r="DA250" s="122" t="s">
        <v>2129</v>
      </c>
      <c r="DB250" s="55"/>
      <c r="DC250" s="55">
        <v>0</v>
      </c>
      <c r="DD250" s="55">
        <v>0</v>
      </c>
      <c r="DE250" s="78" t="s">
        <v>396</v>
      </c>
      <c r="DF250" s="127" t="s">
        <v>397</v>
      </c>
      <c r="DG250" s="78" t="s">
        <v>398</v>
      </c>
      <c r="DH250" s="127" t="s">
        <v>399</v>
      </c>
      <c r="DI250" s="78" t="s">
        <v>389</v>
      </c>
      <c r="DJ250" s="127" t="s">
        <v>400</v>
      </c>
      <c r="DK250" s="78" t="s">
        <v>384</v>
      </c>
      <c r="DL250" s="127" t="s">
        <v>385</v>
      </c>
      <c r="DM250" s="127" t="s">
        <v>403</v>
      </c>
      <c r="DN250" s="55" t="s">
        <v>1897</v>
      </c>
      <c r="DO250" s="68">
        <v>8.4326839197441092</v>
      </c>
      <c r="DP250" s="55" t="s">
        <v>1898</v>
      </c>
      <c r="DQ250" s="55" t="s">
        <v>272</v>
      </c>
      <c r="DR250" s="127" t="s">
        <v>387</v>
      </c>
      <c r="DS250" s="169" t="s">
        <v>2249</v>
      </c>
      <c r="DT250" s="77"/>
      <c r="DU250" s="78" t="s">
        <v>267</v>
      </c>
      <c r="DV250" s="123">
        <v>240</v>
      </c>
      <c r="DW250" s="123">
        <v>237</v>
      </c>
      <c r="DX250" s="55">
        <v>1</v>
      </c>
      <c r="DY250" s="55">
        <v>2</v>
      </c>
      <c r="DZ250" s="55">
        <v>0</v>
      </c>
      <c r="EA250" s="55">
        <v>48</v>
      </c>
      <c r="EB250" s="123">
        <v>144</v>
      </c>
      <c r="EC250" s="55">
        <v>48</v>
      </c>
      <c r="ED250" s="55">
        <v>0</v>
      </c>
      <c r="EE250" s="55">
        <v>0</v>
      </c>
      <c r="EF250" s="55">
        <v>0</v>
      </c>
      <c r="EG250" s="55">
        <v>0</v>
      </c>
      <c r="EH250" s="78">
        <v>4</v>
      </c>
      <c r="EI250" s="78">
        <v>0</v>
      </c>
      <c r="EJ250" s="127" t="s">
        <v>268</v>
      </c>
      <c r="EK250" s="127" t="s">
        <v>269</v>
      </c>
      <c r="EL250" s="81">
        <v>14909</v>
      </c>
      <c r="EM250" s="78">
        <v>80</v>
      </c>
      <c r="EN250" s="78" t="s">
        <v>271</v>
      </c>
      <c r="EO250" s="84">
        <v>28827</v>
      </c>
      <c r="EP250" s="78">
        <v>2.23</v>
      </c>
      <c r="EQ250" s="263">
        <v>29258.076977207402</v>
      </c>
      <c r="ER250" s="263">
        <v>98060.983377271696</v>
      </c>
      <c r="ES250" s="84">
        <f t="shared" si="43"/>
        <v>68802.906400064297</v>
      </c>
      <c r="ET250" s="113">
        <f t="shared" si="44"/>
        <v>0.70163386120000149</v>
      </c>
      <c r="EU250" s="55">
        <v>0</v>
      </c>
      <c r="EV250" s="55">
        <v>8</v>
      </c>
      <c r="EW250" s="55" t="s">
        <v>1898</v>
      </c>
      <c r="EX250" s="78" t="s">
        <v>291</v>
      </c>
      <c r="EY250" s="158"/>
      <c r="EZ250" s="158"/>
      <c r="FA250" s="78" t="s">
        <v>267</v>
      </c>
      <c r="FB250" s="55" t="s">
        <v>51</v>
      </c>
      <c r="FC250" s="55" t="s">
        <v>1898</v>
      </c>
      <c r="FD250" s="122"/>
      <c r="FE250" s="55"/>
      <c r="FF250" s="127" t="s">
        <v>267</v>
      </c>
      <c r="FG250" s="55" t="s">
        <v>272</v>
      </c>
      <c r="FH250" s="78" t="s">
        <v>1585</v>
      </c>
      <c r="FI250" s="78" t="s">
        <v>515</v>
      </c>
      <c r="FJ250" s="55">
        <v>3809</v>
      </c>
      <c r="FK250" s="55">
        <v>1</v>
      </c>
      <c r="FL250" s="78" t="s">
        <v>516</v>
      </c>
      <c r="FM250" s="55"/>
      <c r="FN250" s="55" t="s">
        <v>1900</v>
      </c>
      <c r="FO250" s="55" t="s">
        <v>1900</v>
      </c>
      <c r="FP250" s="55">
        <v>1</v>
      </c>
      <c r="FQ250" s="125">
        <v>46747298.065118141</v>
      </c>
      <c r="FR250" s="125">
        <v>194780.40860465894</v>
      </c>
      <c r="FS250" s="55">
        <v>2.12</v>
      </c>
      <c r="FT250" s="55" t="s">
        <v>1920</v>
      </c>
      <c r="FU250" s="55">
        <v>0</v>
      </c>
      <c r="FV250" s="125">
        <v>0</v>
      </c>
      <c r="FW250" s="55">
        <v>0</v>
      </c>
      <c r="FX250" s="125">
        <v>405571.22</v>
      </c>
      <c r="FY250" s="55">
        <v>0</v>
      </c>
      <c r="FZ250" s="125">
        <v>2179015.89</v>
      </c>
      <c r="GA250" s="55" t="s">
        <v>1900</v>
      </c>
      <c r="GB250" s="55" t="s">
        <v>1901</v>
      </c>
      <c r="GC250" s="55" t="s">
        <v>1900</v>
      </c>
      <c r="GD250" s="124">
        <v>95.43</v>
      </c>
      <c r="GE250" s="124">
        <v>31.65</v>
      </c>
      <c r="GF250" s="125">
        <v>1502105.3099999998</v>
      </c>
      <c r="GG250" s="125">
        <v>6337.9970886075944</v>
      </c>
      <c r="GH250" s="125">
        <v>2716738.24</v>
      </c>
      <c r="GI250" s="125">
        <v>11463.030548523207</v>
      </c>
      <c r="GJ250" s="125">
        <v>324561.62</v>
      </c>
      <c r="GK250" s="125">
        <v>1369.4583122362869</v>
      </c>
      <c r="GL250" s="125">
        <v>244001.47</v>
      </c>
      <c r="GM250" s="125">
        <v>1029.5420675105486</v>
      </c>
      <c r="GN250" s="125">
        <v>103980.47</v>
      </c>
      <c r="GO250" s="125">
        <v>438.73616033755275</v>
      </c>
      <c r="GP250" s="125">
        <v>6026.79</v>
      </c>
      <c r="GQ250" s="125">
        <v>25.429493670886075</v>
      </c>
      <c r="GR250" s="125">
        <v>474.43</v>
      </c>
      <c r="GS250" s="125">
        <v>2.0018143459915612</v>
      </c>
      <c r="GT250" s="125">
        <v>2037693.4600000002</v>
      </c>
      <c r="GU250" s="125">
        <v>8597.8627004219416</v>
      </c>
      <c r="GV250" s="125">
        <v>-31181.710000000428</v>
      </c>
      <c r="GW250" s="125">
        <v>-131.56839662447439</v>
      </c>
      <c r="GX250" s="55">
        <v>0</v>
      </c>
      <c r="GY250" s="55">
        <v>0</v>
      </c>
      <c r="GZ250" s="55">
        <v>0</v>
      </c>
      <c r="HA250" s="55" t="s">
        <v>1901</v>
      </c>
      <c r="HB250" s="172">
        <v>0.73412599633366737</v>
      </c>
      <c r="HC250" s="123">
        <v>151</v>
      </c>
      <c r="HD250" s="153">
        <v>0.21237693389592124</v>
      </c>
      <c r="HE250" s="123">
        <v>32</v>
      </c>
      <c r="HF250" s="153">
        <v>0.13502109704641349</v>
      </c>
      <c r="HG250" s="123">
        <v>1283</v>
      </c>
      <c r="HH250" s="153">
        <v>1.8045007032348805</v>
      </c>
      <c r="HI250" s="123">
        <v>15</v>
      </c>
      <c r="HJ250" s="153">
        <v>6.3291139240506333E-2</v>
      </c>
      <c r="HK250" s="123">
        <v>526</v>
      </c>
      <c r="HL250" s="153">
        <v>0.73980309423347401</v>
      </c>
      <c r="HM250" s="123">
        <v>0</v>
      </c>
      <c r="HN250" s="153">
        <v>0</v>
      </c>
      <c r="HO250" s="123">
        <v>491</v>
      </c>
      <c r="HP250" s="153">
        <v>0.69057665260196899</v>
      </c>
      <c r="HQ250" s="123">
        <v>494</v>
      </c>
      <c r="HR250" s="153">
        <v>0.69479606188466947</v>
      </c>
      <c r="HS250" s="123">
        <v>4</v>
      </c>
      <c r="HT250" s="153">
        <v>2</v>
      </c>
      <c r="HU250" s="123">
        <v>1</v>
      </c>
      <c r="HV250" s="153">
        <v>0.5</v>
      </c>
      <c r="HW250" s="123">
        <v>165</v>
      </c>
      <c r="HX250" s="123">
        <v>55</v>
      </c>
      <c r="HY250" s="153">
        <v>0.57291666666666663</v>
      </c>
      <c r="HZ250" s="123">
        <v>5839</v>
      </c>
      <c r="IA250" s="153">
        <v>8.2123769338959214</v>
      </c>
      <c r="IB250" s="123">
        <v>9</v>
      </c>
      <c r="IC250" s="153">
        <v>3.7974683544303799E-2</v>
      </c>
      <c r="ID250" s="123">
        <v>3464</v>
      </c>
      <c r="IE250" s="153">
        <v>4.8720112517580878</v>
      </c>
      <c r="IF250" s="123">
        <v>277</v>
      </c>
      <c r="IG250" s="153">
        <v>1.1687763713080168</v>
      </c>
      <c r="IH250" s="123">
        <v>311</v>
      </c>
      <c r="II250" s="153">
        <v>0.43741209563994377</v>
      </c>
      <c r="IJ250" s="123">
        <v>107</v>
      </c>
      <c r="IK250" s="153">
        <v>0.45147679324894513</v>
      </c>
      <c r="IL250" s="95">
        <v>0</v>
      </c>
      <c r="IM250" s="95">
        <v>0</v>
      </c>
      <c r="IN250" s="95">
        <v>0</v>
      </c>
      <c r="IO250" s="95">
        <v>0</v>
      </c>
      <c r="IP250" s="95">
        <v>0</v>
      </c>
      <c r="IQ250" s="113" t="s">
        <v>1900</v>
      </c>
      <c r="IR250" s="113" t="s">
        <v>1900</v>
      </c>
      <c r="IS250" s="113" t="s">
        <v>1900</v>
      </c>
      <c r="IT250" s="95">
        <v>50</v>
      </c>
      <c r="IU250" s="95">
        <v>5</v>
      </c>
      <c r="IV250" s="113">
        <v>2.1097046413502109E-2</v>
      </c>
      <c r="IW250" s="95" t="s">
        <v>1900</v>
      </c>
      <c r="IX250" s="95" t="s">
        <v>1900</v>
      </c>
      <c r="IY250" s="124" t="s">
        <v>1900</v>
      </c>
      <c r="IZ250" s="124" t="s">
        <v>1900</v>
      </c>
      <c r="JA250" s="182" t="s">
        <v>267</v>
      </c>
      <c r="JB250" s="182">
        <v>12</v>
      </c>
      <c r="JC250" s="230">
        <v>0.05</v>
      </c>
      <c r="JD250" s="205"/>
    </row>
    <row r="251" spans="1:264" s="35" customFormat="1" ht="29.25" customHeight="1">
      <c r="A251" s="122" t="s">
        <v>307</v>
      </c>
      <c r="B251" s="158" t="s">
        <v>1688</v>
      </c>
      <c r="C251" s="158" t="s">
        <v>1748</v>
      </c>
      <c r="D251" s="55">
        <v>74</v>
      </c>
      <c r="E251" s="158" t="s">
        <v>1589</v>
      </c>
      <c r="F251" s="145">
        <v>74</v>
      </c>
      <c r="G251" s="55" t="s">
        <v>2250</v>
      </c>
      <c r="H251" s="123">
        <v>2121</v>
      </c>
      <c r="I251" s="123">
        <v>4702</v>
      </c>
      <c r="J251" s="124">
        <v>2.2168787999999999</v>
      </c>
      <c r="K251" s="124">
        <v>28.230363000000001</v>
      </c>
      <c r="L251" s="123">
        <v>1719</v>
      </c>
      <c r="M251" s="123">
        <v>2983</v>
      </c>
      <c r="N251" s="123">
        <v>190</v>
      </c>
      <c r="O251" s="123">
        <v>326</v>
      </c>
      <c r="P251" s="123">
        <v>372</v>
      </c>
      <c r="Q251" s="123">
        <v>432</v>
      </c>
      <c r="R251" s="123">
        <v>450</v>
      </c>
      <c r="S251" s="123">
        <v>577</v>
      </c>
      <c r="T251" s="123">
        <v>436</v>
      </c>
      <c r="U251" s="123">
        <v>534</v>
      </c>
      <c r="V251" s="123">
        <v>317</v>
      </c>
      <c r="W251" s="123">
        <v>288</v>
      </c>
      <c r="X251" s="123">
        <v>380</v>
      </c>
      <c r="Y251" s="123">
        <v>278</v>
      </c>
      <c r="Z251" s="123">
        <v>122</v>
      </c>
      <c r="AA251" s="123">
        <v>1140</v>
      </c>
      <c r="AB251" s="123">
        <v>959</v>
      </c>
      <c r="AC251" s="123">
        <v>780</v>
      </c>
      <c r="AD251" s="123">
        <v>140</v>
      </c>
      <c r="AE251" s="123">
        <v>1976</v>
      </c>
      <c r="AF251" s="123">
        <v>2367</v>
      </c>
      <c r="AG251" s="123">
        <v>192</v>
      </c>
      <c r="AH251" s="123">
        <v>27</v>
      </c>
      <c r="AI251" s="123">
        <v>1046</v>
      </c>
      <c r="AJ251" s="123">
        <v>333</v>
      </c>
      <c r="AK251" s="123">
        <v>60</v>
      </c>
      <c r="AL251" s="123">
        <v>30</v>
      </c>
      <c r="AM251" s="123">
        <v>189</v>
      </c>
      <c r="AN251" s="125">
        <v>548.31447430457331</v>
      </c>
      <c r="AO251" s="125">
        <v>407</v>
      </c>
      <c r="AP251" s="123">
        <v>21</v>
      </c>
      <c r="AQ251" s="123">
        <v>127</v>
      </c>
      <c r="AR251" s="123">
        <v>616</v>
      </c>
      <c r="AS251" s="123">
        <v>252</v>
      </c>
      <c r="AT251" s="123">
        <v>254</v>
      </c>
      <c r="AU251" s="123">
        <v>169</v>
      </c>
      <c r="AV251" s="123">
        <v>122</v>
      </c>
      <c r="AW251" s="123">
        <v>100</v>
      </c>
      <c r="AX251" s="123">
        <v>73</v>
      </c>
      <c r="AY251" s="123">
        <v>82</v>
      </c>
      <c r="AZ251" s="123">
        <v>305</v>
      </c>
      <c r="BA251" s="125">
        <v>25846.2397094431</v>
      </c>
      <c r="BB251" s="125">
        <v>18642</v>
      </c>
      <c r="BC251" s="123">
        <v>83</v>
      </c>
      <c r="BD251" s="123">
        <v>322</v>
      </c>
      <c r="BE251" s="123">
        <v>433</v>
      </c>
      <c r="BF251" s="123">
        <v>272</v>
      </c>
      <c r="BG251" s="123">
        <v>200</v>
      </c>
      <c r="BH251" s="123">
        <v>134</v>
      </c>
      <c r="BI251" s="123">
        <v>122</v>
      </c>
      <c r="BJ251" s="123">
        <v>112</v>
      </c>
      <c r="BK251" s="123">
        <v>81</v>
      </c>
      <c r="BL251" s="123">
        <v>68</v>
      </c>
      <c r="BM251" s="123">
        <v>56</v>
      </c>
      <c r="BN251" s="123">
        <v>42</v>
      </c>
      <c r="BO251" s="123">
        <v>26</v>
      </c>
      <c r="BP251" s="123">
        <v>17</v>
      </c>
      <c r="BQ251" s="123">
        <v>18</v>
      </c>
      <c r="BR251" s="123">
        <v>16</v>
      </c>
      <c r="BS251" s="123">
        <v>10</v>
      </c>
      <c r="BT251" s="123">
        <v>10</v>
      </c>
      <c r="BU251" s="123">
        <v>9</v>
      </c>
      <c r="BV251" s="123">
        <v>5</v>
      </c>
      <c r="BW251" s="123">
        <v>29</v>
      </c>
      <c r="BX251" s="123">
        <v>928</v>
      </c>
      <c r="BY251" s="125">
        <v>39161.776939655174</v>
      </c>
      <c r="BZ251" s="125">
        <v>33679</v>
      </c>
      <c r="CA251" s="123">
        <v>278</v>
      </c>
      <c r="CB251" s="125">
        <v>13665.273381294965</v>
      </c>
      <c r="CC251" s="125">
        <v>10252.5</v>
      </c>
      <c r="CD251" s="123">
        <v>878</v>
      </c>
      <c r="CE251" s="125">
        <v>16228.638952164009</v>
      </c>
      <c r="CF251" s="125">
        <v>12402</v>
      </c>
      <c r="CG251" s="123">
        <v>1360</v>
      </c>
      <c r="CH251" s="123">
        <v>408</v>
      </c>
      <c r="CI251" s="123">
        <v>212</v>
      </c>
      <c r="CJ251" s="123">
        <v>69</v>
      </c>
      <c r="CK251" s="123">
        <v>14</v>
      </c>
      <c r="CL251" s="123">
        <v>16</v>
      </c>
      <c r="CM251" s="126">
        <v>7.5436115040075436E-3</v>
      </c>
      <c r="CN251" s="123">
        <v>97</v>
      </c>
      <c r="CO251" s="126">
        <v>4.5733144743045732E-2</v>
      </c>
      <c r="CP251" s="123">
        <v>939</v>
      </c>
      <c r="CQ251" s="123">
        <v>243</v>
      </c>
      <c r="CR251" s="126">
        <v>5.1680136112292642E-2</v>
      </c>
      <c r="CS251" s="123">
        <v>125</v>
      </c>
      <c r="CT251" s="126">
        <f t="shared" si="39"/>
        <v>5.8934464875058934E-2</v>
      </c>
      <c r="CU251" s="123">
        <v>1113</v>
      </c>
      <c r="CV251" s="126">
        <f t="shared" si="40"/>
        <v>0.52475247524752477</v>
      </c>
      <c r="CW251" s="123">
        <v>28</v>
      </c>
      <c r="CX251" s="126">
        <f t="shared" si="41"/>
        <v>1.3201320132013201E-2</v>
      </c>
      <c r="CY251" s="123">
        <v>535</v>
      </c>
      <c r="CZ251" s="126">
        <f t="shared" si="42"/>
        <v>0.25223950966525222</v>
      </c>
      <c r="DA251" s="122" t="s">
        <v>2151</v>
      </c>
      <c r="DB251" s="55"/>
      <c r="DC251" s="55">
        <v>17</v>
      </c>
      <c r="DD251" s="55">
        <v>24</v>
      </c>
      <c r="DE251" s="78" t="s">
        <v>309</v>
      </c>
      <c r="DF251" s="127" t="s">
        <v>310</v>
      </c>
      <c r="DG251" s="78" t="s">
        <v>366</v>
      </c>
      <c r="DH251" s="127" t="s">
        <v>367</v>
      </c>
      <c r="DI251" s="78" t="s">
        <v>313</v>
      </c>
      <c r="DJ251" s="127" t="s">
        <v>314</v>
      </c>
      <c r="DK251" s="78" t="s">
        <v>350</v>
      </c>
      <c r="DL251" s="127" t="s">
        <v>368</v>
      </c>
      <c r="DM251" s="127" t="s">
        <v>369</v>
      </c>
      <c r="DN251" s="55" t="s">
        <v>1897</v>
      </c>
      <c r="DO251" s="68">
        <v>15.995014540922309</v>
      </c>
      <c r="DP251" s="55" t="s">
        <v>1901</v>
      </c>
      <c r="DQ251" s="55" t="s">
        <v>272</v>
      </c>
      <c r="DR251" s="127" t="s">
        <v>370</v>
      </c>
      <c r="DS251" s="169" t="s">
        <v>2251</v>
      </c>
      <c r="DT251" s="77"/>
      <c r="DU251" s="78" t="s">
        <v>267</v>
      </c>
      <c r="DV251" s="123">
        <v>2162</v>
      </c>
      <c r="DW251" s="123">
        <v>2129</v>
      </c>
      <c r="DX251" s="55">
        <v>22</v>
      </c>
      <c r="DY251" s="55">
        <v>11</v>
      </c>
      <c r="DZ251" s="55">
        <v>0</v>
      </c>
      <c r="EA251" s="55">
        <v>222</v>
      </c>
      <c r="EB251" s="123">
        <v>1366</v>
      </c>
      <c r="EC251" s="55">
        <v>526</v>
      </c>
      <c r="ED251" s="55">
        <v>48</v>
      </c>
      <c r="EE251" s="55">
        <v>0</v>
      </c>
      <c r="EF251" s="55">
        <v>0</v>
      </c>
      <c r="EG251" s="55">
        <v>0</v>
      </c>
      <c r="EH251" s="78">
        <v>22</v>
      </c>
      <c r="EI251" s="78">
        <v>1</v>
      </c>
      <c r="EJ251" s="127" t="s">
        <v>268</v>
      </c>
      <c r="EK251" s="127" t="s">
        <v>269</v>
      </c>
      <c r="EL251" s="81">
        <v>21348</v>
      </c>
      <c r="EM251" s="78">
        <v>62</v>
      </c>
      <c r="EN251" s="78" t="s">
        <v>1201</v>
      </c>
      <c r="EO251" s="84">
        <v>150639</v>
      </c>
      <c r="EP251" s="78">
        <v>26.91</v>
      </c>
      <c r="EQ251" s="263">
        <v>151850.06601957101</v>
      </c>
      <c r="ER251" s="263">
        <v>1101834.02421998</v>
      </c>
      <c r="ES251" s="84">
        <f t="shared" si="43"/>
        <v>949983.95820040896</v>
      </c>
      <c r="ET251" s="113">
        <f t="shared" si="44"/>
        <v>0.86218426488774469</v>
      </c>
      <c r="EU251" s="55">
        <v>6</v>
      </c>
      <c r="EV251" s="55">
        <v>36</v>
      </c>
      <c r="EW251" s="55" t="s">
        <v>1898</v>
      </c>
      <c r="EX251" s="78" t="s">
        <v>371</v>
      </c>
      <c r="EY251" s="158" t="s">
        <v>372</v>
      </c>
      <c r="EZ251" s="158" t="s">
        <v>372</v>
      </c>
      <c r="FA251" s="78" t="s">
        <v>267</v>
      </c>
      <c r="FB251" s="55" t="s">
        <v>51</v>
      </c>
      <c r="FC251" s="55" t="s">
        <v>1898</v>
      </c>
      <c r="FD251" s="122"/>
      <c r="FE251" s="55"/>
      <c r="FF251" s="127" t="s">
        <v>267</v>
      </c>
      <c r="FG251" s="55" t="s">
        <v>272</v>
      </c>
      <c r="FH251" s="78" t="s">
        <v>1590</v>
      </c>
      <c r="FI251" s="78" t="s">
        <v>374</v>
      </c>
      <c r="FJ251" s="55">
        <v>3804</v>
      </c>
      <c r="FK251" s="55">
        <v>4</v>
      </c>
      <c r="FL251" s="78" t="s">
        <v>792</v>
      </c>
      <c r="FM251" s="55" t="s">
        <v>1901</v>
      </c>
      <c r="FN251" s="55" t="s">
        <v>1954</v>
      </c>
      <c r="FO251" s="55" t="s">
        <v>1900</v>
      </c>
      <c r="FP251" s="55">
        <v>8</v>
      </c>
      <c r="FQ251" s="125">
        <v>333178617.05187786</v>
      </c>
      <c r="FR251" s="125">
        <v>154106.66838662251</v>
      </c>
      <c r="FS251" s="55">
        <v>1</v>
      </c>
      <c r="FT251" s="55">
        <v>3</v>
      </c>
      <c r="FU251" s="55">
        <v>0</v>
      </c>
      <c r="FV251" s="125">
        <v>7669614.4900000002</v>
      </c>
      <c r="FW251" s="55">
        <v>0</v>
      </c>
      <c r="FX251" s="125">
        <v>17308678.539999999</v>
      </c>
      <c r="FY251" s="55">
        <v>0</v>
      </c>
      <c r="FZ251" s="125">
        <v>17786059.920000002</v>
      </c>
      <c r="GA251" s="55" t="s">
        <v>1900</v>
      </c>
      <c r="GB251" s="55" t="s">
        <v>1900</v>
      </c>
      <c r="GC251" s="55" t="s">
        <v>1900</v>
      </c>
      <c r="GD251" s="124">
        <v>86.23</v>
      </c>
      <c r="GE251" s="124">
        <v>41.76</v>
      </c>
      <c r="GF251" s="125">
        <v>13264438.849999998</v>
      </c>
      <c r="GG251" s="125">
        <v>6230.3611319868469</v>
      </c>
      <c r="GH251" s="125">
        <v>26518198.200000003</v>
      </c>
      <c r="GI251" s="125">
        <v>12455.706059182716</v>
      </c>
      <c r="GJ251" s="125">
        <v>2485873.9200000004</v>
      </c>
      <c r="GK251" s="125">
        <v>1167.6251385627056</v>
      </c>
      <c r="GL251" s="125">
        <v>2200783.91</v>
      </c>
      <c r="GM251" s="125">
        <v>1033.717195866604</v>
      </c>
      <c r="GN251" s="125">
        <v>2323761.4900000002</v>
      </c>
      <c r="GO251" s="125">
        <v>1091.4802677313294</v>
      </c>
      <c r="GP251" s="125">
        <v>82073.03</v>
      </c>
      <c r="GQ251" s="125">
        <v>38.550037576326915</v>
      </c>
      <c r="GR251" s="125">
        <v>338623.58</v>
      </c>
      <c r="GS251" s="125">
        <v>159.0528792860498</v>
      </c>
      <c r="GT251" s="125">
        <v>19087082.270000003</v>
      </c>
      <c r="GU251" s="125">
        <v>8965.2805401597016</v>
      </c>
      <c r="GV251" s="125">
        <v>1368267.7199999914</v>
      </c>
      <c r="GW251" s="125">
        <v>642.6809394081688</v>
      </c>
      <c r="GX251" s="55">
        <v>0</v>
      </c>
      <c r="GY251" s="55">
        <v>0</v>
      </c>
      <c r="GZ251" s="55">
        <v>0</v>
      </c>
      <c r="HA251" s="55" t="s">
        <v>1901</v>
      </c>
      <c r="HB251" s="172">
        <v>0.65510998845883472</v>
      </c>
      <c r="HC251" s="123">
        <v>1733</v>
      </c>
      <c r="HD251" s="153">
        <v>0.27133239392516045</v>
      </c>
      <c r="HE251" s="123">
        <v>239</v>
      </c>
      <c r="HF251" s="153">
        <v>0.11225927665570691</v>
      </c>
      <c r="HG251" s="123">
        <v>14634</v>
      </c>
      <c r="HH251" s="153">
        <v>2.2912165335838424</v>
      </c>
      <c r="HI251" s="123">
        <v>367</v>
      </c>
      <c r="HJ251" s="153">
        <v>0.17238139971817754</v>
      </c>
      <c r="HK251" s="123">
        <v>5180</v>
      </c>
      <c r="HL251" s="153">
        <v>0.81102238922811964</v>
      </c>
      <c r="HM251" s="123">
        <v>115</v>
      </c>
      <c r="HN251" s="153">
        <v>5.4015969938938466E-2</v>
      </c>
      <c r="HO251" s="123">
        <v>8763</v>
      </c>
      <c r="HP251" s="153">
        <v>1.3720056364490372</v>
      </c>
      <c r="HQ251" s="123">
        <v>8452</v>
      </c>
      <c r="HR251" s="153">
        <v>1.3233129794895884</v>
      </c>
      <c r="HS251" s="123">
        <v>45</v>
      </c>
      <c r="HT251" s="153">
        <v>22.5</v>
      </c>
      <c r="HU251" s="123">
        <v>119</v>
      </c>
      <c r="HV251" s="153">
        <v>59.5</v>
      </c>
      <c r="HW251" s="123">
        <v>2065</v>
      </c>
      <c r="HX251" s="123">
        <v>688.33333333333337</v>
      </c>
      <c r="HY251" s="153">
        <v>1.5933641975308641</v>
      </c>
      <c r="HZ251" s="123">
        <v>66380</v>
      </c>
      <c r="IA251" s="153">
        <v>10.392985752309379</v>
      </c>
      <c r="IB251" s="123">
        <v>1107</v>
      </c>
      <c r="IC251" s="153">
        <v>0.51996242367308598</v>
      </c>
      <c r="ID251" s="123">
        <v>46705</v>
      </c>
      <c r="IE251" s="153">
        <v>7.3125097855018009</v>
      </c>
      <c r="IF251" s="123">
        <v>2867</v>
      </c>
      <c r="IG251" s="153">
        <v>1.3466416157820573</v>
      </c>
      <c r="IH251" s="123">
        <v>2130</v>
      </c>
      <c r="II251" s="153">
        <v>0.33348990136214185</v>
      </c>
      <c r="IJ251" s="123">
        <v>1125</v>
      </c>
      <c r="IK251" s="153">
        <v>0.52841709722874586</v>
      </c>
      <c r="IL251" s="95">
        <v>0</v>
      </c>
      <c r="IM251" s="95">
        <v>0</v>
      </c>
      <c r="IN251" s="95">
        <v>0</v>
      </c>
      <c r="IO251" s="95">
        <v>0</v>
      </c>
      <c r="IP251" s="95">
        <v>0</v>
      </c>
      <c r="IQ251" s="113" t="s">
        <v>1900</v>
      </c>
      <c r="IR251" s="113" t="s">
        <v>1900</v>
      </c>
      <c r="IS251" s="113" t="s">
        <v>1900</v>
      </c>
      <c r="IT251" s="95">
        <v>38</v>
      </c>
      <c r="IU251" s="95">
        <v>18</v>
      </c>
      <c r="IV251" s="113">
        <v>8.4546735556599341E-3</v>
      </c>
      <c r="IW251" s="95">
        <v>9</v>
      </c>
      <c r="IX251" s="95">
        <v>45</v>
      </c>
      <c r="IY251" s="124">
        <f>(IW251/$DW251)*100</f>
        <v>0.4227336777829967</v>
      </c>
      <c r="IZ251" s="124">
        <f>(IX251/$DW251)*100</f>
        <v>2.1136683889149839</v>
      </c>
      <c r="JA251" s="182" t="s">
        <v>272</v>
      </c>
      <c r="JB251" s="182">
        <v>115</v>
      </c>
      <c r="JC251" s="230">
        <v>5.3191489361702128E-2</v>
      </c>
      <c r="JD251" s="205"/>
    </row>
    <row r="252" spans="1:264" s="35" customFormat="1" ht="29.25" customHeight="1">
      <c r="A252" s="122" t="s">
        <v>307</v>
      </c>
      <c r="B252" s="158" t="s">
        <v>307</v>
      </c>
      <c r="C252" s="158" t="s">
        <v>1702</v>
      </c>
      <c r="D252" s="55">
        <v>23</v>
      </c>
      <c r="E252" s="158" t="s">
        <v>1592</v>
      </c>
      <c r="F252" s="145">
        <v>23</v>
      </c>
      <c r="G252" s="55" t="s">
        <v>2252</v>
      </c>
      <c r="H252" s="123">
        <v>1836</v>
      </c>
      <c r="I252" s="123">
        <v>3936</v>
      </c>
      <c r="J252" s="124">
        <v>2.1437908000000001</v>
      </c>
      <c r="K252" s="124">
        <v>29.374182999999999</v>
      </c>
      <c r="L252" s="123">
        <v>1565</v>
      </c>
      <c r="M252" s="123">
        <v>2371</v>
      </c>
      <c r="N252" s="123">
        <v>150</v>
      </c>
      <c r="O252" s="123">
        <v>221</v>
      </c>
      <c r="P252" s="123">
        <v>287</v>
      </c>
      <c r="Q252" s="123">
        <v>311</v>
      </c>
      <c r="R252" s="123">
        <v>282</v>
      </c>
      <c r="S252" s="123">
        <v>431</v>
      </c>
      <c r="T252" s="123">
        <v>342</v>
      </c>
      <c r="U252" s="123">
        <v>447</v>
      </c>
      <c r="V252" s="123">
        <v>280</v>
      </c>
      <c r="W252" s="123">
        <v>308</v>
      </c>
      <c r="X252" s="123">
        <v>486</v>
      </c>
      <c r="Y252" s="123">
        <v>290</v>
      </c>
      <c r="Z252" s="123">
        <v>101</v>
      </c>
      <c r="AA252" s="123">
        <v>832</v>
      </c>
      <c r="AB252" s="123">
        <v>1049</v>
      </c>
      <c r="AC252" s="123">
        <v>877</v>
      </c>
      <c r="AD252" s="123">
        <v>130</v>
      </c>
      <c r="AE252" s="123">
        <v>882</v>
      </c>
      <c r="AF252" s="123">
        <v>2206</v>
      </c>
      <c r="AG252" s="123">
        <v>710</v>
      </c>
      <c r="AH252" s="123">
        <v>8</v>
      </c>
      <c r="AI252" s="123">
        <v>923</v>
      </c>
      <c r="AJ252" s="123">
        <v>248</v>
      </c>
      <c r="AK252" s="123">
        <v>53</v>
      </c>
      <c r="AL252" s="123">
        <v>33</v>
      </c>
      <c r="AM252" s="123">
        <v>178</v>
      </c>
      <c r="AN252" s="125">
        <v>554.70043572984753</v>
      </c>
      <c r="AO252" s="125">
        <v>402.5</v>
      </c>
      <c r="AP252" s="123">
        <v>24</v>
      </c>
      <c r="AQ252" s="123">
        <v>94</v>
      </c>
      <c r="AR252" s="123">
        <v>580</v>
      </c>
      <c r="AS252" s="123">
        <v>195</v>
      </c>
      <c r="AT252" s="123">
        <v>204</v>
      </c>
      <c r="AU252" s="123">
        <v>134</v>
      </c>
      <c r="AV252" s="123">
        <v>112</v>
      </c>
      <c r="AW252" s="123">
        <v>95</v>
      </c>
      <c r="AX252" s="123">
        <v>62</v>
      </c>
      <c r="AY252" s="123">
        <v>55</v>
      </c>
      <c r="AZ252" s="123">
        <v>281</v>
      </c>
      <c r="BA252" s="125">
        <v>26678.891137855579</v>
      </c>
      <c r="BB252" s="125">
        <v>18684</v>
      </c>
      <c r="BC252" s="123">
        <v>66</v>
      </c>
      <c r="BD252" s="123">
        <v>283</v>
      </c>
      <c r="BE252" s="123">
        <v>413</v>
      </c>
      <c r="BF252" s="123">
        <v>211</v>
      </c>
      <c r="BG252" s="123">
        <v>168</v>
      </c>
      <c r="BH252" s="123">
        <v>132</v>
      </c>
      <c r="BI252" s="123">
        <v>103</v>
      </c>
      <c r="BJ252" s="123">
        <v>88</v>
      </c>
      <c r="BK252" s="123">
        <v>81</v>
      </c>
      <c r="BL252" s="123">
        <v>55</v>
      </c>
      <c r="BM252" s="123">
        <v>51</v>
      </c>
      <c r="BN252" s="123">
        <v>31</v>
      </c>
      <c r="BO252" s="123">
        <v>25</v>
      </c>
      <c r="BP252" s="123">
        <v>22</v>
      </c>
      <c r="BQ252" s="123">
        <v>16</v>
      </c>
      <c r="BR252" s="123">
        <v>17</v>
      </c>
      <c r="BS252" s="123">
        <v>13</v>
      </c>
      <c r="BT252" s="123">
        <v>14</v>
      </c>
      <c r="BU252" s="123">
        <v>4</v>
      </c>
      <c r="BV252" s="123">
        <v>4</v>
      </c>
      <c r="BW252" s="123">
        <v>31</v>
      </c>
      <c r="BX252" s="123">
        <v>854</v>
      </c>
      <c r="BY252" s="125">
        <v>40869.941451990635</v>
      </c>
      <c r="BZ252" s="125">
        <v>34159.5</v>
      </c>
      <c r="CA252" s="123">
        <v>185</v>
      </c>
      <c r="CB252" s="125">
        <v>14431.448648648649</v>
      </c>
      <c r="CC252" s="125">
        <v>11023</v>
      </c>
      <c r="CD252" s="123">
        <v>807</v>
      </c>
      <c r="CE252" s="125">
        <v>14842.864931846345</v>
      </c>
      <c r="CF252" s="125">
        <v>10542</v>
      </c>
      <c r="CG252" s="123">
        <v>1194</v>
      </c>
      <c r="CH252" s="123">
        <v>355</v>
      </c>
      <c r="CI252" s="123">
        <v>196</v>
      </c>
      <c r="CJ252" s="123">
        <v>62</v>
      </c>
      <c r="CK252" s="123">
        <v>16</v>
      </c>
      <c r="CL252" s="123">
        <v>21</v>
      </c>
      <c r="CM252" s="126">
        <v>1.1437908496732025E-2</v>
      </c>
      <c r="CN252" s="123">
        <v>94</v>
      </c>
      <c r="CO252" s="126">
        <v>5.1198257080610023E-2</v>
      </c>
      <c r="CP252" s="123">
        <v>853</v>
      </c>
      <c r="CQ252" s="123">
        <v>181</v>
      </c>
      <c r="CR252" s="126">
        <v>4.5985772357723574E-2</v>
      </c>
      <c r="CS252" s="123">
        <v>59</v>
      </c>
      <c r="CT252" s="126">
        <f t="shared" si="39"/>
        <v>3.2135076252723313E-2</v>
      </c>
      <c r="CU252" s="123">
        <v>1119</v>
      </c>
      <c r="CV252" s="126">
        <f t="shared" si="40"/>
        <v>0.60947712418300659</v>
      </c>
      <c r="CW252" s="123">
        <v>14</v>
      </c>
      <c r="CX252" s="126">
        <f t="shared" si="41"/>
        <v>7.6252723311546842E-3</v>
      </c>
      <c r="CY252" s="123">
        <v>608</v>
      </c>
      <c r="CZ252" s="126">
        <f t="shared" si="42"/>
        <v>0.33115468409586057</v>
      </c>
      <c r="DA252" s="122" t="s">
        <v>2129</v>
      </c>
      <c r="DB252" s="55"/>
      <c r="DC252" s="55">
        <v>100</v>
      </c>
      <c r="DD252" s="55">
        <v>27</v>
      </c>
      <c r="DE252" s="78" t="s">
        <v>396</v>
      </c>
      <c r="DF252" s="127" t="s">
        <v>397</v>
      </c>
      <c r="DG252" s="78" t="s">
        <v>380</v>
      </c>
      <c r="DH252" s="127" t="s">
        <v>381</v>
      </c>
      <c r="DI252" s="78" t="s">
        <v>389</v>
      </c>
      <c r="DJ252" s="127" t="s">
        <v>400</v>
      </c>
      <c r="DK252" s="78" t="s">
        <v>384</v>
      </c>
      <c r="DL252" s="127" t="s">
        <v>385</v>
      </c>
      <c r="DM252" s="127" t="s">
        <v>403</v>
      </c>
      <c r="DN252" s="55" t="s">
        <v>1897</v>
      </c>
      <c r="DO252" s="68">
        <v>10.53952321204517</v>
      </c>
      <c r="DP252" s="55" t="s">
        <v>1898</v>
      </c>
      <c r="DQ252" s="55" t="s">
        <v>272</v>
      </c>
      <c r="DR252" s="127" t="s">
        <v>387</v>
      </c>
      <c r="DS252" s="169" t="s">
        <v>2253</v>
      </c>
      <c r="DT252" s="77"/>
      <c r="DU252" s="78" t="s">
        <v>267</v>
      </c>
      <c r="DV252" s="123">
        <v>1861</v>
      </c>
      <c r="DW252" s="123">
        <v>1839</v>
      </c>
      <c r="DX252" s="55">
        <v>21</v>
      </c>
      <c r="DY252" s="55">
        <v>1</v>
      </c>
      <c r="DZ252" s="55">
        <v>55</v>
      </c>
      <c r="EA252" s="55">
        <v>116</v>
      </c>
      <c r="EB252" s="123">
        <v>1082</v>
      </c>
      <c r="EC252" s="55">
        <v>597</v>
      </c>
      <c r="ED252" s="55">
        <v>11</v>
      </c>
      <c r="EE252" s="55">
        <v>0</v>
      </c>
      <c r="EF252" s="55">
        <v>0</v>
      </c>
      <c r="EG252" s="55">
        <v>0</v>
      </c>
      <c r="EH252" s="78">
        <v>16</v>
      </c>
      <c r="EI252" s="78">
        <v>2</v>
      </c>
      <c r="EJ252" s="127" t="s">
        <v>268</v>
      </c>
      <c r="EK252" s="127" t="s">
        <v>269</v>
      </c>
      <c r="EL252" s="81">
        <v>18185</v>
      </c>
      <c r="EM252" s="78">
        <v>71</v>
      </c>
      <c r="EN252" s="78" t="s">
        <v>842</v>
      </c>
      <c r="EO252" s="84">
        <v>133117</v>
      </c>
      <c r="EP252" s="78">
        <v>16.46</v>
      </c>
      <c r="EQ252" s="263">
        <v>145402.44129887299</v>
      </c>
      <c r="ER252" s="263">
        <v>704010.05727460305</v>
      </c>
      <c r="ES252" s="84">
        <f t="shared" si="43"/>
        <v>558607.61597573012</v>
      </c>
      <c r="ET252" s="113">
        <f t="shared" si="44"/>
        <v>0.79346539186988074</v>
      </c>
      <c r="EU252" s="55">
        <v>6</v>
      </c>
      <c r="EV252" s="55">
        <v>32</v>
      </c>
      <c r="EW252" s="55" t="s">
        <v>1898</v>
      </c>
      <c r="EX252" s="78" t="s">
        <v>462</v>
      </c>
      <c r="EY252" s="158" t="s">
        <v>372</v>
      </c>
      <c r="EZ252" s="158" t="s">
        <v>372</v>
      </c>
      <c r="FA252" s="78" t="s">
        <v>267</v>
      </c>
      <c r="FB252" s="55" t="s">
        <v>51</v>
      </c>
      <c r="FC252" s="55" t="s">
        <v>1901</v>
      </c>
      <c r="FD252" s="122"/>
      <c r="FE252" s="55"/>
      <c r="FF252" s="127" t="s">
        <v>267</v>
      </c>
      <c r="FG252" s="55" t="s">
        <v>1904</v>
      </c>
      <c r="FH252" s="78" t="s">
        <v>1471</v>
      </c>
      <c r="FI252" s="78" t="s">
        <v>515</v>
      </c>
      <c r="FJ252" s="55">
        <v>3809</v>
      </c>
      <c r="FK252" s="55">
        <v>1</v>
      </c>
      <c r="FL252" s="78" t="s">
        <v>638</v>
      </c>
      <c r="FM252" s="55"/>
      <c r="FN252" s="55" t="s">
        <v>1900</v>
      </c>
      <c r="FO252" s="55" t="s">
        <v>1900</v>
      </c>
      <c r="FP252" s="55">
        <v>4</v>
      </c>
      <c r="FQ252" s="125">
        <v>326859358.843988</v>
      </c>
      <c r="FR252" s="125">
        <v>175636.4099107942</v>
      </c>
      <c r="FS252" s="55">
        <v>3</v>
      </c>
      <c r="FT252" s="55">
        <v>3</v>
      </c>
      <c r="FU252" s="55">
        <v>0</v>
      </c>
      <c r="FV252" s="125">
        <v>2013439</v>
      </c>
      <c r="FW252" s="55">
        <v>0</v>
      </c>
      <c r="FX252" s="125">
        <v>9764612.2899999991</v>
      </c>
      <c r="FY252" s="55">
        <v>0</v>
      </c>
      <c r="FZ252" s="125">
        <v>93028852.340000004</v>
      </c>
      <c r="GA252" s="55" t="s">
        <v>1900</v>
      </c>
      <c r="GB252" s="55" t="s">
        <v>1901</v>
      </c>
      <c r="GC252" s="55" t="s">
        <v>1900</v>
      </c>
      <c r="GD252" s="124">
        <v>96.75</v>
      </c>
      <c r="GE252" s="124">
        <v>25.61</v>
      </c>
      <c r="GF252" s="125">
        <v>12495312</v>
      </c>
      <c r="GG252" s="125">
        <v>6794.6231647634586</v>
      </c>
      <c r="GH252" s="125">
        <v>19452468.079999998</v>
      </c>
      <c r="GI252" s="125">
        <v>10577.742294725393</v>
      </c>
      <c r="GJ252" s="125">
        <v>1511909.5899999999</v>
      </c>
      <c r="GK252" s="125">
        <v>822.13680804785201</v>
      </c>
      <c r="GL252" s="125">
        <v>1901542.63</v>
      </c>
      <c r="GM252" s="125">
        <v>1034.0090429581294</v>
      </c>
      <c r="GN252" s="125">
        <v>1181646.49</v>
      </c>
      <c r="GO252" s="125">
        <v>642.54839042958133</v>
      </c>
      <c r="GP252" s="125">
        <v>31683.27</v>
      </c>
      <c r="GQ252" s="125">
        <v>17.228531810766722</v>
      </c>
      <c r="GR252" s="125">
        <v>373504.24000000005</v>
      </c>
      <c r="GS252" s="125">
        <v>203.10181620445897</v>
      </c>
      <c r="GT252" s="125">
        <v>14452181.859999999</v>
      </c>
      <c r="GU252" s="125">
        <v>7858.7177052746056</v>
      </c>
      <c r="GV252" s="125">
        <v>4745986.43</v>
      </c>
      <c r="GW252" s="125">
        <v>2580.7430288200107</v>
      </c>
      <c r="GX252" s="55">
        <v>0</v>
      </c>
      <c r="GY252" s="55">
        <v>0</v>
      </c>
      <c r="GZ252" s="55">
        <v>0</v>
      </c>
      <c r="HA252" s="55" t="s">
        <v>1901</v>
      </c>
      <c r="HB252" s="172">
        <v>0.63460746369686527</v>
      </c>
      <c r="HC252" s="123">
        <v>1269</v>
      </c>
      <c r="HD252" s="153">
        <v>0.23001631321370311</v>
      </c>
      <c r="HE252" s="123">
        <v>264</v>
      </c>
      <c r="HF252" s="153">
        <v>0.14355628058727568</v>
      </c>
      <c r="HG252" s="123">
        <v>9319</v>
      </c>
      <c r="HH252" s="153">
        <v>1.6891426499909372</v>
      </c>
      <c r="HI252" s="123">
        <v>297</v>
      </c>
      <c r="HJ252" s="153">
        <v>0.16150081566068517</v>
      </c>
      <c r="HK252" s="123">
        <v>4180</v>
      </c>
      <c r="HL252" s="153">
        <v>0.757658147543955</v>
      </c>
      <c r="HM252" s="123">
        <v>564</v>
      </c>
      <c r="HN252" s="153">
        <v>0.30668841761827081</v>
      </c>
      <c r="HO252" s="123">
        <v>3522</v>
      </c>
      <c r="HP252" s="153">
        <v>0.63839042958129422</v>
      </c>
      <c r="HQ252" s="123">
        <v>4298</v>
      </c>
      <c r="HR252" s="153">
        <v>0.7790465832880189</v>
      </c>
      <c r="HS252" s="123">
        <v>22</v>
      </c>
      <c r="HT252" s="153">
        <v>11</v>
      </c>
      <c r="HU252" s="123">
        <v>12</v>
      </c>
      <c r="HV252" s="153">
        <v>6</v>
      </c>
      <c r="HW252" s="123">
        <v>1071</v>
      </c>
      <c r="HX252" s="123">
        <v>357</v>
      </c>
      <c r="HY252" s="153">
        <v>0.9296875</v>
      </c>
      <c r="HZ252" s="123">
        <v>43738</v>
      </c>
      <c r="IA252" s="153">
        <v>7.9278593438462934</v>
      </c>
      <c r="IB252" s="123">
        <v>393</v>
      </c>
      <c r="IC252" s="153">
        <v>0.21370309951060359</v>
      </c>
      <c r="ID252" s="123">
        <v>28896</v>
      </c>
      <c r="IE252" s="153">
        <v>5.2376291462751494</v>
      </c>
      <c r="IF252" s="123">
        <v>2697</v>
      </c>
      <c r="IG252" s="153">
        <v>1.466557911908646</v>
      </c>
      <c r="IH252" s="123">
        <v>1905</v>
      </c>
      <c r="II252" s="153">
        <v>0.34529635671560632</v>
      </c>
      <c r="IJ252" s="123">
        <v>2393</v>
      </c>
      <c r="IK252" s="153">
        <v>1.3012506797172376</v>
      </c>
      <c r="IL252" s="95">
        <v>889</v>
      </c>
      <c r="IM252" s="95">
        <v>815</v>
      </c>
      <c r="IN252" s="95">
        <v>99</v>
      </c>
      <c r="IO252" s="95">
        <v>269</v>
      </c>
      <c r="IP252" s="95">
        <v>27</v>
      </c>
      <c r="IQ252" s="113">
        <v>33.01</v>
      </c>
      <c r="IR252" s="113">
        <v>27.27</v>
      </c>
      <c r="IS252" s="113">
        <v>0.43</v>
      </c>
      <c r="IT252" s="95">
        <v>10</v>
      </c>
      <c r="IU252" s="95">
        <v>32</v>
      </c>
      <c r="IV252" s="113">
        <v>1.7400761283306143E-2</v>
      </c>
      <c r="IW252" s="95">
        <v>7</v>
      </c>
      <c r="IX252" s="95">
        <v>32</v>
      </c>
      <c r="IY252" s="124">
        <f>(IW252/$DW252)*100</f>
        <v>0.38064165307232195</v>
      </c>
      <c r="IZ252" s="124">
        <f>(IX252/$DW252)*100</f>
        <v>1.7400761283306143</v>
      </c>
      <c r="JA252" s="182" t="s">
        <v>272</v>
      </c>
      <c r="JB252" s="182">
        <v>35</v>
      </c>
      <c r="JC252" s="230">
        <v>1.8807092960773777E-2</v>
      </c>
      <c r="JD252" s="205"/>
    </row>
    <row r="253" spans="1:264" s="35" customFormat="1" ht="29.25" customHeight="1">
      <c r="A253" s="122" t="s">
        <v>307</v>
      </c>
      <c r="B253" s="158" t="s">
        <v>307</v>
      </c>
      <c r="C253" s="158" t="s">
        <v>1738</v>
      </c>
      <c r="D253" s="55">
        <v>62</v>
      </c>
      <c r="E253" s="158" t="s">
        <v>1130</v>
      </c>
      <c r="F253" s="145">
        <v>50</v>
      </c>
      <c r="G253" s="55" t="s">
        <v>2254</v>
      </c>
      <c r="H253" s="123">
        <v>439</v>
      </c>
      <c r="I253" s="123">
        <v>823</v>
      </c>
      <c r="J253" s="124">
        <v>1.8747153000000001</v>
      </c>
      <c r="K253" s="124">
        <v>29.190660600000001</v>
      </c>
      <c r="L253" s="123">
        <v>315</v>
      </c>
      <c r="M253" s="123">
        <v>508</v>
      </c>
      <c r="N253" s="123">
        <v>22</v>
      </c>
      <c r="O253" s="123">
        <v>45</v>
      </c>
      <c r="P253" s="123">
        <v>52</v>
      </c>
      <c r="Q253" s="123">
        <v>48</v>
      </c>
      <c r="R253" s="123">
        <v>51</v>
      </c>
      <c r="S253" s="123">
        <v>88</v>
      </c>
      <c r="T253" s="123">
        <v>83</v>
      </c>
      <c r="U253" s="123">
        <v>90</v>
      </c>
      <c r="V253" s="123">
        <v>66</v>
      </c>
      <c r="W253" s="123">
        <v>67</v>
      </c>
      <c r="X253" s="123">
        <v>99</v>
      </c>
      <c r="Y253" s="123">
        <v>72</v>
      </c>
      <c r="Z253" s="123">
        <v>40</v>
      </c>
      <c r="AA253" s="123">
        <v>154</v>
      </c>
      <c r="AB253" s="123">
        <v>253</v>
      </c>
      <c r="AC253" s="123">
        <v>211</v>
      </c>
      <c r="AD253" s="123">
        <v>29</v>
      </c>
      <c r="AE253" s="123">
        <v>274</v>
      </c>
      <c r="AF253" s="123">
        <v>397</v>
      </c>
      <c r="AG253" s="123">
        <v>121</v>
      </c>
      <c r="AH253" s="123">
        <v>2</v>
      </c>
      <c r="AI253" s="123">
        <v>180</v>
      </c>
      <c r="AJ253" s="123">
        <v>36</v>
      </c>
      <c r="AK253" s="123">
        <v>8</v>
      </c>
      <c r="AL253" s="123">
        <v>8</v>
      </c>
      <c r="AM253" s="123">
        <v>34</v>
      </c>
      <c r="AN253" s="125">
        <v>570.9339407744875</v>
      </c>
      <c r="AO253" s="125">
        <v>406</v>
      </c>
      <c r="AP253" s="123">
        <v>8</v>
      </c>
      <c r="AQ253" s="123">
        <v>21</v>
      </c>
      <c r="AR253" s="123">
        <v>117</v>
      </c>
      <c r="AS253" s="123">
        <v>66</v>
      </c>
      <c r="AT253" s="123">
        <v>49</v>
      </c>
      <c r="AU253" s="123">
        <v>26</v>
      </c>
      <c r="AV253" s="123">
        <v>22</v>
      </c>
      <c r="AW253" s="123">
        <v>21</v>
      </c>
      <c r="AX253" s="123">
        <v>21</v>
      </c>
      <c r="AY253" s="123">
        <v>8</v>
      </c>
      <c r="AZ253" s="123">
        <v>80</v>
      </c>
      <c r="BA253" s="125">
        <v>33790.82242990654</v>
      </c>
      <c r="BB253" s="125">
        <v>17970</v>
      </c>
      <c r="BC253" s="123">
        <v>20</v>
      </c>
      <c r="BD253" s="123">
        <v>57</v>
      </c>
      <c r="BE253" s="123">
        <v>100</v>
      </c>
      <c r="BF253" s="123">
        <v>63</v>
      </c>
      <c r="BG253" s="123">
        <v>38</v>
      </c>
      <c r="BH253" s="123">
        <v>23</v>
      </c>
      <c r="BI253" s="123">
        <v>28</v>
      </c>
      <c r="BJ253" s="123">
        <v>13</v>
      </c>
      <c r="BK253" s="123">
        <v>20</v>
      </c>
      <c r="BL253" s="123">
        <v>10</v>
      </c>
      <c r="BM253" s="123">
        <v>6</v>
      </c>
      <c r="BN253" s="123">
        <v>12</v>
      </c>
      <c r="BO253" s="123">
        <v>10</v>
      </c>
      <c r="BP253" s="123">
        <v>5</v>
      </c>
      <c r="BQ253" s="123">
        <v>2</v>
      </c>
      <c r="BR253" s="123">
        <v>0</v>
      </c>
      <c r="BS253" s="123">
        <v>4</v>
      </c>
      <c r="BT253" s="123">
        <v>2</v>
      </c>
      <c r="BU253" s="123">
        <v>2</v>
      </c>
      <c r="BV253" s="123">
        <v>1</v>
      </c>
      <c r="BW253" s="123">
        <v>12</v>
      </c>
      <c r="BX253" s="123">
        <v>177</v>
      </c>
      <c r="BY253" s="125">
        <v>58691.966101694918</v>
      </c>
      <c r="BZ253" s="125">
        <v>33607</v>
      </c>
      <c r="CA253" s="123">
        <v>47</v>
      </c>
      <c r="CB253" s="125">
        <v>12255.468085106382</v>
      </c>
      <c r="CC253" s="125">
        <v>8292</v>
      </c>
      <c r="CD253" s="123">
        <v>205</v>
      </c>
      <c r="CE253" s="125">
        <v>17583.785365853659</v>
      </c>
      <c r="CF253" s="125">
        <v>13740</v>
      </c>
      <c r="CG253" s="123">
        <v>277</v>
      </c>
      <c r="CH253" s="123">
        <v>73</v>
      </c>
      <c r="CI253" s="123">
        <v>52</v>
      </c>
      <c r="CJ253" s="123">
        <v>15</v>
      </c>
      <c r="CK253" s="123">
        <v>6</v>
      </c>
      <c r="CL253" s="123">
        <v>11</v>
      </c>
      <c r="CM253" s="126">
        <v>2.5056947608200455E-2</v>
      </c>
      <c r="CN253" s="123">
        <v>38</v>
      </c>
      <c r="CO253" s="126">
        <v>8.656036446469248E-2</v>
      </c>
      <c r="CP253" s="123">
        <v>197</v>
      </c>
      <c r="CQ253" s="123">
        <v>33</v>
      </c>
      <c r="CR253" s="126">
        <v>4.0097205346294046E-2</v>
      </c>
      <c r="CS253" s="123">
        <v>50</v>
      </c>
      <c r="CT253" s="126">
        <f t="shared" si="39"/>
        <v>0.11389521640091116</v>
      </c>
      <c r="CU253" s="123">
        <v>147</v>
      </c>
      <c r="CV253" s="126">
        <f t="shared" si="40"/>
        <v>0.33485193621867881</v>
      </c>
      <c r="CW253" s="123">
        <v>23</v>
      </c>
      <c r="CX253" s="126">
        <f t="shared" si="41"/>
        <v>5.2391799544419138E-2</v>
      </c>
      <c r="CY253" s="123">
        <v>81</v>
      </c>
      <c r="CZ253" s="126">
        <f t="shared" si="42"/>
        <v>0.18451025056947609</v>
      </c>
      <c r="DA253" s="122" t="s">
        <v>2132</v>
      </c>
      <c r="DB253" s="55"/>
      <c r="DC253" s="55">
        <v>0</v>
      </c>
      <c r="DD253" s="55">
        <v>10</v>
      </c>
      <c r="DE253" s="78" t="s">
        <v>309</v>
      </c>
      <c r="DF253" s="127" t="s">
        <v>310</v>
      </c>
      <c r="DG253" s="78" t="s">
        <v>366</v>
      </c>
      <c r="DH253" s="127" t="s">
        <v>367</v>
      </c>
      <c r="DI253" s="78" t="s">
        <v>313</v>
      </c>
      <c r="DJ253" s="127" t="s">
        <v>314</v>
      </c>
      <c r="DK253" s="78" t="s">
        <v>497</v>
      </c>
      <c r="DL253" s="127" t="s">
        <v>1044</v>
      </c>
      <c r="DM253" s="127" t="s">
        <v>369</v>
      </c>
      <c r="DN253" s="55" t="s">
        <v>1897</v>
      </c>
      <c r="DO253" s="68">
        <v>8.5679314565483473</v>
      </c>
      <c r="DP253" s="55" t="s">
        <v>1898</v>
      </c>
      <c r="DQ253" s="55" t="s">
        <v>272</v>
      </c>
      <c r="DR253" s="127" t="s">
        <v>370</v>
      </c>
      <c r="DS253" s="169" t="s">
        <v>2255</v>
      </c>
      <c r="DT253" s="78">
        <v>2023</v>
      </c>
      <c r="DU253" s="78" t="s">
        <v>267</v>
      </c>
      <c r="DV253" s="123">
        <v>448</v>
      </c>
      <c r="DW253" s="123">
        <v>442</v>
      </c>
      <c r="DX253" s="55">
        <v>6</v>
      </c>
      <c r="DY253" s="55">
        <v>0</v>
      </c>
      <c r="DZ253" s="55">
        <v>0</v>
      </c>
      <c r="EA253" s="55">
        <v>115</v>
      </c>
      <c r="EB253" s="123">
        <v>333</v>
      </c>
      <c r="EC253" s="55">
        <v>0</v>
      </c>
      <c r="ED253" s="55">
        <v>0</v>
      </c>
      <c r="EE253" s="55">
        <v>0</v>
      </c>
      <c r="EF253" s="55">
        <v>0</v>
      </c>
      <c r="EG253" s="55">
        <v>0</v>
      </c>
      <c r="EH253" s="78">
        <v>4</v>
      </c>
      <c r="EI253" s="78">
        <v>0</v>
      </c>
      <c r="EJ253" s="127" t="s">
        <v>268</v>
      </c>
      <c r="EK253" s="127" t="s">
        <v>269</v>
      </c>
      <c r="EL253" s="81">
        <v>18703</v>
      </c>
      <c r="EM253" s="78">
        <v>69</v>
      </c>
      <c r="EN253" s="78" t="s">
        <v>404</v>
      </c>
      <c r="EO253" s="84">
        <v>35222</v>
      </c>
      <c r="EP253" s="78">
        <v>3.48</v>
      </c>
      <c r="EQ253" s="263">
        <v>37161.491919637498</v>
      </c>
      <c r="ER253" s="263">
        <v>154371.33957163501</v>
      </c>
      <c r="ES253" s="84">
        <f t="shared" si="43"/>
        <v>117209.84765199751</v>
      </c>
      <c r="ET253" s="113">
        <f t="shared" si="44"/>
        <v>0.75927207716952572</v>
      </c>
      <c r="EU253" s="55">
        <v>3</v>
      </c>
      <c r="EV253" s="55">
        <v>8</v>
      </c>
      <c r="EW253" s="55" t="s">
        <v>1898</v>
      </c>
      <c r="EX253" s="78" t="s">
        <v>267</v>
      </c>
      <c r="EY253" s="158"/>
      <c r="EZ253" s="158"/>
      <c r="FA253" s="78" t="s">
        <v>267</v>
      </c>
      <c r="FB253" s="55" t="s">
        <v>51</v>
      </c>
      <c r="FC253" s="55" t="s">
        <v>1898</v>
      </c>
      <c r="FD253" s="122"/>
      <c r="FE253" s="55" t="s">
        <v>2006</v>
      </c>
      <c r="FF253" s="127" t="s">
        <v>267</v>
      </c>
      <c r="FG253" s="55" t="s">
        <v>1904</v>
      </c>
      <c r="FH253" s="78" t="s">
        <v>1131</v>
      </c>
      <c r="FI253" s="78" t="s">
        <v>704</v>
      </c>
      <c r="FJ253" s="55">
        <v>3804</v>
      </c>
      <c r="FK253" s="55">
        <v>2</v>
      </c>
      <c r="FL253" s="78" t="s">
        <v>375</v>
      </c>
      <c r="FM253" s="55"/>
      <c r="FN253" s="55" t="s">
        <v>1900</v>
      </c>
      <c r="FO253" s="55" t="s">
        <v>1900</v>
      </c>
      <c r="FP253" s="55">
        <v>2</v>
      </c>
      <c r="FQ253" s="125">
        <v>89157532.883432209</v>
      </c>
      <c r="FR253" s="125">
        <v>199012.35018623262</v>
      </c>
      <c r="FS253" s="55">
        <v>3</v>
      </c>
      <c r="FT253" s="55">
        <v>1</v>
      </c>
      <c r="FU253" s="55">
        <v>0</v>
      </c>
      <c r="FV253" s="125">
        <v>0</v>
      </c>
      <c r="FW253" s="55">
        <v>0</v>
      </c>
      <c r="FX253" s="125">
        <v>5667260.0599999996</v>
      </c>
      <c r="FY253" s="55">
        <v>0</v>
      </c>
      <c r="FZ253" s="125">
        <v>0</v>
      </c>
      <c r="GA253" s="55" t="s">
        <v>1900</v>
      </c>
      <c r="GB253" s="55" t="s">
        <v>1901</v>
      </c>
      <c r="GC253" s="55" t="s">
        <v>1900</v>
      </c>
      <c r="GD253" s="124">
        <v>94.11</v>
      </c>
      <c r="GE253" s="124">
        <v>27.83</v>
      </c>
      <c r="GF253" s="125">
        <v>2950568.1300000004</v>
      </c>
      <c r="GG253" s="125">
        <v>6675.4935067873312</v>
      </c>
      <c r="GH253" s="125">
        <v>3838827.1299999994</v>
      </c>
      <c r="GI253" s="125">
        <v>8685.129253393663</v>
      </c>
      <c r="GJ253" s="125">
        <v>459322.74</v>
      </c>
      <c r="GK253" s="125">
        <v>1039.1917194570135</v>
      </c>
      <c r="GL253" s="125">
        <v>462059.22</v>
      </c>
      <c r="GM253" s="125">
        <v>1045.3828506787329</v>
      </c>
      <c r="GN253" s="125">
        <v>-1413192</v>
      </c>
      <c r="GO253" s="125">
        <v>-3197.2669683257918</v>
      </c>
      <c r="GP253" s="125">
        <v>3091.13</v>
      </c>
      <c r="GQ253" s="125">
        <v>6.9935067873303174</v>
      </c>
      <c r="GR253" s="125">
        <v>279523.38</v>
      </c>
      <c r="GS253" s="125">
        <v>632.40583710407236</v>
      </c>
      <c r="GT253" s="125">
        <v>4048022.6599999992</v>
      </c>
      <c r="GU253" s="125">
        <v>9158.4223076923063</v>
      </c>
      <c r="GV253" s="125">
        <v>1697259.2600000012</v>
      </c>
      <c r="GW253" s="125">
        <v>3839.9530769230796</v>
      </c>
      <c r="GX253" s="55">
        <v>0</v>
      </c>
      <c r="GY253" s="55">
        <v>0</v>
      </c>
      <c r="GZ253" s="55">
        <v>0</v>
      </c>
      <c r="HA253" s="55" t="s">
        <v>1901</v>
      </c>
      <c r="HB253" s="172">
        <v>0.73541097120515442</v>
      </c>
      <c r="HC253" s="123">
        <v>293</v>
      </c>
      <c r="HD253" s="153">
        <v>0.22096530920060334</v>
      </c>
      <c r="HE253" s="123">
        <v>33</v>
      </c>
      <c r="HF253" s="153">
        <v>7.4660633484162894E-2</v>
      </c>
      <c r="HG253" s="123">
        <v>2361</v>
      </c>
      <c r="HH253" s="153">
        <v>1.7805429864253393</v>
      </c>
      <c r="HI253" s="123">
        <v>52</v>
      </c>
      <c r="HJ253" s="153">
        <v>0.11764705882352941</v>
      </c>
      <c r="HK253" s="123">
        <v>1675</v>
      </c>
      <c r="HL253" s="153">
        <v>1.2631975867269987</v>
      </c>
      <c r="HM253" s="123">
        <v>13</v>
      </c>
      <c r="HN253" s="153">
        <v>2.9411764705882353E-2</v>
      </c>
      <c r="HO253" s="123">
        <v>1926</v>
      </c>
      <c r="HP253" s="153">
        <v>1.4524886877828054</v>
      </c>
      <c r="HQ253" s="123">
        <v>2209</v>
      </c>
      <c r="HR253" s="153">
        <v>1.6659125188536954</v>
      </c>
      <c r="HS253" s="123">
        <v>4</v>
      </c>
      <c r="HT253" s="153">
        <v>2</v>
      </c>
      <c r="HU253" s="123">
        <v>2</v>
      </c>
      <c r="HV253" s="153">
        <v>1</v>
      </c>
      <c r="HW253" s="123">
        <v>288</v>
      </c>
      <c r="HX253" s="123">
        <v>96</v>
      </c>
      <c r="HY253" s="153">
        <v>1</v>
      </c>
      <c r="HZ253" s="123">
        <v>13951</v>
      </c>
      <c r="IA253" s="153">
        <v>10.521116138763198</v>
      </c>
      <c r="IB253" s="123">
        <v>58</v>
      </c>
      <c r="IC253" s="153">
        <v>0.13122171945701358</v>
      </c>
      <c r="ID253" s="123">
        <v>7346</v>
      </c>
      <c r="IE253" s="153">
        <v>5.539969834087481</v>
      </c>
      <c r="IF253" s="123">
        <v>517</v>
      </c>
      <c r="IG253" s="153">
        <v>1.1696832579185521</v>
      </c>
      <c r="IH253" s="123">
        <v>763</v>
      </c>
      <c r="II253" s="153">
        <v>0.5754147812971343</v>
      </c>
      <c r="IJ253" s="123">
        <v>695</v>
      </c>
      <c r="IK253" s="153">
        <v>1.5723981900452488</v>
      </c>
      <c r="IL253" s="95">
        <v>263</v>
      </c>
      <c r="IM253" s="95">
        <v>258</v>
      </c>
      <c r="IN253" s="95">
        <v>34</v>
      </c>
      <c r="IO253" s="95">
        <v>88</v>
      </c>
      <c r="IP253" s="95">
        <v>15</v>
      </c>
      <c r="IQ253" s="113">
        <v>34.11</v>
      </c>
      <c r="IR253" s="113">
        <v>44.12</v>
      </c>
      <c r="IS253" s="113">
        <v>0.66</v>
      </c>
      <c r="IT253" s="95">
        <v>46</v>
      </c>
      <c r="IU253" s="95">
        <v>17</v>
      </c>
      <c r="IV253" s="113">
        <v>3.8461538461538464E-2</v>
      </c>
      <c r="IW253" s="95" t="s">
        <v>1900</v>
      </c>
      <c r="IX253" s="95" t="s">
        <v>1900</v>
      </c>
      <c r="IY253" s="124" t="s">
        <v>1900</v>
      </c>
      <c r="IZ253" s="124" t="s">
        <v>1900</v>
      </c>
      <c r="JA253" s="182" t="s">
        <v>267</v>
      </c>
      <c r="JB253" s="182">
        <v>5</v>
      </c>
      <c r="JC253" s="230">
        <v>1.1160714285714286E-2</v>
      </c>
      <c r="JD253" s="205"/>
    </row>
    <row r="254" spans="1:264" s="35" customFormat="1" ht="29.25" customHeight="1">
      <c r="A254" s="122" t="s">
        <v>307</v>
      </c>
      <c r="B254" s="158" t="s">
        <v>307</v>
      </c>
      <c r="C254" s="158" t="s">
        <v>1738</v>
      </c>
      <c r="D254" s="55">
        <v>62</v>
      </c>
      <c r="E254" s="158" t="s">
        <v>1594</v>
      </c>
      <c r="F254" s="145">
        <v>62</v>
      </c>
      <c r="G254" s="55" t="s">
        <v>2254</v>
      </c>
      <c r="H254" s="123">
        <v>1486</v>
      </c>
      <c r="I254" s="123">
        <v>3355</v>
      </c>
      <c r="J254" s="124">
        <v>2.2577389000000001</v>
      </c>
      <c r="K254" s="124">
        <v>26.925504700000001</v>
      </c>
      <c r="L254" s="123">
        <v>1265</v>
      </c>
      <c r="M254" s="123">
        <v>2090</v>
      </c>
      <c r="N254" s="123">
        <v>147</v>
      </c>
      <c r="O254" s="123">
        <v>238</v>
      </c>
      <c r="P254" s="123">
        <v>275</v>
      </c>
      <c r="Q254" s="123">
        <v>334</v>
      </c>
      <c r="R254" s="123">
        <v>255</v>
      </c>
      <c r="S254" s="123">
        <v>404</v>
      </c>
      <c r="T254" s="123">
        <v>335</v>
      </c>
      <c r="U254" s="123">
        <v>345</v>
      </c>
      <c r="V254" s="123">
        <v>222</v>
      </c>
      <c r="W254" s="123">
        <v>199</v>
      </c>
      <c r="X254" s="123">
        <v>306</v>
      </c>
      <c r="Y254" s="123">
        <v>197</v>
      </c>
      <c r="Z254" s="123">
        <v>98</v>
      </c>
      <c r="AA254" s="123">
        <v>869</v>
      </c>
      <c r="AB254" s="123">
        <v>718</v>
      </c>
      <c r="AC254" s="123">
        <v>601</v>
      </c>
      <c r="AD254" s="123">
        <v>108</v>
      </c>
      <c r="AE254" s="123">
        <v>1083</v>
      </c>
      <c r="AF254" s="123">
        <v>1738</v>
      </c>
      <c r="AG254" s="123">
        <v>419</v>
      </c>
      <c r="AH254" s="123">
        <v>7</v>
      </c>
      <c r="AI254" s="123">
        <v>670</v>
      </c>
      <c r="AJ254" s="123">
        <v>149</v>
      </c>
      <c r="AK254" s="123">
        <v>45</v>
      </c>
      <c r="AL254" s="123">
        <v>18</v>
      </c>
      <c r="AM254" s="123">
        <v>177</v>
      </c>
      <c r="AN254" s="125">
        <v>594.80820995962313</v>
      </c>
      <c r="AO254" s="125">
        <v>431.5</v>
      </c>
      <c r="AP254" s="123">
        <v>21</v>
      </c>
      <c r="AQ254" s="123">
        <v>72</v>
      </c>
      <c r="AR254" s="123">
        <v>420</v>
      </c>
      <c r="AS254" s="123">
        <v>153</v>
      </c>
      <c r="AT254" s="123">
        <v>170</v>
      </c>
      <c r="AU254" s="123">
        <v>93</v>
      </c>
      <c r="AV254" s="123">
        <v>94</v>
      </c>
      <c r="AW254" s="123">
        <v>79</v>
      </c>
      <c r="AX254" s="123">
        <v>56</v>
      </c>
      <c r="AY254" s="123">
        <v>56</v>
      </c>
      <c r="AZ254" s="123">
        <v>272</v>
      </c>
      <c r="BA254" s="125">
        <v>27684.485013623977</v>
      </c>
      <c r="BB254" s="125">
        <v>19612.5</v>
      </c>
      <c r="BC254" s="123">
        <v>49</v>
      </c>
      <c r="BD254" s="123">
        <v>225</v>
      </c>
      <c r="BE254" s="123">
        <v>290</v>
      </c>
      <c r="BF254" s="123">
        <v>176</v>
      </c>
      <c r="BG254" s="123">
        <v>123</v>
      </c>
      <c r="BH254" s="123">
        <v>121</v>
      </c>
      <c r="BI254" s="123">
        <v>84</v>
      </c>
      <c r="BJ254" s="123">
        <v>79</v>
      </c>
      <c r="BK254" s="123">
        <v>64</v>
      </c>
      <c r="BL254" s="123">
        <v>45</v>
      </c>
      <c r="BM254" s="123">
        <v>56</v>
      </c>
      <c r="BN254" s="123">
        <v>33</v>
      </c>
      <c r="BO254" s="123">
        <v>26</v>
      </c>
      <c r="BP254" s="123">
        <v>22</v>
      </c>
      <c r="BQ254" s="123">
        <v>13</v>
      </c>
      <c r="BR254" s="123">
        <v>8</v>
      </c>
      <c r="BS254" s="123">
        <v>9</v>
      </c>
      <c r="BT254" s="123">
        <v>7</v>
      </c>
      <c r="BU254" s="123">
        <v>7</v>
      </c>
      <c r="BV254" s="123">
        <v>3</v>
      </c>
      <c r="BW254" s="123">
        <v>28</v>
      </c>
      <c r="BX254" s="123">
        <v>703</v>
      </c>
      <c r="BY254" s="125">
        <v>41097.603129445233</v>
      </c>
      <c r="BZ254" s="125">
        <v>35100</v>
      </c>
      <c r="CA254" s="123">
        <v>185</v>
      </c>
      <c r="CB254" s="125">
        <v>15010.783783783783</v>
      </c>
      <c r="CC254" s="125">
        <v>11412</v>
      </c>
      <c r="CD254" s="123">
        <v>589</v>
      </c>
      <c r="CE254" s="125">
        <v>16396.387096774193</v>
      </c>
      <c r="CF254" s="125">
        <v>11664</v>
      </c>
      <c r="CG254" s="123">
        <v>920</v>
      </c>
      <c r="CH254" s="123">
        <v>294</v>
      </c>
      <c r="CI254" s="123">
        <v>188</v>
      </c>
      <c r="CJ254" s="123">
        <v>51</v>
      </c>
      <c r="CK254" s="123">
        <v>10</v>
      </c>
      <c r="CL254" s="123">
        <v>15</v>
      </c>
      <c r="CM254" s="126">
        <v>1.0094212651413189E-2</v>
      </c>
      <c r="CN254" s="123">
        <v>91</v>
      </c>
      <c r="CO254" s="126">
        <v>6.1238223418573351E-2</v>
      </c>
      <c r="CP254" s="123">
        <v>649</v>
      </c>
      <c r="CQ254" s="123">
        <v>178</v>
      </c>
      <c r="CR254" s="126">
        <v>5.3055141579731742E-2</v>
      </c>
      <c r="CS254" s="123">
        <v>74</v>
      </c>
      <c r="CT254" s="126">
        <f t="shared" si="39"/>
        <v>4.9798115746971738E-2</v>
      </c>
      <c r="CU254" s="123">
        <v>727</v>
      </c>
      <c r="CV254" s="126">
        <f t="shared" si="40"/>
        <v>0.48923283983849258</v>
      </c>
      <c r="CW254" s="123">
        <v>24</v>
      </c>
      <c r="CX254" s="126">
        <f t="shared" si="41"/>
        <v>1.6150740242261104E-2</v>
      </c>
      <c r="CY254" s="123">
        <v>372</v>
      </c>
      <c r="CZ254" s="126">
        <f t="shared" si="42"/>
        <v>0.25033647375504708</v>
      </c>
      <c r="DA254" s="122" t="s">
        <v>2132</v>
      </c>
      <c r="DB254" s="55"/>
      <c r="DC254" s="55">
        <v>28</v>
      </c>
      <c r="DD254" s="55">
        <v>22</v>
      </c>
      <c r="DE254" s="78" t="s">
        <v>309</v>
      </c>
      <c r="DF254" s="127" t="s">
        <v>310</v>
      </c>
      <c r="DG254" s="78" t="s">
        <v>366</v>
      </c>
      <c r="DH254" s="127" t="s">
        <v>367</v>
      </c>
      <c r="DI254" s="78" t="s">
        <v>338</v>
      </c>
      <c r="DJ254" s="127" t="s">
        <v>339</v>
      </c>
      <c r="DK254" s="78" t="s">
        <v>350</v>
      </c>
      <c r="DL254" s="127" t="s">
        <v>368</v>
      </c>
      <c r="DM254" s="127" t="s">
        <v>369</v>
      </c>
      <c r="DN254" s="55" t="s">
        <v>1897</v>
      </c>
      <c r="DO254" s="68">
        <v>17.564402810304447</v>
      </c>
      <c r="DP254" s="55" t="s">
        <v>1898</v>
      </c>
      <c r="DQ254" s="55" t="s">
        <v>272</v>
      </c>
      <c r="DR254" s="127" t="s">
        <v>370</v>
      </c>
      <c r="DS254" s="169" t="s">
        <v>2256</v>
      </c>
      <c r="DT254" s="78">
        <v>2023</v>
      </c>
      <c r="DU254" s="78" t="s">
        <v>267</v>
      </c>
      <c r="DV254" s="123">
        <v>1515</v>
      </c>
      <c r="DW254" s="123">
        <v>1490</v>
      </c>
      <c r="DX254" s="55">
        <v>22</v>
      </c>
      <c r="DY254" s="55">
        <v>3</v>
      </c>
      <c r="DZ254" s="55">
        <v>0</v>
      </c>
      <c r="EA254" s="55">
        <v>176</v>
      </c>
      <c r="EB254" s="123">
        <v>953</v>
      </c>
      <c r="EC254" s="55">
        <v>360</v>
      </c>
      <c r="ED254" s="55">
        <v>26</v>
      </c>
      <c r="EE254" s="55">
        <v>0</v>
      </c>
      <c r="EF254" s="55">
        <v>0</v>
      </c>
      <c r="EG254" s="55">
        <v>0</v>
      </c>
      <c r="EH254" s="78">
        <v>14</v>
      </c>
      <c r="EI254" s="78">
        <v>1</v>
      </c>
      <c r="EJ254" s="127" t="s">
        <v>268</v>
      </c>
      <c r="EK254" s="127" t="s">
        <v>269</v>
      </c>
      <c r="EL254" s="81">
        <v>21083</v>
      </c>
      <c r="EM254" s="78">
        <v>63</v>
      </c>
      <c r="EN254" s="78" t="s">
        <v>1595</v>
      </c>
      <c r="EO254" s="84">
        <v>124916</v>
      </c>
      <c r="EP254" s="78">
        <v>20.82</v>
      </c>
      <c r="EQ254" s="263">
        <v>121415.790665209</v>
      </c>
      <c r="ER254" s="263">
        <v>868788.26687941898</v>
      </c>
      <c r="ES254" s="84">
        <f t="shared" si="43"/>
        <v>747372.47621421004</v>
      </c>
      <c r="ET254" s="113">
        <f t="shared" si="44"/>
        <v>0.86024697237070247</v>
      </c>
      <c r="EU254" s="55">
        <v>6</v>
      </c>
      <c r="EV254" s="55">
        <v>29</v>
      </c>
      <c r="EW254" s="55" t="s">
        <v>1898</v>
      </c>
      <c r="EX254" s="78" t="s">
        <v>1596</v>
      </c>
      <c r="EY254" s="158" t="s">
        <v>372</v>
      </c>
      <c r="EZ254" s="158" t="s">
        <v>372</v>
      </c>
      <c r="FA254" s="78" t="s">
        <v>267</v>
      </c>
      <c r="FB254" s="55" t="s">
        <v>51</v>
      </c>
      <c r="FC254" s="55" t="s">
        <v>1898</v>
      </c>
      <c r="FD254" s="122"/>
      <c r="FE254" s="55" t="s">
        <v>2006</v>
      </c>
      <c r="FF254" s="127" t="s">
        <v>267</v>
      </c>
      <c r="FG254" s="55" t="s">
        <v>1904</v>
      </c>
      <c r="FH254" s="78" t="s">
        <v>1597</v>
      </c>
      <c r="FI254" s="78" t="s">
        <v>704</v>
      </c>
      <c r="FJ254" s="55">
        <v>3804</v>
      </c>
      <c r="FK254" s="55">
        <v>4</v>
      </c>
      <c r="FL254" s="78" t="s">
        <v>375</v>
      </c>
      <c r="FM254" s="55"/>
      <c r="FN254" s="55" t="s">
        <v>1900</v>
      </c>
      <c r="FO254" s="55" t="s">
        <v>1900</v>
      </c>
      <c r="FP254" s="55">
        <v>5</v>
      </c>
      <c r="FQ254" s="125">
        <v>248165470.6663768</v>
      </c>
      <c r="FR254" s="125">
        <v>163805.59119892857</v>
      </c>
      <c r="FS254" s="55">
        <v>1.06</v>
      </c>
      <c r="FT254" s="55">
        <v>1</v>
      </c>
      <c r="FU254" s="55">
        <v>0</v>
      </c>
      <c r="FV254" s="125">
        <v>8950000</v>
      </c>
      <c r="FW254" s="55">
        <v>0</v>
      </c>
      <c r="FX254" s="125">
        <v>3020743.49</v>
      </c>
      <c r="FY254" s="55">
        <v>0</v>
      </c>
      <c r="FZ254" s="125">
        <v>39698301.130000003</v>
      </c>
      <c r="GA254" s="55" t="s">
        <v>1900</v>
      </c>
      <c r="GB254" s="55" t="s">
        <v>1901</v>
      </c>
      <c r="GC254" s="55" t="s">
        <v>1900</v>
      </c>
      <c r="GD254" s="124">
        <v>92.13</v>
      </c>
      <c r="GE254" s="124">
        <v>36.380000000000003</v>
      </c>
      <c r="GF254" s="125">
        <v>10137094.310000001</v>
      </c>
      <c r="GG254" s="125">
        <v>6803.4190000000008</v>
      </c>
      <c r="GH254" s="125">
        <v>18534567.780000001</v>
      </c>
      <c r="GI254" s="125">
        <v>12439.30723489933</v>
      </c>
      <c r="GJ254" s="125">
        <v>1435984.88</v>
      </c>
      <c r="GK254" s="125">
        <v>963.74824161073821</v>
      </c>
      <c r="GL254" s="125">
        <v>1548232.87</v>
      </c>
      <c r="GM254" s="125">
        <v>1039.0824630872485</v>
      </c>
      <c r="GN254" s="125">
        <v>1446108.74</v>
      </c>
      <c r="GO254" s="125">
        <v>970.54277852348991</v>
      </c>
      <c r="GP254" s="125">
        <v>66296.160000000003</v>
      </c>
      <c r="GQ254" s="125">
        <v>44.494067114093959</v>
      </c>
      <c r="GR254" s="125">
        <v>273335.75</v>
      </c>
      <c r="GS254" s="125">
        <v>183.44681208053692</v>
      </c>
      <c r="GT254" s="125">
        <v>13764609.380000001</v>
      </c>
      <c r="GU254" s="125">
        <v>9237.9928724832225</v>
      </c>
      <c r="GV254" s="125">
        <v>250763.00999999791</v>
      </c>
      <c r="GW254" s="125">
        <v>168.2973221476496</v>
      </c>
      <c r="GX254" s="55" t="s">
        <v>2257</v>
      </c>
      <c r="GY254" s="55">
        <v>0</v>
      </c>
      <c r="GZ254" s="55">
        <v>0</v>
      </c>
      <c r="HA254" s="55" t="s">
        <v>1901</v>
      </c>
      <c r="HB254" s="172">
        <v>0.66031610163786414</v>
      </c>
      <c r="HC254" s="123">
        <v>1482</v>
      </c>
      <c r="HD254" s="153">
        <v>0.3315436241610738</v>
      </c>
      <c r="HE254" s="123">
        <v>166</v>
      </c>
      <c r="HF254" s="153">
        <v>0.11140939597315436</v>
      </c>
      <c r="HG254" s="123">
        <v>9306</v>
      </c>
      <c r="HH254" s="153">
        <v>2.0818791946308726</v>
      </c>
      <c r="HI254" s="123">
        <v>207</v>
      </c>
      <c r="HJ254" s="153">
        <v>0.13892617449664429</v>
      </c>
      <c r="HK254" s="123">
        <v>3998</v>
      </c>
      <c r="HL254" s="153">
        <v>0.89440715883668909</v>
      </c>
      <c r="HM254" s="123">
        <v>88</v>
      </c>
      <c r="HN254" s="153">
        <v>5.9060402684563758E-2</v>
      </c>
      <c r="HO254" s="123">
        <v>8727</v>
      </c>
      <c r="HP254" s="153">
        <v>1.9523489932885907</v>
      </c>
      <c r="HQ254" s="123">
        <v>8341</v>
      </c>
      <c r="HR254" s="153">
        <v>1.8659955257270695</v>
      </c>
      <c r="HS254" s="123">
        <v>33</v>
      </c>
      <c r="HT254" s="153">
        <v>16.5</v>
      </c>
      <c r="HU254" s="123">
        <v>46</v>
      </c>
      <c r="HV254" s="153">
        <v>23</v>
      </c>
      <c r="HW254" s="123">
        <v>1620</v>
      </c>
      <c r="HX254" s="123">
        <v>540</v>
      </c>
      <c r="HY254" s="153">
        <v>1.5517241379310345</v>
      </c>
      <c r="HZ254" s="123">
        <v>48433</v>
      </c>
      <c r="IA254" s="153">
        <v>10.835123042505593</v>
      </c>
      <c r="IB254" s="123">
        <v>244</v>
      </c>
      <c r="IC254" s="153">
        <v>0.16375838926174496</v>
      </c>
      <c r="ID254" s="123">
        <v>28825</v>
      </c>
      <c r="IE254" s="153">
        <v>6.4485458612975393</v>
      </c>
      <c r="IF254" s="123">
        <v>2153</v>
      </c>
      <c r="IG254" s="153">
        <v>1.4449664429530202</v>
      </c>
      <c r="IH254" s="123">
        <v>2208</v>
      </c>
      <c r="II254" s="153">
        <v>0.49395973154362416</v>
      </c>
      <c r="IJ254" s="123">
        <v>1059</v>
      </c>
      <c r="IK254" s="153">
        <v>0.71073825503355703</v>
      </c>
      <c r="IL254" s="95">
        <v>0</v>
      </c>
      <c r="IM254" s="95">
        <v>0</v>
      </c>
      <c r="IN254" s="95">
        <v>0</v>
      </c>
      <c r="IO254" s="95">
        <v>0</v>
      </c>
      <c r="IP254" s="95">
        <v>0</v>
      </c>
      <c r="IQ254" s="113" t="s">
        <v>1900</v>
      </c>
      <c r="IR254" s="113" t="s">
        <v>1900</v>
      </c>
      <c r="IS254" s="113" t="s">
        <v>1900</v>
      </c>
      <c r="IT254" s="95">
        <v>46</v>
      </c>
      <c r="IU254" s="95">
        <v>35</v>
      </c>
      <c r="IV254" s="113">
        <v>2.3489932885906041E-2</v>
      </c>
      <c r="IW254" s="95">
        <v>9</v>
      </c>
      <c r="IX254" s="95">
        <v>38</v>
      </c>
      <c r="IY254" s="124">
        <f>(IW254/$DW254)*100</f>
        <v>0.60402684563758391</v>
      </c>
      <c r="IZ254" s="124">
        <f>(IX254/$DW254)*100</f>
        <v>2.5503355704697985</v>
      </c>
      <c r="JA254" s="182" t="s">
        <v>272</v>
      </c>
      <c r="JB254" s="182">
        <v>0</v>
      </c>
      <c r="JC254" s="230">
        <v>0</v>
      </c>
      <c r="JD254" s="205"/>
    </row>
    <row r="255" spans="1:264" s="35" customFormat="1" ht="29.25" customHeight="1">
      <c r="A255" s="122" t="s">
        <v>307</v>
      </c>
      <c r="B255" s="158" t="s">
        <v>1688</v>
      </c>
      <c r="C255" s="158" t="s">
        <v>1774</v>
      </c>
      <c r="D255" s="55">
        <v>112</v>
      </c>
      <c r="E255" s="158" t="s">
        <v>1218</v>
      </c>
      <c r="F255" s="145">
        <v>181</v>
      </c>
      <c r="G255" s="55" t="s">
        <v>2150</v>
      </c>
      <c r="H255" s="123">
        <v>270</v>
      </c>
      <c r="I255" s="123">
        <v>628</v>
      </c>
      <c r="J255" s="124">
        <v>2.3259259000000001</v>
      </c>
      <c r="K255" s="124">
        <v>28.547037</v>
      </c>
      <c r="L255" s="123">
        <v>240</v>
      </c>
      <c r="M255" s="123">
        <v>388</v>
      </c>
      <c r="N255" s="123">
        <v>16</v>
      </c>
      <c r="O255" s="123">
        <v>38</v>
      </c>
      <c r="P255" s="123">
        <v>55</v>
      </c>
      <c r="Q255" s="123">
        <v>65</v>
      </c>
      <c r="R255" s="123">
        <v>58</v>
      </c>
      <c r="S255" s="123">
        <v>70</v>
      </c>
      <c r="T255" s="123">
        <v>58</v>
      </c>
      <c r="U255" s="123">
        <v>73</v>
      </c>
      <c r="V255" s="123">
        <v>41</v>
      </c>
      <c r="W255" s="123">
        <v>29</v>
      </c>
      <c r="X255" s="123">
        <v>70</v>
      </c>
      <c r="Y255" s="123">
        <v>36</v>
      </c>
      <c r="Z255" s="123">
        <v>19</v>
      </c>
      <c r="AA255" s="123">
        <v>143</v>
      </c>
      <c r="AB255" s="123">
        <v>138</v>
      </c>
      <c r="AC255" s="123">
        <v>125</v>
      </c>
      <c r="AD255" s="123">
        <v>12</v>
      </c>
      <c r="AE255" s="123">
        <v>224</v>
      </c>
      <c r="AF255" s="123">
        <v>358</v>
      </c>
      <c r="AG255" s="123">
        <v>33</v>
      </c>
      <c r="AH255" s="123">
        <v>1</v>
      </c>
      <c r="AI255" s="123">
        <v>160</v>
      </c>
      <c r="AJ255" s="123">
        <v>74</v>
      </c>
      <c r="AK255" s="123">
        <v>9</v>
      </c>
      <c r="AL255" s="123">
        <v>5</v>
      </c>
      <c r="AM255" s="123">
        <v>55</v>
      </c>
      <c r="AN255" s="125">
        <v>592.66296296296298</v>
      </c>
      <c r="AO255" s="125">
        <v>451</v>
      </c>
      <c r="AP255" s="123">
        <v>3</v>
      </c>
      <c r="AQ255" s="123">
        <v>10</v>
      </c>
      <c r="AR255" s="123">
        <v>74</v>
      </c>
      <c r="AS255" s="123">
        <v>33</v>
      </c>
      <c r="AT255" s="123">
        <v>30</v>
      </c>
      <c r="AU255" s="123">
        <v>17</v>
      </c>
      <c r="AV255" s="123">
        <v>21</v>
      </c>
      <c r="AW255" s="123">
        <v>17</v>
      </c>
      <c r="AX255" s="123">
        <v>10</v>
      </c>
      <c r="AY255" s="123">
        <v>9</v>
      </c>
      <c r="AZ255" s="123">
        <v>46</v>
      </c>
      <c r="BA255" s="125">
        <v>28117.636363636364</v>
      </c>
      <c r="BB255" s="125">
        <v>20268</v>
      </c>
      <c r="BC255" s="123">
        <v>9</v>
      </c>
      <c r="BD255" s="123">
        <v>21</v>
      </c>
      <c r="BE255" s="123">
        <v>65</v>
      </c>
      <c r="BF255" s="123">
        <v>32</v>
      </c>
      <c r="BG255" s="123">
        <v>26</v>
      </c>
      <c r="BH255" s="123">
        <v>23</v>
      </c>
      <c r="BI255" s="123">
        <v>19</v>
      </c>
      <c r="BJ255" s="123">
        <v>8</v>
      </c>
      <c r="BK255" s="123">
        <v>12</v>
      </c>
      <c r="BL255" s="123">
        <v>7</v>
      </c>
      <c r="BM255" s="123">
        <v>13</v>
      </c>
      <c r="BN255" s="123">
        <v>6</v>
      </c>
      <c r="BO255" s="123">
        <v>5</v>
      </c>
      <c r="BP255" s="123">
        <v>4</v>
      </c>
      <c r="BQ255" s="123">
        <v>2</v>
      </c>
      <c r="BR255" s="123">
        <v>1</v>
      </c>
      <c r="BS255" s="123">
        <v>5</v>
      </c>
      <c r="BT255" s="123">
        <v>2</v>
      </c>
      <c r="BU255" s="123">
        <v>0</v>
      </c>
      <c r="BV255" s="123">
        <v>0</v>
      </c>
      <c r="BW255" s="123">
        <v>4</v>
      </c>
      <c r="BX255" s="123">
        <v>129</v>
      </c>
      <c r="BY255" s="125">
        <v>41475.542635658916</v>
      </c>
      <c r="BZ255" s="125">
        <v>34600</v>
      </c>
      <c r="CA255" s="123">
        <v>29</v>
      </c>
      <c r="CB255" s="125">
        <v>16894.482758620688</v>
      </c>
      <c r="CC255" s="125">
        <v>14180</v>
      </c>
      <c r="CD255" s="123">
        <v>114</v>
      </c>
      <c r="CE255" s="125">
        <v>15565.684210526315</v>
      </c>
      <c r="CF255" s="125">
        <v>11166</v>
      </c>
      <c r="CG255" s="123">
        <v>164</v>
      </c>
      <c r="CH255" s="123">
        <v>58</v>
      </c>
      <c r="CI255" s="123">
        <v>30</v>
      </c>
      <c r="CJ255" s="123">
        <v>10</v>
      </c>
      <c r="CK255" s="123">
        <v>1</v>
      </c>
      <c r="CL255" s="123">
        <v>2</v>
      </c>
      <c r="CM255" s="126">
        <v>7.4074074074074077E-3</v>
      </c>
      <c r="CN255" s="123">
        <v>15</v>
      </c>
      <c r="CO255" s="126">
        <v>5.5555555555555552E-2</v>
      </c>
      <c r="CP255" s="123">
        <v>113</v>
      </c>
      <c r="CQ255" s="123">
        <v>25</v>
      </c>
      <c r="CR255" s="126">
        <v>3.9808917197452227E-2</v>
      </c>
      <c r="CS255" s="123">
        <v>16</v>
      </c>
      <c r="CT255" s="126">
        <f t="shared" si="39"/>
        <v>5.9259259259259262E-2</v>
      </c>
      <c r="CU255" s="123">
        <v>139</v>
      </c>
      <c r="CV255" s="126">
        <f t="shared" si="40"/>
        <v>0.51481481481481484</v>
      </c>
      <c r="CW255" s="123">
        <v>2</v>
      </c>
      <c r="CX255" s="126">
        <f t="shared" si="41"/>
        <v>7.4074074074074077E-3</v>
      </c>
      <c r="CY255" s="123">
        <v>67</v>
      </c>
      <c r="CZ255" s="126">
        <f t="shared" si="42"/>
        <v>0.24814814814814815</v>
      </c>
      <c r="DA255" s="122" t="s">
        <v>2151</v>
      </c>
      <c r="DB255" s="55"/>
      <c r="DC255" s="55">
        <v>23</v>
      </c>
      <c r="DD255" s="55">
        <v>0</v>
      </c>
      <c r="DE255" s="78" t="s">
        <v>309</v>
      </c>
      <c r="DF255" s="127" t="s">
        <v>310</v>
      </c>
      <c r="DG255" s="78" t="s">
        <v>366</v>
      </c>
      <c r="DH255" s="127" t="s">
        <v>367</v>
      </c>
      <c r="DI255" s="78" t="s">
        <v>338</v>
      </c>
      <c r="DJ255" s="127" t="s">
        <v>339</v>
      </c>
      <c r="DK255" s="78" t="s">
        <v>350</v>
      </c>
      <c r="DL255" s="127" t="s">
        <v>368</v>
      </c>
      <c r="DM255" s="127" t="s">
        <v>369</v>
      </c>
      <c r="DN255" s="55" t="s">
        <v>1897</v>
      </c>
      <c r="DO255" s="68">
        <v>23.32814930015552</v>
      </c>
      <c r="DP255" s="55" t="s">
        <v>1898</v>
      </c>
      <c r="DQ255" s="55" t="s">
        <v>272</v>
      </c>
      <c r="DR255" s="127" t="s">
        <v>370</v>
      </c>
      <c r="DS255" s="169" t="s">
        <v>2258</v>
      </c>
      <c r="DT255" s="77"/>
      <c r="DU255" s="78" t="s">
        <v>267</v>
      </c>
      <c r="DV255" s="123">
        <v>275</v>
      </c>
      <c r="DW255" s="123">
        <v>270</v>
      </c>
      <c r="DX255" s="55">
        <v>1</v>
      </c>
      <c r="DY255" s="55">
        <v>4</v>
      </c>
      <c r="DZ255" s="55">
        <v>0</v>
      </c>
      <c r="EA255" s="55">
        <v>82</v>
      </c>
      <c r="EB255" s="123">
        <v>80</v>
      </c>
      <c r="EC255" s="55">
        <v>78</v>
      </c>
      <c r="ED255" s="55">
        <v>20</v>
      </c>
      <c r="EE255" s="55">
        <v>15</v>
      </c>
      <c r="EF255" s="55">
        <v>0</v>
      </c>
      <c r="EG255" s="55">
        <v>0</v>
      </c>
      <c r="EH255" s="78">
        <v>3</v>
      </c>
      <c r="EI255" s="78">
        <v>0</v>
      </c>
      <c r="EJ255" s="127" t="s">
        <v>268</v>
      </c>
      <c r="EK255" s="127" t="s">
        <v>269</v>
      </c>
      <c r="EL255" s="81">
        <v>26176</v>
      </c>
      <c r="EM255" s="78">
        <v>49</v>
      </c>
      <c r="EN255" s="78" t="s">
        <v>1219</v>
      </c>
      <c r="EO255" s="84">
        <v>34752</v>
      </c>
      <c r="EP255" s="78">
        <v>2.29</v>
      </c>
      <c r="EQ255" s="263">
        <v>35657.901631363697</v>
      </c>
      <c r="ER255" s="263">
        <v>101169.849638694</v>
      </c>
      <c r="ES255" s="84">
        <f t="shared" si="43"/>
        <v>65511.948007330298</v>
      </c>
      <c r="ET255" s="113">
        <f t="shared" si="44"/>
        <v>0.64754418674429093</v>
      </c>
      <c r="EU255" s="55">
        <v>1</v>
      </c>
      <c r="EV255" s="55">
        <v>6</v>
      </c>
      <c r="EW255" s="55" t="s">
        <v>1898</v>
      </c>
      <c r="EX255" s="78" t="s">
        <v>371</v>
      </c>
      <c r="EY255" s="158" t="s">
        <v>372</v>
      </c>
      <c r="EZ255" s="158" t="s">
        <v>372</v>
      </c>
      <c r="FA255" s="78" t="s">
        <v>267</v>
      </c>
      <c r="FB255" s="55" t="s">
        <v>51</v>
      </c>
      <c r="FC255" s="55" t="s">
        <v>1901</v>
      </c>
      <c r="FD255" s="122"/>
      <c r="FE255" s="55"/>
      <c r="FF255" s="127" t="s">
        <v>267</v>
      </c>
      <c r="FG255" s="55" t="s">
        <v>1904</v>
      </c>
      <c r="FH255" s="78" t="s">
        <v>1220</v>
      </c>
      <c r="FI255" s="78" t="s">
        <v>704</v>
      </c>
      <c r="FJ255" s="55">
        <v>3804</v>
      </c>
      <c r="FK255" s="55">
        <v>4</v>
      </c>
      <c r="FL255" s="78" t="s">
        <v>375</v>
      </c>
      <c r="FM255" s="55"/>
      <c r="FN255" s="55" t="s">
        <v>1900</v>
      </c>
      <c r="FO255" s="55" t="s">
        <v>1900</v>
      </c>
      <c r="FP255" s="55">
        <v>1</v>
      </c>
      <c r="FQ255" s="125">
        <v>51855154.425360136</v>
      </c>
      <c r="FR255" s="125">
        <v>188564.19791040049</v>
      </c>
      <c r="FS255" s="55">
        <v>3</v>
      </c>
      <c r="FT255" s="55">
        <v>3.5</v>
      </c>
      <c r="FU255" s="55">
        <v>0</v>
      </c>
      <c r="FV255" s="125">
        <v>465759.25</v>
      </c>
      <c r="FW255" s="55">
        <v>0</v>
      </c>
      <c r="FX255" s="125">
        <v>0</v>
      </c>
      <c r="FY255" s="55">
        <v>0</v>
      </c>
      <c r="FZ255" s="125">
        <v>51500000</v>
      </c>
      <c r="GA255" s="55" t="s">
        <v>1900</v>
      </c>
      <c r="GB255" s="55" t="s">
        <v>1900</v>
      </c>
      <c r="GC255" s="55" t="s">
        <v>1900</v>
      </c>
      <c r="GD255" s="124">
        <v>92.5</v>
      </c>
      <c r="GE255" s="124">
        <v>39.26</v>
      </c>
      <c r="GF255" s="125">
        <v>1697106.1900000002</v>
      </c>
      <c r="GG255" s="125">
        <v>6285.5784814814824</v>
      </c>
      <c r="GH255" s="125">
        <v>3958063.0500000003</v>
      </c>
      <c r="GI255" s="125">
        <v>14659.492777777779</v>
      </c>
      <c r="GJ255" s="125">
        <v>675414.3</v>
      </c>
      <c r="GK255" s="125">
        <v>2501.5344444444445</v>
      </c>
      <c r="GL255" s="125">
        <v>285068.40999999997</v>
      </c>
      <c r="GM255" s="125">
        <v>1055.8089259259259</v>
      </c>
      <c r="GN255" s="125">
        <v>332997.73</v>
      </c>
      <c r="GO255" s="125">
        <v>1233.3249259259258</v>
      </c>
      <c r="GP255" s="125">
        <v>13522.93</v>
      </c>
      <c r="GQ255" s="125">
        <v>50.08492592592593</v>
      </c>
      <c r="GR255" s="125">
        <v>48890.76</v>
      </c>
      <c r="GS255" s="125">
        <v>181.0768888888889</v>
      </c>
      <c r="GT255" s="125">
        <v>2602168.9200000004</v>
      </c>
      <c r="GU255" s="125">
        <v>9637.6626666666689</v>
      </c>
      <c r="GV255" s="125">
        <v>-2215528.9300000002</v>
      </c>
      <c r="GW255" s="125">
        <v>-8205.6627037037051</v>
      </c>
      <c r="GX255" s="55">
        <v>0</v>
      </c>
      <c r="GY255" s="55">
        <v>0</v>
      </c>
      <c r="GZ255" s="55">
        <v>0</v>
      </c>
      <c r="HA255" s="55" t="s">
        <v>1898</v>
      </c>
      <c r="HB255" s="172">
        <v>0.58711721077365808</v>
      </c>
      <c r="HC255" s="123">
        <v>324</v>
      </c>
      <c r="HD255" s="153">
        <v>0.4</v>
      </c>
      <c r="HE255" s="123">
        <v>42</v>
      </c>
      <c r="HF255" s="153">
        <v>0.15555555555555556</v>
      </c>
      <c r="HG255" s="123">
        <v>2269</v>
      </c>
      <c r="HH255" s="153">
        <v>2.8012345679012349</v>
      </c>
      <c r="HI255" s="123">
        <v>55</v>
      </c>
      <c r="HJ255" s="153">
        <v>0.20370370370370369</v>
      </c>
      <c r="HK255" s="123">
        <v>621</v>
      </c>
      <c r="HL255" s="153">
        <v>0.76666666666666672</v>
      </c>
      <c r="HM255" s="123">
        <v>5</v>
      </c>
      <c r="HN255" s="153">
        <v>1.8518518518518517E-2</v>
      </c>
      <c r="HO255" s="123">
        <v>733</v>
      </c>
      <c r="HP255" s="153">
        <v>0.90493827160493834</v>
      </c>
      <c r="HQ255" s="123">
        <v>2445</v>
      </c>
      <c r="HR255" s="153">
        <v>3.0185185185185186</v>
      </c>
      <c r="HS255" s="123">
        <v>12</v>
      </c>
      <c r="HT255" s="153">
        <v>6</v>
      </c>
      <c r="HU255" s="123">
        <v>16</v>
      </c>
      <c r="HV255" s="153">
        <v>8</v>
      </c>
      <c r="HW255" s="123">
        <v>269</v>
      </c>
      <c r="HX255" s="123">
        <v>89.666666666666671</v>
      </c>
      <c r="HY255" s="153">
        <v>1.2453703703703705</v>
      </c>
      <c r="HZ255" s="123">
        <v>8379</v>
      </c>
      <c r="IA255" s="153">
        <v>10.344444444444445</v>
      </c>
      <c r="IB255" s="123">
        <v>151</v>
      </c>
      <c r="IC255" s="153">
        <v>0.55925925925925923</v>
      </c>
      <c r="ID255" s="123">
        <v>6943</v>
      </c>
      <c r="IE255" s="153">
        <v>8.5716049382716051</v>
      </c>
      <c r="IF255" s="123">
        <v>472</v>
      </c>
      <c r="IG255" s="153">
        <v>1.7481481481481482</v>
      </c>
      <c r="IH255" s="123">
        <v>230</v>
      </c>
      <c r="II255" s="153">
        <v>0.28395061728395066</v>
      </c>
      <c r="IJ255" s="123">
        <v>121</v>
      </c>
      <c r="IK255" s="153">
        <v>0.44814814814814813</v>
      </c>
      <c r="IL255" s="95">
        <v>0</v>
      </c>
      <c r="IM255" s="95">
        <v>0</v>
      </c>
      <c r="IN255" s="95">
        <v>0</v>
      </c>
      <c r="IO255" s="95">
        <v>0</v>
      </c>
      <c r="IP255" s="95">
        <v>0</v>
      </c>
      <c r="IQ255" s="113" t="s">
        <v>1900</v>
      </c>
      <c r="IR255" s="113" t="s">
        <v>1900</v>
      </c>
      <c r="IS255" s="113" t="s">
        <v>1900</v>
      </c>
      <c r="IT255" s="95">
        <v>32.32</v>
      </c>
      <c r="IU255" s="95">
        <v>17</v>
      </c>
      <c r="IV255" s="113">
        <v>6.2962962962962957E-2</v>
      </c>
      <c r="IW255" s="95" t="s">
        <v>1900</v>
      </c>
      <c r="IX255" s="95" t="s">
        <v>1900</v>
      </c>
      <c r="IY255" s="124" t="s">
        <v>1900</v>
      </c>
      <c r="IZ255" s="124" t="s">
        <v>1900</v>
      </c>
      <c r="JA255" s="182" t="s">
        <v>267</v>
      </c>
      <c r="JB255" s="182">
        <v>27</v>
      </c>
      <c r="JC255" s="230">
        <v>9.8181818181818176E-2</v>
      </c>
      <c r="JD255" s="205"/>
    </row>
    <row r="256" spans="1:264" s="35" customFormat="1" ht="29.25" customHeight="1">
      <c r="A256" s="122" t="s">
        <v>307</v>
      </c>
      <c r="B256" s="158" t="s">
        <v>1688</v>
      </c>
      <c r="C256" s="158" t="s">
        <v>1774</v>
      </c>
      <c r="D256" s="55">
        <v>112</v>
      </c>
      <c r="E256" s="158" t="s">
        <v>1636</v>
      </c>
      <c r="F256" s="145">
        <v>124</v>
      </c>
      <c r="G256" s="55" t="s">
        <v>2150</v>
      </c>
      <c r="H256" s="123">
        <v>240</v>
      </c>
      <c r="I256" s="123">
        <v>263</v>
      </c>
      <c r="J256" s="124">
        <v>1.0958333</v>
      </c>
      <c r="K256" s="124">
        <v>12.73</v>
      </c>
      <c r="L256" s="123">
        <v>112</v>
      </c>
      <c r="M256" s="123">
        <v>151</v>
      </c>
      <c r="N256" s="123">
        <v>0</v>
      </c>
      <c r="O256" s="123">
        <v>0</v>
      </c>
      <c r="P256" s="123">
        <v>0</v>
      </c>
      <c r="Q256" s="123">
        <v>0</v>
      </c>
      <c r="R256" s="123">
        <v>0</v>
      </c>
      <c r="S256" s="123">
        <v>0</v>
      </c>
      <c r="T256" s="123">
        <v>1</v>
      </c>
      <c r="U256" s="123">
        <v>0</v>
      </c>
      <c r="V256" s="123">
        <v>1</v>
      </c>
      <c r="W256" s="123">
        <v>4</v>
      </c>
      <c r="X256" s="123">
        <v>103</v>
      </c>
      <c r="Y256" s="123">
        <v>100</v>
      </c>
      <c r="Z256" s="123">
        <v>54</v>
      </c>
      <c r="AA256" s="123">
        <v>0</v>
      </c>
      <c r="AB256" s="123">
        <v>261</v>
      </c>
      <c r="AC256" s="123">
        <v>257</v>
      </c>
      <c r="AD256" s="123">
        <v>21</v>
      </c>
      <c r="AE256" s="123">
        <v>33</v>
      </c>
      <c r="AF256" s="123">
        <v>155</v>
      </c>
      <c r="AG256" s="123">
        <v>52</v>
      </c>
      <c r="AH256" s="123">
        <v>2</v>
      </c>
      <c r="AI256" s="123">
        <v>178</v>
      </c>
      <c r="AJ256" s="123">
        <v>65</v>
      </c>
      <c r="AK256" s="123">
        <v>18</v>
      </c>
      <c r="AL256" s="123">
        <v>12</v>
      </c>
      <c r="AM256" s="123">
        <v>21</v>
      </c>
      <c r="AN256" s="125">
        <v>304.55416666666667</v>
      </c>
      <c r="AO256" s="125">
        <v>251</v>
      </c>
      <c r="AP256" s="123">
        <v>3</v>
      </c>
      <c r="AQ256" s="123">
        <v>20</v>
      </c>
      <c r="AR256" s="123">
        <v>151</v>
      </c>
      <c r="AS256" s="123">
        <v>30</v>
      </c>
      <c r="AT256" s="123">
        <v>12</v>
      </c>
      <c r="AU256" s="123">
        <v>6</v>
      </c>
      <c r="AV256" s="123">
        <v>7</v>
      </c>
      <c r="AW256" s="123">
        <v>5</v>
      </c>
      <c r="AX256" s="123">
        <v>5</v>
      </c>
      <c r="AY256" s="123">
        <v>0</v>
      </c>
      <c r="AZ256" s="123">
        <v>1</v>
      </c>
      <c r="BA256" s="125">
        <v>12739.365546218487</v>
      </c>
      <c r="BB256" s="125">
        <v>10518</v>
      </c>
      <c r="BC256" s="123">
        <v>8</v>
      </c>
      <c r="BD256" s="123">
        <v>64</v>
      </c>
      <c r="BE256" s="123">
        <v>124</v>
      </c>
      <c r="BF256" s="123">
        <v>16</v>
      </c>
      <c r="BG256" s="123">
        <v>8</v>
      </c>
      <c r="BH256" s="123">
        <v>8</v>
      </c>
      <c r="BI256" s="123">
        <v>6</v>
      </c>
      <c r="BJ256" s="123">
        <v>3</v>
      </c>
      <c r="BK256" s="123">
        <v>0</v>
      </c>
      <c r="BL256" s="123">
        <v>1</v>
      </c>
      <c r="BM256" s="123">
        <v>0</v>
      </c>
      <c r="BN256" s="123">
        <v>0</v>
      </c>
      <c r="BO256" s="123">
        <v>0</v>
      </c>
      <c r="BP256" s="123">
        <v>0</v>
      </c>
      <c r="BQ256" s="123">
        <v>0</v>
      </c>
      <c r="BR256" s="123">
        <v>0</v>
      </c>
      <c r="BS256" s="123">
        <v>0</v>
      </c>
      <c r="BT256" s="123">
        <v>0</v>
      </c>
      <c r="BU256" s="123">
        <v>0</v>
      </c>
      <c r="BV256" s="123">
        <v>0</v>
      </c>
      <c r="BW256" s="123">
        <v>0</v>
      </c>
      <c r="BX256" s="123">
        <v>11</v>
      </c>
      <c r="BY256" s="125">
        <v>20906.272727272728</v>
      </c>
      <c r="BZ256" s="125">
        <v>23400</v>
      </c>
      <c r="CA256" s="123">
        <v>6</v>
      </c>
      <c r="CB256" s="125">
        <v>7642</v>
      </c>
      <c r="CC256" s="125">
        <v>7164</v>
      </c>
      <c r="CD256" s="123">
        <v>221</v>
      </c>
      <c r="CE256" s="125">
        <v>12471.257918552035</v>
      </c>
      <c r="CF256" s="125">
        <v>10452</v>
      </c>
      <c r="CG256" s="123">
        <v>218</v>
      </c>
      <c r="CH256" s="123">
        <v>18</v>
      </c>
      <c r="CI256" s="123">
        <v>2</v>
      </c>
      <c r="CJ256" s="123">
        <v>0</v>
      </c>
      <c r="CK256" s="123">
        <v>0</v>
      </c>
      <c r="CL256" s="123">
        <v>0</v>
      </c>
      <c r="CM256" s="126">
        <v>0</v>
      </c>
      <c r="CN256" s="123">
        <v>0</v>
      </c>
      <c r="CO256" s="126">
        <v>0</v>
      </c>
      <c r="CP256" s="123">
        <v>180</v>
      </c>
      <c r="CQ256" s="123">
        <v>0</v>
      </c>
      <c r="CR256" s="126">
        <v>0</v>
      </c>
      <c r="CS256" s="123">
        <v>15</v>
      </c>
      <c r="CT256" s="126">
        <f t="shared" si="39"/>
        <v>6.25E-2</v>
      </c>
      <c r="CU256" s="123">
        <v>92</v>
      </c>
      <c r="CV256" s="126">
        <f t="shared" si="40"/>
        <v>0.38333333333333336</v>
      </c>
      <c r="CW256" s="123">
        <v>15</v>
      </c>
      <c r="CX256" s="126">
        <f t="shared" si="41"/>
        <v>6.25E-2</v>
      </c>
      <c r="CY256" s="123">
        <v>91</v>
      </c>
      <c r="CZ256" s="126">
        <f t="shared" si="42"/>
        <v>0.37916666666666665</v>
      </c>
      <c r="DA256" s="122" t="s">
        <v>2151</v>
      </c>
      <c r="DB256" s="55"/>
      <c r="DC256" s="55">
        <v>8</v>
      </c>
      <c r="DD256" s="55">
        <v>1</v>
      </c>
      <c r="DE256" s="78" t="s">
        <v>309</v>
      </c>
      <c r="DF256" s="127" t="s">
        <v>310</v>
      </c>
      <c r="DG256" s="78" t="s">
        <v>366</v>
      </c>
      <c r="DH256" s="127" t="s">
        <v>367</v>
      </c>
      <c r="DI256" s="78" t="s">
        <v>338</v>
      </c>
      <c r="DJ256" s="127" t="s">
        <v>339</v>
      </c>
      <c r="DK256" s="78" t="s">
        <v>350</v>
      </c>
      <c r="DL256" s="127" t="s">
        <v>368</v>
      </c>
      <c r="DM256" s="127" t="s">
        <v>369</v>
      </c>
      <c r="DN256" s="55" t="s">
        <v>1897</v>
      </c>
      <c r="DO256" s="68">
        <v>11.111111111111111</v>
      </c>
      <c r="DP256" s="55" t="s">
        <v>1898</v>
      </c>
      <c r="DQ256" s="55" t="s">
        <v>272</v>
      </c>
      <c r="DR256" s="127" t="s">
        <v>370</v>
      </c>
      <c r="DS256" s="169" t="s">
        <v>2259</v>
      </c>
      <c r="DT256" s="77"/>
      <c r="DU256" s="78" t="s">
        <v>519</v>
      </c>
      <c r="DV256" s="123">
        <v>248</v>
      </c>
      <c r="DW256" s="123">
        <v>240</v>
      </c>
      <c r="DX256" s="55">
        <v>6</v>
      </c>
      <c r="DY256" s="55">
        <v>2</v>
      </c>
      <c r="DZ256" s="55">
        <v>128</v>
      </c>
      <c r="EA256" s="55">
        <v>119</v>
      </c>
      <c r="EB256" s="123">
        <v>0</v>
      </c>
      <c r="EC256" s="55">
        <v>1</v>
      </c>
      <c r="ED256" s="55">
        <v>0</v>
      </c>
      <c r="EE256" s="55">
        <v>0</v>
      </c>
      <c r="EF256" s="55">
        <v>0</v>
      </c>
      <c r="EG256" s="55">
        <v>0</v>
      </c>
      <c r="EH256" s="78">
        <v>1</v>
      </c>
      <c r="EI256" s="78">
        <v>0</v>
      </c>
      <c r="EJ256" s="127" t="s">
        <v>268</v>
      </c>
      <c r="EK256" s="127" t="s">
        <v>269</v>
      </c>
      <c r="EL256" s="81">
        <v>23650</v>
      </c>
      <c r="EM256" s="78">
        <v>56</v>
      </c>
      <c r="EN256" s="78" t="s">
        <v>284</v>
      </c>
      <c r="EO256" s="84">
        <v>23400</v>
      </c>
      <c r="EP256" s="78">
        <v>0.81</v>
      </c>
      <c r="EQ256" s="263">
        <v>23811.801882613199</v>
      </c>
      <c r="ER256" s="263">
        <v>35882.2257394728</v>
      </c>
      <c r="ES256" s="84">
        <f t="shared" si="43"/>
        <v>12070.423856859601</v>
      </c>
      <c r="ET256" s="113">
        <f t="shared" si="44"/>
        <v>0.33639005407575218</v>
      </c>
      <c r="EU256" s="55">
        <v>2</v>
      </c>
      <c r="EV256" s="55">
        <v>4</v>
      </c>
      <c r="EW256" s="55" t="s">
        <v>1898</v>
      </c>
      <c r="EX256" s="78" t="s">
        <v>371</v>
      </c>
      <c r="EY256" s="158" t="s">
        <v>691</v>
      </c>
      <c r="EZ256" s="158" t="s">
        <v>691</v>
      </c>
      <c r="FA256" s="78" t="s">
        <v>267</v>
      </c>
      <c r="FB256" s="55" t="s">
        <v>51</v>
      </c>
      <c r="FC256" s="55" t="s">
        <v>1898</v>
      </c>
      <c r="FD256" s="122"/>
      <c r="FE256" s="55"/>
      <c r="FF256" s="127" t="s">
        <v>267</v>
      </c>
      <c r="FG256" s="55" t="s">
        <v>1904</v>
      </c>
      <c r="FH256" s="78" t="s">
        <v>1637</v>
      </c>
      <c r="FI256" s="78" t="s">
        <v>704</v>
      </c>
      <c r="FJ256" s="55">
        <v>3804</v>
      </c>
      <c r="FK256" s="55">
        <v>4</v>
      </c>
      <c r="FL256" s="78" t="s">
        <v>375</v>
      </c>
      <c r="FM256" s="55"/>
      <c r="FN256" s="55" t="s">
        <v>1900</v>
      </c>
      <c r="FO256" s="55" t="s">
        <v>1900</v>
      </c>
      <c r="FP256" s="55">
        <v>0</v>
      </c>
      <c r="FQ256" s="125">
        <v>33018462.349971034</v>
      </c>
      <c r="FR256" s="125">
        <v>133138.96108859289</v>
      </c>
      <c r="FS256" s="55">
        <v>3</v>
      </c>
      <c r="FT256" s="55">
        <v>3.5</v>
      </c>
      <c r="FU256" s="55">
        <v>0</v>
      </c>
      <c r="FV256" s="125">
        <v>2950385.5300000003</v>
      </c>
      <c r="FW256" s="55">
        <v>0</v>
      </c>
      <c r="FX256" s="125">
        <v>3519892.6</v>
      </c>
      <c r="FY256" s="55">
        <v>0</v>
      </c>
      <c r="FZ256" s="125">
        <v>3934967.08</v>
      </c>
      <c r="GA256" s="55" t="s">
        <v>1900</v>
      </c>
      <c r="GB256" s="55" t="s">
        <v>1900</v>
      </c>
      <c r="GC256" s="55" t="s">
        <v>1900</v>
      </c>
      <c r="GD256" s="124">
        <v>96.9</v>
      </c>
      <c r="GE256" s="124">
        <v>10.42</v>
      </c>
      <c r="GF256" s="125">
        <v>871648.44000000006</v>
      </c>
      <c r="GG256" s="125">
        <v>3631.8685</v>
      </c>
      <c r="GH256" s="125">
        <v>2900505.6799999997</v>
      </c>
      <c r="GI256" s="125">
        <v>12085.440333333332</v>
      </c>
      <c r="GJ256" s="125">
        <v>226933.96000000002</v>
      </c>
      <c r="GK256" s="125">
        <v>945.55816666666681</v>
      </c>
      <c r="GL256" s="125">
        <v>253864.19</v>
      </c>
      <c r="GM256" s="125">
        <v>1057.7674583333333</v>
      </c>
      <c r="GN256" s="125">
        <v>192388.41</v>
      </c>
      <c r="GO256" s="125">
        <v>801.61837500000001</v>
      </c>
      <c r="GP256" s="125">
        <v>7753.01</v>
      </c>
      <c r="GQ256" s="125">
        <v>32.304208333333335</v>
      </c>
      <c r="GR256" s="125">
        <v>34442.94</v>
      </c>
      <c r="GS256" s="125">
        <v>143.51225000000002</v>
      </c>
      <c r="GT256" s="125">
        <v>2185123.17</v>
      </c>
      <c r="GU256" s="125">
        <v>9104.6798749999998</v>
      </c>
      <c r="GV256" s="125">
        <v>-1985349.1499999997</v>
      </c>
      <c r="GW256" s="125">
        <v>-8272.2881249999991</v>
      </c>
      <c r="GX256" s="55">
        <v>0</v>
      </c>
      <c r="GY256" s="55">
        <v>0</v>
      </c>
      <c r="GZ256" s="55">
        <v>0</v>
      </c>
      <c r="HA256" s="55" t="s">
        <v>1901</v>
      </c>
      <c r="HB256" s="172">
        <v>0.69311789647526834</v>
      </c>
      <c r="HC256" s="123">
        <v>65</v>
      </c>
      <c r="HD256" s="153">
        <v>9.0277777777777776E-2</v>
      </c>
      <c r="HE256" s="123">
        <v>6</v>
      </c>
      <c r="HF256" s="153">
        <v>2.5000000000000001E-2</v>
      </c>
      <c r="HG256" s="123">
        <v>618</v>
      </c>
      <c r="HH256" s="153">
        <v>0.85833333333333328</v>
      </c>
      <c r="HI256" s="123">
        <v>4</v>
      </c>
      <c r="HJ256" s="153">
        <v>1.6666666666666666E-2</v>
      </c>
      <c r="HK256" s="123">
        <v>530</v>
      </c>
      <c r="HL256" s="153">
        <v>0.73611111111111105</v>
      </c>
      <c r="HM256" s="123">
        <v>11</v>
      </c>
      <c r="HN256" s="153">
        <v>4.583333333333333E-2</v>
      </c>
      <c r="HO256" s="123">
        <v>461</v>
      </c>
      <c r="HP256" s="153">
        <v>0.64027777777777772</v>
      </c>
      <c r="HQ256" s="123">
        <v>677</v>
      </c>
      <c r="HR256" s="153">
        <v>0.94027777777777777</v>
      </c>
      <c r="HS256" s="123">
        <v>0</v>
      </c>
      <c r="HT256" s="153">
        <v>0</v>
      </c>
      <c r="HU256" s="123">
        <v>2</v>
      </c>
      <c r="HV256" s="153">
        <v>1</v>
      </c>
      <c r="HW256" s="123">
        <v>149</v>
      </c>
      <c r="HX256" s="123">
        <v>49.666666666666664</v>
      </c>
      <c r="HY256" s="153">
        <v>1.0347222222222223</v>
      </c>
      <c r="HZ256" s="123">
        <v>3704</v>
      </c>
      <c r="IA256" s="153">
        <v>5.1444444444444448</v>
      </c>
      <c r="IB256" s="123">
        <v>31</v>
      </c>
      <c r="IC256" s="153">
        <v>0.12916666666666668</v>
      </c>
      <c r="ID256" s="123">
        <v>2886</v>
      </c>
      <c r="IE256" s="153">
        <v>4.0083333333333337</v>
      </c>
      <c r="IF256" s="123">
        <v>135</v>
      </c>
      <c r="IG256" s="153">
        <v>0.5625</v>
      </c>
      <c r="IH256" s="123">
        <v>213</v>
      </c>
      <c r="II256" s="153">
        <v>0.29583333333333334</v>
      </c>
      <c r="IJ256" s="123">
        <v>46</v>
      </c>
      <c r="IK256" s="153">
        <v>0.19166666666666668</v>
      </c>
      <c r="IL256" s="95">
        <v>0</v>
      </c>
      <c r="IM256" s="95">
        <v>0</v>
      </c>
      <c r="IN256" s="95">
        <v>0</v>
      </c>
      <c r="IO256" s="95">
        <v>0</v>
      </c>
      <c r="IP256" s="95">
        <v>0</v>
      </c>
      <c r="IQ256" s="113" t="s">
        <v>1900</v>
      </c>
      <c r="IR256" s="113" t="s">
        <v>1900</v>
      </c>
      <c r="IS256" s="113" t="s">
        <v>1900</v>
      </c>
      <c r="IT256" s="95">
        <v>32.32</v>
      </c>
      <c r="IU256" s="95">
        <v>18</v>
      </c>
      <c r="IV256" s="113">
        <v>7.4999999999999997E-2</v>
      </c>
      <c r="IW256" s="95" t="s">
        <v>1900</v>
      </c>
      <c r="IX256" s="95" t="s">
        <v>1900</v>
      </c>
      <c r="IY256" s="124" t="s">
        <v>1900</v>
      </c>
      <c r="IZ256" s="124" t="s">
        <v>1900</v>
      </c>
      <c r="JA256" s="182" t="s">
        <v>267</v>
      </c>
      <c r="JB256" s="182">
        <v>27</v>
      </c>
      <c r="JC256" s="230">
        <v>0.10887096774193548</v>
      </c>
      <c r="JD256" s="205"/>
    </row>
    <row r="257" spans="1:264" s="35" customFormat="1" ht="29.25" customHeight="1">
      <c r="A257" s="122" t="s">
        <v>307</v>
      </c>
      <c r="B257" s="158" t="s">
        <v>1688</v>
      </c>
      <c r="C257" s="158" t="s">
        <v>1774</v>
      </c>
      <c r="D257" s="55">
        <v>112</v>
      </c>
      <c r="E257" s="158" t="s">
        <v>1645</v>
      </c>
      <c r="F257" s="145">
        <v>112</v>
      </c>
      <c r="G257" s="55" t="s">
        <v>2150</v>
      </c>
      <c r="H257" s="123">
        <v>387</v>
      </c>
      <c r="I257" s="123">
        <v>1209</v>
      </c>
      <c r="J257" s="124">
        <v>3.124031</v>
      </c>
      <c r="K257" s="124">
        <v>26.6333333</v>
      </c>
      <c r="L257" s="123">
        <v>478</v>
      </c>
      <c r="M257" s="123">
        <v>731</v>
      </c>
      <c r="N257" s="123">
        <v>58</v>
      </c>
      <c r="O257" s="123">
        <v>101</v>
      </c>
      <c r="P257" s="123">
        <v>126</v>
      </c>
      <c r="Q257" s="123">
        <v>147</v>
      </c>
      <c r="R257" s="123">
        <v>127</v>
      </c>
      <c r="S257" s="123">
        <v>158</v>
      </c>
      <c r="T257" s="123">
        <v>109</v>
      </c>
      <c r="U257" s="123">
        <v>134</v>
      </c>
      <c r="V257" s="123">
        <v>63</v>
      </c>
      <c r="W257" s="123">
        <v>66</v>
      </c>
      <c r="X257" s="123">
        <v>60</v>
      </c>
      <c r="Y257" s="123">
        <v>39</v>
      </c>
      <c r="Z257" s="123">
        <v>21</v>
      </c>
      <c r="AA257" s="123">
        <v>373</v>
      </c>
      <c r="AB257" s="123">
        <v>155</v>
      </c>
      <c r="AC257" s="123">
        <v>120</v>
      </c>
      <c r="AD257" s="123">
        <v>57</v>
      </c>
      <c r="AE257" s="123">
        <v>407</v>
      </c>
      <c r="AF257" s="123">
        <v>589</v>
      </c>
      <c r="AG257" s="123">
        <v>152</v>
      </c>
      <c r="AH257" s="123">
        <v>4</v>
      </c>
      <c r="AI257" s="123">
        <v>203</v>
      </c>
      <c r="AJ257" s="123">
        <v>85</v>
      </c>
      <c r="AK257" s="123">
        <v>15</v>
      </c>
      <c r="AL257" s="123">
        <v>14</v>
      </c>
      <c r="AM257" s="123">
        <v>41</v>
      </c>
      <c r="AN257" s="125">
        <v>667.03617571059431</v>
      </c>
      <c r="AO257" s="125">
        <v>523</v>
      </c>
      <c r="AP257" s="123">
        <v>4</v>
      </c>
      <c r="AQ257" s="123">
        <v>18</v>
      </c>
      <c r="AR257" s="123">
        <v>67</v>
      </c>
      <c r="AS257" s="123">
        <v>41</v>
      </c>
      <c r="AT257" s="123">
        <v>52</v>
      </c>
      <c r="AU257" s="123">
        <v>43</v>
      </c>
      <c r="AV257" s="123">
        <v>27</v>
      </c>
      <c r="AW257" s="123">
        <v>18</v>
      </c>
      <c r="AX257" s="123">
        <v>21</v>
      </c>
      <c r="AY257" s="123">
        <v>19</v>
      </c>
      <c r="AZ257" s="123">
        <v>77</v>
      </c>
      <c r="BA257" s="125">
        <v>33383.533854166664</v>
      </c>
      <c r="BB257" s="125">
        <v>24230.5</v>
      </c>
      <c r="BC257" s="123">
        <v>4</v>
      </c>
      <c r="BD257" s="123">
        <v>30</v>
      </c>
      <c r="BE257" s="123">
        <v>69</v>
      </c>
      <c r="BF257" s="123">
        <v>50</v>
      </c>
      <c r="BG257" s="123">
        <v>44</v>
      </c>
      <c r="BH257" s="123">
        <v>30</v>
      </c>
      <c r="BI257" s="123">
        <v>23</v>
      </c>
      <c r="BJ257" s="123">
        <v>27</v>
      </c>
      <c r="BK257" s="123">
        <v>20</v>
      </c>
      <c r="BL257" s="123">
        <v>12</v>
      </c>
      <c r="BM257" s="123">
        <v>14</v>
      </c>
      <c r="BN257" s="123">
        <v>15</v>
      </c>
      <c r="BO257" s="123">
        <v>8</v>
      </c>
      <c r="BP257" s="123">
        <v>4</v>
      </c>
      <c r="BQ257" s="123">
        <v>4</v>
      </c>
      <c r="BR257" s="123">
        <v>6</v>
      </c>
      <c r="BS257" s="123">
        <v>6</v>
      </c>
      <c r="BT257" s="123">
        <v>3</v>
      </c>
      <c r="BU257" s="123">
        <v>2</v>
      </c>
      <c r="BV257" s="123">
        <v>2</v>
      </c>
      <c r="BW257" s="123">
        <v>11</v>
      </c>
      <c r="BX257" s="123">
        <v>237</v>
      </c>
      <c r="BY257" s="125">
        <v>43227.759493670885</v>
      </c>
      <c r="BZ257" s="125">
        <v>37020</v>
      </c>
      <c r="CA257" s="123">
        <v>45</v>
      </c>
      <c r="CB257" s="125">
        <v>21504</v>
      </c>
      <c r="CC257" s="125">
        <v>15624</v>
      </c>
      <c r="CD257" s="123">
        <v>115</v>
      </c>
      <c r="CE257" s="125">
        <v>17753.869565217392</v>
      </c>
      <c r="CF257" s="125">
        <v>14424</v>
      </c>
      <c r="CG257" s="123">
        <v>223</v>
      </c>
      <c r="CH257" s="123">
        <v>93</v>
      </c>
      <c r="CI257" s="123">
        <v>49</v>
      </c>
      <c r="CJ257" s="123">
        <v>15</v>
      </c>
      <c r="CK257" s="123">
        <v>1</v>
      </c>
      <c r="CL257" s="123">
        <v>4</v>
      </c>
      <c r="CM257" s="126">
        <v>1.0335917312661499E-2</v>
      </c>
      <c r="CN257" s="123">
        <v>17</v>
      </c>
      <c r="CO257" s="126">
        <v>4.3927648578811367E-2</v>
      </c>
      <c r="CP257" s="123">
        <v>149</v>
      </c>
      <c r="CQ257" s="123">
        <v>75</v>
      </c>
      <c r="CR257" s="126">
        <v>6.2034739454094295E-2</v>
      </c>
      <c r="CS257" s="123">
        <v>9</v>
      </c>
      <c r="CT257" s="126">
        <f t="shared" si="39"/>
        <v>2.3255813953488372E-2</v>
      </c>
      <c r="CU257" s="123">
        <v>266</v>
      </c>
      <c r="CV257" s="126">
        <f t="shared" si="40"/>
        <v>0.6873385012919897</v>
      </c>
      <c r="CW257" s="123">
        <v>4</v>
      </c>
      <c r="CX257" s="126">
        <f t="shared" si="41"/>
        <v>1.0335917312661499E-2</v>
      </c>
      <c r="CY257" s="123">
        <v>103</v>
      </c>
      <c r="CZ257" s="126">
        <f t="shared" si="42"/>
        <v>0.26614987080103358</v>
      </c>
      <c r="DA257" s="122" t="s">
        <v>2151</v>
      </c>
      <c r="DB257" s="55"/>
      <c r="DC257" s="55">
        <v>0</v>
      </c>
      <c r="DD257" s="55">
        <v>2</v>
      </c>
      <c r="DE257" s="78" t="s">
        <v>309</v>
      </c>
      <c r="DF257" s="127" t="s">
        <v>310</v>
      </c>
      <c r="DG257" s="78" t="s">
        <v>366</v>
      </c>
      <c r="DH257" s="127" t="s">
        <v>367</v>
      </c>
      <c r="DI257" s="78" t="s">
        <v>313</v>
      </c>
      <c r="DJ257" s="127" t="s">
        <v>314</v>
      </c>
      <c r="DK257" s="78" t="s">
        <v>350</v>
      </c>
      <c r="DL257" s="127" t="s">
        <v>368</v>
      </c>
      <c r="DM257" s="127" t="s">
        <v>369</v>
      </c>
      <c r="DN257" s="55" t="s">
        <v>1897</v>
      </c>
      <c r="DO257" s="68">
        <v>11.2</v>
      </c>
      <c r="DP257" s="55" t="s">
        <v>1898</v>
      </c>
      <c r="DQ257" s="55" t="s">
        <v>272</v>
      </c>
      <c r="DR257" s="127" t="s">
        <v>370</v>
      </c>
      <c r="DS257" s="169" t="s">
        <v>2260</v>
      </c>
      <c r="DT257" s="77"/>
      <c r="DU257" s="78" t="s">
        <v>267</v>
      </c>
      <c r="DV257" s="123">
        <v>398</v>
      </c>
      <c r="DW257" s="123">
        <v>387</v>
      </c>
      <c r="DX257" s="55">
        <v>2</v>
      </c>
      <c r="DY257" s="55">
        <v>9</v>
      </c>
      <c r="DZ257" s="55">
        <v>0</v>
      </c>
      <c r="EA257" s="55">
        <v>0</v>
      </c>
      <c r="EB257" s="123">
        <v>38</v>
      </c>
      <c r="EC257" s="55">
        <v>304</v>
      </c>
      <c r="ED257" s="55">
        <v>38</v>
      </c>
      <c r="EE257" s="55">
        <v>18</v>
      </c>
      <c r="EF257" s="55">
        <v>0</v>
      </c>
      <c r="EG257" s="55">
        <v>0</v>
      </c>
      <c r="EH257" s="78">
        <v>3</v>
      </c>
      <c r="EI257" s="78">
        <v>0</v>
      </c>
      <c r="EJ257" s="127" t="s">
        <v>268</v>
      </c>
      <c r="EK257" s="127" t="s">
        <v>269</v>
      </c>
      <c r="EL257" s="81">
        <v>22462</v>
      </c>
      <c r="EM257" s="78">
        <v>59</v>
      </c>
      <c r="EN257" s="78" t="s">
        <v>284</v>
      </c>
      <c r="EO257" s="84">
        <v>22499</v>
      </c>
      <c r="EP257" s="78">
        <v>3.06</v>
      </c>
      <c r="EQ257" s="263">
        <v>22768.4961501781</v>
      </c>
      <c r="ER257" s="263">
        <v>135834.44622987701</v>
      </c>
      <c r="ES257" s="84">
        <f t="shared" si="43"/>
        <v>113065.9500796989</v>
      </c>
      <c r="ET257" s="113">
        <f t="shared" si="44"/>
        <v>0.83238054277008466</v>
      </c>
      <c r="EU257" s="55">
        <v>2</v>
      </c>
      <c r="EV257" s="55">
        <v>6</v>
      </c>
      <c r="EW257" s="55" t="s">
        <v>1898</v>
      </c>
      <c r="EX257" s="78" t="s">
        <v>462</v>
      </c>
      <c r="EY257" s="158" t="s">
        <v>372</v>
      </c>
      <c r="EZ257" s="158" t="s">
        <v>372</v>
      </c>
      <c r="FA257" s="78" t="s">
        <v>267</v>
      </c>
      <c r="FB257" s="55" t="s">
        <v>51</v>
      </c>
      <c r="FC257" s="55" t="s">
        <v>1898</v>
      </c>
      <c r="FD257" s="122"/>
      <c r="FE257" s="55"/>
      <c r="FF257" s="127" t="s">
        <v>267</v>
      </c>
      <c r="FG257" s="55" t="s">
        <v>1904</v>
      </c>
      <c r="FH257" s="78" t="s">
        <v>862</v>
      </c>
      <c r="FI257" s="78" t="s">
        <v>704</v>
      </c>
      <c r="FJ257" s="55">
        <v>3804</v>
      </c>
      <c r="FK257" s="55">
        <v>4</v>
      </c>
      <c r="FL257" s="78" t="s">
        <v>375</v>
      </c>
      <c r="FM257" s="55"/>
      <c r="FN257" s="55" t="s">
        <v>1900</v>
      </c>
      <c r="FO257" s="55" t="s">
        <v>1900</v>
      </c>
      <c r="FP257" s="55">
        <v>2</v>
      </c>
      <c r="FQ257" s="125">
        <v>75135516.684223861</v>
      </c>
      <c r="FR257" s="125">
        <v>188782.70523674338</v>
      </c>
      <c r="FS257" s="55">
        <v>3</v>
      </c>
      <c r="FT257" s="55">
        <v>3</v>
      </c>
      <c r="FU257" s="55">
        <v>0</v>
      </c>
      <c r="FV257" s="125">
        <v>10495984.439999999</v>
      </c>
      <c r="FW257" s="55">
        <v>0</v>
      </c>
      <c r="FX257" s="125">
        <v>374577</v>
      </c>
      <c r="FY257" s="55">
        <v>0</v>
      </c>
      <c r="FZ257" s="125">
        <v>3776</v>
      </c>
      <c r="GA257" s="55" t="s">
        <v>1900</v>
      </c>
      <c r="GB257" s="55" t="s">
        <v>1900</v>
      </c>
      <c r="GC257" s="55" t="s">
        <v>1900</v>
      </c>
      <c r="GD257" s="124">
        <v>93.01</v>
      </c>
      <c r="GE257" s="124">
        <v>43.67</v>
      </c>
      <c r="GF257" s="125">
        <v>2867667.52</v>
      </c>
      <c r="GG257" s="125">
        <v>7409.993591731266</v>
      </c>
      <c r="GH257" s="125">
        <v>5201295.7500000009</v>
      </c>
      <c r="GI257" s="125">
        <v>13440.040697674422</v>
      </c>
      <c r="GJ257" s="125">
        <v>536213.07999999996</v>
      </c>
      <c r="GK257" s="125">
        <v>1385.5635142118863</v>
      </c>
      <c r="GL257" s="125">
        <v>406701.72</v>
      </c>
      <c r="GM257" s="125">
        <v>1050.9088372093022</v>
      </c>
      <c r="GN257" s="125">
        <v>522020.15</v>
      </c>
      <c r="GO257" s="125">
        <v>1348.8892764857883</v>
      </c>
      <c r="GP257" s="125">
        <v>19029.689999999999</v>
      </c>
      <c r="GQ257" s="125">
        <v>49.172325581395349</v>
      </c>
      <c r="GR257" s="125">
        <v>54017.37</v>
      </c>
      <c r="GS257" s="125">
        <v>139.57976744186047</v>
      </c>
      <c r="GT257" s="125">
        <v>3663313.7400000012</v>
      </c>
      <c r="GU257" s="125">
        <v>9465.9269767441892</v>
      </c>
      <c r="GV257" s="125">
        <v>-2256615.8000000012</v>
      </c>
      <c r="GW257" s="125">
        <v>-5831.0485788113729</v>
      </c>
      <c r="GX257" s="55">
        <v>0</v>
      </c>
      <c r="GY257" s="55">
        <v>0</v>
      </c>
      <c r="GZ257" s="55">
        <v>0</v>
      </c>
      <c r="HA257" s="55" t="s">
        <v>1898</v>
      </c>
      <c r="HB257" s="172">
        <v>0.46942831510956878</v>
      </c>
      <c r="HC257" s="123">
        <v>499</v>
      </c>
      <c r="HD257" s="153">
        <v>0.429801894918174</v>
      </c>
      <c r="HE257" s="123">
        <v>49</v>
      </c>
      <c r="HF257" s="153">
        <v>0.12661498708010335</v>
      </c>
      <c r="HG257" s="123">
        <v>3458</v>
      </c>
      <c r="HH257" s="153">
        <v>2.9784668389319555</v>
      </c>
      <c r="HI257" s="123">
        <v>63</v>
      </c>
      <c r="HJ257" s="153">
        <v>0.16279069767441862</v>
      </c>
      <c r="HK257" s="123">
        <v>919</v>
      </c>
      <c r="HL257" s="153">
        <v>0.79155900086132636</v>
      </c>
      <c r="HM257" s="123">
        <v>15</v>
      </c>
      <c r="HN257" s="153">
        <v>3.875968992248062E-2</v>
      </c>
      <c r="HO257" s="123">
        <v>1071</v>
      </c>
      <c r="HP257" s="153">
        <v>0.92248062015503873</v>
      </c>
      <c r="HQ257" s="123">
        <v>936</v>
      </c>
      <c r="HR257" s="153">
        <v>0.80620155038759689</v>
      </c>
      <c r="HS257" s="123">
        <v>7</v>
      </c>
      <c r="HT257" s="153">
        <v>3.5</v>
      </c>
      <c r="HU257" s="123">
        <v>10</v>
      </c>
      <c r="HV257" s="153">
        <v>5</v>
      </c>
      <c r="HW257" s="123">
        <v>647</v>
      </c>
      <c r="HX257" s="123">
        <v>215.66666666666666</v>
      </c>
      <c r="HY257" s="153">
        <v>2.9953703703703702</v>
      </c>
      <c r="HZ257" s="123">
        <v>14046</v>
      </c>
      <c r="IA257" s="153">
        <v>12.098191214470285</v>
      </c>
      <c r="IB257" s="123">
        <v>153</v>
      </c>
      <c r="IC257" s="153">
        <v>0.39534883720930231</v>
      </c>
      <c r="ID257" s="123">
        <v>7924</v>
      </c>
      <c r="IE257" s="153">
        <v>6.8251507321274767</v>
      </c>
      <c r="IF257" s="123">
        <v>607</v>
      </c>
      <c r="IG257" s="153">
        <v>1.5684754521963824</v>
      </c>
      <c r="IH257" s="123">
        <v>690</v>
      </c>
      <c r="II257" s="153">
        <v>0.59431524547803616</v>
      </c>
      <c r="IJ257" s="123">
        <v>691</v>
      </c>
      <c r="IK257" s="153">
        <v>1.7855297157622738</v>
      </c>
      <c r="IL257" s="95">
        <v>288</v>
      </c>
      <c r="IM257" s="95">
        <v>272</v>
      </c>
      <c r="IN257" s="95">
        <v>75</v>
      </c>
      <c r="IO257" s="95">
        <v>259</v>
      </c>
      <c r="IP257" s="95">
        <v>72</v>
      </c>
      <c r="IQ257" s="113">
        <v>95.22</v>
      </c>
      <c r="IR257" s="113">
        <v>96</v>
      </c>
      <c r="IS257" s="113">
        <v>4.57</v>
      </c>
      <c r="IT257" s="95">
        <v>32.32</v>
      </c>
      <c r="IU257" s="95">
        <v>17</v>
      </c>
      <c r="IV257" s="113">
        <v>4.3927648578811367E-2</v>
      </c>
      <c r="IW257" s="95">
        <v>4</v>
      </c>
      <c r="IX257" s="95">
        <v>18</v>
      </c>
      <c r="IY257" s="124">
        <f>(IW257/$DW257)*100</f>
        <v>1.03359173126615</v>
      </c>
      <c r="IZ257" s="124">
        <f>(IX257/$DW257)*100</f>
        <v>4.6511627906976747</v>
      </c>
      <c r="JA257" s="182" t="s">
        <v>272</v>
      </c>
      <c r="JB257" s="182">
        <v>28</v>
      </c>
      <c r="JC257" s="230">
        <v>7.0351758793969849E-2</v>
      </c>
      <c r="JD257" s="205"/>
    </row>
    <row r="258" spans="1:264" s="35" customFormat="1" ht="29.25" customHeight="1">
      <c r="A258" s="122" t="s">
        <v>307</v>
      </c>
      <c r="B258" s="158" t="s">
        <v>1700</v>
      </c>
      <c r="C258" s="158" t="s">
        <v>1783</v>
      </c>
      <c r="D258" s="55">
        <v>127</v>
      </c>
      <c r="E258" s="158" t="s">
        <v>812</v>
      </c>
      <c r="F258" s="145">
        <v>155</v>
      </c>
      <c r="G258" s="55" t="s">
        <v>2261</v>
      </c>
      <c r="H258" s="123">
        <v>217</v>
      </c>
      <c r="I258" s="123">
        <v>460</v>
      </c>
      <c r="J258" s="124">
        <v>2.1198157000000002</v>
      </c>
      <c r="K258" s="124">
        <v>25.325345599999999</v>
      </c>
      <c r="L258" s="123">
        <v>192</v>
      </c>
      <c r="M258" s="123">
        <v>268</v>
      </c>
      <c r="N258" s="123">
        <v>18</v>
      </c>
      <c r="O258" s="123">
        <v>29</v>
      </c>
      <c r="P258" s="123">
        <v>32</v>
      </c>
      <c r="Q258" s="123">
        <v>40</v>
      </c>
      <c r="R258" s="123">
        <v>34</v>
      </c>
      <c r="S258" s="123">
        <v>48</v>
      </c>
      <c r="T258" s="123">
        <v>40</v>
      </c>
      <c r="U258" s="123">
        <v>43</v>
      </c>
      <c r="V258" s="123">
        <v>25</v>
      </c>
      <c r="W258" s="123">
        <v>40</v>
      </c>
      <c r="X258" s="123">
        <v>64</v>
      </c>
      <c r="Y258" s="123">
        <v>28</v>
      </c>
      <c r="Z258" s="123">
        <v>19</v>
      </c>
      <c r="AA258" s="123">
        <v>101</v>
      </c>
      <c r="AB258" s="123">
        <v>136</v>
      </c>
      <c r="AC258" s="123">
        <v>111</v>
      </c>
      <c r="AD258" s="123">
        <v>28</v>
      </c>
      <c r="AE258" s="123">
        <v>146</v>
      </c>
      <c r="AF258" s="123">
        <v>242</v>
      </c>
      <c r="AG258" s="123">
        <v>39</v>
      </c>
      <c r="AH258" s="123">
        <v>5</v>
      </c>
      <c r="AI258" s="123">
        <v>121</v>
      </c>
      <c r="AJ258" s="123">
        <v>39</v>
      </c>
      <c r="AK258" s="123">
        <v>7</v>
      </c>
      <c r="AL258" s="123">
        <v>2</v>
      </c>
      <c r="AM258" s="123">
        <v>23</v>
      </c>
      <c r="AN258" s="125">
        <v>539.07834101382491</v>
      </c>
      <c r="AO258" s="125">
        <v>376</v>
      </c>
      <c r="AP258" s="123">
        <v>4</v>
      </c>
      <c r="AQ258" s="123">
        <v>12</v>
      </c>
      <c r="AR258" s="123">
        <v>69</v>
      </c>
      <c r="AS258" s="123">
        <v>30</v>
      </c>
      <c r="AT258" s="123">
        <v>21</v>
      </c>
      <c r="AU258" s="123">
        <v>13</v>
      </c>
      <c r="AV258" s="123">
        <v>8</v>
      </c>
      <c r="AW258" s="123">
        <v>13</v>
      </c>
      <c r="AX258" s="123">
        <v>7</v>
      </c>
      <c r="AY258" s="123">
        <v>4</v>
      </c>
      <c r="AZ258" s="123">
        <v>36</v>
      </c>
      <c r="BA258" s="125">
        <v>40764.761194029852</v>
      </c>
      <c r="BB258" s="125">
        <v>18434</v>
      </c>
      <c r="BC258" s="123">
        <v>8</v>
      </c>
      <c r="BD258" s="123">
        <v>30</v>
      </c>
      <c r="BE258" s="123">
        <v>48</v>
      </c>
      <c r="BF258" s="123">
        <v>21</v>
      </c>
      <c r="BG258" s="123">
        <v>13</v>
      </c>
      <c r="BH258" s="123">
        <v>12</v>
      </c>
      <c r="BI258" s="123">
        <v>14</v>
      </c>
      <c r="BJ258" s="123">
        <v>11</v>
      </c>
      <c r="BK258" s="123">
        <v>8</v>
      </c>
      <c r="BL258" s="123">
        <v>7</v>
      </c>
      <c r="BM258" s="123">
        <v>3</v>
      </c>
      <c r="BN258" s="123">
        <v>7</v>
      </c>
      <c r="BO258" s="123">
        <v>8</v>
      </c>
      <c r="BP258" s="123">
        <v>3</v>
      </c>
      <c r="BQ258" s="123">
        <v>0</v>
      </c>
      <c r="BR258" s="123">
        <v>0</v>
      </c>
      <c r="BS258" s="123">
        <v>2</v>
      </c>
      <c r="BT258" s="123">
        <v>0</v>
      </c>
      <c r="BU258" s="123">
        <v>2</v>
      </c>
      <c r="BV258" s="123">
        <v>0</v>
      </c>
      <c r="BW258" s="123">
        <v>4</v>
      </c>
      <c r="BX258" s="123">
        <v>100</v>
      </c>
      <c r="BY258" s="125">
        <v>66508.710000000006</v>
      </c>
      <c r="BZ258" s="125">
        <v>32687.5</v>
      </c>
      <c r="CA258" s="123">
        <v>14</v>
      </c>
      <c r="CB258" s="125">
        <v>17652.714285714286</v>
      </c>
      <c r="CC258" s="125">
        <v>11437</v>
      </c>
      <c r="CD258" s="123">
        <v>88</v>
      </c>
      <c r="CE258" s="125">
        <v>15946</v>
      </c>
      <c r="CF258" s="125">
        <v>10623</v>
      </c>
      <c r="CG258" s="123">
        <v>127</v>
      </c>
      <c r="CH258" s="123">
        <v>36</v>
      </c>
      <c r="CI258" s="123">
        <v>30</v>
      </c>
      <c r="CJ258" s="123">
        <v>5</v>
      </c>
      <c r="CK258" s="123">
        <v>0</v>
      </c>
      <c r="CL258" s="123">
        <v>3</v>
      </c>
      <c r="CM258" s="126">
        <v>1.3824884792626729E-2</v>
      </c>
      <c r="CN258" s="123">
        <v>12</v>
      </c>
      <c r="CO258" s="126">
        <v>5.5299539170506916E-2</v>
      </c>
      <c r="CP258" s="123">
        <v>90</v>
      </c>
      <c r="CQ258" s="123">
        <v>25</v>
      </c>
      <c r="CR258" s="126">
        <v>5.434782608695652E-2</v>
      </c>
      <c r="CS258" s="123">
        <v>29</v>
      </c>
      <c r="CT258" s="126">
        <f t="shared" si="39"/>
        <v>0.13364055299539171</v>
      </c>
      <c r="CU258" s="123">
        <v>131</v>
      </c>
      <c r="CV258" s="126">
        <f t="shared" si="40"/>
        <v>0.60368663594470051</v>
      </c>
      <c r="CW258" s="123">
        <v>13</v>
      </c>
      <c r="CX258" s="126">
        <f t="shared" si="41"/>
        <v>5.9907834101382486E-2</v>
      </c>
      <c r="CY258" s="123">
        <v>76</v>
      </c>
      <c r="CZ258" s="126">
        <f t="shared" si="42"/>
        <v>0.35023041474654376</v>
      </c>
      <c r="DA258" s="122" t="s">
        <v>1927</v>
      </c>
      <c r="DB258" s="55"/>
      <c r="DC258" s="55">
        <v>0</v>
      </c>
      <c r="DD258" s="55">
        <v>1</v>
      </c>
      <c r="DE258" s="78" t="s">
        <v>334</v>
      </c>
      <c r="DF258" s="127" t="s">
        <v>335</v>
      </c>
      <c r="DG258" s="78" t="s">
        <v>336</v>
      </c>
      <c r="DH258" s="127" t="s">
        <v>337</v>
      </c>
      <c r="DI258" s="78" t="s">
        <v>313</v>
      </c>
      <c r="DJ258" s="127" t="s">
        <v>314</v>
      </c>
      <c r="DK258" s="78" t="s">
        <v>340</v>
      </c>
      <c r="DL258" s="127" t="s">
        <v>341</v>
      </c>
      <c r="DM258" s="127" t="s">
        <v>342</v>
      </c>
      <c r="DN258" s="55" t="s">
        <v>1897</v>
      </c>
      <c r="DO258" s="68">
        <v>11.037527593818986</v>
      </c>
      <c r="DP258" s="55" t="s">
        <v>1898</v>
      </c>
      <c r="DQ258" s="55" t="s">
        <v>272</v>
      </c>
      <c r="DR258" s="127" t="s">
        <v>343</v>
      </c>
      <c r="DS258" s="169" t="s">
        <v>2262</v>
      </c>
      <c r="DT258" s="77"/>
      <c r="DU258" s="78" t="s">
        <v>267</v>
      </c>
      <c r="DV258" s="123">
        <v>223</v>
      </c>
      <c r="DW258" s="123">
        <v>217</v>
      </c>
      <c r="DX258" s="55">
        <v>0</v>
      </c>
      <c r="DY258" s="55">
        <v>6</v>
      </c>
      <c r="DZ258" s="55">
        <v>8</v>
      </c>
      <c r="EA258" s="55">
        <v>86</v>
      </c>
      <c r="EB258" s="123">
        <v>72</v>
      </c>
      <c r="EC258" s="55">
        <v>42</v>
      </c>
      <c r="ED258" s="55">
        <v>13</v>
      </c>
      <c r="EE258" s="55">
        <v>2</v>
      </c>
      <c r="EF258" s="55">
        <v>0</v>
      </c>
      <c r="EG258" s="55">
        <v>0</v>
      </c>
      <c r="EH258" s="78">
        <v>1</v>
      </c>
      <c r="EI258" s="78">
        <v>0</v>
      </c>
      <c r="EJ258" s="127" t="s">
        <v>268</v>
      </c>
      <c r="EK258" s="127" t="s">
        <v>269</v>
      </c>
      <c r="EL258" s="81">
        <v>25290</v>
      </c>
      <c r="EM258" s="78">
        <v>51</v>
      </c>
      <c r="EN258" s="78" t="s">
        <v>457</v>
      </c>
      <c r="EO258" s="84">
        <v>10319</v>
      </c>
      <c r="EP258" s="78">
        <v>0.75</v>
      </c>
      <c r="EQ258" s="263">
        <v>11266.9058471355</v>
      </c>
      <c r="ER258" s="263">
        <v>34310.498074746298</v>
      </c>
      <c r="ES258" s="84">
        <f t="shared" si="43"/>
        <v>23043.592227610796</v>
      </c>
      <c r="ET258" s="113">
        <f t="shared" si="44"/>
        <v>0.67161928624322909</v>
      </c>
      <c r="EU258" s="55">
        <v>0</v>
      </c>
      <c r="EV258" s="55">
        <v>2</v>
      </c>
      <c r="EW258" s="55" t="s">
        <v>1898</v>
      </c>
      <c r="EX258" s="78" t="s">
        <v>267</v>
      </c>
      <c r="EY258" s="158"/>
      <c r="EZ258" s="158"/>
      <c r="FA258" s="78" t="s">
        <v>267</v>
      </c>
      <c r="FB258" s="55" t="s">
        <v>51</v>
      </c>
      <c r="FC258" s="55" t="s">
        <v>1898</v>
      </c>
      <c r="FD258" s="122"/>
      <c r="FE258" s="55"/>
      <c r="FF258" s="127" t="s">
        <v>267</v>
      </c>
      <c r="FG258" s="55" t="s">
        <v>1904</v>
      </c>
      <c r="FH258" s="78" t="s">
        <v>473</v>
      </c>
      <c r="FI258" s="78" t="s">
        <v>346</v>
      </c>
      <c r="FJ258" s="55">
        <v>3806</v>
      </c>
      <c r="FK258" s="55">
        <v>3</v>
      </c>
      <c r="FL258" s="78" t="s">
        <v>412</v>
      </c>
      <c r="FM258" s="55"/>
      <c r="FN258" s="55" t="s">
        <v>1900</v>
      </c>
      <c r="FO258" s="55" t="s">
        <v>1900</v>
      </c>
      <c r="FP258" s="55">
        <v>1</v>
      </c>
      <c r="FQ258" s="125">
        <v>29476609.857113145</v>
      </c>
      <c r="FR258" s="125">
        <v>132182.10698257017</v>
      </c>
      <c r="FS258" s="55">
        <v>3</v>
      </c>
      <c r="FT258" s="55" t="s">
        <v>1920</v>
      </c>
      <c r="FU258" s="55">
        <v>0</v>
      </c>
      <c r="FV258" s="125">
        <v>3400898.0700000003</v>
      </c>
      <c r="FW258" s="55">
        <v>0</v>
      </c>
      <c r="FX258" s="125">
        <v>0</v>
      </c>
      <c r="FY258" s="55">
        <v>0</v>
      </c>
      <c r="FZ258" s="125">
        <v>0</v>
      </c>
      <c r="GA258" s="55" t="s">
        <v>1900</v>
      </c>
      <c r="GB258" s="55" t="s">
        <v>1900</v>
      </c>
      <c r="GC258" s="55" t="s">
        <v>1900</v>
      </c>
      <c r="GD258" s="124">
        <v>84.68</v>
      </c>
      <c r="GE258" s="124">
        <v>37.33</v>
      </c>
      <c r="GF258" s="125">
        <v>1318235.8500000001</v>
      </c>
      <c r="GG258" s="125">
        <v>6074.8195852534564</v>
      </c>
      <c r="GH258" s="125">
        <v>2429471.0100000007</v>
      </c>
      <c r="GI258" s="125">
        <v>11195.718940092169</v>
      </c>
      <c r="GJ258" s="125">
        <v>403869.35</v>
      </c>
      <c r="GK258" s="125">
        <v>1861.1490783410138</v>
      </c>
      <c r="GL258" s="125">
        <v>233696.61</v>
      </c>
      <c r="GM258" s="125">
        <v>1076.9429032258063</v>
      </c>
      <c r="GN258" s="125">
        <v>227060.72</v>
      </c>
      <c r="GO258" s="125">
        <v>1046.3627649769585</v>
      </c>
      <c r="GP258" s="125">
        <v>9213.14</v>
      </c>
      <c r="GQ258" s="125">
        <v>42.456866359447005</v>
      </c>
      <c r="GR258" s="125">
        <v>32254.730000000003</v>
      </c>
      <c r="GS258" s="125">
        <v>148.6393087557604</v>
      </c>
      <c r="GT258" s="125">
        <v>1523376.4600000009</v>
      </c>
      <c r="GU258" s="125">
        <v>7020.1680184331835</v>
      </c>
      <c r="GV258" s="125">
        <v>177313.56999999937</v>
      </c>
      <c r="GW258" s="125">
        <v>817.11322580644867</v>
      </c>
      <c r="GX258" s="55">
        <v>0</v>
      </c>
      <c r="GY258" s="55">
        <v>0</v>
      </c>
      <c r="GZ258" s="55">
        <v>0</v>
      </c>
      <c r="HA258" s="55" t="s">
        <v>1898</v>
      </c>
      <c r="HB258" s="172">
        <v>0.47210873335872511</v>
      </c>
      <c r="HC258" s="123">
        <v>162</v>
      </c>
      <c r="HD258" s="153">
        <v>0.24884792626728111</v>
      </c>
      <c r="HE258" s="123">
        <v>35</v>
      </c>
      <c r="HF258" s="153">
        <v>0.16129032258064516</v>
      </c>
      <c r="HG258" s="123">
        <v>1336</v>
      </c>
      <c r="HH258" s="153">
        <v>2.0522273425499229</v>
      </c>
      <c r="HI258" s="123">
        <v>33</v>
      </c>
      <c r="HJ258" s="153">
        <v>0.15207373271889402</v>
      </c>
      <c r="HK258" s="123">
        <v>363</v>
      </c>
      <c r="HL258" s="153">
        <v>0.55760368663594473</v>
      </c>
      <c r="HM258" s="123">
        <v>0</v>
      </c>
      <c r="HN258" s="153">
        <v>0</v>
      </c>
      <c r="HO258" s="123">
        <v>455</v>
      </c>
      <c r="HP258" s="153">
        <v>0.69892473118279563</v>
      </c>
      <c r="HQ258" s="123">
        <v>258</v>
      </c>
      <c r="HR258" s="153">
        <v>0.39631336405529954</v>
      </c>
      <c r="HS258" s="123">
        <v>2</v>
      </c>
      <c r="HT258" s="153">
        <v>1</v>
      </c>
      <c r="HU258" s="123">
        <v>0</v>
      </c>
      <c r="HV258" s="153">
        <v>0</v>
      </c>
      <c r="HW258" s="123">
        <v>244</v>
      </c>
      <c r="HX258" s="123">
        <v>81.333333333333329</v>
      </c>
      <c r="HY258" s="153">
        <v>3.3888888888888888</v>
      </c>
      <c r="HZ258" s="123">
        <v>6163</v>
      </c>
      <c r="IA258" s="153">
        <v>9.4669738863287254</v>
      </c>
      <c r="IB258" s="123">
        <v>35</v>
      </c>
      <c r="IC258" s="153">
        <v>0.16129032258064516</v>
      </c>
      <c r="ID258" s="123">
        <v>3674</v>
      </c>
      <c r="IE258" s="153">
        <v>5.6436251920122888</v>
      </c>
      <c r="IF258" s="123">
        <v>354</v>
      </c>
      <c r="IG258" s="153">
        <v>1.631336405529954</v>
      </c>
      <c r="IH258" s="123">
        <v>306</v>
      </c>
      <c r="II258" s="153">
        <v>0.47004608294930877</v>
      </c>
      <c r="IJ258" s="123">
        <v>151</v>
      </c>
      <c r="IK258" s="153">
        <v>0.69585253456221197</v>
      </c>
      <c r="IL258" s="95">
        <v>0</v>
      </c>
      <c r="IM258" s="95">
        <v>0</v>
      </c>
      <c r="IN258" s="95">
        <v>0</v>
      </c>
      <c r="IO258" s="95">
        <v>0</v>
      </c>
      <c r="IP258" s="95">
        <v>0</v>
      </c>
      <c r="IQ258" s="113" t="s">
        <v>1900</v>
      </c>
      <c r="IR258" s="113" t="s">
        <v>1900</v>
      </c>
      <c r="IS258" s="113" t="s">
        <v>1900</v>
      </c>
      <c r="IT258" s="95">
        <v>5</v>
      </c>
      <c r="IU258" s="95">
        <v>6</v>
      </c>
      <c r="IV258" s="113">
        <v>2.7649769585253458E-2</v>
      </c>
      <c r="IW258" s="95" t="s">
        <v>1900</v>
      </c>
      <c r="IX258" s="95" t="s">
        <v>1900</v>
      </c>
      <c r="IY258" s="124" t="s">
        <v>1900</v>
      </c>
      <c r="IZ258" s="124" t="s">
        <v>1900</v>
      </c>
      <c r="JA258" s="182" t="s">
        <v>267</v>
      </c>
      <c r="JB258" s="182">
        <v>15</v>
      </c>
      <c r="JC258" s="230">
        <v>6.726457399103139E-2</v>
      </c>
      <c r="JD258" s="205"/>
    </row>
    <row r="259" spans="1:264" s="35" customFormat="1" ht="29.25" customHeight="1">
      <c r="A259" s="122" t="s">
        <v>307</v>
      </c>
      <c r="B259" s="158" t="s">
        <v>1700</v>
      </c>
      <c r="C259" s="158" t="s">
        <v>1783</v>
      </c>
      <c r="D259" s="55">
        <v>127</v>
      </c>
      <c r="E259" s="158" t="s">
        <v>1383</v>
      </c>
      <c r="F259" s="145">
        <v>517</v>
      </c>
      <c r="G259" s="55" t="s">
        <v>2261</v>
      </c>
      <c r="H259" s="123">
        <v>40</v>
      </c>
      <c r="I259" s="123">
        <v>69</v>
      </c>
      <c r="J259" s="124">
        <v>1.7250000000000001</v>
      </c>
      <c r="K259" s="124">
        <v>34.417499999999997</v>
      </c>
      <c r="L259" s="123">
        <v>24</v>
      </c>
      <c r="M259" s="123">
        <v>45</v>
      </c>
      <c r="N259" s="123">
        <v>2</v>
      </c>
      <c r="O259" s="123">
        <v>8</v>
      </c>
      <c r="P259" s="123">
        <v>6</v>
      </c>
      <c r="Q259" s="123">
        <v>1</v>
      </c>
      <c r="R259" s="123">
        <v>3</v>
      </c>
      <c r="S259" s="123">
        <v>7</v>
      </c>
      <c r="T259" s="123">
        <v>10</v>
      </c>
      <c r="U259" s="123">
        <v>6</v>
      </c>
      <c r="V259" s="123">
        <v>4</v>
      </c>
      <c r="W259" s="123">
        <v>6</v>
      </c>
      <c r="X259" s="123">
        <v>7</v>
      </c>
      <c r="Y259" s="123">
        <v>7</v>
      </c>
      <c r="Z259" s="123">
        <v>2</v>
      </c>
      <c r="AA259" s="123">
        <v>16</v>
      </c>
      <c r="AB259" s="123">
        <v>18</v>
      </c>
      <c r="AC259" s="123">
        <v>16</v>
      </c>
      <c r="AD259" s="123">
        <v>4</v>
      </c>
      <c r="AE259" s="123">
        <v>34</v>
      </c>
      <c r="AF259" s="123">
        <v>29</v>
      </c>
      <c r="AG259" s="123">
        <v>2</v>
      </c>
      <c r="AH259" s="123">
        <v>0</v>
      </c>
      <c r="AI259" s="123">
        <v>19</v>
      </c>
      <c r="AJ259" s="123">
        <v>3</v>
      </c>
      <c r="AK259" s="123">
        <v>0</v>
      </c>
      <c r="AL259" s="123">
        <v>0</v>
      </c>
      <c r="AM259" s="123">
        <v>1</v>
      </c>
      <c r="AN259" s="125">
        <v>660.97500000000002</v>
      </c>
      <c r="AO259" s="125">
        <v>576.5</v>
      </c>
      <c r="AP259" s="123">
        <v>0</v>
      </c>
      <c r="AQ259" s="123">
        <v>1</v>
      </c>
      <c r="AR259" s="123">
        <v>14</v>
      </c>
      <c r="AS259" s="123">
        <v>1</v>
      </c>
      <c r="AT259" s="123">
        <v>1</v>
      </c>
      <c r="AU259" s="123">
        <v>4</v>
      </c>
      <c r="AV259" s="123">
        <v>5</v>
      </c>
      <c r="AW259" s="123">
        <v>1</v>
      </c>
      <c r="AX259" s="123">
        <v>0</v>
      </c>
      <c r="AY259" s="123">
        <v>2</v>
      </c>
      <c r="AZ259" s="123">
        <v>11</v>
      </c>
      <c r="BA259" s="125">
        <v>29588.777777777777</v>
      </c>
      <c r="BB259" s="125">
        <v>23821.5</v>
      </c>
      <c r="BC259" s="123">
        <v>0</v>
      </c>
      <c r="BD259" s="123">
        <v>5</v>
      </c>
      <c r="BE259" s="123">
        <v>9</v>
      </c>
      <c r="BF259" s="123">
        <v>1</v>
      </c>
      <c r="BG259" s="123">
        <v>4</v>
      </c>
      <c r="BH259" s="123">
        <v>5</v>
      </c>
      <c r="BI259" s="123">
        <v>1</v>
      </c>
      <c r="BJ259" s="123">
        <v>1</v>
      </c>
      <c r="BK259" s="123">
        <v>2</v>
      </c>
      <c r="BL259" s="123">
        <v>3</v>
      </c>
      <c r="BM259" s="123">
        <v>0</v>
      </c>
      <c r="BN259" s="123">
        <v>0</v>
      </c>
      <c r="BO259" s="123">
        <v>2</v>
      </c>
      <c r="BP259" s="123">
        <v>0</v>
      </c>
      <c r="BQ259" s="123">
        <v>1</v>
      </c>
      <c r="BR259" s="123">
        <v>0</v>
      </c>
      <c r="BS259" s="123">
        <v>0</v>
      </c>
      <c r="BT259" s="123">
        <v>0</v>
      </c>
      <c r="BU259" s="123">
        <v>1</v>
      </c>
      <c r="BV259" s="123">
        <v>1</v>
      </c>
      <c r="BW259" s="123">
        <v>0</v>
      </c>
      <c r="BX259" s="123">
        <v>19</v>
      </c>
      <c r="BY259" s="125">
        <v>43588.789473684214</v>
      </c>
      <c r="BZ259" s="125">
        <v>43079</v>
      </c>
      <c r="CA259" s="123">
        <v>2</v>
      </c>
      <c r="CB259" s="125">
        <v>5292</v>
      </c>
      <c r="CC259" s="125">
        <v>5292</v>
      </c>
      <c r="CD259" s="123">
        <v>14</v>
      </c>
      <c r="CE259" s="125">
        <v>15753.5</v>
      </c>
      <c r="CF259" s="125">
        <v>11850</v>
      </c>
      <c r="CG259" s="123">
        <v>18</v>
      </c>
      <c r="CH259" s="123">
        <v>8</v>
      </c>
      <c r="CI259" s="123">
        <v>8</v>
      </c>
      <c r="CJ259" s="123">
        <v>2</v>
      </c>
      <c r="CK259" s="123">
        <v>0</v>
      </c>
      <c r="CL259" s="123">
        <v>0</v>
      </c>
      <c r="CM259" s="126">
        <v>0</v>
      </c>
      <c r="CN259" s="123">
        <v>6</v>
      </c>
      <c r="CO259" s="126">
        <v>0.15</v>
      </c>
      <c r="CP259" s="123">
        <v>13</v>
      </c>
      <c r="CQ259" s="123">
        <v>3</v>
      </c>
      <c r="CR259" s="126">
        <v>4.3478260869565216E-2</v>
      </c>
      <c r="CS259" s="123">
        <v>4</v>
      </c>
      <c r="CT259" s="126">
        <f t="shared" si="39"/>
        <v>0.1</v>
      </c>
      <c r="CU259" s="123">
        <v>9</v>
      </c>
      <c r="CV259" s="126">
        <f t="shared" si="40"/>
        <v>0.22500000000000001</v>
      </c>
      <c r="CW259" s="123">
        <v>0</v>
      </c>
      <c r="CX259" s="126">
        <f t="shared" si="41"/>
        <v>0</v>
      </c>
      <c r="CY259" s="123">
        <v>5</v>
      </c>
      <c r="CZ259" s="126">
        <f t="shared" si="42"/>
        <v>0.125</v>
      </c>
      <c r="DA259" s="122" t="s">
        <v>1927</v>
      </c>
      <c r="DB259" s="55"/>
      <c r="DC259" s="55">
        <v>0</v>
      </c>
      <c r="DD259" s="55">
        <v>0</v>
      </c>
      <c r="DE259" s="78" t="s">
        <v>334</v>
      </c>
      <c r="DF259" s="127" t="s">
        <v>335</v>
      </c>
      <c r="DG259" s="78" t="s">
        <v>336</v>
      </c>
      <c r="DH259" s="127" t="s">
        <v>337</v>
      </c>
      <c r="DI259" s="78" t="s">
        <v>313</v>
      </c>
      <c r="DJ259" s="127" t="s">
        <v>314</v>
      </c>
      <c r="DK259" s="78" t="s">
        <v>340</v>
      </c>
      <c r="DL259" s="127" t="s">
        <v>341</v>
      </c>
      <c r="DM259" s="127" t="s">
        <v>342</v>
      </c>
      <c r="DN259" s="55" t="s">
        <v>1897</v>
      </c>
      <c r="DO259" s="69" t="s">
        <v>897</v>
      </c>
      <c r="DP259" s="55" t="s">
        <v>1898</v>
      </c>
      <c r="DQ259" s="55" t="s">
        <v>272</v>
      </c>
      <c r="DR259" s="127" t="s">
        <v>343</v>
      </c>
      <c r="DS259" s="169" t="s">
        <v>2263</v>
      </c>
      <c r="DT259" s="77"/>
      <c r="DU259" s="78" t="s">
        <v>267</v>
      </c>
      <c r="DV259" s="123">
        <v>40</v>
      </c>
      <c r="DW259" s="123">
        <v>40</v>
      </c>
      <c r="DX259" s="55">
        <v>0</v>
      </c>
      <c r="DY259" s="55">
        <v>0</v>
      </c>
      <c r="DZ259" s="55">
        <v>0</v>
      </c>
      <c r="EA259" s="55">
        <v>21</v>
      </c>
      <c r="EB259" s="123">
        <v>19</v>
      </c>
      <c r="EC259" s="55">
        <v>0</v>
      </c>
      <c r="ED259" s="55">
        <v>0</v>
      </c>
      <c r="EE259" s="55">
        <v>0</v>
      </c>
      <c r="EF259" s="55">
        <v>0</v>
      </c>
      <c r="EG259" s="55">
        <v>0</v>
      </c>
      <c r="EH259" s="78">
        <v>1</v>
      </c>
      <c r="EI259" s="78">
        <v>0</v>
      </c>
      <c r="EJ259" s="127" t="s">
        <v>268</v>
      </c>
      <c r="EK259" s="127" t="s">
        <v>269</v>
      </c>
      <c r="EL259" s="81">
        <v>23407</v>
      </c>
      <c r="EM259" s="78">
        <v>56</v>
      </c>
      <c r="EN259" s="78" t="s">
        <v>390</v>
      </c>
      <c r="EO259" s="84">
        <v>7367</v>
      </c>
      <c r="EP259" s="78">
        <v>0.23</v>
      </c>
      <c r="EQ259" s="263">
        <v>8021.6242816111198</v>
      </c>
      <c r="ER259" s="263">
        <v>10196.603276227601</v>
      </c>
      <c r="ES259" s="84">
        <f t="shared" si="43"/>
        <v>2174.978994616481</v>
      </c>
      <c r="ET259" s="113">
        <f t="shared" si="44"/>
        <v>0.21330426767580879</v>
      </c>
      <c r="EU259" s="55">
        <v>1</v>
      </c>
      <c r="EV259" s="55">
        <v>1</v>
      </c>
      <c r="EW259" s="55" t="s">
        <v>1898</v>
      </c>
      <c r="EX259" s="78" t="s">
        <v>267</v>
      </c>
      <c r="EY259" s="158"/>
      <c r="EZ259" s="158"/>
      <c r="FA259" s="78" t="s">
        <v>267</v>
      </c>
      <c r="FB259" s="55" t="s">
        <v>51</v>
      </c>
      <c r="FC259" s="55" t="s">
        <v>1898</v>
      </c>
      <c r="FD259" s="122"/>
      <c r="FE259" s="55"/>
      <c r="FF259" s="127" t="s">
        <v>267</v>
      </c>
      <c r="FG259" s="55" t="s">
        <v>1904</v>
      </c>
      <c r="FH259" s="78" t="s">
        <v>1384</v>
      </c>
      <c r="FI259" s="78" t="s">
        <v>346</v>
      </c>
      <c r="FJ259" s="55">
        <v>3806</v>
      </c>
      <c r="FK259" s="55">
        <v>3</v>
      </c>
      <c r="FL259" s="78" t="s">
        <v>412</v>
      </c>
      <c r="FM259" s="55"/>
      <c r="FN259" s="55" t="s">
        <v>1900</v>
      </c>
      <c r="FO259" s="55" t="s">
        <v>1900</v>
      </c>
      <c r="FP259" s="55">
        <v>0</v>
      </c>
      <c r="FQ259" s="125">
        <v>7953743.0885485262</v>
      </c>
      <c r="FR259" s="125">
        <v>198843.57721371314</v>
      </c>
      <c r="FS259" s="55">
        <v>3</v>
      </c>
      <c r="FT259" s="55">
        <v>3</v>
      </c>
      <c r="FU259" s="55">
        <v>0</v>
      </c>
      <c r="FV259" s="125">
        <v>0</v>
      </c>
      <c r="FW259" s="55">
        <v>0</v>
      </c>
      <c r="FX259" s="125">
        <v>0</v>
      </c>
      <c r="FY259" s="55">
        <v>0</v>
      </c>
      <c r="FZ259" s="125">
        <v>0</v>
      </c>
      <c r="GA259" s="55" t="s">
        <v>1900</v>
      </c>
      <c r="GB259" s="55" t="s">
        <v>1900</v>
      </c>
      <c r="GC259" s="55" t="s">
        <v>1900</v>
      </c>
      <c r="GD259" s="124">
        <v>84.63</v>
      </c>
      <c r="GE259" s="124">
        <v>47.5</v>
      </c>
      <c r="GF259" s="125">
        <v>277863.48000000004</v>
      </c>
      <c r="GG259" s="125">
        <v>6946.5870000000014</v>
      </c>
      <c r="GH259" s="125">
        <v>431969.4</v>
      </c>
      <c r="GI259" s="125">
        <v>10799.235000000001</v>
      </c>
      <c r="GJ259" s="125">
        <v>55452.15</v>
      </c>
      <c r="GK259" s="125">
        <v>1386.30375</v>
      </c>
      <c r="GL259" s="125">
        <v>40666.89</v>
      </c>
      <c r="GM259" s="125">
        <v>1016.67225</v>
      </c>
      <c r="GN259" s="125">
        <v>43324.66</v>
      </c>
      <c r="GO259" s="125">
        <v>1083.1165000000001</v>
      </c>
      <c r="GP259" s="125">
        <v>2021.46</v>
      </c>
      <c r="GQ259" s="125">
        <v>50.536500000000004</v>
      </c>
      <c r="GR259" s="125">
        <v>3464.4100000000003</v>
      </c>
      <c r="GS259" s="125">
        <v>86.610250000000008</v>
      </c>
      <c r="GT259" s="125">
        <v>287039.83</v>
      </c>
      <c r="GU259" s="125">
        <v>7175.99575</v>
      </c>
      <c r="GV259" s="125">
        <v>76487.280000000028</v>
      </c>
      <c r="GW259" s="125">
        <v>1912.1820000000007</v>
      </c>
      <c r="GX259" s="55">
        <v>0</v>
      </c>
      <c r="GY259" s="55">
        <v>0</v>
      </c>
      <c r="GZ259" s="55">
        <v>0</v>
      </c>
      <c r="HA259" s="55" t="s">
        <v>1901</v>
      </c>
      <c r="HB259" s="172">
        <v>0.79698848326674609</v>
      </c>
      <c r="HC259" s="123">
        <v>9</v>
      </c>
      <c r="HD259" s="153">
        <v>7.4999999999999997E-2</v>
      </c>
      <c r="HE259" s="123">
        <v>1</v>
      </c>
      <c r="HF259" s="153">
        <v>2.5000000000000001E-2</v>
      </c>
      <c r="HG259" s="123">
        <v>260</v>
      </c>
      <c r="HH259" s="153">
        <v>2.166666666666667</v>
      </c>
      <c r="HI259" s="123">
        <v>7</v>
      </c>
      <c r="HJ259" s="153">
        <v>0.17499999999999999</v>
      </c>
      <c r="HK259" s="123">
        <v>118</v>
      </c>
      <c r="HL259" s="153">
        <v>0.98333333333333339</v>
      </c>
      <c r="HM259" s="123">
        <v>0</v>
      </c>
      <c r="HN259" s="153">
        <v>0</v>
      </c>
      <c r="HO259" s="123">
        <v>291</v>
      </c>
      <c r="HP259" s="153">
        <v>2.4249999999999998</v>
      </c>
      <c r="HQ259" s="123">
        <v>544</v>
      </c>
      <c r="HR259" s="153">
        <v>4.5333333333333332</v>
      </c>
      <c r="HS259" s="123">
        <v>2</v>
      </c>
      <c r="HT259" s="153">
        <v>1</v>
      </c>
      <c r="HU259" s="123">
        <v>5</v>
      </c>
      <c r="HV259" s="153">
        <v>2.5</v>
      </c>
      <c r="HW259" s="123">
        <v>14</v>
      </c>
      <c r="HX259" s="123">
        <v>4.666666666666667</v>
      </c>
      <c r="HY259" s="153">
        <v>0.3888888888888889</v>
      </c>
      <c r="HZ259" s="123">
        <v>1145</v>
      </c>
      <c r="IA259" s="153">
        <v>9.5416666666666679</v>
      </c>
      <c r="IB259" s="123">
        <v>12</v>
      </c>
      <c r="IC259" s="153">
        <v>0.3</v>
      </c>
      <c r="ID259" s="123">
        <v>1439</v>
      </c>
      <c r="IE259" s="153">
        <v>11.991666666666667</v>
      </c>
      <c r="IF259" s="123">
        <v>56</v>
      </c>
      <c r="IG259" s="153">
        <v>1.4</v>
      </c>
      <c r="IH259" s="123">
        <v>75</v>
      </c>
      <c r="II259" s="153">
        <v>0.625</v>
      </c>
      <c r="IJ259" s="123">
        <v>44</v>
      </c>
      <c r="IK259" s="153">
        <v>1.1000000000000001</v>
      </c>
      <c r="IL259" s="95">
        <v>0</v>
      </c>
      <c r="IM259" s="95">
        <v>0</v>
      </c>
      <c r="IN259" s="95">
        <v>0</v>
      </c>
      <c r="IO259" s="95">
        <v>0</v>
      </c>
      <c r="IP259" s="95">
        <v>0</v>
      </c>
      <c r="IQ259" s="113" t="s">
        <v>1900</v>
      </c>
      <c r="IR259" s="113" t="s">
        <v>1900</v>
      </c>
      <c r="IS259" s="113" t="s">
        <v>1900</v>
      </c>
      <c r="IT259" s="95">
        <v>5</v>
      </c>
      <c r="IU259" s="95">
        <v>1</v>
      </c>
      <c r="IV259" s="113">
        <v>2.5000000000000001E-2</v>
      </c>
      <c r="IW259" s="95" t="s">
        <v>1900</v>
      </c>
      <c r="IX259" s="95" t="s">
        <v>1900</v>
      </c>
      <c r="IY259" s="124" t="s">
        <v>1900</v>
      </c>
      <c r="IZ259" s="124" t="s">
        <v>1900</v>
      </c>
      <c r="JA259" s="182" t="s">
        <v>267</v>
      </c>
      <c r="JB259" s="182">
        <v>0</v>
      </c>
      <c r="JC259" s="230">
        <v>0</v>
      </c>
      <c r="JD259" s="205" t="s">
        <v>2199</v>
      </c>
    </row>
    <row r="260" spans="1:264" s="35" customFormat="1" ht="29.25" customHeight="1">
      <c r="A260" s="122" t="s">
        <v>307</v>
      </c>
      <c r="B260" s="158" t="s">
        <v>1700</v>
      </c>
      <c r="C260" s="158" t="s">
        <v>1783</v>
      </c>
      <c r="D260" s="55">
        <v>127</v>
      </c>
      <c r="E260" s="158" t="s">
        <v>1535</v>
      </c>
      <c r="F260" s="145">
        <v>268</v>
      </c>
      <c r="G260" s="55" t="s">
        <v>2261</v>
      </c>
      <c r="H260" s="123">
        <v>86</v>
      </c>
      <c r="I260" s="123">
        <v>96</v>
      </c>
      <c r="J260" s="124">
        <v>1.1162791000000001</v>
      </c>
      <c r="K260" s="124">
        <v>28.5511628</v>
      </c>
      <c r="L260" s="123">
        <v>23</v>
      </c>
      <c r="M260" s="123">
        <v>73</v>
      </c>
      <c r="N260" s="123">
        <v>0</v>
      </c>
      <c r="O260" s="123">
        <v>0</v>
      </c>
      <c r="P260" s="123">
        <v>0</v>
      </c>
      <c r="Q260" s="123">
        <v>0</v>
      </c>
      <c r="R260" s="123">
        <v>0</v>
      </c>
      <c r="S260" s="123">
        <v>0</v>
      </c>
      <c r="T260" s="123">
        <v>0</v>
      </c>
      <c r="U260" s="123">
        <v>0</v>
      </c>
      <c r="V260" s="123">
        <v>1</v>
      </c>
      <c r="W260" s="123">
        <v>0</v>
      </c>
      <c r="X260" s="123">
        <v>26</v>
      </c>
      <c r="Y260" s="123">
        <v>40</v>
      </c>
      <c r="Z260" s="123">
        <v>29</v>
      </c>
      <c r="AA260" s="123">
        <v>0</v>
      </c>
      <c r="AB260" s="123">
        <v>95</v>
      </c>
      <c r="AC260" s="123">
        <v>95</v>
      </c>
      <c r="AD260" s="123">
        <v>15</v>
      </c>
      <c r="AE260" s="123">
        <v>24</v>
      </c>
      <c r="AF260" s="123">
        <v>49</v>
      </c>
      <c r="AG260" s="123">
        <v>8</v>
      </c>
      <c r="AH260" s="123">
        <v>0</v>
      </c>
      <c r="AI260" s="123">
        <v>58</v>
      </c>
      <c r="AJ260" s="123">
        <v>25</v>
      </c>
      <c r="AK260" s="123">
        <v>4</v>
      </c>
      <c r="AL260" s="123">
        <v>4</v>
      </c>
      <c r="AM260" s="123">
        <v>9</v>
      </c>
      <c r="AN260" s="125">
        <v>386.69767441860466</v>
      </c>
      <c r="AO260" s="125">
        <v>283</v>
      </c>
      <c r="AP260" s="123">
        <v>1</v>
      </c>
      <c r="AQ260" s="123">
        <v>2</v>
      </c>
      <c r="AR260" s="123">
        <v>43</v>
      </c>
      <c r="AS260" s="123">
        <v>14</v>
      </c>
      <c r="AT260" s="123">
        <v>7</v>
      </c>
      <c r="AU260" s="123">
        <v>6</v>
      </c>
      <c r="AV260" s="123">
        <v>3</v>
      </c>
      <c r="AW260" s="123">
        <v>4</v>
      </c>
      <c r="AX260" s="123">
        <v>1</v>
      </c>
      <c r="AY260" s="123">
        <v>1</v>
      </c>
      <c r="AZ260" s="123">
        <v>4</v>
      </c>
      <c r="BA260" s="125">
        <v>16362.831325301206</v>
      </c>
      <c r="BB260" s="125">
        <v>12312</v>
      </c>
      <c r="BC260" s="123">
        <v>0</v>
      </c>
      <c r="BD260" s="123">
        <v>13</v>
      </c>
      <c r="BE260" s="123">
        <v>40</v>
      </c>
      <c r="BF260" s="123">
        <v>11</v>
      </c>
      <c r="BG260" s="123">
        <v>6</v>
      </c>
      <c r="BH260" s="123">
        <v>4</v>
      </c>
      <c r="BI260" s="123">
        <v>3</v>
      </c>
      <c r="BJ260" s="123">
        <v>2</v>
      </c>
      <c r="BK260" s="123">
        <v>2</v>
      </c>
      <c r="BL260" s="123">
        <v>1</v>
      </c>
      <c r="BM260" s="123">
        <v>1</v>
      </c>
      <c r="BN260" s="123">
        <v>0</v>
      </c>
      <c r="BO260" s="123">
        <v>0</v>
      </c>
      <c r="BP260" s="123">
        <v>0</v>
      </c>
      <c r="BQ260" s="123">
        <v>0</v>
      </c>
      <c r="BR260" s="123">
        <v>0</v>
      </c>
      <c r="BS260" s="123">
        <v>0</v>
      </c>
      <c r="BT260" s="123">
        <v>0</v>
      </c>
      <c r="BU260" s="123">
        <v>0</v>
      </c>
      <c r="BV260" s="123">
        <v>0</v>
      </c>
      <c r="BW260" s="123">
        <v>0</v>
      </c>
      <c r="BX260" s="123">
        <v>5</v>
      </c>
      <c r="BY260" s="125">
        <v>26370</v>
      </c>
      <c r="BZ260" s="125">
        <v>30430</v>
      </c>
      <c r="CA260" s="123">
        <v>0</v>
      </c>
      <c r="CB260" s="125"/>
      <c r="CC260" s="125"/>
      <c r="CD260" s="123">
        <v>78</v>
      </c>
      <c r="CE260" s="125">
        <v>15721.346153846154</v>
      </c>
      <c r="CF260" s="125">
        <v>12204</v>
      </c>
      <c r="CG260" s="123">
        <v>65</v>
      </c>
      <c r="CH260" s="123">
        <v>13</v>
      </c>
      <c r="CI260" s="123">
        <v>5</v>
      </c>
      <c r="CJ260" s="123">
        <v>0</v>
      </c>
      <c r="CK260" s="123">
        <v>0</v>
      </c>
      <c r="CL260" s="123">
        <v>0</v>
      </c>
      <c r="CM260" s="126">
        <v>0</v>
      </c>
      <c r="CN260" s="123">
        <v>0</v>
      </c>
      <c r="CO260" s="126">
        <v>0</v>
      </c>
      <c r="CP260" s="123">
        <v>47</v>
      </c>
      <c r="CQ260" s="123">
        <v>0</v>
      </c>
      <c r="CR260" s="126">
        <v>0</v>
      </c>
      <c r="CS260" s="123">
        <v>8</v>
      </c>
      <c r="CT260" s="126">
        <f t="shared" si="39"/>
        <v>9.3023255813953487E-2</v>
      </c>
      <c r="CU260" s="123">
        <v>0</v>
      </c>
      <c r="CV260" s="126">
        <f t="shared" si="40"/>
        <v>0</v>
      </c>
      <c r="CW260" s="123">
        <v>8</v>
      </c>
      <c r="CX260" s="126">
        <f t="shared" si="41"/>
        <v>9.3023255813953487E-2</v>
      </c>
      <c r="CY260" s="123">
        <v>0</v>
      </c>
      <c r="CZ260" s="126">
        <f t="shared" si="42"/>
        <v>0</v>
      </c>
      <c r="DA260" s="122" t="s">
        <v>1927</v>
      </c>
      <c r="DB260" s="55"/>
      <c r="DC260" s="55">
        <v>20</v>
      </c>
      <c r="DD260" s="55">
        <v>0</v>
      </c>
      <c r="DE260" s="78" t="s">
        <v>334</v>
      </c>
      <c r="DF260" s="127" t="s">
        <v>335</v>
      </c>
      <c r="DG260" s="78" t="s">
        <v>336</v>
      </c>
      <c r="DH260" s="127" t="s">
        <v>337</v>
      </c>
      <c r="DI260" s="78" t="s">
        <v>313</v>
      </c>
      <c r="DJ260" s="127" t="s">
        <v>314</v>
      </c>
      <c r="DK260" s="78" t="s">
        <v>340</v>
      </c>
      <c r="DL260" s="127" t="s">
        <v>341</v>
      </c>
      <c r="DM260" s="127" t="s">
        <v>342</v>
      </c>
      <c r="DN260" s="55" t="s">
        <v>1897</v>
      </c>
      <c r="DO260" s="68">
        <v>10.4166666666667</v>
      </c>
      <c r="DP260" s="55" t="s">
        <v>1898</v>
      </c>
      <c r="DQ260" s="55" t="s">
        <v>272</v>
      </c>
      <c r="DR260" s="127" t="s">
        <v>343</v>
      </c>
      <c r="DS260" s="169" t="s">
        <v>2264</v>
      </c>
      <c r="DT260" s="77"/>
      <c r="DU260" s="78" t="s">
        <v>519</v>
      </c>
      <c r="DV260" s="123">
        <v>87</v>
      </c>
      <c r="DW260" s="123">
        <v>86</v>
      </c>
      <c r="DX260" s="55">
        <v>1</v>
      </c>
      <c r="DY260" s="55">
        <v>0</v>
      </c>
      <c r="DZ260" s="55">
        <v>0</v>
      </c>
      <c r="EA260" s="55">
        <v>87</v>
      </c>
      <c r="EB260" s="123">
        <v>0</v>
      </c>
      <c r="EC260" s="55">
        <v>0</v>
      </c>
      <c r="ED260" s="55">
        <v>0</v>
      </c>
      <c r="EE260" s="55">
        <v>0</v>
      </c>
      <c r="EF260" s="55">
        <v>0</v>
      </c>
      <c r="EG260" s="55">
        <v>0</v>
      </c>
      <c r="EH260" s="78">
        <v>1</v>
      </c>
      <c r="EI260" s="78">
        <v>0</v>
      </c>
      <c r="EJ260" s="127" t="s">
        <v>268</v>
      </c>
      <c r="EK260" s="127" t="s">
        <v>290</v>
      </c>
      <c r="EL260" s="81">
        <v>34577</v>
      </c>
      <c r="EM260" s="78">
        <v>26</v>
      </c>
      <c r="EN260" s="78" t="s">
        <v>559</v>
      </c>
      <c r="EO260" s="84">
        <v>6641</v>
      </c>
      <c r="EP260" s="78">
        <v>0.22</v>
      </c>
      <c r="EQ260" s="263">
        <v>6580.5582862143401</v>
      </c>
      <c r="ER260" s="263">
        <v>10327.1418386722</v>
      </c>
      <c r="ES260" s="84">
        <f t="shared" si="43"/>
        <v>3746.5835524578597</v>
      </c>
      <c r="ET260" s="113">
        <f t="shared" si="44"/>
        <v>0.36278997722564177</v>
      </c>
      <c r="EU260" s="55">
        <v>0</v>
      </c>
      <c r="EV260" s="55">
        <v>2</v>
      </c>
      <c r="EW260" s="55" t="s">
        <v>1901</v>
      </c>
      <c r="EX260" s="78" t="s">
        <v>267</v>
      </c>
      <c r="EY260" s="158"/>
      <c r="EZ260" s="158"/>
      <c r="FA260" s="78" t="s">
        <v>267</v>
      </c>
      <c r="FB260" s="55" t="s">
        <v>51</v>
      </c>
      <c r="FC260" s="55" t="s">
        <v>1898</v>
      </c>
      <c r="FD260" s="122"/>
      <c r="FE260" s="55"/>
      <c r="FF260" s="127" t="s">
        <v>272</v>
      </c>
      <c r="FG260" s="55" t="s">
        <v>1904</v>
      </c>
      <c r="FH260" s="78" t="s">
        <v>1384</v>
      </c>
      <c r="FI260" s="78" t="s">
        <v>346</v>
      </c>
      <c r="FJ260" s="55">
        <v>3806</v>
      </c>
      <c r="FK260" s="55">
        <v>3</v>
      </c>
      <c r="FL260" s="78" t="s">
        <v>412</v>
      </c>
      <c r="FM260" s="55"/>
      <c r="FN260" s="55" t="s">
        <v>1900</v>
      </c>
      <c r="FO260" s="55" t="s">
        <v>1900</v>
      </c>
      <c r="FP260" s="55">
        <v>0</v>
      </c>
      <c r="FQ260" s="125">
        <v>9354186.5121265426</v>
      </c>
      <c r="FR260" s="125">
        <v>107519.38519685681</v>
      </c>
      <c r="FS260" s="55">
        <v>3</v>
      </c>
      <c r="FT260" s="55" t="s">
        <v>1920</v>
      </c>
      <c r="FU260" s="55">
        <v>0</v>
      </c>
      <c r="FV260" s="125">
        <v>1800000</v>
      </c>
      <c r="FW260" s="55">
        <v>0</v>
      </c>
      <c r="FX260" s="125">
        <v>0</v>
      </c>
      <c r="FY260" s="55">
        <v>0</v>
      </c>
      <c r="FZ260" s="125">
        <v>0</v>
      </c>
      <c r="GA260" s="55" t="s">
        <v>1900</v>
      </c>
      <c r="GB260" s="55" t="s">
        <v>1900</v>
      </c>
      <c r="GC260" s="55" t="s">
        <v>1900</v>
      </c>
      <c r="GD260" s="124">
        <v>88.42</v>
      </c>
      <c r="GE260" s="124">
        <v>19.77</v>
      </c>
      <c r="GF260" s="125">
        <v>345584.73</v>
      </c>
      <c r="GG260" s="125">
        <v>4018.4270930232556</v>
      </c>
      <c r="GH260" s="125">
        <v>835364.58</v>
      </c>
      <c r="GI260" s="125">
        <v>9713.5416279069759</v>
      </c>
      <c r="GJ260" s="125">
        <v>161819.93</v>
      </c>
      <c r="GK260" s="125">
        <v>1881.6270930232558</v>
      </c>
      <c r="GL260" s="125">
        <v>121712.86</v>
      </c>
      <c r="GM260" s="125">
        <v>1415.2658139534883</v>
      </c>
      <c r="GN260" s="125">
        <v>28826.71</v>
      </c>
      <c r="GO260" s="125">
        <v>335.19430232558136</v>
      </c>
      <c r="GP260" s="125">
        <v>4524.8</v>
      </c>
      <c r="GQ260" s="125">
        <v>52.613953488372097</v>
      </c>
      <c r="GR260" s="125">
        <v>6238.26</v>
      </c>
      <c r="GS260" s="125">
        <v>72.537906976744182</v>
      </c>
      <c r="GT260" s="125">
        <v>512242.01999999996</v>
      </c>
      <c r="GU260" s="125">
        <v>5956.3025581395341</v>
      </c>
      <c r="GV260" s="125">
        <v>12142.430000000051</v>
      </c>
      <c r="GW260" s="125">
        <v>141.19104651162851</v>
      </c>
      <c r="GX260" s="55">
        <v>0</v>
      </c>
      <c r="GY260" s="55">
        <v>0</v>
      </c>
      <c r="GZ260" s="55">
        <v>0</v>
      </c>
      <c r="HA260" s="55" t="s">
        <v>1898</v>
      </c>
      <c r="HB260" s="172">
        <v>0.44989189438610022</v>
      </c>
      <c r="HC260" s="123">
        <v>10</v>
      </c>
      <c r="HD260" s="153">
        <v>3.875968992248062E-2</v>
      </c>
      <c r="HE260" s="123">
        <v>0</v>
      </c>
      <c r="HF260" s="153">
        <v>0</v>
      </c>
      <c r="HG260" s="123">
        <v>271</v>
      </c>
      <c r="HH260" s="153">
        <v>1.0503875968992247</v>
      </c>
      <c r="HI260" s="123">
        <v>4</v>
      </c>
      <c r="HJ260" s="153">
        <v>4.6511627906976744E-2</v>
      </c>
      <c r="HK260" s="123">
        <v>166</v>
      </c>
      <c r="HL260" s="153">
        <v>0.64341085271317833</v>
      </c>
      <c r="HM260" s="123">
        <v>0</v>
      </c>
      <c r="HN260" s="153">
        <v>0</v>
      </c>
      <c r="HO260" s="123">
        <v>291</v>
      </c>
      <c r="HP260" s="153">
        <v>1.1279069767441861</v>
      </c>
      <c r="HQ260" s="123">
        <v>93</v>
      </c>
      <c r="HR260" s="153">
        <v>0.36046511627906974</v>
      </c>
      <c r="HS260" s="123">
        <v>6</v>
      </c>
      <c r="HT260" s="153">
        <v>3</v>
      </c>
      <c r="HU260" s="123">
        <v>5</v>
      </c>
      <c r="HV260" s="153">
        <v>2.5</v>
      </c>
      <c r="HW260" s="123">
        <v>37</v>
      </c>
      <c r="HX260" s="123">
        <v>12.333333333333334</v>
      </c>
      <c r="HY260" s="153">
        <v>0.51388888888888884</v>
      </c>
      <c r="HZ260" s="123">
        <v>1715</v>
      </c>
      <c r="IA260" s="153">
        <v>6.6472868217054257</v>
      </c>
      <c r="IB260" s="123">
        <v>2</v>
      </c>
      <c r="IC260" s="153">
        <v>2.3255813953488372E-2</v>
      </c>
      <c r="ID260" s="123">
        <v>1020</v>
      </c>
      <c r="IE260" s="153">
        <v>3.9534883720930232</v>
      </c>
      <c r="IF260" s="123">
        <v>53</v>
      </c>
      <c r="IG260" s="153">
        <v>0.61627906976744184</v>
      </c>
      <c r="IH260" s="123">
        <v>61</v>
      </c>
      <c r="II260" s="153">
        <v>0.23643410852713176</v>
      </c>
      <c r="IJ260" s="123">
        <v>27</v>
      </c>
      <c r="IK260" s="153">
        <v>0.31395348837209303</v>
      </c>
      <c r="IL260" s="95">
        <v>0</v>
      </c>
      <c r="IM260" s="95">
        <v>0</v>
      </c>
      <c r="IN260" s="95">
        <v>0</v>
      </c>
      <c r="IO260" s="95">
        <v>0</v>
      </c>
      <c r="IP260" s="95">
        <v>0</v>
      </c>
      <c r="IQ260" s="113" t="s">
        <v>1900</v>
      </c>
      <c r="IR260" s="113" t="s">
        <v>1900</v>
      </c>
      <c r="IS260" s="113" t="s">
        <v>1900</v>
      </c>
      <c r="IT260" s="95">
        <v>5</v>
      </c>
      <c r="IU260" s="95">
        <v>8</v>
      </c>
      <c r="IV260" s="113">
        <v>9.3023255813953487E-2</v>
      </c>
      <c r="IW260" s="95" t="s">
        <v>1900</v>
      </c>
      <c r="IX260" s="95" t="s">
        <v>1900</v>
      </c>
      <c r="IY260" s="124" t="s">
        <v>1900</v>
      </c>
      <c r="IZ260" s="124" t="s">
        <v>1900</v>
      </c>
      <c r="JA260" s="182" t="s">
        <v>267</v>
      </c>
      <c r="JB260" s="182">
        <v>9</v>
      </c>
      <c r="JC260" s="230">
        <v>0.10344827586206896</v>
      </c>
      <c r="JD260" s="205"/>
    </row>
    <row r="261" spans="1:264" s="35" customFormat="1" ht="29.25" customHeight="1">
      <c r="A261" s="122" t="s">
        <v>307</v>
      </c>
      <c r="B261" s="158" t="s">
        <v>1700</v>
      </c>
      <c r="C261" s="158" t="s">
        <v>1783</v>
      </c>
      <c r="D261" s="55">
        <v>127</v>
      </c>
      <c r="E261" s="158" t="s">
        <v>1647</v>
      </c>
      <c r="F261" s="145">
        <v>127</v>
      </c>
      <c r="G261" s="55" t="s">
        <v>2265</v>
      </c>
      <c r="H261" s="123">
        <v>387</v>
      </c>
      <c r="I261" s="123">
        <v>736</v>
      </c>
      <c r="J261" s="124">
        <v>1.9018088</v>
      </c>
      <c r="K261" s="124">
        <v>27.524289400000001</v>
      </c>
      <c r="L261" s="123">
        <v>283</v>
      </c>
      <c r="M261" s="123">
        <v>453</v>
      </c>
      <c r="N261" s="123">
        <v>22</v>
      </c>
      <c r="O261" s="123">
        <v>29</v>
      </c>
      <c r="P261" s="123">
        <v>58</v>
      </c>
      <c r="Q261" s="123">
        <v>57</v>
      </c>
      <c r="R261" s="123">
        <v>52</v>
      </c>
      <c r="S261" s="123">
        <v>79</v>
      </c>
      <c r="T261" s="123">
        <v>84</v>
      </c>
      <c r="U261" s="123">
        <v>89</v>
      </c>
      <c r="V261" s="123">
        <v>62</v>
      </c>
      <c r="W261" s="123">
        <v>42</v>
      </c>
      <c r="X261" s="123">
        <v>70</v>
      </c>
      <c r="Y261" s="123">
        <v>52</v>
      </c>
      <c r="Z261" s="123">
        <v>40</v>
      </c>
      <c r="AA261" s="123">
        <v>151</v>
      </c>
      <c r="AB261" s="123">
        <v>186</v>
      </c>
      <c r="AC261" s="123">
        <v>162</v>
      </c>
      <c r="AD261" s="123">
        <v>42</v>
      </c>
      <c r="AE261" s="123">
        <v>280</v>
      </c>
      <c r="AF261" s="123">
        <v>387</v>
      </c>
      <c r="AG261" s="123">
        <v>22</v>
      </c>
      <c r="AH261" s="123">
        <v>5</v>
      </c>
      <c r="AI261" s="123">
        <v>210</v>
      </c>
      <c r="AJ261" s="123">
        <v>72</v>
      </c>
      <c r="AK261" s="123">
        <v>13</v>
      </c>
      <c r="AL261" s="123">
        <v>10</v>
      </c>
      <c r="AM261" s="123">
        <v>38</v>
      </c>
      <c r="AN261" s="125">
        <v>587.94573643410854</v>
      </c>
      <c r="AO261" s="125">
        <v>419</v>
      </c>
      <c r="AP261" s="123">
        <v>14</v>
      </c>
      <c r="AQ261" s="123">
        <v>29</v>
      </c>
      <c r="AR261" s="123">
        <v>101</v>
      </c>
      <c r="AS261" s="123">
        <v>43</v>
      </c>
      <c r="AT261" s="123">
        <v>31</v>
      </c>
      <c r="AU261" s="123">
        <v>30</v>
      </c>
      <c r="AV261" s="123">
        <v>17</v>
      </c>
      <c r="AW261" s="123">
        <v>19</v>
      </c>
      <c r="AX261" s="123">
        <v>13</v>
      </c>
      <c r="AY261" s="123">
        <v>12</v>
      </c>
      <c r="AZ261" s="123">
        <v>78</v>
      </c>
      <c r="BA261" s="125">
        <v>27713.679452054796</v>
      </c>
      <c r="BB261" s="125">
        <v>18756</v>
      </c>
      <c r="BC261" s="123">
        <v>27</v>
      </c>
      <c r="BD261" s="123">
        <v>44</v>
      </c>
      <c r="BE261" s="123">
        <v>86</v>
      </c>
      <c r="BF261" s="123">
        <v>35</v>
      </c>
      <c r="BG261" s="123">
        <v>39</v>
      </c>
      <c r="BH261" s="123">
        <v>19</v>
      </c>
      <c r="BI261" s="123">
        <v>18</v>
      </c>
      <c r="BJ261" s="123">
        <v>18</v>
      </c>
      <c r="BK261" s="123">
        <v>10</v>
      </c>
      <c r="BL261" s="123">
        <v>16</v>
      </c>
      <c r="BM261" s="123">
        <v>12</v>
      </c>
      <c r="BN261" s="123">
        <v>10</v>
      </c>
      <c r="BO261" s="123">
        <v>10</v>
      </c>
      <c r="BP261" s="123">
        <v>3</v>
      </c>
      <c r="BQ261" s="123">
        <v>1</v>
      </c>
      <c r="BR261" s="123">
        <v>3</v>
      </c>
      <c r="BS261" s="123">
        <v>0</v>
      </c>
      <c r="BT261" s="123">
        <v>2</v>
      </c>
      <c r="BU261" s="123">
        <v>0</v>
      </c>
      <c r="BV261" s="123">
        <v>0</v>
      </c>
      <c r="BW261" s="123">
        <v>12</v>
      </c>
      <c r="BX261" s="123">
        <v>158</v>
      </c>
      <c r="BY261" s="125">
        <v>43948.354430379746</v>
      </c>
      <c r="BZ261" s="125">
        <v>37604</v>
      </c>
      <c r="CA261" s="123">
        <v>33</v>
      </c>
      <c r="CB261" s="125">
        <v>15683.212121212122</v>
      </c>
      <c r="CC261" s="125">
        <v>8292</v>
      </c>
      <c r="CD261" s="123">
        <v>173</v>
      </c>
      <c r="CE261" s="125">
        <v>16307.468208092485</v>
      </c>
      <c r="CF261" s="125">
        <v>12024</v>
      </c>
      <c r="CG261" s="123">
        <v>231</v>
      </c>
      <c r="CH261" s="123">
        <v>64</v>
      </c>
      <c r="CI261" s="123">
        <v>51</v>
      </c>
      <c r="CJ261" s="123">
        <v>9</v>
      </c>
      <c r="CK261" s="123">
        <v>7</v>
      </c>
      <c r="CL261" s="123">
        <v>10</v>
      </c>
      <c r="CM261" s="126">
        <v>2.5839793281653745E-2</v>
      </c>
      <c r="CN261" s="123">
        <v>33</v>
      </c>
      <c r="CO261" s="126">
        <v>8.5271317829457363E-2</v>
      </c>
      <c r="CP261" s="123">
        <v>160</v>
      </c>
      <c r="CQ261" s="123">
        <v>31</v>
      </c>
      <c r="CR261" s="126">
        <v>4.2119565217391304E-2</v>
      </c>
      <c r="CS261" s="123">
        <v>25</v>
      </c>
      <c r="CT261" s="126">
        <f t="shared" ref="CT261:CT265" si="47">CS261/H261</f>
        <v>6.4599483204134361E-2</v>
      </c>
      <c r="CU261" s="123">
        <v>132</v>
      </c>
      <c r="CV261" s="126">
        <f t="shared" ref="CV261:CV265" si="48">CU261/H261</f>
        <v>0.34108527131782945</v>
      </c>
      <c r="CW261" s="123">
        <v>5</v>
      </c>
      <c r="CX261" s="126">
        <f t="shared" ref="CX261:CX265" si="49">CW261/H261</f>
        <v>1.2919896640826873E-2</v>
      </c>
      <c r="CY261" s="123">
        <v>70</v>
      </c>
      <c r="CZ261" s="126">
        <f t="shared" ref="CZ261:CZ265" si="50">CY261/H261</f>
        <v>0.18087855297157623</v>
      </c>
      <c r="DA261" s="122" t="s">
        <v>1927</v>
      </c>
      <c r="DB261" s="55"/>
      <c r="DC261" s="55">
        <v>6</v>
      </c>
      <c r="DD261" s="55">
        <v>4</v>
      </c>
      <c r="DE261" s="78" t="s">
        <v>334</v>
      </c>
      <c r="DF261" s="127" t="s">
        <v>335</v>
      </c>
      <c r="DG261" s="78" t="s">
        <v>336</v>
      </c>
      <c r="DH261" s="127" t="s">
        <v>337</v>
      </c>
      <c r="DI261" s="78" t="s">
        <v>313</v>
      </c>
      <c r="DJ261" s="127" t="s">
        <v>314</v>
      </c>
      <c r="DK261" s="78" t="s">
        <v>340</v>
      </c>
      <c r="DL261" s="127" t="s">
        <v>341</v>
      </c>
      <c r="DM261" s="127" t="s">
        <v>342</v>
      </c>
      <c r="DN261" s="55" t="s">
        <v>1897</v>
      </c>
      <c r="DO261" s="68">
        <v>12</v>
      </c>
      <c r="DP261" s="55" t="s">
        <v>1898</v>
      </c>
      <c r="DQ261" s="55" t="s">
        <v>272</v>
      </c>
      <c r="DR261" s="127" t="s">
        <v>343</v>
      </c>
      <c r="DS261" s="169" t="s">
        <v>2266</v>
      </c>
      <c r="DT261" s="78">
        <v>2020</v>
      </c>
      <c r="DU261" s="78" t="s">
        <v>267</v>
      </c>
      <c r="DV261" s="123">
        <v>399</v>
      </c>
      <c r="DW261" s="123">
        <v>387</v>
      </c>
      <c r="DX261" s="55">
        <v>3</v>
      </c>
      <c r="DY261" s="55">
        <v>9</v>
      </c>
      <c r="DZ261" s="55">
        <v>0</v>
      </c>
      <c r="EA261" s="55">
        <v>162</v>
      </c>
      <c r="EB261" s="123">
        <v>147</v>
      </c>
      <c r="EC261" s="55">
        <v>68</v>
      </c>
      <c r="ED261" s="55">
        <v>19</v>
      </c>
      <c r="EE261" s="55">
        <v>3</v>
      </c>
      <c r="EF261" s="55">
        <v>0</v>
      </c>
      <c r="EG261" s="55">
        <v>0</v>
      </c>
      <c r="EH261" s="78">
        <v>2</v>
      </c>
      <c r="EI261" s="78">
        <v>1</v>
      </c>
      <c r="EJ261" s="127" t="s">
        <v>388</v>
      </c>
      <c r="EK261" s="127" t="s">
        <v>269</v>
      </c>
      <c r="EL261" s="81">
        <v>23773</v>
      </c>
      <c r="EM261" s="78">
        <v>55</v>
      </c>
      <c r="EN261" s="78" t="s">
        <v>525</v>
      </c>
      <c r="EO261" s="84">
        <v>34702</v>
      </c>
      <c r="EP261" s="78">
        <v>2.3000000000000003</v>
      </c>
      <c r="EQ261" s="263">
        <v>31712.233195581201</v>
      </c>
      <c r="ER261" s="263">
        <v>103289.176863564</v>
      </c>
      <c r="ES261" s="84">
        <f t="shared" ref="ES261:ES265" si="51">ER261-EQ261</f>
        <v>71576.943667982807</v>
      </c>
      <c r="ET261" s="113">
        <f t="shared" ref="ET261:ET265" si="52">ES261/ER261</f>
        <v>0.69297622308027207</v>
      </c>
      <c r="EU261" s="55">
        <v>0</v>
      </c>
      <c r="EV261" s="55">
        <v>8</v>
      </c>
      <c r="EW261" s="55" t="s">
        <v>1898</v>
      </c>
      <c r="EX261" s="78" t="s">
        <v>267</v>
      </c>
      <c r="EY261" s="158"/>
      <c r="EZ261" s="158"/>
      <c r="FA261" s="78" t="s">
        <v>267</v>
      </c>
      <c r="FB261" s="55" t="s">
        <v>2020</v>
      </c>
      <c r="FC261" s="55" t="s">
        <v>1898</v>
      </c>
      <c r="FD261" s="122"/>
      <c r="FE261" s="55"/>
      <c r="FF261" s="127" t="s">
        <v>267</v>
      </c>
      <c r="FG261" s="55" t="s">
        <v>1904</v>
      </c>
      <c r="FH261" s="78" t="s">
        <v>1384</v>
      </c>
      <c r="FI261" s="78" t="s">
        <v>346</v>
      </c>
      <c r="FJ261" s="55">
        <v>3806</v>
      </c>
      <c r="FK261" s="55">
        <v>3</v>
      </c>
      <c r="FL261" s="78" t="s">
        <v>412</v>
      </c>
      <c r="FM261" s="55"/>
      <c r="FN261" s="55" t="s">
        <v>1900</v>
      </c>
      <c r="FO261" s="55" t="s">
        <v>1900</v>
      </c>
      <c r="FP261" s="55">
        <v>2</v>
      </c>
      <c r="FQ261" s="125">
        <v>70544168.792749822</v>
      </c>
      <c r="FR261" s="125">
        <v>176802.42805200457</v>
      </c>
      <c r="FS261" s="55">
        <v>3</v>
      </c>
      <c r="FT261" s="55" t="s">
        <v>1920</v>
      </c>
      <c r="FU261" s="55">
        <v>0</v>
      </c>
      <c r="FV261" s="125">
        <v>0</v>
      </c>
      <c r="FW261" s="55">
        <v>0</v>
      </c>
      <c r="FX261" s="125">
        <v>7070409.3799999999</v>
      </c>
      <c r="FY261" s="55">
        <v>0</v>
      </c>
      <c r="FZ261" s="125">
        <v>525000</v>
      </c>
      <c r="GA261" s="55" t="s">
        <v>1900</v>
      </c>
      <c r="GB261" s="55" t="s">
        <v>1900</v>
      </c>
      <c r="GC261" s="55" t="s">
        <v>1900</v>
      </c>
      <c r="GD261" s="124">
        <v>84.27</v>
      </c>
      <c r="GE261" s="124">
        <v>37.729999999999997</v>
      </c>
      <c r="GF261" s="125">
        <v>0</v>
      </c>
      <c r="GG261" s="125">
        <v>0</v>
      </c>
      <c r="GH261" s="125">
        <v>8230255.2300000004</v>
      </c>
      <c r="GI261" s="125">
        <v>21266.809379844963</v>
      </c>
      <c r="GJ261" s="125">
        <v>775375.87</v>
      </c>
      <c r="GK261" s="125">
        <v>2003.555219638243</v>
      </c>
      <c r="GL261" s="125">
        <v>0</v>
      </c>
      <c r="GM261" s="125">
        <v>0</v>
      </c>
      <c r="GN261" s="125">
        <v>429743.35</v>
      </c>
      <c r="GO261" s="125">
        <v>1110.4479328165373</v>
      </c>
      <c r="GP261" s="125">
        <v>17708.419999999998</v>
      </c>
      <c r="GQ261" s="125">
        <v>45.75819121447028</v>
      </c>
      <c r="GR261" s="125">
        <v>43517.7</v>
      </c>
      <c r="GS261" s="125">
        <v>112.44883720930231</v>
      </c>
      <c r="GT261" s="125">
        <v>6963909.8900000006</v>
      </c>
      <c r="GU261" s="125">
        <v>17994.599198966411</v>
      </c>
      <c r="GV261" s="125">
        <v>-2001153.540000001</v>
      </c>
      <c r="GW261" s="125">
        <v>-5170.9393798449637</v>
      </c>
      <c r="GX261" s="55">
        <v>0</v>
      </c>
      <c r="GY261" s="55">
        <v>0</v>
      </c>
      <c r="GZ261" s="55">
        <v>0</v>
      </c>
      <c r="HA261" s="55" t="s">
        <v>1898</v>
      </c>
      <c r="HB261" s="172">
        <v>0.58724148535495957</v>
      </c>
      <c r="HC261" s="123">
        <v>313</v>
      </c>
      <c r="HD261" s="153">
        <v>0.26959517657192072</v>
      </c>
      <c r="HE261" s="123">
        <v>17</v>
      </c>
      <c r="HF261" s="153">
        <v>4.3927648578811367E-2</v>
      </c>
      <c r="HG261" s="123">
        <v>3024</v>
      </c>
      <c r="HH261" s="153">
        <v>2.6046511627906979</v>
      </c>
      <c r="HI261" s="123">
        <v>18</v>
      </c>
      <c r="HJ261" s="153">
        <v>4.6511627906976744E-2</v>
      </c>
      <c r="HK261" s="123">
        <v>1828</v>
      </c>
      <c r="HL261" s="153">
        <v>1.5745047372954351</v>
      </c>
      <c r="HM261" s="123">
        <v>1</v>
      </c>
      <c r="HN261" s="153">
        <v>2.5839793281653748E-3</v>
      </c>
      <c r="HO261" s="123">
        <v>880</v>
      </c>
      <c r="HP261" s="153">
        <v>0.75796726959517657</v>
      </c>
      <c r="HQ261" s="123">
        <v>541</v>
      </c>
      <c r="HR261" s="153">
        <v>0.46597760551248923</v>
      </c>
      <c r="HS261" s="123">
        <v>23</v>
      </c>
      <c r="HT261" s="153">
        <v>11.5</v>
      </c>
      <c r="HU261" s="123">
        <v>15</v>
      </c>
      <c r="HV261" s="153">
        <v>7.5</v>
      </c>
      <c r="HW261" s="123">
        <v>513</v>
      </c>
      <c r="HX261" s="123">
        <v>171</v>
      </c>
      <c r="HY261" s="153">
        <v>1.78125</v>
      </c>
      <c r="HZ261" s="123">
        <v>12459</v>
      </c>
      <c r="IA261" s="153">
        <v>10.731266149870802</v>
      </c>
      <c r="IB261" s="123">
        <v>28</v>
      </c>
      <c r="IC261" s="153">
        <v>7.2351421188630485E-2</v>
      </c>
      <c r="ID261" s="123">
        <v>8431</v>
      </c>
      <c r="IE261" s="153">
        <v>7.2618432385874252</v>
      </c>
      <c r="IF261" s="123">
        <v>310</v>
      </c>
      <c r="IG261" s="153">
        <v>0.8010335917312662</v>
      </c>
      <c r="IH261" s="123">
        <v>783</v>
      </c>
      <c r="II261" s="153">
        <v>0.67441860465116277</v>
      </c>
      <c r="IJ261" s="123">
        <v>545</v>
      </c>
      <c r="IK261" s="153">
        <v>1.4082687338501292</v>
      </c>
      <c r="IL261" s="95">
        <v>212</v>
      </c>
      <c r="IM261" s="95">
        <v>210</v>
      </c>
      <c r="IN261" s="95">
        <v>21</v>
      </c>
      <c r="IO261" s="95">
        <v>102</v>
      </c>
      <c r="IP261" s="95">
        <v>16</v>
      </c>
      <c r="IQ261" s="113">
        <v>48.57</v>
      </c>
      <c r="IR261" s="113">
        <v>76.19</v>
      </c>
      <c r="IS261" s="113">
        <v>1.25</v>
      </c>
      <c r="IT261" s="95">
        <v>77.55</v>
      </c>
      <c r="IU261" s="95">
        <v>6</v>
      </c>
      <c r="IV261" s="113">
        <v>1.5503875968992248E-2</v>
      </c>
      <c r="IW261" s="95">
        <v>0</v>
      </c>
      <c r="IX261" s="95">
        <v>1</v>
      </c>
      <c r="IY261" s="124">
        <f>(IW261/$DW261)*100</f>
        <v>0</v>
      </c>
      <c r="IZ261" s="124">
        <f>(IX261/$DW261)*100</f>
        <v>0.2583979328165375</v>
      </c>
      <c r="JA261" s="182" t="s">
        <v>272</v>
      </c>
      <c r="JB261" s="182">
        <v>36</v>
      </c>
      <c r="JC261" s="230">
        <v>9.0225563909774431E-2</v>
      </c>
      <c r="JD261" s="205"/>
    </row>
    <row r="262" spans="1:264" s="35" customFormat="1" ht="29.25" customHeight="1">
      <c r="A262" s="122" t="s">
        <v>307</v>
      </c>
      <c r="B262" s="158" t="s">
        <v>1700</v>
      </c>
      <c r="C262" s="158" t="s">
        <v>1783</v>
      </c>
      <c r="D262" s="55">
        <v>127</v>
      </c>
      <c r="E262" s="158" t="s">
        <v>1658</v>
      </c>
      <c r="F262" s="145">
        <v>178</v>
      </c>
      <c r="G262" s="55" t="s">
        <v>2261</v>
      </c>
      <c r="H262" s="123">
        <v>233</v>
      </c>
      <c r="I262" s="123">
        <v>337</v>
      </c>
      <c r="J262" s="124">
        <v>1.4463519</v>
      </c>
      <c r="K262" s="124">
        <v>22.536480699999998</v>
      </c>
      <c r="L262" s="123">
        <v>138</v>
      </c>
      <c r="M262" s="123">
        <v>199</v>
      </c>
      <c r="N262" s="123">
        <v>12</v>
      </c>
      <c r="O262" s="123">
        <v>9</v>
      </c>
      <c r="P262" s="123">
        <v>20</v>
      </c>
      <c r="Q262" s="123">
        <v>13</v>
      </c>
      <c r="R262" s="123">
        <v>24</v>
      </c>
      <c r="S262" s="123">
        <v>36</v>
      </c>
      <c r="T262" s="123">
        <v>32</v>
      </c>
      <c r="U262" s="123">
        <v>36</v>
      </c>
      <c r="V262" s="123">
        <v>32</v>
      </c>
      <c r="W262" s="123">
        <v>30</v>
      </c>
      <c r="X262" s="123">
        <v>54</v>
      </c>
      <c r="Y262" s="123">
        <v>30</v>
      </c>
      <c r="Z262" s="123">
        <v>9</v>
      </c>
      <c r="AA262" s="123">
        <v>50</v>
      </c>
      <c r="AB262" s="123">
        <v>112</v>
      </c>
      <c r="AC262" s="123">
        <v>93</v>
      </c>
      <c r="AD262" s="123">
        <v>35</v>
      </c>
      <c r="AE262" s="123">
        <v>116</v>
      </c>
      <c r="AF262" s="123">
        <v>175</v>
      </c>
      <c r="AG262" s="123">
        <v>9</v>
      </c>
      <c r="AH262" s="123">
        <v>2</v>
      </c>
      <c r="AI262" s="123">
        <v>111</v>
      </c>
      <c r="AJ262" s="123">
        <v>40</v>
      </c>
      <c r="AK262" s="123">
        <v>9</v>
      </c>
      <c r="AL262" s="123">
        <v>3</v>
      </c>
      <c r="AM262" s="123">
        <v>25</v>
      </c>
      <c r="AN262" s="125">
        <v>513.91845493562232</v>
      </c>
      <c r="AO262" s="125">
        <v>317</v>
      </c>
      <c r="AP262" s="123">
        <v>7</v>
      </c>
      <c r="AQ262" s="123">
        <v>16</v>
      </c>
      <c r="AR262" s="123">
        <v>90</v>
      </c>
      <c r="AS262" s="123">
        <v>16</v>
      </c>
      <c r="AT262" s="123">
        <v>18</v>
      </c>
      <c r="AU262" s="123">
        <v>13</v>
      </c>
      <c r="AV262" s="123">
        <v>14</v>
      </c>
      <c r="AW262" s="123">
        <v>8</v>
      </c>
      <c r="AX262" s="123">
        <v>5</v>
      </c>
      <c r="AY262" s="123">
        <v>7</v>
      </c>
      <c r="AZ262" s="123">
        <v>39</v>
      </c>
      <c r="BA262" s="125">
        <v>32438.784688995216</v>
      </c>
      <c r="BB262" s="125">
        <v>15840</v>
      </c>
      <c r="BC262" s="123">
        <v>15</v>
      </c>
      <c r="BD262" s="123">
        <v>36</v>
      </c>
      <c r="BE262" s="123">
        <v>51</v>
      </c>
      <c r="BF262" s="123">
        <v>21</v>
      </c>
      <c r="BG262" s="123">
        <v>15</v>
      </c>
      <c r="BH262" s="123">
        <v>12</v>
      </c>
      <c r="BI262" s="123">
        <v>7</v>
      </c>
      <c r="BJ262" s="123">
        <v>9</v>
      </c>
      <c r="BK262" s="123">
        <v>10</v>
      </c>
      <c r="BL262" s="123">
        <v>4</v>
      </c>
      <c r="BM262" s="123">
        <v>7</v>
      </c>
      <c r="BN262" s="123">
        <v>3</v>
      </c>
      <c r="BO262" s="123">
        <v>3</v>
      </c>
      <c r="BP262" s="123">
        <v>4</v>
      </c>
      <c r="BQ262" s="123">
        <v>1</v>
      </c>
      <c r="BR262" s="123">
        <v>1</v>
      </c>
      <c r="BS262" s="123">
        <v>3</v>
      </c>
      <c r="BT262" s="123">
        <v>1</v>
      </c>
      <c r="BU262" s="123">
        <v>1</v>
      </c>
      <c r="BV262" s="123">
        <v>1</v>
      </c>
      <c r="BW262" s="123">
        <v>4</v>
      </c>
      <c r="BX262" s="123">
        <v>91</v>
      </c>
      <c r="BY262" s="125">
        <v>56421.076923076922</v>
      </c>
      <c r="BZ262" s="125">
        <v>35029</v>
      </c>
      <c r="CA262" s="123">
        <v>19</v>
      </c>
      <c r="CB262" s="125">
        <v>6075.3157894736842</v>
      </c>
      <c r="CC262" s="125">
        <v>4776</v>
      </c>
      <c r="CD262" s="123">
        <v>99</v>
      </c>
      <c r="CE262" s="125">
        <v>15454.111111111111</v>
      </c>
      <c r="CF262" s="125">
        <v>10542</v>
      </c>
      <c r="CG262" s="123">
        <v>134</v>
      </c>
      <c r="CH262" s="123">
        <v>37</v>
      </c>
      <c r="CI262" s="123">
        <v>23</v>
      </c>
      <c r="CJ262" s="123">
        <v>12</v>
      </c>
      <c r="CK262" s="123">
        <v>1</v>
      </c>
      <c r="CL262" s="123">
        <v>3</v>
      </c>
      <c r="CM262" s="126">
        <v>1.2875536480686695E-2</v>
      </c>
      <c r="CN262" s="123">
        <v>24</v>
      </c>
      <c r="CO262" s="126">
        <v>0.10300429184549356</v>
      </c>
      <c r="CP262" s="123">
        <v>99</v>
      </c>
      <c r="CQ262" s="123">
        <v>15</v>
      </c>
      <c r="CR262" s="126">
        <v>4.4510385756676561E-2</v>
      </c>
      <c r="CS262" s="123">
        <v>15</v>
      </c>
      <c r="CT262" s="126">
        <f t="shared" si="47"/>
        <v>6.4377682403433473E-2</v>
      </c>
      <c r="CU262" s="123">
        <v>64</v>
      </c>
      <c r="CV262" s="126">
        <f t="shared" si="48"/>
        <v>0.27467811158798283</v>
      </c>
      <c r="CW262" s="123">
        <v>1</v>
      </c>
      <c r="CX262" s="126">
        <f t="shared" si="49"/>
        <v>4.2918454935622317E-3</v>
      </c>
      <c r="CY262" s="123">
        <v>37</v>
      </c>
      <c r="CZ262" s="126">
        <f t="shared" si="50"/>
        <v>0.15879828326180256</v>
      </c>
      <c r="DA262" s="122" t="s">
        <v>1927</v>
      </c>
      <c r="DB262" s="55"/>
      <c r="DC262" s="55">
        <v>64</v>
      </c>
      <c r="DD262" s="55">
        <v>0</v>
      </c>
      <c r="DE262" s="78" t="s">
        <v>334</v>
      </c>
      <c r="DF262" s="127" t="s">
        <v>335</v>
      </c>
      <c r="DG262" s="78" t="s">
        <v>336</v>
      </c>
      <c r="DH262" s="127" t="s">
        <v>337</v>
      </c>
      <c r="DI262" s="78" t="s">
        <v>313</v>
      </c>
      <c r="DJ262" s="127" t="s">
        <v>314</v>
      </c>
      <c r="DK262" s="78" t="s">
        <v>340</v>
      </c>
      <c r="DL262" s="127" t="s">
        <v>341</v>
      </c>
      <c r="DM262" s="127" t="s">
        <v>342</v>
      </c>
      <c r="DN262" s="55" t="s">
        <v>1897</v>
      </c>
      <c r="DO262" s="68">
        <v>11.403508771929801</v>
      </c>
      <c r="DP262" s="55" t="s">
        <v>1898</v>
      </c>
      <c r="DQ262" s="55" t="s">
        <v>272</v>
      </c>
      <c r="DR262" s="127" t="s">
        <v>343</v>
      </c>
      <c r="DS262" s="169" t="s">
        <v>2267</v>
      </c>
      <c r="DT262" s="77"/>
      <c r="DU262" s="78" t="s">
        <v>267</v>
      </c>
      <c r="DV262" s="123">
        <v>236</v>
      </c>
      <c r="DW262" s="123">
        <v>233</v>
      </c>
      <c r="DX262" s="55">
        <v>3</v>
      </c>
      <c r="DY262" s="55">
        <v>0</v>
      </c>
      <c r="DZ262" s="55">
        <v>124</v>
      </c>
      <c r="EA262" s="55">
        <v>31</v>
      </c>
      <c r="EB262" s="123">
        <v>80</v>
      </c>
      <c r="EC262" s="55">
        <v>1</v>
      </c>
      <c r="ED262" s="55">
        <v>0</v>
      </c>
      <c r="EE262" s="55">
        <v>0</v>
      </c>
      <c r="EF262" s="55">
        <v>0</v>
      </c>
      <c r="EG262" s="55">
        <v>0</v>
      </c>
      <c r="EH262" s="78">
        <v>36</v>
      </c>
      <c r="EI262" s="78">
        <v>0</v>
      </c>
      <c r="EJ262" s="127" t="s">
        <v>268</v>
      </c>
      <c r="EK262" s="127" t="s">
        <v>269</v>
      </c>
      <c r="EL262" s="81">
        <v>25019</v>
      </c>
      <c r="EM262" s="78">
        <v>52</v>
      </c>
      <c r="EN262" s="78" t="s">
        <v>1659</v>
      </c>
      <c r="EO262" s="84">
        <v>41422</v>
      </c>
      <c r="EP262" s="78">
        <v>1.55</v>
      </c>
      <c r="EQ262" s="263">
        <v>42221.4440524417</v>
      </c>
      <c r="ER262" s="263">
        <v>69464.856396775402</v>
      </c>
      <c r="ES262" s="84">
        <f t="shared" si="51"/>
        <v>27243.412344333701</v>
      </c>
      <c r="ET262" s="113">
        <f t="shared" si="52"/>
        <v>0.3921898605637707</v>
      </c>
      <c r="EU262" s="55">
        <v>6</v>
      </c>
      <c r="EV262" s="55">
        <v>0</v>
      </c>
      <c r="EW262" s="55" t="s">
        <v>1898</v>
      </c>
      <c r="EX262" s="78" t="s">
        <v>267</v>
      </c>
      <c r="EY262" s="158"/>
      <c r="EZ262" s="158"/>
      <c r="FA262" s="78" t="s">
        <v>272</v>
      </c>
      <c r="FB262" s="55" t="s">
        <v>51</v>
      </c>
      <c r="FC262" s="55" t="s">
        <v>1898</v>
      </c>
      <c r="FD262" s="122"/>
      <c r="FE262" s="55"/>
      <c r="FF262" s="127" t="s">
        <v>267</v>
      </c>
      <c r="FG262" s="55" t="s">
        <v>1904</v>
      </c>
      <c r="FH262" s="78" t="s">
        <v>1660</v>
      </c>
      <c r="FI262" s="78" t="s">
        <v>346</v>
      </c>
      <c r="FJ262" s="55">
        <v>3806</v>
      </c>
      <c r="FK262" s="55">
        <v>3</v>
      </c>
      <c r="FL262" s="78" t="s">
        <v>412</v>
      </c>
      <c r="FM262" s="55"/>
      <c r="FN262" s="55" t="s">
        <v>1900</v>
      </c>
      <c r="FO262" s="55" t="s">
        <v>1900</v>
      </c>
      <c r="FP262" s="55">
        <v>0</v>
      </c>
      <c r="FQ262" s="125">
        <v>55865627.3887133</v>
      </c>
      <c r="FR262" s="125">
        <v>236718.76012166654</v>
      </c>
      <c r="FS262" s="55" t="s">
        <v>1920</v>
      </c>
      <c r="FT262" s="55">
        <v>1</v>
      </c>
      <c r="FU262" s="55">
        <v>0</v>
      </c>
      <c r="FV262" s="125">
        <v>5400000</v>
      </c>
      <c r="FW262" s="55">
        <v>0</v>
      </c>
      <c r="FX262" s="125">
        <v>367943.87</v>
      </c>
      <c r="FY262" s="55">
        <v>0</v>
      </c>
      <c r="FZ262" s="125">
        <v>0</v>
      </c>
      <c r="GA262" s="55" t="s">
        <v>1900</v>
      </c>
      <c r="GB262" s="55" t="s">
        <v>1901</v>
      </c>
      <c r="GC262" s="55" t="s">
        <v>1900</v>
      </c>
      <c r="GD262" s="124">
        <v>82.85</v>
      </c>
      <c r="GE262" s="124">
        <v>42.92</v>
      </c>
      <c r="GF262" s="125">
        <v>1280877.4100000001</v>
      </c>
      <c r="GG262" s="125">
        <v>5497.3279399141638</v>
      </c>
      <c r="GH262" s="125">
        <v>2574796.2600000002</v>
      </c>
      <c r="GI262" s="125">
        <v>11050.627725321889</v>
      </c>
      <c r="GJ262" s="125">
        <v>431232.36</v>
      </c>
      <c r="GK262" s="125">
        <v>1850.7826609442059</v>
      </c>
      <c r="GL262" s="125">
        <v>237954.15</v>
      </c>
      <c r="GM262" s="125">
        <v>1021.2624463519313</v>
      </c>
      <c r="GN262" s="125">
        <v>193513.25</v>
      </c>
      <c r="GO262" s="125">
        <v>830.52896995708159</v>
      </c>
      <c r="GP262" s="125">
        <v>15963.77</v>
      </c>
      <c r="GQ262" s="125">
        <v>68.514034334763949</v>
      </c>
      <c r="GR262" s="125">
        <v>24434.100000000002</v>
      </c>
      <c r="GS262" s="125">
        <v>104.86738197424894</v>
      </c>
      <c r="GT262" s="125">
        <v>1671698.6300000004</v>
      </c>
      <c r="GU262" s="125">
        <v>7174.6722317596577</v>
      </c>
      <c r="GV262" s="125">
        <v>64751.499999999534</v>
      </c>
      <c r="GW262" s="125">
        <v>277.90343347639288</v>
      </c>
      <c r="GX262" s="55">
        <v>0</v>
      </c>
      <c r="GY262" s="55">
        <v>0</v>
      </c>
      <c r="GZ262" s="55">
        <v>0</v>
      </c>
      <c r="HA262" s="55" t="s">
        <v>1901</v>
      </c>
      <c r="HB262" s="172">
        <v>1.2624918492971704</v>
      </c>
      <c r="HC262" s="123">
        <v>130</v>
      </c>
      <c r="HD262" s="153">
        <v>0.18597997138769673</v>
      </c>
      <c r="HE262" s="123">
        <v>19</v>
      </c>
      <c r="HF262" s="153">
        <v>8.15450643776824E-2</v>
      </c>
      <c r="HG262" s="123">
        <v>1806</v>
      </c>
      <c r="HH262" s="153">
        <v>2.5836909871244633</v>
      </c>
      <c r="HI262" s="123">
        <v>38</v>
      </c>
      <c r="HJ262" s="153">
        <v>0.1630901287553648</v>
      </c>
      <c r="HK262" s="123">
        <v>731</v>
      </c>
      <c r="HL262" s="153">
        <v>1.0457796852646637</v>
      </c>
      <c r="HM262" s="123">
        <v>3</v>
      </c>
      <c r="HN262" s="153">
        <v>1.2875536480686695E-2</v>
      </c>
      <c r="HO262" s="123">
        <v>1061</v>
      </c>
      <c r="HP262" s="153">
        <v>1.5178826895565094</v>
      </c>
      <c r="HQ262" s="123">
        <v>872</v>
      </c>
      <c r="HR262" s="153">
        <v>1.2474964234620889</v>
      </c>
      <c r="HS262" s="123">
        <v>32</v>
      </c>
      <c r="HT262" s="153">
        <v>16</v>
      </c>
      <c r="HU262" s="123">
        <v>39</v>
      </c>
      <c r="HV262" s="153">
        <v>19.5</v>
      </c>
      <c r="HW262" s="123"/>
      <c r="HX262" s="123"/>
      <c r="HY262" s="153"/>
      <c r="HZ262" s="123">
        <v>6696</v>
      </c>
      <c r="IA262" s="153">
        <v>9.5793991416309012</v>
      </c>
      <c r="IB262" s="123">
        <v>31</v>
      </c>
      <c r="IC262" s="153">
        <v>0.13304721030042918</v>
      </c>
      <c r="ID262" s="123">
        <v>5462</v>
      </c>
      <c r="IE262" s="153">
        <v>7.8140200286123038</v>
      </c>
      <c r="IF262" s="123">
        <v>386</v>
      </c>
      <c r="IG262" s="153">
        <v>1.6566523605150214</v>
      </c>
      <c r="IH262" s="123">
        <v>476</v>
      </c>
      <c r="II262" s="153">
        <v>0.68097281831187406</v>
      </c>
      <c r="IJ262" s="123">
        <v>266</v>
      </c>
      <c r="IK262" s="153">
        <v>1.1416309012875536</v>
      </c>
      <c r="IL262" s="95">
        <v>0</v>
      </c>
      <c r="IM262" s="95">
        <v>0</v>
      </c>
      <c r="IN262" s="95">
        <v>0</v>
      </c>
      <c r="IO262" s="95">
        <v>0</v>
      </c>
      <c r="IP262" s="95">
        <v>0</v>
      </c>
      <c r="IQ262" s="113" t="s">
        <v>1900</v>
      </c>
      <c r="IR262" s="113" t="s">
        <v>1900</v>
      </c>
      <c r="IS262" s="113" t="s">
        <v>1900</v>
      </c>
      <c r="IT262" s="95">
        <v>5</v>
      </c>
      <c r="IU262" s="95">
        <v>24</v>
      </c>
      <c r="IV262" s="113">
        <v>0.10300429184549356</v>
      </c>
      <c r="IW262" s="95" t="s">
        <v>1900</v>
      </c>
      <c r="IX262" s="95" t="s">
        <v>1900</v>
      </c>
      <c r="IY262" s="124" t="s">
        <v>1900</v>
      </c>
      <c r="IZ262" s="124" t="s">
        <v>1900</v>
      </c>
      <c r="JA262" s="182" t="s">
        <v>267</v>
      </c>
      <c r="JB262" s="182">
        <v>12</v>
      </c>
      <c r="JC262" s="230">
        <v>5.0847457627118647E-2</v>
      </c>
      <c r="JD262" s="205" t="s">
        <v>2199</v>
      </c>
    </row>
    <row r="263" spans="1:264" s="35" customFormat="1" ht="29.25" customHeight="1">
      <c r="A263" s="122" t="s">
        <v>307</v>
      </c>
      <c r="B263" s="158" t="s">
        <v>1700</v>
      </c>
      <c r="C263" s="158" t="s">
        <v>1783</v>
      </c>
      <c r="D263" s="55">
        <v>127</v>
      </c>
      <c r="E263" s="158" t="s">
        <v>1662</v>
      </c>
      <c r="F263" s="145">
        <v>151</v>
      </c>
      <c r="G263" s="55" t="s">
        <v>2261</v>
      </c>
      <c r="H263" s="123">
        <v>69</v>
      </c>
      <c r="I263" s="123">
        <v>145</v>
      </c>
      <c r="J263" s="124">
        <v>2.1014493000000001</v>
      </c>
      <c r="K263" s="124">
        <v>29.5347826</v>
      </c>
      <c r="L263" s="123">
        <v>50</v>
      </c>
      <c r="M263" s="123">
        <v>95</v>
      </c>
      <c r="N263" s="123">
        <v>5</v>
      </c>
      <c r="O263" s="123">
        <v>12</v>
      </c>
      <c r="P263" s="123">
        <v>8</v>
      </c>
      <c r="Q263" s="123">
        <v>9</v>
      </c>
      <c r="R263" s="123">
        <v>10</v>
      </c>
      <c r="S263" s="123">
        <v>18</v>
      </c>
      <c r="T263" s="123">
        <v>18</v>
      </c>
      <c r="U263" s="123">
        <v>17</v>
      </c>
      <c r="V263" s="123">
        <v>12</v>
      </c>
      <c r="W263" s="123">
        <v>8</v>
      </c>
      <c r="X263" s="123">
        <v>17</v>
      </c>
      <c r="Y263" s="123">
        <v>9</v>
      </c>
      <c r="Z263" s="123">
        <v>2</v>
      </c>
      <c r="AA263" s="123">
        <v>31</v>
      </c>
      <c r="AB263" s="123">
        <v>30</v>
      </c>
      <c r="AC263" s="123">
        <v>28</v>
      </c>
      <c r="AD263" s="123">
        <v>14</v>
      </c>
      <c r="AE263" s="123">
        <v>48</v>
      </c>
      <c r="AF263" s="123">
        <v>66</v>
      </c>
      <c r="AG263" s="123">
        <v>12</v>
      </c>
      <c r="AH263" s="123">
        <v>5</v>
      </c>
      <c r="AI263" s="123">
        <v>30</v>
      </c>
      <c r="AJ263" s="123">
        <v>5</v>
      </c>
      <c r="AK263" s="123">
        <v>3</v>
      </c>
      <c r="AL263" s="123">
        <v>1</v>
      </c>
      <c r="AM263" s="123">
        <v>5</v>
      </c>
      <c r="AN263" s="125">
        <v>700.463768115942</v>
      </c>
      <c r="AO263" s="125">
        <v>591</v>
      </c>
      <c r="AP263" s="123">
        <v>3</v>
      </c>
      <c r="AQ263" s="123">
        <v>3</v>
      </c>
      <c r="AR263" s="123">
        <v>17</v>
      </c>
      <c r="AS263" s="123">
        <v>2</v>
      </c>
      <c r="AT263" s="123">
        <v>6</v>
      </c>
      <c r="AU263" s="123">
        <v>4</v>
      </c>
      <c r="AV263" s="123">
        <v>6</v>
      </c>
      <c r="AW263" s="123">
        <v>4</v>
      </c>
      <c r="AX263" s="123">
        <v>5</v>
      </c>
      <c r="AY263" s="123">
        <v>0</v>
      </c>
      <c r="AZ263" s="123">
        <v>19</v>
      </c>
      <c r="BA263" s="125">
        <v>33734.225806451614</v>
      </c>
      <c r="BB263" s="125">
        <v>24072</v>
      </c>
      <c r="BC263" s="123">
        <v>4</v>
      </c>
      <c r="BD263" s="123">
        <v>4</v>
      </c>
      <c r="BE263" s="123">
        <v>11</v>
      </c>
      <c r="BF263" s="123">
        <v>7</v>
      </c>
      <c r="BG263" s="123">
        <v>6</v>
      </c>
      <c r="BH263" s="123">
        <v>5</v>
      </c>
      <c r="BI263" s="123">
        <v>6</v>
      </c>
      <c r="BJ263" s="123">
        <v>2</v>
      </c>
      <c r="BK263" s="123">
        <v>2</v>
      </c>
      <c r="BL263" s="123">
        <v>2</v>
      </c>
      <c r="BM263" s="123">
        <v>2</v>
      </c>
      <c r="BN263" s="123">
        <v>1</v>
      </c>
      <c r="BO263" s="123">
        <v>2</v>
      </c>
      <c r="BP263" s="123">
        <v>0</v>
      </c>
      <c r="BQ263" s="123">
        <v>1</v>
      </c>
      <c r="BR263" s="123">
        <v>0</v>
      </c>
      <c r="BS263" s="123">
        <v>4</v>
      </c>
      <c r="BT263" s="123">
        <v>0</v>
      </c>
      <c r="BU263" s="123">
        <v>1</v>
      </c>
      <c r="BV263" s="123">
        <v>0</v>
      </c>
      <c r="BW263" s="123">
        <v>2</v>
      </c>
      <c r="BX263" s="123">
        <v>39</v>
      </c>
      <c r="BY263" s="125">
        <v>44346.692307692305</v>
      </c>
      <c r="BZ263" s="125">
        <v>34432</v>
      </c>
      <c r="CA263" s="123">
        <v>4</v>
      </c>
      <c r="CB263" s="125">
        <v>20463.25</v>
      </c>
      <c r="CC263" s="125">
        <v>9912</v>
      </c>
      <c r="CD263" s="123">
        <v>19</v>
      </c>
      <c r="CE263" s="125">
        <v>17606.57894736842</v>
      </c>
      <c r="CF263" s="125">
        <v>14748</v>
      </c>
      <c r="CG263" s="123">
        <v>30</v>
      </c>
      <c r="CH263" s="123">
        <v>17</v>
      </c>
      <c r="CI263" s="123">
        <v>8</v>
      </c>
      <c r="CJ263" s="123">
        <v>5</v>
      </c>
      <c r="CK263" s="123">
        <v>2</v>
      </c>
      <c r="CL263" s="123">
        <v>2</v>
      </c>
      <c r="CM263" s="126">
        <v>2.8985507246376812E-2</v>
      </c>
      <c r="CN263" s="123">
        <v>13</v>
      </c>
      <c r="CO263" s="126">
        <v>0.18840579710144928</v>
      </c>
      <c r="CP263" s="123">
        <v>21</v>
      </c>
      <c r="CQ263" s="123">
        <v>6</v>
      </c>
      <c r="CR263" s="126">
        <v>4.1379310344827586E-2</v>
      </c>
      <c r="CS263" s="123">
        <v>7</v>
      </c>
      <c r="CT263" s="126">
        <f t="shared" si="47"/>
        <v>0.10144927536231885</v>
      </c>
      <c r="CU263" s="123">
        <v>39</v>
      </c>
      <c r="CV263" s="126">
        <f t="shared" si="48"/>
        <v>0.56521739130434778</v>
      </c>
      <c r="CW263" s="123">
        <v>0</v>
      </c>
      <c r="CX263" s="126">
        <f t="shared" si="49"/>
        <v>0</v>
      </c>
      <c r="CY263" s="123">
        <v>15</v>
      </c>
      <c r="CZ263" s="126">
        <f t="shared" si="50"/>
        <v>0.21739130434782608</v>
      </c>
      <c r="DA263" s="122" t="s">
        <v>1927</v>
      </c>
      <c r="DB263" s="55"/>
      <c r="DC263" s="55">
        <v>0</v>
      </c>
      <c r="DD263" s="55">
        <v>0</v>
      </c>
      <c r="DE263" s="78" t="s">
        <v>334</v>
      </c>
      <c r="DF263" s="127" t="s">
        <v>335</v>
      </c>
      <c r="DG263" s="78" t="s">
        <v>336</v>
      </c>
      <c r="DH263" s="127" t="s">
        <v>337</v>
      </c>
      <c r="DI263" s="78" t="s">
        <v>313</v>
      </c>
      <c r="DJ263" s="127" t="s">
        <v>314</v>
      </c>
      <c r="DK263" s="78" t="s">
        <v>340</v>
      </c>
      <c r="DL263" s="127" t="s">
        <v>341</v>
      </c>
      <c r="DM263" s="127" t="s">
        <v>342</v>
      </c>
      <c r="DN263" s="55" t="s">
        <v>1897</v>
      </c>
      <c r="DO263" s="68">
        <v>11.403508771929801</v>
      </c>
      <c r="DP263" s="55" t="s">
        <v>1898</v>
      </c>
      <c r="DQ263" s="55" t="s">
        <v>1904</v>
      </c>
      <c r="DR263" s="127" t="s">
        <v>343</v>
      </c>
      <c r="DS263" s="169"/>
      <c r="DT263" s="77"/>
      <c r="DU263" s="78" t="s">
        <v>267</v>
      </c>
      <c r="DV263" s="123">
        <v>70</v>
      </c>
      <c r="DW263" s="123">
        <v>69</v>
      </c>
      <c r="DX263" s="55">
        <v>0</v>
      </c>
      <c r="DY263" s="55">
        <v>1</v>
      </c>
      <c r="DZ263" s="55">
        <v>5</v>
      </c>
      <c r="EA263" s="55">
        <v>20</v>
      </c>
      <c r="EB263" s="123">
        <v>27</v>
      </c>
      <c r="EC263" s="55">
        <v>14</v>
      </c>
      <c r="ED263" s="55">
        <v>4</v>
      </c>
      <c r="EE263" s="55">
        <v>0</v>
      </c>
      <c r="EF263" s="55">
        <v>0</v>
      </c>
      <c r="EG263" s="55">
        <v>0</v>
      </c>
      <c r="EH263" s="78">
        <v>1</v>
      </c>
      <c r="EI263" s="78">
        <v>0</v>
      </c>
      <c r="EJ263" s="127" t="s">
        <v>268</v>
      </c>
      <c r="EK263" s="127" t="s">
        <v>269</v>
      </c>
      <c r="EL263" s="81">
        <v>24015</v>
      </c>
      <c r="EM263" s="78">
        <v>55</v>
      </c>
      <c r="EN263" s="78" t="s">
        <v>1253</v>
      </c>
      <c r="EO263" s="84">
        <v>6811</v>
      </c>
      <c r="EP263" s="78">
        <v>0.52</v>
      </c>
      <c r="EQ263" s="263">
        <v>6546.2260264766401</v>
      </c>
      <c r="ER263" s="263">
        <v>22918.065240023199</v>
      </c>
      <c r="ES263" s="84">
        <f t="shared" si="51"/>
        <v>16371.839213546558</v>
      </c>
      <c r="ET263" s="113">
        <f t="shared" si="52"/>
        <v>0.71436393264800679</v>
      </c>
      <c r="EU263" s="55">
        <v>0</v>
      </c>
      <c r="EV263" s="55">
        <v>2</v>
      </c>
      <c r="EW263" s="55" t="s">
        <v>1898</v>
      </c>
      <c r="EX263" s="78" t="s">
        <v>267</v>
      </c>
      <c r="EY263" s="158"/>
      <c r="EZ263" s="158"/>
      <c r="FA263" s="78" t="s">
        <v>272</v>
      </c>
      <c r="FB263" s="55" t="s">
        <v>51</v>
      </c>
      <c r="FC263" s="55" t="s">
        <v>1898</v>
      </c>
      <c r="FD263" s="122"/>
      <c r="FE263" s="55"/>
      <c r="FF263" s="127" t="s">
        <v>267</v>
      </c>
      <c r="FG263" s="55" t="s">
        <v>1904</v>
      </c>
      <c r="FH263" s="78" t="s">
        <v>1384</v>
      </c>
      <c r="FI263" s="78" t="s">
        <v>346</v>
      </c>
      <c r="FJ263" s="55">
        <v>3806</v>
      </c>
      <c r="FK263" s="55">
        <v>3</v>
      </c>
      <c r="FL263" s="78" t="s">
        <v>412</v>
      </c>
      <c r="FM263" s="55"/>
      <c r="FN263" s="55" t="s">
        <v>1900</v>
      </c>
      <c r="FO263" s="55" t="s">
        <v>1900</v>
      </c>
      <c r="FP263" s="55">
        <v>1</v>
      </c>
      <c r="FQ263" s="125">
        <v>13189742.325357601</v>
      </c>
      <c r="FR263" s="125">
        <v>188424.89036225143</v>
      </c>
      <c r="FS263" s="55">
        <v>3</v>
      </c>
      <c r="FT263" s="55" t="s">
        <v>1920</v>
      </c>
      <c r="FU263" s="55">
        <v>0</v>
      </c>
      <c r="FV263" s="125">
        <v>69711.69</v>
      </c>
      <c r="FW263" s="55">
        <v>0</v>
      </c>
      <c r="FX263" s="125">
        <v>0</v>
      </c>
      <c r="FY263" s="55">
        <v>0</v>
      </c>
      <c r="FZ263" s="125">
        <v>0</v>
      </c>
      <c r="GA263" s="55" t="s">
        <v>1900</v>
      </c>
      <c r="GB263" s="55" t="s">
        <v>1900</v>
      </c>
      <c r="GC263" s="55" t="s">
        <v>1900</v>
      </c>
      <c r="GD263" s="124">
        <v>87.98</v>
      </c>
      <c r="GE263" s="124">
        <v>37.68</v>
      </c>
      <c r="GF263" s="125">
        <v>537127.12999999989</v>
      </c>
      <c r="GG263" s="125">
        <v>7784.4511594202886</v>
      </c>
      <c r="GH263" s="125">
        <v>848345.34000000008</v>
      </c>
      <c r="GI263" s="125">
        <v>12294.86</v>
      </c>
      <c r="GJ263" s="125">
        <v>166842.84000000003</v>
      </c>
      <c r="GK263" s="125">
        <v>2418.0121739130436</v>
      </c>
      <c r="GL263" s="125">
        <v>71167.12</v>
      </c>
      <c r="GM263" s="125">
        <v>1031.407536231884</v>
      </c>
      <c r="GN263" s="125">
        <v>75806.12</v>
      </c>
      <c r="GO263" s="125">
        <v>1098.639420289855</v>
      </c>
      <c r="GP263" s="125">
        <v>3474.26</v>
      </c>
      <c r="GQ263" s="125">
        <v>50.351594202898553</v>
      </c>
      <c r="GR263" s="125">
        <v>4546.0200000000004</v>
      </c>
      <c r="GS263" s="125">
        <v>65.884347826086966</v>
      </c>
      <c r="GT263" s="125">
        <v>526508.98</v>
      </c>
      <c r="GU263" s="125">
        <v>7630.5649275362321</v>
      </c>
      <c r="GV263" s="125">
        <v>92308.429999999702</v>
      </c>
      <c r="GW263" s="125">
        <v>1337.803333333329</v>
      </c>
      <c r="GX263" s="55">
        <v>0</v>
      </c>
      <c r="GY263" s="55">
        <v>0</v>
      </c>
      <c r="GZ263" s="55">
        <v>0</v>
      </c>
      <c r="HA263" s="55" t="s">
        <v>1898</v>
      </c>
      <c r="HB263" s="172">
        <v>0.58270394135104575</v>
      </c>
      <c r="HC263" s="123">
        <v>28</v>
      </c>
      <c r="HD263" s="153">
        <v>0.13526570048309181</v>
      </c>
      <c r="HE263" s="123">
        <v>9</v>
      </c>
      <c r="HF263" s="153">
        <v>0.13043478260869565</v>
      </c>
      <c r="HG263" s="123">
        <v>274</v>
      </c>
      <c r="HH263" s="153">
        <v>1.3236714975845409</v>
      </c>
      <c r="HI263" s="123">
        <v>7</v>
      </c>
      <c r="HJ263" s="153">
        <v>0.10144927536231885</v>
      </c>
      <c r="HK263" s="123">
        <v>164</v>
      </c>
      <c r="HL263" s="153">
        <v>0.79227053140096615</v>
      </c>
      <c r="HM263" s="123">
        <v>0</v>
      </c>
      <c r="HN263" s="153">
        <v>0</v>
      </c>
      <c r="HO263" s="123">
        <v>121</v>
      </c>
      <c r="HP263" s="153">
        <v>0.58454106280193241</v>
      </c>
      <c r="HQ263" s="123">
        <v>107</v>
      </c>
      <c r="HR263" s="153">
        <v>0.51690821256038644</v>
      </c>
      <c r="HS263" s="123">
        <v>3</v>
      </c>
      <c r="HT263" s="153">
        <v>1.5</v>
      </c>
      <c r="HU263" s="123">
        <v>4</v>
      </c>
      <c r="HV263" s="153">
        <v>2</v>
      </c>
      <c r="HW263" s="123">
        <v>44</v>
      </c>
      <c r="HX263" s="123">
        <v>14.666666666666666</v>
      </c>
      <c r="HY263" s="153">
        <v>0.61111111111111116</v>
      </c>
      <c r="HZ263" s="123">
        <v>1458</v>
      </c>
      <c r="IA263" s="153">
        <v>7.0434782608695654</v>
      </c>
      <c r="IB263" s="123">
        <v>12</v>
      </c>
      <c r="IC263" s="153">
        <v>0.17391304347826086</v>
      </c>
      <c r="ID263" s="123">
        <v>1031</v>
      </c>
      <c r="IE263" s="153">
        <v>4.9806763285024154</v>
      </c>
      <c r="IF263" s="123">
        <v>73</v>
      </c>
      <c r="IG263" s="153">
        <v>1.0579710144927537</v>
      </c>
      <c r="IH263" s="123">
        <v>113</v>
      </c>
      <c r="II263" s="153">
        <v>0.54589371980676327</v>
      </c>
      <c r="IJ263" s="123">
        <v>109</v>
      </c>
      <c r="IK263" s="153">
        <v>1.5797101449275361</v>
      </c>
      <c r="IL263" s="95">
        <v>43</v>
      </c>
      <c r="IM263" s="95">
        <v>43</v>
      </c>
      <c r="IN263" s="95">
        <v>4</v>
      </c>
      <c r="IO263" s="95">
        <v>42</v>
      </c>
      <c r="IP263" s="95">
        <v>3</v>
      </c>
      <c r="IQ263" s="113">
        <v>97.67</v>
      </c>
      <c r="IR263" s="113">
        <v>75</v>
      </c>
      <c r="IS263" s="113">
        <v>4.2300000000000004</v>
      </c>
      <c r="IT263" s="95">
        <v>5</v>
      </c>
      <c r="IU263" s="95">
        <v>4</v>
      </c>
      <c r="IV263" s="113">
        <v>5.7971014492753624E-2</v>
      </c>
      <c r="IW263" s="95" t="s">
        <v>1900</v>
      </c>
      <c r="IX263" s="95" t="s">
        <v>1900</v>
      </c>
      <c r="IY263" s="124" t="s">
        <v>1900</v>
      </c>
      <c r="IZ263" s="124" t="s">
        <v>1900</v>
      </c>
      <c r="JA263" s="182" t="s">
        <v>267</v>
      </c>
      <c r="JB263" s="182">
        <v>3</v>
      </c>
      <c r="JC263" s="230">
        <v>4.2857142857142858E-2</v>
      </c>
      <c r="JD263" s="205"/>
    </row>
    <row r="264" spans="1:264" s="35" customFormat="1" ht="29.25" customHeight="1">
      <c r="A264" s="122" t="s">
        <v>307</v>
      </c>
      <c r="B264" s="158" t="s">
        <v>1700</v>
      </c>
      <c r="C264" s="158" t="s">
        <v>1783</v>
      </c>
      <c r="D264" s="55">
        <v>127</v>
      </c>
      <c r="E264" s="158" t="s">
        <v>1664</v>
      </c>
      <c r="F264" s="145">
        <v>173</v>
      </c>
      <c r="G264" s="55" t="s">
        <v>2261</v>
      </c>
      <c r="H264" s="123">
        <v>166</v>
      </c>
      <c r="I264" s="123">
        <v>328</v>
      </c>
      <c r="J264" s="124">
        <v>1.9759036000000001</v>
      </c>
      <c r="K264" s="124">
        <v>29.013252999999999</v>
      </c>
      <c r="L264" s="123">
        <v>130</v>
      </c>
      <c r="M264" s="123">
        <v>198</v>
      </c>
      <c r="N264" s="123">
        <v>16</v>
      </c>
      <c r="O264" s="123">
        <v>24</v>
      </c>
      <c r="P264" s="123">
        <v>20</v>
      </c>
      <c r="Q264" s="123">
        <v>16</v>
      </c>
      <c r="R264" s="123">
        <v>24</v>
      </c>
      <c r="S264" s="123">
        <v>42</v>
      </c>
      <c r="T264" s="123">
        <v>28</v>
      </c>
      <c r="U264" s="123">
        <v>26</v>
      </c>
      <c r="V264" s="123">
        <v>30</v>
      </c>
      <c r="W264" s="123">
        <v>24</v>
      </c>
      <c r="X264" s="123">
        <v>32</v>
      </c>
      <c r="Y264" s="123">
        <v>21</v>
      </c>
      <c r="Z264" s="123">
        <v>25</v>
      </c>
      <c r="AA264" s="123">
        <v>67</v>
      </c>
      <c r="AB264" s="123">
        <v>91</v>
      </c>
      <c r="AC264" s="123">
        <v>78</v>
      </c>
      <c r="AD264" s="123">
        <v>11</v>
      </c>
      <c r="AE264" s="123">
        <v>126</v>
      </c>
      <c r="AF264" s="123">
        <v>173</v>
      </c>
      <c r="AG264" s="123">
        <v>18</v>
      </c>
      <c r="AH264" s="123">
        <v>0</v>
      </c>
      <c r="AI264" s="123">
        <v>77</v>
      </c>
      <c r="AJ264" s="123">
        <v>40</v>
      </c>
      <c r="AK264" s="123">
        <v>5</v>
      </c>
      <c r="AL264" s="123">
        <v>3</v>
      </c>
      <c r="AM264" s="123">
        <v>14</v>
      </c>
      <c r="AN264" s="125">
        <v>545.2831325301205</v>
      </c>
      <c r="AO264" s="125">
        <v>338</v>
      </c>
      <c r="AP264" s="123">
        <v>5</v>
      </c>
      <c r="AQ264" s="123">
        <v>7</v>
      </c>
      <c r="AR264" s="123">
        <v>59</v>
      </c>
      <c r="AS264" s="123">
        <v>24</v>
      </c>
      <c r="AT264" s="123">
        <v>9</v>
      </c>
      <c r="AU264" s="123">
        <v>8</v>
      </c>
      <c r="AV264" s="123">
        <v>8</v>
      </c>
      <c r="AW264" s="123">
        <v>8</v>
      </c>
      <c r="AX264" s="123">
        <v>4</v>
      </c>
      <c r="AY264" s="123">
        <v>6</v>
      </c>
      <c r="AZ264" s="123">
        <v>28</v>
      </c>
      <c r="BA264" s="125">
        <v>27736.201388888891</v>
      </c>
      <c r="BB264" s="125">
        <v>15567</v>
      </c>
      <c r="BC264" s="123">
        <v>5</v>
      </c>
      <c r="BD264" s="123">
        <v>17</v>
      </c>
      <c r="BE264" s="123">
        <v>49</v>
      </c>
      <c r="BF264" s="123">
        <v>9</v>
      </c>
      <c r="BG264" s="123">
        <v>12</v>
      </c>
      <c r="BH264" s="123">
        <v>8</v>
      </c>
      <c r="BI264" s="123">
        <v>8</v>
      </c>
      <c r="BJ264" s="123">
        <v>9</v>
      </c>
      <c r="BK264" s="123">
        <v>5</v>
      </c>
      <c r="BL264" s="123">
        <v>2</v>
      </c>
      <c r="BM264" s="123">
        <v>1</v>
      </c>
      <c r="BN264" s="123">
        <v>5</v>
      </c>
      <c r="BO264" s="123">
        <v>1</v>
      </c>
      <c r="BP264" s="123">
        <v>2</v>
      </c>
      <c r="BQ264" s="123">
        <v>1</v>
      </c>
      <c r="BR264" s="123">
        <v>4</v>
      </c>
      <c r="BS264" s="123">
        <v>0</v>
      </c>
      <c r="BT264" s="123">
        <v>0</v>
      </c>
      <c r="BU264" s="123">
        <v>2</v>
      </c>
      <c r="BV264" s="123">
        <v>0</v>
      </c>
      <c r="BW264" s="123">
        <v>4</v>
      </c>
      <c r="BX264" s="123">
        <v>59</v>
      </c>
      <c r="BY264" s="125">
        <v>46085.067796610172</v>
      </c>
      <c r="BZ264" s="125">
        <v>36301</v>
      </c>
      <c r="CA264" s="123">
        <v>11</v>
      </c>
      <c r="CB264" s="125">
        <v>16163.636363636364</v>
      </c>
      <c r="CC264" s="125">
        <v>7376</v>
      </c>
      <c r="CD264" s="123">
        <v>76</v>
      </c>
      <c r="CE264" s="125">
        <v>15786.065789473685</v>
      </c>
      <c r="CF264" s="125">
        <v>11370</v>
      </c>
      <c r="CG264" s="123">
        <v>94</v>
      </c>
      <c r="CH264" s="123">
        <v>26</v>
      </c>
      <c r="CI264" s="123">
        <v>14</v>
      </c>
      <c r="CJ264" s="123">
        <v>5</v>
      </c>
      <c r="CK264" s="123">
        <v>3</v>
      </c>
      <c r="CL264" s="123">
        <v>5</v>
      </c>
      <c r="CM264" s="126">
        <v>3.0120481927710843E-2</v>
      </c>
      <c r="CN264" s="123">
        <v>14</v>
      </c>
      <c r="CO264" s="126">
        <v>8.4337349397590355E-2</v>
      </c>
      <c r="CP264" s="123">
        <v>67</v>
      </c>
      <c r="CQ264" s="123">
        <v>21</v>
      </c>
      <c r="CR264" s="126">
        <v>6.402439024390244E-2</v>
      </c>
      <c r="CS264" s="123">
        <v>25</v>
      </c>
      <c r="CT264" s="126">
        <f t="shared" si="47"/>
        <v>0.15060240963855423</v>
      </c>
      <c r="CU264" s="123">
        <v>65</v>
      </c>
      <c r="CV264" s="126">
        <f t="shared" si="48"/>
        <v>0.39156626506024095</v>
      </c>
      <c r="CW264" s="123">
        <v>5</v>
      </c>
      <c r="CX264" s="126">
        <f t="shared" si="49"/>
        <v>3.0120481927710843E-2</v>
      </c>
      <c r="CY264" s="123">
        <v>38</v>
      </c>
      <c r="CZ264" s="126">
        <f t="shared" si="50"/>
        <v>0.2289156626506024</v>
      </c>
      <c r="DA264" s="122" t="s">
        <v>1927</v>
      </c>
      <c r="DB264" s="55"/>
      <c r="DC264" s="55">
        <v>0</v>
      </c>
      <c r="DD264" s="55">
        <v>1</v>
      </c>
      <c r="DE264" s="78" t="s">
        <v>334</v>
      </c>
      <c r="DF264" s="127" t="s">
        <v>335</v>
      </c>
      <c r="DG264" s="78" t="s">
        <v>336</v>
      </c>
      <c r="DH264" s="127" t="s">
        <v>337</v>
      </c>
      <c r="DI264" s="78" t="s">
        <v>313</v>
      </c>
      <c r="DJ264" s="127" t="s">
        <v>314</v>
      </c>
      <c r="DK264" s="78" t="s">
        <v>340</v>
      </c>
      <c r="DL264" s="127" t="s">
        <v>341</v>
      </c>
      <c r="DM264" s="127" t="s">
        <v>342</v>
      </c>
      <c r="DN264" s="55" t="s">
        <v>1897</v>
      </c>
      <c r="DO264" s="68">
        <v>11.403508771929801</v>
      </c>
      <c r="DP264" s="55" t="s">
        <v>1898</v>
      </c>
      <c r="DQ264" s="55" t="s">
        <v>1904</v>
      </c>
      <c r="DR264" s="127" t="s">
        <v>343</v>
      </c>
      <c r="DS264" s="169"/>
      <c r="DT264" s="77"/>
      <c r="DU264" s="78" t="s">
        <v>267</v>
      </c>
      <c r="DV264" s="123">
        <v>168</v>
      </c>
      <c r="DW264" s="123">
        <v>166</v>
      </c>
      <c r="DX264" s="55">
        <v>2</v>
      </c>
      <c r="DY264" s="55">
        <v>0</v>
      </c>
      <c r="DZ264" s="55">
        <v>0</v>
      </c>
      <c r="EA264" s="55">
        <v>69</v>
      </c>
      <c r="EB264" s="123">
        <v>57</v>
      </c>
      <c r="EC264" s="55">
        <v>36</v>
      </c>
      <c r="ED264" s="55">
        <v>6</v>
      </c>
      <c r="EE264" s="55">
        <v>0</v>
      </c>
      <c r="EF264" s="55">
        <v>0</v>
      </c>
      <c r="EG264" s="55">
        <v>0</v>
      </c>
      <c r="EH264" s="78">
        <v>1</v>
      </c>
      <c r="EI264" s="78">
        <v>0</v>
      </c>
      <c r="EJ264" s="127" t="s">
        <v>268</v>
      </c>
      <c r="EK264" s="127" t="s">
        <v>269</v>
      </c>
      <c r="EL264" s="81">
        <v>24015</v>
      </c>
      <c r="EM264" s="78">
        <v>55</v>
      </c>
      <c r="EN264" s="78" t="s">
        <v>457</v>
      </c>
      <c r="EO264" s="84">
        <v>13176</v>
      </c>
      <c r="EP264" s="78">
        <v>0.57999999999999996</v>
      </c>
      <c r="EQ264" s="263">
        <v>14110.804830856099</v>
      </c>
      <c r="ER264" s="263">
        <v>25709.8347204727</v>
      </c>
      <c r="ES264" s="84">
        <f t="shared" si="51"/>
        <v>11599.0298896166</v>
      </c>
      <c r="ET264" s="113">
        <f t="shared" si="52"/>
        <v>0.45115147630180258</v>
      </c>
      <c r="EU264" s="55">
        <v>0</v>
      </c>
      <c r="EV264" s="55">
        <v>2</v>
      </c>
      <c r="EW264" s="55" t="s">
        <v>1898</v>
      </c>
      <c r="EX264" s="78" t="s">
        <v>267</v>
      </c>
      <c r="EY264" s="158"/>
      <c r="EZ264" s="158"/>
      <c r="FA264" s="78" t="s">
        <v>272</v>
      </c>
      <c r="FB264" s="55" t="s">
        <v>51</v>
      </c>
      <c r="FC264" s="55" t="s">
        <v>1898</v>
      </c>
      <c r="FD264" s="122"/>
      <c r="FE264" s="55"/>
      <c r="FF264" s="127" t="s">
        <v>267</v>
      </c>
      <c r="FG264" s="55" t="s">
        <v>1904</v>
      </c>
      <c r="FH264" s="78" t="s">
        <v>1384</v>
      </c>
      <c r="FI264" s="78" t="s">
        <v>346</v>
      </c>
      <c r="FJ264" s="55">
        <v>3806</v>
      </c>
      <c r="FK264" s="55">
        <v>3</v>
      </c>
      <c r="FL264" s="78" t="s">
        <v>412</v>
      </c>
      <c r="FM264" s="55"/>
      <c r="FN264" s="55" t="s">
        <v>1900</v>
      </c>
      <c r="FO264" s="55" t="s">
        <v>1900</v>
      </c>
      <c r="FP264" s="55">
        <v>1</v>
      </c>
      <c r="FQ264" s="125">
        <v>25908195.781237915</v>
      </c>
      <c r="FR264" s="125">
        <v>154215.45107879711</v>
      </c>
      <c r="FS264" s="55">
        <v>3</v>
      </c>
      <c r="FT264" s="55" t="s">
        <v>1920</v>
      </c>
      <c r="FU264" s="55">
        <v>0</v>
      </c>
      <c r="FV264" s="125">
        <v>69711.69</v>
      </c>
      <c r="FW264" s="55">
        <v>0</v>
      </c>
      <c r="FX264" s="125">
        <v>149607.26999999999</v>
      </c>
      <c r="FY264" s="55">
        <v>0</v>
      </c>
      <c r="FZ264" s="125">
        <v>1027298.31</v>
      </c>
      <c r="GA264" s="55" t="s">
        <v>1900</v>
      </c>
      <c r="GB264" s="55" t="s">
        <v>1900</v>
      </c>
      <c r="GC264" s="55" t="s">
        <v>1900</v>
      </c>
      <c r="GD264" s="124">
        <v>83.49</v>
      </c>
      <c r="GE264" s="124">
        <v>38.549999999999997</v>
      </c>
      <c r="GF264" s="125">
        <v>959097.25</v>
      </c>
      <c r="GG264" s="125">
        <v>5777.6942771084341</v>
      </c>
      <c r="GH264" s="125">
        <v>1879414.0299999998</v>
      </c>
      <c r="GI264" s="125">
        <v>11321.771265060239</v>
      </c>
      <c r="GJ264" s="125">
        <v>372237.63</v>
      </c>
      <c r="GK264" s="125">
        <v>2242.3953614457832</v>
      </c>
      <c r="GL264" s="125">
        <v>172866.97</v>
      </c>
      <c r="GM264" s="125">
        <v>1041.3672891566266</v>
      </c>
      <c r="GN264" s="125">
        <v>198056.92</v>
      </c>
      <c r="GO264" s="125">
        <v>1193.1139759036146</v>
      </c>
      <c r="GP264" s="125">
        <v>7263</v>
      </c>
      <c r="GQ264" s="125">
        <v>43.753012048192772</v>
      </c>
      <c r="GR264" s="125">
        <v>29725.159999999996</v>
      </c>
      <c r="GS264" s="125">
        <v>179.06722891566264</v>
      </c>
      <c r="GT264" s="125">
        <v>1099264.3499999996</v>
      </c>
      <c r="GU264" s="125">
        <v>6622.0743975903588</v>
      </c>
      <c r="GV264" s="125">
        <v>55135.660000000149</v>
      </c>
      <c r="GW264" s="125">
        <v>332.14253012048283</v>
      </c>
      <c r="GX264" s="55">
        <v>0</v>
      </c>
      <c r="GY264" s="55">
        <v>0</v>
      </c>
      <c r="GZ264" s="55">
        <v>0</v>
      </c>
      <c r="HA264" s="55" t="s">
        <v>1898</v>
      </c>
      <c r="HB264" s="172">
        <v>0.50694406208333065</v>
      </c>
      <c r="HC264" s="123">
        <v>57</v>
      </c>
      <c r="HD264" s="153">
        <v>0.1144578313253012</v>
      </c>
      <c r="HE264" s="123">
        <v>8</v>
      </c>
      <c r="HF264" s="153">
        <v>4.8192771084337352E-2</v>
      </c>
      <c r="HG264" s="123">
        <v>637</v>
      </c>
      <c r="HH264" s="153">
        <v>1.279116465863454</v>
      </c>
      <c r="HI264" s="123">
        <v>15</v>
      </c>
      <c r="HJ264" s="153">
        <v>9.036144578313253E-2</v>
      </c>
      <c r="HK264" s="123">
        <v>348</v>
      </c>
      <c r="HL264" s="153">
        <v>0.6987951807228916</v>
      </c>
      <c r="HM264" s="123">
        <v>0</v>
      </c>
      <c r="HN264" s="153">
        <v>0</v>
      </c>
      <c r="HO264" s="123">
        <v>275</v>
      </c>
      <c r="HP264" s="153">
        <v>0.55220883534136544</v>
      </c>
      <c r="HQ264" s="123">
        <v>408</v>
      </c>
      <c r="HR264" s="153">
        <v>0.81927710843373491</v>
      </c>
      <c r="HS264" s="123">
        <v>3</v>
      </c>
      <c r="HT264" s="153">
        <v>1.5</v>
      </c>
      <c r="HU264" s="123">
        <v>4</v>
      </c>
      <c r="HV264" s="153">
        <v>2</v>
      </c>
      <c r="HW264" s="123">
        <v>168</v>
      </c>
      <c r="HX264" s="123">
        <v>56</v>
      </c>
      <c r="HY264" s="153">
        <v>2.3333333333333335</v>
      </c>
      <c r="HZ264" s="123">
        <v>3952</v>
      </c>
      <c r="IA264" s="153">
        <v>7.9357429718875494</v>
      </c>
      <c r="IB264" s="123">
        <v>26</v>
      </c>
      <c r="IC264" s="153">
        <v>0.15662650602409639</v>
      </c>
      <c r="ID264" s="123">
        <v>2342</v>
      </c>
      <c r="IE264" s="153">
        <v>4.7028112449799195</v>
      </c>
      <c r="IF264" s="123">
        <v>149</v>
      </c>
      <c r="IG264" s="153">
        <v>0.89759036144578308</v>
      </c>
      <c r="IH264" s="123">
        <v>129</v>
      </c>
      <c r="II264" s="153">
        <v>0.25903614457831325</v>
      </c>
      <c r="IJ264" s="123">
        <v>86</v>
      </c>
      <c r="IK264" s="153">
        <v>0.51807228915662651</v>
      </c>
      <c r="IL264" s="95">
        <v>0</v>
      </c>
      <c r="IM264" s="95">
        <v>0</v>
      </c>
      <c r="IN264" s="95">
        <v>0</v>
      </c>
      <c r="IO264" s="95">
        <v>0</v>
      </c>
      <c r="IP264" s="95">
        <v>0</v>
      </c>
      <c r="IQ264" s="113" t="s">
        <v>1900</v>
      </c>
      <c r="IR264" s="113" t="s">
        <v>1900</v>
      </c>
      <c r="IS264" s="113" t="s">
        <v>1900</v>
      </c>
      <c r="IT264" s="95">
        <v>5</v>
      </c>
      <c r="IU264" s="95">
        <v>4</v>
      </c>
      <c r="IV264" s="113">
        <v>2.4096385542168676E-2</v>
      </c>
      <c r="IW264" s="95" t="s">
        <v>1900</v>
      </c>
      <c r="IX264" s="95" t="s">
        <v>1900</v>
      </c>
      <c r="IY264" s="124" t="s">
        <v>1900</v>
      </c>
      <c r="IZ264" s="124" t="s">
        <v>1900</v>
      </c>
      <c r="JA264" s="182" t="s">
        <v>267</v>
      </c>
      <c r="JB264" s="182">
        <v>9</v>
      </c>
      <c r="JC264" s="230">
        <v>5.3571428571428568E-2</v>
      </c>
      <c r="JD264" s="205"/>
    </row>
    <row r="265" spans="1:264" s="35" customFormat="1" ht="29.25" customHeight="1">
      <c r="A265" s="122" t="s">
        <v>307</v>
      </c>
      <c r="B265" s="158" t="s">
        <v>1700</v>
      </c>
      <c r="C265" s="158" t="s">
        <v>1783</v>
      </c>
      <c r="D265" s="55">
        <v>127</v>
      </c>
      <c r="E265" s="158" t="s">
        <v>1666</v>
      </c>
      <c r="F265" s="145">
        <v>174</v>
      </c>
      <c r="G265" s="55" t="s">
        <v>2261</v>
      </c>
      <c r="H265" s="123">
        <v>155</v>
      </c>
      <c r="I265" s="123">
        <v>342</v>
      </c>
      <c r="J265" s="124">
        <v>2.2064515999999998</v>
      </c>
      <c r="K265" s="124">
        <v>25.989677400000001</v>
      </c>
      <c r="L265" s="123">
        <v>134</v>
      </c>
      <c r="M265" s="123">
        <v>208</v>
      </c>
      <c r="N265" s="123">
        <v>9</v>
      </c>
      <c r="O265" s="123">
        <v>29</v>
      </c>
      <c r="P265" s="123">
        <v>23</v>
      </c>
      <c r="Q265" s="123">
        <v>26</v>
      </c>
      <c r="R265" s="123">
        <v>33</v>
      </c>
      <c r="S265" s="123">
        <v>52</v>
      </c>
      <c r="T265" s="123">
        <v>33</v>
      </c>
      <c r="U265" s="123">
        <v>32</v>
      </c>
      <c r="V265" s="123">
        <v>13</v>
      </c>
      <c r="W265" s="123">
        <v>24</v>
      </c>
      <c r="X265" s="123">
        <v>26</v>
      </c>
      <c r="Y265" s="123">
        <v>27</v>
      </c>
      <c r="Z265" s="123">
        <v>15</v>
      </c>
      <c r="AA265" s="123">
        <v>74</v>
      </c>
      <c r="AB265" s="123">
        <v>84</v>
      </c>
      <c r="AC265" s="123">
        <v>68</v>
      </c>
      <c r="AD265" s="123">
        <v>11</v>
      </c>
      <c r="AE265" s="123">
        <v>148</v>
      </c>
      <c r="AF265" s="123">
        <v>169</v>
      </c>
      <c r="AG265" s="123">
        <v>14</v>
      </c>
      <c r="AH265" s="123">
        <v>0</v>
      </c>
      <c r="AI265" s="123">
        <v>67</v>
      </c>
      <c r="AJ265" s="123">
        <v>27</v>
      </c>
      <c r="AK265" s="123">
        <v>6</v>
      </c>
      <c r="AL265" s="123">
        <v>2</v>
      </c>
      <c r="AM265" s="123">
        <v>16</v>
      </c>
      <c r="AN265" s="125">
        <v>546.74193548387098</v>
      </c>
      <c r="AO265" s="125">
        <v>400</v>
      </c>
      <c r="AP265" s="123">
        <v>3</v>
      </c>
      <c r="AQ265" s="123">
        <v>9</v>
      </c>
      <c r="AR265" s="123">
        <v>49</v>
      </c>
      <c r="AS265" s="123">
        <v>16</v>
      </c>
      <c r="AT265" s="123">
        <v>10</v>
      </c>
      <c r="AU265" s="123">
        <v>17</v>
      </c>
      <c r="AV265" s="123">
        <v>9</v>
      </c>
      <c r="AW265" s="123">
        <v>7</v>
      </c>
      <c r="AX265" s="123">
        <v>8</v>
      </c>
      <c r="AY265" s="123">
        <v>5</v>
      </c>
      <c r="AZ265" s="123">
        <v>22</v>
      </c>
      <c r="BA265" s="125">
        <v>26138.933333333334</v>
      </c>
      <c r="BB265" s="125">
        <v>19184</v>
      </c>
      <c r="BC265" s="123">
        <v>5</v>
      </c>
      <c r="BD265" s="123">
        <v>17</v>
      </c>
      <c r="BE265" s="123">
        <v>31</v>
      </c>
      <c r="BF265" s="123">
        <v>17</v>
      </c>
      <c r="BG265" s="123">
        <v>16</v>
      </c>
      <c r="BH265" s="123">
        <v>11</v>
      </c>
      <c r="BI265" s="123">
        <v>8</v>
      </c>
      <c r="BJ265" s="123">
        <v>5</v>
      </c>
      <c r="BK265" s="123">
        <v>2</v>
      </c>
      <c r="BL265" s="123">
        <v>5</v>
      </c>
      <c r="BM265" s="123">
        <v>6</v>
      </c>
      <c r="BN265" s="123">
        <v>1</v>
      </c>
      <c r="BO265" s="123">
        <v>2</v>
      </c>
      <c r="BP265" s="123">
        <v>1</v>
      </c>
      <c r="BQ265" s="123">
        <v>3</v>
      </c>
      <c r="BR265" s="123">
        <v>1</v>
      </c>
      <c r="BS265" s="123">
        <v>1</v>
      </c>
      <c r="BT265" s="123">
        <v>0</v>
      </c>
      <c r="BU265" s="123">
        <v>0</v>
      </c>
      <c r="BV265" s="123">
        <v>2</v>
      </c>
      <c r="BW265" s="123">
        <v>1</v>
      </c>
      <c r="BX265" s="123">
        <v>63</v>
      </c>
      <c r="BY265" s="125">
        <v>40338.555555555555</v>
      </c>
      <c r="BZ265" s="125">
        <v>32409</v>
      </c>
      <c r="CA265" s="123">
        <v>11</v>
      </c>
      <c r="CB265" s="125">
        <v>9502.7272727272721</v>
      </c>
      <c r="CC265" s="125">
        <v>9468</v>
      </c>
      <c r="CD265" s="123">
        <v>62</v>
      </c>
      <c r="CE265" s="125">
        <v>14528.274193548386</v>
      </c>
      <c r="CF265" s="125">
        <v>11068.5</v>
      </c>
      <c r="CG265" s="123">
        <v>87</v>
      </c>
      <c r="CH265" s="123">
        <v>28</v>
      </c>
      <c r="CI265" s="123">
        <v>15</v>
      </c>
      <c r="CJ265" s="123">
        <v>4</v>
      </c>
      <c r="CK265" s="123">
        <v>0</v>
      </c>
      <c r="CL265" s="123">
        <v>1</v>
      </c>
      <c r="CM265" s="126">
        <v>6.4516129032258064E-3</v>
      </c>
      <c r="CN265" s="123">
        <v>12</v>
      </c>
      <c r="CO265" s="126">
        <v>7.7419354838709681E-2</v>
      </c>
      <c r="CP265" s="123">
        <v>59</v>
      </c>
      <c r="CQ265" s="123">
        <v>18</v>
      </c>
      <c r="CR265" s="126">
        <v>5.2631578947368418E-2</v>
      </c>
      <c r="CS265" s="123">
        <v>25</v>
      </c>
      <c r="CT265" s="126">
        <f t="shared" si="47"/>
        <v>0.16129032258064516</v>
      </c>
      <c r="CU265" s="123">
        <v>61</v>
      </c>
      <c r="CV265" s="126">
        <f t="shared" si="48"/>
        <v>0.3935483870967742</v>
      </c>
      <c r="CW265" s="123">
        <v>7</v>
      </c>
      <c r="CX265" s="126">
        <f t="shared" si="49"/>
        <v>4.5161290322580643E-2</v>
      </c>
      <c r="CY265" s="123">
        <v>37</v>
      </c>
      <c r="CZ265" s="126">
        <f t="shared" si="50"/>
        <v>0.23870967741935484</v>
      </c>
      <c r="DA265" s="122" t="s">
        <v>1927</v>
      </c>
      <c r="DB265" s="55"/>
      <c r="DC265" s="55">
        <v>0</v>
      </c>
      <c r="DD265" s="55">
        <v>0</v>
      </c>
      <c r="DE265" s="78" t="s">
        <v>334</v>
      </c>
      <c r="DF265" s="127" t="s">
        <v>335</v>
      </c>
      <c r="DG265" s="78" t="s">
        <v>336</v>
      </c>
      <c r="DH265" s="127" t="s">
        <v>337</v>
      </c>
      <c r="DI265" s="78" t="s">
        <v>338</v>
      </c>
      <c r="DJ265" s="127" t="s">
        <v>339</v>
      </c>
      <c r="DK265" s="78" t="s">
        <v>340</v>
      </c>
      <c r="DL265" s="127" t="s">
        <v>341</v>
      </c>
      <c r="DM265" s="127" t="s">
        <v>342</v>
      </c>
      <c r="DN265" s="55" t="s">
        <v>1897</v>
      </c>
      <c r="DO265" s="68">
        <v>11.403508771929801</v>
      </c>
      <c r="DP265" s="55" t="s">
        <v>1898</v>
      </c>
      <c r="DQ265" s="55" t="s">
        <v>272</v>
      </c>
      <c r="DR265" s="127" t="s">
        <v>343</v>
      </c>
      <c r="DS265" s="169" t="s">
        <v>2268</v>
      </c>
      <c r="DT265" s="77"/>
      <c r="DU265" s="78" t="s">
        <v>267</v>
      </c>
      <c r="DV265" s="123">
        <v>158</v>
      </c>
      <c r="DW265" s="123">
        <v>156</v>
      </c>
      <c r="DX265" s="55">
        <v>1</v>
      </c>
      <c r="DY265" s="55">
        <v>1</v>
      </c>
      <c r="DZ265" s="55">
        <v>0</v>
      </c>
      <c r="EA265" s="55">
        <v>60</v>
      </c>
      <c r="EB265" s="123">
        <v>64</v>
      </c>
      <c r="EC265" s="55">
        <v>31</v>
      </c>
      <c r="ED265" s="55">
        <v>1</v>
      </c>
      <c r="EE265" s="55">
        <v>2</v>
      </c>
      <c r="EF265" s="55">
        <v>0</v>
      </c>
      <c r="EG265" s="55">
        <v>0</v>
      </c>
      <c r="EH265" s="78">
        <v>1</v>
      </c>
      <c r="EI265" s="78">
        <v>0</v>
      </c>
      <c r="EJ265" s="127" t="s">
        <v>268</v>
      </c>
      <c r="EK265" s="127" t="s">
        <v>269</v>
      </c>
      <c r="EL265" s="81">
        <v>24015</v>
      </c>
      <c r="EM265" s="78">
        <v>55</v>
      </c>
      <c r="EN265" s="78" t="s">
        <v>354</v>
      </c>
      <c r="EO265" s="84">
        <v>7891</v>
      </c>
      <c r="EP265" s="78">
        <v>0.57999999999999996</v>
      </c>
      <c r="EQ265" s="263">
        <v>7532.2663441350696</v>
      </c>
      <c r="ER265" s="263">
        <v>25376.043524189299</v>
      </c>
      <c r="ES265" s="84">
        <f t="shared" si="51"/>
        <v>17843.777180054229</v>
      </c>
      <c r="ET265" s="113">
        <f t="shared" si="52"/>
        <v>0.70317412417128533</v>
      </c>
      <c r="EU265" s="55">
        <v>0</v>
      </c>
      <c r="EV265" s="55">
        <v>2</v>
      </c>
      <c r="EW265" s="55" t="s">
        <v>1898</v>
      </c>
      <c r="EX265" s="78" t="s">
        <v>267</v>
      </c>
      <c r="EY265" s="158"/>
      <c r="EZ265" s="158"/>
      <c r="FA265" s="78" t="s">
        <v>272</v>
      </c>
      <c r="FB265" s="55" t="s">
        <v>51</v>
      </c>
      <c r="FC265" s="55" t="s">
        <v>1898</v>
      </c>
      <c r="FD265" s="122"/>
      <c r="FE265" s="55"/>
      <c r="FF265" s="127" t="s">
        <v>267</v>
      </c>
      <c r="FG265" s="55" t="s">
        <v>1904</v>
      </c>
      <c r="FH265" s="78" t="s">
        <v>1545</v>
      </c>
      <c r="FI265" s="78" t="s">
        <v>346</v>
      </c>
      <c r="FJ265" s="55">
        <v>3806</v>
      </c>
      <c r="FK265" s="55">
        <v>3</v>
      </c>
      <c r="FL265" s="78" t="s">
        <v>412</v>
      </c>
      <c r="FM265" s="55"/>
      <c r="FN265" s="55" t="s">
        <v>1900</v>
      </c>
      <c r="FO265" s="55" t="s">
        <v>1900</v>
      </c>
      <c r="FP265" s="55">
        <v>1</v>
      </c>
      <c r="FQ265" s="125">
        <v>24259131.471161064</v>
      </c>
      <c r="FR265" s="125">
        <v>153538.80677950042</v>
      </c>
      <c r="FS265" s="55">
        <v>3</v>
      </c>
      <c r="FT265" s="55" t="s">
        <v>1920</v>
      </c>
      <c r="FU265" s="55">
        <v>0</v>
      </c>
      <c r="FV265" s="125">
        <v>2083150.43</v>
      </c>
      <c r="FW265" s="55">
        <v>0</v>
      </c>
      <c r="FX265" s="125">
        <v>0</v>
      </c>
      <c r="FY265" s="55">
        <v>0</v>
      </c>
      <c r="FZ265" s="125">
        <v>0</v>
      </c>
      <c r="GA265" s="55" t="s">
        <v>1900</v>
      </c>
      <c r="GB265" s="55" t="s">
        <v>1900</v>
      </c>
      <c r="GC265" s="55" t="s">
        <v>1900</v>
      </c>
      <c r="GD265" s="124">
        <v>76.290000000000006</v>
      </c>
      <c r="GE265" s="124">
        <v>46.15</v>
      </c>
      <c r="GF265" s="125">
        <v>930553.54999999993</v>
      </c>
      <c r="GG265" s="125">
        <v>5965.0868589743586</v>
      </c>
      <c r="GH265" s="125">
        <v>1760533.2899999998</v>
      </c>
      <c r="GI265" s="125">
        <v>11285.469807692307</v>
      </c>
      <c r="GJ265" s="125">
        <v>348789.16</v>
      </c>
      <c r="GK265" s="125">
        <v>2235.8279487179484</v>
      </c>
      <c r="GL265" s="125">
        <v>161884.94</v>
      </c>
      <c r="GM265" s="125">
        <v>1037.7239743589744</v>
      </c>
      <c r="GN265" s="125">
        <v>183895.05</v>
      </c>
      <c r="GO265" s="125">
        <v>1178.814423076923</v>
      </c>
      <c r="GP265" s="125">
        <v>7030.72</v>
      </c>
      <c r="GQ265" s="125">
        <v>45.068717948717953</v>
      </c>
      <c r="GR265" s="125">
        <v>11394.849999999999</v>
      </c>
      <c r="GS265" s="125">
        <v>73.043910256410243</v>
      </c>
      <c r="GT265" s="125">
        <v>1047538.57</v>
      </c>
      <c r="GU265" s="125">
        <v>6714.9908333333333</v>
      </c>
      <c r="GV265" s="125">
        <v>94669.929999999935</v>
      </c>
      <c r="GW265" s="125">
        <v>606.85852564102527</v>
      </c>
      <c r="GX265" s="55">
        <v>0</v>
      </c>
      <c r="GY265" s="55">
        <v>0</v>
      </c>
      <c r="GZ265" s="55">
        <v>0</v>
      </c>
      <c r="HA265" s="55" t="s">
        <v>1898</v>
      </c>
      <c r="HB265" s="172">
        <v>0.54007931750697513</v>
      </c>
      <c r="HC265" s="123">
        <v>107</v>
      </c>
      <c r="HD265" s="153">
        <v>0.22863247863247863</v>
      </c>
      <c r="HE265" s="123">
        <v>21</v>
      </c>
      <c r="HF265" s="153">
        <v>0.13461538461538461</v>
      </c>
      <c r="HG265" s="123">
        <v>740</v>
      </c>
      <c r="HH265" s="153">
        <v>1.5811965811965811</v>
      </c>
      <c r="HI265" s="123">
        <v>13</v>
      </c>
      <c r="HJ265" s="153">
        <v>8.3333333333333329E-2</v>
      </c>
      <c r="HK265" s="123">
        <v>386</v>
      </c>
      <c r="HL265" s="153">
        <v>0.82478632478632474</v>
      </c>
      <c r="HM265" s="123">
        <v>0</v>
      </c>
      <c r="HN265" s="153">
        <v>0</v>
      </c>
      <c r="HO265" s="123">
        <v>127</v>
      </c>
      <c r="HP265" s="153">
        <v>0.2713675213675214</v>
      </c>
      <c r="HQ265" s="123">
        <v>328</v>
      </c>
      <c r="HR265" s="153">
        <v>0.70085470085470081</v>
      </c>
      <c r="HS265" s="123">
        <v>3</v>
      </c>
      <c r="HT265" s="153">
        <v>1.5</v>
      </c>
      <c r="HU265" s="123">
        <v>4</v>
      </c>
      <c r="HV265" s="153">
        <v>2</v>
      </c>
      <c r="HW265" s="123">
        <v>171</v>
      </c>
      <c r="HX265" s="123">
        <v>57</v>
      </c>
      <c r="HY265" s="153">
        <v>2.375</v>
      </c>
      <c r="HZ265" s="123">
        <v>4459</v>
      </c>
      <c r="IA265" s="153">
        <v>9.5277777777777768</v>
      </c>
      <c r="IB265" s="123">
        <v>18</v>
      </c>
      <c r="IC265" s="153">
        <v>0.11538461538461539</v>
      </c>
      <c r="ID265" s="123">
        <v>2346</v>
      </c>
      <c r="IE265" s="153">
        <v>5.0128205128205128</v>
      </c>
      <c r="IF265" s="123">
        <v>206</v>
      </c>
      <c r="IG265" s="153">
        <v>1.3205128205128205</v>
      </c>
      <c r="IH265" s="123">
        <v>155</v>
      </c>
      <c r="II265" s="153">
        <v>0.33119658119658119</v>
      </c>
      <c r="IJ265" s="123">
        <v>106</v>
      </c>
      <c r="IK265" s="153">
        <v>0.67948717948717952</v>
      </c>
      <c r="IL265" s="95">
        <v>0</v>
      </c>
      <c r="IM265" s="95">
        <v>0</v>
      </c>
      <c r="IN265" s="95">
        <v>0</v>
      </c>
      <c r="IO265" s="95">
        <v>0</v>
      </c>
      <c r="IP265" s="95">
        <v>0</v>
      </c>
      <c r="IQ265" s="113" t="s">
        <v>1900</v>
      </c>
      <c r="IR265" s="113" t="s">
        <v>1900</v>
      </c>
      <c r="IS265" s="113" t="s">
        <v>1900</v>
      </c>
      <c r="IT265" s="95">
        <v>5</v>
      </c>
      <c r="IU265" s="95">
        <v>3</v>
      </c>
      <c r="IV265" s="113">
        <v>1.9230769230769232E-2</v>
      </c>
      <c r="IW265" s="95" t="s">
        <v>1900</v>
      </c>
      <c r="IX265" s="95" t="s">
        <v>1900</v>
      </c>
      <c r="IY265" s="124" t="s">
        <v>1900</v>
      </c>
      <c r="IZ265" s="124" t="s">
        <v>1900</v>
      </c>
      <c r="JA265" s="182" t="s">
        <v>267</v>
      </c>
      <c r="JB265" s="182">
        <v>8</v>
      </c>
      <c r="JC265" s="230">
        <v>5.0632911392405063E-2</v>
      </c>
      <c r="JD265" s="205"/>
    </row>
    <row r="266" spans="1:264" s="35" customFormat="1" ht="29.25" hidden="1" customHeight="1">
      <c r="A266" s="122" t="s">
        <v>452</v>
      </c>
      <c r="B266" s="158" t="s">
        <v>1684</v>
      </c>
      <c r="C266" s="158" t="s">
        <v>1706</v>
      </c>
      <c r="D266" s="55">
        <v>26</v>
      </c>
      <c r="E266" s="158" t="s">
        <v>453</v>
      </c>
      <c r="F266" s="145">
        <v>26</v>
      </c>
      <c r="G266" s="55" t="s">
        <v>2269</v>
      </c>
      <c r="H266" s="123">
        <v>1094</v>
      </c>
      <c r="I266" s="123">
        <v>2938</v>
      </c>
      <c r="J266" s="124">
        <v>2.6855576000000001</v>
      </c>
      <c r="K266" s="124">
        <v>24.9566728</v>
      </c>
      <c r="L266" s="123">
        <v>1136</v>
      </c>
      <c r="M266" s="123">
        <v>1802</v>
      </c>
      <c r="N266" s="123">
        <v>121</v>
      </c>
      <c r="O266" s="123">
        <v>220</v>
      </c>
      <c r="P266" s="123">
        <v>286</v>
      </c>
      <c r="Q266" s="123">
        <v>341</v>
      </c>
      <c r="R266" s="123">
        <v>309</v>
      </c>
      <c r="S266" s="123">
        <v>369</v>
      </c>
      <c r="T266" s="123">
        <v>273</v>
      </c>
      <c r="U266" s="123">
        <v>327</v>
      </c>
      <c r="V266" s="123">
        <v>186</v>
      </c>
      <c r="W266" s="123">
        <v>149</v>
      </c>
      <c r="X266" s="123">
        <v>207</v>
      </c>
      <c r="Y266" s="123">
        <v>114</v>
      </c>
      <c r="Z266" s="123">
        <v>36</v>
      </c>
      <c r="AA266" s="123">
        <v>825</v>
      </c>
      <c r="AB266" s="123">
        <v>452</v>
      </c>
      <c r="AC266" s="123">
        <v>357</v>
      </c>
      <c r="AD266" s="123">
        <v>97</v>
      </c>
      <c r="AE266" s="123">
        <v>1487</v>
      </c>
      <c r="AF266" s="123">
        <v>1228</v>
      </c>
      <c r="AG266" s="123">
        <v>106</v>
      </c>
      <c r="AH266" s="123">
        <v>20</v>
      </c>
      <c r="AI266" s="123">
        <v>527</v>
      </c>
      <c r="AJ266" s="123">
        <v>222</v>
      </c>
      <c r="AK266" s="123">
        <v>39</v>
      </c>
      <c r="AL266" s="123">
        <v>28</v>
      </c>
      <c r="AM266" s="123">
        <v>123</v>
      </c>
      <c r="AN266" s="125">
        <v>614.75776965265084</v>
      </c>
      <c r="AO266" s="125">
        <v>463</v>
      </c>
      <c r="AP266" s="123">
        <v>12</v>
      </c>
      <c r="AQ266" s="123">
        <v>69</v>
      </c>
      <c r="AR266" s="123">
        <v>274</v>
      </c>
      <c r="AS266" s="123">
        <v>113</v>
      </c>
      <c r="AT266" s="123">
        <v>113</v>
      </c>
      <c r="AU266" s="123">
        <v>81</v>
      </c>
      <c r="AV266" s="123">
        <v>67</v>
      </c>
      <c r="AW266" s="123">
        <v>64</v>
      </c>
      <c r="AX266" s="123">
        <v>62</v>
      </c>
      <c r="AY266" s="123">
        <v>36</v>
      </c>
      <c r="AZ266" s="123">
        <v>203</v>
      </c>
      <c r="BA266" s="125">
        <v>30011.952777777777</v>
      </c>
      <c r="BB266" s="125">
        <v>21596.5</v>
      </c>
      <c r="BC266" s="123">
        <v>26</v>
      </c>
      <c r="BD266" s="123">
        <v>181</v>
      </c>
      <c r="BE266" s="123">
        <v>166</v>
      </c>
      <c r="BF266" s="123">
        <v>136</v>
      </c>
      <c r="BG266" s="123">
        <v>96</v>
      </c>
      <c r="BH266" s="123">
        <v>88</v>
      </c>
      <c r="BI266" s="123">
        <v>73</v>
      </c>
      <c r="BJ266" s="123">
        <v>66</v>
      </c>
      <c r="BK266" s="123">
        <v>43</v>
      </c>
      <c r="BL266" s="123">
        <v>40</v>
      </c>
      <c r="BM266" s="123">
        <v>30</v>
      </c>
      <c r="BN266" s="123">
        <v>28</v>
      </c>
      <c r="BO266" s="123">
        <v>14</v>
      </c>
      <c r="BP266" s="123">
        <v>15</v>
      </c>
      <c r="BQ266" s="123">
        <v>11</v>
      </c>
      <c r="BR266" s="123">
        <v>5</v>
      </c>
      <c r="BS266" s="123">
        <v>7</v>
      </c>
      <c r="BT266" s="123">
        <v>12</v>
      </c>
      <c r="BU266" s="123">
        <v>6</v>
      </c>
      <c r="BV266" s="123">
        <v>5</v>
      </c>
      <c r="BW266" s="123">
        <v>32</v>
      </c>
      <c r="BX266" s="123">
        <v>585</v>
      </c>
      <c r="BY266" s="125">
        <v>42833.087179487178</v>
      </c>
      <c r="BZ266" s="125">
        <v>35181</v>
      </c>
      <c r="CA266" s="123">
        <v>146</v>
      </c>
      <c r="CB266" s="125">
        <v>17637.520547945205</v>
      </c>
      <c r="CC266" s="125">
        <v>13719</v>
      </c>
      <c r="CD266" s="123">
        <v>369</v>
      </c>
      <c r="CE266" s="125">
        <v>15789.346883468836</v>
      </c>
      <c r="CF266" s="125">
        <v>11712</v>
      </c>
      <c r="CG266" s="123">
        <v>658</v>
      </c>
      <c r="CH266" s="123">
        <v>238</v>
      </c>
      <c r="CI266" s="123">
        <v>115</v>
      </c>
      <c r="CJ266" s="123">
        <v>52</v>
      </c>
      <c r="CK266" s="123">
        <v>12</v>
      </c>
      <c r="CL266" s="123">
        <v>17</v>
      </c>
      <c r="CM266" s="126">
        <v>1.5539305301645339E-2</v>
      </c>
      <c r="CN266" s="123">
        <v>67</v>
      </c>
      <c r="CO266" s="126">
        <v>6.1243144424131625E-2</v>
      </c>
      <c r="CP266" s="123">
        <v>484</v>
      </c>
      <c r="CQ266" s="123">
        <v>155</v>
      </c>
      <c r="CR266" s="126">
        <v>5.2756977535738596E-2</v>
      </c>
      <c r="CS266" s="123">
        <v>38</v>
      </c>
      <c r="CT266" s="126">
        <f t="shared" ref="CT266:CT306" si="53">CS266/H266</f>
        <v>3.4734917733089579E-2</v>
      </c>
      <c r="CU266" s="123">
        <v>674</v>
      </c>
      <c r="CV266" s="126">
        <f t="shared" ref="CV266:CV306" si="54">CU266/H266</f>
        <v>0.61608775137111516</v>
      </c>
      <c r="CW266" s="123">
        <v>7</v>
      </c>
      <c r="CX266" s="126">
        <f t="shared" ref="CX266:CX306" si="55">CW266/H266</f>
        <v>6.3985374771480807E-3</v>
      </c>
      <c r="CY266" s="123">
        <v>290</v>
      </c>
      <c r="CZ266" s="126">
        <f t="shared" ref="CZ266:CZ306" si="56">CY266/H266</f>
        <v>0.26508226691042047</v>
      </c>
      <c r="DA266" s="122" t="s">
        <v>2270</v>
      </c>
      <c r="DB266" s="55"/>
      <c r="DC266" s="55">
        <v>44</v>
      </c>
      <c r="DD266" s="55">
        <v>14</v>
      </c>
      <c r="DE266" s="78" t="s">
        <v>378</v>
      </c>
      <c r="DF266" s="127" t="s">
        <v>379</v>
      </c>
      <c r="DG266" s="78" t="s">
        <v>454</v>
      </c>
      <c r="DH266" s="127" t="s">
        <v>455</v>
      </c>
      <c r="DI266" s="78" t="s">
        <v>378</v>
      </c>
      <c r="DJ266" s="127" t="s">
        <v>456</v>
      </c>
      <c r="DK266" s="78" t="s">
        <v>457</v>
      </c>
      <c r="DL266" s="127" t="s">
        <v>458</v>
      </c>
      <c r="DM266" s="127" t="s">
        <v>459</v>
      </c>
      <c r="DN266" s="55" t="s">
        <v>1897</v>
      </c>
      <c r="DO266" s="68">
        <v>15.171503957783642</v>
      </c>
      <c r="DP266" s="55" t="s">
        <v>1898</v>
      </c>
      <c r="DQ266" s="55" t="s">
        <v>272</v>
      </c>
      <c r="DR266" s="127" t="s">
        <v>460</v>
      </c>
      <c r="DS266" s="169" t="s">
        <v>2271</v>
      </c>
      <c r="DT266" s="78">
        <v>2024</v>
      </c>
      <c r="DU266" s="78" t="s">
        <v>267</v>
      </c>
      <c r="DV266" s="123">
        <v>1104</v>
      </c>
      <c r="DW266" s="123">
        <v>1097</v>
      </c>
      <c r="DX266" s="55">
        <v>6</v>
      </c>
      <c r="DY266" s="55">
        <v>1</v>
      </c>
      <c r="DZ266" s="55">
        <v>0</v>
      </c>
      <c r="EA266" s="55">
        <v>23</v>
      </c>
      <c r="EB266" s="123">
        <v>507</v>
      </c>
      <c r="EC266" s="55">
        <v>486</v>
      </c>
      <c r="ED266" s="55">
        <v>88</v>
      </c>
      <c r="EE266" s="55">
        <v>0</v>
      </c>
      <c r="EF266" s="55">
        <v>0</v>
      </c>
      <c r="EG266" s="55">
        <v>0</v>
      </c>
      <c r="EH266" s="78">
        <v>22</v>
      </c>
      <c r="EI266" s="78">
        <v>1</v>
      </c>
      <c r="EJ266" s="127" t="s">
        <v>268</v>
      </c>
      <c r="EK266" s="127" t="s">
        <v>269</v>
      </c>
      <c r="EL266" s="81">
        <v>18941</v>
      </c>
      <c r="EM266" s="78">
        <v>69</v>
      </c>
      <c r="EN266" s="78" t="s">
        <v>461</v>
      </c>
      <c r="EO266" s="84">
        <v>173434</v>
      </c>
      <c r="EP266" s="78">
        <v>32.299999999999997</v>
      </c>
      <c r="EQ266" s="263">
        <v>163849.50175741201</v>
      </c>
      <c r="ER266" s="263">
        <v>1170203.26975078</v>
      </c>
      <c r="ES266" s="84">
        <f t="shared" ref="ES266:ES306" si="57">ER266-EQ266</f>
        <v>1006353.767993368</v>
      </c>
      <c r="ET266" s="113">
        <f t="shared" ref="ET266:ET306" si="58">ES266/ER266</f>
        <v>0.85998201680609965</v>
      </c>
      <c r="EU266" s="55">
        <v>5</v>
      </c>
      <c r="EV266" s="55">
        <v>22</v>
      </c>
      <c r="EW266" s="55" t="s">
        <v>1898</v>
      </c>
      <c r="EX266" s="78" t="s">
        <v>462</v>
      </c>
      <c r="EY266" s="158" t="s">
        <v>372</v>
      </c>
      <c r="EZ266" s="158" t="s">
        <v>372</v>
      </c>
      <c r="FA266" s="78" t="s">
        <v>267</v>
      </c>
      <c r="FB266" s="55" t="s">
        <v>51</v>
      </c>
      <c r="FC266" s="55" t="s">
        <v>1901</v>
      </c>
      <c r="FD266" s="122"/>
      <c r="FE266" s="55" t="s">
        <v>2006</v>
      </c>
      <c r="FF266" s="127" t="s">
        <v>267</v>
      </c>
      <c r="FG266" s="55" t="s">
        <v>272</v>
      </c>
      <c r="FH266" s="78" t="s">
        <v>463</v>
      </c>
      <c r="FI266" s="78" t="s">
        <v>464</v>
      </c>
      <c r="FJ266" s="55">
        <v>4101</v>
      </c>
      <c r="FK266" s="55">
        <v>30</v>
      </c>
      <c r="FL266" s="78" t="s">
        <v>465</v>
      </c>
      <c r="FM266" s="55"/>
      <c r="FN266" s="55" t="s">
        <v>1900</v>
      </c>
      <c r="FO266" s="55" t="s">
        <v>1900</v>
      </c>
      <c r="FP266" s="55">
        <v>7</v>
      </c>
      <c r="FQ266" s="125">
        <v>217716942.09409007</v>
      </c>
      <c r="FR266" s="125">
        <v>197207.37508522652</v>
      </c>
      <c r="FS266" s="55">
        <v>1</v>
      </c>
      <c r="FT266" s="55">
        <v>4</v>
      </c>
      <c r="FU266" s="55">
        <v>0</v>
      </c>
      <c r="FV266" s="125">
        <v>0</v>
      </c>
      <c r="FW266" s="55">
        <v>0</v>
      </c>
      <c r="FX266" s="125">
        <v>3846712.59</v>
      </c>
      <c r="FY266" s="55">
        <v>0</v>
      </c>
      <c r="FZ266" s="125">
        <v>98725941.329999998</v>
      </c>
      <c r="GA266" s="55" t="s">
        <v>1900</v>
      </c>
      <c r="GB266" s="55" t="s">
        <v>1901</v>
      </c>
      <c r="GC266" s="55" t="s">
        <v>1900</v>
      </c>
      <c r="GD266" s="124">
        <v>92.89</v>
      </c>
      <c r="GE266" s="124">
        <v>31.72</v>
      </c>
      <c r="GF266" s="125">
        <v>7595325.5800000001</v>
      </c>
      <c r="GG266" s="125">
        <v>6923.7243208751142</v>
      </c>
      <c r="GH266" s="125">
        <v>14710377.199999999</v>
      </c>
      <c r="GI266" s="125">
        <v>13409.6419325433</v>
      </c>
      <c r="GJ266" s="125">
        <v>1049065.44</v>
      </c>
      <c r="GK266" s="125">
        <v>956.30395624430264</v>
      </c>
      <c r="GL266" s="125">
        <v>1130670.6200000001</v>
      </c>
      <c r="GM266" s="125">
        <v>1030.6933637192344</v>
      </c>
      <c r="GN266" s="125">
        <v>1164648.6599999999</v>
      </c>
      <c r="GO266" s="125">
        <v>1061.6669644484957</v>
      </c>
      <c r="GP266" s="125">
        <v>58696.14</v>
      </c>
      <c r="GQ266" s="125">
        <v>53.506052871467638</v>
      </c>
      <c r="GR266" s="125">
        <v>182816.11000000002</v>
      </c>
      <c r="GS266" s="125">
        <v>166.65096627164996</v>
      </c>
      <c r="GT266" s="125">
        <v>11124480.23</v>
      </c>
      <c r="GU266" s="125">
        <v>10140.820628988149</v>
      </c>
      <c r="GV266" s="125">
        <v>-1144221.8200000003</v>
      </c>
      <c r="GW266" s="125">
        <v>-1043.0463263445763</v>
      </c>
      <c r="GX266" s="55">
        <v>0</v>
      </c>
      <c r="GY266" s="55">
        <v>0</v>
      </c>
      <c r="GZ266" s="55">
        <v>0</v>
      </c>
      <c r="HA266" s="55" t="s">
        <v>1901</v>
      </c>
      <c r="HB266" s="172">
        <v>0.86797920941040474</v>
      </c>
      <c r="HC266" s="123">
        <v>975</v>
      </c>
      <c r="HD266" s="153">
        <v>0.29626253418413856</v>
      </c>
      <c r="HE266" s="123">
        <v>41</v>
      </c>
      <c r="HF266" s="153">
        <v>3.7374658158614404E-2</v>
      </c>
      <c r="HG266" s="123">
        <v>6839</v>
      </c>
      <c r="HH266" s="153">
        <v>2.0780917654208446</v>
      </c>
      <c r="HI266" s="123">
        <v>119</v>
      </c>
      <c r="HJ266" s="153">
        <v>0.10847766636280766</v>
      </c>
      <c r="HK266" s="123">
        <v>3259</v>
      </c>
      <c r="HL266" s="153">
        <v>0.99027651169857178</v>
      </c>
      <c r="HM266" s="123">
        <v>65</v>
      </c>
      <c r="HN266" s="153">
        <v>5.9252506836827715E-2</v>
      </c>
      <c r="HO266" s="123">
        <v>4755</v>
      </c>
      <c r="HP266" s="153">
        <v>1.4448495897903373</v>
      </c>
      <c r="HQ266" s="123">
        <v>3552</v>
      </c>
      <c r="HR266" s="153">
        <v>1.0793072014585232</v>
      </c>
      <c r="HS266" s="123">
        <v>34</v>
      </c>
      <c r="HT266" s="153">
        <v>17</v>
      </c>
      <c r="HU266" s="123">
        <v>74</v>
      </c>
      <c r="HV266" s="153">
        <v>37</v>
      </c>
      <c r="HW266" s="123">
        <v>741</v>
      </c>
      <c r="HX266" s="123">
        <v>247</v>
      </c>
      <c r="HY266" s="153">
        <v>0.93560606060606055</v>
      </c>
      <c r="HZ266" s="123">
        <v>36749</v>
      </c>
      <c r="IA266" s="153">
        <v>11.166514737161956</v>
      </c>
      <c r="IB266" s="123">
        <v>86</v>
      </c>
      <c r="IC266" s="153">
        <v>7.8395624430264363E-2</v>
      </c>
      <c r="ID266" s="123">
        <v>22283</v>
      </c>
      <c r="IE266" s="153">
        <v>6.7708903068975994</v>
      </c>
      <c r="IF266" s="123">
        <v>1100</v>
      </c>
      <c r="IG266" s="153">
        <v>1.0027347310847767</v>
      </c>
      <c r="IH266" s="123">
        <v>2057</v>
      </c>
      <c r="II266" s="153">
        <v>0.62503798237617747</v>
      </c>
      <c r="IJ266" s="123">
        <v>1345</v>
      </c>
      <c r="IK266" s="153">
        <v>1.2260711030082041</v>
      </c>
      <c r="IL266" s="95">
        <v>524</v>
      </c>
      <c r="IM266" s="95">
        <v>523</v>
      </c>
      <c r="IN266" s="95">
        <v>82</v>
      </c>
      <c r="IO266" s="95">
        <v>246</v>
      </c>
      <c r="IP266" s="95">
        <v>47</v>
      </c>
      <c r="IQ266" s="113">
        <v>47.04</v>
      </c>
      <c r="IR266" s="113">
        <v>57.32</v>
      </c>
      <c r="IS266" s="113">
        <v>0.9</v>
      </c>
      <c r="IT266" s="95">
        <v>70</v>
      </c>
      <c r="IU266" s="95">
        <v>41</v>
      </c>
      <c r="IV266" s="113">
        <v>3.7374658158614404E-2</v>
      </c>
      <c r="IW266" s="95">
        <v>4</v>
      </c>
      <c r="IX266" s="95">
        <v>23</v>
      </c>
      <c r="IY266" s="124">
        <f t="shared" ref="IY266:IZ268" si="59">(IW266/$DW266)*100</f>
        <v>0.36463081130355512</v>
      </c>
      <c r="IZ266" s="124">
        <f t="shared" si="59"/>
        <v>2.096627164995442</v>
      </c>
      <c r="JA266" s="182" t="s">
        <v>272</v>
      </c>
      <c r="JB266" s="182">
        <v>112</v>
      </c>
      <c r="JC266" s="230">
        <v>0.10144927536231885</v>
      </c>
      <c r="JD266" s="205"/>
    </row>
    <row r="267" spans="1:264" s="35" customFormat="1" ht="29.25" hidden="1" customHeight="1">
      <c r="A267" s="122" t="s">
        <v>452</v>
      </c>
      <c r="B267" s="158" t="s">
        <v>1684</v>
      </c>
      <c r="C267" s="158" t="s">
        <v>1763</v>
      </c>
      <c r="D267" s="55">
        <v>91</v>
      </c>
      <c r="E267" s="158" t="s">
        <v>496</v>
      </c>
      <c r="F267" s="145">
        <v>91</v>
      </c>
      <c r="G267" s="55" t="s">
        <v>2272</v>
      </c>
      <c r="H267" s="123">
        <v>378</v>
      </c>
      <c r="I267" s="123">
        <v>927</v>
      </c>
      <c r="J267" s="124">
        <v>2.4523809999999999</v>
      </c>
      <c r="K267" s="124">
        <v>24.448677199999999</v>
      </c>
      <c r="L267" s="123">
        <v>321</v>
      </c>
      <c r="M267" s="123">
        <v>606</v>
      </c>
      <c r="N267" s="123">
        <v>61</v>
      </c>
      <c r="O267" s="123">
        <v>80</v>
      </c>
      <c r="P267" s="123">
        <v>93</v>
      </c>
      <c r="Q267" s="123">
        <v>103</v>
      </c>
      <c r="R267" s="123">
        <v>81</v>
      </c>
      <c r="S267" s="123">
        <v>117</v>
      </c>
      <c r="T267" s="123">
        <v>97</v>
      </c>
      <c r="U267" s="123">
        <v>78</v>
      </c>
      <c r="V267" s="123">
        <v>64</v>
      </c>
      <c r="W267" s="123">
        <v>41</v>
      </c>
      <c r="X267" s="123">
        <v>61</v>
      </c>
      <c r="Y267" s="123">
        <v>39</v>
      </c>
      <c r="Z267" s="123">
        <v>12</v>
      </c>
      <c r="AA267" s="123">
        <v>303</v>
      </c>
      <c r="AB267" s="123">
        <v>142</v>
      </c>
      <c r="AC267" s="123">
        <v>112</v>
      </c>
      <c r="AD267" s="123">
        <v>32</v>
      </c>
      <c r="AE267" s="123">
        <v>695</v>
      </c>
      <c r="AF267" s="123">
        <v>186</v>
      </c>
      <c r="AG267" s="123">
        <v>9</v>
      </c>
      <c r="AH267" s="123">
        <v>5</v>
      </c>
      <c r="AI267" s="123">
        <v>209</v>
      </c>
      <c r="AJ267" s="123">
        <v>83</v>
      </c>
      <c r="AK267" s="123">
        <v>18</v>
      </c>
      <c r="AL267" s="123">
        <v>6</v>
      </c>
      <c r="AM267" s="123">
        <v>30</v>
      </c>
      <c r="AN267" s="125">
        <v>568.51587301587301</v>
      </c>
      <c r="AO267" s="125">
        <v>424.5</v>
      </c>
      <c r="AP267" s="123">
        <v>8</v>
      </c>
      <c r="AQ267" s="123">
        <v>21</v>
      </c>
      <c r="AR267" s="123">
        <v>100</v>
      </c>
      <c r="AS267" s="123">
        <v>45</v>
      </c>
      <c r="AT267" s="123">
        <v>41</v>
      </c>
      <c r="AU267" s="123">
        <v>27</v>
      </c>
      <c r="AV267" s="123">
        <v>29</v>
      </c>
      <c r="AW267" s="123">
        <v>19</v>
      </c>
      <c r="AX267" s="123">
        <v>19</v>
      </c>
      <c r="AY267" s="123">
        <v>15</v>
      </c>
      <c r="AZ267" s="123">
        <v>54</v>
      </c>
      <c r="BA267" s="125">
        <v>27512.814323607428</v>
      </c>
      <c r="BB267" s="125">
        <v>20220</v>
      </c>
      <c r="BC267" s="123">
        <v>19</v>
      </c>
      <c r="BD267" s="123">
        <v>44</v>
      </c>
      <c r="BE267" s="123">
        <v>78</v>
      </c>
      <c r="BF267" s="123">
        <v>46</v>
      </c>
      <c r="BG267" s="123">
        <v>33</v>
      </c>
      <c r="BH267" s="123">
        <v>36</v>
      </c>
      <c r="BI267" s="123">
        <v>22</v>
      </c>
      <c r="BJ267" s="123">
        <v>27</v>
      </c>
      <c r="BK267" s="123">
        <v>12</v>
      </c>
      <c r="BL267" s="123">
        <v>14</v>
      </c>
      <c r="BM267" s="123">
        <v>12</v>
      </c>
      <c r="BN267" s="123">
        <v>7</v>
      </c>
      <c r="BO267" s="123">
        <v>4</v>
      </c>
      <c r="BP267" s="123">
        <v>3</v>
      </c>
      <c r="BQ267" s="123">
        <v>0</v>
      </c>
      <c r="BR267" s="123">
        <v>3</v>
      </c>
      <c r="BS267" s="123">
        <v>4</v>
      </c>
      <c r="BT267" s="123">
        <v>2</v>
      </c>
      <c r="BU267" s="123">
        <v>2</v>
      </c>
      <c r="BV267" s="123">
        <v>2</v>
      </c>
      <c r="BW267" s="123">
        <v>7</v>
      </c>
      <c r="BX267" s="123">
        <v>173</v>
      </c>
      <c r="BY267" s="125">
        <v>42163.202312138732</v>
      </c>
      <c r="BZ267" s="125">
        <v>35238</v>
      </c>
      <c r="CA267" s="123">
        <v>64</v>
      </c>
      <c r="CB267" s="125">
        <v>20365.734375</v>
      </c>
      <c r="CC267" s="125">
        <v>14850</v>
      </c>
      <c r="CD267" s="123">
        <v>147</v>
      </c>
      <c r="CE267" s="125">
        <v>15415.585034013606</v>
      </c>
      <c r="CF267" s="125">
        <v>10830</v>
      </c>
      <c r="CG267" s="123">
        <v>239</v>
      </c>
      <c r="CH267" s="123">
        <v>81</v>
      </c>
      <c r="CI267" s="123">
        <v>40</v>
      </c>
      <c r="CJ267" s="123">
        <v>11</v>
      </c>
      <c r="CK267" s="123">
        <v>4</v>
      </c>
      <c r="CL267" s="123">
        <v>6</v>
      </c>
      <c r="CM267" s="126">
        <v>1.5873015873015872E-2</v>
      </c>
      <c r="CN267" s="123">
        <v>21</v>
      </c>
      <c r="CO267" s="126">
        <v>5.5555555555555552E-2</v>
      </c>
      <c r="CP267" s="123">
        <v>168</v>
      </c>
      <c r="CQ267" s="123">
        <v>73</v>
      </c>
      <c r="CR267" s="126">
        <v>7.8748651564185548E-2</v>
      </c>
      <c r="CS267" s="123">
        <v>27</v>
      </c>
      <c r="CT267" s="126">
        <f t="shared" si="53"/>
        <v>7.1428571428571425E-2</v>
      </c>
      <c r="CU267" s="123">
        <v>170</v>
      </c>
      <c r="CV267" s="126">
        <f t="shared" si="54"/>
        <v>0.44973544973544971</v>
      </c>
      <c r="CW267" s="123">
        <v>6</v>
      </c>
      <c r="CX267" s="126">
        <f t="shared" si="55"/>
        <v>1.5873015873015872E-2</v>
      </c>
      <c r="CY267" s="123">
        <v>73</v>
      </c>
      <c r="CZ267" s="126">
        <f t="shared" si="56"/>
        <v>0.19312169312169311</v>
      </c>
      <c r="DA267" s="122" t="s">
        <v>2273</v>
      </c>
      <c r="DB267" s="55"/>
      <c r="DC267" s="55">
        <v>9</v>
      </c>
      <c r="DD267" s="55">
        <v>11</v>
      </c>
      <c r="DE267" s="78" t="s">
        <v>497</v>
      </c>
      <c r="DF267" s="127" t="s">
        <v>498</v>
      </c>
      <c r="DG267" s="78" t="s">
        <v>262</v>
      </c>
      <c r="DH267" s="127" t="s">
        <v>499</v>
      </c>
      <c r="DI267" s="78" t="s">
        <v>500</v>
      </c>
      <c r="DJ267" s="127" t="s">
        <v>501</v>
      </c>
      <c r="DK267" s="78" t="s">
        <v>502</v>
      </c>
      <c r="DL267" s="127" t="s">
        <v>503</v>
      </c>
      <c r="DM267" s="127" t="s">
        <v>504</v>
      </c>
      <c r="DN267" s="55" t="s">
        <v>1897</v>
      </c>
      <c r="DO267" s="68">
        <v>12.671594508975714</v>
      </c>
      <c r="DP267" s="55" t="s">
        <v>1898</v>
      </c>
      <c r="DQ267" s="55" t="s">
        <v>272</v>
      </c>
      <c r="DR267" s="127" t="s">
        <v>505</v>
      </c>
      <c r="DS267" s="169" t="s">
        <v>2274</v>
      </c>
      <c r="DT267" s="77"/>
      <c r="DU267" s="78" t="s">
        <v>267</v>
      </c>
      <c r="DV267" s="123">
        <v>386</v>
      </c>
      <c r="DW267" s="123">
        <v>381</v>
      </c>
      <c r="DX267" s="55">
        <v>0</v>
      </c>
      <c r="DY267" s="55">
        <v>5</v>
      </c>
      <c r="DZ267" s="55">
        <v>0</v>
      </c>
      <c r="EA267" s="55">
        <v>81</v>
      </c>
      <c r="EB267" s="123">
        <v>184</v>
      </c>
      <c r="EC267" s="55">
        <v>101</v>
      </c>
      <c r="ED267" s="55">
        <v>15</v>
      </c>
      <c r="EE267" s="55">
        <v>5</v>
      </c>
      <c r="EF267" s="55">
        <v>0</v>
      </c>
      <c r="EG267" s="55">
        <v>0</v>
      </c>
      <c r="EH267" s="78">
        <v>5</v>
      </c>
      <c r="EI267" s="78">
        <v>1</v>
      </c>
      <c r="EJ267" s="127" t="s">
        <v>268</v>
      </c>
      <c r="EK267" s="127" t="s">
        <v>269</v>
      </c>
      <c r="EL267" s="81">
        <v>22401</v>
      </c>
      <c r="EM267" s="78">
        <v>59</v>
      </c>
      <c r="EN267" s="78" t="s">
        <v>506</v>
      </c>
      <c r="EO267" s="84">
        <v>54504</v>
      </c>
      <c r="EP267" s="78">
        <v>7.48</v>
      </c>
      <c r="EQ267" s="263">
        <v>53811.024411126797</v>
      </c>
      <c r="ER267" s="263">
        <v>322506.25254950498</v>
      </c>
      <c r="ES267" s="84">
        <f t="shared" si="57"/>
        <v>268695.22813837818</v>
      </c>
      <c r="ET267" s="113">
        <f t="shared" si="58"/>
        <v>0.83314734525071954</v>
      </c>
      <c r="EU267" s="55">
        <v>3</v>
      </c>
      <c r="EV267" s="55">
        <v>6</v>
      </c>
      <c r="EW267" s="55" t="s">
        <v>1898</v>
      </c>
      <c r="EX267" s="78" t="s">
        <v>390</v>
      </c>
      <c r="EY267" s="158"/>
      <c r="EZ267" s="158"/>
      <c r="FA267" s="78" t="s">
        <v>267</v>
      </c>
      <c r="FB267" s="55" t="s">
        <v>51</v>
      </c>
      <c r="FC267" s="55" t="s">
        <v>1898</v>
      </c>
      <c r="FD267" s="122"/>
      <c r="FE267" s="55"/>
      <c r="FF267" s="127" t="s">
        <v>267</v>
      </c>
      <c r="FG267" s="55" t="s">
        <v>1904</v>
      </c>
      <c r="FH267" s="78" t="s">
        <v>507</v>
      </c>
      <c r="FI267" s="78" t="s">
        <v>508</v>
      </c>
      <c r="FJ267" s="55">
        <v>4112</v>
      </c>
      <c r="FK267" s="55">
        <v>28</v>
      </c>
      <c r="FL267" s="78" t="s">
        <v>509</v>
      </c>
      <c r="FM267" s="55"/>
      <c r="FN267" s="55" t="s">
        <v>1900</v>
      </c>
      <c r="FO267" s="55" t="s">
        <v>1900</v>
      </c>
      <c r="FP267" s="55">
        <v>2</v>
      </c>
      <c r="FQ267" s="125">
        <v>84967331.265777245</v>
      </c>
      <c r="FR267" s="125">
        <v>220122.61985952655</v>
      </c>
      <c r="FS267" s="55">
        <v>1</v>
      </c>
      <c r="FT267" s="55">
        <v>3</v>
      </c>
      <c r="FU267" s="55">
        <v>0</v>
      </c>
      <c r="FV267" s="125">
        <v>359598.75</v>
      </c>
      <c r="FW267" s="55">
        <v>0</v>
      </c>
      <c r="FX267" s="125">
        <v>677790.52</v>
      </c>
      <c r="FY267" s="55">
        <v>0</v>
      </c>
      <c r="FZ267" s="125">
        <v>1313132.17</v>
      </c>
      <c r="GA267" s="55" t="s">
        <v>1900</v>
      </c>
      <c r="GB267" s="55" t="s">
        <v>1900</v>
      </c>
      <c r="GC267" s="55" t="s">
        <v>1900</v>
      </c>
      <c r="GD267" s="124">
        <v>90.53</v>
      </c>
      <c r="GE267" s="124">
        <v>45.67</v>
      </c>
      <c r="GF267" s="125">
        <v>2325957.59</v>
      </c>
      <c r="GG267" s="125">
        <v>6104.8755643044615</v>
      </c>
      <c r="GH267" s="125">
        <v>6585307.3799999999</v>
      </c>
      <c r="GI267" s="125">
        <v>17284.271338582676</v>
      </c>
      <c r="GJ267" s="125">
        <v>472393.87</v>
      </c>
      <c r="GK267" s="125">
        <v>1239.8789238845145</v>
      </c>
      <c r="GL267" s="125">
        <v>427661.15</v>
      </c>
      <c r="GM267" s="125">
        <v>1122.4702099737533</v>
      </c>
      <c r="GN267" s="125">
        <v>412999.48</v>
      </c>
      <c r="GO267" s="125">
        <v>1083.9881364829396</v>
      </c>
      <c r="GP267" s="125">
        <v>18784.75</v>
      </c>
      <c r="GQ267" s="125">
        <v>49.303805774278217</v>
      </c>
      <c r="GR267" s="125">
        <v>73102.62</v>
      </c>
      <c r="GS267" s="125">
        <v>191.87039370078739</v>
      </c>
      <c r="GT267" s="125">
        <v>5180365.51</v>
      </c>
      <c r="GU267" s="125">
        <v>13596.759868766403</v>
      </c>
      <c r="GV267" s="125">
        <v>-1975882.5899999999</v>
      </c>
      <c r="GW267" s="125">
        <v>-5186.0435433070861</v>
      </c>
      <c r="GX267" s="55">
        <v>0</v>
      </c>
      <c r="GY267" s="55">
        <v>0</v>
      </c>
      <c r="GZ267" s="55">
        <v>0</v>
      </c>
      <c r="HA267" s="55" t="s">
        <v>1898</v>
      </c>
      <c r="HB267" s="172">
        <v>0.59731318386390975</v>
      </c>
      <c r="HC267" s="123">
        <v>262</v>
      </c>
      <c r="HD267" s="153">
        <v>0.22922134733158353</v>
      </c>
      <c r="HE267" s="123">
        <v>5</v>
      </c>
      <c r="HF267" s="153">
        <v>1.3123359580052493E-2</v>
      </c>
      <c r="HG267" s="123">
        <v>1675</v>
      </c>
      <c r="HH267" s="153">
        <v>1.4654418197725285</v>
      </c>
      <c r="HI267" s="123">
        <v>9</v>
      </c>
      <c r="HJ267" s="153">
        <v>2.3622047244094488E-2</v>
      </c>
      <c r="HK267" s="123">
        <v>1512</v>
      </c>
      <c r="HL267" s="153">
        <v>1.3228346456692914</v>
      </c>
      <c r="HM267" s="123">
        <v>30</v>
      </c>
      <c r="HN267" s="153">
        <v>7.874015748031496E-2</v>
      </c>
      <c r="HO267" s="123">
        <v>1355</v>
      </c>
      <c r="HP267" s="153">
        <v>1.1854768153980753</v>
      </c>
      <c r="HQ267" s="123">
        <v>871</v>
      </c>
      <c r="HR267" s="153">
        <v>0.76202974628171471</v>
      </c>
      <c r="HS267" s="123">
        <v>9</v>
      </c>
      <c r="HT267" s="153">
        <v>4.5</v>
      </c>
      <c r="HU267" s="123">
        <v>6</v>
      </c>
      <c r="HV267" s="153">
        <v>3</v>
      </c>
      <c r="HW267" s="123">
        <v>212</v>
      </c>
      <c r="HX267" s="123">
        <v>70.666666666666671</v>
      </c>
      <c r="HY267" s="153">
        <v>0.98148148148148151</v>
      </c>
      <c r="HZ267" s="123">
        <v>12599</v>
      </c>
      <c r="IA267" s="153">
        <v>11.022747156605424</v>
      </c>
      <c r="IB267" s="123">
        <v>26</v>
      </c>
      <c r="IC267" s="153">
        <v>6.8241469816272965E-2</v>
      </c>
      <c r="ID267" s="123">
        <v>7245</v>
      </c>
      <c r="IE267" s="153">
        <v>6.3385826771653546</v>
      </c>
      <c r="IF267" s="123">
        <v>440</v>
      </c>
      <c r="IG267" s="153">
        <v>1.1548556430446195</v>
      </c>
      <c r="IH267" s="123">
        <v>754</v>
      </c>
      <c r="II267" s="153">
        <v>0.65966754155730534</v>
      </c>
      <c r="IJ267" s="123">
        <v>54</v>
      </c>
      <c r="IK267" s="153">
        <v>0.14173228346456693</v>
      </c>
      <c r="IL267" s="95">
        <v>0</v>
      </c>
      <c r="IM267" s="95">
        <v>0</v>
      </c>
      <c r="IN267" s="95">
        <v>0</v>
      </c>
      <c r="IO267" s="95">
        <v>0</v>
      </c>
      <c r="IP267" s="95">
        <v>0</v>
      </c>
      <c r="IQ267" s="113" t="s">
        <v>1900</v>
      </c>
      <c r="IR267" s="113" t="s">
        <v>1900</v>
      </c>
      <c r="IS267" s="113" t="s">
        <v>1900</v>
      </c>
      <c r="IT267" s="95">
        <v>60</v>
      </c>
      <c r="IU267" s="95">
        <v>6</v>
      </c>
      <c r="IV267" s="113">
        <v>1.5748031496062992E-2</v>
      </c>
      <c r="IW267" s="95">
        <v>5</v>
      </c>
      <c r="IX267" s="95">
        <v>24</v>
      </c>
      <c r="IY267" s="124">
        <f t="shared" si="59"/>
        <v>1.3123359580052494</v>
      </c>
      <c r="IZ267" s="124">
        <f t="shared" si="59"/>
        <v>6.2992125984251963</v>
      </c>
      <c r="JA267" s="182" t="s">
        <v>272</v>
      </c>
      <c r="JB267" s="182">
        <v>32</v>
      </c>
      <c r="JC267" s="230">
        <v>8.2901554404145081E-2</v>
      </c>
      <c r="JD267" s="205"/>
    </row>
    <row r="268" spans="1:264" s="35" customFormat="1" ht="29.25" hidden="1" customHeight="1">
      <c r="A268" s="122" t="s">
        <v>452</v>
      </c>
      <c r="B268" s="158" t="s">
        <v>1684</v>
      </c>
      <c r="C268" s="158" t="s">
        <v>1796</v>
      </c>
      <c r="D268" s="55">
        <v>165</v>
      </c>
      <c r="E268" s="158" t="s">
        <v>535</v>
      </c>
      <c r="F268" s="145">
        <v>165</v>
      </c>
      <c r="G268" s="55" t="s">
        <v>2275</v>
      </c>
      <c r="H268" s="123">
        <v>703</v>
      </c>
      <c r="I268" s="123">
        <v>1616</v>
      </c>
      <c r="J268" s="124">
        <v>2.2987198000000002</v>
      </c>
      <c r="K268" s="124">
        <v>18.226600300000001</v>
      </c>
      <c r="L268" s="123">
        <v>578</v>
      </c>
      <c r="M268" s="123">
        <v>1038</v>
      </c>
      <c r="N268" s="123">
        <v>117</v>
      </c>
      <c r="O268" s="123">
        <v>161</v>
      </c>
      <c r="P268" s="123">
        <v>169</v>
      </c>
      <c r="Q268" s="123">
        <v>149</v>
      </c>
      <c r="R268" s="123">
        <v>128</v>
      </c>
      <c r="S268" s="123">
        <v>241</v>
      </c>
      <c r="T268" s="123">
        <v>141</v>
      </c>
      <c r="U268" s="123">
        <v>161</v>
      </c>
      <c r="V268" s="123">
        <v>93</v>
      </c>
      <c r="W268" s="123">
        <v>85</v>
      </c>
      <c r="X268" s="123">
        <v>96</v>
      </c>
      <c r="Y268" s="123">
        <v>54</v>
      </c>
      <c r="Z268" s="123">
        <v>21</v>
      </c>
      <c r="AA268" s="123">
        <v>542</v>
      </c>
      <c r="AB268" s="123">
        <v>217</v>
      </c>
      <c r="AC268" s="123">
        <v>171</v>
      </c>
      <c r="AD268" s="123">
        <v>72</v>
      </c>
      <c r="AE268" s="123">
        <v>1107</v>
      </c>
      <c r="AF268" s="123">
        <v>415</v>
      </c>
      <c r="AG268" s="123">
        <v>19</v>
      </c>
      <c r="AH268" s="123">
        <v>3</v>
      </c>
      <c r="AI268" s="123">
        <v>315</v>
      </c>
      <c r="AJ268" s="123">
        <v>100</v>
      </c>
      <c r="AK268" s="123">
        <v>24</v>
      </c>
      <c r="AL268" s="123">
        <v>11</v>
      </c>
      <c r="AM268" s="123">
        <v>56</v>
      </c>
      <c r="AN268" s="125">
        <v>520.28876244665719</v>
      </c>
      <c r="AO268" s="125">
        <v>391</v>
      </c>
      <c r="AP268" s="123">
        <v>20</v>
      </c>
      <c r="AQ268" s="123">
        <v>48</v>
      </c>
      <c r="AR268" s="123">
        <v>207</v>
      </c>
      <c r="AS268" s="123">
        <v>82</v>
      </c>
      <c r="AT268" s="123">
        <v>74</v>
      </c>
      <c r="AU268" s="123">
        <v>60</v>
      </c>
      <c r="AV268" s="123">
        <v>37</v>
      </c>
      <c r="AW268" s="123">
        <v>36</v>
      </c>
      <c r="AX268" s="123">
        <v>32</v>
      </c>
      <c r="AY268" s="123">
        <v>28</v>
      </c>
      <c r="AZ268" s="123">
        <v>79</v>
      </c>
      <c r="BA268" s="125">
        <v>23804.482195845696</v>
      </c>
      <c r="BB268" s="125">
        <v>17500</v>
      </c>
      <c r="BC268" s="123">
        <v>36</v>
      </c>
      <c r="BD268" s="123">
        <v>109</v>
      </c>
      <c r="BE268" s="123">
        <v>149</v>
      </c>
      <c r="BF268" s="123">
        <v>88</v>
      </c>
      <c r="BG268" s="123">
        <v>59</v>
      </c>
      <c r="BH268" s="123">
        <v>49</v>
      </c>
      <c r="BI268" s="123">
        <v>44</v>
      </c>
      <c r="BJ268" s="123">
        <v>38</v>
      </c>
      <c r="BK268" s="123">
        <v>29</v>
      </c>
      <c r="BL268" s="123">
        <v>13</v>
      </c>
      <c r="BM268" s="123">
        <v>12</v>
      </c>
      <c r="BN268" s="123">
        <v>13</v>
      </c>
      <c r="BO268" s="123">
        <v>9</v>
      </c>
      <c r="BP268" s="123">
        <v>2</v>
      </c>
      <c r="BQ268" s="123">
        <v>9</v>
      </c>
      <c r="BR268" s="123">
        <v>4</v>
      </c>
      <c r="BS268" s="123">
        <v>3</v>
      </c>
      <c r="BT268" s="123">
        <v>2</v>
      </c>
      <c r="BU268" s="123">
        <v>0</v>
      </c>
      <c r="BV268" s="123">
        <v>0</v>
      </c>
      <c r="BW268" s="123">
        <v>6</v>
      </c>
      <c r="BX268" s="123">
        <v>343</v>
      </c>
      <c r="BY268" s="125">
        <v>34347.766763848398</v>
      </c>
      <c r="BZ268" s="125">
        <v>29882</v>
      </c>
      <c r="CA268" s="123">
        <v>124</v>
      </c>
      <c r="CB268" s="125">
        <v>15667.491935483871</v>
      </c>
      <c r="CC268" s="125">
        <v>11028</v>
      </c>
      <c r="CD268" s="123">
        <v>229</v>
      </c>
      <c r="CE268" s="125">
        <v>13849.746724890831</v>
      </c>
      <c r="CF268" s="125">
        <v>10296</v>
      </c>
      <c r="CG268" s="123">
        <v>464</v>
      </c>
      <c r="CH268" s="123">
        <v>129</v>
      </c>
      <c r="CI268" s="123">
        <v>63</v>
      </c>
      <c r="CJ268" s="123">
        <v>13</v>
      </c>
      <c r="CK268" s="123">
        <v>5</v>
      </c>
      <c r="CL268" s="123">
        <v>5</v>
      </c>
      <c r="CM268" s="126">
        <v>7.1123755334281651E-3</v>
      </c>
      <c r="CN268" s="123">
        <v>32</v>
      </c>
      <c r="CO268" s="126">
        <v>4.5519203413940258E-2</v>
      </c>
      <c r="CP268" s="123">
        <v>343</v>
      </c>
      <c r="CQ268" s="123">
        <v>153</v>
      </c>
      <c r="CR268" s="126">
        <v>9.4678217821782179E-2</v>
      </c>
      <c r="CS268" s="123">
        <v>111</v>
      </c>
      <c r="CT268" s="126">
        <f t="shared" si="53"/>
        <v>0.15789473684210525</v>
      </c>
      <c r="CU268" s="123">
        <v>211</v>
      </c>
      <c r="CV268" s="126">
        <f t="shared" si="54"/>
        <v>0.30014224751066854</v>
      </c>
      <c r="CW268" s="123">
        <v>16</v>
      </c>
      <c r="CX268" s="126">
        <f t="shared" si="55"/>
        <v>2.2759601706970129E-2</v>
      </c>
      <c r="CY268" s="123">
        <v>73</v>
      </c>
      <c r="CZ268" s="126">
        <f t="shared" si="56"/>
        <v>0.10384068278805121</v>
      </c>
      <c r="DA268" s="122" t="s">
        <v>2276</v>
      </c>
      <c r="DB268" s="55"/>
      <c r="DC268" s="55">
        <v>25</v>
      </c>
      <c r="DD268" s="55">
        <v>5</v>
      </c>
      <c r="DE268" s="78" t="s">
        <v>497</v>
      </c>
      <c r="DF268" s="127" t="s">
        <v>498</v>
      </c>
      <c r="DG268" s="78" t="s">
        <v>443</v>
      </c>
      <c r="DH268" s="127" t="s">
        <v>536</v>
      </c>
      <c r="DI268" s="78" t="s">
        <v>334</v>
      </c>
      <c r="DJ268" s="127" t="s">
        <v>537</v>
      </c>
      <c r="DK268" s="78" t="s">
        <v>443</v>
      </c>
      <c r="DL268" s="127" t="s">
        <v>538</v>
      </c>
      <c r="DM268" s="127" t="s">
        <v>539</v>
      </c>
      <c r="DN268" s="55" t="s">
        <v>1897</v>
      </c>
      <c r="DO268" s="68">
        <v>17.879161528976571</v>
      </c>
      <c r="DP268" s="55" t="s">
        <v>1898</v>
      </c>
      <c r="DQ268" s="55" t="s">
        <v>272</v>
      </c>
      <c r="DR268" s="127" t="s">
        <v>505</v>
      </c>
      <c r="DS268" s="169" t="s">
        <v>2277</v>
      </c>
      <c r="DT268" s="77"/>
      <c r="DU268" s="78" t="s">
        <v>267</v>
      </c>
      <c r="DV268" s="123">
        <v>712</v>
      </c>
      <c r="DW268" s="123">
        <v>707</v>
      </c>
      <c r="DX268" s="55">
        <v>5</v>
      </c>
      <c r="DY268" s="55">
        <v>0</v>
      </c>
      <c r="DZ268" s="55">
        <v>0</v>
      </c>
      <c r="EA268" s="55">
        <v>292</v>
      </c>
      <c r="EB268" s="123">
        <v>282</v>
      </c>
      <c r="EC268" s="55">
        <v>88</v>
      </c>
      <c r="ED268" s="55">
        <v>44</v>
      </c>
      <c r="EE268" s="55">
        <v>6</v>
      </c>
      <c r="EF268" s="55">
        <v>0</v>
      </c>
      <c r="EG268" s="55">
        <v>0</v>
      </c>
      <c r="EH268" s="78">
        <v>4</v>
      </c>
      <c r="EI268" s="78">
        <v>1</v>
      </c>
      <c r="EJ268" s="127" t="s">
        <v>268</v>
      </c>
      <c r="EK268" s="127" t="s">
        <v>269</v>
      </c>
      <c r="EL268" s="81">
        <v>26998</v>
      </c>
      <c r="EM268" s="78">
        <v>47</v>
      </c>
      <c r="EN268" s="78" t="s">
        <v>309</v>
      </c>
      <c r="EO268" s="84">
        <v>66756</v>
      </c>
      <c r="EP268" s="78">
        <v>13.31</v>
      </c>
      <c r="EQ268" s="263">
        <v>65008.8630787781</v>
      </c>
      <c r="ER268" s="263">
        <v>770750.75342288997</v>
      </c>
      <c r="ES268" s="84">
        <f t="shared" si="57"/>
        <v>705741.89034411183</v>
      </c>
      <c r="ET268" s="113">
        <f t="shared" si="58"/>
        <v>0.91565514170427342</v>
      </c>
      <c r="EU268" s="55">
        <v>4</v>
      </c>
      <c r="EV268" s="55">
        <v>12</v>
      </c>
      <c r="EW268" s="55" t="s">
        <v>1898</v>
      </c>
      <c r="EX268" s="78" t="s">
        <v>513</v>
      </c>
      <c r="EY268" s="158" t="s">
        <v>372</v>
      </c>
      <c r="EZ268" s="158" t="s">
        <v>2238</v>
      </c>
      <c r="FA268" s="78" t="s">
        <v>267</v>
      </c>
      <c r="FB268" s="55" t="s">
        <v>51</v>
      </c>
      <c r="FC268" s="55" t="s">
        <v>1901</v>
      </c>
      <c r="FD268" s="122"/>
      <c r="FE268" s="55" t="s">
        <v>2006</v>
      </c>
      <c r="FF268" s="127" t="s">
        <v>267</v>
      </c>
      <c r="FG268" s="55" t="s">
        <v>272</v>
      </c>
      <c r="FH268" s="78" t="s">
        <v>540</v>
      </c>
      <c r="FI268" s="78" t="s">
        <v>541</v>
      </c>
      <c r="FJ268" s="55">
        <v>4114</v>
      </c>
      <c r="FK268" s="55">
        <v>27</v>
      </c>
      <c r="FL268" s="78" t="s">
        <v>542</v>
      </c>
      <c r="FM268" s="55"/>
      <c r="FN268" s="55" t="s">
        <v>2278</v>
      </c>
      <c r="FO268" s="55" t="s">
        <v>1900</v>
      </c>
      <c r="FP268" s="55">
        <v>6</v>
      </c>
      <c r="FQ268" s="125">
        <v>107814351.08371732</v>
      </c>
      <c r="FR268" s="125">
        <v>151424.65039847937</v>
      </c>
      <c r="FS268" s="55">
        <v>3</v>
      </c>
      <c r="FT268" s="55">
        <v>2</v>
      </c>
      <c r="FU268" s="55">
        <v>0</v>
      </c>
      <c r="FV268" s="125">
        <v>0</v>
      </c>
      <c r="FW268" s="55">
        <v>0</v>
      </c>
      <c r="FX268" s="125">
        <v>717731.75</v>
      </c>
      <c r="FY268" s="55">
        <v>0</v>
      </c>
      <c r="FZ268" s="125">
        <v>41167603.140000001</v>
      </c>
      <c r="GA268" s="55" t="s">
        <v>1900</v>
      </c>
      <c r="GB268" s="55" t="s">
        <v>1900</v>
      </c>
      <c r="GC268" s="55" t="s">
        <v>1900</v>
      </c>
      <c r="GD268" s="124">
        <v>79.45</v>
      </c>
      <c r="GE268" s="124">
        <v>50.21</v>
      </c>
      <c r="GF268" s="125">
        <v>3792968.9699999997</v>
      </c>
      <c r="GG268" s="125">
        <v>5364.8783168316832</v>
      </c>
      <c r="GH268" s="125">
        <v>9757878.0799999982</v>
      </c>
      <c r="GI268" s="125">
        <v>13801.807751060818</v>
      </c>
      <c r="GJ268" s="125">
        <v>813084.34000000008</v>
      </c>
      <c r="GK268" s="125">
        <v>1150.0485714285714</v>
      </c>
      <c r="GL268" s="125">
        <v>730874.5</v>
      </c>
      <c r="GM268" s="125">
        <v>1033.7687411598304</v>
      </c>
      <c r="GN268" s="125">
        <v>820182.35</v>
      </c>
      <c r="GO268" s="125">
        <v>1160.0881895332391</v>
      </c>
      <c r="GP268" s="125">
        <v>30684.19</v>
      </c>
      <c r="GQ268" s="125">
        <v>43.400551626591231</v>
      </c>
      <c r="GR268" s="125">
        <v>89425.48000000001</v>
      </c>
      <c r="GS268" s="125">
        <v>126.48582743988686</v>
      </c>
      <c r="GT268" s="125">
        <v>7273627.2199999988</v>
      </c>
      <c r="GU268" s="125">
        <v>10288.015869872699</v>
      </c>
      <c r="GV268" s="125">
        <v>-2010530.5399999982</v>
      </c>
      <c r="GW268" s="125">
        <v>-2843.7489957567159</v>
      </c>
      <c r="GX268" s="55">
        <v>0</v>
      </c>
      <c r="GY268" s="55">
        <v>0</v>
      </c>
      <c r="GZ268" s="55">
        <v>0</v>
      </c>
      <c r="HA268" s="55" t="s">
        <v>1898</v>
      </c>
      <c r="HB268" s="172">
        <v>0.46004932919828212</v>
      </c>
      <c r="HC268" s="123">
        <v>898</v>
      </c>
      <c r="HD268" s="153">
        <v>0.42338519566242339</v>
      </c>
      <c r="HE268" s="123">
        <v>24</v>
      </c>
      <c r="HF268" s="153">
        <v>3.3946251768033946E-2</v>
      </c>
      <c r="HG268" s="123">
        <v>3313</v>
      </c>
      <c r="HH268" s="153">
        <v>1.5619990570485618</v>
      </c>
      <c r="HI268" s="123">
        <v>27</v>
      </c>
      <c r="HJ268" s="153">
        <v>3.818953323903819E-2</v>
      </c>
      <c r="HK268" s="123">
        <v>2208</v>
      </c>
      <c r="HL268" s="153">
        <v>1.041018387553041</v>
      </c>
      <c r="HM268" s="123">
        <v>85</v>
      </c>
      <c r="HN268" s="153">
        <v>0.12022630834512023</v>
      </c>
      <c r="HO268" s="123">
        <v>1613</v>
      </c>
      <c r="HP268" s="153">
        <v>0.7604903347477604</v>
      </c>
      <c r="HQ268" s="123">
        <v>1570</v>
      </c>
      <c r="HR268" s="153">
        <v>0.74021687883074028</v>
      </c>
      <c r="HS268" s="123">
        <v>2</v>
      </c>
      <c r="HT268" s="153">
        <v>1</v>
      </c>
      <c r="HU268" s="123">
        <v>6</v>
      </c>
      <c r="HV268" s="153">
        <v>3</v>
      </c>
      <c r="HW268" s="123">
        <v>678</v>
      </c>
      <c r="HX268" s="123">
        <v>226</v>
      </c>
      <c r="HY268" s="153">
        <v>1.5694444444444444</v>
      </c>
      <c r="HZ268" s="123">
        <v>21111</v>
      </c>
      <c r="IA268" s="153">
        <v>9.9533239038189532</v>
      </c>
      <c r="IB268" s="123">
        <v>90</v>
      </c>
      <c r="IC268" s="153">
        <v>0.12729844413012731</v>
      </c>
      <c r="ID268" s="123">
        <v>12463</v>
      </c>
      <c r="IE268" s="153">
        <v>5.876001885902876</v>
      </c>
      <c r="IF268" s="123">
        <v>732</v>
      </c>
      <c r="IG268" s="153">
        <v>1.0353606789250354</v>
      </c>
      <c r="IH268" s="123">
        <v>909</v>
      </c>
      <c r="II268" s="153">
        <v>0.42857142857142855</v>
      </c>
      <c r="IJ268" s="123">
        <v>171</v>
      </c>
      <c r="IK268" s="153">
        <v>0.24186704384724186</v>
      </c>
      <c r="IL268" s="95">
        <v>0</v>
      </c>
      <c r="IM268" s="95">
        <v>0</v>
      </c>
      <c r="IN268" s="95">
        <v>0</v>
      </c>
      <c r="IO268" s="95">
        <v>0</v>
      </c>
      <c r="IP268" s="95">
        <v>0</v>
      </c>
      <c r="IQ268" s="113" t="s">
        <v>1900</v>
      </c>
      <c r="IR268" s="113" t="s">
        <v>1900</v>
      </c>
      <c r="IS268" s="113" t="s">
        <v>1900</v>
      </c>
      <c r="IT268" s="95">
        <v>54</v>
      </c>
      <c r="IU268" s="95">
        <v>8</v>
      </c>
      <c r="IV268" s="113">
        <v>1.1315417256011316E-2</v>
      </c>
      <c r="IW268" s="95">
        <v>5</v>
      </c>
      <c r="IX268" s="95">
        <v>24</v>
      </c>
      <c r="IY268" s="124">
        <f t="shared" si="59"/>
        <v>0.70721357850070721</v>
      </c>
      <c r="IZ268" s="124">
        <f t="shared" si="59"/>
        <v>3.3946251768033946</v>
      </c>
      <c r="JA268" s="182" t="s">
        <v>272</v>
      </c>
      <c r="JB268" s="182">
        <v>72</v>
      </c>
      <c r="JC268" s="230">
        <v>0.10112359550561797</v>
      </c>
      <c r="JD268" s="205"/>
    </row>
    <row r="269" spans="1:264" s="35" customFormat="1" ht="29.25" hidden="1" customHeight="1">
      <c r="A269" s="122" t="s">
        <v>452</v>
      </c>
      <c r="B269" s="158" t="s">
        <v>1684</v>
      </c>
      <c r="C269" s="158" t="s">
        <v>1804</v>
      </c>
      <c r="D269" s="55">
        <v>186</v>
      </c>
      <c r="E269" s="158" t="s">
        <v>578</v>
      </c>
      <c r="F269" s="145">
        <v>54</v>
      </c>
      <c r="G269" s="55" t="s">
        <v>2279</v>
      </c>
      <c r="H269" s="123">
        <v>399</v>
      </c>
      <c r="I269" s="123">
        <v>854</v>
      </c>
      <c r="J269" s="124">
        <v>2.1403509000000001</v>
      </c>
      <c r="K269" s="124">
        <v>27.3353383</v>
      </c>
      <c r="L269" s="123">
        <v>318</v>
      </c>
      <c r="M269" s="123">
        <v>536</v>
      </c>
      <c r="N269" s="123">
        <v>29</v>
      </c>
      <c r="O269" s="123">
        <v>46</v>
      </c>
      <c r="P269" s="123">
        <v>57</v>
      </c>
      <c r="Q269" s="123">
        <v>75</v>
      </c>
      <c r="R269" s="123">
        <v>69</v>
      </c>
      <c r="S269" s="123">
        <v>116</v>
      </c>
      <c r="T269" s="123">
        <v>70</v>
      </c>
      <c r="U269" s="123">
        <v>101</v>
      </c>
      <c r="V269" s="123">
        <v>56</v>
      </c>
      <c r="W269" s="123">
        <v>52</v>
      </c>
      <c r="X269" s="123">
        <v>88</v>
      </c>
      <c r="Y269" s="123">
        <v>60</v>
      </c>
      <c r="Z269" s="123">
        <v>35</v>
      </c>
      <c r="AA269" s="123">
        <v>173</v>
      </c>
      <c r="AB269" s="123">
        <v>210</v>
      </c>
      <c r="AC269" s="123">
        <v>183</v>
      </c>
      <c r="AD269" s="123">
        <v>63</v>
      </c>
      <c r="AE269" s="123">
        <v>307</v>
      </c>
      <c r="AF269" s="123">
        <v>374</v>
      </c>
      <c r="AG269" s="123">
        <v>105</v>
      </c>
      <c r="AH269" s="123">
        <v>5</v>
      </c>
      <c r="AI269" s="123">
        <v>225</v>
      </c>
      <c r="AJ269" s="123">
        <v>81</v>
      </c>
      <c r="AK269" s="123">
        <v>18</v>
      </c>
      <c r="AL269" s="123">
        <v>9</v>
      </c>
      <c r="AM269" s="123">
        <v>43</v>
      </c>
      <c r="AN269" s="125">
        <v>604.15789473684208</v>
      </c>
      <c r="AO269" s="125">
        <v>450</v>
      </c>
      <c r="AP269" s="123">
        <v>4</v>
      </c>
      <c r="AQ269" s="123">
        <v>20</v>
      </c>
      <c r="AR269" s="123">
        <v>108</v>
      </c>
      <c r="AS269" s="123">
        <v>43</v>
      </c>
      <c r="AT269" s="123">
        <v>45</v>
      </c>
      <c r="AU269" s="123">
        <v>28</v>
      </c>
      <c r="AV269" s="123">
        <v>23</v>
      </c>
      <c r="AW269" s="123">
        <v>15</v>
      </c>
      <c r="AX269" s="123">
        <v>26</v>
      </c>
      <c r="AY269" s="123">
        <v>10</v>
      </c>
      <c r="AZ269" s="123">
        <v>77</v>
      </c>
      <c r="BA269" s="125">
        <v>29862.822784810127</v>
      </c>
      <c r="BB269" s="125">
        <v>19707</v>
      </c>
      <c r="BC269" s="123">
        <v>6</v>
      </c>
      <c r="BD269" s="123">
        <v>52</v>
      </c>
      <c r="BE269" s="123">
        <v>91</v>
      </c>
      <c r="BF269" s="123">
        <v>51</v>
      </c>
      <c r="BG269" s="123">
        <v>38</v>
      </c>
      <c r="BH269" s="123">
        <v>25</v>
      </c>
      <c r="BI269" s="123">
        <v>26</v>
      </c>
      <c r="BJ269" s="123">
        <v>17</v>
      </c>
      <c r="BK269" s="123">
        <v>20</v>
      </c>
      <c r="BL269" s="123">
        <v>10</v>
      </c>
      <c r="BM269" s="123">
        <v>12</v>
      </c>
      <c r="BN269" s="123">
        <v>7</v>
      </c>
      <c r="BO269" s="123">
        <v>8</v>
      </c>
      <c r="BP269" s="123">
        <v>3</v>
      </c>
      <c r="BQ269" s="123">
        <v>5</v>
      </c>
      <c r="BR269" s="123">
        <v>3</v>
      </c>
      <c r="BS269" s="123">
        <v>5</v>
      </c>
      <c r="BT269" s="123">
        <v>0</v>
      </c>
      <c r="BU269" s="123">
        <v>0</v>
      </c>
      <c r="BV269" s="123">
        <v>1</v>
      </c>
      <c r="BW269" s="123">
        <v>15</v>
      </c>
      <c r="BX269" s="123">
        <v>205</v>
      </c>
      <c r="BY269" s="125">
        <v>43615.707317073167</v>
      </c>
      <c r="BZ269" s="125">
        <v>33561</v>
      </c>
      <c r="CA269" s="123">
        <v>27</v>
      </c>
      <c r="CB269" s="125">
        <v>13940.296296296296</v>
      </c>
      <c r="CC269" s="125">
        <v>12720</v>
      </c>
      <c r="CD269" s="123">
        <v>168</v>
      </c>
      <c r="CE269" s="125">
        <v>15588.565476190477</v>
      </c>
      <c r="CF269" s="125">
        <v>10728</v>
      </c>
      <c r="CG269" s="123">
        <v>247</v>
      </c>
      <c r="CH269" s="123">
        <v>75</v>
      </c>
      <c r="CI269" s="123">
        <v>47</v>
      </c>
      <c r="CJ269" s="123">
        <v>15</v>
      </c>
      <c r="CK269" s="123">
        <v>6</v>
      </c>
      <c r="CL269" s="123">
        <v>11</v>
      </c>
      <c r="CM269" s="126">
        <v>2.7568922305764409E-2</v>
      </c>
      <c r="CN269" s="123">
        <v>31</v>
      </c>
      <c r="CO269" s="126">
        <v>7.7694235588972427E-2</v>
      </c>
      <c r="CP269" s="123">
        <v>167</v>
      </c>
      <c r="CQ269" s="123">
        <v>33</v>
      </c>
      <c r="CR269" s="126">
        <v>3.864168618266979E-2</v>
      </c>
      <c r="CS269" s="123">
        <v>29</v>
      </c>
      <c r="CT269" s="126">
        <f t="shared" si="53"/>
        <v>7.2681704260651625E-2</v>
      </c>
      <c r="CU269" s="123">
        <v>241</v>
      </c>
      <c r="CV269" s="126">
        <f t="shared" si="54"/>
        <v>0.60401002506265666</v>
      </c>
      <c r="CW269" s="123">
        <v>14</v>
      </c>
      <c r="CX269" s="126">
        <f t="shared" si="55"/>
        <v>3.5087719298245612E-2</v>
      </c>
      <c r="CY269" s="123">
        <v>124</v>
      </c>
      <c r="CZ269" s="126">
        <f t="shared" si="56"/>
        <v>0.31077694235588971</v>
      </c>
      <c r="DA269" s="122" t="s">
        <v>2273</v>
      </c>
      <c r="DB269" s="55"/>
      <c r="DC269" s="55">
        <v>58</v>
      </c>
      <c r="DD269" s="55">
        <v>4</v>
      </c>
      <c r="DE269" s="78" t="s">
        <v>340</v>
      </c>
      <c r="DF269" s="127" t="s">
        <v>579</v>
      </c>
      <c r="DG269" s="78" t="s">
        <v>580</v>
      </c>
      <c r="DH269" s="127" t="s">
        <v>581</v>
      </c>
      <c r="DI269" s="78" t="s">
        <v>559</v>
      </c>
      <c r="DJ269" s="127" t="s">
        <v>582</v>
      </c>
      <c r="DK269" s="78" t="s">
        <v>284</v>
      </c>
      <c r="DL269" s="127" t="s">
        <v>583</v>
      </c>
      <c r="DM269" s="127" t="s">
        <v>584</v>
      </c>
      <c r="DN269" s="55" t="s">
        <v>1897</v>
      </c>
      <c r="DO269" s="68">
        <v>11.587485515643106</v>
      </c>
      <c r="DP269" s="55" t="s">
        <v>1898</v>
      </c>
      <c r="DQ269" s="55" t="s">
        <v>272</v>
      </c>
      <c r="DR269" s="127" t="s">
        <v>460</v>
      </c>
      <c r="DS269" s="169" t="s">
        <v>2280</v>
      </c>
      <c r="DT269" s="77"/>
      <c r="DU269" s="78" t="s">
        <v>267</v>
      </c>
      <c r="DV269" s="123">
        <v>400</v>
      </c>
      <c r="DW269" s="123">
        <v>399</v>
      </c>
      <c r="DX269" s="55">
        <v>0</v>
      </c>
      <c r="DY269" s="55">
        <v>1</v>
      </c>
      <c r="DZ269" s="55">
        <v>10</v>
      </c>
      <c r="EA269" s="55">
        <v>41</v>
      </c>
      <c r="EB269" s="123">
        <v>241</v>
      </c>
      <c r="EC269" s="55">
        <v>100</v>
      </c>
      <c r="ED269" s="55">
        <v>8</v>
      </c>
      <c r="EE269" s="55">
        <v>0</v>
      </c>
      <c r="EF269" s="55">
        <v>0</v>
      </c>
      <c r="EG269" s="55">
        <v>0</v>
      </c>
      <c r="EH269" s="78">
        <v>5</v>
      </c>
      <c r="EI269" s="78">
        <v>0</v>
      </c>
      <c r="EJ269" s="127" t="s">
        <v>268</v>
      </c>
      <c r="EK269" s="127" t="s">
        <v>269</v>
      </c>
      <c r="EL269" s="81">
        <v>19122</v>
      </c>
      <c r="EM269" s="78">
        <v>68</v>
      </c>
      <c r="EN269" s="78" t="s">
        <v>334</v>
      </c>
      <c r="EO269" s="84">
        <v>43237</v>
      </c>
      <c r="EP269" s="78">
        <v>6.19</v>
      </c>
      <c r="EQ269" s="263">
        <v>40849.441054569303</v>
      </c>
      <c r="ER269" s="263">
        <v>248264.32956135701</v>
      </c>
      <c r="ES269" s="84">
        <f t="shared" si="57"/>
        <v>207414.88850678771</v>
      </c>
      <c r="ET269" s="113">
        <f t="shared" si="58"/>
        <v>0.8354598861352992</v>
      </c>
      <c r="EU269" s="55">
        <v>3</v>
      </c>
      <c r="EV269" s="55">
        <v>10</v>
      </c>
      <c r="EW269" s="55" t="s">
        <v>1898</v>
      </c>
      <c r="EX269" s="78" t="s">
        <v>390</v>
      </c>
      <c r="EY269" s="158"/>
      <c r="EZ269" s="158"/>
      <c r="FA269" s="78" t="s">
        <v>267</v>
      </c>
      <c r="FB269" s="55" t="s">
        <v>51</v>
      </c>
      <c r="FC269" s="55" t="s">
        <v>1898</v>
      </c>
      <c r="FD269" s="122"/>
      <c r="FE269" s="55"/>
      <c r="FF269" s="127" t="s">
        <v>267</v>
      </c>
      <c r="FG269" s="55" t="s">
        <v>272</v>
      </c>
      <c r="FH269" s="78" t="s">
        <v>585</v>
      </c>
      <c r="FI269" s="78" t="s">
        <v>586</v>
      </c>
      <c r="FJ269" s="55">
        <v>4103</v>
      </c>
      <c r="FK269" s="55">
        <v>25</v>
      </c>
      <c r="FL269" s="78" t="s">
        <v>587</v>
      </c>
      <c r="FM269" s="55"/>
      <c r="FN269" s="55" t="s">
        <v>1900</v>
      </c>
      <c r="FO269" s="55" t="s">
        <v>1901</v>
      </c>
      <c r="FP269" s="55">
        <v>1</v>
      </c>
      <c r="FQ269" s="125">
        <v>77496176.696870849</v>
      </c>
      <c r="FR269" s="125">
        <v>193740.44174217712</v>
      </c>
      <c r="FS269" s="55">
        <v>1</v>
      </c>
      <c r="FT269" s="55">
        <v>3</v>
      </c>
      <c r="FU269" s="55">
        <v>0</v>
      </c>
      <c r="FV269" s="125">
        <v>7362479.7699999996</v>
      </c>
      <c r="FW269" s="55">
        <v>0</v>
      </c>
      <c r="FX269" s="125">
        <v>2650983.69</v>
      </c>
      <c r="FY269" s="55">
        <v>0</v>
      </c>
      <c r="FZ269" s="125">
        <v>500000</v>
      </c>
      <c r="GA269" s="55" t="s">
        <v>1900</v>
      </c>
      <c r="GB269" s="55" t="s">
        <v>1900</v>
      </c>
      <c r="GC269" s="55" t="s">
        <v>1900</v>
      </c>
      <c r="GD269" s="124">
        <v>95.16</v>
      </c>
      <c r="GE269" s="124">
        <v>29.82</v>
      </c>
      <c r="GF269" s="125">
        <v>2754256.78</v>
      </c>
      <c r="GG269" s="125">
        <v>6902.8991979949869</v>
      </c>
      <c r="GH269" s="125">
        <v>5193240.8600000013</v>
      </c>
      <c r="GI269" s="125">
        <v>13015.641253132835</v>
      </c>
      <c r="GJ269" s="125">
        <v>600362.58000000007</v>
      </c>
      <c r="GK269" s="125">
        <v>1504.668120300752</v>
      </c>
      <c r="GL269" s="125">
        <v>416553.83</v>
      </c>
      <c r="GM269" s="125">
        <v>1043.9945614035089</v>
      </c>
      <c r="GN269" s="125">
        <v>408180.16</v>
      </c>
      <c r="GO269" s="125">
        <v>1023.0079197994987</v>
      </c>
      <c r="GP269" s="125">
        <v>15107.26</v>
      </c>
      <c r="GQ269" s="125">
        <v>37.862807017543858</v>
      </c>
      <c r="GR269" s="125">
        <v>53114.729999999996</v>
      </c>
      <c r="GS269" s="125">
        <v>133.11962406015036</v>
      </c>
      <c r="GT269" s="125">
        <v>3699922.3000000012</v>
      </c>
      <c r="GU269" s="125">
        <v>9272.9882205513823</v>
      </c>
      <c r="GV269" s="125">
        <v>-500871.78000000119</v>
      </c>
      <c r="GW269" s="125">
        <v>-1255.3177443609052</v>
      </c>
      <c r="GX269" s="55">
        <v>0</v>
      </c>
      <c r="GY269" s="55">
        <v>0</v>
      </c>
      <c r="GZ269" s="55">
        <v>0</v>
      </c>
      <c r="HA269" s="55" t="s">
        <v>1901</v>
      </c>
      <c r="HB269" s="172">
        <v>0.7231534365232819</v>
      </c>
      <c r="HC269" s="123">
        <v>177</v>
      </c>
      <c r="HD269" s="153">
        <v>0.14786967418546365</v>
      </c>
      <c r="HE269" s="123">
        <v>9</v>
      </c>
      <c r="HF269" s="153">
        <v>2.2556390977443608E-2</v>
      </c>
      <c r="HG269" s="123">
        <v>1904</v>
      </c>
      <c r="HH269" s="153">
        <v>1.5906432748538011</v>
      </c>
      <c r="HI269" s="123">
        <v>25</v>
      </c>
      <c r="HJ269" s="153">
        <v>6.2656641604010022E-2</v>
      </c>
      <c r="HK269" s="123">
        <v>784</v>
      </c>
      <c r="HL269" s="153">
        <v>0.65497076023391809</v>
      </c>
      <c r="HM269" s="123">
        <v>3</v>
      </c>
      <c r="HN269" s="153">
        <v>7.5187969924812026E-3</v>
      </c>
      <c r="HO269" s="123">
        <v>729</v>
      </c>
      <c r="HP269" s="153">
        <v>0.60902255639097747</v>
      </c>
      <c r="HQ269" s="123">
        <v>685</v>
      </c>
      <c r="HR269" s="153">
        <v>0.57226399331662492</v>
      </c>
      <c r="HS269" s="123">
        <v>0</v>
      </c>
      <c r="HT269" s="153">
        <v>0</v>
      </c>
      <c r="HU269" s="123">
        <v>1</v>
      </c>
      <c r="HV269" s="153">
        <v>0.5</v>
      </c>
      <c r="HW269" s="123">
        <v>367</v>
      </c>
      <c r="HX269" s="123">
        <v>122.33333333333333</v>
      </c>
      <c r="HY269" s="153">
        <v>1.0194444444444444</v>
      </c>
      <c r="HZ269" s="123">
        <v>9025</v>
      </c>
      <c r="IA269" s="153">
        <v>7.5396825396825404</v>
      </c>
      <c r="IB269" s="123">
        <v>40</v>
      </c>
      <c r="IC269" s="153">
        <v>0.10025062656641603</v>
      </c>
      <c r="ID269" s="123">
        <v>5736</v>
      </c>
      <c r="IE269" s="153">
        <v>4.7919799498746869</v>
      </c>
      <c r="IF269" s="123">
        <v>246</v>
      </c>
      <c r="IG269" s="153">
        <v>0.61654135338345861</v>
      </c>
      <c r="IH269" s="123">
        <v>515</v>
      </c>
      <c r="II269" s="153">
        <v>0.43024227234753548</v>
      </c>
      <c r="IJ269" s="123">
        <v>733</v>
      </c>
      <c r="IK269" s="153">
        <v>1.837092731829574</v>
      </c>
      <c r="IL269" s="95">
        <v>242</v>
      </c>
      <c r="IM269" s="95">
        <v>240</v>
      </c>
      <c r="IN269" s="95">
        <v>32</v>
      </c>
      <c r="IO269" s="95">
        <v>186</v>
      </c>
      <c r="IP269" s="95">
        <v>29</v>
      </c>
      <c r="IQ269" s="113">
        <v>77.5</v>
      </c>
      <c r="IR269" s="113">
        <v>90.63</v>
      </c>
      <c r="IS269" s="113">
        <v>2.33</v>
      </c>
      <c r="IT269" s="95">
        <v>59</v>
      </c>
      <c r="IU269" s="95">
        <v>8</v>
      </c>
      <c r="IV269" s="113">
        <v>2.0050125313283207E-2</v>
      </c>
      <c r="IW269" s="95" t="s">
        <v>1900</v>
      </c>
      <c r="IX269" s="95" t="s">
        <v>1900</v>
      </c>
      <c r="IY269" s="124" t="s">
        <v>1900</v>
      </c>
      <c r="IZ269" s="124" t="s">
        <v>1900</v>
      </c>
      <c r="JA269" s="182" t="s">
        <v>267</v>
      </c>
      <c r="JB269" s="182">
        <v>40</v>
      </c>
      <c r="JC269" s="230">
        <v>0.1</v>
      </c>
      <c r="JD269" s="205"/>
    </row>
    <row r="270" spans="1:264" s="35" customFormat="1" ht="29.25" hidden="1" customHeight="1">
      <c r="A270" s="122" t="s">
        <v>452</v>
      </c>
      <c r="B270" s="158" t="s">
        <v>1684</v>
      </c>
      <c r="C270" s="158" t="s">
        <v>1749</v>
      </c>
      <c r="D270" s="55">
        <v>75</v>
      </c>
      <c r="E270" s="158" t="s">
        <v>696</v>
      </c>
      <c r="F270" s="145">
        <v>164</v>
      </c>
      <c r="G270" s="55" t="s">
        <v>2281</v>
      </c>
      <c r="H270" s="123">
        <v>164</v>
      </c>
      <c r="I270" s="123">
        <v>341</v>
      </c>
      <c r="J270" s="124">
        <v>2.0792682999999998</v>
      </c>
      <c r="K270" s="124">
        <v>20.236585399999999</v>
      </c>
      <c r="L270" s="123">
        <v>130</v>
      </c>
      <c r="M270" s="123">
        <v>211</v>
      </c>
      <c r="N270" s="123">
        <v>28</v>
      </c>
      <c r="O270" s="123">
        <v>30</v>
      </c>
      <c r="P270" s="123">
        <v>27</v>
      </c>
      <c r="Q270" s="123">
        <v>31</v>
      </c>
      <c r="R270" s="123">
        <v>16</v>
      </c>
      <c r="S270" s="123">
        <v>55</v>
      </c>
      <c r="T270" s="123">
        <v>39</v>
      </c>
      <c r="U270" s="123">
        <v>30</v>
      </c>
      <c r="V270" s="123">
        <v>18</v>
      </c>
      <c r="W270" s="123">
        <v>23</v>
      </c>
      <c r="X270" s="123">
        <v>24</v>
      </c>
      <c r="Y270" s="123">
        <v>17</v>
      </c>
      <c r="Z270" s="123">
        <v>3</v>
      </c>
      <c r="AA270" s="123">
        <v>104</v>
      </c>
      <c r="AB270" s="123">
        <v>58</v>
      </c>
      <c r="AC270" s="123">
        <v>44</v>
      </c>
      <c r="AD270" s="123">
        <v>19</v>
      </c>
      <c r="AE270" s="123">
        <v>224</v>
      </c>
      <c r="AF270" s="123">
        <v>86</v>
      </c>
      <c r="AG270" s="123">
        <v>12</v>
      </c>
      <c r="AH270" s="123">
        <v>0</v>
      </c>
      <c r="AI270" s="123">
        <v>73</v>
      </c>
      <c r="AJ270" s="123">
        <v>22</v>
      </c>
      <c r="AK270" s="123">
        <v>5</v>
      </c>
      <c r="AL270" s="123">
        <v>6</v>
      </c>
      <c r="AM270" s="123">
        <v>19</v>
      </c>
      <c r="AN270" s="125">
        <v>538.21951219512198</v>
      </c>
      <c r="AO270" s="125">
        <v>374</v>
      </c>
      <c r="AP270" s="123">
        <v>2</v>
      </c>
      <c r="AQ270" s="123">
        <v>16</v>
      </c>
      <c r="AR270" s="123">
        <v>50</v>
      </c>
      <c r="AS270" s="123">
        <v>17</v>
      </c>
      <c r="AT270" s="123">
        <v>15</v>
      </c>
      <c r="AU270" s="123">
        <v>10</v>
      </c>
      <c r="AV270" s="123">
        <v>9</v>
      </c>
      <c r="AW270" s="123">
        <v>11</v>
      </c>
      <c r="AX270" s="123">
        <v>6</v>
      </c>
      <c r="AY270" s="123">
        <v>3</v>
      </c>
      <c r="AZ270" s="123">
        <v>25</v>
      </c>
      <c r="BA270" s="125">
        <v>23440.533742331289</v>
      </c>
      <c r="BB270" s="125">
        <v>16549</v>
      </c>
      <c r="BC270" s="123">
        <v>8</v>
      </c>
      <c r="BD270" s="123">
        <v>35</v>
      </c>
      <c r="BE270" s="123">
        <v>33</v>
      </c>
      <c r="BF270" s="123">
        <v>18</v>
      </c>
      <c r="BG270" s="123">
        <v>14</v>
      </c>
      <c r="BH270" s="123">
        <v>8</v>
      </c>
      <c r="BI270" s="123">
        <v>13</v>
      </c>
      <c r="BJ270" s="123">
        <v>7</v>
      </c>
      <c r="BK270" s="123">
        <v>7</v>
      </c>
      <c r="BL270" s="123">
        <v>3</v>
      </c>
      <c r="BM270" s="123">
        <v>5</v>
      </c>
      <c r="BN270" s="123">
        <v>1</v>
      </c>
      <c r="BO270" s="123">
        <v>2</v>
      </c>
      <c r="BP270" s="123">
        <v>2</v>
      </c>
      <c r="BQ270" s="123">
        <v>3</v>
      </c>
      <c r="BR270" s="123">
        <v>0</v>
      </c>
      <c r="BS270" s="123">
        <v>2</v>
      </c>
      <c r="BT270" s="123">
        <v>0</v>
      </c>
      <c r="BU270" s="123">
        <v>1</v>
      </c>
      <c r="BV270" s="123">
        <v>1</v>
      </c>
      <c r="BW270" s="123">
        <v>0</v>
      </c>
      <c r="BX270" s="123">
        <v>77</v>
      </c>
      <c r="BY270" s="125">
        <v>35899.558441558438</v>
      </c>
      <c r="BZ270" s="125">
        <v>30816</v>
      </c>
      <c r="CA270" s="123">
        <v>28</v>
      </c>
      <c r="CB270" s="125">
        <v>14739.035714285714</v>
      </c>
      <c r="CC270" s="125">
        <v>8670</v>
      </c>
      <c r="CD270" s="123">
        <v>56</v>
      </c>
      <c r="CE270" s="125">
        <v>12721.482142857143</v>
      </c>
      <c r="CF270" s="125">
        <v>10296</v>
      </c>
      <c r="CG270" s="123">
        <v>110</v>
      </c>
      <c r="CH270" s="123">
        <v>32</v>
      </c>
      <c r="CI270" s="123">
        <v>16</v>
      </c>
      <c r="CJ270" s="123">
        <v>5</v>
      </c>
      <c r="CK270" s="123">
        <v>0</v>
      </c>
      <c r="CL270" s="123">
        <v>0</v>
      </c>
      <c r="CM270" s="126">
        <v>0</v>
      </c>
      <c r="CN270" s="123">
        <v>6</v>
      </c>
      <c r="CO270" s="126">
        <v>3.6585365853658534E-2</v>
      </c>
      <c r="CP270" s="123">
        <v>82</v>
      </c>
      <c r="CQ270" s="123">
        <v>36</v>
      </c>
      <c r="CR270" s="126">
        <v>0.10557184750733138</v>
      </c>
      <c r="CS270" s="123">
        <v>30</v>
      </c>
      <c r="CT270" s="126">
        <f t="shared" si="53"/>
        <v>0.18292682926829268</v>
      </c>
      <c r="CU270" s="123">
        <v>53</v>
      </c>
      <c r="CV270" s="126">
        <f t="shared" si="54"/>
        <v>0.32317073170731708</v>
      </c>
      <c r="CW270" s="123">
        <v>5</v>
      </c>
      <c r="CX270" s="126">
        <f t="shared" si="55"/>
        <v>3.048780487804878E-2</v>
      </c>
      <c r="CY270" s="123">
        <v>19</v>
      </c>
      <c r="CZ270" s="126">
        <f t="shared" si="56"/>
        <v>0.11585365853658537</v>
      </c>
      <c r="DA270" s="122" t="s">
        <v>2276</v>
      </c>
      <c r="DB270" s="55"/>
      <c r="DC270" s="55">
        <v>0</v>
      </c>
      <c r="DD270" s="55">
        <v>5</v>
      </c>
      <c r="DE270" s="78" t="s">
        <v>497</v>
      </c>
      <c r="DF270" s="127" t="s">
        <v>498</v>
      </c>
      <c r="DG270" s="78" t="s">
        <v>443</v>
      </c>
      <c r="DH270" s="127" t="s">
        <v>536</v>
      </c>
      <c r="DI270" s="78" t="s">
        <v>334</v>
      </c>
      <c r="DJ270" s="127" t="s">
        <v>537</v>
      </c>
      <c r="DK270" s="78" t="s">
        <v>443</v>
      </c>
      <c r="DL270" s="127" t="s">
        <v>538</v>
      </c>
      <c r="DM270" s="127" t="s">
        <v>539</v>
      </c>
      <c r="DN270" s="55" t="s">
        <v>1897</v>
      </c>
      <c r="DO270" s="68">
        <v>14.005602240896359</v>
      </c>
      <c r="DP270" s="55" t="s">
        <v>1898</v>
      </c>
      <c r="DQ270" s="55" t="s">
        <v>1904</v>
      </c>
      <c r="DR270" s="127" t="s">
        <v>505</v>
      </c>
      <c r="DS270" s="169"/>
      <c r="DT270" s="77"/>
      <c r="DU270" s="78" t="s">
        <v>267</v>
      </c>
      <c r="DV270" s="123">
        <v>174</v>
      </c>
      <c r="DW270" s="123">
        <v>165</v>
      </c>
      <c r="DX270" s="55">
        <v>4</v>
      </c>
      <c r="DY270" s="55">
        <v>5</v>
      </c>
      <c r="DZ270" s="55">
        <v>0</v>
      </c>
      <c r="EA270" s="55">
        <v>74</v>
      </c>
      <c r="EB270" s="123">
        <v>70</v>
      </c>
      <c r="EC270" s="55">
        <v>20</v>
      </c>
      <c r="ED270" s="55">
        <v>9</v>
      </c>
      <c r="EE270" s="55">
        <v>1</v>
      </c>
      <c r="EF270" s="55">
        <v>0</v>
      </c>
      <c r="EG270" s="55">
        <v>0</v>
      </c>
      <c r="EH270" s="78">
        <v>1</v>
      </c>
      <c r="EI270" s="78">
        <v>0</v>
      </c>
      <c r="EJ270" s="127" t="s">
        <v>268</v>
      </c>
      <c r="EK270" s="127" t="s">
        <v>269</v>
      </c>
      <c r="EL270" s="81">
        <v>24562</v>
      </c>
      <c r="EM270" s="78">
        <v>53</v>
      </c>
      <c r="EN270" s="78" t="s">
        <v>559</v>
      </c>
      <c r="EO270" s="84">
        <v>14051</v>
      </c>
      <c r="EP270" s="78">
        <v>3.33</v>
      </c>
      <c r="EQ270" s="263">
        <v>14410.17871289</v>
      </c>
      <c r="ER270" s="263">
        <v>143563.207742706</v>
      </c>
      <c r="ES270" s="84">
        <f t="shared" si="57"/>
        <v>129153.029029816</v>
      </c>
      <c r="ET270" s="113">
        <f t="shared" si="58"/>
        <v>0.89962484859828484</v>
      </c>
      <c r="EU270" s="55">
        <v>0</v>
      </c>
      <c r="EV270" s="55">
        <v>2</v>
      </c>
      <c r="EW270" s="55" t="s">
        <v>1898</v>
      </c>
      <c r="EX270" s="78" t="s">
        <v>513</v>
      </c>
      <c r="EY270" s="158" t="s">
        <v>372</v>
      </c>
      <c r="EZ270" s="158" t="s">
        <v>691</v>
      </c>
      <c r="FA270" s="78" t="s">
        <v>267</v>
      </c>
      <c r="FB270" s="55" t="s">
        <v>51</v>
      </c>
      <c r="FC270" s="55" t="s">
        <v>1901</v>
      </c>
      <c r="FD270" s="122"/>
      <c r="FE270" s="55"/>
      <c r="FF270" s="127" t="s">
        <v>267</v>
      </c>
      <c r="FG270" s="55" t="s">
        <v>1904</v>
      </c>
      <c r="FH270" s="78" t="s">
        <v>697</v>
      </c>
      <c r="FI270" s="78" t="s">
        <v>541</v>
      </c>
      <c r="FJ270" s="55">
        <v>4114</v>
      </c>
      <c r="FK270" s="55">
        <v>27</v>
      </c>
      <c r="FL270" s="78" t="s">
        <v>698</v>
      </c>
      <c r="FM270" s="55"/>
      <c r="FN270" s="55" t="s">
        <v>1900</v>
      </c>
      <c r="FO270" s="55" t="s">
        <v>1900</v>
      </c>
      <c r="FP270" s="55">
        <v>3</v>
      </c>
      <c r="FQ270" s="125">
        <v>26056593.447541494</v>
      </c>
      <c r="FR270" s="125">
        <v>149750.53705483617</v>
      </c>
      <c r="FS270" s="55">
        <v>2</v>
      </c>
      <c r="FT270" s="55" t="s">
        <v>1920</v>
      </c>
      <c r="FU270" s="55">
        <v>0</v>
      </c>
      <c r="FV270" s="125">
        <v>0</v>
      </c>
      <c r="FW270" s="55">
        <v>0</v>
      </c>
      <c r="FX270" s="125">
        <v>17615188.489999998</v>
      </c>
      <c r="FY270" s="55">
        <v>0</v>
      </c>
      <c r="FZ270" s="125">
        <v>34803613.439999998</v>
      </c>
      <c r="GA270" s="55" t="s">
        <v>1900</v>
      </c>
      <c r="GB270" s="55" t="s">
        <v>1901</v>
      </c>
      <c r="GC270" s="55" t="s">
        <v>1900</v>
      </c>
      <c r="GD270" s="124">
        <v>84.63</v>
      </c>
      <c r="GE270" s="124">
        <v>46.06</v>
      </c>
      <c r="GF270" s="125">
        <v>900585.47999999986</v>
      </c>
      <c r="GG270" s="125">
        <v>5458.0938181818174</v>
      </c>
      <c r="GH270" s="125">
        <v>2126536.5500000003</v>
      </c>
      <c r="GI270" s="125">
        <v>12888.100303030305</v>
      </c>
      <c r="GJ270" s="125">
        <v>184857.58</v>
      </c>
      <c r="GK270" s="125">
        <v>1120.3489696969696</v>
      </c>
      <c r="GL270" s="125">
        <v>183077.24</v>
      </c>
      <c r="GM270" s="125">
        <v>1109.5590303030303</v>
      </c>
      <c r="GN270" s="125">
        <v>191433.44</v>
      </c>
      <c r="GO270" s="125">
        <v>1160.2026666666666</v>
      </c>
      <c r="GP270" s="125">
        <v>7958.91</v>
      </c>
      <c r="GQ270" s="125">
        <v>48.235818181818182</v>
      </c>
      <c r="GR270" s="125">
        <v>19470.740000000002</v>
      </c>
      <c r="GS270" s="125">
        <v>118.00448484848486</v>
      </c>
      <c r="GT270" s="125">
        <v>1539738.6400000001</v>
      </c>
      <c r="GU270" s="125">
        <v>9331.749333333335</v>
      </c>
      <c r="GV270" s="125">
        <v>80598.429999999236</v>
      </c>
      <c r="GW270" s="125">
        <v>488.47533333332871</v>
      </c>
      <c r="GX270" s="55">
        <v>0</v>
      </c>
      <c r="GY270" s="55">
        <v>0</v>
      </c>
      <c r="GZ270" s="55">
        <v>0</v>
      </c>
      <c r="HA270" s="55" t="s">
        <v>1898</v>
      </c>
      <c r="HB270" s="172">
        <v>0.56011647500422879</v>
      </c>
      <c r="HC270" s="123">
        <v>199</v>
      </c>
      <c r="HD270" s="153">
        <v>0.402020202020202</v>
      </c>
      <c r="HE270" s="123">
        <v>16</v>
      </c>
      <c r="HF270" s="153">
        <v>9.696969696969697E-2</v>
      </c>
      <c r="HG270" s="123">
        <v>1072</v>
      </c>
      <c r="HH270" s="153">
        <v>2.1656565656565654</v>
      </c>
      <c r="HI270" s="123">
        <v>13</v>
      </c>
      <c r="HJ270" s="153">
        <v>7.8787878787878782E-2</v>
      </c>
      <c r="HK270" s="123">
        <v>386</v>
      </c>
      <c r="HL270" s="153">
        <v>0.77979797979797971</v>
      </c>
      <c r="HM270" s="123">
        <v>18</v>
      </c>
      <c r="HN270" s="153">
        <v>0.10909090909090909</v>
      </c>
      <c r="HO270" s="123">
        <v>208</v>
      </c>
      <c r="HP270" s="153">
        <v>0.42020202020202019</v>
      </c>
      <c r="HQ270" s="123">
        <v>267</v>
      </c>
      <c r="HR270" s="153">
        <v>0.53939393939393943</v>
      </c>
      <c r="HS270" s="123">
        <v>1</v>
      </c>
      <c r="HT270" s="153">
        <v>0.5</v>
      </c>
      <c r="HU270" s="123">
        <v>3</v>
      </c>
      <c r="HV270" s="153">
        <v>1.5</v>
      </c>
      <c r="HW270" s="123">
        <v>78</v>
      </c>
      <c r="HX270" s="123">
        <v>26</v>
      </c>
      <c r="HY270" s="153">
        <v>1.0833333333333333</v>
      </c>
      <c r="HZ270" s="123">
        <v>5679</v>
      </c>
      <c r="IA270" s="153">
        <v>11.472727272727273</v>
      </c>
      <c r="IB270" s="123">
        <v>37</v>
      </c>
      <c r="IC270" s="153">
        <v>0.22424242424242424</v>
      </c>
      <c r="ID270" s="123">
        <v>2793</v>
      </c>
      <c r="IE270" s="153">
        <v>5.6424242424242426</v>
      </c>
      <c r="IF270" s="123">
        <v>218</v>
      </c>
      <c r="IG270" s="153">
        <v>1.3212121212121213</v>
      </c>
      <c r="IH270" s="123">
        <v>291</v>
      </c>
      <c r="II270" s="153">
        <v>0.58787878787878789</v>
      </c>
      <c r="IJ270" s="123">
        <v>144</v>
      </c>
      <c r="IK270" s="153">
        <v>0.87272727272727268</v>
      </c>
      <c r="IL270" s="95">
        <v>0</v>
      </c>
      <c r="IM270" s="95">
        <v>0</v>
      </c>
      <c r="IN270" s="95">
        <v>0</v>
      </c>
      <c r="IO270" s="95">
        <v>0</v>
      </c>
      <c r="IP270" s="95">
        <v>0</v>
      </c>
      <c r="IQ270" s="113" t="s">
        <v>1900</v>
      </c>
      <c r="IR270" s="113" t="s">
        <v>1900</v>
      </c>
      <c r="IS270" s="113" t="s">
        <v>1900</v>
      </c>
      <c r="IT270" s="95">
        <v>35</v>
      </c>
      <c r="IU270" s="95">
        <v>5</v>
      </c>
      <c r="IV270" s="113">
        <v>3.0303030303030304E-2</v>
      </c>
      <c r="IW270" s="95" t="s">
        <v>1900</v>
      </c>
      <c r="IX270" s="95" t="s">
        <v>1900</v>
      </c>
      <c r="IY270" s="124" t="s">
        <v>1900</v>
      </c>
      <c r="IZ270" s="124" t="s">
        <v>1900</v>
      </c>
      <c r="JA270" s="182" t="s">
        <v>267</v>
      </c>
      <c r="JB270" s="182">
        <v>13</v>
      </c>
      <c r="JC270" s="230">
        <v>7.4712643678160925E-2</v>
      </c>
      <c r="JD270" s="205"/>
    </row>
    <row r="271" spans="1:264" s="35" customFormat="1" ht="29.25" hidden="1" customHeight="1">
      <c r="A271" s="122" t="s">
        <v>452</v>
      </c>
      <c r="B271" s="158" t="s">
        <v>1684</v>
      </c>
      <c r="C271" s="158" t="s">
        <v>1763</v>
      </c>
      <c r="D271" s="55">
        <v>91</v>
      </c>
      <c r="E271" s="158" t="s">
        <v>776</v>
      </c>
      <c r="F271" s="145">
        <v>232</v>
      </c>
      <c r="G271" s="55" t="s">
        <v>2272</v>
      </c>
      <c r="H271" s="123">
        <v>210</v>
      </c>
      <c r="I271" s="123">
        <v>238</v>
      </c>
      <c r="J271" s="124">
        <v>1.1333333000000001</v>
      </c>
      <c r="K271" s="124">
        <v>13.175714299999999</v>
      </c>
      <c r="L271" s="123">
        <v>75</v>
      </c>
      <c r="M271" s="123">
        <v>163</v>
      </c>
      <c r="N271" s="123">
        <v>0</v>
      </c>
      <c r="O271" s="123">
        <v>0</v>
      </c>
      <c r="P271" s="123">
        <v>0</v>
      </c>
      <c r="Q271" s="123">
        <v>0</v>
      </c>
      <c r="R271" s="123">
        <v>1</v>
      </c>
      <c r="S271" s="123">
        <v>0</v>
      </c>
      <c r="T271" s="123">
        <v>2</v>
      </c>
      <c r="U271" s="123">
        <v>2</v>
      </c>
      <c r="V271" s="123">
        <v>2</v>
      </c>
      <c r="W271" s="123">
        <v>5</v>
      </c>
      <c r="X271" s="123">
        <v>89</v>
      </c>
      <c r="Y271" s="123">
        <v>107</v>
      </c>
      <c r="Z271" s="123">
        <v>30</v>
      </c>
      <c r="AA271" s="123">
        <v>0</v>
      </c>
      <c r="AB271" s="123">
        <v>231</v>
      </c>
      <c r="AC271" s="123">
        <v>226</v>
      </c>
      <c r="AD271" s="123">
        <v>8</v>
      </c>
      <c r="AE271" s="123">
        <v>86</v>
      </c>
      <c r="AF271" s="123">
        <v>82</v>
      </c>
      <c r="AG271" s="123">
        <v>52</v>
      </c>
      <c r="AH271" s="123">
        <v>10</v>
      </c>
      <c r="AI271" s="123">
        <v>196</v>
      </c>
      <c r="AJ271" s="123">
        <v>76</v>
      </c>
      <c r="AK271" s="123">
        <v>8</v>
      </c>
      <c r="AL271" s="123">
        <v>5</v>
      </c>
      <c r="AM271" s="123">
        <v>8</v>
      </c>
      <c r="AN271" s="125">
        <v>364.04761904761904</v>
      </c>
      <c r="AO271" s="125">
        <v>254</v>
      </c>
      <c r="AP271" s="123">
        <v>0</v>
      </c>
      <c r="AQ271" s="123">
        <v>12</v>
      </c>
      <c r="AR271" s="123">
        <v>119</v>
      </c>
      <c r="AS271" s="123">
        <v>31</v>
      </c>
      <c r="AT271" s="123">
        <v>17</v>
      </c>
      <c r="AU271" s="123">
        <v>7</v>
      </c>
      <c r="AV271" s="123">
        <v>3</v>
      </c>
      <c r="AW271" s="123">
        <v>4</v>
      </c>
      <c r="AX271" s="123">
        <v>4</v>
      </c>
      <c r="AY271" s="123">
        <v>3</v>
      </c>
      <c r="AZ271" s="123">
        <v>10</v>
      </c>
      <c r="BA271" s="125">
        <v>15480.457142857143</v>
      </c>
      <c r="BB271" s="125">
        <v>10878</v>
      </c>
      <c r="BC271" s="123">
        <v>2</v>
      </c>
      <c r="BD271" s="123">
        <v>39</v>
      </c>
      <c r="BE271" s="123">
        <v>104</v>
      </c>
      <c r="BF271" s="123">
        <v>32</v>
      </c>
      <c r="BG271" s="123">
        <v>9</v>
      </c>
      <c r="BH271" s="123">
        <v>3</v>
      </c>
      <c r="BI271" s="123">
        <v>6</v>
      </c>
      <c r="BJ271" s="123">
        <v>4</v>
      </c>
      <c r="BK271" s="123">
        <v>3</v>
      </c>
      <c r="BL271" s="123">
        <v>3</v>
      </c>
      <c r="BM271" s="123">
        <v>4</v>
      </c>
      <c r="BN271" s="123">
        <v>0</v>
      </c>
      <c r="BO271" s="123">
        <v>0</v>
      </c>
      <c r="BP271" s="123">
        <v>1</v>
      </c>
      <c r="BQ271" s="123">
        <v>0</v>
      </c>
      <c r="BR271" s="123">
        <v>0</v>
      </c>
      <c r="BS271" s="123">
        <v>0</v>
      </c>
      <c r="BT271" s="123">
        <v>0</v>
      </c>
      <c r="BU271" s="123">
        <v>0</v>
      </c>
      <c r="BV271" s="123">
        <v>0</v>
      </c>
      <c r="BW271" s="123">
        <v>0</v>
      </c>
      <c r="BX271" s="123">
        <v>20</v>
      </c>
      <c r="BY271" s="125">
        <v>38538.85</v>
      </c>
      <c r="BZ271" s="125">
        <v>40163.5</v>
      </c>
      <c r="CA271" s="123">
        <v>3</v>
      </c>
      <c r="CB271" s="125">
        <v>6848</v>
      </c>
      <c r="CC271" s="125">
        <v>4776</v>
      </c>
      <c r="CD271" s="123">
        <v>186</v>
      </c>
      <c r="CE271" s="125">
        <v>13139.650537634408</v>
      </c>
      <c r="CF271" s="125">
        <v>10536</v>
      </c>
      <c r="CG271" s="123">
        <v>184</v>
      </c>
      <c r="CH271" s="123">
        <v>16</v>
      </c>
      <c r="CI271" s="123">
        <v>9</v>
      </c>
      <c r="CJ271" s="123">
        <v>1</v>
      </c>
      <c r="CK271" s="123">
        <v>0</v>
      </c>
      <c r="CL271" s="123">
        <v>0</v>
      </c>
      <c r="CM271" s="126">
        <v>0</v>
      </c>
      <c r="CN271" s="123">
        <v>5</v>
      </c>
      <c r="CO271" s="126">
        <v>2.3809523809523808E-2</v>
      </c>
      <c r="CP271" s="123">
        <v>131</v>
      </c>
      <c r="CQ271" s="123">
        <v>0</v>
      </c>
      <c r="CR271" s="126">
        <v>0</v>
      </c>
      <c r="CS271" s="123">
        <v>14</v>
      </c>
      <c r="CT271" s="126">
        <f t="shared" si="53"/>
        <v>6.6666666666666666E-2</v>
      </c>
      <c r="CU271" s="123">
        <v>136</v>
      </c>
      <c r="CV271" s="126">
        <f t="shared" si="54"/>
        <v>0.64761904761904765</v>
      </c>
      <c r="CW271" s="123">
        <v>14</v>
      </c>
      <c r="CX271" s="126">
        <f t="shared" si="55"/>
        <v>6.6666666666666666E-2</v>
      </c>
      <c r="CY271" s="123">
        <v>135</v>
      </c>
      <c r="CZ271" s="126">
        <f t="shared" si="56"/>
        <v>0.6428571428571429</v>
      </c>
      <c r="DA271" s="122" t="s">
        <v>2273</v>
      </c>
      <c r="DB271" s="55"/>
      <c r="DC271" s="55">
        <v>3</v>
      </c>
      <c r="DD271" s="55">
        <v>0</v>
      </c>
      <c r="DE271" s="78" t="s">
        <v>497</v>
      </c>
      <c r="DF271" s="127" t="s">
        <v>498</v>
      </c>
      <c r="DG271" s="78" t="s">
        <v>338</v>
      </c>
      <c r="DH271" s="127" t="s">
        <v>777</v>
      </c>
      <c r="DI271" s="78" t="s">
        <v>404</v>
      </c>
      <c r="DJ271" s="127" t="s">
        <v>778</v>
      </c>
      <c r="DK271" s="78" t="s">
        <v>382</v>
      </c>
      <c r="DL271" s="127" t="s">
        <v>779</v>
      </c>
      <c r="DM271" s="127" t="s">
        <v>504</v>
      </c>
      <c r="DN271" s="55" t="s">
        <v>1897</v>
      </c>
      <c r="DO271" s="68">
        <v>12.5</v>
      </c>
      <c r="DP271" s="55" t="s">
        <v>1898</v>
      </c>
      <c r="DQ271" s="55" t="s">
        <v>272</v>
      </c>
      <c r="DR271" s="127" t="s">
        <v>505</v>
      </c>
      <c r="DS271" s="169" t="s">
        <v>2282</v>
      </c>
      <c r="DT271" s="77"/>
      <c r="DU271" s="78" t="s">
        <v>519</v>
      </c>
      <c r="DV271" s="123">
        <v>216</v>
      </c>
      <c r="DW271" s="123">
        <v>210</v>
      </c>
      <c r="DX271" s="55">
        <v>4</v>
      </c>
      <c r="DY271" s="55">
        <v>2</v>
      </c>
      <c r="DZ271" s="55">
        <v>51</v>
      </c>
      <c r="EA271" s="55">
        <v>162</v>
      </c>
      <c r="EB271" s="123">
        <v>3</v>
      </c>
      <c r="EC271" s="55">
        <v>0</v>
      </c>
      <c r="ED271" s="55">
        <v>0</v>
      </c>
      <c r="EE271" s="55">
        <v>0</v>
      </c>
      <c r="EF271" s="55">
        <v>0</v>
      </c>
      <c r="EG271" s="55">
        <v>0</v>
      </c>
      <c r="EH271" s="78">
        <v>1</v>
      </c>
      <c r="EI271" s="78">
        <v>0</v>
      </c>
      <c r="EJ271" s="127" t="s">
        <v>268</v>
      </c>
      <c r="EK271" s="127" t="s">
        <v>290</v>
      </c>
      <c r="EL271" s="81">
        <v>26754</v>
      </c>
      <c r="EM271" s="78">
        <v>47</v>
      </c>
      <c r="EN271" s="78" t="s">
        <v>309</v>
      </c>
      <c r="EO271" s="84">
        <v>11294</v>
      </c>
      <c r="EP271" s="78">
        <v>1.19</v>
      </c>
      <c r="EQ271" s="263">
        <v>11822.2375622173</v>
      </c>
      <c r="ER271" s="263">
        <v>51410.114786173799</v>
      </c>
      <c r="ES271" s="84">
        <f t="shared" si="57"/>
        <v>39587.877223956501</v>
      </c>
      <c r="ET271" s="113">
        <f t="shared" si="58"/>
        <v>0.77004063088774188</v>
      </c>
      <c r="EU271" s="55">
        <v>2</v>
      </c>
      <c r="EV271" s="55">
        <v>2</v>
      </c>
      <c r="EW271" s="55" t="s">
        <v>1901</v>
      </c>
      <c r="EX271" s="78" t="s">
        <v>267</v>
      </c>
      <c r="EY271" s="158"/>
      <c r="EZ271" s="158"/>
      <c r="FA271" s="78" t="s">
        <v>267</v>
      </c>
      <c r="FB271" s="55" t="s">
        <v>51</v>
      </c>
      <c r="FC271" s="55" t="s">
        <v>1898</v>
      </c>
      <c r="FD271" s="122"/>
      <c r="FE271" s="55" t="s">
        <v>1919</v>
      </c>
      <c r="FF271" s="127" t="s">
        <v>267</v>
      </c>
      <c r="FG271" s="55" t="s">
        <v>272</v>
      </c>
      <c r="FH271" s="78" t="s">
        <v>780</v>
      </c>
      <c r="FI271" s="78" t="s">
        <v>781</v>
      </c>
      <c r="FJ271" s="55">
        <v>4112</v>
      </c>
      <c r="FK271" s="55">
        <v>29</v>
      </c>
      <c r="FL271" s="78" t="s">
        <v>782</v>
      </c>
      <c r="FM271" s="55"/>
      <c r="FN271" s="55" t="s">
        <v>1900</v>
      </c>
      <c r="FO271" s="55" t="s">
        <v>1900</v>
      </c>
      <c r="FP271" s="55">
        <v>0</v>
      </c>
      <c r="FQ271" s="125">
        <v>26344989.43625626</v>
      </c>
      <c r="FR271" s="125">
        <v>121967.54368637157</v>
      </c>
      <c r="FS271" s="55">
        <v>3</v>
      </c>
      <c r="FT271" s="55">
        <v>2</v>
      </c>
      <c r="FU271" s="55">
        <v>0</v>
      </c>
      <c r="FV271" s="125">
        <v>3613439</v>
      </c>
      <c r="FW271" s="55">
        <v>0</v>
      </c>
      <c r="FX271" s="125">
        <v>0</v>
      </c>
      <c r="FY271" s="55">
        <v>0</v>
      </c>
      <c r="FZ271" s="125">
        <v>241425</v>
      </c>
      <c r="GA271" s="55" t="s">
        <v>1900</v>
      </c>
      <c r="GB271" s="55" t="s">
        <v>1900</v>
      </c>
      <c r="GC271" s="55" t="s">
        <v>1900</v>
      </c>
      <c r="GD271" s="124">
        <v>96.71</v>
      </c>
      <c r="GE271" s="124">
        <v>15.24</v>
      </c>
      <c r="GF271" s="125">
        <v>864201.31</v>
      </c>
      <c r="GG271" s="125">
        <v>4115.244333333334</v>
      </c>
      <c r="GH271" s="125">
        <v>3225936.8999999994</v>
      </c>
      <c r="GI271" s="125">
        <v>15361.604285714284</v>
      </c>
      <c r="GJ271" s="125">
        <v>110271.56999999999</v>
      </c>
      <c r="GK271" s="125">
        <v>525.10271428571423</v>
      </c>
      <c r="GL271" s="125">
        <v>282808.26</v>
      </c>
      <c r="GM271" s="125">
        <v>1346.7060000000001</v>
      </c>
      <c r="GN271" s="125">
        <v>139547.17000000001</v>
      </c>
      <c r="GO271" s="125">
        <v>664.51033333333339</v>
      </c>
      <c r="GP271" s="125">
        <v>7628.23</v>
      </c>
      <c r="GQ271" s="125">
        <v>36.324904761904762</v>
      </c>
      <c r="GR271" s="125">
        <v>9990.2899999999991</v>
      </c>
      <c r="GS271" s="125">
        <v>47.572809523809518</v>
      </c>
      <c r="GT271" s="125">
        <v>2675691.3799999994</v>
      </c>
      <c r="GU271" s="125">
        <v>12741.387523809521</v>
      </c>
      <c r="GV271" s="125">
        <v>-1173829.2099999995</v>
      </c>
      <c r="GW271" s="125">
        <v>-5589.6629047619026</v>
      </c>
      <c r="GX271" s="55">
        <v>0</v>
      </c>
      <c r="GY271" s="55">
        <v>0</v>
      </c>
      <c r="GZ271" s="55">
        <v>0</v>
      </c>
      <c r="HA271" s="55" t="s">
        <v>1898</v>
      </c>
      <c r="HB271" s="172">
        <v>0.53323506045552571</v>
      </c>
      <c r="HC271" s="123">
        <v>16</v>
      </c>
      <c r="HD271" s="153">
        <v>2.5396825396825397E-2</v>
      </c>
      <c r="HE271" s="123">
        <v>0</v>
      </c>
      <c r="HF271" s="153">
        <v>0</v>
      </c>
      <c r="HG271" s="123">
        <v>972</v>
      </c>
      <c r="HH271" s="153">
        <v>1.5428571428571429</v>
      </c>
      <c r="HI271" s="123">
        <v>7</v>
      </c>
      <c r="HJ271" s="153">
        <v>3.3333333333333333E-2</v>
      </c>
      <c r="HK271" s="123">
        <v>908</v>
      </c>
      <c r="HL271" s="153">
        <v>1.4412698412698413</v>
      </c>
      <c r="HM271" s="123">
        <v>26</v>
      </c>
      <c r="HN271" s="153">
        <v>0.12380952380952381</v>
      </c>
      <c r="HO271" s="123">
        <v>126</v>
      </c>
      <c r="HP271" s="153">
        <v>0.2</v>
      </c>
      <c r="HQ271" s="123">
        <v>244</v>
      </c>
      <c r="HR271" s="153">
        <v>0.38730158730158726</v>
      </c>
      <c r="HS271" s="123">
        <v>2</v>
      </c>
      <c r="HT271" s="153">
        <v>1</v>
      </c>
      <c r="HU271" s="123">
        <v>2</v>
      </c>
      <c r="HV271" s="153">
        <v>1</v>
      </c>
      <c r="HW271" s="123">
        <v>114</v>
      </c>
      <c r="HX271" s="123">
        <v>38</v>
      </c>
      <c r="HY271" s="153">
        <v>1.5833333333333333</v>
      </c>
      <c r="HZ271" s="123">
        <v>6163</v>
      </c>
      <c r="IA271" s="153">
        <v>9.7825396825396833</v>
      </c>
      <c r="IB271" s="123">
        <v>1</v>
      </c>
      <c r="IC271" s="153">
        <v>4.7619047619047623E-3</v>
      </c>
      <c r="ID271" s="123">
        <v>2374</v>
      </c>
      <c r="IE271" s="153">
        <v>3.7682539682539686</v>
      </c>
      <c r="IF271" s="123">
        <v>120</v>
      </c>
      <c r="IG271" s="153">
        <v>0.5714285714285714</v>
      </c>
      <c r="IH271" s="123">
        <v>375</v>
      </c>
      <c r="II271" s="153">
        <v>0.59523809523809523</v>
      </c>
      <c r="IJ271" s="123">
        <v>18</v>
      </c>
      <c r="IK271" s="153">
        <v>8.5714285714285715E-2</v>
      </c>
      <c r="IL271" s="95">
        <v>0</v>
      </c>
      <c r="IM271" s="95">
        <v>0</v>
      </c>
      <c r="IN271" s="95">
        <v>0</v>
      </c>
      <c r="IO271" s="95">
        <v>0</v>
      </c>
      <c r="IP271" s="95">
        <v>0</v>
      </c>
      <c r="IQ271" s="113" t="s">
        <v>1900</v>
      </c>
      <c r="IR271" s="113" t="s">
        <v>1900</v>
      </c>
      <c r="IS271" s="113" t="s">
        <v>1900</v>
      </c>
      <c r="IT271" s="95">
        <v>60</v>
      </c>
      <c r="IU271" s="95">
        <v>9</v>
      </c>
      <c r="IV271" s="113">
        <v>4.2857142857142858E-2</v>
      </c>
      <c r="IW271" s="95" t="s">
        <v>1900</v>
      </c>
      <c r="IX271" s="95" t="s">
        <v>1900</v>
      </c>
      <c r="IY271" s="124" t="s">
        <v>1900</v>
      </c>
      <c r="IZ271" s="124" t="s">
        <v>1900</v>
      </c>
      <c r="JA271" s="182" t="s">
        <v>267</v>
      </c>
      <c r="JB271" s="182">
        <v>22</v>
      </c>
      <c r="JC271" s="230">
        <v>0.10185185185185185</v>
      </c>
      <c r="JD271" s="205"/>
    </row>
    <row r="272" spans="1:264" s="35" customFormat="1" ht="29.25" hidden="1" customHeight="1">
      <c r="A272" s="122" t="s">
        <v>452</v>
      </c>
      <c r="B272" s="158" t="s">
        <v>1684</v>
      </c>
      <c r="C272" s="158" t="s">
        <v>1763</v>
      </c>
      <c r="D272" s="55">
        <v>91</v>
      </c>
      <c r="E272" s="158" t="s">
        <v>896</v>
      </c>
      <c r="F272" s="145">
        <v>209</v>
      </c>
      <c r="G272" s="55" t="s">
        <v>2283</v>
      </c>
      <c r="H272" s="123">
        <v>17</v>
      </c>
      <c r="I272" s="123">
        <v>27</v>
      </c>
      <c r="J272" s="124">
        <v>1.5882353</v>
      </c>
      <c r="K272" s="124">
        <v>46.758823499999998</v>
      </c>
      <c r="L272" s="123">
        <v>10</v>
      </c>
      <c r="M272" s="123">
        <v>17</v>
      </c>
      <c r="N272" s="123">
        <v>0</v>
      </c>
      <c r="O272" s="123">
        <v>0</v>
      </c>
      <c r="P272" s="123">
        <v>1</v>
      </c>
      <c r="Q272" s="123">
        <v>1</v>
      </c>
      <c r="R272" s="123">
        <v>2</v>
      </c>
      <c r="S272" s="123">
        <v>2</v>
      </c>
      <c r="T272" s="123">
        <v>1</v>
      </c>
      <c r="U272" s="123">
        <v>1</v>
      </c>
      <c r="V272" s="123">
        <v>4</v>
      </c>
      <c r="W272" s="123">
        <v>0</v>
      </c>
      <c r="X272" s="123">
        <v>5</v>
      </c>
      <c r="Y272" s="123">
        <v>8</v>
      </c>
      <c r="Z272" s="123">
        <v>2</v>
      </c>
      <c r="AA272" s="123">
        <v>1</v>
      </c>
      <c r="AB272" s="123">
        <v>15</v>
      </c>
      <c r="AC272" s="123">
        <v>15</v>
      </c>
      <c r="AD272" s="123">
        <v>0</v>
      </c>
      <c r="AE272" s="123">
        <v>26</v>
      </c>
      <c r="AF272" s="123">
        <v>1</v>
      </c>
      <c r="AG272" s="123">
        <v>0</v>
      </c>
      <c r="AH272" s="123">
        <v>0</v>
      </c>
      <c r="AI272" s="123">
        <v>4</v>
      </c>
      <c r="AJ272" s="123">
        <v>2</v>
      </c>
      <c r="AK272" s="123">
        <v>0</v>
      </c>
      <c r="AL272" s="123">
        <v>0</v>
      </c>
      <c r="AM272" s="123">
        <v>0</v>
      </c>
      <c r="AN272" s="125">
        <v>878.11764705882354</v>
      </c>
      <c r="AO272" s="125">
        <v>796</v>
      </c>
      <c r="AP272" s="123">
        <v>2</v>
      </c>
      <c r="AQ272" s="123">
        <v>0</v>
      </c>
      <c r="AR272" s="123">
        <v>1</v>
      </c>
      <c r="AS272" s="123">
        <v>1</v>
      </c>
      <c r="AT272" s="123">
        <v>1</v>
      </c>
      <c r="AU272" s="123">
        <v>1</v>
      </c>
      <c r="AV272" s="123">
        <v>2</v>
      </c>
      <c r="AW272" s="123">
        <v>1</v>
      </c>
      <c r="AX272" s="123">
        <v>0</v>
      </c>
      <c r="AY272" s="123">
        <v>0</v>
      </c>
      <c r="AZ272" s="123">
        <v>8</v>
      </c>
      <c r="BA272" s="125">
        <v>41014.375</v>
      </c>
      <c r="BB272" s="125">
        <v>30607.5</v>
      </c>
      <c r="BC272" s="123">
        <v>1</v>
      </c>
      <c r="BD272" s="123">
        <v>0</v>
      </c>
      <c r="BE272" s="123">
        <v>3</v>
      </c>
      <c r="BF272" s="123">
        <v>1</v>
      </c>
      <c r="BG272" s="123">
        <v>1</v>
      </c>
      <c r="BH272" s="123">
        <v>2</v>
      </c>
      <c r="BI272" s="123">
        <v>1</v>
      </c>
      <c r="BJ272" s="123">
        <v>0</v>
      </c>
      <c r="BK272" s="123">
        <v>1</v>
      </c>
      <c r="BL272" s="123">
        <v>0</v>
      </c>
      <c r="BM272" s="123">
        <v>0</v>
      </c>
      <c r="BN272" s="123">
        <v>2</v>
      </c>
      <c r="BO272" s="123">
        <v>0</v>
      </c>
      <c r="BP272" s="123">
        <v>0</v>
      </c>
      <c r="BQ272" s="123">
        <v>0</v>
      </c>
      <c r="BR272" s="123">
        <v>0</v>
      </c>
      <c r="BS272" s="123">
        <v>3</v>
      </c>
      <c r="BT272" s="123">
        <v>1</v>
      </c>
      <c r="BU272" s="123">
        <v>0</v>
      </c>
      <c r="BV272" s="123">
        <v>0</v>
      </c>
      <c r="BW272" s="123">
        <v>0</v>
      </c>
      <c r="BX272" s="123">
        <v>6</v>
      </c>
      <c r="BY272" s="125">
        <v>65033.5</v>
      </c>
      <c r="BZ272" s="125">
        <v>69847</v>
      </c>
      <c r="CA272" s="123">
        <v>0</v>
      </c>
      <c r="CB272" s="125"/>
      <c r="CC272" s="125"/>
      <c r="CD272" s="123">
        <v>9</v>
      </c>
      <c r="CE272" s="125">
        <v>29225.444444444445</v>
      </c>
      <c r="CF272" s="125">
        <v>26350</v>
      </c>
      <c r="CG272" s="123">
        <v>6</v>
      </c>
      <c r="CH272" s="123">
        <v>3</v>
      </c>
      <c r="CI272" s="123">
        <v>3</v>
      </c>
      <c r="CJ272" s="123">
        <v>4</v>
      </c>
      <c r="CK272" s="123">
        <v>0</v>
      </c>
      <c r="CL272" s="123">
        <v>0</v>
      </c>
      <c r="CM272" s="126">
        <v>0</v>
      </c>
      <c r="CN272" s="123">
        <v>5</v>
      </c>
      <c r="CO272" s="126">
        <v>0.29411764705882354</v>
      </c>
      <c r="CP272" s="123">
        <v>4</v>
      </c>
      <c r="CQ272" s="123">
        <v>0</v>
      </c>
      <c r="CR272" s="126">
        <v>0</v>
      </c>
      <c r="CS272" s="123">
        <v>0</v>
      </c>
      <c r="CT272" s="126">
        <f t="shared" si="53"/>
        <v>0</v>
      </c>
      <c r="CU272" s="123">
        <v>11</v>
      </c>
      <c r="CV272" s="126">
        <f t="shared" si="54"/>
        <v>0.6470588235294118</v>
      </c>
      <c r="CW272" s="123">
        <v>0</v>
      </c>
      <c r="CX272" s="126">
        <f t="shared" si="55"/>
        <v>0</v>
      </c>
      <c r="CY272" s="123">
        <v>8</v>
      </c>
      <c r="CZ272" s="126">
        <f t="shared" si="56"/>
        <v>0.47058823529411764</v>
      </c>
      <c r="DA272" s="122" t="s">
        <v>2273</v>
      </c>
      <c r="DB272" s="55"/>
      <c r="DC272" s="55">
        <v>3</v>
      </c>
      <c r="DD272" s="55">
        <v>6</v>
      </c>
      <c r="DE272" s="78" t="s">
        <v>267</v>
      </c>
      <c r="DF272" s="127" t="s">
        <v>267</v>
      </c>
      <c r="DG272" s="78" t="s">
        <v>267</v>
      </c>
      <c r="DH272" s="127" t="s">
        <v>267</v>
      </c>
      <c r="DI272" s="78" t="s">
        <v>267</v>
      </c>
      <c r="DJ272" s="127" t="s">
        <v>267</v>
      </c>
      <c r="DK272" s="78" t="s">
        <v>267</v>
      </c>
      <c r="DL272" s="127" t="s">
        <v>267</v>
      </c>
      <c r="DM272" s="127" t="s">
        <v>267</v>
      </c>
      <c r="DN272" s="55" t="s">
        <v>1897</v>
      </c>
      <c r="DO272" s="69" t="s">
        <v>897</v>
      </c>
      <c r="DP272" s="55" t="s">
        <v>1898</v>
      </c>
      <c r="DQ272" s="55" t="s">
        <v>1904</v>
      </c>
      <c r="DR272" s="127" t="s">
        <v>505</v>
      </c>
      <c r="DS272" s="169"/>
      <c r="DT272" s="77"/>
      <c r="DU272" s="78" t="s">
        <v>267</v>
      </c>
      <c r="DV272" s="123">
        <v>32</v>
      </c>
      <c r="DW272" s="123">
        <v>17</v>
      </c>
      <c r="DX272" s="55">
        <v>0</v>
      </c>
      <c r="DY272" s="55">
        <v>15</v>
      </c>
      <c r="DZ272" s="55">
        <v>0</v>
      </c>
      <c r="EA272" s="55">
        <v>3</v>
      </c>
      <c r="EB272" s="123">
        <v>7</v>
      </c>
      <c r="EC272" s="55">
        <v>20</v>
      </c>
      <c r="ED272" s="55">
        <v>2</v>
      </c>
      <c r="EE272" s="55">
        <v>0</v>
      </c>
      <c r="EF272" s="55">
        <v>0</v>
      </c>
      <c r="EG272" s="55">
        <v>0</v>
      </c>
      <c r="EH272" s="78">
        <v>25</v>
      </c>
      <c r="EI272" s="78">
        <v>0</v>
      </c>
      <c r="EJ272" s="127" t="s">
        <v>268</v>
      </c>
      <c r="EK272" s="127" t="s">
        <v>269</v>
      </c>
      <c r="EL272" s="81">
        <v>25507</v>
      </c>
      <c r="EM272" s="78">
        <v>51</v>
      </c>
      <c r="EN272" s="78" t="s">
        <v>898</v>
      </c>
      <c r="EO272" s="85"/>
      <c r="EP272" s="78">
        <v>2.5</v>
      </c>
      <c r="EQ272" s="263">
        <v>20560.029672995501</v>
      </c>
      <c r="ER272" s="263">
        <v>64324.705829790102</v>
      </c>
      <c r="ES272" s="84">
        <f t="shared" si="57"/>
        <v>43764.676156794601</v>
      </c>
      <c r="ET272" s="113">
        <f t="shared" si="58"/>
        <v>0.68037118230436233</v>
      </c>
      <c r="EU272" s="55">
        <v>0</v>
      </c>
      <c r="EV272" s="55">
        <v>0</v>
      </c>
      <c r="EW272" s="55" t="s">
        <v>1898</v>
      </c>
      <c r="EX272" s="78" t="s">
        <v>899</v>
      </c>
      <c r="EY272" s="158"/>
      <c r="EZ272" s="158"/>
      <c r="FA272" s="78" t="s">
        <v>267</v>
      </c>
      <c r="FB272" s="55" t="s">
        <v>51</v>
      </c>
      <c r="FC272" s="55" t="s">
        <v>1898</v>
      </c>
      <c r="FD272" s="122"/>
      <c r="FE272" s="55"/>
      <c r="FF272" s="127" t="s">
        <v>272</v>
      </c>
      <c r="FG272" s="55" t="s">
        <v>1904</v>
      </c>
      <c r="FH272" s="78" t="s">
        <v>267</v>
      </c>
      <c r="FI272" s="78" t="s">
        <v>267</v>
      </c>
      <c r="FJ272" s="55"/>
      <c r="FK272" s="55"/>
      <c r="FL272" s="78" t="s">
        <v>267</v>
      </c>
      <c r="FM272" s="55"/>
      <c r="FN272" s="55" t="s">
        <v>1900</v>
      </c>
      <c r="FO272" s="55" t="s">
        <v>1900</v>
      </c>
      <c r="FP272" s="55">
        <v>0</v>
      </c>
      <c r="FQ272" s="125" t="s">
        <v>2284</v>
      </c>
      <c r="FR272" s="125" t="s">
        <v>2284</v>
      </c>
      <c r="FS272" s="55" t="s">
        <v>1920</v>
      </c>
      <c r="FT272" s="55" t="s">
        <v>1920</v>
      </c>
      <c r="FU272" s="55">
        <v>0</v>
      </c>
      <c r="FV272" s="125">
        <v>0</v>
      </c>
      <c r="FW272" s="55">
        <v>0</v>
      </c>
      <c r="FX272" s="125">
        <v>194036.21</v>
      </c>
      <c r="FY272" s="55">
        <v>0</v>
      </c>
      <c r="FZ272" s="125">
        <v>0</v>
      </c>
      <c r="GA272" s="55" t="s">
        <v>1900</v>
      </c>
      <c r="GB272" s="55" t="s">
        <v>1900</v>
      </c>
      <c r="GC272" s="55" t="s">
        <v>1900</v>
      </c>
      <c r="GD272" s="124">
        <v>93.67</v>
      </c>
      <c r="GE272" s="124">
        <v>29.41</v>
      </c>
      <c r="GF272" s="125">
        <v>1038561.9000000001</v>
      </c>
      <c r="GG272" s="125">
        <v>61091.876470588242</v>
      </c>
      <c r="GH272" s="125">
        <v>392538.14</v>
      </c>
      <c r="GI272" s="125">
        <v>23090.478823529411</v>
      </c>
      <c r="GJ272" s="125">
        <v>23924.28</v>
      </c>
      <c r="GK272" s="125">
        <v>1407.3105882352941</v>
      </c>
      <c r="GL272" s="125">
        <v>20855.62</v>
      </c>
      <c r="GM272" s="125">
        <v>1226.8011764705882</v>
      </c>
      <c r="GN272" s="125">
        <v>0</v>
      </c>
      <c r="GO272" s="125">
        <v>0</v>
      </c>
      <c r="GP272" s="125">
        <v>0</v>
      </c>
      <c r="GQ272" s="125">
        <v>0</v>
      </c>
      <c r="GR272" s="125">
        <v>23457.649999999998</v>
      </c>
      <c r="GS272" s="125">
        <v>1379.8617647058823</v>
      </c>
      <c r="GT272" s="125">
        <v>324300.59000000003</v>
      </c>
      <c r="GU272" s="125">
        <v>19076.505294117647</v>
      </c>
      <c r="GV272" s="125">
        <v>1549963.69</v>
      </c>
      <c r="GW272" s="125">
        <v>91174.334705882357</v>
      </c>
      <c r="GX272" s="55">
        <v>0</v>
      </c>
      <c r="GY272" s="55">
        <v>0</v>
      </c>
      <c r="GZ272" s="55">
        <v>0</v>
      </c>
      <c r="HA272" s="55">
        <v>0</v>
      </c>
      <c r="HB272" s="172" t="s">
        <v>267</v>
      </c>
      <c r="HC272" s="123">
        <v>1</v>
      </c>
      <c r="HD272" s="153">
        <v>1.9607843137254902E-2</v>
      </c>
      <c r="HE272" s="123">
        <v>0</v>
      </c>
      <c r="HF272" s="153">
        <v>0</v>
      </c>
      <c r="HG272" s="123">
        <v>96</v>
      </c>
      <c r="HH272" s="153">
        <v>1.8823529411764706</v>
      </c>
      <c r="HI272" s="123">
        <v>3</v>
      </c>
      <c r="HJ272" s="153">
        <v>0.17647058823529413</v>
      </c>
      <c r="HK272" s="123">
        <v>1</v>
      </c>
      <c r="HL272" s="153">
        <v>1.9607843137254902E-2</v>
      </c>
      <c r="HM272" s="123">
        <v>1</v>
      </c>
      <c r="HN272" s="153">
        <v>5.8823529411764705E-2</v>
      </c>
      <c r="HO272" s="123">
        <v>23</v>
      </c>
      <c r="HP272" s="153">
        <v>0.45098039215686275</v>
      </c>
      <c r="HQ272" s="123">
        <v>4</v>
      </c>
      <c r="HR272" s="153">
        <v>7.8431372549019607E-2</v>
      </c>
      <c r="HS272" s="123">
        <v>0</v>
      </c>
      <c r="HT272" s="153">
        <v>0</v>
      </c>
      <c r="HU272" s="123">
        <v>0</v>
      </c>
      <c r="HV272" s="153">
        <v>0</v>
      </c>
      <c r="HW272" s="123"/>
      <c r="HX272" s="123"/>
      <c r="HY272" s="153"/>
      <c r="HZ272" s="123">
        <v>201</v>
      </c>
      <c r="IA272" s="153">
        <v>3.9411764705882355</v>
      </c>
      <c r="IB272" s="123">
        <v>1</v>
      </c>
      <c r="IC272" s="153">
        <v>5.8823529411764705E-2</v>
      </c>
      <c r="ID272" s="123">
        <v>121</v>
      </c>
      <c r="IE272" s="153">
        <v>2.3725490196078431</v>
      </c>
      <c r="IF272" s="123">
        <v>7</v>
      </c>
      <c r="IG272" s="153">
        <v>0.41176470588235292</v>
      </c>
      <c r="IH272" s="123">
        <v>80</v>
      </c>
      <c r="II272" s="153">
        <v>1.5686274509803921</v>
      </c>
      <c r="IJ272" s="123">
        <v>25</v>
      </c>
      <c r="IK272" s="153">
        <v>1.4705882352941178</v>
      </c>
      <c r="IL272" s="95">
        <v>13</v>
      </c>
      <c r="IM272" s="95">
        <v>9</v>
      </c>
      <c r="IN272" s="95">
        <v>0</v>
      </c>
      <c r="IO272" s="95">
        <v>9</v>
      </c>
      <c r="IP272" s="95">
        <v>0</v>
      </c>
      <c r="IQ272" s="113">
        <v>100</v>
      </c>
      <c r="IR272" s="113" t="s">
        <v>1900</v>
      </c>
      <c r="IS272" s="113">
        <v>12.46</v>
      </c>
      <c r="IT272" s="95">
        <v>22</v>
      </c>
      <c r="IU272" s="95">
        <v>2</v>
      </c>
      <c r="IV272" s="113">
        <v>0.11764705882352941</v>
      </c>
      <c r="IW272" s="95" t="s">
        <v>1900</v>
      </c>
      <c r="IX272" s="95" t="s">
        <v>1900</v>
      </c>
      <c r="IY272" s="124" t="s">
        <v>1900</v>
      </c>
      <c r="IZ272" s="124" t="s">
        <v>1900</v>
      </c>
      <c r="JA272" s="182" t="s">
        <v>267</v>
      </c>
      <c r="JB272" s="182">
        <v>0</v>
      </c>
      <c r="JC272" s="230">
        <v>0</v>
      </c>
      <c r="JD272" s="205"/>
    </row>
    <row r="273" spans="1:264" s="35" customFormat="1" ht="29.25" hidden="1" customHeight="1">
      <c r="A273" s="122" t="s">
        <v>452</v>
      </c>
      <c r="B273" s="158" t="s">
        <v>1684</v>
      </c>
      <c r="C273" s="158" t="s">
        <v>1763</v>
      </c>
      <c r="D273" s="55">
        <v>91</v>
      </c>
      <c r="E273" s="158" t="s">
        <v>901</v>
      </c>
      <c r="F273" s="145">
        <v>212</v>
      </c>
      <c r="G273" s="55" t="s">
        <v>2283</v>
      </c>
      <c r="H273" s="123">
        <v>9</v>
      </c>
      <c r="I273" s="123">
        <v>22</v>
      </c>
      <c r="J273" s="124">
        <v>2.4444444000000001</v>
      </c>
      <c r="K273" s="124">
        <v>45.3444444</v>
      </c>
      <c r="L273" s="123">
        <v>11</v>
      </c>
      <c r="M273" s="123">
        <v>11</v>
      </c>
      <c r="N273" s="123">
        <v>0</v>
      </c>
      <c r="O273" s="123">
        <v>0</v>
      </c>
      <c r="P273" s="123">
        <v>2</v>
      </c>
      <c r="Q273" s="123">
        <v>2</v>
      </c>
      <c r="R273" s="123">
        <v>2</v>
      </c>
      <c r="S273" s="123">
        <v>1</v>
      </c>
      <c r="T273" s="123">
        <v>2</v>
      </c>
      <c r="U273" s="123">
        <v>5</v>
      </c>
      <c r="V273" s="123">
        <v>2</v>
      </c>
      <c r="W273" s="123">
        <v>1</v>
      </c>
      <c r="X273" s="123">
        <v>1</v>
      </c>
      <c r="Y273" s="123">
        <v>3</v>
      </c>
      <c r="Z273" s="123">
        <v>1</v>
      </c>
      <c r="AA273" s="123">
        <v>4</v>
      </c>
      <c r="AB273" s="123">
        <v>5</v>
      </c>
      <c r="AC273" s="123">
        <v>5</v>
      </c>
      <c r="AD273" s="123">
        <v>0</v>
      </c>
      <c r="AE273" s="123">
        <v>16</v>
      </c>
      <c r="AF273" s="123">
        <v>6</v>
      </c>
      <c r="AG273" s="123">
        <v>0</v>
      </c>
      <c r="AH273" s="123">
        <v>0</v>
      </c>
      <c r="AI273" s="123">
        <v>2</v>
      </c>
      <c r="AJ273" s="123">
        <v>1</v>
      </c>
      <c r="AK273" s="123">
        <v>0</v>
      </c>
      <c r="AL273" s="123">
        <v>0</v>
      </c>
      <c r="AM273" s="123">
        <v>0</v>
      </c>
      <c r="AN273" s="125">
        <v>919</v>
      </c>
      <c r="AO273" s="125">
        <v>418</v>
      </c>
      <c r="AP273" s="123">
        <v>0</v>
      </c>
      <c r="AQ273" s="123">
        <v>0</v>
      </c>
      <c r="AR273" s="123">
        <v>0</v>
      </c>
      <c r="AS273" s="123">
        <v>4</v>
      </c>
      <c r="AT273" s="123">
        <v>1</v>
      </c>
      <c r="AU273" s="123">
        <v>0</v>
      </c>
      <c r="AV273" s="123">
        <v>0</v>
      </c>
      <c r="AW273" s="123">
        <v>0</v>
      </c>
      <c r="AX273" s="123">
        <v>0</v>
      </c>
      <c r="AY273" s="123">
        <v>0</v>
      </c>
      <c r="AZ273" s="123">
        <v>4</v>
      </c>
      <c r="BA273" s="125">
        <v>47983.444444444445</v>
      </c>
      <c r="BB273" s="125">
        <v>31932</v>
      </c>
      <c r="BC273" s="123">
        <v>0</v>
      </c>
      <c r="BD273" s="123">
        <v>0</v>
      </c>
      <c r="BE273" s="123">
        <v>2</v>
      </c>
      <c r="BF273" s="123">
        <v>2</v>
      </c>
      <c r="BG273" s="123">
        <v>0</v>
      </c>
      <c r="BH273" s="123">
        <v>0</v>
      </c>
      <c r="BI273" s="123">
        <v>1</v>
      </c>
      <c r="BJ273" s="123">
        <v>0</v>
      </c>
      <c r="BK273" s="123">
        <v>0</v>
      </c>
      <c r="BL273" s="123">
        <v>0</v>
      </c>
      <c r="BM273" s="123">
        <v>0</v>
      </c>
      <c r="BN273" s="123">
        <v>0</v>
      </c>
      <c r="BO273" s="123">
        <v>1</v>
      </c>
      <c r="BP273" s="123">
        <v>1</v>
      </c>
      <c r="BQ273" s="123">
        <v>1</v>
      </c>
      <c r="BR273" s="123">
        <v>0</v>
      </c>
      <c r="BS273" s="123">
        <v>0</v>
      </c>
      <c r="BT273" s="123">
        <v>0</v>
      </c>
      <c r="BU273" s="123">
        <v>0</v>
      </c>
      <c r="BV273" s="123">
        <v>0</v>
      </c>
      <c r="BW273" s="123">
        <v>1</v>
      </c>
      <c r="BX273" s="123">
        <v>6</v>
      </c>
      <c r="BY273" s="125">
        <v>64191.166666666664</v>
      </c>
      <c r="BZ273" s="125">
        <v>65096.5</v>
      </c>
      <c r="CA273" s="123">
        <v>0</v>
      </c>
      <c r="CB273" s="125"/>
      <c r="CC273" s="125"/>
      <c r="CD273" s="123">
        <v>3</v>
      </c>
      <c r="CE273" s="125">
        <v>15568</v>
      </c>
      <c r="CF273" s="125">
        <v>16680</v>
      </c>
      <c r="CG273" s="123">
        <v>4</v>
      </c>
      <c r="CH273" s="123">
        <v>1</v>
      </c>
      <c r="CI273" s="123">
        <v>3</v>
      </c>
      <c r="CJ273" s="123">
        <v>0</v>
      </c>
      <c r="CK273" s="123">
        <v>1</v>
      </c>
      <c r="CL273" s="123">
        <v>1</v>
      </c>
      <c r="CM273" s="126">
        <v>0.1111111111111111</v>
      </c>
      <c r="CN273" s="123">
        <v>1</v>
      </c>
      <c r="CO273" s="126">
        <v>0.1111111111111111</v>
      </c>
      <c r="CP273" s="123">
        <v>2</v>
      </c>
      <c r="CQ273" s="123">
        <v>0</v>
      </c>
      <c r="CR273" s="126">
        <v>0</v>
      </c>
      <c r="CS273" s="123">
        <v>0</v>
      </c>
      <c r="CT273" s="126">
        <f t="shared" si="53"/>
        <v>0</v>
      </c>
      <c r="CU273" s="123">
        <v>5</v>
      </c>
      <c r="CV273" s="126">
        <f t="shared" si="54"/>
        <v>0.55555555555555558</v>
      </c>
      <c r="CW273" s="123">
        <v>0</v>
      </c>
      <c r="CX273" s="126">
        <f t="shared" si="55"/>
        <v>0</v>
      </c>
      <c r="CY273" s="123">
        <v>2</v>
      </c>
      <c r="CZ273" s="126">
        <f t="shared" si="56"/>
        <v>0.22222222222222221</v>
      </c>
      <c r="DA273" s="122" t="s">
        <v>2273</v>
      </c>
      <c r="DB273" s="55"/>
      <c r="DC273" s="55">
        <v>0</v>
      </c>
      <c r="DD273" s="55">
        <v>0</v>
      </c>
      <c r="DE273" s="78" t="s">
        <v>267</v>
      </c>
      <c r="DF273" s="127" t="s">
        <v>267</v>
      </c>
      <c r="DG273" s="78" t="s">
        <v>267</v>
      </c>
      <c r="DH273" s="127" t="s">
        <v>267</v>
      </c>
      <c r="DI273" s="78" t="s">
        <v>267</v>
      </c>
      <c r="DJ273" s="127" t="s">
        <v>267</v>
      </c>
      <c r="DK273" s="78" t="s">
        <v>267</v>
      </c>
      <c r="DL273" s="127" t="s">
        <v>267</v>
      </c>
      <c r="DM273" s="127" t="s">
        <v>267</v>
      </c>
      <c r="DN273" s="55" t="s">
        <v>1897</v>
      </c>
      <c r="DO273" s="69" t="s">
        <v>897</v>
      </c>
      <c r="DP273" s="55" t="s">
        <v>1898</v>
      </c>
      <c r="DQ273" s="55" t="s">
        <v>1904</v>
      </c>
      <c r="DR273" s="127" t="s">
        <v>902</v>
      </c>
      <c r="DS273" s="169"/>
      <c r="DT273" s="77"/>
      <c r="DU273" s="78" t="s">
        <v>267</v>
      </c>
      <c r="DV273" s="123">
        <v>17</v>
      </c>
      <c r="DW273" s="123">
        <v>9</v>
      </c>
      <c r="DX273" s="55">
        <v>0</v>
      </c>
      <c r="DY273" s="55">
        <v>8</v>
      </c>
      <c r="DZ273" s="55">
        <v>0</v>
      </c>
      <c r="EA273" s="55">
        <v>1</v>
      </c>
      <c r="EB273" s="123">
        <v>7</v>
      </c>
      <c r="EC273" s="55">
        <v>4</v>
      </c>
      <c r="ED273" s="55">
        <v>5</v>
      </c>
      <c r="EE273" s="55">
        <v>0</v>
      </c>
      <c r="EF273" s="55">
        <v>0</v>
      </c>
      <c r="EG273" s="55">
        <v>0</v>
      </c>
      <c r="EH273" s="78">
        <v>12</v>
      </c>
      <c r="EI273" s="78">
        <v>0</v>
      </c>
      <c r="EJ273" s="127" t="s">
        <v>268</v>
      </c>
      <c r="EK273" s="127" t="s">
        <v>269</v>
      </c>
      <c r="EL273" s="81">
        <v>25841</v>
      </c>
      <c r="EM273" s="78">
        <v>50</v>
      </c>
      <c r="EN273" s="78" t="s">
        <v>903</v>
      </c>
      <c r="EO273" s="85"/>
      <c r="EP273" s="78">
        <v>1.63</v>
      </c>
      <c r="EQ273" s="263">
        <v>10764.4595941759</v>
      </c>
      <c r="ER273" s="263">
        <v>33625.132777745697</v>
      </c>
      <c r="ES273" s="84">
        <f t="shared" si="57"/>
        <v>22860.673183569797</v>
      </c>
      <c r="ET273" s="113">
        <f t="shared" si="58"/>
        <v>0.67986863679241138</v>
      </c>
      <c r="EU273" s="55">
        <v>0</v>
      </c>
      <c r="EV273" s="55">
        <v>0</v>
      </c>
      <c r="EW273" s="55" t="s">
        <v>1898</v>
      </c>
      <c r="EX273" s="78" t="s">
        <v>904</v>
      </c>
      <c r="EY273" s="158"/>
      <c r="EZ273" s="158"/>
      <c r="FA273" s="78" t="s">
        <v>267</v>
      </c>
      <c r="FB273" s="55" t="s">
        <v>51</v>
      </c>
      <c r="FC273" s="55" t="s">
        <v>1898</v>
      </c>
      <c r="FD273" s="122"/>
      <c r="FE273" s="55"/>
      <c r="FF273" s="127" t="s">
        <v>272</v>
      </c>
      <c r="FG273" s="55" t="s">
        <v>1904</v>
      </c>
      <c r="FH273" s="78" t="s">
        <v>267</v>
      </c>
      <c r="FI273" s="78" t="s">
        <v>267</v>
      </c>
      <c r="FJ273" s="55"/>
      <c r="FK273" s="55"/>
      <c r="FL273" s="78" t="s">
        <v>267</v>
      </c>
      <c r="FM273" s="55"/>
      <c r="FN273" s="55" t="s">
        <v>1900</v>
      </c>
      <c r="FO273" s="55" t="s">
        <v>1900</v>
      </c>
      <c r="FP273" s="55">
        <v>0</v>
      </c>
      <c r="FQ273" s="125" t="s">
        <v>2284</v>
      </c>
      <c r="FR273" s="125" t="s">
        <v>2284</v>
      </c>
      <c r="FS273" s="55" t="s">
        <v>1920</v>
      </c>
      <c r="FT273" s="55" t="s">
        <v>1920</v>
      </c>
      <c r="FU273" s="55">
        <v>0</v>
      </c>
      <c r="FV273" s="125">
        <v>0</v>
      </c>
      <c r="FW273" s="55">
        <v>0</v>
      </c>
      <c r="FX273" s="125">
        <v>121794.4</v>
      </c>
      <c r="FY273" s="55">
        <v>0</v>
      </c>
      <c r="FZ273" s="125">
        <v>0</v>
      </c>
      <c r="GA273" s="55" t="s">
        <v>1900</v>
      </c>
      <c r="GB273" s="55" t="s">
        <v>1900</v>
      </c>
      <c r="GC273" s="55" t="s">
        <v>1900</v>
      </c>
      <c r="GD273" s="124">
        <v>0</v>
      </c>
      <c r="GE273" s="124">
        <v>55.56</v>
      </c>
      <c r="GF273" s="125">
        <v>0</v>
      </c>
      <c r="GG273" s="125">
        <v>0</v>
      </c>
      <c r="GH273" s="125">
        <v>165923.14000000001</v>
      </c>
      <c r="GI273" s="125">
        <v>18435.904444444444</v>
      </c>
      <c r="GJ273" s="125">
        <v>0</v>
      </c>
      <c r="GK273" s="125">
        <v>0</v>
      </c>
      <c r="GL273" s="125">
        <v>20899.900000000001</v>
      </c>
      <c r="GM273" s="125">
        <v>2322.2111111111112</v>
      </c>
      <c r="GN273" s="125">
        <v>0</v>
      </c>
      <c r="GO273" s="125">
        <v>0</v>
      </c>
      <c r="GP273" s="125">
        <v>0</v>
      </c>
      <c r="GQ273" s="125">
        <v>0</v>
      </c>
      <c r="GR273" s="125">
        <v>3126</v>
      </c>
      <c r="GS273" s="125">
        <v>347.33333333333331</v>
      </c>
      <c r="GT273" s="125">
        <v>141897.24000000002</v>
      </c>
      <c r="GU273" s="125">
        <v>15766.360000000002</v>
      </c>
      <c r="GV273" s="125">
        <v>-164294.79</v>
      </c>
      <c r="GW273" s="125">
        <v>-18254.976666666669</v>
      </c>
      <c r="GX273" s="55">
        <v>0</v>
      </c>
      <c r="GY273" s="55">
        <v>0</v>
      </c>
      <c r="GZ273" s="55">
        <v>0</v>
      </c>
      <c r="HA273" s="55">
        <v>0</v>
      </c>
      <c r="HB273" s="172" t="s">
        <v>267</v>
      </c>
      <c r="HC273" s="123">
        <v>3</v>
      </c>
      <c r="HD273" s="153">
        <v>0.1111111111111111</v>
      </c>
      <c r="HE273" s="123">
        <v>0</v>
      </c>
      <c r="HF273" s="153">
        <v>0</v>
      </c>
      <c r="HG273" s="123">
        <v>80</v>
      </c>
      <c r="HH273" s="153">
        <v>2.9629629629629632</v>
      </c>
      <c r="HI273" s="123">
        <v>5</v>
      </c>
      <c r="HJ273" s="153">
        <v>0.55555555555555558</v>
      </c>
      <c r="HK273" s="123">
        <v>0</v>
      </c>
      <c r="HL273" s="153">
        <v>0</v>
      </c>
      <c r="HM273" s="123">
        <v>0</v>
      </c>
      <c r="HN273" s="153">
        <v>0</v>
      </c>
      <c r="HO273" s="123">
        <v>2</v>
      </c>
      <c r="HP273" s="153">
        <v>7.407407407407407E-2</v>
      </c>
      <c r="HQ273" s="123">
        <v>3</v>
      </c>
      <c r="HR273" s="153">
        <v>0.1111111111111111</v>
      </c>
      <c r="HS273" s="123">
        <v>0</v>
      </c>
      <c r="HT273" s="153">
        <v>0</v>
      </c>
      <c r="HU273" s="123">
        <v>0</v>
      </c>
      <c r="HV273" s="153">
        <v>0</v>
      </c>
      <c r="HW273" s="123"/>
      <c r="HX273" s="123"/>
      <c r="HY273" s="153"/>
      <c r="HZ273" s="123">
        <v>166</v>
      </c>
      <c r="IA273" s="153">
        <v>6.1481481481481488</v>
      </c>
      <c r="IB273" s="123">
        <v>0</v>
      </c>
      <c r="IC273" s="153">
        <v>0</v>
      </c>
      <c r="ID273" s="123">
        <v>85</v>
      </c>
      <c r="IE273" s="153">
        <v>3.1481481481481479</v>
      </c>
      <c r="IF273" s="123">
        <v>7</v>
      </c>
      <c r="IG273" s="153">
        <v>0.77777777777777779</v>
      </c>
      <c r="IH273" s="123">
        <v>57</v>
      </c>
      <c r="II273" s="153">
        <v>2.1111111111111112</v>
      </c>
      <c r="IJ273" s="123">
        <v>26</v>
      </c>
      <c r="IK273" s="153">
        <v>2.8888888888888888</v>
      </c>
      <c r="IL273" s="95">
        <v>10</v>
      </c>
      <c r="IM273" s="95">
        <v>5</v>
      </c>
      <c r="IN273" s="95">
        <v>0</v>
      </c>
      <c r="IO273" s="95">
        <v>5</v>
      </c>
      <c r="IP273" s="95">
        <v>0</v>
      </c>
      <c r="IQ273" s="113">
        <v>100</v>
      </c>
      <c r="IR273" s="113" t="s">
        <v>1900</v>
      </c>
      <c r="IS273" s="113">
        <v>6.2</v>
      </c>
      <c r="IT273" s="95">
        <v>22</v>
      </c>
      <c r="IU273" s="95">
        <v>4</v>
      </c>
      <c r="IV273" s="113">
        <v>0.44444444444444442</v>
      </c>
      <c r="IW273" s="95" t="s">
        <v>1900</v>
      </c>
      <c r="IX273" s="95" t="s">
        <v>1900</v>
      </c>
      <c r="IY273" s="124" t="s">
        <v>1900</v>
      </c>
      <c r="IZ273" s="124" t="s">
        <v>1900</v>
      </c>
      <c r="JA273" s="182" t="s">
        <v>267</v>
      </c>
      <c r="JB273" s="182">
        <v>0</v>
      </c>
      <c r="JC273" s="230">
        <v>0</v>
      </c>
      <c r="JD273" s="205"/>
    </row>
    <row r="274" spans="1:264" s="35" customFormat="1" ht="29.25" hidden="1" customHeight="1">
      <c r="A274" s="122" t="s">
        <v>452</v>
      </c>
      <c r="B274" s="158" t="s">
        <v>1684</v>
      </c>
      <c r="C274" s="158" t="s">
        <v>1763</v>
      </c>
      <c r="D274" s="55">
        <v>91</v>
      </c>
      <c r="E274" s="158" t="s">
        <v>906</v>
      </c>
      <c r="F274" s="145">
        <v>213</v>
      </c>
      <c r="G274" s="55" t="s">
        <v>2283</v>
      </c>
      <c r="H274" s="123">
        <v>10</v>
      </c>
      <c r="I274" s="123">
        <v>18</v>
      </c>
      <c r="J274" s="124">
        <v>1.8</v>
      </c>
      <c r="K274" s="124">
        <v>40.32</v>
      </c>
      <c r="L274" s="123">
        <v>7</v>
      </c>
      <c r="M274" s="123">
        <v>11</v>
      </c>
      <c r="N274" s="123">
        <v>0</v>
      </c>
      <c r="O274" s="123">
        <v>0</v>
      </c>
      <c r="P274" s="123">
        <v>1</v>
      </c>
      <c r="Q274" s="123">
        <v>2</v>
      </c>
      <c r="R274" s="123">
        <v>1</v>
      </c>
      <c r="S274" s="123">
        <v>2</v>
      </c>
      <c r="T274" s="123">
        <v>1</v>
      </c>
      <c r="U274" s="123">
        <v>5</v>
      </c>
      <c r="V274" s="123">
        <v>3</v>
      </c>
      <c r="W274" s="123">
        <v>0</v>
      </c>
      <c r="X274" s="123">
        <v>0</v>
      </c>
      <c r="Y274" s="123">
        <v>3</v>
      </c>
      <c r="Z274" s="123">
        <v>0</v>
      </c>
      <c r="AA274" s="123">
        <v>3</v>
      </c>
      <c r="AB274" s="123">
        <v>3</v>
      </c>
      <c r="AC274" s="123">
        <v>3</v>
      </c>
      <c r="AD274" s="123">
        <v>0</v>
      </c>
      <c r="AE274" s="123">
        <v>16</v>
      </c>
      <c r="AF274" s="123">
        <v>2</v>
      </c>
      <c r="AG274" s="123">
        <v>0</v>
      </c>
      <c r="AH274" s="123">
        <v>0</v>
      </c>
      <c r="AI274" s="123">
        <v>0</v>
      </c>
      <c r="AJ274" s="123">
        <v>0</v>
      </c>
      <c r="AK274" s="123">
        <v>0</v>
      </c>
      <c r="AL274" s="123">
        <v>0</v>
      </c>
      <c r="AM274" s="123">
        <v>0</v>
      </c>
      <c r="AN274" s="125">
        <v>1063.4000000000001</v>
      </c>
      <c r="AO274" s="125">
        <v>924.5</v>
      </c>
      <c r="AP274" s="123">
        <v>0</v>
      </c>
      <c r="AQ274" s="123">
        <v>0</v>
      </c>
      <c r="AR274" s="123">
        <v>1</v>
      </c>
      <c r="AS274" s="123">
        <v>1</v>
      </c>
      <c r="AT274" s="123">
        <v>1</v>
      </c>
      <c r="AU274" s="123">
        <v>0</v>
      </c>
      <c r="AV274" s="123">
        <v>1</v>
      </c>
      <c r="AW274" s="123">
        <v>1</v>
      </c>
      <c r="AX274" s="123">
        <v>0</v>
      </c>
      <c r="AY274" s="123">
        <v>0</v>
      </c>
      <c r="AZ274" s="123">
        <v>5</v>
      </c>
      <c r="BA274" s="125">
        <v>45871.199999999997</v>
      </c>
      <c r="BB274" s="125">
        <v>38556.5</v>
      </c>
      <c r="BC274" s="123">
        <v>0</v>
      </c>
      <c r="BD274" s="123">
        <v>1</v>
      </c>
      <c r="BE274" s="123">
        <v>1</v>
      </c>
      <c r="BF274" s="123">
        <v>1</v>
      </c>
      <c r="BG274" s="123">
        <v>0</v>
      </c>
      <c r="BH274" s="123">
        <v>1</v>
      </c>
      <c r="BI274" s="123">
        <v>1</v>
      </c>
      <c r="BJ274" s="123">
        <v>0</v>
      </c>
      <c r="BK274" s="123">
        <v>1</v>
      </c>
      <c r="BL274" s="123">
        <v>0</v>
      </c>
      <c r="BM274" s="123">
        <v>0</v>
      </c>
      <c r="BN274" s="123">
        <v>0</v>
      </c>
      <c r="BO274" s="123">
        <v>1</v>
      </c>
      <c r="BP274" s="123">
        <v>0</v>
      </c>
      <c r="BQ274" s="123">
        <v>1</v>
      </c>
      <c r="BR274" s="123">
        <v>1</v>
      </c>
      <c r="BS274" s="123">
        <v>0</v>
      </c>
      <c r="BT274" s="123">
        <v>0</v>
      </c>
      <c r="BU274" s="123">
        <v>0</v>
      </c>
      <c r="BV274" s="123">
        <v>0</v>
      </c>
      <c r="BW274" s="123">
        <v>1</v>
      </c>
      <c r="BX274" s="123">
        <v>5</v>
      </c>
      <c r="BY274" s="125">
        <v>72310.8</v>
      </c>
      <c r="BZ274" s="125">
        <v>73210</v>
      </c>
      <c r="CA274" s="123">
        <v>1</v>
      </c>
      <c r="CB274" s="125">
        <v>7542</v>
      </c>
      <c r="CC274" s="125">
        <v>7542</v>
      </c>
      <c r="CD274" s="123">
        <v>4</v>
      </c>
      <c r="CE274" s="125">
        <v>22404</v>
      </c>
      <c r="CF274" s="125">
        <v>23160</v>
      </c>
      <c r="CG274" s="123">
        <v>3</v>
      </c>
      <c r="CH274" s="123">
        <v>2</v>
      </c>
      <c r="CI274" s="123">
        <v>1</v>
      </c>
      <c r="CJ274" s="123">
        <v>4</v>
      </c>
      <c r="CK274" s="123">
        <v>0</v>
      </c>
      <c r="CL274" s="123">
        <v>0</v>
      </c>
      <c r="CM274" s="126">
        <v>0</v>
      </c>
      <c r="CN274" s="123">
        <v>2</v>
      </c>
      <c r="CO274" s="126">
        <v>0.2</v>
      </c>
      <c r="CP274" s="123">
        <v>2</v>
      </c>
      <c r="CQ274" s="123">
        <v>0</v>
      </c>
      <c r="CR274" s="126">
        <v>0</v>
      </c>
      <c r="CS274" s="123">
        <v>0</v>
      </c>
      <c r="CT274" s="126">
        <f t="shared" si="53"/>
        <v>0</v>
      </c>
      <c r="CU274" s="123">
        <v>7</v>
      </c>
      <c r="CV274" s="126">
        <f t="shared" si="54"/>
        <v>0.7</v>
      </c>
      <c r="CW274" s="123">
        <v>0</v>
      </c>
      <c r="CX274" s="126">
        <f t="shared" si="55"/>
        <v>0</v>
      </c>
      <c r="CY274" s="123">
        <v>2</v>
      </c>
      <c r="CZ274" s="126">
        <f t="shared" si="56"/>
        <v>0.2</v>
      </c>
      <c r="DA274" s="122" t="s">
        <v>2273</v>
      </c>
      <c r="DB274" s="55"/>
      <c r="DC274" s="55">
        <v>0</v>
      </c>
      <c r="DD274" s="55">
        <v>0</v>
      </c>
      <c r="DE274" s="78" t="s">
        <v>267</v>
      </c>
      <c r="DF274" s="127" t="s">
        <v>267</v>
      </c>
      <c r="DG274" s="78" t="s">
        <v>267</v>
      </c>
      <c r="DH274" s="127" t="s">
        <v>267</v>
      </c>
      <c r="DI274" s="78" t="s">
        <v>267</v>
      </c>
      <c r="DJ274" s="127" t="s">
        <v>267</v>
      </c>
      <c r="DK274" s="78" t="s">
        <v>267</v>
      </c>
      <c r="DL274" s="127" t="s">
        <v>267</v>
      </c>
      <c r="DM274" s="127" t="s">
        <v>267</v>
      </c>
      <c r="DN274" s="55" t="s">
        <v>1897</v>
      </c>
      <c r="DO274" s="69" t="s">
        <v>897</v>
      </c>
      <c r="DP274" s="55" t="s">
        <v>1898</v>
      </c>
      <c r="DQ274" s="55" t="s">
        <v>1904</v>
      </c>
      <c r="DR274" s="127" t="s">
        <v>907</v>
      </c>
      <c r="DS274" s="169"/>
      <c r="DT274" s="77"/>
      <c r="DU274" s="78" t="s">
        <v>267</v>
      </c>
      <c r="DV274" s="123">
        <v>15</v>
      </c>
      <c r="DW274" s="123">
        <v>10</v>
      </c>
      <c r="DX274" s="55">
        <v>0</v>
      </c>
      <c r="DY274" s="55">
        <v>5</v>
      </c>
      <c r="DZ274" s="55">
        <v>0</v>
      </c>
      <c r="EA274" s="55">
        <v>1</v>
      </c>
      <c r="EB274" s="123">
        <v>3</v>
      </c>
      <c r="EC274" s="55">
        <v>9</v>
      </c>
      <c r="ED274" s="55">
        <v>1</v>
      </c>
      <c r="EE274" s="55">
        <v>1</v>
      </c>
      <c r="EF274" s="55">
        <v>0</v>
      </c>
      <c r="EG274" s="55">
        <v>0</v>
      </c>
      <c r="EH274" s="78">
        <v>11</v>
      </c>
      <c r="EI274" s="78">
        <v>0</v>
      </c>
      <c r="EJ274" s="127" t="s">
        <v>268</v>
      </c>
      <c r="EK274" s="127" t="s">
        <v>269</v>
      </c>
      <c r="EL274" s="81">
        <v>26053</v>
      </c>
      <c r="EM274" s="78">
        <v>49</v>
      </c>
      <c r="EN274" s="78" t="s">
        <v>898</v>
      </c>
      <c r="EO274" s="85"/>
      <c r="EP274" s="78">
        <v>1.1100000000000001</v>
      </c>
      <c r="EQ274" s="263">
        <v>10077.8778718535</v>
      </c>
      <c r="ER274" s="263">
        <v>28393.625291050201</v>
      </c>
      <c r="ES274" s="84">
        <f t="shared" si="57"/>
        <v>18315.747419196701</v>
      </c>
      <c r="ET274" s="113">
        <f t="shared" si="58"/>
        <v>0.64506547619228838</v>
      </c>
      <c r="EU274" s="55">
        <v>0</v>
      </c>
      <c r="EV274" s="55">
        <v>0</v>
      </c>
      <c r="EW274" s="55" t="s">
        <v>1898</v>
      </c>
      <c r="EX274" s="78" t="s">
        <v>904</v>
      </c>
      <c r="EY274" s="158"/>
      <c r="EZ274" s="158"/>
      <c r="FA274" s="78" t="s">
        <v>267</v>
      </c>
      <c r="FB274" s="55" t="s">
        <v>51</v>
      </c>
      <c r="FC274" s="55" t="s">
        <v>1898</v>
      </c>
      <c r="FD274" s="122"/>
      <c r="FE274" s="55"/>
      <c r="FF274" s="127" t="s">
        <v>272</v>
      </c>
      <c r="FG274" s="55" t="s">
        <v>1904</v>
      </c>
      <c r="FH274" s="78" t="s">
        <v>267</v>
      </c>
      <c r="FI274" s="78" t="s">
        <v>267</v>
      </c>
      <c r="FJ274" s="55"/>
      <c r="FK274" s="55"/>
      <c r="FL274" s="78" t="s">
        <v>267</v>
      </c>
      <c r="FM274" s="55"/>
      <c r="FN274" s="55" t="s">
        <v>1900</v>
      </c>
      <c r="FO274" s="55" t="s">
        <v>1900</v>
      </c>
      <c r="FP274" s="55">
        <v>0</v>
      </c>
      <c r="FQ274" s="125" t="s">
        <v>2284</v>
      </c>
      <c r="FR274" s="125" t="s">
        <v>2284</v>
      </c>
      <c r="FS274" s="55" t="s">
        <v>1920</v>
      </c>
      <c r="FT274" s="55" t="s">
        <v>1920</v>
      </c>
      <c r="FU274" s="55">
        <v>0</v>
      </c>
      <c r="FV274" s="125">
        <v>0</v>
      </c>
      <c r="FW274" s="55">
        <v>0</v>
      </c>
      <c r="FX274" s="125">
        <v>53839.73</v>
      </c>
      <c r="FY274" s="55">
        <v>0</v>
      </c>
      <c r="FZ274" s="125">
        <v>0</v>
      </c>
      <c r="GA274" s="55" t="s">
        <v>1900</v>
      </c>
      <c r="GB274" s="55" t="s">
        <v>1900</v>
      </c>
      <c r="GC274" s="55" t="s">
        <v>1900</v>
      </c>
      <c r="GD274" s="124">
        <v>0</v>
      </c>
      <c r="GE274" s="124">
        <v>60</v>
      </c>
      <c r="GF274" s="125">
        <v>0</v>
      </c>
      <c r="GG274" s="125">
        <v>0</v>
      </c>
      <c r="GH274" s="125">
        <v>151123.66000000003</v>
      </c>
      <c r="GI274" s="125">
        <v>15112.366000000004</v>
      </c>
      <c r="GJ274" s="125">
        <v>423.77</v>
      </c>
      <c r="GK274" s="125">
        <v>42.376999999999995</v>
      </c>
      <c r="GL274" s="125">
        <v>9675.7999999999993</v>
      </c>
      <c r="GM274" s="125">
        <v>967.57999999999993</v>
      </c>
      <c r="GN274" s="125">
        <v>9.82</v>
      </c>
      <c r="GO274" s="125">
        <v>0.98199999999999998</v>
      </c>
      <c r="GP274" s="125">
        <v>0</v>
      </c>
      <c r="GQ274" s="125">
        <v>0</v>
      </c>
      <c r="GR274" s="125">
        <v>25.42</v>
      </c>
      <c r="GS274" s="125">
        <v>2.5420000000000003</v>
      </c>
      <c r="GT274" s="125">
        <v>140988.85000000003</v>
      </c>
      <c r="GU274" s="125">
        <v>14098.885000000004</v>
      </c>
      <c r="GV274" s="125">
        <v>-149392.29000000004</v>
      </c>
      <c r="GW274" s="125">
        <v>-14939.229000000003</v>
      </c>
      <c r="GX274" s="55">
        <v>0</v>
      </c>
      <c r="GY274" s="55">
        <v>0</v>
      </c>
      <c r="GZ274" s="55">
        <v>0</v>
      </c>
      <c r="HA274" s="55">
        <v>0</v>
      </c>
      <c r="HB274" s="172" t="s">
        <v>267</v>
      </c>
      <c r="HC274" s="123">
        <v>20</v>
      </c>
      <c r="HD274" s="153">
        <v>0.66666666666666674</v>
      </c>
      <c r="HE274" s="123">
        <v>1</v>
      </c>
      <c r="HF274" s="153">
        <v>0.1</v>
      </c>
      <c r="HG274" s="123">
        <v>90</v>
      </c>
      <c r="HH274" s="153">
        <v>3</v>
      </c>
      <c r="HI274" s="123">
        <v>1</v>
      </c>
      <c r="HJ274" s="153">
        <v>0.1</v>
      </c>
      <c r="HK274" s="123">
        <v>10</v>
      </c>
      <c r="HL274" s="153">
        <v>0.33333333333333337</v>
      </c>
      <c r="HM274" s="123">
        <v>1</v>
      </c>
      <c r="HN274" s="153">
        <v>0.1</v>
      </c>
      <c r="HO274" s="123">
        <v>12</v>
      </c>
      <c r="HP274" s="153">
        <v>0.4</v>
      </c>
      <c r="HQ274" s="123">
        <v>14</v>
      </c>
      <c r="HR274" s="153">
        <v>0.46666666666666667</v>
      </c>
      <c r="HS274" s="123">
        <v>0</v>
      </c>
      <c r="HT274" s="153">
        <v>0</v>
      </c>
      <c r="HU274" s="123">
        <v>0</v>
      </c>
      <c r="HV274" s="153">
        <v>0</v>
      </c>
      <c r="HW274" s="123"/>
      <c r="HX274" s="123"/>
      <c r="HY274" s="153"/>
      <c r="HZ274" s="123">
        <v>218</v>
      </c>
      <c r="IA274" s="153">
        <v>7.2666666666666675</v>
      </c>
      <c r="IB274" s="123">
        <v>0</v>
      </c>
      <c r="IC274" s="153">
        <v>0</v>
      </c>
      <c r="ID274" s="123">
        <v>126</v>
      </c>
      <c r="IE274" s="153">
        <v>4.2</v>
      </c>
      <c r="IF274" s="123">
        <v>14</v>
      </c>
      <c r="IG274" s="153">
        <v>1.4</v>
      </c>
      <c r="IH274" s="123">
        <v>79</v>
      </c>
      <c r="II274" s="153">
        <v>2.6333333333333333</v>
      </c>
      <c r="IJ274" s="123">
        <v>13</v>
      </c>
      <c r="IK274" s="153">
        <v>1.3</v>
      </c>
      <c r="IL274" s="95">
        <v>8</v>
      </c>
      <c r="IM274" s="95">
        <v>7</v>
      </c>
      <c r="IN274" s="95">
        <v>1</v>
      </c>
      <c r="IO274" s="95">
        <v>3</v>
      </c>
      <c r="IP274" s="95">
        <v>1</v>
      </c>
      <c r="IQ274" s="113">
        <v>42.86</v>
      </c>
      <c r="IR274" s="113">
        <v>100</v>
      </c>
      <c r="IS274" s="113">
        <v>10.88</v>
      </c>
      <c r="IT274" s="95">
        <v>22</v>
      </c>
      <c r="IU274" s="95">
        <v>0</v>
      </c>
      <c r="IV274" s="113">
        <v>0</v>
      </c>
      <c r="IW274" s="95" t="s">
        <v>1900</v>
      </c>
      <c r="IX274" s="95" t="s">
        <v>1900</v>
      </c>
      <c r="IY274" s="124" t="s">
        <v>1900</v>
      </c>
      <c r="IZ274" s="124" t="s">
        <v>1900</v>
      </c>
      <c r="JA274" s="182" t="s">
        <v>267</v>
      </c>
      <c r="JB274" s="182">
        <v>0</v>
      </c>
      <c r="JC274" s="230">
        <v>0</v>
      </c>
      <c r="JD274" s="205"/>
    </row>
    <row r="275" spans="1:264" s="35" customFormat="1" ht="29.25" hidden="1" customHeight="1">
      <c r="A275" s="122" t="s">
        <v>452</v>
      </c>
      <c r="B275" s="158" t="s">
        <v>1684</v>
      </c>
      <c r="C275" s="158" t="s">
        <v>1763</v>
      </c>
      <c r="D275" s="55">
        <v>91</v>
      </c>
      <c r="E275" s="158" t="s">
        <v>909</v>
      </c>
      <c r="F275" s="145">
        <v>226</v>
      </c>
      <c r="G275" s="55" t="s">
        <v>2283</v>
      </c>
      <c r="H275" s="123">
        <v>10</v>
      </c>
      <c r="I275" s="123">
        <v>20</v>
      </c>
      <c r="J275" s="124">
        <v>2</v>
      </c>
      <c r="K275" s="124">
        <v>45.85</v>
      </c>
      <c r="L275" s="123">
        <v>9</v>
      </c>
      <c r="M275" s="123">
        <v>11</v>
      </c>
      <c r="N275" s="123">
        <v>0</v>
      </c>
      <c r="O275" s="123">
        <v>0</v>
      </c>
      <c r="P275" s="123">
        <v>1</v>
      </c>
      <c r="Q275" s="123">
        <v>1</v>
      </c>
      <c r="R275" s="123">
        <v>1</v>
      </c>
      <c r="S275" s="123">
        <v>1</v>
      </c>
      <c r="T275" s="123">
        <v>1</v>
      </c>
      <c r="U275" s="123">
        <v>6</v>
      </c>
      <c r="V275" s="123">
        <v>1</v>
      </c>
      <c r="W275" s="123">
        <v>1</v>
      </c>
      <c r="X275" s="123">
        <v>3</v>
      </c>
      <c r="Y275" s="123">
        <v>2</v>
      </c>
      <c r="Z275" s="123">
        <v>2</v>
      </c>
      <c r="AA275" s="123">
        <v>2</v>
      </c>
      <c r="AB275" s="123">
        <v>8</v>
      </c>
      <c r="AC275" s="123">
        <v>7</v>
      </c>
      <c r="AD275" s="123">
        <v>0</v>
      </c>
      <c r="AE275" s="123">
        <v>14</v>
      </c>
      <c r="AF275" s="123">
        <v>5</v>
      </c>
      <c r="AG275" s="123">
        <v>0</v>
      </c>
      <c r="AH275" s="123">
        <v>1</v>
      </c>
      <c r="AI275" s="123">
        <v>3</v>
      </c>
      <c r="AJ275" s="123">
        <v>2</v>
      </c>
      <c r="AK275" s="123">
        <v>0</v>
      </c>
      <c r="AL275" s="123">
        <v>0</v>
      </c>
      <c r="AM275" s="123">
        <v>0</v>
      </c>
      <c r="AN275" s="125">
        <v>1000.9</v>
      </c>
      <c r="AO275" s="125">
        <v>1020.5</v>
      </c>
      <c r="AP275" s="123">
        <v>0</v>
      </c>
      <c r="AQ275" s="123">
        <v>0</v>
      </c>
      <c r="AR275" s="123">
        <v>1</v>
      </c>
      <c r="AS275" s="123">
        <v>1</v>
      </c>
      <c r="AT275" s="123">
        <v>2</v>
      </c>
      <c r="AU275" s="123">
        <v>0</v>
      </c>
      <c r="AV275" s="123">
        <v>0</v>
      </c>
      <c r="AW275" s="123">
        <v>0</v>
      </c>
      <c r="AX275" s="123">
        <v>0</v>
      </c>
      <c r="AY275" s="123">
        <v>1</v>
      </c>
      <c r="AZ275" s="123">
        <v>5</v>
      </c>
      <c r="BA275" s="125">
        <v>57052.5</v>
      </c>
      <c r="BB275" s="125">
        <v>45994</v>
      </c>
      <c r="BC275" s="123">
        <v>0</v>
      </c>
      <c r="BD275" s="123">
        <v>0</v>
      </c>
      <c r="BE275" s="123">
        <v>1</v>
      </c>
      <c r="BF275" s="123">
        <v>2</v>
      </c>
      <c r="BG275" s="123">
        <v>1</v>
      </c>
      <c r="BH275" s="123">
        <v>0</v>
      </c>
      <c r="BI275" s="123">
        <v>0</v>
      </c>
      <c r="BJ275" s="123">
        <v>0</v>
      </c>
      <c r="BK275" s="123">
        <v>0</v>
      </c>
      <c r="BL275" s="123">
        <v>2</v>
      </c>
      <c r="BM275" s="123">
        <v>0</v>
      </c>
      <c r="BN275" s="123">
        <v>0</v>
      </c>
      <c r="BO275" s="123">
        <v>1</v>
      </c>
      <c r="BP275" s="123">
        <v>0</v>
      </c>
      <c r="BQ275" s="123">
        <v>0</v>
      </c>
      <c r="BR275" s="123">
        <v>0</v>
      </c>
      <c r="BS275" s="123">
        <v>0</v>
      </c>
      <c r="BT275" s="123">
        <v>0</v>
      </c>
      <c r="BU275" s="123">
        <v>0</v>
      </c>
      <c r="BV275" s="123">
        <v>1</v>
      </c>
      <c r="BW275" s="123">
        <v>2</v>
      </c>
      <c r="BX275" s="123">
        <v>5</v>
      </c>
      <c r="BY275" s="125">
        <v>81069.8</v>
      </c>
      <c r="BZ275" s="125">
        <v>63310</v>
      </c>
      <c r="CA275" s="123">
        <v>0</v>
      </c>
      <c r="CB275" s="125"/>
      <c r="CC275" s="125"/>
      <c r="CD275" s="123">
        <v>5</v>
      </c>
      <c r="CE275" s="125">
        <v>33035.199999999997</v>
      </c>
      <c r="CF275" s="125">
        <v>17580</v>
      </c>
      <c r="CG275" s="123">
        <v>4</v>
      </c>
      <c r="CH275" s="123">
        <v>1</v>
      </c>
      <c r="CI275" s="123">
        <v>2</v>
      </c>
      <c r="CJ275" s="123">
        <v>1</v>
      </c>
      <c r="CK275" s="123">
        <v>2</v>
      </c>
      <c r="CL275" s="123">
        <v>2</v>
      </c>
      <c r="CM275" s="126">
        <v>0.2</v>
      </c>
      <c r="CN275" s="123">
        <v>2</v>
      </c>
      <c r="CO275" s="126">
        <v>0.2</v>
      </c>
      <c r="CP275" s="123">
        <v>0</v>
      </c>
      <c r="CQ275" s="123">
        <v>0</v>
      </c>
      <c r="CR275" s="126">
        <v>0</v>
      </c>
      <c r="CS275" s="123">
        <v>0</v>
      </c>
      <c r="CT275" s="126">
        <f t="shared" si="53"/>
        <v>0</v>
      </c>
      <c r="CU275" s="123">
        <v>7</v>
      </c>
      <c r="CV275" s="126">
        <f t="shared" si="54"/>
        <v>0.7</v>
      </c>
      <c r="CW275" s="123">
        <v>0</v>
      </c>
      <c r="CX275" s="126">
        <f t="shared" si="55"/>
        <v>0</v>
      </c>
      <c r="CY275" s="123">
        <v>5</v>
      </c>
      <c r="CZ275" s="126">
        <f t="shared" si="56"/>
        <v>0.5</v>
      </c>
      <c r="DA275" s="122" t="s">
        <v>2273</v>
      </c>
      <c r="DB275" s="55"/>
      <c r="DC275" s="55">
        <v>0</v>
      </c>
      <c r="DD275" s="55">
        <v>1</v>
      </c>
      <c r="DE275" s="78" t="s">
        <v>267</v>
      </c>
      <c r="DF275" s="127" t="s">
        <v>267</v>
      </c>
      <c r="DG275" s="78" t="s">
        <v>267</v>
      </c>
      <c r="DH275" s="127" t="s">
        <v>267</v>
      </c>
      <c r="DI275" s="78" t="s">
        <v>267</v>
      </c>
      <c r="DJ275" s="127" t="s">
        <v>267</v>
      </c>
      <c r="DK275" s="78" t="s">
        <v>267</v>
      </c>
      <c r="DL275" s="127" t="s">
        <v>267</v>
      </c>
      <c r="DM275" s="127" t="s">
        <v>267</v>
      </c>
      <c r="DN275" s="55" t="s">
        <v>1897</v>
      </c>
      <c r="DO275" s="69" t="s">
        <v>897</v>
      </c>
      <c r="DP275" s="55" t="s">
        <v>1898</v>
      </c>
      <c r="DQ275" s="55" t="s">
        <v>1904</v>
      </c>
      <c r="DR275" s="127" t="s">
        <v>910</v>
      </c>
      <c r="DS275" s="169"/>
      <c r="DT275" s="77"/>
      <c r="DU275" s="78" t="s">
        <v>267</v>
      </c>
      <c r="DV275" s="123">
        <v>15</v>
      </c>
      <c r="DW275" s="123">
        <v>10</v>
      </c>
      <c r="DX275" s="55">
        <v>0</v>
      </c>
      <c r="DY275" s="55">
        <v>5</v>
      </c>
      <c r="DZ275" s="55">
        <v>0</v>
      </c>
      <c r="EA275" s="55">
        <v>0</v>
      </c>
      <c r="EB275" s="123">
        <v>2</v>
      </c>
      <c r="EC275" s="55">
        <v>6</v>
      </c>
      <c r="ED275" s="55">
        <v>5</v>
      </c>
      <c r="EE275" s="55">
        <v>2</v>
      </c>
      <c r="EF275" s="55">
        <v>0</v>
      </c>
      <c r="EG275" s="55">
        <v>0</v>
      </c>
      <c r="EH275" s="78">
        <v>13</v>
      </c>
      <c r="EI275" s="78">
        <v>0</v>
      </c>
      <c r="EJ275" s="127" t="s">
        <v>268</v>
      </c>
      <c r="EK275" s="127" t="s">
        <v>269</v>
      </c>
      <c r="EL275" s="81">
        <v>26114</v>
      </c>
      <c r="EM275" s="78">
        <v>49</v>
      </c>
      <c r="EN275" s="78" t="s">
        <v>903</v>
      </c>
      <c r="EO275" s="85"/>
      <c r="EP275" s="78">
        <v>1.37</v>
      </c>
      <c r="EQ275" s="263">
        <v>11705.400614708</v>
      </c>
      <c r="ER275" s="263">
        <v>39551.219726153598</v>
      </c>
      <c r="ES275" s="84">
        <f t="shared" si="57"/>
        <v>27845.819111445599</v>
      </c>
      <c r="ET275" s="113">
        <f t="shared" si="58"/>
        <v>0.70404450998592849</v>
      </c>
      <c r="EU275" s="55">
        <v>0</v>
      </c>
      <c r="EV275" s="55">
        <v>0</v>
      </c>
      <c r="EW275" s="55" t="s">
        <v>1898</v>
      </c>
      <c r="EX275" s="78" t="s">
        <v>904</v>
      </c>
      <c r="EY275" s="158"/>
      <c r="EZ275" s="158"/>
      <c r="FA275" s="78" t="s">
        <v>267</v>
      </c>
      <c r="FB275" s="55" t="s">
        <v>51</v>
      </c>
      <c r="FC275" s="55" t="s">
        <v>1898</v>
      </c>
      <c r="FD275" s="122"/>
      <c r="FE275" s="55"/>
      <c r="FF275" s="127" t="s">
        <v>272</v>
      </c>
      <c r="FG275" s="55" t="s">
        <v>1904</v>
      </c>
      <c r="FH275" s="78" t="s">
        <v>267</v>
      </c>
      <c r="FI275" s="78" t="s">
        <v>267</v>
      </c>
      <c r="FJ275" s="55"/>
      <c r="FK275" s="55"/>
      <c r="FL275" s="78" t="s">
        <v>267</v>
      </c>
      <c r="FM275" s="55"/>
      <c r="FN275" s="55" t="s">
        <v>1900</v>
      </c>
      <c r="FO275" s="55" t="s">
        <v>1900</v>
      </c>
      <c r="FP275" s="55">
        <v>0</v>
      </c>
      <c r="FQ275" s="125" t="s">
        <v>2284</v>
      </c>
      <c r="FR275" s="125" t="s">
        <v>2284</v>
      </c>
      <c r="FS275" s="55" t="s">
        <v>1920</v>
      </c>
      <c r="FT275" s="55" t="s">
        <v>1920</v>
      </c>
      <c r="FU275" s="55">
        <v>0</v>
      </c>
      <c r="FV275" s="125">
        <v>0</v>
      </c>
      <c r="FW275" s="55">
        <v>0</v>
      </c>
      <c r="FX275" s="125">
        <v>128364.76</v>
      </c>
      <c r="FY275" s="55">
        <v>0</v>
      </c>
      <c r="FZ275" s="125">
        <v>0</v>
      </c>
      <c r="GA275" s="55" t="s">
        <v>1900</v>
      </c>
      <c r="GB275" s="55" t="s">
        <v>1900</v>
      </c>
      <c r="GC275" s="55" t="s">
        <v>1900</v>
      </c>
      <c r="GD275" s="124">
        <v>0</v>
      </c>
      <c r="GE275" s="124">
        <v>20</v>
      </c>
      <c r="GF275" s="125">
        <v>0</v>
      </c>
      <c r="GG275" s="125">
        <v>0</v>
      </c>
      <c r="GH275" s="125">
        <v>176579.37000000002</v>
      </c>
      <c r="GI275" s="125">
        <v>17657.937000000002</v>
      </c>
      <c r="GJ275" s="125">
        <v>0</v>
      </c>
      <c r="GK275" s="125">
        <v>0</v>
      </c>
      <c r="GL275" s="125">
        <v>45007.81</v>
      </c>
      <c r="GM275" s="125">
        <v>4500.7809999999999</v>
      </c>
      <c r="GN275" s="125">
        <v>0</v>
      </c>
      <c r="GO275" s="125">
        <v>0</v>
      </c>
      <c r="GP275" s="125">
        <v>0</v>
      </c>
      <c r="GQ275" s="125">
        <v>0</v>
      </c>
      <c r="GR275" s="125">
        <v>166.47</v>
      </c>
      <c r="GS275" s="125">
        <v>16.646999999999998</v>
      </c>
      <c r="GT275" s="125">
        <v>131405.09000000003</v>
      </c>
      <c r="GU275" s="125">
        <v>13140.509000000002</v>
      </c>
      <c r="GV275" s="125">
        <v>-174910.81000000003</v>
      </c>
      <c r="GW275" s="125">
        <v>-17491.081000000002</v>
      </c>
      <c r="GX275" s="55">
        <v>0</v>
      </c>
      <c r="GY275" s="55">
        <v>0</v>
      </c>
      <c r="GZ275" s="55">
        <v>0</v>
      </c>
      <c r="HA275" s="55">
        <v>0</v>
      </c>
      <c r="HB275" s="172" t="s">
        <v>267</v>
      </c>
      <c r="HC275" s="123">
        <v>1</v>
      </c>
      <c r="HD275" s="153">
        <v>3.3333333333333333E-2</v>
      </c>
      <c r="HE275" s="123">
        <v>0</v>
      </c>
      <c r="HF275" s="153">
        <v>0</v>
      </c>
      <c r="HG275" s="123">
        <v>94</v>
      </c>
      <c r="HH275" s="153">
        <v>3.1333333333333333</v>
      </c>
      <c r="HI275" s="123">
        <v>2</v>
      </c>
      <c r="HJ275" s="153">
        <v>0.2</v>
      </c>
      <c r="HK275" s="123">
        <v>12</v>
      </c>
      <c r="HL275" s="153">
        <v>0.4</v>
      </c>
      <c r="HM275" s="123">
        <v>0</v>
      </c>
      <c r="HN275" s="153">
        <v>0</v>
      </c>
      <c r="HO275" s="123">
        <v>11</v>
      </c>
      <c r="HP275" s="153">
        <v>0.36666666666666664</v>
      </c>
      <c r="HQ275" s="123">
        <v>6</v>
      </c>
      <c r="HR275" s="153">
        <v>0.2</v>
      </c>
      <c r="HS275" s="123">
        <v>0</v>
      </c>
      <c r="HT275" s="153">
        <v>0</v>
      </c>
      <c r="HU275" s="123">
        <v>0</v>
      </c>
      <c r="HV275" s="153">
        <v>0</v>
      </c>
      <c r="HW275" s="123"/>
      <c r="HX275" s="123"/>
      <c r="HY275" s="153"/>
      <c r="HZ275" s="123">
        <v>193</v>
      </c>
      <c r="IA275" s="153">
        <v>6.4333333333333327</v>
      </c>
      <c r="IB275" s="123">
        <v>0</v>
      </c>
      <c r="IC275" s="153">
        <v>0</v>
      </c>
      <c r="ID275" s="123">
        <v>118</v>
      </c>
      <c r="IE275" s="153">
        <v>3.9333333333333336</v>
      </c>
      <c r="IF275" s="123">
        <v>13</v>
      </c>
      <c r="IG275" s="153">
        <v>1.3</v>
      </c>
      <c r="IH275" s="123">
        <v>70</v>
      </c>
      <c r="II275" s="153">
        <v>2.333333333333333</v>
      </c>
      <c r="IJ275" s="123">
        <v>16</v>
      </c>
      <c r="IK275" s="153">
        <v>1.6</v>
      </c>
      <c r="IL275" s="95">
        <v>8</v>
      </c>
      <c r="IM275" s="95">
        <v>7</v>
      </c>
      <c r="IN275" s="95">
        <v>2</v>
      </c>
      <c r="IO275" s="95">
        <v>4</v>
      </c>
      <c r="IP275" s="95">
        <v>2</v>
      </c>
      <c r="IQ275" s="113">
        <v>57.14</v>
      </c>
      <c r="IR275" s="113">
        <v>100</v>
      </c>
      <c r="IS275" s="113">
        <v>15.75</v>
      </c>
      <c r="IT275" s="95">
        <v>22</v>
      </c>
      <c r="IU275" s="95">
        <v>0</v>
      </c>
      <c r="IV275" s="113">
        <v>0</v>
      </c>
      <c r="IW275" s="95" t="s">
        <v>1900</v>
      </c>
      <c r="IX275" s="95" t="s">
        <v>1900</v>
      </c>
      <c r="IY275" s="124" t="s">
        <v>1900</v>
      </c>
      <c r="IZ275" s="124" t="s">
        <v>1900</v>
      </c>
      <c r="JA275" s="182" t="s">
        <v>267</v>
      </c>
      <c r="JB275" s="182">
        <v>0</v>
      </c>
      <c r="JC275" s="230">
        <v>0</v>
      </c>
      <c r="JD275" s="205"/>
    </row>
    <row r="276" spans="1:264" s="35" customFormat="1" ht="29.25" hidden="1" customHeight="1">
      <c r="A276" s="122" t="s">
        <v>452</v>
      </c>
      <c r="B276" s="158" t="s">
        <v>1684</v>
      </c>
      <c r="C276" s="158" t="s">
        <v>1763</v>
      </c>
      <c r="D276" s="55">
        <v>91</v>
      </c>
      <c r="E276" s="158" t="s">
        <v>912</v>
      </c>
      <c r="F276" s="145">
        <v>283</v>
      </c>
      <c r="G276" s="55" t="s">
        <v>2283</v>
      </c>
      <c r="H276" s="123">
        <v>16</v>
      </c>
      <c r="I276" s="123">
        <v>31</v>
      </c>
      <c r="J276" s="124">
        <v>1.9375</v>
      </c>
      <c r="K276" s="124">
        <v>30.9</v>
      </c>
      <c r="L276" s="123">
        <v>6</v>
      </c>
      <c r="M276" s="123">
        <v>25</v>
      </c>
      <c r="N276" s="123">
        <v>0</v>
      </c>
      <c r="O276" s="123">
        <v>1</v>
      </c>
      <c r="P276" s="123">
        <v>1</v>
      </c>
      <c r="Q276" s="123">
        <v>1</v>
      </c>
      <c r="R276" s="123">
        <v>2</v>
      </c>
      <c r="S276" s="123">
        <v>4</v>
      </c>
      <c r="T276" s="123">
        <v>2</v>
      </c>
      <c r="U276" s="123">
        <v>5</v>
      </c>
      <c r="V276" s="123">
        <v>3</v>
      </c>
      <c r="W276" s="123">
        <v>5</v>
      </c>
      <c r="X276" s="123">
        <v>3</v>
      </c>
      <c r="Y276" s="123">
        <v>3</v>
      </c>
      <c r="Z276" s="123">
        <v>1</v>
      </c>
      <c r="AA276" s="123">
        <v>3</v>
      </c>
      <c r="AB276" s="123">
        <v>9</v>
      </c>
      <c r="AC276" s="123">
        <v>7</v>
      </c>
      <c r="AD276" s="123">
        <v>0</v>
      </c>
      <c r="AE276" s="123">
        <v>26</v>
      </c>
      <c r="AF276" s="123">
        <v>5</v>
      </c>
      <c r="AG276" s="123">
        <v>0</v>
      </c>
      <c r="AH276" s="123">
        <v>0</v>
      </c>
      <c r="AI276" s="123">
        <v>6</v>
      </c>
      <c r="AJ276" s="123">
        <v>2</v>
      </c>
      <c r="AK276" s="123">
        <v>0</v>
      </c>
      <c r="AL276" s="123">
        <v>0</v>
      </c>
      <c r="AM276" s="123">
        <v>0</v>
      </c>
      <c r="AN276" s="125">
        <v>1120.0625</v>
      </c>
      <c r="AO276" s="125">
        <v>1318.5</v>
      </c>
      <c r="AP276" s="123">
        <v>0</v>
      </c>
      <c r="AQ276" s="123">
        <v>0</v>
      </c>
      <c r="AR276" s="123">
        <v>3</v>
      </c>
      <c r="AS276" s="123">
        <v>1</v>
      </c>
      <c r="AT276" s="123">
        <v>1</v>
      </c>
      <c r="AU276" s="123">
        <v>0</v>
      </c>
      <c r="AV276" s="123">
        <v>1</v>
      </c>
      <c r="AW276" s="123">
        <v>0</v>
      </c>
      <c r="AX276" s="123">
        <v>0</v>
      </c>
      <c r="AY276" s="123">
        <v>0</v>
      </c>
      <c r="AZ276" s="123">
        <v>10</v>
      </c>
      <c r="BA276" s="125">
        <v>57422.875</v>
      </c>
      <c r="BB276" s="125">
        <v>57263</v>
      </c>
      <c r="BC276" s="123">
        <v>0</v>
      </c>
      <c r="BD276" s="123">
        <v>0</v>
      </c>
      <c r="BE276" s="123">
        <v>4</v>
      </c>
      <c r="BF276" s="123">
        <v>1</v>
      </c>
      <c r="BG276" s="123">
        <v>0</v>
      </c>
      <c r="BH276" s="123">
        <v>1</v>
      </c>
      <c r="BI276" s="123">
        <v>0</v>
      </c>
      <c r="BJ276" s="123">
        <v>0</v>
      </c>
      <c r="BK276" s="123">
        <v>0</v>
      </c>
      <c r="BL276" s="123">
        <v>2</v>
      </c>
      <c r="BM276" s="123">
        <v>0</v>
      </c>
      <c r="BN276" s="123">
        <v>0</v>
      </c>
      <c r="BO276" s="123">
        <v>1</v>
      </c>
      <c r="BP276" s="123">
        <v>1</v>
      </c>
      <c r="BQ276" s="123">
        <v>1</v>
      </c>
      <c r="BR276" s="123">
        <v>1</v>
      </c>
      <c r="BS276" s="123">
        <v>0</v>
      </c>
      <c r="BT276" s="123">
        <v>0</v>
      </c>
      <c r="BU276" s="123">
        <v>1</v>
      </c>
      <c r="BV276" s="123">
        <v>0</v>
      </c>
      <c r="BW276" s="123">
        <v>3</v>
      </c>
      <c r="BX276" s="123">
        <v>8</v>
      </c>
      <c r="BY276" s="125">
        <v>90733.5</v>
      </c>
      <c r="BZ276" s="125">
        <v>84375.5</v>
      </c>
      <c r="CA276" s="123">
        <v>0</v>
      </c>
      <c r="CB276" s="125"/>
      <c r="CC276" s="125"/>
      <c r="CD276" s="123">
        <v>8</v>
      </c>
      <c r="CE276" s="125">
        <v>24112.25</v>
      </c>
      <c r="CF276" s="125">
        <v>16698</v>
      </c>
      <c r="CG276" s="123">
        <v>5</v>
      </c>
      <c r="CH276" s="123">
        <v>1</v>
      </c>
      <c r="CI276" s="123">
        <v>4</v>
      </c>
      <c r="CJ276" s="123">
        <v>4</v>
      </c>
      <c r="CK276" s="123">
        <v>2</v>
      </c>
      <c r="CL276" s="123">
        <v>2</v>
      </c>
      <c r="CM276" s="126">
        <v>0.125</v>
      </c>
      <c r="CN276" s="123">
        <v>7</v>
      </c>
      <c r="CO276" s="126">
        <v>0.4375</v>
      </c>
      <c r="CP276" s="123">
        <v>3</v>
      </c>
      <c r="CQ276" s="123">
        <v>0</v>
      </c>
      <c r="CR276" s="126">
        <v>0</v>
      </c>
      <c r="CS276" s="123">
        <v>0</v>
      </c>
      <c r="CT276" s="126">
        <f t="shared" si="53"/>
        <v>0</v>
      </c>
      <c r="CU276" s="123">
        <v>5</v>
      </c>
      <c r="CV276" s="126">
        <f t="shared" si="54"/>
        <v>0.3125</v>
      </c>
      <c r="CW276" s="123">
        <v>0</v>
      </c>
      <c r="CX276" s="126">
        <f t="shared" si="55"/>
        <v>0</v>
      </c>
      <c r="CY276" s="123">
        <v>4</v>
      </c>
      <c r="CZ276" s="126">
        <f t="shared" si="56"/>
        <v>0.25</v>
      </c>
      <c r="DA276" s="122" t="s">
        <v>2273</v>
      </c>
      <c r="DB276" s="55"/>
      <c r="DC276" s="55">
        <v>0</v>
      </c>
      <c r="DD276" s="55">
        <v>0</v>
      </c>
      <c r="DE276" s="78" t="s">
        <v>267</v>
      </c>
      <c r="DF276" s="127" t="s">
        <v>267</v>
      </c>
      <c r="DG276" s="78" t="s">
        <v>267</v>
      </c>
      <c r="DH276" s="127" t="s">
        <v>267</v>
      </c>
      <c r="DI276" s="78" t="s">
        <v>267</v>
      </c>
      <c r="DJ276" s="127" t="s">
        <v>267</v>
      </c>
      <c r="DK276" s="78" t="s">
        <v>267</v>
      </c>
      <c r="DL276" s="127" t="s">
        <v>267</v>
      </c>
      <c r="DM276" s="127" t="s">
        <v>267</v>
      </c>
      <c r="DN276" s="55" t="s">
        <v>1897</v>
      </c>
      <c r="DO276" s="69" t="s">
        <v>897</v>
      </c>
      <c r="DP276" s="55" t="s">
        <v>1898</v>
      </c>
      <c r="DQ276" s="55" t="s">
        <v>1904</v>
      </c>
      <c r="DR276" s="127" t="s">
        <v>913</v>
      </c>
      <c r="DS276" s="169"/>
      <c r="DT276" s="77"/>
      <c r="DU276" s="78" t="s">
        <v>267</v>
      </c>
      <c r="DV276" s="123">
        <v>41</v>
      </c>
      <c r="DW276" s="123">
        <v>16</v>
      </c>
      <c r="DX276" s="55">
        <v>0</v>
      </c>
      <c r="DY276" s="55">
        <v>25</v>
      </c>
      <c r="DZ276" s="55">
        <v>0</v>
      </c>
      <c r="EA276" s="55">
        <v>8</v>
      </c>
      <c r="EB276" s="123">
        <v>24</v>
      </c>
      <c r="EC276" s="55">
        <v>6</v>
      </c>
      <c r="ED276" s="55">
        <v>3</v>
      </c>
      <c r="EE276" s="55">
        <v>0</v>
      </c>
      <c r="EF276" s="55">
        <v>0</v>
      </c>
      <c r="EG276" s="55">
        <v>0</v>
      </c>
      <c r="EH276" s="78">
        <v>16</v>
      </c>
      <c r="EI276" s="78">
        <v>0</v>
      </c>
      <c r="EJ276" s="127" t="s">
        <v>268</v>
      </c>
      <c r="EK276" s="127" t="s">
        <v>269</v>
      </c>
      <c r="EL276" s="81">
        <v>30347</v>
      </c>
      <c r="EM276" s="78">
        <v>37</v>
      </c>
      <c r="EN276" s="78" t="s">
        <v>914</v>
      </c>
      <c r="EO276" s="85"/>
      <c r="EP276" s="78">
        <v>1.1599999999999999</v>
      </c>
      <c r="EQ276" s="263">
        <v>16256.8502251723</v>
      </c>
      <c r="ER276" s="263">
        <v>34779.270848137101</v>
      </c>
      <c r="ES276" s="84">
        <f t="shared" si="57"/>
        <v>18522.420622964801</v>
      </c>
      <c r="ET276" s="113">
        <f t="shared" si="58"/>
        <v>0.53257070005413654</v>
      </c>
      <c r="EU276" s="55">
        <v>0</v>
      </c>
      <c r="EV276" s="55">
        <v>0</v>
      </c>
      <c r="EW276" s="55" t="s">
        <v>1898</v>
      </c>
      <c r="EX276" s="78" t="s">
        <v>915</v>
      </c>
      <c r="EY276" s="158"/>
      <c r="EZ276" s="158"/>
      <c r="FA276" s="78" t="s">
        <v>267</v>
      </c>
      <c r="FB276" s="55" t="s">
        <v>51</v>
      </c>
      <c r="FC276" s="55" t="s">
        <v>1898</v>
      </c>
      <c r="FD276" s="122"/>
      <c r="FE276" s="55"/>
      <c r="FF276" s="127" t="s">
        <v>272</v>
      </c>
      <c r="FG276" s="55" t="s">
        <v>1904</v>
      </c>
      <c r="FH276" s="78" t="s">
        <v>267</v>
      </c>
      <c r="FI276" s="78" t="s">
        <v>267</v>
      </c>
      <c r="FJ276" s="55"/>
      <c r="FK276" s="55"/>
      <c r="FL276" s="78" t="s">
        <v>267</v>
      </c>
      <c r="FM276" s="55"/>
      <c r="FN276" s="55" t="s">
        <v>1900</v>
      </c>
      <c r="FO276" s="55" t="s">
        <v>1900</v>
      </c>
      <c r="FP276" s="55">
        <v>0</v>
      </c>
      <c r="FQ276" s="125" t="s">
        <v>2284</v>
      </c>
      <c r="FR276" s="125" t="s">
        <v>2284</v>
      </c>
      <c r="FS276" s="55" t="s">
        <v>1920</v>
      </c>
      <c r="FT276" s="55" t="s">
        <v>1920</v>
      </c>
      <c r="FU276" s="55">
        <v>0</v>
      </c>
      <c r="FV276" s="125">
        <v>0</v>
      </c>
      <c r="FW276" s="55">
        <v>0</v>
      </c>
      <c r="FX276" s="125">
        <v>43073.2</v>
      </c>
      <c r="FY276" s="55">
        <v>0</v>
      </c>
      <c r="FZ276" s="125">
        <v>0</v>
      </c>
      <c r="GA276" s="55" t="s">
        <v>1900</v>
      </c>
      <c r="GB276" s="55" t="s">
        <v>1900</v>
      </c>
      <c r="GC276" s="55" t="s">
        <v>1900</v>
      </c>
      <c r="GD276" s="124">
        <v>0</v>
      </c>
      <c r="GE276" s="124">
        <v>31.25</v>
      </c>
      <c r="GF276" s="125">
        <v>0</v>
      </c>
      <c r="GG276" s="125">
        <v>0</v>
      </c>
      <c r="GH276" s="125">
        <v>288739.13999999996</v>
      </c>
      <c r="GI276" s="125">
        <v>18046.196249999997</v>
      </c>
      <c r="GJ276" s="125">
        <v>11368.58</v>
      </c>
      <c r="GK276" s="125">
        <v>710.53625</v>
      </c>
      <c r="GL276" s="125">
        <v>27191.22</v>
      </c>
      <c r="GM276" s="125">
        <v>1699.4512500000001</v>
      </c>
      <c r="GN276" s="125">
        <v>7749.27</v>
      </c>
      <c r="GO276" s="125">
        <v>484.32937500000003</v>
      </c>
      <c r="GP276" s="125">
        <v>0</v>
      </c>
      <c r="GQ276" s="125">
        <v>0</v>
      </c>
      <c r="GR276" s="125">
        <v>32.42</v>
      </c>
      <c r="GS276" s="125">
        <v>2.0262500000000001</v>
      </c>
      <c r="GT276" s="125">
        <v>242397.64999999997</v>
      </c>
      <c r="GU276" s="125">
        <v>15149.853124999998</v>
      </c>
      <c r="GV276" s="125">
        <v>-286024.34999999998</v>
      </c>
      <c r="GW276" s="125">
        <v>-17876.521874999999</v>
      </c>
      <c r="GX276" s="55">
        <v>0</v>
      </c>
      <c r="GY276" s="55">
        <v>0</v>
      </c>
      <c r="GZ276" s="55">
        <v>0</v>
      </c>
      <c r="HA276" s="55">
        <v>0</v>
      </c>
      <c r="HB276" s="172" t="s">
        <v>267</v>
      </c>
      <c r="HC276" s="123">
        <v>6</v>
      </c>
      <c r="HD276" s="153">
        <v>0.125</v>
      </c>
      <c r="HE276" s="123">
        <v>0</v>
      </c>
      <c r="HF276" s="153">
        <v>0</v>
      </c>
      <c r="HG276" s="123">
        <v>180</v>
      </c>
      <c r="HH276" s="153">
        <v>3.75</v>
      </c>
      <c r="HI276" s="123">
        <v>9</v>
      </c>
      <c r="HJ276" s="153">
        <v>0.5625</v>
      </c>
      <c r="HK276" s="123">
        <v>15</v>
      </c>
      <c r="HL276" s="153">
        <v>0.3125</v>
      </c>
      <c r="HM276" s="123">
        <v>2</v>
      </c>
      <c r="HN276" s="153">
        <v>0.125</v>
      </c>
      <c r="HO276" s="123">
        <v>85</v>
      </c>
      <c r="HP276" s="153">
        <v>1.7708333333333333</v>
      </c>
      <c r="HQ276" s="123">
        <v>15</v>
      </c>
      <c r="HR276" s="153">
        <v>0.3125</v>
      </c>
      <c r="HS276" s="123">
        <v>1</v>
      </c>
      <c r="HT276" s="153">
        <v>0.5</v>
      </c>
      <c r="HU276" s="123">
        <v>1</v>
      </c>
      <c r="HV276" s="153">
        <v>0.5</v>
      </c>
      <c r="HW276" s="123"/>
      <c r="HX276" s="123"/>
      <c r="HY276" s="153"/>
      <c r="HZ276" s="123">
        <v>779</v>
      </c>
      <c r="IA276" s="153">
        <v>16.229166666666668</v>
      </c>
      <c r="IB276" s="123">
        <v>0</v>
      </c>
      <c r="IC276" s="153">
        <v>0</v>
      </c>
      <c r="ID276" s="123">
        <v>350</v>
      </c>
      <c r="IE276" s="153">
        <v>7.291666666666667</v>
      </c>
      <c r="IF276" s="123">
        <v>23</v>
      </c>
      <c r="IG276" s="153">
        <v>1.4375</v>
      </c>
      <c r="IH276" s="123">
        <v>130</v>
      </c>
      <c r="II276" s="153">
        <v>2.7083333333333335</v>
      </c>
      <c r="IJ276" s="123">
        <v>24</v>
      </c>
      <c r="IK276" s="153">
        <v>1.5</v>
      </c>
      <c r="IL276" s="95">
        <v>7</v>
      </c>
      <c r="IM276" s="95">
        <v>5</v>
      </c>
      <c r="IN276" s="95">
        <v>2</v>
      </c>
      <c r="IO276" s="95">
        <v>4</v>
      </c>
      <c r="IP276" s="95">
        <v>1</v>
      </c>
      <c r="IQ276" s="113">
        <v>80</v>
      </c>
      <c r="IR276" s="113">
        <v>50</v>
      </c>
      <c r="IS276" s="113">
        <v>2.29</v>
      </c>
      <c r="IT276" s="95">
        <v>22</v>
      </c>
      <c r="IU276" s="95">
        <v>8</v>
      </c>
      <c r="IV276" s="113">
        <v>0.5</v>
      </c>
      <c r="IW276" s="95" t="s">
        <v>1900</v>
      </c>
      <c r="IX276" s="95" t="s">
        <v>1900</v>
      </c>
      <c r="IY276" s="124" t="s">
        <v>1900</v>
      </c>
      <c r="IZ276" s="124" t="s">
        <v>1900</v>
      </c>
      <c r="JA276" s="182" t="s">
        <v>267</v>
      </c>
      <c r="JB276" s="182">
        <v>0</v>
      </c>
      <c r="JC276" s="230">
        <v>0</v>
      </c>
      <c r="JD276" s="205"/>
    </row>
    <row r="277" spans="1:264" s="35" customFormat="1" ht="29.25" hidden="1" customHeight="1">
      <c r="A277" s="122" t="s">
        <v>452</v>
      </c>
      <c r="B277" s="158" t="s">
        <v>1684</v>
      </c>
      <c r="C277" s="158" t="s">
        <v>1763</v>
      </c>
      <c r="D277" s="55">
        <v>91</v>
      </c>
      <c r="E277" s="158" t="s">
        <v>917</v>
      </c>
      <c r="F277" s="145">
        <v>260</v>
      </c>
      <c r="G277" s="55" t="s">
        <v>2283</v>
      </c>
      <c r="H277" s="123">
        <v>29</v>
      </c>
      <c r="I277" s="123">
        <v>60</v>
      </c>
      <c r="J277" s="124">
        <v>2.0689655</v>
      </c>
      <c r="K277" s="124">
        <v>43.868965500000002</v>
      </c>
      <c r="L277" s="123">
        <v>26</v>
      </c>
      <c r="M277" s="123">
        <v>34</v>
      </c>
      <c r="N277" s="123">
        <v>1</v>
      </c>
      <c r="O277" s="123">
        <v>1</v>
      </c>
      <c r="P277" s="123">
        <v>1</v>
      </c>
      <c r="Q277" s="123">
        <v>3</v>
      </c>
      <c r="R277" s="123">
        <v>3</v>
      </c>
      <c r="S277" s="123">
        <v>10</v>
      </c>
      <c r="T277" s="123">
        <v>3</v>
      </c>
      <c r="U277" s="123">
        <v>7</v>
      </c>
      <c r="V277" s="123">
        <v>4</v>
      </c>
      <c r="W277" s="123">
        <v>1</v>
      </c>
      <c r="X277" s="123">
        <v>11</v>
      </c>
      <c r="Y277" s="123">
        <v>14</v>
      </c>
      <c r="Z277" s="123">
        <v>1</v>
      </c>
      <c r="AA277" s="123">
        <v>5</v>
      </c>
      <c r="AB277" s="123">
        <v>27</v>
      </c>
      <c r="AC277" s="123">
        <v>26</v>
      </c>
      <c r="AD277" s="123">
        <v>2</v>
      </c>
      <c r="AE277" s="123">
        <v>54</v>
      </c>
      <c r="AF277" s="123">
        <v>4</v>
      </c>
      <c r="AG277" s="123">
        <v>0</v>
      </c>
      <c r="AH277" s="123">
        <v>0</v>
      </c>
      <c r="AI277" s="123">
        <v>9</v>
      </c>
      <c r="AJ277" s="123">
        <v>4</v>
      </c>
      <c r="AK277" s="123">
        <v>0</v>
      </c>
      <c r="AL277" s="123">
        <v>4</v>
      </c>
      <c r="AM277" s="123">
        <v>0</v>
      </c>
      <c r="AN277" s="125">
        <v>843.13793103448279</v>
      </c>
      <c r="AO277" s="125">
        <v>532</v>
      </c>
      <c r="AP277" s="123">
        <v>1</v>
      </c>
      <c r="AQ277" s="123">
        <v>0</v>
      </c>
      <c r="AR277" s="123">
        <v>5</v>
      </c>
      <c r="AS277" s="123">
        <v>5</v>
      </c>
      <c r="AT277" s="123">
        <v>1</v>
      </c>
      <c r="AU277" s="123">
        <v>3</v>
      </c>
      <c r="AV277" s="123">
        <v>1</v>
      </c>
      <c r="AW277" s="123">
        <v>2</v>
      </c>
      <c r="AX277" s="123">
        <v>0</v>
      </c>
      <c r="AY277" s="123">
        <v>1</v>
      </c>
      <c r="AZ277" s="123">
        <v>10</v>
      </c>
      <c r="BA277" s="125">
        <v>42009.379310344826</v>
      </c>
      <c r="BB277" s="125">
        <v>22620</v>
      </c>
      <c r="BC277" s="123">
        <v>1</v>
      </c>
      <c r="BD277" s="123">
        <v>2</v>
      </c>
      <c r="BE277" s="123">
        <v>5</v>
      </c>
      <c r="BF277" s="123">
        <v>4</v>
      </c>
      <c r="BG277" s="123">
        <v>3</v>
      </c>
      <c r="BH277" s="123">
        <v>1</v>
      </c>
      <c r="BI277" s="123">
        <v>2</v>
      </c>
      <c r="BJ277" s="123">
        <v>0</v>
      </c>
      <c r="BK277" s="123">
        <v>1</v>
      </c>
      <c r="BL277" s="123">
        <v>0</v>
      </c>
      <c r="BM277" s="123">
        <v>1</v>
      </c>
      <c r="BN277" s="123">
        <v>0</v>
      </c>
      <c r="BO277" s="123">
        <v>2</v>
      </c>
      <c r="BP277" s="123">
        <v>0</v>
      </c>
      <c r="BQ277" s="123">
        <v>1</v>
      </c>
      <c r="BR277" s="123">
        <v>1</v>
      </c>
      <c r="BS277" s="123">
        <v>0</v>
      </c>
      <c r="BT277" s="123">
        <v>2</v>
      </c>
      <c r="BU277" s="123">
        <v>0</v>
      </c>
      <c r="BV277" s="123">
        <v>0</v>
      </c>
      <c r="BW277" s="123">
        <v>3</v>
      </c>
      <c r="BX277" s="123">
        <v>11</v>
      </c>
      <c r="BY277" s="125">
        <v>74145.454545454544</v>
      </c>
      <c r="BZ277" s="125">
        <v>73721</v>
      </c>
      <c r="CA277" s="123">
        <v>2</v>
      </c>
      <c r="CB277" s="125">
        <v>8303.5</v>
      </c>
      <c r="CC277" s="125">
        <v>8303.5</v>
      </c>
      <c r="CD277" s="123">
        <v>16</v>
      </c>
      <c r="CE277" s="125">
        <v>24129.0625</v>
      </c>
      <c r="CF277" s="125">
        <v>19794</v>
      </c>
      <c r="CG277" s="123">
        <v>15</v>
      </c>
      <c r="CH277" s="123">
        <v>4</v>
      </c>
      <c r="CI277" s="123">
        <v>4</v>
      </c>
      <c r="CJ277" s="123">
        <v>5</v>
      </c>
      <c r="CK277" s="123">
        <v>1</v>
      </c>
      <c r="CL277" s="123">
        <v>1</v>
      </c>
      <c r="CM277" s="126">
        <v>3.4482758620689655E-2</v>
      </c>
      <c r="CN277" s="123">
        <v>6</v>
      </c>
      <c r="CO277" s="126">
        <v>0.20689655172413793</v>
      </c>
      <c r="CP277" s="123">
        <v>9</v>
      </c>
      <c r="CQ277" s="123">
        <v>2</v>
      </c>
      <c r="CR277" s="126">
        <v>3.3333333333333333E-2</v>
      </c>
      <c r="CS277" s="123">
        <v>1</v>
      </c>
      <c r="CT277" s="126">
        <f t="shared" si="53"/>
        <v>3.4482758620689655E-2</v>
      </c>
      <c r="CU277" s="123">
        <v>23</v>
      </c>
      <c r="CV277" s="126">
        <f t="shared" si="54"/>
        <v>0.7931034482758621</v>
      </c>
      <c r="CW277" s="123">
        <v>0</v>
      </c>
      <c r="CX277" s="126">
        <f t="shared" si="55"/>
        <v>0</v>
      </c>
      <c r="CY277" s="123">
        <v>17</v>
      </c>
      <c r="CZ277" s="126">
        <f t="shared" si="56"/>
        <v>0.58620689655172409</v>
      </c>
      <c r="DA277" s="122" t="s">
        <v>2273</v>
      </c>
      <c r="DB277" s="55"/>
      <c r="DC277" s="55">
        <v>0</v>
      </c>
      <c r="DD277" s="55">
        <v>0</v>
      </c>
      <c r="DE277" s="78" t="s">
        <v>267</v>
      </c>
      <c r="DF277" s="127" t="s">
        <v>267</v>
      </c>
      <c r="DG277" s="78" t="s">
        <v>267</v>
      </c>
      <c r="DH277" s="127" t="s">
        <v>267</v>
      </c>
      <c r="DI277" s="78" t="s">
        <v>267</v>
      </c>
      <c r="DJ277" s="127" t="s">
        <v>267</v>
      </c>
      <c r="DK277" s="78" t="s">
        <v>267</v>
      </c>
      <c r="DL277" s="127" t="s">
        <v>267</v>
      </c>
      <c r="DM277" s="127" t="s">
        <v>267</v>
      </c>
      <c r="DN277" s="55" t="s">
        <v>1897</v>
      </c>
      <c r="DO277" s="69" t="s">
        <v>897</v>
      </c>
      <c r="DP277" s="55" t="s">
        <v>1898</v>
      </c>
      <c r="DQ277" s="55" t="s">
        <v>1904</v>
      </c>
      <c r="DR277" s="127" t="s">
        <v>918</v>
      </c>
      <c r="DS277" s="169"/>
      <c r="DT277" s="77"/>
      <c r="DU277" s="78" t="s">
        <v>267</v>
      </c>
      <c r="DV277" s="123">
        <v>38</v>
      </c>
      <c r="DW277" s="123">
        <v>29</v>
      </c>
      <c r="DX277" s="55">
        <v>0</v>
      </c>
      <c r="DY277" s="55">
        <v>9</v>
      </c>
      <c r="DZ277" s="55">
        <v>0</v>
      </c>
      <c r="EA277" s="55">
        <v>2</v>
      </c>
      <c r="EB277" s="123">
        <v>13</v>
      </c>
      <c r="EC277" s="55">
        <v>19</v>
      </c>
      <c r="ED277" s="55">
        <v>3</v>
      </c>
      <c r="EE277" s="55">
        <v>1</v>
      </c>
      <c r="EF277" s="55">
        <v>0</v>
      </c>
      <c r="EG277" s="55">
        <v>0</v>
      </c>
      <c r="EH277" s="78">
        <v>31</v>
      </c>
      <c r="EI277" s="78">
        <v>0</v>
      </c>
      <c r="EJ277" s="127" t="s">
        <v>268</v>
      </c>
      <c r="EK277" s="127" t="s">
        <v>269</v>
      </c>
      <c r="EL277" s="81">
        <v>26572</v>
      </c>
      <c r="EM277" s="78">
        <v>48</v>
      </c>
      <c r="EN277" s="78" t="s">
        <v>903</v>
      </c>
      <c r="EO277" s="85"/>
      <c r="EP277" s="78">
        <v>3.24</v>
      </c>
      <c r="EQ277" s="263">
        <v>28466.7898033286</v>
      </c>
      <c r="ER277" s="263">
        <v>102600.39937680701</v>
      </c>
      <c r="ES277" s="84">
        <f t="shared" si="57"/>
        <v>74133.609573478403</v>
      </c>
      <c r="ET277" s="113">
        <f t="shared" si="58"/>
        <v>0.72254698835252706</v>
      </c>
      <c r="EU277" s="55">
        <v>0</v>
      </c>
      <c r="EV277" s="55">
        <v>0</v>
      </c>
      <c r="EW277" s="55" t="s">
        <v>1898</v>
      </c>
      <c r="EX277" s="78" t="s">
        <v>919</v>
      </c>
      <c r="EY277" s="158"/>
      <c r="EZ277" s="158"/>
      <c r="FA277" s="78" t="s">
        <v>267</v>
      </c>
      <c r="FB277" s="55" t="s">
        <v>51</v>
      </c>
      <c r="FC277" s="55" t="s">
        <v>1898</v>
      </c>
      <c r="FD277" s="122"/>
      <c r="FE277" s="55"/>
      <c r="FF277" s="127" t="s">
        <v>272</v>
      </c>
      <c r="FG277" s="55" t="s">
        <v>1904</v>
      </c>
      <c r="FH277" s="78" t="s">
        <v>267</v>
      </c>
      <c r="FI277" s="78" t="s">
        <v>267</v>
      </c>
      <c r="FJ277" s="55"/>
      <c r="FK277" s="55"/>
      <c r="FL277" s="78" t="s">
        <v>267</v>
      </c>
      <c r="FM277" s="55"/>
      <c r="FN277" s="55" t="s">
        <v>1900</v>
      </c>
      <c r="FO277" s="55" t="s">
        <v>1900</v>
      </c>
      <c r="FP277" s="55">
        <v>0</v>
      </c>
      <c r="FQ277" s="125" t="s">
        <v>2284</v>
      </c>
      <c r="FR277" s="125" t="s">
        <v>2284</v>
      </c>
      <c r="FS277" s="55" t="s">
        <v>1920</v>
      </c>
      <c r="FT277" s="55" t="s">
        <v>1920</v>
      </c>
      <c r="FU277" s="55">
        <v>0</v>
      </c>
      <c r="FV277" s="125">
        <v>0</v>
      </c>
      <c r="FW277" s="55">
        <v>0</v>
      </c>
      <c r="FX277" s="125">
        <v>80029.2</v>
      </c>
      <c r="FY277" s="55">
        <v>0</v>
      </c>
      <c r="FZ277" s="125">
        <v>0</v>
      </c>
      <c r="GA277" s="55" t="s">
        <v>1900</v>
      </c>
      <c r="GB277" s="55" t="s">
        <v>1900</v>
      </c>
      <c r="GC277" s="55" t="s">
        <v>1900</v>
      </c>
      <c r="GD277" s="124">
        <v>0</v>
      </c>
      <c r="GE277" s="124">
        <v>34.479999999999997</v>
      </c>
      <c r="GF277" s="125">
        <v>0</v>
      </c>
      <c r="GG277" s="125">
        <v>0</v>
      </c>
      <c r="GH277" s="125">
        <v>368942.75</v>
      </c>
      <c r="GI277" s="125">
        <v>12722.163793103447</v>
      </c>
      <c r="GJ277" s="125">
        <v>-102584.67</v>
      </c>
      <c r="GK277" s="125">
        <v>-3537.4024137931033</v>
      </c>
      <c r="GL277" s="125">
        <v>76537.42</v>
      </c>
      <c r="GM277" s="125">
        <v>2639.2213793103447</v>
      </c>
      <c r="GN277" s="125">
        <v>2129.7399999999998</v>
      </c>
      <c r="GO277" s="125">
        <v>73.439310344827575</v>
      </c>
      <c r="GP277" s="125">
        <v>0</v>
      </c>
      <c r="GQ277" s="125">
        <v>0</v>
      </c>
      <c r="GR277" s="125">
        <v>6713.7</v>
      </c>
      <c r="GS277" s="125">
        <v>231.50689655172414</v>
      </c>
      <c r="GT277" s="125">
        <v>386146.56</v>
      </c>
      <c r="GU277" s="125">
        <v>13315.398620689655</v>
      </c>
      <c r="GV277" s="125">
        <v>-364264.57</v>
      </c>
      <c r="GW277" s="125">
        <v>-12560.84724137931</v>
      </c>
      <c r="GX277" s="55">
        <v>0</v>
      </c>
      <c r="GY277" s="55">
        <v>0</v>
      </c>
      <c r="GZ277" s="55">
        <v>0</v>
      </c>
      <c r="HA277" s="55">
        <v>0</v>
      </c>
      <c r="HB277" s="172" t="s">
        <v>267</v>
      </c>
      <c r="HC277" s="123">
        <v>8</v>
      </c>
      <c r="HD277" s="153">
        <v>9.1954022988505746E-2</v>
      </c>
      <c r="HE277" s="123">
        <v>0</v>
      </c>
      <c r="HF277" s="153">
        <v>0</v>
      </c>
      <c r="HG277" s="123">
        <v>248</v>
      </c>
      <c r="HH277" s="153">
        <v>2.8505747126436782</v>
      </c>
      <c r="HI277" s="123">
        <v>8</v>
      </c>
      <c r="HJ277" s="153">
        <v>0.27586206896551724</v>
      </c>
      <c r="HK277" s="123">
        <v>48</v>
      </c>
      <c r="HL277" s="153">
        <v>0.55172413793103448</v>
      </c>
      <c r="HM277" s="123">
        <v>0</v>
      </c>
      <c r="HN277" s="153">
        <v>0</v>
      </c>
      <c r="HO277" s="123">
        <v>26</v>
      </c>
      <c r="HP277" s="153">
        <v>0.29885057471264365</v>
      </c>
      <c r="HQ277" s="123">
        <v>27</v>
      </c>
      <c r="HR277" s="153">
        <v>0.31034482758620691</v>
      </c>
      <c r="HS277" s="123">
        <v>0</v>
      </c>
      <c r="HT277" s="153">
        <v>0</v>
      </c>
      <c r="HU277" s="123">
        <v>0</v>
      </c>
      <c r="HV277" s="153">
        <v>0</v>
      </c>
      <c r="HW277" s="123"/>
      <c r="HX277" s="123"/>
      <c r="HY277" s="153"/>
      <c r="HZ277" s="123">
        <v>611</v>
      </c>
      <c r="IA277" s="153">
        <v>7.0229885057471257</v>
      </c>
      <c r="IB277" s="123">
        <v>0</v>
      </c>
      <c r="IC277" s="153">
        <v>0</v>
      </c>
      <c r="ID277" s="123">
        <v>341</v>
      </c>
      <c r="IE277" s="153">
        <v>3.9195402298850577</v>
      </c>
      <c r="IF277" s="123">
        <v>36</v>
      </c>
      <c r="IG277" s="153">
        <v>1.2413793103448276</v>
      </c>
      <c r="IH277" s="123">
        <v>205</v>
      </c>
      <c r="II277" s="153">
        <v>2.3563218390804597</v>
      </c>
      <c r="IJ277" s="123">
        <v>62</v>
      </c>
      <c r="IK277" s="153">
        <v>2.1379310344827585</v>
      </c>
      <c r="IL277" s="95">
        <v>26</v>
      </c>
      <c r="IM277" s="95">
        <v>21</v>
      </c>
      <c r="IN277" s="95">
        <v>2</v>
      </c>
      <c r="IO277" s="95">
        <v>19</v>
      </c>
      <c r="IP277" s="95">
        <v>2</v>
      </c>
      <c r="IQ277" s="113">
        <v>90.48</v>
      </c>
      <c r="IR277" s="113">
        <v>100</v>
      </c>
      <c r="IS277" s="113">
        <v>18.46</v>
      </c>
      <c r="IT277" s="95">
        <v>22</v>
      </c>
      <c r="IU277" s="95">
        <v>5</v>
      </c>
      <c r="IV277" s="113">
        <v>0.17241379310344829</v>
      </c>
      <c r="IW277" s="95" t="s">
        <v>1900</v>
      </c>
      <c r="IX277" s="95" t="s">
        <v>1900</v>
      </c>
      <c r="IY277" s="124" t="s">
        <v>1900</v>
      </c>
      <c r="IZ277" s="124" t="s">
        <v>1900</v>
      </c>
      <c r="JA277" s="182" t="s">
        <v>267</v>
      </c>
      <c r="JB277" s="182">
        <v>0</v>
      </c>
      <c r="JC277" s="230">
        <v>0</v>
      </c>
      <c r="JD277" s="205"/>
    </row>
    <row r="278" spans="1:264" s="35" customFormat="1" ht="29.25" hidden="1" customHeight="1">
      <c r="A278" s="122" t="s">
        <v>452</v>
      </c>
      <c r="B278" s="158" t="s">
        <v>1684</v>
      </c>
      <c r="C278" s="158" t="s">
        <v>1763</v>
      </c>
      <c r="D278" s="55">
        <v>91</v>
      </c>
      <c r="E278" s="158" t="s">
        <v>921</v>
      </c>
      <c r="F278" s="145">
        <v>273</v>
      </c>
      <c r="G278" s="55" t="s">
        <v>2283</v>
      </c>
      <c r="H278" s="123">
        <v>6</v>
      </c>
      <c r="I278" s="123">
        <v>11</v>
      </c>
      <c r="J278" s="124">
        <v>1.8333333000000001</v>
      </c>
      <c r="K278" s="124">
        <v>46.983333299999998</v>
      </c>
      <c r="L278" s="123">
        <v>4</v>
      </c>
      <c r="M278" s="123">
        <v>7</v>
      </c>
      <c r="N278" s="123">
        <v>0</v>
      </c>
      <c r="O278" s="123">
        <v>0</v>
      </c>
      <c r="P278" s="123">
        <v>0</v>
      </c>
      <c r="Q278" s="123">
        <v>0</v>
      </c>
      <c r="R278" s="123">
        <v>0</v>
      </c>
      <c r="S278" s="123">
        <v>0</v>
      </c>
      <c r="T278" s="123">
        <v>2</v>
      </c>
      <c r="U278" s="123">
        <v>0</v>
      </c>
      <c r="V278" s="123">
        <v>0</v>
      </c>
      <c r="W278" s="123">
        <v>0</v>
      </c>
      <c r="X278" s="123">
        <v>4</v>
      </c>
      <c r="Y278" s="123">
        <v>3</v>
      </c>
      <c r="Z278" s="123">
        <v>2</v>
      </c>
      <c r="AA278" s="123">
        <v>0</v>
      </c>
      <c r="AB278" s="123">
        <v>9</v>
      </c>
      <c r="AC278" s="123">
        <v>9</v>
      </c>
      <c r="AD278" s="123">
        <v>0</v>
      </c>
      <c r="AE278" s="123">
        <v>11</v>
      </c>
      <c r="AF278" s="123">
        <v>0</v>
      </c>
      <c r="AG278" s="123">
        <v>0</v>
      </c>
      <c r="AH278" s="123">
        <v>0</v>
      </c>
      <c r="AI278" s="123">
        <v>2</v>
      </c>
      <c r="AJ278" s="123">
        <v>1</v>
      </c>
      <c r="AK278" s="123">
        <v>0</v>
      </c>
      <c r="AL278" s="123">
        <v>0</v>
      </c>
      <c r="AM278" s="123">
        <v>0</v>
      </c>
      <c r="AN278" s="125">
        <v>738.33333333333337</v>
      </c>
      <c r="AO278" s="125">
        <v>571.5</v>
      </c>
      <c r="AP278" s="123">
        <v>0</v>
      </c>
      <c r="AQ278" s="123">
        <v>1</v>
      </c>
      <c r="AR278" s="123">
        <v>1</v>
      </c>
      <c r="AS278" s="123">
        <v>0</v>
      </c>
      <c r="AT278" s="123">
        <v>0</v>
      </c>
      <c r="AU278" s="123">
        <v>2</v>
      </c>
      <c r="AV278" s="123">
        <v>0</v>
      </c>
      <c r="AW278" s="123">
        <v>0</v>
      </c>
      <c r="AX278" s="123">
        <v>0</v>
      </c>
      <c r="AY278" s="123">
        <v>0</v>
      </c>
      <c r="AZ278" s="123">
        <v>2</v>
      </c>
      <c r="BA278" s="125">
        <v>40724.5</v>
      </c>
      <c r="BB278" s="125">
        <v>33192</v>
      </c>
      <c r="BC278" s="123">
        <v>0</v>
      </c>
      <c r="BD278" s="123">
        <v>1</v>
      </c>
      <c r="BE278" s="123">
        <v>0</v>
      </c>
      <c r="BF278" s="123">
        <v>0</v>
      </c>
      <c r="BG278" s="123">
        <v>1</v>
      </c>
      <c r="BH278" s="123">
        <v>1</v>
      </c>
      <c r="BI278" s="123">
        <v>0</v>
      </c>
      <c r="BJ278" s="123">
        <v>0</v>
      </c>
      <c r="BK278" s="123">
        <v>2</v>
      </c>
      <c r="BL278" s="123">
        <v>0</v>
      </c>
      <c r="BM278" s="123">
        <v>0</v>
      </c>
      <c r="BN278" s="123">
        <v>0</v>
      </c>
      <c r="BO278" s="123">
        <v>0</v>
      </c>
      <c r="BP278" s="123">
        <v>0</v>
      </c>
      <c r="BQ278" s="123">
        <v>0</v>
      </c>
      <c r="BR278" s="123">
        <v>0</v>
      </c>
      <c r="BS278" s="123">
        <v>0</v>
      </c>
      <c r="BT278" s="123">
        <v>0</v>
      </c>
      <c r="BU278" s="123">
        <v>0</v>
      </c>
      <c r="BV278" s="123">
        <v>0</v>
      </c>
      <c r="BW278" s="123">
        <v>1</v>
      </c>
      <c r="BX278" s="123">
        <v>2</v>
      </c>
      <c r="BY278" s="125">
        <v>71775</v>
      </c>
      <c r="BZ278" s="125">
        <v>71775</v>
      </c>
      <c r="CA278" s="123">
        <v>0</v>
      </c>
      <c r="CB278" s="125"/>
      <c r="CC278" s="125"/>
      <c r="CD278" s="123">
        <v>4</v>
      </c>
      <c r="CE278" s="125">
        <v>25199.25</v>
      </c>
      <c r="CF278" s="125">
        <v>25144.5</v>
      </c>
      <c r="CG278" s="123">
        <v>1</v>
      </c>
      <c r="CH278" s="123">
        <v>3</v>
      </c>
      <c r="CI278" s="123">
        <v>1</v>
      </c>
      <c r="CJ278" s="123">
        <v>1</v>
      </c>
      <c r="CK278" s="123">
        <v>0</v>
      </c>
      <c r="CL278" s="123">
        <v>0</v>
      </c>
      <c r="CM278" s="126">
        <v>0</v>
      </c>
      <c r="CN278" s="123">
        <v>1</v>
      </c>
      <c r="CO278" s="126">
        <v>0.16666666666666666</v>
      </c>
      <c r="CP278" s="123">
        <v>1</v>
      </c>
      <c r="CQ278" s="123">
        <v>0</v>
      </c>
      <c r="CR278" s="126">
        <v>0</v>
      </c>
      <c r="CS278" s="123">
        <v>0</v>
      </c>
      <c r="CT278" s="126">
        <f t="shared" si="53"/>
        <v>0</v>
      </c>
      <c r="CU278" s="123">
        <v>5</v>
      </c>
      <c r="CV278" s="126">
        <f t="shared" si="54"/>
        <v>0.83333333333333337</v>
      </c>
      <c r="CW278" s="123">
        <v>0</v>
      </c>
      <c r="CX278" s="126">
        <f t="shared" si="55"/>
        <v>0</v>
      </c>
      <c r="CY278" s="123">
        <v>5</v>
      </c>
      <c r="CZ278" s="126">
        <f t="shared" si="56"/>
        <v>0.83333333333333337</v>
      </c>
      <c r="DA278" s="122" t="s">
        <v>2273</v>
      </c>
      <c r="DB278" s="55"/>
      <c r="DC278" s="55">
        <v>0</v>
      </c>
      <c r="DD278" s="55">
        <v>0</v>
      </c>
      <c r="DE278" s="78" t="s">
        <v>267</v>
      </c>
      <c r="DF278" s="127" t="s">
        <v>267</v>
      </c>
      <c r="DG278" s="78" t="s">
        <v>267</v>
      </c>
      <c r="DH278" s="127" t="s">
        <v>267</v>
      </c>
      <c r="DI278" s="78" t="s">
        <v>267</v>
      </c>
      <c r="DJ278" s="127" t="s">
        <v>267</v>
      </c>
      <c r="DK278" s="78" t="s">
        <v>267</v>
      </c>
      <c r="DL278" s="127" t="s">
        <v>267</v>
      </c>
      <c r="DM278" s="127" t="s">
        <v>267</v>
      </c>
      <c r="DN278" s="55" t="s">
        <v>1897</v>
      </c>
      <c r="DO278" s="69" t="s">
        <v>897</v>
      </c>
      <c r="DP278" s="55" t="s">
        <v>1898</v>
      </c>
      <c r="DQ278" s="55" t="s">
        <v>1904</v>
      </c>
      <c r="DR278" s="127" t="s">
        <v>505</v>
      </c>
      <c r="DS278" s="169"/>
      <c r="DT278" s="77"/>
      <c r="DU278" s="78" t="s">
        <v>267</v>
      </c>
      <c r="DV278" s="123">
        <v>9</v>
      </c>
      <c r="DW278" s="123">
        <v>6</v>
      </c>
      <c r="DX278" s="55">
        <v>0</v>
      </c>
      <c r="DY278" s="55">
        <v>3</v>
      </c>
      <c r="DZ278" s="55">
        <v>0</v>
      </c>
      <c r="EA278" s="55">
        <v>1</v>
      </c>
      <c r="EB278" s="123">
        <v>3</v>
      </c>
      <c r="EC278" s="55">
        <v>5</v>
      </c>
      <c r="ED278" s="55">
        <v>0</v>
      </c>
      <c r="EE278" s="55">
        <v>0</v>
      </c>
      <c r="EF278" s="55">
        <v>0</v>
      </c>
      <c r="EG278" s="55">
        <v>0</v>
      </c>
      <c r="EH278" s="78">
        <v>7</v>
      </c>
      <c r="EI278" s="78">
        <v>0</v>
      </c>
      <c r="EJ278" s="127" t="s">
        <v>268</v>
      </c>
      <c r="EK278" s="127" t="s">
        <v>269</v>
      </c>
      <c r="EL278" s="81">
        <v>27972</v>
      </c>
      <c r="EM278" s="78">
        <v>44</v>
      </c>
      <c r="EN278" s="78" t="s">
        <v>922</v>
      </c>
      <c r="EO278" s="85"/>
      <c r="EP278" s="78">
        <v>1.07</v>
      </c>
      <c r="EQ278" s="263">
        <v>6668.2379714552899</v>
      </c>
      <c r="ER278" s="263">
        <v>19066.931648971698</v>
      </c>
      <c r="ES278" s="84">
        <f t="shared" si="57"/>
        <v>12398.693677516409</v>
      </c>
      <c r="ET278" s="113">
        <f t="shared" si="58"/>
        <v>0.65027209966345501</v>
      </c>
      <c r="EU278" s="55">
        <v>0</v>
      </c>
      <c r="EV278" s="55">
        <v>0</v>
      </c>
      <c r="EW278" s="55" t="s">
        <v>1898</v>
      </c>
      <c r="EX278" s="78" t="s">
        <v>657</v>
      </c>
      <c r="EY278" s="158"/>
      <c r="EZ278" s="158"/>
      <c r="FA278" s="78" t="s">
        <v>267</v>
      </c>
      <c r="FB278" s="55" t="s">
        <v>51</v>
      </c>
      <c r="FC278" s="55" t="s">
        <v>1898</v>
      </c>
      <c r="FD278" s="122"/>
      <c r="FE278" s="55"/>
      <c r="FF278" s="127" t="s">
        <v>272</v>
      </c>
      <c r="FG278" s="55" t="s">
        <v>1904</v>
      </c>
      <c r="FH278" s="78" t="s">
        <v>267</v>
      </c>
      <c r="FI278" s="78" t="s">
        <v>267</v>
      </c>
      <c r="FJ278" s="55"/>
      <c r="FK278" s="55"/>
      <c r="FL278" s="78" t="s">
        <v>267</v>
      </c>
      <c r="FM278" s="55"/>
      <c r="FN278" s="55" t="s">
        <v>1900</v>
      </c>
      <c r="FO278" s="55" t="s">
        <v>1900</v>
      </c>
      <c r="FP278" s="55">
        <v>0</v>
      </c>
      <c r="FQ278" s="125" t="s">
        <v>2284</v>
      </c>
      <c r="FR278" s="125" t="s">
        <v>2284</v>
      </c>
      <c r="FS278" s="55" t="s">
        <v>1920</v>
      </c>
      <c r="FT278" s="55" t="s">
        <v>1920</v>
      </c>
      <c r="FU278" s="55">
        <v>0</v>
      </c>
      <c r="FV278" s="125">
        <v>0</v>
      </c>
      <c r="FW278" s="55">
        <v>0</v>
      </c>
      <c r="FX278" s="125">
        <v>55116.74</v>
      </c>
      <c r="FY278" s="55">
        <v>0</v>
      </c>
      <c r="FZ278" s="125">
        <v>0</v>
      </c>
      <c r="GA278" s="55" t="s">
        <v>1900</v>
      </c>
      <c r="GB278" s="55" t="s">
        <v>1900</v>
      </c>
      <c r="GC278" s="55" t="s">
        <v>1900</v>
      </c>
      <c r="GD278" s="124">
        <v>0</v>
      </c>
      <c r="GE278" s="124">
        <v>16.670000000000002</v>
      </c>
      <c r="GF278" s="125">
        <v>0</v>
      </c>
      <c r="GG278" s="125">
        <v>0</v>
      </c>
      <c r="GH278" s="125">
        <v>89033.439999999973</v>
      </c>
      <c r="GI278" s="125">
        <v>14838.906666666662</v>
      </c>
      <c r="GJ278" s="125">
        <v>1987.06</v>
      </c>
      <c r="GK278" s="125">
        <v>331.17666666666668</v>
      </c>
      <c r="GL278" s="125">
        <v>5369.86</v>
      </c>
      <c r="GM278" s="125">
        <v>894.97666666666657</v>
      </c>
      <c r="GN278" s="125">
        <v>0</v>
      </c>
      <c r="GO278" s="125">
        <v>0</v>
      </c>
      <c r="GP278" s="125">
        <v>0</v>
      </c>
      <c r="GQ278" s="125">
        <v>0</v>
      </c>
      <c r="GR278" s="125">
        <v>25.42</v>
      </c>
      <c r="GS278" s="125">
        <v>4.2366666666666672</v>
      </c>
      <c r="GT278" s="125">
        <v>81651.099999999977</v>
      </c>
      <c r="GU278" s="125">
        <v>13608.516666666663</v>
      </c>
      <c r="GV278" s="125">
        <v>-88076.019999999975</v>
      </c>
      <c r="GW278" s="125">
        <v>-14679.336666666662</v>
      </c>
      <c r="GX278" s="55">
        <v>0</v>
      </c>
      <c r="GY278" s="55">
        <v>0</v>
      </c>
      <c r="GZ278" s="55">
        <v>0</v>
      </c>
      <c r="HA278" s="55">
        <v>0</v>
      </c>
      <c r="HB278" s="172" t="s">
        <v>267</v>
      </c>
      <c r="HC278" s="123">
        <v>1</v>
      </c>
      <c r="HD278" s="153">
        <v>5.5555555555555552E-2</v>
      </c>
      <c r="HE278" s="123">
        <v>0</v>
      </c>
      <c r="HF278" s="153">
        <v>0</v>
      </c>
      <c r="HG278" s="123">
        <v>39</v>
      </c>
      <c r="HH278" s="153">
        <v>2.1666666666666665</v>
      </c>
      <c r="HI278" s="123">
        <v>1</v>
      </c>
      <c r="HJ278" s="153">
        <v>0.16666666666666666</v>
      </c>
      <c r="HK278" s="123">
        <v>3</v>
      </c>
      <c r="HL278" s="153">
        <v>0.16666666666666666</v>
      </c>
      <c r="HM278" s="123">
        <v>0</v>
      </c>
      <c r="HN278" s="153">
        <v>0</v>
      </c>
      <c r="HO278" s="123">
        <v>23</v>
      </c>
      <c r="HP278" s="153">
        <v>1.2777777777777779</v>
      </c>
      <c r="HQ278" s="123">
        <v>10</v>
      </c>
      <c r="HR278" s="153">
        <v>0.55555555555555558</v>
      </c>
      <c r="HS278" s="123">
        <v>0</v>
      </c>
      <c r="HT278" s="153">
        <v>0</v>
      </c>
      <c r="HU278" s="123">
        <v>0</v>
      </c>
      <c r="HV278" s="153">
        <v>0</v>
      </c>
      <c r="HW278" s="123"/>
      <c r="HX278" s="123"/>
      <c r="HY278" s="153"/>
      <c r="HZ278" s="123">
        <v>210</v>
      </c>
      <c r="IA278" s="153">
        <v>11.666666666666666</v>
      </c>
      <c r="IB278" s="123">
        <v>0</v>
      </c>
      <c r="IC278" s="153">
        <v>0</v>
      </c>
      <c r="ID278" s="123">
        <v>118</v>
      </c>
      <c r="IE278" s="153">
        <v>6.5555555555555562</v>
      </c>
      <c r="IF278" s="123">
        <v>8</v>
      </c>
      <c r="IG278" s="153">
        <v>1.3333333333333333</v>
      </c>
      <c r="IH278" s="123">
        <v>43</v>
      </c>
      <c r="II278" s="153">
        <v>2.3888888888888888</v>
      </c>
      <c r="IJ278" s="123">
        <v>14</v>
      </c>
      <c r="IK278" s="153">
        <v>2.3333333333333335</v>
      </c>
      <c r="IL278" s="95">
        <v>4</v>
      </c>
      <c r="IM278" s="95">
        <v>2</v>
      </c>
      <c r="IN278" s="95">
        <v>0</v>
      </c>
      <c r="IO278" s="95">
        <v>2</v>
      </c>
      <c r="IP278" s="95">
        <v>0</v>
      </c>
      <c r="IQ278" s="113">
        <v>100</v>
      </c>
      <c r="IR278" s="113" t="s">
        <v>1900</v>
      </c>
      <c r="IS278" s="113">
        <v>27.75</v>
      </c>
      <c r="IT278" s="95">
        <v>22</v>
      </c>
      <c r="IU278" s="95">
        <v>3</v>
      </c>
      <c r="IV278" s="113">
        <v>0.5</v>
      </c>
      <c r="IW278" s="95" t="s">
        <v>1900</v>
      </c>
      <c r="IX278" s="95" t="s">
        <v>1900</v>
      </c>
      <c r="IY278" s="124" t="s">
        <v>1900</v>
      </c>
      <c r="IZ278" s="124" t="s">
        <v>1900</v>
      </c>
      <c r="JA278" s="182" t="s">
        <v>267</v>
      </c>
      <c r="JB278" s="182">
        <v>0</v>
      </c>
      <c r="JC278" s="230">
        <v>0</v>
      </c>
      <c r="JD278" s="205"/>
    </row>
    <row r="279" spans="1:264" s="35" customFormat="1" ht="29.25" hidden="1" customHeight="1">
      <c r="A279" s="122" t="s">
        <v>452</v>
      </c>
      <c r="B279" s="158" t="s">
        <v>1684</v>
      </c>
      <c r="C279" s="158" t="s">
        <v>1763</v>
      </c>
      <c r="D279" s="55">
        <v>91</v>
      </c>
      <c r="E279" s="158" t="s">
        <v>924</v>
      </c>
      <c r="F279" s="145">
        <v>274</v>
      </c>
      <c r="G279" s="55" t="s">
        <v>2283</v>
      </c>
      <c r="H279" s="123">
        <v>5</v>
      </c>
      <c r="I279" s="123">
        <v>8</v>
      </c>
      <c r="J279" s="124">
        <v>1.6</v>
      </c>
      <c r="K279" s="124">
        <v>46.62</v>
      </c>
      <c r="L279" s="123">
        <v>2</v>
      </c>
      <c r="M279" s="123">
        <v>6</v>
      </c>
      <c r="N279" s="123">
        <v>0</v>
      </c>
      <c r="O279" s="123">
        <v>0</v>
      </c>
      <c r="P279" s="123">
        <v>0</v>
      </c>
      <c r="Q279" s="123">
        <v>2</v>
      </c>
      <c r="R279" s="123">
        <v>1</v>
      </c>
      <c r="S279" s="123">
        <v>0</v>
      </c>
      <c r="T279" s="123">
        <v>0</v>
      </c>
      <c r="U279" s="123">
        <v>1</v>
      </c>
      <c r="V279" s="123">
        <v>0</v>
      </c>
      <c r="W279" s="123">
        <v>1</v>
      </c>
      <c r="X279" s="123">
        <v>1</v>
      </c>
      <c r="Y279" s="123">
        <v>1</v>
      </c>
      <c r="Z279" s="123">
        <v>1</v>
      </c>
      <c r="AA279" s="123">
        <v>1</v>
      </c>
      <c r="AB279" s="123">
        <v>4</v>
      </c>
      <c r="AC279" s="123">
        <v>3</v>
      </c>
      <c r="AD279" s="123">
        <v>0</v>
      </c>
      <c r="AE279" s="123">
        <v>6</v>
      </c>
      <c r="AF279" s="123">
        <v>2</v>
      </c>
      <c r="AG279" s="123">
        <v>0</v>
      </c>
      <c r="AH279" s="123">
        <v>0</v>
      </c>
      <c r="AI279" s="123">
        <v>1</v>
      </c>
      <c r="AJ279" s="123">
        <v>1</v>
      </c>
      <c r="AK279" s="123">
        <v>0</v>
      </c>
      <c r="AL279" s="123">
        <v>0</v>
      </c>
      <c r="AM279" s="123">
        <v>0</v>
      </c>
      <c r="AN279" s="125">
        <v>943.2</v>
      </c>
      <c r="AO279" s="125">
        <v>852</v>
      </c>
      <c r="AP279" s="123">
        <v>0</v>
      </c>
      <c r="AQ279" s="123">
        <v>0</v>
      </c>
      <c r="AR279" s="123">
        <v>1</v>
      </c>
      <c r="AS279" s="123">
        <v>0</v>
      </c>
      <c r="AT279" s="123">
        <v>0</v>
      </c>
      <c r="AU279" s="123">
        <v>1</v>
      </c>
      <c r="AV279" s="123">
        <v>0</v>
      </c>
      <c r="AW279" s="123">
        <v>0</v>
      </c>
      <c r="AX279" s="123">
        <v>1</v>
      </c>
      <c r="AY279" s="123">
        <v>0</v>
      </c>
      <c r="AZ279" s="123">
        <v>2</v>
      </c>
      <c r="BA279" s="125">
        <v>54342.8</v>
      </c>
      <c r="BB279" s="125">
        <v>34493</v>
      </c>
      <c r="BC279" s="123">
        <v>0</v>
      </c>
      <c r="BD279" s="123">
        <v>0</v>
      </c>
      <c r="BE279" s="123">
        <v>1</v>
      </c>
      <c r="BF279" s="123">
        <v>0</v>
      </c>
      <c r="BG279" s="123">
        <v>1</v>
      </c>
      <c r="BH279" s="123">
        <v>0</v>
      </c>
      <c r="BI279" s="123">
        <v>1</v>
      </c>
      <c r="BJ279" s="123">
        <v>0</v>
      </c>
      <c r="BK279" s="123">
        <v>0</v>
      </c>
      <c r="BL279" s="123">
        <v>0</v>
      </c>
      <c r="BM279" s="123">
        <v>0</v>
      </c>
      <c r="BN279" s="123">
        <v>0</v>
      </c>
      <c r="BO279" s="123">
        <v>0</v>
      </c>
      <c r="BP279" s="123">
        <v>0</v>
      </c>
      <c r="BQ279" s="123">
        <v>0</v>
      </c>
      <c r="BR279" s="123">
        <v>0</v>
      </c>
      <c r="BS279" s="123">
        <v>0</v>
      </c>
      <c r="BT279" s="123">
        <v>0</v>
      </c>
      <c r="BU279" s="123">
        <v>1</v>
      </c>
      <c r="BV279" s="123">
        <v>0</v>
      </c>
      <c r="BW279" s="123">
        <v>1</v>
      </c>
      <c r="BX279" s="123">
        <v>2</v>
      </c>
      <c r="BY279" s="125">
        <v>101318.5</v>
      </c>
      <c r="BZ279" s="125">
        <v>101318.5</v>
      </c>
      <c r="CA279" s="123">
        <v>0</v>
      </c>
      <c r="CB279" s="125"/>
      <c r="CC279" s="125"/>
      <c r="CD279" s="123">
        <v>3</v>
      </c>
      <c r="CE279" s="125">
        <v>23025.666666666668</v>
      </c>
      <c r="CF279" s="125">
        <v>24300</v>
      </c>
      <c r="CG279" s="123">
        <v>1</v>
      </c>
      <c r="CH279" s="123">
        <v>2</v>
      </c>
      <c r="CI279" s="123">
        <v>0</v>
      </c>
      <c r="CJ279" s="123">
        <v>1</v>
      </c>
      <c r="CK279" s="123">
        <v>1</v>
      </c>
      <c r="CL279" s="123">
        <v>1</v>
      </c>
      <c r="CM279" s="126">
        <v>0.2</v>
      </c>
      <c r="CN279" s="123">
        <v>1</v>
      </c>
      <c r="CO279" s="126">
        <v>0.2</v>
      </c>
      <c r="CP279" s="123">
        <v>1</v>
      </c>
      <c r="CQ279" s="123">
        <v>0</v>
      </c>
      <c r="CR279" s="126">
        <v>0</v>
      </c>
      <c r="CS279" s="123">
        <v>0</v>
      </c>
      <c r="CT279" s="126">
        <f t="shared" si="53"/>
        <v>0</v>
      </c>
      <c r="CU279" s="123">
        <v>4</v>
      </c>
      <c r="CV279" s="126">
        <f t="shared" si="54"/>
        <v>0.8</v>
      </c>
      <c r="CW279" s="123">
        <v>0</v>
      </c>
      <c r="CX279" s="126">
        <f t="shared" si="55"/>
        <v>0</v>
      </c>
      <c r="CY279" s="123">
        <v>3</v>
      </c>
      <c r="CZ279" s="126">
        <f t="shared" si="56"/>
        <v>0.6</v>
      </c>
      <c r="DA279" s="122" t="s">
        <v>2273</v>
      </c>
      <c r="DB279" s="55"/>
      <c r="DC279" s="55">
        <v>0</v>
      </c>
      <c r="DD279" s="55">
        <v>0</v>
      </c>
      <c r="DE279" s="78" t="s">
        <v>267</v>
      </c>
      <c r="DF279" s="127" t="s">
        <v>267</v>
      </c>
      <c r="DG279" s="78" t="s">
        <v>267</v>
      </c>
      <c r="DH279" s="127" t="s">
        <v>267</v>
      </c>
      <c r="DI279" s="78" t="s">
        <v>267</v>
      </c>
      <c r="DJ279" s="127" t="s">
        <v>267</v>
      </c>
      <c r="DK279" s="78" t="s">
        <v>267</v>
      </c>
      <c r="DL279" s="127" t="s">
        <v>267</v>
      </c>
      <c r="DM279" s="127" t="s">
        <v>267</v>
      </c>
      <c r="DN279" s="55" t="s">
        <v>1897</v>
      </c>
      <c r="DO279" s="69" t="s">
        <v>897</v>
      </c>
      <c r="DP279" s="55" t="s">
        <v>1898</v>
      </c>
      <c r="DQ279" s="55" t="s">
        <v>1904</v>
      </c>
      <c r="DR279" s="127" t="s">
        <v>505</v>
      </c>
      <c r="DS279" s="169"/>
      <c r="DT279" s="77"/>
      <c r="DU279" s="78" t="s">
        <v>267</v>
      </c>
      <c r="DV279" s="123">
        <v>10</v>
      </c>
      <c r="DW279" s="123">
        <v>5</v>
      </c>
      <c r="DX279" s="55">
        <v>0</v>
      </c>
      <c r="DY279" s="55">
        <v>5</v>
      </c>
      <c r="DZ279" s="55">
        <v>0</v>
      </c>
      <c r="EA279" s="55">
        <v>0</v>
      </c>
      <c r="EB279" s="123">
        <v>2</v>
      </c>
      <c r="EC279" s="55">
        <v>5</v>
      </c>
      <c r="ED279" s="55">
        <v>3</v>
      </c>
      <c r="EE279" s="55">
        <v>0</v>
      </c>
      <c r="EF279" s="55">
        <v>0</v>
      </c>
      <c r="EG279" s="55">
        <v>0</v>
      </c>
      <c r="EH279" s="78">
        <v>8</v>
      </c>
      <c r="EI279" s="78">
        <v>0</v>
      </c>
      <c r="EJ279" s="127" t="s">
        <v>268</v>
      </c>
      <c r="EK279" s="127" t="s">
        <v>269</v>
      </c>
      <c r="EL279" s="81">
        <v>27972</v>
      </c>
      <c r="EM279" s="78">
        <v>44</v>
      </c>
      <c r="EN279" s="78" t="s">
        <v>922</v>
      </c>
      <c r="EO279" s="85"/>
      <c r="EP279" s="78">
        <v>0.94</v>
      </c>
      <c r="EQ279" s="263">
        <v>8257.09669290073</v>
      </c>
      <c r="ER279" s="263">
        <v>24837.7219894095</v>
      </c>
      <c r="ES279" s="84">
        <f t="shared" si="57"/>
        <v>16580.62529650877</v>
      </c>
      <c r="ET279" s="113">
        <f t="shared" si="58"/>
        <v>0.66755821260816695</v>
      </c>
      <c r="EU279" s="55">
        <v>0</v>
      </c>
      <c r="EV279" s="55">
        <v>0</v>
      </c>
      <c r="EW279" s="55" t="s">
        <v>1898</v>
      </c>
      <c r="EX279" s="78" t="s">
        <v>925</v>
      </c>
      <c r="EY279" s="158"/>
      <c r="EZ279" s="158"/>
      <c r="FA279" s="78" t="s">
        <v>267</v>
      </c>
      <c r="FB279" s="55" t="s">
        <v>51</v>
      </c>
      <c r="FC279" s="55" t="s">
        <v>1898</v>
      </c>
      <c r="FD279" s="122"/>
      <c r="FE279" s="55"/>
      <c r="FF279" s="127" t="s">
        <v>272</v>
      </c>
      <c r="FG279" s="55" t="s">
        <v>1904</v>
      </c>
      <c r="FH279" s="78" t="s">
        <v>267</v>
      </c>
      <c r="FI279" s="78" t="s">
        <v>267</v>
      </c>
      <c r="FJ279" s="55"/>
      <c r="FK279" s="55"/>
      <c r="FL279" s="78" t="s">
        <v>267</v>
      </c>
      <c r="FM279" s="55"/>
      <c r="FN279" s="55" t="s">
        <v>1900</v>
      </c>
      <c r="FO279" s="55" t="s">
        <v>1900</v>
      </c>
      <c r="FP279" s="55">
        <v>0</v>
      </c>
      <c r="FQ279" s="125" t="s">
        <v>2284</v>
      </c>
      <c r="FR279" s="125" t="s">
        <v>2284</v>
      </c>
      <c r="FS279" s="55" t="s">
        <v>1920</v>
      </c>
      <c r="FT279" s="55" t="s">
        <v>1920</v>
      </c>
      <c r="FU279" s="55">
        <v>0</v>
      </c>
      <c r="FV279" s="125">
        <v>0</v>
      </c>
      <c r="FW279" s="55">
        <v>0</v>
      </c>
      <c r="FX279" s="125">
        <v>0</v>
      </c>
      <c r="FY279" s="55">
        <v>0</v>
      </c>
      <c r="FZ279" s="125">
        <v>0</v>
      </c>
      <c r="GA279" s="55" t="s">
        <v>1900</v>
      </c>
      <c r="GB279" s="55" t="s">
        <v>1900</v>
      </c>
      <c r="GC279" s="55" t="s">
        <v>1900</v>
      </c>
      <c r="GD279" s="124">
        <v>0</v>
      </c>
      <c r="GE279" s="124">
        <v>0</v>
      </c>
      <c r="GF279" s="125">
        <v>0</v>
      </c>
      <c r="GG279" s="125">
        <v>0</v>
      </c>
      <c r="GH279" s="125">
        <v>203214.46999999997</v>
      </c>
      <c r="GI279" s="125">
        <v>40642.893999999993</v>
      </c>
      <c r="GJ279" s="125">
        <v>0</v>
      </c>
      <c r="GK279" s="125">
        <v>0</v>
      </c>
      <c r="GL279" s="125">
        <v>9106.4599999999991</v>
      </c>
      <c r="GM279" s="125">
        <v>1821.2919999999999</v>
      </c>
      <c r="GN279" s="125">
        <v>0</v>
      </c>
      <c r="GO279" s="125">
        <v>0</v>
      </c>
      <c r="GP279" s="125">
        <v>0</v>
      </c>
      <c r="GQ279" s="125">
        <v>0</v>
      </c>
      <c r="GR279" s="125">
        <v>121472.42</v>
      </c>
      <c r="GS279" s="125">
        <v>24294.484</v>
      </c>
      <c r="GT279" s="125">
        <v>72635.589999999967</v>
      </c>
      <c r="GU279" s="125">
        <v>14527.117999999993</v>
      </c>
      <c r="GV279" s="125">
        <v>-202319.87999999998</v>
      </c>
      <c r="GW279" s="125">
        <v>-40463.975999999995</v>
      </c>
      <c r="GX279" s="55">
        <v>0</v>
      </c>
      <c r="GY279" s="55">
        <v>0</v>
      </c>
      <c r="GZ279" s="55">
        <v>0</v>
      </c>
      <c r="HA279" s="55">
        <v>0</v>
      </c>
      <c r="HB279" s="172" t="s">
        <v>267</v>
      </c>
      <c r="HC279" s="123">
        <v>1</v>
      </c>
      <c r="HD279" s="153">
        <v>6.6666666666666666E-2</v>
      </c>
      <c r="HE279" s="123">
        <v>0</v>
      </c>
      <c r="HF279" s="153">
        <v>0</v>
      </c>
      <c r="HG279" s="123">
        <v>77</v>
      </c>
      <c r="HH279" s="153">
        <v>5.1333333333333337</v>
      </c>
      <c r="HI279" s="123">
        <v>2</v>
      </c>
      <c r="HJ279" s="153">
        <v>0.4</v>
      </c>
      <c r="HK279" s="123">
        <v>2</v>
      </c>
      <c r="HL279" s="153">
        <v>0.13333333333333333</v>
      </c>
      <c r="HM279" s="123">
        <v>0</v>
      </c>
      <c r="HN279" s="153">
        <v>0</v>
      </c>
      <c r="HO279" s="123">
        <v>6</v>
      </c>
      <c r="HP279" s="153">
        <v>0.4</v>
      </c>
      <c r="HQ279" s="123">
        <v>3</v>
      </c>
      <c r="HR279" s="153">
        <v>0.2</v>
      </c>
      <c r="HS279" s="123">
        <v>0</v>
      </c>
      <c r="HT279" s="153">
        <v>0</v>
      </c>
      <c r="HU279" s="123">
        <v>0</v>
      </c>
      <c r="HV279" s="153">
        <v>0</v>
      </c>
      <c r="HW279" s="123"/>
      <c r="HX279" s="123"/>
      <c r="HY279" s="153"/>
      <c r="HZ279" s="123">
        <v>151</v>
      </c>
      <c r="IA279" s="153">
        <v>10.066666666666666</v>
      </c>
      <c r="IB279" s="123">
        <v>0</v>
      </c>
      <c r="IC279" s="153">
        <v>0</v>
      </c>
      <c r="ID279" s="123">
        <v>84</v>
      </c>
      <c r="IE279" s="153">
        <v>5.6</v>
      </c>
      <c r="IF279" s="123">
        <v>5</v>
      </c>
      <c r="IG279" s="153">
        <v>1</v>
      </c>
      <c r="IH279" s="123">
        <v>33</v>
      </c>
      <c r="II279" s="153">
        <v>2.2000000000000002</v>
      </c>
      <c r="IJ279" s="123">
        <v>13</v>
      </c>
      <c r="IK279" s="153">
        <v>2.6</v>
      </c>
      <c r="IL279" s="95">
        <v>4</v>
      </c>
      <c r="IM279" s="95">
        <v>3</v>
      </c>
      <c r="IN279" s="95">
        <v>0</v>
      </c>
      <c r="IO279" s="95">
        <v>3</v>
      </c>
      <c r="IP279" s="95">
        <v>0</v>
      </c>
      <c r="IQ279" s="113">
        <v>100</v>
      </c>
      <c r="IR279" s="113" t="s">
        <v>1900</v>
      </c>
      <c r="IS279" s="113">
        <v>34.5</v>
      </c>
      <c r="IT279" s="95">
        <v>22</v>
      </c>
      <c r="IU279" s="95">
        <v>0</v>
      </c>
      <c r="IV279" s="113">
        <v>0</v>
      </c>
      <c r="IW279" s="95" t="s">
        <v>1900</v>
      </c>
      <c r="IX279" s="95" t="s">
        <v>1900</v>
      </c>
      <c r="IY279" s="124" t="s">
        <v>1900</v>
      </c>
      <c r="IZ279" s="124" t="s">
        <v>1900</v>
      </c>
      <c r="JA279" s="182" t="s">
        <v>267</v>
      </c>
      <c r="JB279" s="182">
        <v>0</v>
      </c>
      <c r="JC279" s="230">
        <v>0</v>
      </c>
      <c r="JD279" s="205"/>
    </row>
    <row r="280" spans="1:264" s="35" customFormat="1" ht="29.25" hidden="1" customHeight="1">
      <c r="A280" s="122" t="s">
        <v>452</v>
      </c>
      <c r="B280" s="158" t="s">
        <v>1684</v>
      </c>
      <c r="C280" s="158" t="s">
        <v>1763</v>
      </c>
      <c r="D280" s="55">
        <v>91</v>
      </c>
      <c r="E280" s="158" t="s">
        <v>927</v>
      </c>
      <c r="F280" s="145">
        <v>275</v>
      </c>
      <c r="G280" s="55" t="s">
        <v>2283</v>
      </c>
      <c r="H280" s="123">
        <v>3</v>
      </c>
      <c r="I280" s="123">
        <v>13</v>
      </c>
      <c r="J280" s="124">
        <v>4.3333332999999996</v>
      </c>
      <c r="K280" s="124">
        <v>46.533333300000002</v>
      </c>
      <c r="L280" s="123">
        <v>5</v>
      </c>
      <c r="M280" s="123">
        <v>8</v>
      </c>
      <c r="N280" s="123">
        <v>0</v>
      </c>
      <c r="O280" s="123">
        <v>2</v>
      </c>
      <c r="P280" s="123">
        <v>3</v>
      </c>
      <c r="Q280" s="123">
        <v>2</v>
      </c>
      <c r="R280" s="123">
        <v>1</v>
      </c>
      <c r="S280" s="123">
        <v>1</v>
      </c>
      <c r="T280" s="123">
        <v>1</v>
      </c>
      <c r="U280" s="123">
        <v>2</v>
      </c>
      <c r="V280" s="123">
        <v>0</v>
      </c>
      <c r="W280" s="123">
        <v>1</v>
      </c>
      <c r="X280" s="123">
        <v>0</v>
      </c>
      <c r="Y280" s="123">
        <v>0</v>
      </c>
      <c r="Z280" s="123">
        <v>0</v>
      </c>
      <c r="AA280" s="123">
        <v>6</v>
      </c>
      <c r="AB280" s="123">
        <v>1</v>
      </c>
      <c r="AC280" s="123">
        <v>0</v>
      </c>
      <c r="AD280" s="123">
        <v>0</v>
      </c>
      <c r="AE280" s="123">
        <v>13</v>
      </c>
      <c r="AF280" s="123">
        <v>0</v>
      </c>
      <c r="AG280" s="123">
        <v>0</v>
      </c>
      <c r="AH280" s="123">
        <v>0</v>
      </c>
      <c r="AI280" s="123">
        <v>1</v>
      </c>
      <c r="AJ280" s="123">
        <v>0</v>
      </c>
      <c r="AK280" s="123">
        <v>0</v>
      </c>
      <c r="AL280" s="123">
        <v>0</v>
      </c>
      <c r="AM280" s="123">
        <v>0</v>
      </c>
      <c r="AN280" s="125">
        <v>768</v>
      </c>
      <c r="AO280" s="125">
        <v>891</v>
      </c>
      <c r="AP280" s="123">
        <v>0</v>
      </c>
      <c r="AQ280" s="123">
        <v>0</v>
      </c>
      <c r="AR280" s="123">
        <v>0</v>
      </c>
      <c r="AS280" s="123">
        <v>0</v>
      </c>
      <c r="AT280" s="123">
        <v>1</v>
      </c>
      <c r="AU280" s="123">
        <v>0</v>
      </c>
      <c r="AV280" s="123">
        <v>0</v>
      </c>
      <c r="AW280" s="123">
        <v>0</v>
      </c>
      <c r="AX280" s="123">
        <v>1</v>
      </c>
      <c r="AY280" s="123">
        <v>0</v>
      </c>
      <c r="AZ280" s="123">
        <v>1</v>
      </c>
      <c r="BA280" s="125">
        <v>50215</v>
      </c>
      <c r="BB280" s="125">
        <v>54653</v>
      </c>
      <c r="BC280" s="123">
        <v>0</v>
      </c>
      <c r="BD280" s="123">
        <v>0</v>
      </c>
      <c r="BE280" s="123">
        <v>0</v>
      </c>
      <c r="BF280" s="123">
        <v>1</v>
      </c>
      <c r="BG280" s="123">
        <v>0</v>
      </c>
      <c r="BH280" s="123">
        <v>0</v>
      </c>
      <c r="BI280" s="123">
        <v>0</v>
      </c>
      <c r="BJ280" s="123">
        <v>0</v>
      </c>
      <c r="BK280" s="123">
        <v>0</v>
      </c>
      <c r="BL280" s="123">
        <v>0</v>
      </c>
      <c r="BM280" s="123">
        <v>1</v>
      </c>
      <c r="BN280" s="123">
        <v>0</v>
      </c>
      <c r="BO280" s="123">
        <v>0</v>
      </c>
      <c r="BP280" s="123">
        <v>0</v>
      </c>
      <c r="BQ280" s="123">
        <v>0</v>
      </c>
      <c r="BR280" s="123">
        <v>1</v>
      </c>
      <c r="BS280" s="123">
        <v>0</v>
      </c>
      <c r="BT280" s="123">
        <v>0</v>
      </c>
      <c r="BU280" s="123">
        <v>0</v>
      </c>
      <c r="BV280" s="123">
        <v>0</v>
      </c>
      <c r="BW280" s="123">
        <v>0</v>
      </c>
      <c r="BX280" s="123">
        <v>2</v>
      </c>
      <c r="BY280" s="125">
        <v>65530.5</v>
      </c>
      <c r="BZ280" s="125">
        <v>65530.5</v>
      </c>
      <c r="CA280" s="123">
        <v>0</v>
      </c>
      <c r="CB280" s="125"/>
      <c r="CC280" s="125"/>
      <c r="CD280" s="123">
        <v>1</v>
      </c>
      <c r="CE280" s="125">
        <v>19584</v>
      </c>
      <c r="CF280" s="125">
        <v>19584</v>
      </c>
      <c r="CG280" s="123">
        <v>1</v>
      </c>
      <c r="CH280" s="123">
        <v>0</v>
      </c>
      <c r="CI280" s="123">
        <v>2</v>
      </c>
      <c r="CJ280" s="123">
        <v>0</v>
      </c>
      <c r="CK280" s="123">
        <v>0</v>
      </c>
      <c r="CL280" s="123">
        <v>0</v>
      </c>
      <c r="CM280" s="126">
        <v>0</v>
      </c>
      <c r="CN280" s="123">
        <v>0</v>
      </c>
      <c r="CO280" s="126">
        <v>0</v>
      </c>
      <c r="CP280" s="123">
        <v>1</v>
      </c>
      <c r="CQ280" s="123">
        <v>1</v>
      </c>
      <c r="CR280" s="126">
        <v>7.6923076923076927E-2</v>
      </c>
      <c r="CS280" s="123">
        <v>0</v>
      </c>
      <c r="CT280" s="126">
        <f t="shared" si="53"/>
        <v>0</v>
      </c>
      <c r="CU280" s="123">
        <v>1</v>
      </c>
      <c r="CV280" s="126">
        <f t="shared" si="54"/>
        <v>0.33333333333333331</v>
      </c>
      <c r="CW280" s="123">
        <v>0</v>
      </c>
      <c r="CX280" s="126">
        <f t="shared" si="55"/>
        <v>0</v>
      </c>
      <c r="CY280" s="123">
        <v>1</v>
      </c>
      <c r="CZ280" s="126">
        <f t="shared" si="56"/>
        <v>0.33333333333333331</v>
      </c>
      <c r="DA280" s="122" t="s">
        <v>2273</v>
      </c>
      <c r="DB280" s="55"/>
      <c r="DC280" s="55">
        <v>0</v>
      </c>
      <c r="DD280" s="55">
        <v>0</v>
      </c>
      <c r="DE280" s="78" t="s">
        <v>267</v>
      </c>
      <c r="DF280" s="127" t="s">
        <v>267</v>
      </c>
      <c r="DG280" s="78" t="s">
        <v>267</v>
      </c>
      <c r="DH280" s="127" t="s">
        <v>267</v>
      </c>
      <c r="DI280" s="78" t="s">
        <v>267</v>
      </c>
      <c r="DJ280" s="127" t="s">
        <v>267</v>
      </c>
      <c r="DK280" s="78" t="s">
        <v>267</v>
      </c>
      <c r="DL280" s="127" t="s">
        <v>267</v>
      </c>
      <c r="DM280" s="127" t="s">
        <v>267</v>
      </c>
      <c r="DN280" s="55" t="s">
        <v>1897</v>
      </c>
      <c r="DO280" s="69" t="s">
        <v>897</v>
      </c>
      <c r="DP280" s="55" t="s">
        <v>1898</v>
      </c>
      <c r="DQ280" s="55" t="s">
        <v>1904</v>
      </c>
      <c r="DR280" s="127" t="s">
        <v>505</v>
      </c>
      <c r="DS280" s="169"/>
      <c r="DT280" s="77"/>
      <c r="DU280" s="78" t="s">
        <v>267</v>
      </c>
      <c r="DV280" s="123">
        <v>11</v>
      </c>
      <c r="DW280" s="123">
        <v>3</v>
      </c>
      <c r="DX280" s="55">
        <v>1</v>
      </c>
      <c r="DY280" s="55">
        <v>7</v>
      </c>
      <c r="DZ280" s="55">
        <v>0</v>
      </c>
      <c r="EA280" s="55">
        <v>0</v>
      </c>
      <c r="EB280" s="123">
        <v>3</v>
      </c>
      <c r="EC280" s="55">
        <v>5</v>
      </c>
      <c r="ED280" s="55">
        <v>2</v>
      </c>
      <c r="EE280" s="55">
        <v>1</v>
      </c>
      <c r="EF280" s="55">
        <v>0</v>
      </c>
      <c r="EG280" s="55">
        <v>0</v>
      </c>
      <c r="EH280" s="78">
        <v>9</v>
      </c>
      <c r="EI280" s="78">
        <v>0</v>
      </c>
      <c r="EJ280" s="127" t="s">
        <v>268</v>
      </c>
      <c r="EK280" s="127" t="s">
        <v>269</v>
      </c>
      <c r="EL280" s="81">
        <v>27972</v>
      </c>
      <c r="EM280" s="78">
        <v>44</v>
      </c>
      <c r="EN280" s="78" t="s">
        <v>922</v>
      </c>
      <c r="EO280" s="85"/>
      <c r="EP280" s="78">
        <v>0.8</v>
      </c>
      <c r="EQ280" s="263">
        <v>7189.182240393</v>
      </c>
      <c r="ER280" s="263">
        <v>26287.935732068101</v>
      </c>
      <c r="ES280" s="84">
        <f t="shared" si="57"/>
        <v>19098.753491675103</v>
      </c>
      <c r="ET280" s="113">
        <f t="shared" si="58"/>
        <v>0.72652161380541325</v>
      </c>
      <c r="EU280" s="55">
        <v>0</v>
      </c>
      <c r="EV280" s="55">
        <v>0</v>
      </c>
      <c r="EW280" s="55" t="s">
        <v>1898</v>
      </c>
      <c r="EX280" s="78" t="s">
        <v>657</v>
      </c>
      <c r="EY280" s="158"/>
      <c r="EZ280" s="158"/>
      <c r="FA280" s="78" t="s">
        <v>267</v>
      </c>
      <c r="FB280" s="55" t="s">
        <v>51</v>
      </c>
      <c r="FC280" s="55" t="s">
        <v>1898</v>
      </c>
      <c r="FD280" s="122"/>
      <c r="FE280" s="55"/>
      <c r="FF280" s="127" t="s">
        <v>272</v>
      </c>
      <c r="FG280" s="55" t="s">
        <v>1904</v>
      </c>
      <c r="FH280" s="78" t="s">
        <v>267</v>
      </c>
      <c r="FI280" s="78" t="s">
        <v>267</v>
      </c>
      <c r="FJ280" s="55"/>
      <c r="FK280" s="55"/>
      <c r="FL280" s="78" t="s">
        <v>267</v>
      </c>
      <c r="FM280" s="55"/>
      <c r="FN280" s="55" t="s">
        <v>1900</v>
      </c>
      <c r="FO280" s="55" t="s">
        <v>1900</v>
      </c>
      <c r="FP280" s="55">
        <v>0</v>
      </c>
      <c r="FQ280" s="125" t="s">
        <v>2284</v>
      </c>
      <c r="FR280" s="125" t="s">
        <v>2284</v>
      </c>
      <c r="FS280" s="55" t="s">
        <v>1920</v>
      </c>
      <c r="FT280" s="55" t="s">
        <v>1920</v>
      </c>
      <c r="FU280" s="55">
        <v>0</v>
      </c>
      <c r="FV280" s="125">
        <v>0</v>
      </c>
      <c r="FW280" s="55">
        <v>0</v>
      </c>
      <c r="FX280" s="125">
        <v>0</v>
      </c>
      <c r="FY280" s="55">
        <v>0</v>
      </c>
      <c r="FZ280" s="125">
        <v>0</v>
      </c>
      <c r="GA280" s="55" t="s">
        <v>1900</v>
      </c>
      <c r="GB280" s="55" t="s">
        <v>1900</v>
      </c>
      <c r="GC280" s="55" t="s">
        <v>1900</v>
      </c>
      <c r="GD280" s="124">
        <v>0</v>
      </c>
      <c r="GE280" s="124">
        <v>0</v>
      </c>
      <c r="GF280" s="125">
        <v>0</v>
      </c>
      <c r="GG280" s="125">
        <v>0</v>
      </c>
      <c r="GH280" s="125">
        <v>86153.93</v>
      </c>
      <c r="GI280" s="125">
        <v>28717.976666666666</v>
      </c>
      <c r="GJ280" s="125">
        <v>0</v>
      </c>
      <c r="GK280" s="125">
        <v>0</v>
      </c>
      <c r="GL280" s="125">
        <v>18344.64</v>
      </c>
      <c r="GM280" s="125">
        <v>6114.88</v>
      </c>
      <c r="GN280" s="125">
        <v>0</v>
      </c>
      <c r="GO280" s="125">
        <v>0</v>
      </c>
      <c r="GP280" s="125">
        <v>0</v>
      </c>
      <c r="GQ280" s="125">
        <v>0</v>
      </c>
      <c r="GR280" s="125">
        <v>32.42</v>
      </c>
      <c r="GS280" s="125">
        <v>10.806666666666667</v>
      </c>
      <c r="GT280" s="125">
        <v>67776.87</v>
      </c>
      <c r="GU280" s="125">
        <v>22592.289999999997</v>
      </c>
      <c r="GV280" s="125">
        <v>-85279.439999999988</v>
      </c>
      <c r="GW280" s="125">
        <v>-28426.479999999996</v>
      </c>
      <c r="GX280" s="55">
        <v>0</v>
      </c>
      <c r="GY280" s="55">
        <v>0</v>
      </c>
      <c r="GZ280" s="55">
        <v>0</v>
      </c>
      <c r="HA280" s="55">
        <v>0</v>
      </c>
      <c r="HB280" s="172" t="s">
        <v>267</v>
      </c>
      <c r="HC280" s="123">
        <v>3</v>
      </c>
      <c r="HD280" s="153">
        <v>0.33333333333333331</v>
      </c>
      <c r="HE280" s="123">
        <v>0</v>
      </c>
      <c r="HF280" s="153">
        <v>0</v>
      </c>
      <c r="HG280" s="123">
        <v>57</v>
      </c>
      <c r="HH280" s="153">
        <v>6.333333333333333</v>
      </c>
      <c r="HI280" s="123">
        <v>1</v>
      </c>
      <c r="HJ280" s="153">
        <v>0.33333333333333331</v>
      </c>
      <c r="HK280" s="123">
        <v>1</v>
      </c>
      <c r="HL280" s="153">
        <v>0.1111111111111111</v>
      </c>
      <c r="HM280" s="123">
        <v>0</v>
      </c>
      <c r="HN280" s="153">
        <v>0</v>
      </c>
      <c r="HO280" s="123">
        <v>9</v>
      </c>
      <c r="HP280" s="153">
        <v>1</v>
      </c>
      <c r="HQ280" s="123">
        <v>4</v>
      </c>
      <c r="HR280" s="153">
        <v>0.44444444444444442</v>
      </c>
      <c r="HS280" s="123">
        <v>0</v>
      </c>
      <c r="HT280" s="153">
        <v>0</v>
      </c>
      <c r="HU280" s="123">
        <v>0</v>
      </c>
      <c r="HV280" s="153">
        <v>0</v>
      </c>
      <c r="HW280" s="123"/>
      <c r="HX280" s="123"/>
      <c r="HY280" s="153"/>
      <c r="HZ280" s="123">
        <v>120</v>
      </c>
      <c r="IA280" s="153">
        <v>13.333333333333334</v>
      </c>
      <c r="IB280" s="123">
        <v>0</v>
      </c>
      <c r="IC280" s="153">
        <v>0</v>
      </c>
      <c r="ID280" s="123">
        <v>67</v>
      </c>
      <c r="IE280" s="153">
        <v>7.4444444444444438</v>
      </c>
      <c r="IF280" s="123">
        <v>3</v>
      </c>
      <c r="IG280" s="153">
        <v>1</v>
      </c>
      <c r="IH280" s="123">
        <v>50</v>
      </c>
      <c r="II280" s="153">
        <v>5.5555555555555562</v>
      </c>
      <c r="IJ280" s="123">
        <v>15</v>
      </c>
      <c r="IK280" s="153">
        <v>5</v>
      </c>
      <c r="IL280" s="95">
        <v>2</v>
      </c>
      <c r="IM280" s="95">
        <v>2</v>
      </c>
      <c r="IN280" s="95">
        <v>1</v>
      </c>
      <c r="IO280" s="95">
        <v>2</v>
      </c>
      <c r="IP280" s="95">
        <v>1</v>
      </c>
      <c r="IQ280" s="113">
        <v>100</v>
      </c>
      <c r="IR280" s="113">
        <v>100</v>
      </c>
      <c r="IS280" s="113">
        <v>29.5</v>
      </c>
      <c r="IT280" s="95">
        <v>22</v>
      </c>
      <c r="IU280" s="95">
        <v>1</v>
      </c>
      <c r="IV280" s="113">
        <v>0.33333333333333331</v>
      </c>
      <c r="IW280" s="95" t="s">
        <v>1900</v>
      </c>
      <c r="IX280" s="95" t="s">
        <v>1900</v>
      </c>
      <c r="IY280" s="124" t="s">
        <v>1900</v>
      </c>
      <c r="IZ280" s="124" t="s">
        <v>1900</v>
      </c>
      <c r="JA280" s="182" t="s">
        <v>267</v>
      </c>
      <c r="JB280" s="182">
        <v>0</v>
      </c>
      <c r="JC280" s="230">
        <v>0</v>
      </c>
      <c r="JD280" s="205"/>
    </row>
    <row r="281" spans="1:264" s="35" customFormat="1" ht="29.25" hidden="1" customHeight="1">
      <c r="A281" s="122" t="s">
        <v>452</v>
      </c>
      <c r="B281" s="158" t="s">
        <v>1684</v>
      </c>
      <c r="C281" s="158" t="s">
        <v>1763</v>
      </c>
      <c r="D281" s="55">
        <v>91</v>
      </c>
      <c r="E281" s="158" t="s">
        <v>929</v>
      </c>
      <c r="F281" s="145">
        <v>284</v>
      </c>
      <c r="G281" s="55" t="s">
        <v>2283</v>
      </c>
      <c r="H281" s="123">
        <v>15</v>
      </c>
      <c r="I281" s="123">
        <v>34</v>
      </c>
      <c r="J281" s="124">
        <v>2.2666667</v>
      </c>
      <c r="K281" s="124">
        <v>40.14</v>
      </c>
      <c r="L281" s="123">
        <v>14</v>
      </c>
      <c r="M281" s="123">
        <v>20</v>
      </c>
      <c r="N281" s="123">
        <v>1</v>
      </c>
      <c r="O281" s="123">
        <v>2</v>
      </c>
      <c r="P281" s="123">
        <v>5</v>
      </c>
      <c r="Q281" s="123">
        <v>2</v>
      </c>
      <c r="R281" s="123">
        <v>2</v>
      </c>
      <c r="S281" s="123">
        <v>3</v>
      </c>
      <c r="T281" s="123">
        <v>4</v>
      </c>
      <c r="U281" s="123">
        <v>2</v>
      </c>
      <c r="V281" s="123">
        <v>1</v>
      </c>
      <c r="W281" s="123">
        <v>0</v>
      </c>
      <c r="X281" s="123">
        <v>8</v>
      </c>
      <c r="Y281" s="123">
        <v>2</v>
      </c>
      <c r="Z281" s="123">
        <v>2</v>
      </c>
      <c r="AA281" s="123">
        <v>9</v>
      </c>
      <c r="AB281" s="123">
        <v>12</v>
      </c>
      <c r="AC281" s="123">
        <v>12</v>
      </c>
      <c r="AD281" s="123">
        <v>0</v>
      </c>
      <c r="AE281" s="123">
        <v>31</v>
      </c>
      <c r="AF281" s="123">
        <v>3</v>
      </c>
      <c r="AG281" s="123">
        <v>0</v>
      </c>
      <c r="AH281" s="123">
        <v>0</v>
      </c>
      <c r="AI281" s="123">
        <v>2</v>
      </c>
      <c r="AJ281" s="123">
        <v>2</v>
      </c>
      <c r="AK281" s="123">
        <v>0</v>
      </c>
      <c r="AL281" s="123">
        <v>0</v>
      </c>
      <c r="AM281" s="123">
        <v>0</v>
      </c>
      <c r="AN281" s="125">
        <v>672</v>
      </c>
      <c r="AO281" s="125">
        <v>527</v>
      </c>
      <c r="AP281" s="123">
        <v>1</v>
      </c>
      <c r="AQ281" s="123">
        <v>0</v>
      </c>
      <c r="AR281" s="123">
        <v>2</v>
      </c>
      <c r="AS281" s="123">
        <v>1</v>
      </c>
      <c r="AT281" s="123">
        <v>3</v>
      </c>
      <c r="AU281" s="123">
        <v>1</v>
      </c>
      <c r="AV281" s="123">
        <v>2</v>
      </c>
      <c r="AW281" s="123">
        <v>1</v>
      </c>
      <c r="AX281" s="123">
        <v>2</v>
      </c>
      <c r="AY281" s="123">
        <v>0</v>
      </c>
      <c r="AZ281" s="123">
        <v>2</v>
      </c>
      <c r="BA281" s="125">
        <v>34695.73333333333</v>
      </c>
      <c r="BB281" s="125">
        <v>26090</v>
      </c>
      <c r="BC281" s="123">
        <v>0</v>
      </c>
      <c r="BD281" s="123">
        <v>1</v>
      </c>
      <c r="BE281" s="123">
        <v>4</v>
      </c>
      <c r="BF281" s="123">
        <v>1</v>
      </c>
      <c r="BG281" s="123">
        <v>1</v>
      </c>
      <c r="BH281" s="123">
        <v>2</v>
      </c>
      <c r="BI281" s="123">
        <v>1</v>
      </c>
      <c r="BJ281" s="123">
        <v>2</v>
      </c>
      <c r="BK281" s="123">
        <v>0</v>
      </c>
      <c r="BL281" s="123">
        <v>0</v>
      </c>
      <c r="BM281" s="123">
        <v>0</v>
      </c>
      <c r="BN281" s="123">
        <v>0</v>
      </c>
      <c r="BO281" s="123">
        <v>0</v>
      </c>
      <c r="BP281" s="123">
        <v>1</v>
      </c>
      <c r="BQ281" s="123">
        <v>0</v>
      </c>
      <c r="BR281" s="123">
        <v>0</v>
      </c>
      <c r="BS281" s="123">
        <v>1</v>
      </c>
      <c r="BT281" s="123">
        <v>0</v>
      </c>
      <c r="BU281" s="123">
        <v>0</v>
      </c>
      <c r="BV281" s="123">
        <v>0</v>
      </c>
      <c r="BW281" s="123">
        <v>1</v>
      </c>
      <c r="BX281" s="123">
        <v>6</v>
      </c>
      <c r="BY281" s="125">
        <v>61737.166666666664</v>
      </c>
      <c r="BZ281" s="125">
        <v>53727</v>
      </c>
      <c r="CA281" s="123">
        <v>2</v>
      </c>
      <c r="CB281" s="125">
        <v>23281.5</v>
      </c>
      <c r="CC281" s="125">
        <v>23281.5</v>
      </c>
      <c r="CD281" s="123">
        <v>8</v>
      </c>
      <c r="CE281" s="125">
        <v>17658.125</v>
      </c>
      <c r="CF281" s="125">
        <v>16006.5</v>
      </c>
      <c r="CG281" s="123">
        <v>8</v>
      </c>
      <c r="CH281" s="123">
        <v>4</v>
      </c>
      <c r="CI281" s="123">
        <v>1</v>
      </c>
      <c r="CJ281" s="123">
        <v>1</v>
      </c>
      <c r="CK281" s="123">
        <v>1</v>
      </c>
      <c r="CL281" s="123">
        <v>1</v>
      </c>
      <c r="CM281" s="126">
        <v>6.6666666666666666E-2</v>
      </c>
      <c r="CN281" s="123">
        <v>1</v>
      </c>
      <c r="CO281" s="126">
        <v>6.6666666666666666E-2</v>
      </c>
      <c r="CP281" s="123">
        <v>5</v>
      </c>
      <c r="CQ281" s="123">
        <v>1</v>
      </c>
      <c r="CR281" s="126">
        <v>2.9411764705882353E-2</v>
      </c>
      <c r="CS281" s="123">
        <v>0</v>
      </c>
      <c r="CT281" s="126">
        <f t="shared" si="53"/>
        <v>0</v>
      </c>
      <c r="CU281" s="123">
        <v>9</v>
      </c>
      <c r="CV281" s="126">
        <f t="shared" si="54"/>
        <v>0.6</v>
      </c>
      <c r="CW281" s="123">
        <v>0</v>
      </c>
      <c r="CX281" s="126">
        <f t="shared" si="55"/>
        <v>0</v>
      </c>
      <c r="CY281" s="123">
        <v>7</v>
      </c>
      <c r="CZ281" s="126">
        <f t="shared" si="56"/>
        <v>0.46666666666666667</v>
      </c>
      <c r="DA281" s="122" t="s">
        <v>2273</v>
      </c>
      <c r="DB281" s="55"/>
      <c r="DC281" s="55">
        <v>0</v>
      </c>
      <c r="DD281" s="55">
        <v>0</v>
      </c>
      <c r="DE281" s="78" t="s">
        <v>267</v>
      </c>
      <c r="DF281" s="127" t="s">
        <v>267</v>
      </c>
      <c r="DG281" s="78" t="s">
        <v>267</v>
      </c>
      <c r="DH281" s="127" t="s">
        <v>267</v>
      </c>
      <c r="DI281" s="78" t="s">
        <v>267</v>
      </c>
      <c r="DJ281" s="127" t="s">
        <v>267</v>
      </c>
      <c r="DK281" s="78" t="s">
        <v>267</v>
      </c>
      <c r="DL281" s="127" t="s">
        <v>267</v>
      </c>
      <c r="DM281" s="127" t="s">
        <v>267</v>
      </c>
      <c r="DN281" s="55" t="s">
        <v>1897</v>
      </c>
      <c r="DO281" s="69" t="s">
        <v>897</v>
      </c>
      <c r="DP281" s="55" t="s">
        <v>1898</v>
      </c>
      <c r="DQ281" s="55" t="s">
        <v>1904</v>
      </c>
      <c r="DR281" s="127" t="s">
        <v>505</v>
      </c>
      <c r="DS281" s="169"/>
      <c r="DT281" s="77"/>
      <c r="DU281" s="78" t="s">
        <v>267</v>
      </c>
      <c r="DV281" s="123">
        <v>26</v>
      </c>
      <c r="DW281" s="123">
        <v>15</v>
      </c>
      <c r="DX281" s="55">
        <v>0</v>
      </c>
      <c r="DY281" s="55">
        <v>11</v>
      </c>
      <c r="DZ281" s="55">
        <v>0</v>
      </c>
      <c r="EA281" s="55">
        <v>0</v>
      </c>
      <c r="EB281" s="123">
        <v>8</v>
      </c>
      <c r="EC281" s="55">
        <v>14</v>
      </c>
      <c r="ED281" s="55">
        <v>4</v>
      </c>
      <c r="EE281" s="55">
        <v>0</v>
      </c>
      <c r="EF281" s="55">
        <v>0</v>
      </c>
      <c r="EG281" s="55">
        <v>0</v>
      </c>
      <c r="EH281" s="78">
        <v>20</v>
      </c>
      <c r="EI281" s="78">
        <v>0</v>
      </c>
      <c r="EJ281" s="127" t="s">
        <v>268</v>
      </c>
      <c r="EK281" s="127" t="s">
        <v>269</v>
      </c>
      <c r="EL281" s="81">
        <v>30347</v>
      </c>
      <c r="EM281" s="78">
        <v>37</v>
      </c>
      <c r="EN281" s="78" t="s">
        <v>922</v>
      </c>
      <c r="EO281" s="85"/>
      <c r="EP281" s="78">
        <v>2.29</v>
      </c>
      <c r="EQ281" s="263">
        <v>17886.007425733598</v>
      </c>
      <c r="ER281" s="263">
        <v>55947.546668145798</v>
      </c>
      <c r="ES281" s="84">
        <f t="shared" si="57"/>
        <v>38061.539242412196</v>
      </c>
      <c r="ET281" s="113">
        <f t="shared" si="58"/>
        <v>0.68030756501576595</v>
      </c>
      <c r="EU281" s="55">
        <v>0</v>
      </c>
      <c r="EV281" s="55">
        <v>0</v>
      </c>
      <c r="EW281" s="55" t="s">
        <v>1898</v>
      </c>
      <c r="EX281" s="78" t="s">
        <v>930</v>
      </c>
      <c r="EY281" s="158"/>
      <c r="EZ281" s="158"/>
      <c r="FA281" s="78" t="s">
        <v>267</v>
      </c>
      <c r="FB281" s="55" t="s">
        <v>51</v>
      </c>
      <c r="FC281" s="55" t="s">
        <v>1898</v>
      </c>
      <c r="FD281" s="122"/>
      <c r="FE281" s="55"/>
      <c r="FF281" s="127" t="s">
        <v>272</v>
      </c>
      <c r="FG281" s="55" t="s">
        <v>1904</v>
      </c>
      <c r="FH281" s="78" t="s">
        <v>267</v>
      </c>
      <c r="FI281" s="78" t="s">
        <v>267</v>
      </c>
      <c r="FJ281" s="55"/>
      <c r="FK281" s="55"/>
      <c r="FL281" s="78" t="s">
        <v>267</v>
      </c>
      <c r="FM281" s="55"/>
      <c r="FN281" s="55" t="s">
        <v>1900</v>
      </c>
      <c r="FO281" s="55" t="s">
        <v>1900</v>
      </c>
      <c r="FP281" s="55">
        <v>0</v>
      </c>
      <c r="FQ281" s="125" t="s">
        <v>2284</v>
      </c>
      <c r="FR281" s="125" t="s">
        <v>2284</v>
      </c>
      <c r="FS281" s="55" t="s">
        <v>1920</v>
      </c>
      <c r="FT281" s="55" t="s">
        <v>1920</v>
      </c>
      <c r="FU281" s="55">
        <v>0</v>
      </c>
      <c r="FV281" s="125">
        <v>0</v>
      </c>
      <c r="FW281" s="55">
        <v>0</v>
      </c>
      <c r="FX281" s="125">
        <v>156549.9</v>
      </c>
      <c r="FY281" s="55">
        <v>0</v>
      </c>
      <c r="FZ281" s="125">
        <v>0</v>
      </c>
      <c r="GA281" s="55" t="s">
        <v>1900</v>
      </c>
      <c r="GB281" s="55" t="s">
        <v>1900</v>
      </c>
      <c r="GC281" s="55" t="s">
        <v>1900</v>
      </c>
      <c r="GD281" s="124">
        <v>0</v>
      </c>
      <c r="GE281" s="124">
        <v>20</v>
      </c>
      <c r="GF281" s="125">
        <v>0</v>
      </c>
      <c r="GG281" s="125">
        <v>0</v>
      </c>
      <c r="GH281" s="125">
        <v>257372.78000000003</v>
      </c>
      <c r="GI281" s="125">
        <v>17158.185333333335</v>
      </c>
      <c r="GJ281" s="125">
        <v>803.53</v>
      </c>
      <c r="GK281" s="125">
        <v>53.568666666666665</v>
      </c>
      <c r="GL281" s="125">
        <v>20487.580000000002</v>
      </c>
      <c r="GM281" s="125">
        <v>1365.8386666666668</v>
      </c>
      <c r="GN281" s="125">
        <v>0</v>
      </c>
      <c r="GO281" s="125">
        <v>0</v>
      </c>
      <c r="GP281" s="125">
        <v>0</v>
      </c>
      <c r="GQ281" s="125">
        <v>0</v>
      </c>
      <c r="GR281" s="125">
        <v>1887.0900000000001</v>
      </c>
      <c r="GS281" s="125">
        <v>125.80600000000001</v>
      </c>
      <c r="GT281" s="125">
        <v>234194.58000000002</v>
      </c>
      <c r="GU281" s="125">
        <v>15612.972000000002</v>
      </c>
      <c r="GV281" s="125">
        <v>-254537.38000000003</v>
      </c>
      <c r="GW281" s="125">
        <v>-16969.15866666667</v>
      </c>
      <c r="GX281" s="55">
        <v>0</v>
      </c>
      <c r="GY281" s="55">
        <v>0</v>
      </c>
      <c r="GZ281" s="55">
        <v>0</v>
      </c>
      <c r="HA281" s="55">
        <v>0</v>
      </c>
      <c r="HB281" s="172" t="s">
        <v>267</v>
      </c>
      <c r="HC281" s="123">
        <v>14</v>
      </c>
      <c r="HD281" s="153">
        <v>0.31111111111111112</v>
      </c>
      <c r="HE281" s="123">
        <v>1</v>
      </c>
      <c r="HF281" s="153">
        <v>6.6666666666666666E-2</v>
      </c>
      <c r="HG281" s="123">
        <v>193</v>
      </c>
      <c r="HH281" s="153">
        <v>4.2888888888888888</v>
      </c>
      <c r="HI281" s="123">
        <v>6</v>
      </c>
      <c r="HJ281" s="153">
        <v>0.4</v>
      </c>
      <c r="HK281" s="123">
        <v>5</v>
      </c>
      <c r="HL281" s="153">
        <v>0.11111111111111112</v>
      </c>
      <c r="HM281" s="123">
        <v>1</v>
      </c>
      <c r="HN281" s="153">
        <v>6.6666666666666666E-2</v>
      </c>
      <c r="HO281" s="123">
        <v>38</v>
      </c>
      <c r="HP281" s="153">
        <v>0.84444444444444444</v>
      </c>
      <c r="HQ281" s="123">
        <v>19</v>
      </c>
      <c r="HR281" s="153">
        <v>0.42222222222222222</v>
      </c>
      <c r="HS281" s="123">
        <v>0</v>
      </c>
      <c r="HT281" s="153">
        <v>0</v>
      </c>
      <c r="HU281" s="123">
        <v>0</v>
      </c>
      <c r="HV281" s="153">
        <v>0</v>
      </c>
      <c r="HW281" s="123"/>
      <c r="HX281" s="123"/>
      <c r="HY281" s="153"/>
      <c r="HZ281" s="123">
        <v>427</v>
      </c>
      <c r="IA281" s="153">
        <v>9.4888888888888889</v>
      </c>
      <c r="IB281" s="123">
        <v>0</v>
      </c>
      <c r="IC281" s="153">
        <v>0</v>
      </c>
      <c r="ID281" s="123">
        <v>249</v>
      </c>
      <c r="IE281" s="153">
        <v>5.5333333333333332</v>
      </c>
      <c r="IF281" s="123">
        <v>31</v>
      </c>
      <c r="IG281" s="153">
        <v>2.0666666666666669</v>
      </c>
      <c r="IH281" s="123">
        <v>151</v>
      </c>
      <c r="II281" s="153">
        <v>3.3555555555555556</v>
      </c>
      <c r="IJ281" s="123">
        <v>32</v>
      </c>
      <c r="IK281" s="153">
        <v>2.1333333333333333</v>
      </c>
      <c r="IL281" s="95">
        <v>11</v>
      </c>
      <c r="IM281" s="95">
        <v>8</v>
      </c>
      <c r="IN281" s="95">
        <v>3</v>
      </c>
      <c r="IO281" s="95">
        <v>7</v>
      </c>
      <c r="IP281" s="95">
        <v>3</v>
      </c>
      <c r="IQ281" s="113">
        <v>87.5</v>
      </c>
      <c r="IR281" s="113">
        <v>100</v>
      </c>
      <c r="IS281" s="113">
        <v>12.55</v>
      </c>
      <c r="IT281" s="95">
        <v>22</v>
      </c>
      <c r="IU281" s="95">
        <v>0</v>
      </c>
      <c r="IV281" s="113">
        <v>0</v>
      </c>
      <c r="IW281" s="95" t="s">
        <v>1900</v>
      </c>
      <c r="IX281" s="95" t="s">
        <v>1900</v>
      </c>
      <c r="IY281" s="124" t="s">
        <v>1900</v>
      </c>
      <c r="IZ281" s="124" t="s">
        <v>1900</v>
      </c>
      <c r="JA281" s="182" t="s">
        <v>267</v>
      </c>
      <c r="JB281" s="182">
        <v>0</v>
      </c>
      <c r="JC281" s="230">
        <v>0</v>
      </c>
      <c r="JD281" s="205"/>
    </row>
    <row r="282" spans="1:264" s="35" customFormat="1" ht="29.25" hidden="1" customHeight="1">
      <c r="A282" s="122" t="s">
        <v>452</v>
      </c>
      <c r="B282" s="158" t="s">
        <v>1684</v>
      </c>
      <c r="C282" s="158" t="s">
        <v>1749</v>
      </c>
      <c r="D282" s="55">
        <v>75</v>
      </c>
      <c r="E282" s="158" t="s">
        <v>1011</v>
      </c>
      <c r="F282" s="145">
        <v>75</v>
      </c>
      <c r="G282" s="55" t="s">
        <v>2281</v>
      </c>
      <c r="H282" s="123">
        <v>693</v>
      </c>
      <c r="I282" s="123">
        <v>1732</v>
      </c>
      <c r="J282" s="124">
        <v>2.4992785</v>
      </c>
      <c r="K282" s="124">
        <v>19.225974000000001</v>
      </c>
      <c r="L282" s="123">
        <v>667</v>
      </c>
      <c r="M282" s="123">
        <v>1065</v>
      </c>
      <c r="N282" s="123">
        <v>102</v>
      </c>
      <c r="O282" s="123">
        <v>184</v>
      </c>
      <c r="P282" s="123">
        <v>168</v>
      </c>
      <c r="Q282" s="123">
        <v>173</v>
      </c>
      <c r="R282" s="123">
        <v>153</v>
      </c>
      <c r="S282" s="123">
        <v>246</v>
      </c>
      <c r="T282" s="123">
        <v>169</v>
      </c>
      <c r="U282" s="123">
        <v>205</v>
      </c>
      <c r="V282" s="123">
        <v>87</v>
      </c>
      <c r="W282" s="123">
        <v>80</v>
      </c>
      <c r="X282" s="123">
        <v>115</v>
      </c>
      <c r="Y282" s="123">
        <v>34</v>
      </c>
      <c r="Z282" s="123">
        <v>16</v>
      </c>
      <c r="AA282" s="123">
        <v>562</v>
      </c>
      <c r="AB282" s="123">
        <v>210</v>
      </c>
      <c r="AC282" s="123">
        <v>165</v>
      </c>
      <c r="AD282" s="123">
        <v>94</v>
      </c>
      <c r="AE282" s="123">
        <v>1010</v>
      </c>
      <c r="AF282" s="123">
        <v>596</v>
      </c>
      <c r="AG282" s="123">
        <v>21</v>
      </c>
      <c r="AH282" s="123">
        <v>11</v>
      </c>
      <c r="AI282" s="123">
        <v>319</v>
      </c>
      <c r="AJ282" s="123">
        <v>109</v>
      </c>
      <c r="AK282" s="123">
        <v>26</v>
      </c>
      <c r="AL282" s="123">
        <v>11</v>
      </c>
      <c r="AM282" s="123">
        <v>74</v>
      </c>
      <c r="AN282" s="125">
        <v>492.36075036075039</v>
      </c>
      <c r="AO282" s="125">
        <v>386</v>
      </c>
      <c r="AP282" s="123">
        <v>13</v>
      </c>
      <c r="AQ282" s="123">
        <v>48</v>
      </c>
      <c r="AR282" s="123">
        <v>214</v>
      </c>
      <c r="AS282" s="123">
        <v>83</v>
      </c>
      <c r="AT282" s="123">
        <v>96</v>
      </c>
      <c r="AU282" s="123">
        <v>61</v>
      </c>
      <c r="AV282" s="123">
        <v>41</v>
      </c>
      <c r="AW282" s="123">
        <v>27</v>
      </c>
      <c r="AX282" s="123">
        <v>20</v>
      </c>
      <c r="AY282" s="123">
        <v>17</v>
      </c>
      <c r="AZ282" s="123">
        <v>73</v>
      </c>
      <c r="BA282" s="125">
        <v>21378.852769679299</v>
      </c>
      <c r="BB282" s="125">
        <v>16278</v>
      </c>
      <c r="BC282" s="123">
        <v>39</v>
      </c>
      <c r="BD282" s="123">
        <v>139</v>
      </c>
      <c r="BE282" s="123">
        <v>145</v>
      </c>
      <c r="BF282" s="123">
        <v>100</v>
      </c>
      <c r="BG282" s="123">
        <v>61</v>
      </c>
      <c r="BH282" s="123">
        <v>62</v>
      </c>
      <c r="BI282" s="123">
        <v>29</v>
      </c>
      <c r="BJ282" s="123">
        <v>20</v>
      </c>
      <c r="BK282" s="123">
        <v>32</v>
      </c>
      <c r="BL282" s="123">
        <v>11</v>
      </c>
      <c r="BM282" s="123">
        <v>13</v>
      </c>
      <c r="BN282" s="123">
        <v>7</v>
      </c>
      <c r="BO282" s="123">
        <v>7</v>
      </c>
      <c r="BP282" s="123">
        <v>7</v>
      </c>
      <c r="BQ282" s="123">
        <v>3</v>
      </c>
      <c r="BR282" s="123">
        <v>2</v>
      </c>
      <c r="BS282" s="123">
        <v>0</v>
      </c>
      <c r="BT282" s="123">
        <v>2</v>
      </c>
      <c r="BU282" s="123">
        <v>2</v>
      </c>
      <c r="BV282" s="123">
        <v>2</v>
      </c>
      <c r="BW282" s="123">
        <v>3</v>
      </c>
      <c r="BX282" s="123">
        <v>345</v>
      </c>
      <c r="BY282" s="125">
        <v>30147.226086956522</v>
      </c>
      <c r="BZ282" s="125">
        <v>25532</v>
      </c>
      <c r="CA282" s="123">
        <v>137</v>
      </c>
      <c r="CB282" s="125">
        <v>12100.518248175182</v>
      </c>
      <c r="CC282" s="125">
        <v>9468</v>
      </c>
      <c r="CD282" s="123">
        <v>216</v>
      </c>
      <c r="CE282" s="125">
        <v>14019.162037037036</v>
      </c>
      <c r="CF282" s="125">
        <v>10296</v>
      </c>
      <c r="CG282" s="123">
        <v>517</v>
      </c>
      <c r="CH282" s="123">
        <v>102</v>
      </c>
      <c r="CI282" s="123">
        <v>54</v>
      </c>
      <c r="CJ282" s="123">
        <v>11</v>
      </c>
      <c r="CK282" s="123">
        <v>1</v>
      </c>
      <c r="CL282" s="123">
        <v>2</v>
      </c>
      <c r="CM282" s="126">
        <v>2.886002886002886E-3</v>
      </c>
      <c r="CN282" s="123">
        <v>19</v>
      </c>
      <c r="CO282" s="126">
        <v>2.7417027417027416E-2</v>
      </c>
      <c r="CP282" s="123">
        <v>398</v>
      </c>
      <c r="CQ282" s="123">
        <v>137</v>
      </c>
      <c r="CR282" s="126">
        <v>7.9099307159353344E-2</v>
      </c>
      <c r="CS282" s="123">
        <v>55</v>
      </c>
      <c r="CT282" s="126">
        <f t="shared" si="53"/>
        <v>7.9365079365079361E-2</v>
      </c>
      <c r="CU282" s="123">
        <v>276</v>
      </c>
      <c r="CV282" s="126">
        <f t="shared" si="54"/>
        <v>0.39826839826839827</v>
      </c>
      <c r="CW282" s="123">
        <v>9</v>
      </c>
      <c r="CX282" s="126">
        <f t="shared" si="55"/>
        <v>1.2987012987012988E-2</v>
      </c>
      <c r="CY282" s="123">
        <v>97</v>
      </c>
      <c r="CZ282" s="126">
        <f t="shared" si="56"/>
        <v>0.13997113997113997</v>
      </c>
      <c r="DA282" s="122" t="s">
        <v>2276</v>
      </c>
      <c r="DB282" s="55"/>
      <c r="DC282" s="55">
        <v>10</v>
      </c>
      <c r="DD282" s="55">
        <v>15</v>
      </c>
      <c r="DE282" s="78" t="s">
        <v>497</v>
      </c>
      <c r="DF282" s="127" t="s">
        <v>498</v>
      </c>
      <c r="DG282" s="78" t="s">
        <v>443</v>
      </c>
      <c r="DH282" s="127" t="s">
        <v>536</v>
      </c>
      <c r="DI282" s="78" t="s">
        <v>334</v>
      </c>
      <c r="DJ282" s="127" t="s">
        <v>537</v>
      </c>
      <c r="DK282" s="78" t="s">
        <v>443</v>
      </c>
      <c r="DL282" s="127" t="s">
        <v>538</v>
      </c>
      <c r="DM282" s="127" t="s">
        <v>539</v>
      </c>
      <c r="DN282" s="55" t="s">
        <v>1897</v>
      </c>
      <c r="DO282" s="68">
        <v>10.614525139664803</v>
      </c>
      <c r="DP282" s="55" t="s">
        <v>1898</v>
      </c>
      <c r="DQ282" s="55" t="s">
        <v>272</v>
      </c>
      <c r="DR282" s="127" t="s">
        <v>505</v>
      </c>
      <c r="DS282" s="169" t="s">
        <v>2285</v>
      </c>
      <c r="DT282" s="77"/>
      <c r="DU282" s="78" t="s">
        <v>267</v>
      </c>
      <c r="DV282" s="123">
        <v>712</v>
      </c>
      <c r="DW282" s="123">
        <v>690</v>
      </c>
      <c r="DX282" s="55">
        <v>17</v>
      </c>
      <c r="DY282" s="55">
        <v>5</v>
      </c>
      <c r="DZ282" s="55">
        <v>0</v>
      </c>
      <c r="EA282" s="55">
        <v>91</v>
      </c>
      <c r="EB282" s="123">
        <v>440</v>
      </c>
      <c r="EC282" s="55">
        <v>168</v>
      </c>
      <c r="ED282" s="55">
        <v>13</v>
      </c>
      <c r="EE282" s="55">
        <v>0</v>
      </c>
      <c r="EF282" s="55">
        <v>0</v>
      </c>
      <c r="EG282" s="55">
        <v>0</v>
      </c>
      <c r="EH282" s="78">
        <v>14</v>
      </c>
      <c r="EI282" s="78">
        <v>0</v>
      </c>
      <c r="EJ282" s="127" t="s">
        <v>268</v>
      </c>
      <c r="EK282" s="127" t="s">
        <v>269</v>
      </c>
      <c r="EL282" s="81">
        <v>20199</v>
      </c>
      <c r="EM282" s="78">
        <v>65</v>
      </c>
      <c r="EN282" s="78" t="s">
        <v>344</v>
      </c>
      <c r="EO282" s="84">
        <v>107706</v>
      </c>
      <c r="EP282" s="78">
        <v>14.16</v>
      </c>
      <c r="EQ282" s="263">
        <v>114474.043963288</v>
      </c>
      <c r="ER282" s="263">
        <v>616450.13928300003</v>
      </c>
      <c r="ES282" s="84">
        <f t="shared" si="57"/>
        <v>501976.09531971201</v>
      </c>
      <c r="ET282" s="113">
        <f t="shared" si="58"/>
        <v>0.81430121161715685</v>
      </c>
      <c r="EU282" s="55">
        <v>0</v>
      </c>
      <c r="EV282" s="55">
        <v>14</v>
      </c>
      <c r="EW282" s="55" t="s">
        <v>1898</v>
      </c>
      <c r="EX282" s="78" t="s">
        <v>513</v>
      </c>
      <c r="EY282" s="158" t="s">
        <v>372</v>
      </c>
      <c r="EZ282" s="158" t="s">
        <v>372</v>
      </c>
      <c r="FA282" s="78" t="s">
        <v>267</v>
      </c>
      <c r="FB282" s="55" t="s">
        <v>51</v>
      </c>
      <c r="FC282" s="55" t="s">
        <v>1901</v>
      </c>
      <c r="FD282" s="122"/>
      <c r="FE282" s="55"/>
      <c r="FF282" s="127" t="s">
        <v>267</v>
      </c>
      <c r="FG282" s="55" t="s">
        <v>1904</v>
      </c>
      <c r="FH282" s="78" t="s">
        <v>1012</v>
      </c>
      <c r="FI282" s="78" t="s">
        <v>541</v>
      </c>
      <c r="FJ282" s="55">
        <v>4114</v>
      </c>
      <c r="FK282" s="55">
        <v>27</v>
      </c>
      <c r="FL282" s="78" t="s">
        <v>698</v>
      </c>
      <c r="FM282" s="55"/>
      <c r="FN282" s="55" t="s">
        <v>1900</v>
      </c>
      <c r="FO282" s="55" t="s">
        <v>1900</v>
      </c>
      <c r="FP282" s="55">
        <v>2</v>
      </c>
      <c r="FQ282" s="125">
        <v>132939635.14824066</v>
      </c>
      <c r="FR282" s="125">
        <v>186712.97071382115</v>
      </c>
      <c r="FS282" s="55">
        <v>3</v>
      </c>
      <c r="FT282" s="55" t="s">
        <v>1920</v>
      </c>
      <c r="FU282" s="55">
        <v>0</v>
      </c>
      <c r="FV282" s="125">
        <v>2304563.04</v>
      </c>
      <c r="FW282" s="55">
        <v>0</v>
      </c>
      <c r="FX282" s="125">
        <v>1796717.3900000001</v>
      </c>
      <c r="FY282" s="55">
        <v>0</v>
      </c>
      <c r="FZ282" s="125">
        <v>180963151.05000001</v>
      </c>
      <c r="GA282" s="55" t="s">
        <v>1900</v>
      </c>
      <c r="GB282" s="55" t="s">
        <v>1900</v>
      </c>
      <c r="GC282" s="55" t="s">
        <v>1900</v>
      </c>
      <c r="GD282" s="124">
        <v>89.31</v>
      </c>
      <c r="GE282" s="124">
        <v>45.36</v>
      </c>
      <c r="GF282" s="125">
        <v>3521357.69</v>
      </c>
      <c r="GG282" s="125">
        <v>5103.4169420289854</v>
      </c>
      <c r="GH282" s="125">
        <v>8957208.7799999993</v>
      </c>
      <c r="GI282" s="125">
        <v>12981.462</v>
      </c>
      <c r="GJ282" s="125">
        <v>688349.27</v>
      </c>
      <c r="GK282" s="125">
        <v>997.60763768115942</v>
      </c>
      <c r="GL282" s="125">
        <v>729229.73</v>
      </c>
      <c r="GM282" s="125">
        <v>1056.8546811594204</v>
      </c>
      <c r="GN282" s="125">
        <v>876510.96</v>
      </c>
      <c r="GO282" s="125">
        <v>1270.3057391304346</v>
      </c>
      <c r="GP282" s="125">
        <v>52703.08</v>
      </c>
      <c r="GQ282" s="125">
        <v>76.381275362318846</v>
      </c>
      <c r="GR282" s="125">
        <v>154787.96</v>
      </c>
      <c r="GS282" s="125">
        <v>224.33037681159419</v>
      </c>
      <c r="GT282" s="125">
        <v>6455627.7799999993</v>
      </c>
      <c r="GU282" s="125">
        <v>9355.9822898550719</v>
      </c>
      <c r="GV282" s="125">
        <v>-33796.839999999851</v>
      </c>
      <c r="GW282" s="125">
        <v>-48.980927536231668</v>
      </c>
      <c r="GX282" s="55">
        <v>0</v>
      </c>
      <c r="GY282" s="55">
        <v>0</v>
      </c>
      <c r="GZ282" s="55">
        <v>0</v>
      </c>
      <c r="HA282" s="55" t="s">
        <v>1901</v>
      </c>
      <c r="HB282" s="172">
        <v>0.63027838116053392</v>
      </c>
      <c r="HC282" s="123">
        <v>743</v>
      </c>
      <c r="HD282" s="153">
        <v>0.35893719806763286</v>
      </c>
      <c r="HE282" s="123">
        <v>68</v>
      </c>
      <c r="HF282" s="153">
        <v>9.8550724637681164E-2</v>
      </c>
      <c r="HG282" s="123">
        <v>4604</v>
      </c>
      <c r="HH282" s="153">
        <v>2.224154589371981</v>
      </c>
      <c r="HI282" s="123">
        <v>73</v>
      </c>
      <c r="HJ282" s="153">
        <v>0.10579710144927536</v>
      </c>
      <c r="HK282" s="123">
        <v>1911</v>
      </c>
      <c r="HL282" s="153">
        <v>0.92318840579710149</v>
      </c>
      <c r="HM282" s="123">
        <v>77</v>
      </c>
      <c r="HN282" s="153">
        <v>0.11159420289855072</v>
      </c>
      <c r="HO282" s="123">
        <v>1800</v>
      </c>
      <c r="HP282" s="153">
        <v>0.86956521739130432</v>
      </c>
      <c r="HQ282" s="123">
        <v>1150</v>
      </c>
      <c r="HR282" s="153">
        <v>0.55555555555555558</v>
      </c>
      <c r="HS282" s="123">
        <v>11</v>
      </c>
      <c r="HT282" s="153">
        <v>5.5</v>
      </c>
      <c r="HU282" s="123">
        <v>17</v>
      </c>
      <c r="HV282" s="153">
        <v>8.5</v>
      </c>
      <c r="HW282" s="123">
        <v>438</v>
      </c>
      <c r="HX282" s="123">
        <v>146</v>
      </c>
      <c r="HY282" s="153">
        <v>0.86904761904761907</v>
      </c>
      <c r="HZ282" s="123">
        <v>26195</v>
      </c>
      <c r="IA282" s="153">
        <v>12.654589371980675</v>
      </c>
      <c r="IB282" s="123">
        <v>84</v>
      </c>
      <c r="IC282" s="153">
        <v>0.12173913043478261</v>
      </c>
      <c r="ID282" s="123">
        <v>13073</v>
      </c>
      <c r="IE282" s="153">
        <v>6.3154589371980681</v>
      </c>
      <c r="IF282" s="123">
        <v>754</v>
      </c>
      <c r="IG282" s="153">
        <v>1.0927536231884059</v>
      </c>
      <c r="IH282" s="123">
        <v>1597</v>
      </c>
      <c r="II282" s="153">
        <v>0.77149758454106288</v>
      </c>
      <c r="IJ282" s="123">
        <v>583</v>
      </c>
      <c r="IK282" s="153">
        <v>0.8449275362318841</v>
      </c>
      <c r="IL282" s="95">
        <v>289</v>
      </c>
      <c r="IM282" s="95">
        <v>236</v>
      </c>
      <c r="IN282" s="95">
        <v>50</v>
      </c>
      <c r="IO282" s="95">
        <v>175</v>
      </c>
      <c r="IP282" s="95">
        <v>40</v>
      </c>
      <c r="IQ282" s="113">
        <v>74.150000000000006</v>
      </c>
      <c r="IR282" s="113">
        <v>80</v>
      </c>
      <c r="IS282" s="113">
        <v>1.1599999999999999</v>
      </c>
      <c r="IT282" s="95">
        <v>35</v>
      </c>
      <c r="IU282" s="95">
        <v>13</v>
      </c>
      <c r="IV282" s="113">
        <v>1.8840579710144929E-2</v>
      </c>
      <c r="IW282" s="95">
        <v>4</v>
      </c>
      <c r="IX282" s="95">
        <v>16</v>
      </c>
      <c r="IY282" s="124">
        <f>(IW282/$DW282)*100</f>
        <v>0.57971014492753625</v>
      </c>
      <c r="IZ282" s="124">
        <f>(IX282/$DW282)*100</f>
        <v>2.318840579710145</v>
      </c>
      <c r="JA282" s="182" t="s">
        <v>272</v>
      </c>
      <c r="JB282" s="182">
        <v>34</v>
      </c>
      <c r="JC282" s="230">
        <v>4.7752808988764044E-2</v>
      </c>
      <c r="JD282" s="205"/>
    </row>
    <row r="283" spans="1:264" s="35" customFormat="1" ht="29.25" hidden="1" customHeight="1">
      <c r="A283" s="122" t="s">
        <v>452</v>
      </c>
      <c r="B283" s="158" t="s">
        <v>1684</v>
      </c>
      <c r="C283" s="158" t="s">
        <v>1763</v>
      </c>
      <c r="D283" s="55">
        <v>91</v>
      </c>
      <c r="E283" s="158" t="s">
        <v>1074</v>
      </c>
      <c r="F283" s="145">
        <v>316</v>
      </c>
      <c r="G283" s="55" t="s">
        <v>2272</v>
      </c>
      <c r="H283" s="123">
        <v>145</v>
      </c>
      <c r="I283" s="123">
        <v>179</v>
      </c>
      <c r="J283" s="124">
        <v>1.2344828000000001</v>
      </c>
      <c r="K283" s="124">
        <v>17.055862099999999</v>
      </c>
      <c r="L283" s="123">
        <v>58</v>
      </c>
      <c r="M283" s="123">
        <v>121</v>
      </c>
      <c r="N283" s="123">
        <v>0</v>
      </c>
      <c r="O283" s="123">
        <v>0</v>
      </c>
      <c r="P283" s="123">
        <v>0</v>
      </c>
      <c r="Q283" s="123">
        <v>0</v>
      </c>
      <c r="R283" s="123">
        <v>0</v>
      </c>
      <c r="S283" s="123">
        <v>0</v>
      </c>
      <c r="T283" s="123">
        <v>0</v>
      </c>
      <c r="U283" s="123">
        <v>1</v>
      </c>
      <c r="V283" s="123">
        <v>2</v>
      </c>
      <c r="W283" s="123">
        <v>5</v>
      </c>
      <c r="X283" s="123">
        <v>61</v>
      </c>
      <c r="Y283" s="123">
        <v>71</v>
      </c>
      <c r="Z283" s="123">
        <v>39</v>
      </c>
      <c r="AA283" s="123">
        <v>0</v>
      </c>
      <c r="AB283" s="123">
        <v>174</v>
      </c>
      <c r="AC283" s="123">
        <v>171</v>
      </c>
      <c r="AD283" s="123">
        <v>13</v>
      </c>
      <c r="AE283" s="123">
        <v>68</v>
      </c>
      <c r="AF283" s="123">
        <v>56</v>
      </c>
      <c r="AG283" s="123">
        <v>37</v>
      </c>
      <c r="AH283" s="123">
        <v>5</v>
      </c>
      <c r="AI283" s="123">
        <v>125</v>
      </c>
      <c r="AJ283" s="123">
        <v>49</v>
      </c>
      <c r="AK283" s="123">
        <v>9</v>
      </c>
      <c r="AL283" s="123">
        <v>7</v>
      </c>
      <c r="AM283" s="123">
        <v>13</v>
      </c>
      <c r="AN283" s="125">
        <v>382.13103448275859</v>
      </c>
      <c r="AO283" s="125">
        <v>270</v>
      </c>
      <c r="AP283" s="123">
        <v>0</v>
      </c>
      <c r="AQ283" s="123">
        <v>8</v>
      </c>
      <c r="AR283" s="123">
        <v>75</v>
      </c>
      <c r="AS283" s="123">
        <v>22</v>
      </c>
      <c r="AT283" s="123">
        <v>9</v>
      </c>
      <c r="AU283" s="123">
        <v>12</v>
      </c>
      <c r="AV283" s="123">
        <v>4</v>
      </c>
      <c r="AW283" s="123">
        <v>2</v>
      </c>
      <c r="AX283" s="123">
        <v>6</v>
      </c>
      <c r="AY283" s="123">
        <v>2</v>
      </c>
      <c r="AZ283" s="123">
        <v>5</v>
      </c>
      <c r="BA283" s="125">
        <v>16458.724137931036</v>
      </c>
      <c r="BB283" s="125">
        <v>11700</v>
      </c>
      <c r="BC283" s="123">
        <v>0</v>
      </c>
      <c r="BD283" s="123">
        <v>20</v>
      </c>
      <c r="BE283" s="123">
        <v>77</v>
      </c>
      <c r="BF283" s="123">
        <v>11</v>
      </c>
      <c r="BG283" s="123">
        <v>13</v>
      </c>
      <c r="BH283" s="123">
        <v>7</v>
      </c>
      <c r="BI283" s="123">
        <v>4</v>
      </c>
      <c r="BJ283" s="123">
        <v>8</v>
      </c>
      <c r="BK283" s="123">
        <v>0</v>
      </c>
      <c r="BL283" s="123">
        <v>4</v>
      </c>
      <c r="BM283" s="123">
        <v>0</v>
      </c>
      <c r="BN283" s="123">
        <v>0</v>
      </c>
      <c r="BO283" s="123">
        <v>0</v>
      </c>
      <c r="BP283" s="123">
        <v>0</v>
      </c>
      <c r="BQ283" s="123">
        <v>1</v>
      </c>
      <c r="BR283" s="123">
        <v>0</v>
      </c>
      <c r="BS283" s="123">
        <v>0</v>
      </c>
      <c r="BT283" s="123">
        <v>0</v>
      </c>
      <c r="BU283" s="123">
        <v>0</v>
      </c>
      <c r="BV283" s="123">
        <v>0</v>
      </c>
      <c r="BW283" s="123">
        <v>0</v>
      </c>
      <c r="BX283" s="123">
        <v>15</v>
      </c>
      <c r="BY283" s="125">
        <v>30042.400000000001</v>
      </c>
      <c r="BZ283" s="125">
        <v>32448</v>
      </c>
      <c r="CA283" s="123">
        <v>2</v>
      </c>
      <c r="CB283" s="125">
        <v>13314</v>
      </c>
      <c r="CC283" s="125">
        <v>13314</v>
      </c>
      <c r="CD283" s="123">
        <v>129</v>
      </c>
      <c r="CE283" s="125">
        <v>14916.023255813954</v>
      </c>
      <c r="CF283" s="125">
        <v>10896</v>
      </c>
      <c r="CG283" s="123">
        <v>121</v>
      </c>
      <c r="CH283" s="123">
        <v>18</v>
      </c>
      <c r="CI283" s="123">
        <v>5</v>
      </c>
      <c r="CJ283" s="123">
        <v>1</v>
      </c>
      <c r="CK283" s="123">
        <v>0</v>
      </c>
      <c r="CL283" s="123">
        <v>0</v>
      </c>
      <c r="CM283" s="126">
        <v>0</v>
      </c>
      <c r="CN283" s="123">
        <v>2</v>
      </c>
      <c r="CO283" s="126">
        <v>1.3793103448275862E-2</v>
      </c>
      <c r="CP283" s="123">
        <v>92</v>
      </c>
      <c r="CQ283" s="123">
        <v>0</v>
      </c>
      <c r="CR283" s="126">
        <v>0</v>
      </c>
      <c r="CS283" s="123">
        <v>19</v>
      </c>
      <c r="CT283" s="126">
        <f t="shared" si="53"/>
        <v>0.1310344827586207</v>
      </c>
      <c r="CU283" s="123">
        <v>5</v>
      </c>
      <c r="CV283" s="126">
        <f t="shared" si="54"/>
        <v>3.4482758620689655E-2</v>
      </c>
      <c r="CW283" s="123">
        <v>19</v>
      </c>
      <c r="CX283" s="126">
        <f t="shared" si="55"/>
        <v>0.1310344827586207</v>
      </c>
      <c r="CY283" s="123">
        <v>5</v>
      </c>
      <c r="CZ283" s="126">
        <f t="shared" si="56"/>
        <v>3.4482758620689655E-2</v>
      </c>
      <c r="DA283" s="122" t="s">
        <v>2273</v>
      </c>
      <c r="DB283" s="55"/>
      <c r="DC283" s="55">
        <v>0</v>
      </c>
      <c r="DD283" s="55">
        <v>2</v>
      </c>
      <c r="DE283" s="78" t="s">
        <v>497</v>
      </c>
      <c r="DF283" s="127" t="s">
        <v>498</v>
      </c>
      <c r="DG283" s="78" t="s">
        <v>338</v>
      </c>
      <c r="DH283" s="127" t="s">
        <v>777</v>
      </c>
      <c r="DI283" s="78" t="s">
        <v>404</v>
      </c>
      <c r="DJ283" s="127" t="s">
        <v>778</v>
      </c>
      <c r="DK283" s="78" t="s">
        <v>382</v>
      </c>
      <c r="DL283" s="127" t="s">
        <v>779</v>
      </c>
      <c r="DM283" s="127" t="s">
        <v>504</v>
      </c>
      <c r="DN283" s="55" t="s">
        <v>1897</v>
      </c>
      <c r="DO283" s="68">
        <v>0</v>
      </c>
      <c r="DP283" s="55" t="s">
        <v>1898</v>
      </c>
      <c r="DQ283" s="55" t="s">
        <v>272</v>
      </c>
      <c r="DR283" s="127" t="s">
        <v>505</v>
      </c>
      <c r="DS283" s="169" t="s">
        <v>2286</v>
      </c>
      <c r="DT283" s="77"/>
      <c r="DU283" s="78" t="s">
        <v>519</v>
      </c>
      <c r="DV283" s="123">
        <v>159</v>
      </c>
      <c r="DW283" s="123">
        <v>145</v>
      </c>
      <c r="DX283" s="55">
        <v>1</v>
      </c>
      <c r="DY283" s="55">
        <v>13</v>
      </c>
      <c r="DZ283" s="55">
        <v>0</v>
      </c>
      <c r="EA283" s="55">
        <v>147</v>
      </c>
      <c r="EB283" s="123">
        <v>12</v>
      </c>
      <c r="EC283" s="55">
        <v>0</v>
      </c>
      <c r="ED283" s="55">
        <v>0</v>
      </c>
      <c r="EE283" s="55">
        <v>0</v>
      </c>
      <c r="EF283" s="55">
        <v>0</v>
      </c>
      <c r="EG283" s="55">
        <v>0</v>
      </c>
      <c r="EH283" s="78">
        <v>1</v>
      </c>
      <c r="EI283" s="78">
        <v>0</v>
      </c>
      <c r="EJ283" s="127" t="s">
        <v>268</v>
      </c>
      <c r="EK283" s="127" t="s">
        <v>290</v>
      </c>
      <c r="EL283" s="81">
        <v>30467</v>
      </c>
      <c r="EM283" s="78">
        <v>37</v>
      </c>
      <c r="EN283" s="78" t="s">
        <v>334</v>
      </c>
      <c r="EO283" s="84">
        <v>12689</v>
      </c>
      <c r="EP283" s="78">
        <v>0.98</v>
      </c>
      <c r="EQ283" s="263">
        <v>12329.818952112701</v>
      </c>
      <c r="ER283" s="263">
        <v>42698.740933737499</v>
      </c>
      <c r="ES283" s="84">
        <f t="shared" si="57"/>
        <v>30368.921981624801</v>
      </c>
      <c r="ET283" s="113">
        <f t="shared" si="58"/>
        <v>0.71123694323336462</v>
      </c>
      <c r="EU283" s="55">
        <v>3</v>
      </c>
      <c r="EV283" s="55">
        <v>3</v>
      </c>
      <c r="EW283" s="55" t="s">
        <v>1901</v>
      </c>
      <c r="EX283" s="78" t="s">
        <v>267</v>
      </c>
      <c r="EY283" s="158"/>
      <c r="EZ283" s="158"/>
      <c r="FA283" s="78" t="s">
        <v>267</v>
      </c>
      <c r="FB283" s="55" t="s">
        <v>51</v>
      </c>
      <c r="FC283" s="55" t="s">
        <v>1898</v>
      </c>
      <c r="FD283" s="122"/>
      <c r="FE283" s="55" t="s">
        <v>1919</v>
      </c>
      <c r="FF283" s="127" t="s">
        <v>272</v>
      </c>
      <c r="FG283" s="55" t="s">
        <v>1904</v>
      </c>
      <c r="FH283" s="78" t="s">
        <v>1075</v>
      </c>
      <c r="FI283" s="78" t="s">
        <v>781</v>
      </c>
      <c r="FJ283" s="55">
        <v>4112</v>
      </c>
      <c r="FK283" s="55">
        <v>29</v>
      </c>
      <c r="FL283" s="78" t="s">
        <v>782</v>
      </c>
      <c r="FM283" s="55"/>
      <c r="FN283" s="55" t="s">
        <v>1900</v>
      </c>
      <c r="FO283" s="55" t="s">
        <v>1900</v>
      </c>
      <c r="FP283" s="55">
        <v>0</v>
      </c>
      <c r="FQ283" s="125">
        <v>25139657.258930746</v>
      </c>
      <c r="FR283" s="125">
        <v>158111.05194296068</v>
      </c>
      <c r="FS283" s="55">
        <v>3</v>
      </c>
      <c r="FT283" s="55">
        <v>3</v>
      </c>
      <c r="FU283" s="55">
        <v>0</v>
      </c>
      <c r="FV283" s="125">
        <v>69711.69</v>
      </c>
      <c r="FW283" s="55">
        <v>0</v>
      </c>
      <c r="FX283" s="125">
        <v>475136.67</v>
      </c>
      <c r="FY283" s="55">
        <v>0</v>
      </c>
      <c r="FZ283" s="125">
        <v>3814171.48</v>
      </c>
      <c r="GA283" s="55" t="s">
        <v>1900</v>
      </c>
      <c r="GB283" s="55" t="s">
        <v>1900</v>
      </c>
      <c r="GC283" s="55" t="s">
        <v>1900</v>
      </c>
      <c r="GD283" s="124">
        <v>98.22</v>
      </c>
      <c r="GE283" s="124">
        <v>9.66</v>
      </c>
      <c r="GF283" s="125">
        <v>558690.68000000005</v>
      </c>
      <c r="GG283" s="125">
        <v>3853.0391724137935</v>
      </c>
      <c r="GH283" s="125">
        <v>2073636.78</v>
      </c>
      <c r="GI283" s="125">
        <v>14300.943310344828</v>
      </c>
      <c r="GJ283" s="125">
        <v>57144.77</v>
      </c>
      <c r="GK283" s="125">
        <v>394.10186206896549</v>
      </c>
      <c r="GL283" s="125">
        <v>121046.5</v>
      </c>
      <c r="GM283" s="125">
        <v>834.80344827586202</v>
      </c>
      <c r="GN283" s="125">
        <v>58834.33</v>
      </c>
      <c r="GO283" s="125">
        <v>405.75400000000002</v>
      </c>
      <c r="GP283" s="125">
        <v>4852.3100000000004</v>
      </c>
      <c r="GQ283" s="125">
        <v>33.46420689655173</v>
      </c>
      <c r="GR283" s="125">
        <v>8770.4200000000019</v>
      </c>
      <c r="GS283" s="125">
        <v>60.485655172413807</v>
      </c>
      <c r="GT283" s="125">
        <v>1822988.45</v>
      </c>
      <c r="GU283" s="125">
        <v>12572.334137931035</v>
      </c>
      <c r="GV283" s="125">
        <v>-703593.25</v>
      </c>
      <c r="GW283" s="125">
        <v>-4852.3672413793101</v>
      </c>
      <c r="GX283" s="55">
        <v>0</v>
      </c>
      <c r="GY283" s="55">
        <v>0</v>
      </c>
      <c r="GZ283" s="55">
        <v>0</v>
      </c>
      <c r="HA283" s="55" t="s">
        <v>1901</v>
      </c>
      <c r="HB283" s="172">
        <v>0.67024960517247301</v>
      </c>
      <c r="HC283" s="123">
        <v>21</v>
      </c>
      <c r="HD283" s="153">
        <v>4.8275862068965517E-2</v>
      </c>
      <c r="HE283" s="123">
        <v>0</v>
      </c>
      <c r="HF283" s="153">
        <v>0</v>
      </c>
      <c r="HG283" s="123">
        <v>618</v>
      </c>
      <c r="HH283" s="153">
        <v>1.4206896551724137</v>
      </c>
      <c r="HI283" s="123">
        <v>2</v>
      </c>
      <c r="HJ283" s="153">
        <v>1.3793103448275862E-2</v>
      </c>
      <c r="HK283" s="123">
        <v>641</v>
      </c>
      <c r="HL283" s="153">
        <v>1.4735632183908045</v>
      </c>
      <c r="HM283" s="123">
        <v>28</v>
      </c>
      <c r="HN283" s="153">
        <v>0.19310344827586207</v>
      </c>
      <c r="HO283" s="123">
        <v>250</v>
      </c>
      <c r="HP283" s="153">
        <v>0.57471264367816088</v>
      </c>
      <c r="HQ283" s="123">
        <v>176</v>
      </c>
      <c r="HR283" s="153">
        <v>0.40459770114942528</v>
      </c>
      <c r="HS283" s="123">
        <v>1</v>
      </c>
      <c r="HT283" s="153">
        <v>0.5</v>
      </c>
      <c r="HU283" s="123">
        <v>6</v>
      </c>
      <c r="HV283" s="153">
        <v>3</v>
      </c>
      <c r="HW283" s="123">
        <v>26</v>
      </c>
      <c r="HX283" s="123">
        <v>8.6666666666666661</v>
      </c>
      <c r="HY283" s="153">
        <v>0.24074074074074073</v>
      </c>
      <c r="HZ283" s="123">
        <v>4132</v>
      </c>
      <c r="IA283" s="153">
        <v>9.4988505747126428</v>
      </c>
      <c r="IB283" s="123">
        <v>0</v>
      </c>
      <c r="IC283" s="153">
        <v>0</v>
      </c>
      <c r="ID283" s="123">
        <v>1710</v>
      </c>
      <c r="IE283" s="153">
        <v>3.9310344827586206</v>
      </c>
      <c r="IF283" s="123">
        <v>122</v>
      </c>
      <c r="IG283" s="153">
        <v>0.8413793103448276</v>
      </c>
      <c r="IH283" s="123">
        <v>277</v>
      </c>
      <c r="II283" s="153">
        <v>0.63678160919540228</v>
      </c>
      <c r="IJ283" s="123">
        <v>12</v>
      </c>
      <c r="IK283" s="153">
        <v>8.2758620689655171E-2</v>
      </c>
      <c r="IL283" s="95">
        <v>0</v>
      </c>
      <c r="IM283" s="95">
        <v>0</v>
      </c>
      <c r="IN283" s="95">
        <v>0</v>
      </c>
      <c r="IO283" s="95">
        <v>0</v>
      </c>
      <c r="IP283" s="95">
        <v>0</v>
      </c>
      <c r="IQ283" s="113" t="s">
        <v>1900</v>
      </c>
      <c r="IR283" s="113" t="s">
        <v>1900</v>
      </c>
      <c r="IS283" s="113" t="s">
        <v>1900</v>
      </c>
      <c r="IT283" s="95">
        <v>60</v>
      </c>
      <c r="IU283" s="95">
        <v>6</v>
      </c>
      <c r="IV283" s="113">
        <v>4.1379310344827586E-2</v>
      </c>
      <c r="IW283" s="95" t="s">
        <v>1900</v>
      </c>
      <c r="IX283" s="95" t="s">
        <v>1900</v>
      </c>
      <c r="IY283" s="124" t="s">
        <v>1900</v>
      </c>
      <c r="IZ283" s="124" t="s">
        <v>1900</v>
      </c>
      <c r="JA283" s="182" t="s">
        <v>267</v>
      </c>
      <c r="JB283" s="182">
        <v>23</v>
      </c>
      <c r="JC283" s="230">
        <v>0.14465408805031446</v>
      </c>
      <c r="JD283" s="205"/>
    </row>
    <row r="284" spans="1:264" s="35" customFormat="1" ht="29.25" hidden="1" customHeight="1">
      <c r="A284" s="122" t="s">
        <v>452</v>
      </c>
      <c r="B284" s="158" t="s">
        <v>1684</v>
      </c>
      <c r="C284" s="158" t="s">
        <v>1804</v>
      </c>
      <c r="D284" s="55">
        <v>186</v>
      </c>
      <c r="E284" s="158" t="s">
        <v>1113</v>
      </c>
      <c r="F284" s="145">
        <v>186</v>
      </c>
      <c r="G284" s="55" t="s">
        <v>2279</v>
      </c>
      <c r="H284" s="123">
        <v>419</v>
      </c>
      <c r="I284" s="123">
        <v>781</v>
      </c>
      <c r="J284" s="124">
        <v>1.8639618</v>
      </c>
      <c r="K284" s="124">
        <v>22.193078799999999</v>
      </c>
      <c r="L284" s="123">
        <v>303</v>
      </c>
      <c r="M284" s="123">
        <v>478</v>
      </c>
      <c r="N284" s="123">
        <v>32</v>
      </c>
      <c r="O284" s="123">
        <v>44</v>
      </c>
      <c r="P284" s="123">
        <v>48</v>
      </c>
      <c r="Q284" s="123">
        <v>39</v>
      </c>
      <c r="R284" s="123">
        <v>47</v>
      </c>
      <c r="S284" s="123">
        <v>93</v>
      </c>
      <c r="T284" s="123">
        <v>51</v>
      </c>
      <c r="U284" s="123">
        <v>80</v>
      </c>
      <c r="V284" s="123">
        <v>44</v>
      </c>
      <c r="W284" s="123">
        <v>68</v>
      </c>
      <c r="X284" s="123">
        <v>139</v>
      </c>
      <c r="Y284" s="123">
        <v>64</v>
      </c>
      <c r="Z284" s="123">
        <v>32</v>
      </c>
      <c r="AA284" s="123">
        <v>146</v>
      </c>
      <c r="AB284" s="123">
        <v>274</v>
      </c>
      <c r="AC284" s="123">
        <v>235</v>
      </c>
      <c r="AD284" s="123">
        <v>58</v>
      </c>
      <c r="AE284" s="123">
        <v>316</v>
      </c>
      <c r="AF284" s="123">
        <v>269</v>
      </c>
      <c r="AG284" s="123">
        <v>137</v>
      </c>
      <c r="AH284" s="123">
        <v>1</v>
      </c>
      <c r="AI284" s="123">
        <v>232</v>
      </c>
      <c r="AJ284" s="123">
        <v>95</v>
      </c>
      <c r="AK284" s="123">
        <v>12</v>
      </c>
      <c r="AL284" s="123">
        <v>15</v>
      </c>
      <c r="AM284" s="123">
        <v>43</v>
      </c>
      <c r="AN284" s="125">
        <v>546.00715990453466</v>
      </c>
      <c r="AO284" s="125">
        <v>362</v>
      </c>
      <c r="AP284" s="123">
        <v>6</v>
      </c>
      <c r="AQ284" s="123">
        <v>16</v>
      </c>
      <c r="AR284" s="123">
        <v>146</v>
      </c>
      <c r="AS284" s="123">
        <v>64</v>
      </c>
      <c r="AT284" s="123">
        <v>40</v>
      </c>
      <c r="AU284" s="123">
        <v>19</v>
      </c>
      <c r="AV284" s="123">
        <v>19</v>
      </c>
      <c r="AW284" s="123">
        <v>12</v>
      </c>
      <c r="AX284" s="123">
        <v>16</v>
      </c>
      <c r="AY284" s="123">
        <v>12</v>
      </c>
      <c r="AZ284" s="123">
        <v>69</v>
      </c>
      <c r="BA284" s="125">
        <v>26010.446341463416</v>
      </c>
      <c r="BB284" s="125">
        <v>15384</v>
      </c>
      <c r="BC284" s="123">
        <v>12</v>
      </c>
      <c r="BD284" s="123">
        <v>51</v>
      </c>
      <c r="BE284" s="123">
        <v>137</v>
      </c>
      <c r="BF284" s="123">
        <v>52</v>
      </c>
      <c r="BG284" s="123">
        <v>30</v>
      </c>
      <c r="BH284" s="123">
        <v>17</v>
      </c>
      <c r="BI284" s="123">
        <v>22</v>
      </c>
      <c r="BJ284" s="123">
        <v>10</v>
      </c>
      <c r="BK284" s="123">
        <v>10</v>
      </c>
      <c r="BL284" s="123">
        <v>16</v>
      </c>
      <c r="BM284" s="123">
        <v>10</v>
      </c>
      <c r="BN284" s="123">
        <v>7</v>
      </c>
      <c r="BO284" s="123">
        <v>10</v>
      </c>
      <c r="BP284" s="123">
        <v>5</v>
      </c>
      <c r="BQ284" s="123">
        <v>1</v>
      </c>
      <c r="BR284" s="123">
        <v>1</v>
      </c>
      <c r="BS284" s="123">
        <v>1</v>
      </c>
      <c r="BT284" s="123">
        <v>1</v>
      </c>
      <c r="BU284" s="123">
        <v>1</v>
      </c>
      <c r="BV284" s="123">
        <v>3</v>
      </c>
      <c r="BW284" s="123">
        <v>13</v>
      </c>
      <c r="BX284" s="123">
        <v>155</v>
      </c>
      <c r="BY284" s="125">
        <v>45977.787096774191</v>
      </c>
      <c r="BZ284" s="125">
        <v>38602</v>
      </c>
      <c r="CA284" s="123">
        <v>40</v>
      </c>
      <c r="CB284" s="125">
        <v>10781.674999999999</v>
      </c>
      <c r="CC284" s="125">
        <v>6888</v>
      </c>
      <c r="CD284" s="123">
        <v>213</v>
      </c>
      <c r="CE284" s="125">
        <v>14430.136150234743</v>
      </c>
      <c r="CF284" s="125">
        <v>12060</v>
      </c>
      <c r="CG284" s="123">
        <v>283</v>
      </c>
      <c r="CH284" s="123">
        <v>54</v>
      </c>
      <c r="CI284" s="123">
        <v>49</v>
      </c>
      <c r="CJ284" s="123">
        <v>19</v>
      </c>
      <c r="CK284" s="123">
        <v>3</v>
      </c>
      <c r="CL284" s="123">
        <v>5</v>
      </c>
      <c r="CM284" s="126">
        <v>1.1933174224343675E-2</v>
      </c>
      <c r="CN284" s="123">
        <v>36</v>
      </c>
      <c r="CO284" s="126">
        <v>8.5918854415274457E-2</v>
      </c>
      <c r="CP284" s="123">
        <v>204</v>
      </c>
      <c r="CQ284" s="123">
        <v>42</v>
      </c>
      <c r="CR284" s="126">
        <v>5.3777208706786171E-2</v>
      </c>
      <c r="CS284" s="123">
        <v>85</v>
      </c>
      <c r="CT284" s="126">
        <f t="shared" si="53"/>
        <v>0.20286396181384247</v>
      </c>
      <c r="CU284" s="123">
        <v>231</v>
      </c>
      <c r="CV284" s="126">
        <f t="shared" si="54"/>
        <v>0.55131264916467781</v>
      </c>
      <c r="CW284" s="123">
        <v>41</v>
      </c>
      <c r="CX284" s="126">
        <f t="shared" si="55"/>
        <v>9.7852028639618144E-2</v>
      </c>
      <c r="CY284" s="123">
        <v>148</v>
      </c>
      <c r="CZ284" s="126">
        <f t="shared" si="56"/>
        <v>0.3532219570405728</v>
      </c>
      <c r="DA284" s="122" t="s">
        <v>2273</v>
      </c>
      <c r="DB284" s="55"/>
      <c r="DC284" s="55">
        <v>35</v>
      </c>
      <c r="DD284" s="55">
        <v>7</v>
      </c>
      <c r="DE284" s="78" t="s">
        <v>340</v>
      </c>
      <c r="DF284" s="127" t="s">
        <v>579</v>
      </c>
      <c r="DG284" s="78" t="s">
        <v>580</v>
      </c>
      <c r="DH284" s="127" t="s">
        <v>581</v>
      </c>
      <c r="DI284" s="78" t="s">
        <v>559</v>
      </c>
      <c r="DJ284" s="127" t="s">
        <v>582</v>
      </c>
      <c r="DK284" s="78" t="s">
        <v>284</v>
      </c>
      <c r="DL284" s="127" t="s">
        <v>583</v>
      </c>
      <c r="DM284" s="127" t="s">
        <v>584</v>
      </c>
      <c r="DN284" s="55" t="s">
        <v>1897</v>
      </c>
      <c r="DO284" s="68">
        <v>10.101010101010102</v>
      </c>
      <c r="DP284" s="55" t="s">
        <v>1898</v>
      </c>
      <c r="DQ284" s="55" t="s">
        <v>272</v>
      </c>
      <c r="DR284" s="127" t="s">
        <v>460</v>
      </c>
      <c r="DS284" s="169" t="s">
        <v>2287</v>
      </c>
      <c r="DT284" s="77"/>
      <c r="DU284" s="78" t="s">
        <v>267</v>
      </c>
      <c r="DV284" s="123">
        <v>423</v>
      </c>
      <c r="DW284" s="123">
        <v>420</v>
      </c>
      <c r="DX284" s="55">
        <v>3</v>
      </c>
      <c r="DY284" s="55">
        <v>0</v>
      </c>
      <c r="DZ284" s="55">
        <v>3</v>
      </c>
      <c r="EA284" s="55">
        <v>227</v>
      </c>
      <c r="EB284" s="123">
        <v>155</v>
      </c>
      <c r="EC284" s="55">
        <v>38</v>
      </c>
      <c r="ED284" s="55">
        <v>0</v>
      </c>
      <c r="EE284" s="55">
        <v>0</v>
      </c>
      <c r="EF284" s="55">
        <v>0</v>
      </c>
      <c r="EG284" s="55">
        <v>0</v>
      </c>
      <c r="EH284" s="78">
        <v>4</v>
      </c>
      <c r="EI284" s="78">
        <v>0</v>
      </c>
      <c r="EJ284" s="127" t="s">
        <v>268</v>
      </c>
      <c r="EK284" s="127" t="s">
        <v>269</v>
      </c>
      <c r="EL284" s="81">
        <v>25841</v>
      </c>
      <c r="EM284" s="78">
        <v>50</v>
      </c>
      <c r="EN284" s="78" t="s">
        <v>334</v>
      </c>
      <c r="EO284" s="84">
        <v>40077</v>
      </c>
      <c r="EP284" s="78">
        <v>3.84</v>
      </c>
      <c r="EQ284" s="263">
        <v>42331.545770022298</v>
      </c>
      <c r="ER284" s="263">
        <v>170683.23461161301</v>
      </c>
      <c r="ES284" s="84">
        <f t="shared" si="57"/>
        <v>128351.68884159072</v>
      </c>
      <c r="ET284" s="113">
        <f t="shared" si="58"/>
        <v>0.75198767549521162</v>
      </c>
      <c r="EU284" s="55">
        <v>3</v>
      </c>
      <c r="EV284" s="55">
        <v>8</v>
      </c>
      <c r="EW284" s="55" t="s">
        <v>1898</v>
      </c>
      <c r="EX284" s="78" t="s">
        <v>371</v>
      </c>
      <c r="EY284" s="158"/>
      <c r="EZ284" s="158"/>
      <c r="FA284" s="78" t="s">
        <v>267</v>
      </c>
      <c r="FB284" s="55" t="s">
        <v>51</v>
      </c>
      <c r="FC284" s="55" t="s">
        <v>1898</v>
      </c>
      <c r="FD284" s="122"/>
      <c r="FE284" s="55"/>
      <c r="FF284" s="127" t="s">
        <v>267</v>
      </c>
      <c r="FG284" s="55" t="s">
        <v>272</v>
      </c>
      <c r="FH284" s="78" t="s">
        <v>1114</v>
      </c>
      <c r="FI284" s="78" t="s">
        <v>586</v>
      </c>
      <c r="FJ284" s="55">
        <v>4103</v>
      </c>
      <c r="FK284" s="55">
        <v>25</v>
      </c>
      <c r="FL284" s="78" t="s">
        <v>587</v>
      </c>
      <c r="FM284" s="55"/>
      <c r="FN284" s="55" t="s">
        <v>1954</v>
      </c>
      <c r="FO284" s="55" t="s">
        <v>1901</v>
      </c>
      <c r="FP284" s="55">
        <v>1</v>
      </c>
      <c r="FQ284" s="125">
        <v>59499171.627265066</v>
      </c>
      <c r="FR284" s="125">
        <v>140659.98020630039</v>
      </c>
      <c r="FS284" s="55">
        <v>3</v>
      </c>
      <c r="FT284" s="55">
        <v>3</v>
      </c>
      <c r="FU284" s="55">
        <v>0</v>
      </c>
      <c r="FV284" s="125">
        <v>0</v>
      </c>
      <c r="FW284" s="55">
        <v>0</v>
      </c>
      <c r="FX284" s="125">
        <v>556499.04</v>
      </c>
      <c r="FY284" s="55">
        <v>0</v>
      </c>
      <c r="FZ284" s="125">
        <v>750000</v>
      </c>
      <c r="GA284" s="55" t="s">
        <v>1900</v>
      </c>
      <c r="GB284" s="55" t="s">
        <v>1900</v>
      </c>
      <c r="GC284" s="55" t="s">
        <v>1900</v>
      </c>
      <c r="GD284" s="124">
        <v>96.34</v>
      </c>
      <c r="GE284" s="124">
        <v>29.52</v>
      </c>
      <c r="GF284" s="125">
        <v>2610664.5799999996</v>
      </c>
      <c r="GG284" s="125">
        <v>6215.8680476190466</v>
      </c>
      <c r="GH284" s="125">
        <v>5289747.4600000009</v>
      </c>
      <c r="GI284" s="125">
        <v>12594.636809523812</v>
      </c>
      <c r="GJ284" s="125">
        <v>389730.24</v>
      </c>
      <c r="GK284" s="125">
        <v>927.92914285714278</v>
      </c>
      <c r="GL284" s="125">
        <v>436228.74</v>
      </c>
      <c r="GM284" s="125">
        <v>1038.6398571428572</v>
      </c>
      <c r="GN284" s="125">
        <v>401023.23</v>
      </c>
      <c r="GO284" s="125">
        <v>954.81721428571427</v>
      </c>
      <c r="GP284" s="125">
        <v>14876.6</v>
      </c>
      <c r="GQ284" s="125">
        <v>35.420476190476194</v>
      </c>
      <c r="GR284" s="125">
        <v>38008.18</v>
      </c>
      <c r="GS284" s="125">
        <v>90.495666666666665</v>
      </c>
      <c r="GT284" s="125">
        <v>4009880.4700000007</v>
      </c>
      <c r="GU284" s="125">
        <v>9547.3344523809537</v>
      </c>
      <c r="GV284" s="125">
        <v>-663060.77000000142</v>
      </c>
      <c r="GW284" s="125">
        <v>-1578.7161190476224</v>
      </c>
      <c r="GX284" s="55">
        <v>0</v>
      </c>
      <c r="GY284" s="55">
        <v>0</v>
      </c>
      <c r="GZ284" s="55">
        <v>0</v>
      </c>
      <c r="HA284" s="55" t="s">
        <v>1898</v>
      </c>
      <c r="HB284" s="172">
        <v>0.42540437804979675</v>
      </c>
      <c r="HC284" s="123">
        <v>195</v>
      </c>
      <c r="HD284" s="153">
        <v>0.15476190476190477</v>
      </c>
      <c r="HE284" s="123">
        <v>11</v>
      </c>
      <c r="HF284" s="153">
        <v>2.6190476190476191E-2</v>
      </c>
      <c r="HG284" s="123">
        <v>1283</v>
      </c>
      <c r="HH284" s="153">
        <v>1.0182539682539682</v>
      </c>
      <c r="HI284" s="123">
        <v>8</v>
      </c>
      <c r="HJ284" s="153">
        <v>1.9047619047619049E-2</v>
      </c>
      <c r="HK284" s="123">
        <v>643</v>
      </c>
      <c r="HL284" s="153">
        <v>0.51031746031746039</v>
      </c>
      <c r="HM284" s="123">
        <v>9</v>
      </c>
      <c r="HN284" s="153">
        <v>2.1428571428571429E-2</v>
      </c>
      <c r="HO284" s="123">
        <v>663</v>
      </c>
      <c r="HP284" s="153">
        <v>0.52619047619047621</v>
      </c>
      <c r="HQ284" s="123">
        <v>1255</v>
      </c>
      <c r="HR284" s="153">
        <v>0.99603174603174593</v>
      </c>
      <c r="HS284" s="123">
        <v>6</v>
      </c>
      <c r="HT284" s="153">
        <v>3</v>
      </c>
      <c r="HU284" s="123">
        <v>15</v>
      </c>
      <c r="HV284" s="153">
        <v>7.5</v>
      </c>
      <c r="HW284" s="123">
        <v>239</v>
      </c>
      <c r="HX284" s="123">
        <v>79.666666666666671</v>
      </c>
      <c r="HY284" s="153">
        <v>0.82986111111111116</v>
      </c>
      <c r="HZ284" s="123">
        <v>8871</v>
      </c>
      <c r="IA284" s="153">
        <v>7.0404761904761903</v>
      </c>
      <c r="IB284" s="123">
        <v>31</v>
      </c>
      <c r="IC284" s="153">
        <v>7.3809523809523811E-2</v>
      </c>
      <c r="ID284" s="123">
        <v>5801</v>
      </c>
      <c r="IE284" s="153">
        <v>4.6039682539682545</v>
      </c>
      <c r="IF284" s="123">
        <v>363</v>
      </c>
      <c r="IG284" s="153">
        <v>0.86428571428571432</v>
      </c>
      <c r="IH284" s="123">
        <v>605</v>
      </c>
      <c r="II284" s="153">
        <v>0.48015873015873012</v>
      </c>
      <c r="IJ284" s="123">
        <v>151</v>
      </c>
      <c r="IK284" s="153">
        <v>0.35952380952380952</v>
      </c>
      <c r="IL284" s="95">
        <v>0</v>
      </c>
      <c r="IM284" s="95">
        <v>0</v>
      </c>
      <c r="IN284" s="95">
        <v>0</v>
      </c>
      <c r="IO284" s="95">
        <v>0</v>
      </c>
      <c r="IP284" s="95">
        <v>0</v>
      </c>
      <c r="IQ284" s="113" t="s">
        <v>1900</v>
      </c>
      <c r="IR284" s="113" t="s">
        <v>1900</v>
      </c>
      <c r="IS284" s="113" t="s">
        <v>1900</v>
      </c>
      <c r="IT284" s="95">
        <v>59</v>
      </c>
      <c r="IU284" s="95">
        <v>18</v>
      </c>
      <c r="IV284" s="113">
        <v>4.2857142857142858E-2</v>
      </c>
      <c r="IW284" s="95">
        <v>4</v>
      </c>
      <c r="IX284" s="95">
        <v>20</v>
      </c>
      <c r="IY284" s="124">
        <f>(IW284/$DW284)*100</f>
        <v>0.95238095238095244</v>
      </c>
      <c r="IZ284" s="124">
        <f>(IX284/$DW284)*100</f>
        <v>4.7619047619047619</v>
      </c>
      <c r="JA284" s="182" t="s">
        <v>272</v>
      </c>
      <c r="JB284" s="182">
        <v>63</v>
      </c>
      <c r="JC284" s="230">
        <v>0.14893617021276595</v>
      </c>
      <c r="JD284" s="205"/>
    </row>
    <row r="285" spans="1:264" s="35" customFormat="1" ht="29.25" hidden="1" customHeight="1">
      <c r="A285" s="122" t="s">
        <v>452</v>
      </c>
      <c r="B285" s="158" t="s">
        <v>1684</v>
      </c>
      <c r="C285" s="158" t="s">
        <v>1804</v>
      </c>
      <c r="D285" s="55">
        <v>186</v>
      </c>
      <c r="E285" s="158" t="s">
        <v>1116</v>
      </c>
      <c r="F285" s="145">
        <v>201</v>
      </c>
      <c r="G285" s="55" t="s">
        <v>2279</v>
      </c>
      <c r="H285" s="123">
        <v>82</v>
      </c>
      <c r="I285" s="123">
        <v>103</v>
      </c>
      <c r="J285" s="124">
        <v>1.2560975999999999</v>
      </c>
      <c r="K285" s="124">
        <v>13.2207317</v>
      </c>
      <c r="L285" s="123">
        <v>39</v>
      </c>
      <c r="M285" s="123">
        <v>64</v>
      </c>
      <c r="N285" s="123">
        <v>0</v>
      </c>
      <c r="O285" s="123">
        <v>0</v>
      </c>
      <c r="P285" s="123">
        <v>0</v>
      </c>
      <c r="Q285" s="123">
        <v>0</v>
      </c>
      <c r="R285" s="123">
        <v>0</v>
      </c>
      <c r="S285" s="123">
        <v>0</v>
      </c>
      <c r="T285" s="123">
        <v>0</v>
      </c>
      <c r="U285" s="123">
        <v>0</v>
      </c>
      <c r="V285" s="123">
        <v>1</v>
      </c>
      <c r="W285" s="123">
        <v>1</v>
      </c>
      <c r="X285" s="123">
        <v>26</v>
      </c>
      <c r="Y285" s="123">
        <v>51</v>
      </c>
      <c r="Z285" s="123">
        <v>24</v>
      </c>
      <c r="AA285" s="123">
        <v>0</v>
      </c>
      <c r="AB285" s="123">
        <v>102</v>
      </c>
      <c r="AC285" s="123">
        <v>101</v>
      </c>
      <c r="AD285" s="123">
        <v>10</v>
      </c>
      <c r="AE285" s="123">
        <v>7</v>
      </c>
      <c r="AF285" s="123">
        <v>21</v>
      </c>
      <c r="AG285" s="123">
        <v>65</v>
      </c>
      <c r="AH285" s="123">
        <v>0</v>
      </c>
      <c r="AI285" s="123">
        <v>62</v>
      </c>
      <c r="AJ285" s="123">
        <v>13</v>
      </c>
      <c r="AK285" s="123">
        <v>4</v>
      </c>
      <c r="AL285" s="123">
        <v>2</v>
      </c>
      <c r="AM285" s="123">
        <v>5</v>
      </c>
      <c r="AN285" s="125">
        <v>306.48780487804879</v>
      </c>
      <c r="AO285" s="125">
        <v>254</v>
      </c>
      <c r="AP285" s="123">
        <v>0</v>
      </c>
      <c r="AQ285" s="123">
        <v>2</v>
      </c>
      <c r="AR285" s="123">
        <v>53</v>
      </c>
      <c r="AS285" s="123">
        <v>18</v>
      </c>
      <c r="AT285" s="123">
        <v>4</v>
      </c>
      <c r="AU285" s="123">
        <v>3</v>
      </c>
      <c r="AV285" s="123">
        <v>1</v>
      </c>
      <c r="AW285" s="123">
        <v>0</v>
      </c>
      <c r="AX285" s="123">
        <v>0</v>
      </c>
      <c r="AY285" s="123">
        <v>0</v>
      </c>
      <c r="AZ285" s="123">
        <v>1</v>
      </c>
      <c r="BA285" s="125">
        <v>12818.073170731708</v>
      </c>
      <c r="BB285" s="125">
        <v>10536</v>
      </c>
      <c r="BC285" s="123">
        <v>1</v>
      </c>
      <c r="BD285" s="123">
        <v>11</v>
      </c>
      <c r="BE285" s="123">
        <v>53</v>
      </c>
      <c r="BF285" s="123">
        <v>11</v>
      </c>
      <c r="BG285" s="123">
        <v>4</v>
      </c>
      <c r="BH285" s="123">
        <v>0</v>
      </c>
      <c r="BI285" s="123">
        <v>1</v>
      </c>
      <c r="BJ285" s="123">
        <v>0</v>
      </c>
      <c r="BK285" s="123">
        <v>0</v>
      </c>
      <c r="BL285" s="123">
        <v>0</v>
      </c>
      <c r="BM285" s="123">
        <v>1</v>
      </c>
      <c r="BN285" s="123">
        <v>0</v>
      </c>
      <c r="BO285" s="123">
        <v>0</v>
      </c>
      <c r="BP285" s="123">
        <v>0</v>
      </c>
      <c r="BQ285" s="123">
        <v>0</v>
      </c>
      <c r="BR285" s="123">
        <v>0</v>
      </c>
      <c r="BS285" s="123">
        <v>0</v>
      </c>
      <c r="BT285" s="123">
        <v>0</v>
      </c>
      <c r="BU285" s="123">
        <v>0</v>
      </c>
      <c r="BV285" s="123">
        <v>0</v>
      </c>
      <c r="BW285" s="123">
        <v>0</v>
      </c>
      <c r="BX285" s="123">
        <v>2</v>
      </c>
      <c r="BY285" s="125">
        <v>17602</v>
      </c>
      <c r="BZ285" s="125">
        <v>17602</v>
      </c>
      <c r="CA285" s="123">
        <v>4</v>
      </c>
      <c r="CB285" s="125">
        <v>11493</v>
      </c>
      <c r="CC285" s="125">
        <v>13446</v>
      </c>
      <c r="CD285" s="123">
        <v>75</v>
      </c>
      <c r="CE285" s="125">
        <v>12797.693333333333</v>
      </c>
      <c r="CF285" s="125">
        <v>10536</v>
      </c>
      <c r="CG285" s="123">
        <v>80</v>
      </c>
      <c r="CH285" s="123">
        <v>1</v>
      </c>
      <c r="CI285" s="123">
        <v>1</v>
      </c>
      <c r="CJ285" s="123">
        <v>0</v>
      </c>
      <c r="CK285" s="123">
        <v>0</v>
      </c>
      <c r="CL285" s="123">
        <v>0</v>
      </c>
      <c r="CM285" s="126">
        <v>0</v>
      </c>
      <c r="CN285" s="123">
        <v>0</v>
      </c>
      <c r="CO285" s="126">
        <v>0</v>
      </c>
      <c r="CP285" s="123">
        <v>64</v>
      </c>
      <c r="CQ285" s="123">
        <v>0</v>
      </c>
      <c r="CR285" s="126">
        <v>0</v>
      </c>
      <c r="CS285" s="123">
        <v>18</v>
      </c>
      <c r="CT285" s="126">
        <f t="shared" si="53"/>
        <v>0.21951219512195122</v>
      </c>
      <c r="CU285" s="123">
        <v>44</v>
      </c>
      <c r="CV285" s="126">
        <f t="shared" si="54"/>
        <v>0.53658536585365857</v>
      </c>
      <c r="CW285" s="123">
        <v>18</v>
      </c>
      <c r="CX285" s="126">
        <f t="shared" si="55"/>
        <v>0.21951219512195122</v>
      </c>
      <c r="CY285" s="123">
        <v>44</v>
      </c>
      <c r="CZ285" s="126">
        <f t="shared" si="56"/>
        <v>0.53658536585365857</v>
      </c>
      <c r="DA285" s="122" t="s">
        <v>2273</v>
      </c>
      <c r="DB285" s="55"/>
      <c r="DC285" s="55">
        <v>14</v>
      </c>
      <c r="DD285" s="55">
        <v>0</v>
      </c>
      <c r="DE285" s="78" t="s">
        <v>340</v>
      </c>
      <c r="DF285" s="127" t="s">
        <v>579</v>
      </c>
      <c r="DG285" s="78" t="s">
        <v>580</v>
      </c>
      <c r="DH285" s="127" t="s">
        <v>581</v>
      </c>
      <c r="DI285" s="78" t="s">
        <v>559</v>
      </c>
      <c r="DJ285" s="127" t="s">
        <v>582</v>
      </c>
      <c r="DK285" s="78" t="s">
        <v>284</v>
      </c>
      <c r="DL285" s="127" t="s">
        <v>583</v>
      </c>
      <c r="DM285" s="127" t="s">
        <v>584</v>
      </c>
      <c r="DN285" s="55" t="s">
        <v>1897</v>
      </c>
      <c r="DO285" s="68">
        <v>0</v>
      </c>
      <c r="DP285" s="55" t="s">
        <v>1898</v>
      </c>
      <c r="DQ285" s="55" t="s">
        <v>1904</v>
      </c>
      <c r="DR285" s="127" t="s">
        <v>460</v>
      </c>
      <c r="DS285" s="169"/>
      <c r="DT285" s="77"/>
      <c r="DU285" s="78" t="s">
        <v>519</v>
      </c>
      <c r="DV285" s="123">
        <v>83</v>
      </c>
      <c r="DW285" s="123">
        <v>82</v>
      </c>
      <c r="DX285" s="55">
        <v>1</v>
      </c>
      <c r="DY285" s="55">
        <v>0</v>
      </c>
      <c r="DZ285" s="55">
        <v>18</v>
      </c>
      <c r="EA285" s="55">
        <v>65</v>
      </c>
      <c r="EB285" s="123">
        <v>0</v>
      </c>
      <c r="EC285" s="55">
        <v>0</v>
      </c>
      <c r="ED285" s="55">
        <v>0</v>
      </c>
      <c r="EE285" s="55">
        <v>0</v>
      </c>
      <c r="EF285" s="55">
        <v>0</v>
      </c>
      <c r="EG285" s="55">
        <v>0</v>
      </c>
      <c r="EH285" s="78">
        <v>1</v>
      </c>
      <c r="EI285" s="78">
        <v>0</v>
      </c>
      <c r="EJ285" s="127" t="s">
        <v>268</v>
      </c>
      <c r="EK285" s="127" t="s">
        <v>290</v>
      </c>
      <c r="EL285" s="81">
        <v>27333</v>
      </c>
      <c r="EM285" s="78">
        <v>46</v>
      </c>
      <c r="EN285" s="78" t="s">
        <v>271</v>
      </c>
      <c r="EO285" s="84">
        <v>8465</v>
      </c>
      <c r="EP285" s="78">
        <v>0.46</v>
      </c>
      <c r="EQ285" s="263">
        <v>7942.5757887744003</v>
      </c>
      <c r="ER285" s="263">
        <v>20783.883792700301</v>
      </c>
      <c r="ES285" s="84">
        <f t="shared" si="57"/>
        <v>12841.3080039259</v>
      </c>
      <c r="ET285" s="113">
        <f t="shared" si="58"/>
        <v>0.61784929765802554</v>
      </c>
      <c r="EU285" s="55">
        <v>3</v>
      </c>
      <c r="EV285" s="55">
        <v>2</v>
      </c>
      <c r="EW285" s="55" t="s">
        <v>1901</v>
      </c>
      <c r="EX285" s="78" t="s">
        <v>291</v>
      </c>
      <c r="EY285" s="158"/>
      <c r="EZ285" s="158"/>
      <c r="FA285" s="78" t="s">
        <v>267</v>
      </c>
      <c r="FB285" s="55" t="s">
        <v>51</v>
      </c>
      <c r="FC285" s="55" t="s">
        <v>1898</v>
      </c>
      <c r="FD285" s="122"/>
      <c r="FE285" s="55"/>
      <c r="FF285" s="127" t="s">
        <v>267</v>
      </c>
      <c r="FG285" s="55" t="s">
        <v>272</v>
      </c>
      <c r="FH285" s="78" t="s">
        <v>1114</v>
      </c>
      <c r="FI285" s="78" t="s">
        <v>586</v>
      </c>
      <c r="FJ285" s="55">
        <v>4103</v>
      </c>
      <c r="FK285" s="55">
        <v>25</v>
      </c>
      <c r="FL285" s="78" t="s">
        <v>587</v>
      </c>
      <c r="FM285" s="55"/>
      <c r="FN285" s="55" t="s">
        <v>1900</v>
      </c>
      <c r="FO285" s="55" t="s">
        <v>1900</v>
      </c>
      <c r="FP285" s="55">
        <v>0</v>
      </c>
      <c r="FQ285" s="125">
        <v>8373580.0880575432</v>
      </c>
      <c r="FR285" s="125">
        <v>100886.50708503064</v>
      </c>
      <c r="FS285" s="55">
        <v>3</v>
      </c>
      <c r="FT285" s="55">
        <v>3.5</v>
      </c>
      <c r="FU285" s="55">
        <v>0</v>
      </c>
      <c r="FV285" s="125">
        <v>25024.44</v>
      </c>
      <c r="FW285" s="55">
        <v>0</v>
      </c>
      <c r="FX285" s="125">
        <v>357124.49000000005</v>
      </c>
      <c r="FY285" s="55">
        <v>0</v>
      </c>
      <c r="FZ285" s="125">
        <v>0</v>
      </c>
      <c r="GA285" s="55" t="s">
        <v>1900</v>
      </c>
      <c r="GB285" s="55" t="s">
        <v>1900</v>
      </c>
      <c r="GC285" s="55" t="s">
        <v>1900</v>
      </c>
      <c r="GD285" s="124">
        <v>101.31</v>
      </c>
      <c r="GE285" s="124">
        <v>4.88</v>
      </c>
      <c r="GF285" s="125">
        <v>307237.39</v>
      </c>
      <c r="GG285" s="125">
        <v>3746.7974390243903</v>
      </c>
      <c r="GH285" s="125">
        <v>958991.79000000015</v>
      </c>
      <c r="GI285" s="125">
        <v>11695.021829268295</v>
      </c>
      <c r="GJ285" s="125">
        <v>61235.240000000005</v>
      </c>
      <c r="GK285" s="125">
        <v>746.77121951219522</v>
      </c>
      <c r="GL285" s="125">
        <v>84383.88</v>
      </c>
      <c r="GM285" s="125">
        <v>1029.0717073170733</v>
      </c>
      <c r="GN285" s="125">
        <v>67286.710000000006</v>
      </c>
      <c r="GO285" s="125">
        <v>820.56963414634151</v>
      </c>
      <c r="GP285" s="125">
        <v>4217.3</v>
      </c>
      <c r="GQ285" s="125">
        <v>51.430487804878048</v>
      </c>
      <c r="GR285" s="125">
        <v>4562.7599999999993</v>
      </c>
      <c r="GS285" s="125">
        <v>55.643414634146332</v>
      </c>
      <c r="GT285" s="125">
        <v>737305.90000000014</v>
      </c>
      <c r="GU285" s="125">
        <v>8991.5353658536606</v>
      </c>
      <c r="GV285" s="125">
        <v>-251626.15000000026</v>
      </c>
      <c r="GW285" s="125">
        <v>-3068.6115853658566</v>
      </c>
      <c r="GX285" s="55">
        <v>0</v>
      </c>
      <c r="GY285" s="55">
        <v>0</v>
      </c>
      <c r="GZ285" s="55">
        <v>0</v>
      </c>
      <c r="HA285" s="55" t="s">
        <v>1898</v>
      </c>
      <c r="HB285" s="172">
        <v>0.56851452297568539</v>
      </c>
      <c r="HC285" s="123">
        <v>19</v>
      </c>
      <c r="HD285" s="153">
        <v>7.7235772357723567E-2</v>
      </c>
      <c r="HE285" s="123">
        <v>0</v>
      </c>
      <c r="HF285" s="153">
        <v>0</v>
      </c>
      <c r="HG285" s="123">
        <v>298</v>
      </c>
      <c r="HH285" s="153">
        <v>1.2113821138211383</v>
      </c>
      <c r="HI285" s="123">
        <v>4</v>
      </c>
      <c r="HJ285" s="153">
        <v>4.878048780487805E-2</v>
      </c>
      <c r="HK285" s="123">
        <v>137</v>
      </c>
      <c r="HL285" s="153">
        <v>0.55691056910569103</v>
      </c>
      <c r="HM285" s="123">
        <v>0</v>
      </c>
      <c r="HN285" s="153">
        <v>0</v>
      </c>
      <c r="HO285" s="123">
        <v>143</v>
      </c>
      <c r="HP285" s="153">
        <v>0.58130081300813008</v>
      </c>
      <c r="HQ285" s="123">
        <v>59</v>
      </c>
      <c r="HR285" s="153">
        <v>0.23983739837398377</v>
      </c>
      <c r="HS285" s="123">
        <v>1</v>
      </c>
      <c r="HT285" s="153">
        <v>0.5</v>
      </c>
      <c r="HU285" s="123">
        <v>5</v>
      </c>
      <c r="HV285" s="153">
        <v>2.5</v>
      </c>
      <c r="HW285" s="123">
        <v>33</v>
      </c>
      <c r="HX285" s="123">
        <v>11</v>
      </c>
      <c r="HY285" s="153">
        <v>0.45833333333333331</v>
      </c>
      <c r="HZ285" s="123">
        <v>1328</v>
      </c>
      <c r="IA285" s="153">
        <v>5.3983739837398375</v>
      </c>
      <c r="IB285" s="123">
        <v>8</v>
      </c>
      <c r="IC285" s="153">
        <v>9.7560975609756101E-2</v>
      </c>
      <c r="ID285" s="123">
        <v>852</v>
      </c>
      <c r="IE285" s="153">
        <v>3.4634146341463414</v>
      </c>
      <c r="IF285" s="123">
        <v>32</v>
      </c>
      <c r="IG285" s="153">
        <v>0.3902439024390244</v>
      </c>
      <c r="IH285" s="123">
        <v>120</v>
      </c>
      <c r="II285" s="153">
        <v>0.48780487804878048</v>
      </c>
      <c r="IJ285" s="123">
        <v>25</v>
      </c>
      <c r="IK285" s="153">
        <v>0.3048780487804878</v>
      </c>
      <c r="IL285" s="95">
        <v>0</v>
      </c>
      <c r="IM285" s="95">
        <v>0</v>
      </c>
      <c r="IN285" s="95">
        <v>0</v>
      </c>
      <c r="IO285" s="95">
        <v>0</v>
      </c>
      <c r="IP285" s="95">
        <v>0</v>
      </c>
      <c r="IQ285" s="113" t="s">
        <v>1900</v>
      </c>
      <c r="IR285" s="113" t="s">
        <v>1900</v>
      </c>
      <c r="IS285" s="113" t="s">
        <v>1900</v>
      </c>
      <c r="IT285" s="95">
        <v>59</v>
      </c>
      <c r="IU285" s="95">
        <v>6</v>
      </c>
      <c r="IV285" s="113">
        <v>7.3170731707317069E-2</v>
      </c>
      <c r="IW285" s="95" t="s">
        <v>1900</v>
      </c>
      <c r="IX285" s="95" t="s">
        <v>1900</v>
      </c>
      <c r="IY285" s="124" t="s">
        <v>1900</v>
      </c>
      <c r="IZ285" s="124" t="s">
        <v>1900</v>
      </c>
      <c r="JA285" s="182" t="s">
        <v>267</v>
      </c>
      <c r="JB285" s="182">
        <v>3</v>
      </c>
      <c r="JC285" s="230">
        <v>3.614457831325301E-2</v>
      </c>
      <c r="JD285" s="205"/>
    </row>
    <row r="286" spans="1:264" s="35" customFormat="1" ht="29.25" hidden="1" customHeight="1">
      <c r="A286" s="122" t="s">
        <v>452</v>
      </c>
      <c r="B286" s="158" t="s">
        <v>1684</v>
      </c>
      <c r="C286" s="158" t="s">
        <v>1796</v>
      </c>
      <c r="D286" s="55">
        <v>165</v>
      </c>
      <c r="E286" s="158" t="s">
        <v>1285</v>
      </c>
      <c r="F286" s="145">
        <v>51</v>
      </c>
      <c r="G286" s="55" t="s">
        <v>2288</v>
      </c>
      <c r="H286" s="123">
        <v>406</v>
      </c>
      <c r="I286" s="123">
        <v>812</v>
      </c>
      <c r="J286" s="124">
        <v>2</v>
      </c>
      <c r="K286" s="124">
        <v>21.875369500000001</v>
      </c>
      <c r="L286" s="123">
        <v>291</v>
      </c>
      <c r="M286" s="123">
        <v>521</v>
      </c>
      <c r="N286" s="123">
        <v>53</v>
      </c>
      <c r="O286" s="123">
        <v>73</v>
      </c>
      <c r="P286" s="123">
        <v>71</v>
      </c>
      <c r="Q286" s="123">
        <v>52</v>
      </c>
      <c r="R286" s="123">
        <v>48</v>
      </c>
      <c r="S286" s="123">
        <v>112</v>
      </c>
      <c r="T286" s="123">
        <v>76</v>
      </c>
      <c r="U286" s="123">
        <v>94</v>
      </c>
      <c r="V286" s="123">
        <v>47</v>
      </c>
      <c r="W286" s="123">
        <v>53</v>
      </c>
      <c r="X286" s="123">
        <v>71</v>
      </c>
      <c r="Y286" s="123">
        <v>50</v>
      </c>
      <c r="Z286" s="123">
        <v>12</v>
      </c>
      <c r="AA286" s="123">
        <v>234</v>
      </c>
      <c r="AB286" s="123">
        <v>158</v>
      </c>
      <c r="AC286" s="123">
        <v>133</v>
      </c>
      <c r="AD286" s="123">
        <v>23</v>
      </c>
      <c r="AE286" s="123">
        <v>498</v>
      </c>
      <c r="AF286" s="123">
        <v>275</v>
      </c>
      <c r="AG286" s="123">
        <v>13</v>
      </c>
      <c r="AH286" s="123">
        <v>3</v>
      </c>
      <c r="AI286" s="123">
        <v>174</v>
      </c>
      <c r="AJ286" s="123">
        <v>43</v>
      </c>
      <c r="AK286" s="123">
        <v>6</v>
      </c>
      <c r="AL286" s="123">
        <v>4</v>
      </c>
      <c r="AM286" s="123">
        <v>35</v>
      </c>
      <c r="AN286" s="125">
        <v>603.57881773399015</v>
      </c>
      <c r="AO286" s="125">
        <v>459</v>
      </c>
      <c r="AP286" s="123">
        <v>7</v>
      </c>
      <c r="AQ286" s="123">
        <v>22</v>
      </c>
      <c r="AR286" s="123">
        <v>96</v>
      </c>
      <c r="AS286" s="123">
        <v>40</v>
      </c>
      <c r="AT286" s="123">
        <v>55</v>
      </c>
      <c r="AU286" s="123">
        <v>25</v>
      </c>
      <c r="AV286" s="123">
        <v>18</v>
      </c>
      <c r="AW286" s="123">
        <v>31</v>
      </c>
      <c r="AX286" s="123">
        <v>11</v>
      </c>
      <c r="AY286" s="123">
        <v>21</v>
      </c>
      <c r="AZ286" s="123">
        <v>80</v>
      </c>
      <c r="BA286" s="125">
        <v>30238.448362720403</v>
      </c>
      <c r="BB286" s="125">
        <v>20820</v>
      </c>
      <c r="BC286" s="123">
        <v>9</v>
      </c>
      <c r="BD286" s="123">
        <v>54</v>
      </c>
      <c r="BE286" s="123">
        <v>77</v>
      </c>
      <c r="BF286" s="123">
        <v>51</v>
      </c>
      <c r="BG286" s="123">
        <v>39</v>
      </c>
      <c r="BH286" s="123">
        <v>27</v>
      </c>
      <c r="BI286" s="123">
        <v>25</v>
      </c>
      <c r="BJ286" s="123">
        <v>23</v>
      </c>
      <c r="BK286" s="123">
        <v>22</v>
      </c>
      <c r="BL286" s="123">
        <v>15</v>
      </c>
      <c r="BM286" s="123">
        <v>9</v>
      </c>
      <c r="BN286" s="123">
        <v>14</v>
      </c>
      <c r="BO286" s="123">
        <v>7</v>
      </c>
      <c r="BP286" s="123">
        <v>8</v>
      </c>
      <c r="BQ286" s="123">
        <v>3</v>
      </c>
      <c r="BR286" s="123">
        <v>3</v>
      </c>
      <c r="BS286" s="123">
        <v>2</v>
      </c>
      <c r="BT286" s="123">
        <v>0</v>
      </c>
      <c r="BU286" s="123">
        <v>1</v>
      </c>
      <c r="BV286" s="123">
        <v>1</v>
      </c>
      <c r="BW286" s="123">
        <v>7</v>
      </c>
      <c r="BX286" s="123">
        <v>214</v>
      </c>
      <c r="BY286" s="125">
        <v>42119.121495327105</v>
      </c>
      <c r="BZ286" s="125">
        <v>32406.5</v>
      </c>
      <c r="CA286" s="123">
        <v>35</v>
      </c>
      <c r="CB286" s="125">
        <v>16128.057142857142</v>
      </c>
      <c r="CC286" s="125">
        <v>11724</v>
      </c>
      <c r="CD286" s="123">
        <v>155</v>
      </c>
      <c r="CE286" s="125">
        <v>17315.219354838711</v>
      </c>
      <c r="CF286" s="125">
        <v>13152</v>
      </c>
      <c r="CG286" s="123">
        <v>235</v>
      </c>
      <c r="CH286" s="123">
        <v>80</v>
      </c>
      <c r="CI286" s="123">
        <v>63</v>
      </c>
      <c r="CJ286" s="123">
        <v>13</v>
      </c>
      <c r="CK286" s="123">
        <v>4</v>
      </c>
      <c r="CL286" s="123">
        <v>6</v>
      </c>
      <c r="CM286" s="126">
        <v>1.4778325123152709E-2</v>
      </c>
      <c r="CN286" s="123">
        <v>33</v>
      </c>
      <c r="CO286" s="126">
        <v>8.1280788177339899E-2</v>
      </c>
      <c r="CP286" s="123">
        <v>154</v>
      </c>
      <c r="CQ286" s="123">
        <v>67</v>
      </c>
      <c r="CR286" s="126">
        <v>8.2512315270935957E-2</v>
      </c>
      <c r="CS286" s="123">
        <v>45</v>
      </c>
      <c r="CT286" s="126">
        <f t="shared" si="53"/>
        <v>0.11083743842364532</v>
      </c>
      <c r="CU286" s="123">
        <v>195</v>
      </c>
      <c r="CV286" s="126">
        <f t="shared" si="54"/>
        <v>0.48029556650246308</v>
      </c>
      <c r="CW286" s="123">
        <v>7</v>
      </c>
      <c r="CX286" s="126">
        <f t="shared" si="55"/>
        <v>1.7241379310344827E-2</v>
      </c>
      <c r="CY286" s="123">
        <v>94</v>
      </c>
      <c r="CZ286" s="126">
        <f t="shared" si="56"/>
        <v>0.23152709359605911</v>
      </c>
      <c r="DA286" s="122" t="s">
        <v>2276</v>
      </c>
      <c r="DB286" s="55"/>
      <c r="DC286" s="55">
        <v>1</v>
      </c>
      <c r="DD286" s="55">
        <v>2</v>
      </c>
      <c r="DE286" s="78" t="s">
        <v>350</v>
      </c>
      <c r="DF286" s="127" t="s">
        <v>351</v>
      </c>
      <c r="DG286" s="78" t="s">
        <v>282</v>
      </c>
      <c r="DH286" s="127" t="s">
        <v>283</v>
      </c>
      <c r="DI286" s="78" t="s">
        <v>354</v>
      </c>
      <c r="DJ286" s="127" t="s">
        <v>355</v>
      </c>
      <c r="DK286" s="78" t="s">
        <v>454</v>
      </c>
      <c r="DL286" s="127" t="s">
        <v>536</v>
      </c>
      <c r="DM286" s="127" t="s">
        <v>288</v>
      </c>
      <c r="DN286" s="55" t="s">
        <v>1897</v>
      </c>
      <c r="DO286" s="68">
        <v>14.0625</v>
      </c>
      <c r="DP286" s="55" t="s">
        <v>1898</v>
      </c>
      <c r="DQ286" s="55" t="s">
        <v>272</v>
      </c>
      <c r="DR286" s="127" t="s">
        <v>289</v>
      </c>
      <c r="DS286" s="169" t="s">
        <v>2289</v>
      </c>
      <c r="DT286" s="77"/>
      <c r="DU286" s="78" t="s">
        <v>267</v>
      </c>
      <c r="DV286" s="123">
        <v>418</v>
      </c>
      <c r="DW286" s="123">
        <v>407</v>
      </c>
      <c r="DX286" s="55">
        <v>10</v>
      </c>
      <c r="DY286" s="55">
        <v>1</v>
      </c>
      <c r="DZ286" s="55">
        <v>2</v>
      </c>
      <c r="EA286" s="55">
        <v>106</v>
      </c>
      <c r="EB286" s="123">
        <v>310</v>
      </c>
      <c r="EC286" s="55">
        <v>0</v>
      </c>
      <c r="ED286" s="55">
        <v>0</v>
      </c>
      <c r="EE286" s="55">
        <v>0</v>
      </c>
      <c r="EF286" s="55">
        <v>0</v>
      </c>
      <c r="EG286" s="55">
        <v>0</v>
      </c>
      <c r="EH286" s="78">
        <v>3</v>
      </c>
      <c r="EI286" s="78">
        <v>1</v>
      </c>
      <c r="EJ286" s="127" t="s">
        <v>268</v>
      </c>
      <c r="EK286" s="127" t="s">
        <v>269</v>
      </c>
      <c r="EL286" s="81">
        <v>24928</v>
      </c>
      <c r="EM286" s="78">
        <v>52</v>
      </c>
      <c r="EN286" s="78" t="s">
        <v>404</v>
      </c>
      <c r="EO286" s="84">
        <v>16412</v>
      </c>
      <c r="EP286" s="78">
        <v>2.59</v>
      </c>
      <c r="EQ286" s="263">
        <v>78324.382161249901</v>
      </c>
      <c r="ER286" s="263">
        <v>465536.387349103</v>
      </c>
      <c r="ES286" s="84">
        <f t="shared" si="57"/>
        <v>387212.00518785312</v>
      </c>
      <c r="ET286" s="113">
        <f t="shared" si="58"/>
        <v>0.83175454316847008</v>
      </c>
      <c r="EU286" s="55">
        <v>3</v>
      </c>
      <c r="EV286" s="55">
        <v>14</v>
      </c>
      <c r="EW286" s="55" t="s">
        <v>1898</v>
      </c>
      <c r="EX286" s="78" t="s">
        <v>267</v>
      </c>
      <c r="EY286" s="158" t="s">
        <v>372</v>
      </c>
      <c r="EZ286" s="158" t="s">
        <v>691</v>
      </c>
      <c r="FA286" s="78" t="s">
        <v>267</v>
      </c>
      <c r="FB286" s="55" t="s">
        <v>51</v>
      </c>
      <c r="FC286" s="55" t="s">
        <v>1901</v>
      </c>
      <c r="FD286" s="122"/>
      <c r="FE286" s="55"/>
      <c r="FF286" s="127" t="s">
        <v>267</v>
      </c>
      <c r="FG286" s="55" t="s">
        <v>1904</v>
      </c>
      <c r="FH286" s="78" t="s">
        <v>1286</v>
      </c>
      <c r="FI286" s="78" t="s">
        <v>662</v>
      </c>
      <c r="FJ286" s="55">
        <v>4114</v>
      </c>
      <c r="FK286" s="55">
        <v>27</v>
      </c>
      <c r="FL286" s="78" t="s">
        <v>294</v>
      </c>
      <c r="FM286" s="55"/>
      <c r="FN286" s="55" t="s">
        <v>1900</v>
      </c>
      <c r="FO286" s="55" t="s">
        <v>1900</v>
      </c>
      <c r="FP286" s="55">
        <v>2</v>
      </c>
      <c r="FQ286" s="125">
        <v>57679621.695452511</v>
      </c>
      <c r="FR286" s="125">
        <v>137989.52558720697</v>
      </c>
      <c r="FS286" s="55">
        <v>3</v>
      </c>
      <c r="FT286" s="55">
        <v>3</v>
      </c>
      <c r="FU286" s="55">
        <v>0</v>
      </c>
      <c r="FV286" s="125">
        <v>0</v>
      </c>
      <c r="FW286" s="55">
        <v>0</v>
      </c>
      <c r="FX286" s="125">
        <v>1392564.22</v>
      </c>
      <c r="FY286" s="55">
        <v>0</v>
      </c>
      <c r="FZ286" s="125">
        <v>68035940</v>
      </c>
      <c r="GA286" s="55" t="s">
        <v>1900</v>
      </c>
      <c r="GB286" s="55" t="s">
        <v>1900</v>
      </c>
      <c r="GC286" s="55" t="s">
        <v>1900</v>
      </c>
      <c r="GD286" s="124">
        <v>82.02</v>
      </c>
      <c r="GE286" s="124">
        <v>44.72</v>
      </c>
      <c r="GF286" s="125">
        <v>2606568.63</v>
      </c>
      <c r="GG286" s="125">
        <v>6404.3455282555278</v>
      </c>
      <c r="GH286" s="125">
        <v>5727044.3300000001</v>
      </c>
      <c r="GI286" s="125">
        <v>14071.36199017199</v>
      </c>
      <c r="GJ286" s="125">
        <v>400731.2</v>
      </c>
      <c r="GK286" s="125">
        <v>984.59754299754297</v>
      </c>
      <c r="GL286" s="125">
        <v>430964.02999999997</v>
      </c>
      <c r="GM286" s="125">
        <v>1058.8796805896804</v>
      </c>
      <c r="GN286" s="125">
        <v>467462.25</v>
      </c>
      <c r="GO286" s="125">
        <v>1148.5558968058967</v>
      </c>
      <c r="GP286" s="125">
        <v>25889.72</v>
      </c>
      <c r="GQ286" s="125">
        <v>63.611105651105653</v>
      </c>
      <c r="GR286" s="125">
        <v>303066.99</v>
      </c>
      <c r="GS286" s="125">
        <v>744.63633906633902</v>
      </c>
      <c r="GT286" s="125">
        <v>4098930.14</v>
      </c>
      <c r="GU286" s="125">
        <v>10071.081425061426</v>
      </c>
      <c r="GV286" s="125">
        <v>-1718203.31</v>
      </c>
      <c r="GW286" s="125">
        <v>-4221.6297542997545</v>
      </c>
      <c r="GX286" s="55">
        <v>0</v>
      </c>
      <c r="GY286" s="55">
        <v>0</v>
      </c>
      <c r="GZ286" s="55">
        <v>0</v>
      </c>
      <c r="HA286" s="55" t="s">
        <v>1898</v>
      </c>
      <c r="HB286" s="172">
        <v>0.50063081061553172</v>
      </c>
      <c r="HC286" s="123">
        <v>377</v>
      </c>
      <c r="HD286" s="153">
        <v>0.30876330876330876</v>
      </c>
      <c r="HE286" s="123">
        <v>5</v>
      </c>
      <c r="HF286" s="153">
        <v>1.2285012285012284E-2</v>
      </c>
      <c r="HG286" s="123">
        <v>1978</v>
      </c>
      <c r="HH286" s="153">
        <v>1.6199836199836202</v>
      </c>
      <c r="HI286" s="123">
        <v>24</v>
      </c>
      <c r="HJ286" s="153">
        <v>5.896805896805897E-2</v>
      </c>
      <c r="HK286" s="123">
        <v>1256</v>
      </c>
      <c r="HL286" s="153">
        <v>1.0286650286650287</v>
      </c>
      <c r="HM286" s="123">
        <v>11</v>
      </c>
      <c r="HN286" s="153">
        <v>2.7027027027027029E-2</v>
      </c>
      <c r="HO286" s="123">
        <v>2093</v>
      </c>
      <c r="HP286" s="153">
        <v>1.7141687141687141</v>
      </c>
      <c r="HQ286" s="123">
        <v>2808</v>
      </c>
      <c r="HR286" s="153">
        <v>2.2997542997542997</v>
      </c>
      <c r="HS286" s="123">
        <v>47</v>
      </c>
      <c r="HT286" s="153">
        <v>23.5</v>
      </c>
      <c r="HU286" s="123">
        <v>61</v>
      </c>
      <c r="HV286" s="153">
        <v>30.5</v>
      </c>
      <c r="HW286" s="123">
        <v>264</v>
      </c>
      <c r="HX286" s="123">
        <v>88</v>
      </c>
      <c r="HY286" s="153">
        <v>0.52380952380952384</v>
      </c>
      <c r="HZ286" s="123">
        <v>10550</v>
      </c>
      <c r="IA286" s="153">
        <v>8.6404586404586396</v>
      </c>
      <c r="IB286" s="123">
        <v>52</v>
      </c>
      <c r="IC286" s="153">
        <v>0.12776412776412777</v>
      </c>
      <c r="ID286" s="123">
        <v>11658</v>
      </c>
      <c r="IE286" s="153">
        <v>9.5479115479115482</v>
      </c>
      <c r="IF286" s="123">
        <v>480</v>
      </c>
      <c r="IG286" s="153">
        <v>1.1793611793611793</v>
      </c>
      <c r="IH286" s="123">
        <v>669</v>
      </c>
      <c r="II286" s="153">
        <v>0.54791154791154795</v>
      </c>
      <c r="IJ286" s="123">
        <v>95</v>
      </c>
      <c r="IK286" s="153">
        <v>0.2334152334152334</v>
      </c>
      <c r="IL286" s="95">
        <v>0</v>
      </c>
      <c r="IM286" s="95">
        <v>0</v>
      </c>
      <c r="IN286" s="95">
        <v>0</v>
      </c>
      <c r="IO286" s="95">
        <v>0</v>
      </c>
      <c r="IP286" s="95">
        <v>0</v>
      </c>
      <c r="IQ286" s="113" t="s">
        <v>1900</v>
      </c>
      <c r="IR286" s="113" t="s">
        <v>1900</v>
      </c>
      <c r="IS286" s="113" t="s">
        <v>1900</v>
      </c>
      <c r="IT286" s="95">
        <v>49</v>
      </c>
      <c r="IU286" s="95">
        <v>9</v>
      </c>
      <c r="IV286" s="113">
        <v>2.2113022113022112E-2</v>
      </c>
      <c r="IW286" s="95" t="s">
        <v>1900</v>
      </c>
      <c r="IX286" s="95" t="s">
        <v>1900</v>
      </c>
      <c r="IY286" s="124" t="s">
        <v>1900</v>
      </c>
      <c r="IZ286" s="124" t="s">
        <v>1900</v>
      </c>
      <c r="JA286" s="182" t="s">
        <v>267</v>
      </c>
      <c r="JB286" s="182">
        <v>2</v>
      </c>
      <c r="JC286" s="230">
        <v>4.7846889952153108E-3</v>
      </c>
      <c r="JD286" s="205"/>
    </row>
    <row r="287" spans="1:264" s="35" customFormat="1" ht="29.25" hidden="1" customHeight="1">
      <c r="A287" s="122" t="s">
        <v>452</v>
      </c>
      <c r="B287" s="158" t="s">
        <v>1684</v>
      </c>
      <c r="C287" s="158" t="s">
        <v>1730</v>
      </c>
      <c r="D287" s="55">
        <v>53</v>
      </c>
      <c r="E287" s="158" t="s">
        <v>1323</v>
      </c>
      <c r="F287" s="145">
        <v>53</v>
      </c>
      <c r="G287" s="55" t="s">
        <v>2290</v>
      </c>
      <c r="H287" s="123">
        <v>2039</v>
      </c>
      <c r="I287" s="123">
        <v>4143</v>
      </c>
      <c r="J287" s="124">
        <v>2.0318784000000001</v>
      </c>
      <c r="K287" s="124">
        <v>22.657577199999999</v>
      </c>
      <c r="L287" s="123">
        <v>1456</v>
      </c>
      <c r="M287" s="123">
        <v>2687</v>
      </c>
      <c r="N287" s="123">
        <v>219</v>
      </c>
      <c r="O287" s="123">
        <v>336</v>
      </c>
      <c r="P287" s="123">
        <v>312</v>
      </c>
      <c r="Q287" s="123">
        <v>328</v>
      </c>
      <c r="R287" s="123">
        <v>269</v>
      </c>
      <c r="S287" s="123">
        <v>535</v>
      </c>
      <c r="T287" s="123">
        <v>381</v>
      </c>
      <c r="U287" s="123">
        <v>408</v>
      </c>
      <c r="V287" s="123">
        <v>271</v>
      </c>
      <c r="W287" s="123">
        <v>280</v>
      </c>
      <c r="X287" s="123">
        <v>411</v>
      </c>
      <c r="Y287" s="123">
        <v>269</v>
      </c>
      <c r="Z287" s="123">
        <v>124</v>
      </c>
      <c r="AA287" s="123">
        <v>1052</v>
      </c>
      <c r="AB287" s="123">
        <v>977</v>
      </c>
      <c r="AC287" s="123">
        <v>804</v>
      </c>
      <c r="AD287" s="123">
        <v>505</v>
      </c>
      <c r="AE287" s="123">
        <v>1988</v>
      </c>
      <c r="AF287" s="123">
        <v>1206</v>
      </c>
      <c r="AG287" s="123">
        <v>290</v>
      </c>
      <c r="AH287" s="123">
        <v>154</v>
      </c>
      <c r="AI287" s="123">
        <v>957</v>
      </c>
      <c r="AJ287" s="123">
        <v>289</v>
      </c>
      <c r="AK287" s="123">
        <v>55</v>
      </c>
      <c r="AL287" s="123">
        <v>40</v>
      </c>
      <c r="AM287" s="123">
        <v>180</v>
      </c>
      <c r="AN287" s="125">
        <v>563.62089259440904</v>
      </c>
      <c r="AO287" s="125">
        <v>400</v>
      </c>
      <c r="AP287" s="123">
        <v>40</v>
      </c>
      <c r="AQ287" s="123">
        <v>129</v>
      </c>
      <c r="AR287" s="123">
        <v>564</v>
      </c>
      <c r="AS287" s="123">
        <v>268</v>
      </c>
      <c r="AT287" s="123">
        <v>214</v>
      </c>
      <c r="AU287" s="123">
        <v>134</v>
      </c>
      <c r="AV287" s="123">
        <v>101</v>
      </c>
      <c r="AW287" s="123">
        <v>94</v>
      </c>
      <c r="AX287" s="123">
        <v>83</v>
      </c>
      <c r="AY287" s="123">
        <v>56</v>
      </c>
      <c r="AZ287" s="123">
        <v>356</v>
      </c>
      <c r="BA287" s="125">
        <v>27288.929277942632</v>
      </c>
      <c r="BB287" s="125">
        <v>18522</v>
      </c>
      <c r="BC287" s="123">
        <v>61</v>
      </c>
      <c r="BD287" s="123">
        <v>326</v>
      </c>
      <c r="BE287" s="123">
        <v>411</v>
      </c>
      <c r="BF287" s="123">
        <v>279</v>
      </c>
      <c r="BG287" s="123">
        <v>188</v>
      </c>
      <c r="BH287" s="123">
        <v>125</v>
      </c>
      <c r="BI287" s="123">
        <v>132</v>
      </c>
      <c r="BJ287" s="123">
        <v>91</v>
      </c>
      <c r="BK287" s="123">
        <v>83</v>
      </c>
      <c r="BL287" s="123">
        <v>62</v>
      </c>
      <c r="BM287" s="123">
        <v>43</v>
      </c>
      <c r="BN287" s="123">
        <v>36</v>
      </c>
      <c r="BO287" s="123">
        <v>40</v>
      </c>
      <c r="BP287" s="123">
        <v>20</v>
      </c>
      <c r="BQ287" s="123">
        <v>19</v>
      </c>
      <c r="BR287" s="123">
        <v>20</v>
      </c>
      <c r="BS287" s="123">
        <v>14</v>
      </c>
      <c r="BT287" s="123">
        <v>16</v>
      </c>
      <c r="BU287" s="123">
        <v>12</v>
      </c>
      <c r="BV287" s="123">
        <v>0</v>
      </c>
      <c r="BW287" s="123">
        <v>44</v>
      </c>
      <c r="BX287" s="123">
        <v>925</v>
      </c>
      <c r="BY287" s="125">
        <v>41086.387027027027</v>
      </c>
      <c r="BZ287" s="125">
        <v>33020</v>
      </c>
      <c r="CA287" s="123">
        <v>226</v>
      </c>
      <c r="CB287" s="125">
        <v>15118.769911504425</v>
      </c>
      <c r="CC287" s="125">
        <v>11754</v>
      </c>
      <c r="CD287" s="123">
        <v>876</v>
      </c>
      <c r="CE287" s="125">
        <v>16662.853881278537</v>
      </c>
      <c r="CF287" s="125">
        <v>12108</v>
      </c>
      <c r="CG287" s="123">
        <v>1281</v>
      </c>
      <c r="CH287" s="123">
        <v>390</v>
      </c>
      <c r="CI287" s="123">
        <v>232</v>
      </c>
      <c r="CJ287" s="123">
        <v>87</v>
      </c>
      <c r="CK287" s="123">
        <v>20</v>
      </c>
      <c r="CL287" s="123">
        <v>32</v>
      </c>
      <c r="CM287" s="126">
        <v>1.5693967631191762E-2</v>
      </c>
      <c r="CN287" s="123">
        <v>168</v>
      </c>
      <c r="CO287" s="126">
        <v>8.2393330063756737E-2</v>
      </c>
      <c r="CP287" s="123">
        <v>924</v>
      </c>
      <c r="CQ287" s="123">
        <v>288</v>
      </c>
      <c r="CR287" s="126">
        <v>6.9514844315713253E-2</v>
      </c>
      <c r="CS287" s="123">
        <v>272</v>
      </c>
      <c r="CT287" s="126">
        <f t="shared" si="53"/>
        <v>0.13339872486512996</v>
      </c>
      <c r="CU287" s="123">
        <v>1042</v>
      </c>
      <c r="CV287" s="126">
        <f t="shared" si="54"/>
        <v>0.51103482099068176</v>
      </c>
      <c r="CW287" s="123">
        <v>108</v>
      </c>
      <c r="CX287" s="126">
        <f t="shared" si="55"/>
        <v>5.2967140755272195E-2</v>
      </c>
      <c r="CY287" s="123">
        <v>524</v>
      </c>
      <c r="CZ287" s="126">
        <f t="shared" si="56"/>
        <v>0.25698871996076506</v>
      </c>
      <c r="DA287" s="122" t="s">
        <v>2273</v>
      </c>
      <c r="DB287" s="55"/>
      <c r="DC287" s="55">
        <v>53</v>
      </c>
      <c r="DD287" s="55">
        <v>26</v>
      </c>
      <c r="DE287" s="78" t="s">
        <v>340</v>
      </c>
      <c r="DF287" s="127" t="s">
        <v>579</v>
      </c>
      <c r="DG287" s="78" t="s">
        <v>382</v>
      </c>
      <c r="DH287" s="127" t="s">
        <v>1324</v>
      </c>
      <c r="DI287" s="78" t="s">
        <v>299</v>
      </c>
      <c r="DJ287" s="127" t="s">
        <v>1325</v>
      </c>
      <c r="DK287" s="78" t="s">
        <v>360</v>
      </c>
      <c r="DL287" s="127" t="s">
        <v>1326</v>
      </c>
      <c r="DM287" s="127" t="s">
        <v>1327</v>
      </c>
      <c r="DN287" s="55" t="s">
        <v>1897</v>
      </c>
      <c r="DO287" s="68">
        <v>12.562218535197914</v>
      </c>
      <c r="DP287" s="55" t="s">
        <v>1898</v>
      </c>
      <c r="DQ287" s="55" t="s">
        <v>272</v>
      </c>
      <c r="DR287" s="127" t="s">
        <v>505</v>
      </c>
      <c r="DS287" s="169" t="s">
        <v>2291</v>
      </c>
      <c r="DT287" s="78">
        <v>2027</v>
      </c>
      <c r="DU287" s="78" t="s">
        <v>267</v>
      </c>
      <c r="DV287" s="123">
        <v>2071</v>
      </c>
      <c r="DW287" s="123">
        <v>2038</v>
      </c>
      <c r="DX287" s="55">
        <v>31</v>
      </c>
      <c r="DY287" s="55">
        <v>2</v>
      </c>
      <c r="DZ287" s="55">
        <v>1</v>
      </c>
      <c r="EA287" s="55">
        <v>574</v>
      </c>
      <c r="EB287" s="123">
        <v>1392</v>
      </c>
      <c r="EC287" s="55">
        <v>104</v>
      </c>
      <c r="ED287" s="55">
        <v>0</v>
      </c>
      <c r="EE287" s="55">
        <v>0</v>
      </c>
      <c r="EF287" s="55">
        <v>0</v>
      </c>
      <c r="EG287" s="55">
        <v>0</v>
      </c>
      <c r="EH287" s="78">
        <v>35</v>
      </c>
      <c r="EI287" s="78">
        <v>0</v>
      </c>
      <c r="EJ287" s="127" t="s">
        <v>268</v>
      </c>
      <c r="EK287" s="127" t="s">
        <v>269</v>
      </c>
      <c r="EL287" s="81">
        <v>19175</v>
      </c>
      <c r="EM287" s="78">
        <v>68</v>
      </c>
      <c r="EN287" s="78" t="s">
        <v>1328</v>
      </c>
      <c r="EO287" s="84">
        <v>369627</v>
      </c>
      <c r="EP287" s="78">
        <v>51.4</v>
      </c>
      <c r="EQ287" s="263">
        <v>355120.70088220597</v>
      </c>
      <c r="ER287" s="263">
        <v>2084612.3262070999</v>
      </c>
      <c r="ES287" s="84">
        <f t="shared" si="57"/>
        <v>1729491.625324894</v>
      </c>
      <c r="ET287" s="113">
        <f t="shared" si="58"/>
        <v>0.82964664632472018</v>
      </c>
      <c r="EU287" s="55">
        <v>7</v>
      </c>
      <c r="EV287" s="55">
        <v>56</v>
      </c>
      <c r="EW287" s="55" t="s">
        <v>1898</v>
      </c>
      <c r="EX287" s="78" t="s">
        <v>267</v>
      </c>
      <c r="EY287" s="158"/>
      <c r="EZ287" s="158"/>
      <c r="FA287" s="78" t="s">
        <v>267</v>
      </c>
      <c r="FB287" s="55" t="s">
        <v>51</v>
      </c>
      <c r="FC287" s="55" t="s">
        <v>1898</v>
      </c>
      <c r="FD287" s="122"/>
      <c r="FE287" s="55"/>
      <c r="FF287" s="127" t="s">
        <v>267</v>
      </c>
      <c r="FG287" s="55" t="s">
        <v>1904</v>
      </c>
      <c r="FH287" s="78" t="s">
        <v>1329</v>
      </c>
      <c r="FI287" s="78" t="s">
        <v>1330</v>
      </c>
      <c r="FJ287" s="55">
        <v>4106</v>
      </c>
      <c r="FK287" s="55">
        <v>25</v>
      </c>
      <c r="FL287" s="78" t="s">
        <v>1331</v>
      </c>
      <c r="FM287" s="55"/>
      <c r="FN287" s="55" t="s">
        <v>2278</v>
      </c>
      <c r="FO287" s="55" t="s">
        <v>1901</v>
      </c>
      <c r="FP287" s="55">
        <v>9</v>
      </c>
      <c r="FQ287" s="125">
        <v>397802489.186252</v>
      </c>
      <c r="FR287" s="125">
        <v>192082.32215656785</v>
      </c>
      <c r="FS287" s="55">
        <v>3.05</v>
      </c>
      <c r="FT287" s="55">
        <v>4</v>
      </c>
      <c r="FU287" s="55">
        <v>0</v>
      </c>
      <c r="FV287" s="125">
        <v>19187728.02</v>
      </c>
      <c r="FW287" s="55">
        <v>0</v>
      </c>
      <c r="FX287" s="125">
        <v>50455725.480000004</v>
      </c>
      <c r="FY287" s="55">
        <v>0</v>
      </c>
      <c r="FZ287" s="125">
        <v>8256135.0999999996</v>
      </c>
      <c r="GA287" s="55" t="s">
        <v>1900</v>
      </c>
      <c r="GB287" s="55" t="s">
        <v>1901</v>
      </c>
      <c r="GC287" s="55" t="s">
        <v>1900</v>
      </c>
      <c r="GD287" s="124">
        <v>94.02</v>
      </c>
      <c r="GE287" s="124">
        <v>29.64</v>
      </c>
      <c r="GF287" s="125">
        <v>13559864.98</v>
      </c>
      <c r="GG287" s="125">
        <v>6653.51569185476</v>
      </c>
      <c r="GH287" s="125">
        <v>26258273.359999999</v>
      </c>
      <c r="GI287" s="125">
        <v>12884.334327772325</v>
      </c>
      <c r="GJ287" s="125">
        <v>3114101.96</v>
      </c>
      <c r="GK287" s="125">
        <v>1528.0186261040235</v>
      </c>
      <c r="GL287" s="125">
        <v>2105529.5</v>
      </c>
      <c r="GM287" s="125">
        <v>1033.1351815505398</v>
      </c>
      <c r="GN287" s="125">
        <v>1999458.24</v>
      </c>
      <c r="GO287" s="125">
        <v>981.08843964671246</v>
      </c>
      <c r="GP287" s="125">
        <v>53604.32</v>
      </c>
      <c r="GQ287" s="125">
        <v>26.302414131501472</v>
      </c>
      <c r="GR287" s="125">
        <v>308790.3</v>
      </c>
      <c r="GS287" s="125">
        <v>151.51633954857704</v>
      </c>
      <c r="GT287" s="125">
        <v>18676789.039999999</v>
      </c>
      <c r="GU287" s="125">
        <v>9164.2733267909716</v>
      </c>
      <c r="GV287" s="125">
        <v>-3138118.0700000003</v>
      </c>
      <c r="GW287" s="125">
        <v>-1539.8027821393525</v>
      </c>
      <c r="GX287" s="55">
        <v>0</v>
      </c>
      <c r="GY287" s="55">
        <v>0</v>
      </c>
      <c r="GZ287" s="55">
        <v>0</v>
      </c>
      <c r="HA287" s="55" t="s">
        <v>1901</v>
      </c>
      <c r="HB287" s="172">
        <v>0.98767363981391509</v>
      </c>
      <c r="HC287" s="123">
        <v>2211</v>
      </c>
      <c r="HD287" s="153">
        <v>0.36162904808635915</v>
      </c>
      <c r="HE287" s="123">
        <v>39</v>
      </c>
      <c r="HF287" s="153">
        <v>1.9136408243375858E-2</v>
      </c>
      <c r="HG287" s="123">
        <v>10209</v>
      </c>
      <c r="HH287" s="153">
        <v>1.669774288518155</v>
      </c>
      <c r="HI287" s="123">
        <v>87</v>
      </c>
      <c r="HJ287" s="153">
        <v>4.2688910696761534E-2</v>
      </c>
      <c r="HK287" s="123">
        <v>4443</v>
      </c>
      <c r="HL287" s="153">
        <v>0.72669283611383706</v>
      </c>
      <c r="HM287" s="123">
        <v>108</v>
      </c>
      <c r="HN287" s="153">
        <v>5.2993130520117761E-2</v>
      </c>
      <c r="HO287" s="123">
        <v>9078</v>
      </c>
      <c r="HP287" s="153">
        <v>1.4847890088321885</v>
      </c>
      <c r="HQ287" s="123">
        <v>2458</v>
      </c>
      <c r="HR287" s="153">
        <v>0.40202813215570821</v>
      </c>
      <c r="HS287" s="123">
        <v>13</v>
      </c>
      <c r="HT287" s="153">
        <v>6.5</v>
      </c>
      <c r="HU287" s="123">
        <v>87</v>
      </c>
      <c r="HV287" s="153">
        <v>43.5</v>
      </c>
      <c r="HW287" s="123">
        <v>954</v>
      </c>
      <c r="HX287" s="123">
        <v>318</v>
      </c>
      <c r="HY287" s="153">
        <v>0.4732142857142857</v>
      </c>
      <c r="HZ287" s="123">
        <v>58149</v>
      </c>
      <c r="IA287" s="153">
        <v>9.5107948969578011</v>
      </c>
      <c r="IB287" s="123">
        <v>111</v>
      </c>
      <c r="IC287" s="153">
        <v>5.4465161923454367E-2</v>
      </c>
      <c r="ID287" s="123">
        <v>44948</v>
      </c>
      <c r="IE287" s="153">
        <v>7.3516519463526331</v>
      </c>
      <c r="IF287" s="123">
        <v>2052</v>
      </c>
      <c r="IG287" s="153">
        <v>1.0068694798822375</v>
      </c>
      <c r="IH287" s="123">
        <v>4029</v>
      </c>
      <c r="II287" s="153">
        <v>0.65897939156035323</v>
      </c>
      <c r="IJ287" s="123">
        <v>2167</v>
      </c>
      <c r="IK287" s="153">
        <v>1.0632973503434739</v>
      </c>
      <c r="IL287" s="95">
        <v>863</v>
      </c>
      <c r="IM287" s="95">
        <v>797</v>
      </c>
      <c r="IN287" s="95">
        <v>80</v>
      </c>
      <c r="IO287" s="95">
        <v>590</v>
      </c>
      <c r="IP287" s="95">
        <v>55</v>
      </c>
      <c r="IQ287" s="113">
        <v>74.03</v>
      </c>
      <c r="IR287" s="113">
        <v>68.75</v>
      </c>
      <c r="IS287" s="113">
        <v>0.96</v>
      </c>
      <c r="IT287" s="95">
        <v>67</v>
      </c>
      <c r="IU287" s="95">
        <v>14</v>
      </c>
      <c r="IV287" s="113">
        <v>6.8694798822374874E-3</v>
      </c>
      <c r="IW287" s="95">
        <v>8</v>
      </c>
      <c r="IX287" s="95">
        <v>41</v>
      </c>
      <c r="IY287" s="124">
        <f t="shared" ref="IY287:IZ291" si="60">(IW287/$DW287)*100</f>
        <v>0.39254170755642787</v>
      </c>
      <c r="IZ287" s="124">
        <f t="shared" si="60"/>
        <v>2.0117762512266926</v>
      </c>
      <c r="JA287" s="182" t="s">
        <v>272</v>
      </c>
      <c r="JB287" s="182">
        <v>3</v>
      </c>
      <c r="JC287" s="230">
        <v>1.4485755673587638E-3</v>
      </c>
      <c r="JD287" s="205"/>
    </row>
    <row r="288" spans="1:264" s="35" customFormat="1" ht="29.25" hidden="1" customHeight="1">
      <c r="A288" s="122" t="s">
        <v>452</v>
      </c>
      <c r="B288" s="158" t="s">
        <v>1684</v>
      </c>
      <c r="C288" s="158" t="s">
        <v>1824</v>
      </c>
      <c r="D288" s="55">
        <v>505</v>
      </c>
      <c r="E288" s="158" t="s">
        <v>1336</v>
      </c>
      <c r="F288" s="145">
        <v>505</v>
      </c>
      <c r="G288" s="55" t="s">
        <v>2292</v>
      </c>
      <c r="H288" s="123">
        <v>1523</v>
      </c>
      <c r="I288" s="123">
        <v>3080</v>
      </c>
      <c r="J288" s="124">
        <v>2.0223244</v>
      </c>
      <c r="K288" s="124">
        <v>20.487065000000001</v>
      </c>
      <c r="L288" s="123">
        <v>1112</v>
      </c>
      <c r="M288" s="123">
        <v>1968</v>
      </c>
      <c r="N288" s="123">
        <v>175</v>
      </c>
      <c r="O288" s="123">
        <v>208</v>
      </c>
      <c r="P288" s="123">
        <v>226</v>
      </c>
      <c r="Q288" s="123">
        <v>235</v>
      </c>
      <c r="R288" s="123">
        <v>205</v>
      </c>
      <c r="S288" s="123">
        <v>383</v>
      </c>
      <c r="T288" s="123">
        <v>270</v>
      </c>
      <c r="U288" s="123">
        <v>341</v>
      </c>
      <c r="V288" s="123">
        <v>230</v>
      </c>
      <c r="W288" s="123">
        <v>225</v>
      </c>
      <c r="X288" s="123">
        <v>342</v>
      </c>
      <c r="Y288" s="123">
        <v>185</v>
      </c>
      <c r="Z288" s="123">
        <v>55</v>
      </c>
      <c r="AA288" s="123">
        <v>757</v>
      </c>
      <c r="AB288" s="123">
        <v>716</v>
      </c>
      <c r="AC288" s="123">
        <v>582</v>
      </c>
      <c r="AD288" s="123">
        <v>159</v>
      </c>
      <c r="AE288" s="123">
        <v>1401</v>
      </c>
      <c r="AF288" s="123">
        <v>1198</v>
      </c>
      <c r="AG288" s="123">
        <v>285</v>
      </c>
      <c r="AH288" s="123">
        <v>37</v>
      </c>
      <c r="AI288" s="123">
        <v>620</v>
      </c>
      <c r="AJ288" s="123">
        <v>109</v>
      </c>
      <c r="AK288" s="123">
        <v>29</v>
      </c>
      <c r="AL288" s="123">
        <v>10</v>
      </c>
      <c r="AM288" s="123">
        <v>124</v>
      </c>
      <c r="AN288" s="125">
        <v>547.08338804990149</v>
      </c>
      <c r="AO288" s="125">
        <v>382</v>
      </c>
      <c r="AP288" s="123">
        <v>28</v>
      </c>
      <c r="AQ288" s="123">
        <v>122</v>
      </c>
      <c r="AR288" s="123">
        <v>446</v>
      </c>
      <c r="AS288" s="123">
        <v>187</v>
      </c>
      <c r="AT288" s="123">
        <v>134</v>
      </c>
      <c r="AU288" s="123">
        <v>95</v>
      </c>
      <c r="AV288" s="123">
        <v>95</v>
      </c>
      <c r="AW288" s="123">
        <v>81</v>
      </c>
      <c r="AX288" s="123">
        <v>46</v>
      </c>
      <c r="AY288" s="123">
        <v>41</v>
      </c>
      <c r="AZ288" s="123">
        <v>248</v>
      </c>
      <c r="BA288" s="125">
        <v>27820.727810650889</v>
      </c>
      <c r="BB288" s="125">
        <v>16583</v>
      </c>
      <c r="BC288" s="123">
        <v>63</v>
      </c>
      <c r="BD288" s="123">
        <v>270</v>
      </c>
      <c r="BE288" s="123">
        <v>356</v>
      </c>
      <c r="BF288" s="123">
        <v>171</v>
      </c>
      <c r="BG288" s="123">
        <v>114</v>
      </c>
      <c r="BH288" s="123">
        <v>122</v>
      </c>
      <c r="BI288" s="123">
        <v>81</v>
      </c>
      <c r="BJ288" s="123">
        <v>55</v>
      </c>
      <c r="BK288" s="123">
        <v>63</v>
      </c>
      <c r="BL288" s="123">
        <v>43</v>
      </c>
      <c r="BM288" s="123">
        <v>46</v>
      </c>
      <c r="BN288" s="123">
        <v>26</v>
      </c>
      <c r="BO288" s="123">
        <v>15</v>
      </c>
      <c r="BP288" s="123">
        <v>27</v>
      </c>
      <c r="BQ288" s="123">
        <v>11</v>
      </c>
      <c r="BR288" s="123">
        <v>5</v>
      </c>
      <c r="BS288" s="123">
        <v>7</v>
      </c>
      <c r="BT288" s="123">
        <v>6</v>
      </c>
      <c r="BU288" s="123">
        <v>7</v>
      </c>
      <c r="BV288" s="123">
        <v>5</v>
      </c>
      <c r="BW288" s="123">
        <v>28</v>
      </c>
      <c r="BX288" s="123">
        <v>755</v>
      </c>
      <c r="BY288" s="125">
        <v>42349.098013245035</v>
      </c>
      <c r="BZ288" s="125">
        <v>30560</v>
      </c>
      <c r="CA288" s="123">
        <v>176</v>
      </c>
      <c r="CB288" s="125">
        <v>12087.295454545454</v>
      </c>
      <c r="CC288" s="125">
        <v>7272</v>
      </c>
      <c r="CD288" s="123">
        <v>596</v>
      </c>
      <c r="CE288" s="125">
        <v>14576.605704697986</v>
      </c>
      <c r="CF288" s="125">
        <v>10566</v>
      </c>
      <c r="CG288" s="123">
        <v>1005</v>
      </c>
      <c r="CH288" s="123">
        <v>276</v>
      </c>
      <c r="CI288" s="123">
        <v>172</v>
      </c>
      <c r="CJ288" s="123">
        <v>47</v>
      </c>
      <c r="CK288" s="123">
        <v>16</v>
      </c>
      <c r="CL288" s="123">
        <v>21</v>
      </c>
      <c r="CM288" s="126">
        <v>1.3788575180564675E-2</v>
      </c>
      <c r="CN288" s="123">
        <v>95</v>
      </c>
      <c r="CO288" s="126">
        <v>6.2376887721602103E-2</v>
      </c>
      <c r="CP288" s="123">
        <v>744</v>
      </c>
      <c r="CQ288" s="123">
        <v>215</v>
      </c>
      <c r="CR288" s="126">
        <v>6.9805194805194801E-2</v>
      </c>
      <c r="CS288" s="123">
        <v>276</v>
      </c>
      <c r="CT288" s="126">
        <f t="shared" si="53"/>
        <v>0.18122127380170716</v>
      </c>
      <c r="CU288" s="123">
        <v>715</v>
      </c>
      <c r="CV288" s="126">
        <f t="shared" si="54"/>
        <v>0.46946815495732108</v>
      </c>
      <c r="CW288" s="123">
        <v>107</v>
      </c>
      <c r="CX288" s="126">
        <f t="shared" si="55"/>
        <v>7.0256073539067626E-2</v>
      </c>
      <c r="CY288" s="123">
        <v>350</v>
      </c>
      <c r="CZ288" s="126">
        <f t="shared" si="56"/>
        <v>0.22980958634274459</v>
      </c>
      <c r="DA288" s="122" t="s">
        <v>2270</v>
      </c>
      <c r="DB288" s="55"/>
      <c r="DC288" s="55">
        <v>44</v>
      </c>
      <c r="DD288" s="55">
        <v>22</v>
      </c>
      <c r="DE288" s="78" t="s">
        <v>378</v>
      </c>
      <c r="DF288" s="127" t="s">
        <v>379</v>
      </c>
      <c r="DG288" s="78" t="s">
        <v>454</v>
      </c>
      <c r="DH288" s="127" t="s">
        <v>455</v>
      </c>
      <c r="DI288" s="78" t="s">
        <v>378</v>
      </c>
      <c r="DJ288" s="127" t="s">
        <v>456</v>
      </c>
      <c r="DK288" s="78" t="s">
        <v>389</v>
      </c>
      <c r="DL288" s="127" t="s">
        <v>1337</v>
      </c>
      <c r="DM288" s="127" t="s">
        <v>459</v>
      </c>
      <c r="DN288" s="55" t="s">
        <v>1897</v>
      </c>
      <c r="DO288" s="68">
        <v>12.0068610634648</v>
      </c>
      <c r="DP288" s="55" t="s">
        <v>1901</v>
      </c>
      <c r="DQ288" s="55" t="s">
        <v>1904</v>
      </c>
      <c r="DR288" s="127" t="s">
        <v>460</v>
      </c>
      <c r="DS288" s="169"/>
      <c r="DT288" s="77"/>
      <c r="DU288" s="78" t="s">
        <v>267</v>
      </c>
      <c r="DV288" s="123">
        <v>1543</v>
      </c>
      <c r="DW288" s="123">
        <v>1526</v>
      </c>
      <c r="DX288" s="55">
        <v>4</v>
      </c>
      <c r="DY288" s="55">
        <v>13</v>
      </c>
      <c r="DZ288" s="55">
        <v>93</v>
      </c>
      <c r="EA288" s="55">
        <v>601</v>
      </c>
      <c r="EB288" s="123">
        <v>663</v>
      </c>
      <c r="EC288" s="55">
        <v>186</v>
      </c>
      <c r="ED288" s="55">
        <v>0</v>
      </c>
      <c r="EE288" s="55">
        <v>0</v>
      </c>
      <c r="EF288" s="55">
        <v>0</v>
      </c>
      <c r="EG288" s="55">
        <v>0</v>
      </c>
      <c r="EH288" s="78">
        <v>13</v>
      </c>
      <c r="EI288" s="78">
        <v>1</v>
      </c>
      <c r="EJ288" s="127" t="s">
        <v>268</v>
      </c>
      <c r="EK288" s="127" t="s">
        <v>269</v>
      </c>
      <c r="EL288" s="81">
        <v>14685</v>
      </c>
      <c r="EM288" s="78">
        <v>80</v>
      </c>
      <c r="EN288" s="78" t="s">
        <v>271</v>
      </c>
      <c r="EO288" s="84">
        <v>191356</v>
      </c>
      <c r="EP288" s="78">
        <v>20.350000000000001</v>
      </c>
      <c r="EQ288" s="263">
        <v>183467.13961966499</v>
      </c>
      <c r="ER288" s="263">
        <v>699003.96839068003</v>
      </c>
      <c r="ES288" s="84">
        <f t="shared" si="57"/>
        <v>515536.82877101505</v>
      </c>
      <c r="ET288" s="113">
        <f t="shared" si="58"/>
        <v>0.73753061797050712</v>
      </c>
      <c r="EU288" s="55">
        <v>9</v>
      </c>
      <c r="EV288" s="55">
        <v>49</v>
      </c>
      <c r="EW288" s="55" t="s">
        <v>1898</v>
      </c>
      <c r="EX288" s="78" t="s">
        <v>291</v>
      </c>
      <c r="EY288" s="158"/>
      <c r="EZ288" s="158"/>
      <c r="FA288" s="78" t="s">
        <v>267</v>
      </c>
      <c r="FB288" s="55" t="s">
        <v>51</v>
      </c>
      <c r="FC288" s="55" t="s">
        <v>1898</v>
      </c>
      <c r="FD288" s="122"/>
      <c r="FE288" s="55" t="s">
        <v>2006</v>
      </c>
      <c r="FF288" s="127" t="s">
        <v>267</v>
      </c>
      <c r="FG288" s="55" t="s">
        <v>272</v>
      </c>
      <c r="FH288" s="78" t="s">
        <v>1338</v>
      </c>
      <c r="FI288" s="78" t="s">
        <v>1339</v>
      </c>
      <c r="FJ288" s="55">
        <v>4101</v>
      </c>
      <c r="FK288" s="55">
        <v>30</v>
      </c>
      <c r="FL288" s="78" t="s">
        <v>465</v>
      </c>
      <c r="FM288" s="55"/>
      <c r="FN288" s="55" t="s">
        <v>2293</v>
      </c>
      <c r="FO288" s="55" t="s">
        <v>1900</v>
      </c>
      <c r="FP288" s="55">
        <v>2</v>
      </c>
      <c r="FQ288" s="125">
        <v>305771593.3801704</v>
      </c>
      <c r="FR288" s="125">
        <v>198166.94321462762</v>
      </c>
      <c r="FS288" s="55">
        <v>2.98</v>
      </c>
      <c r="FT288" s="55">
        <v>2</v>
      </c>
      <c r="FU288" s="55">
        <v>0</v>
      </c>
      <c r="FV288" s="125">
        <v>25872313.23</v>
      </c>
      <c r="FW288" s="55">
        <v>0</v>
      </c>
      <c r="FX288" s="125">
        <v>7347828.2700000005</v>
      </c>
      <c r="FY288" s="55">
        <v>0</v>
      </c>
      <c r="FZ288" s="125">
        <v>6567147</v>
      </c>
      <c r="GA288" s="55" t="s">
        <v>1900</v>
      </c>
      <c r="GB288" s="55" t="s">
        <v>1900</v>
      </c>
      <c r="GC288" s="55" t="s">
        <v>1900</v>
      </c>
      <c r="GD288" s="124">
        <v>98.19</v>
      </c>
      <c r="GE288" s="124">
        <v>24.25</v>
      </c>
      <c r="GF288" s="125">
        <v>9996718.040000001</v>
      </c>
      <c r="GG288" s="125">
        <v>6550.9292529488866</v>
      </c>
      <c r="GH288" s="125">
        <v>18715261.880000003</v>
      </c>
      <c r="GI288" s="125">
        <v>12264.260733944955</v>
      </c>
      <c r="GJ288" s="125">
        <v>1998545.52</v>
      </c>
      <c r="GK288" s="125">
        <v>1309.6628571428571</v>
      </c>
      <c r="GL288" s="125">
        <v>1644362.95</v>
      </c>
      <c r="GM288" s="125">
        <v>1077.5641874180865</v>
      </c>
      <c r="GN288" s="125">
        <v>819415.28</v>
      </c>
      <c r="GO288" s="125">
        <v>536.96938401048499</v>
      </c>
      <c r="GP288" s="125">
        <v>67485.350000000006</v>
      </c>
      <c r="GQ288" s="125">
        <v>44.223689384010491</v>
      </c>
      <c r="GR288" s="125">
        <v>92397.31</v>
      </c>
      <c r="GS288" s="125">
        <v>60.548695937090429</v>
      </c>
      <c r="GT288" s="125">
        <v>14093055.470000003</v>
      </c>
      <c r="GU288" s="125">
        <v>9235.2919200524266</v>
      </c>
      <c r="GV288" s="125">
        <v>-1076574.6400000006</v>
      </c>
      <c r="GW288" s="125">
        <v>-705.48796854521663</v>
      </c>
      <c r="GX288" s="55" t="s">
        <v>2294</v>
      </c>
      <c r="GY288" s="55">
        <v>0</v>
      </c>
      <c r="GZ288" s="55">
        <v>0</v>
      </c>
      <c r="HA288" s="55" t="s">
        <v>1901</v>
      </c>
      <c r="HB288" s="172">
        <v>0.75096709509224324</v>
      </c>
      <c r="HC288" s="123">
        <v>1191</v>
      </c>
      <c r="HD288" s="153">
        <v>0.26015727391874183</v>
      </c>
      <c r="HE288" s="123">
        <v>58</v>
      </c>
      <c r="HF288" s="153">
        <v>3.8007863695937089E-2</v>
      </c>
      <c r="HG288" s="123">
        <v>5434</v>
      </c>
      <c r="HH288" s="153">
        <v>1.1869812145041503</v>
      </c>
      <c r="HI288" s="123">
        <v>88</v>
      </c>
      <c r="HJ288" s="153">
        <v>5.7667103538663174E-2</v>
      </c>
      <c r="HK288" s="123">
        <v>3329</v>
      </c>
      <c r="HL288" s="153">
        <v>0.7271734381826126</v>
      </c>
      <c r="HM288" s="123">
        <v>44</v>
      </c>
      <c r="HN288" s="153">
        <v>2.8833551769331587E-2</v>
      </c>
      <c r="HO288" s="123">
        <v>2531</v>
      </c>
      <c r="HP288" s="153">
        <v>0.55286151157710783</v>
      </c>
      <c r="HQ288" s="123">
        <v>2180</v>
      </c>
      <c r="HR288" s="153">
        <v>0.47619047619047616</v>
      </c>
      <c r="HS288" s="123">
        <v>2</v>
      </c>
      <c r="HT288" s="153">
        <v>1</v>
      </c>
      <c r="HU288" s="123">
        <v>2</v>
      </c>
      <c r="HV288" s="153">
        <v>1</v>
      </c>
      <c r="HW288" s="123">
        <v>751</v>
      </c>
      <c r="HX288" s="123">
        <v>250.33333333333334</v>
      </c>
      <c r="HY288" s="153">
        <v>0.42573696145124718</v>
      </c>
      <c r="HZ288" s="123">
        <v>38546</v>
      </c>
      <c r="IA288" s="153">
        <v>8.4198339886413276</v>
      </c>
      <c r="IB288" s="123">
        <v>219</v>
      </c>
      <c r="IC288" s="153">
        <v>0.1435124508519004</v>
      </c>
      <c r="ID288" s="123">
        <v>16907</v>
      </c>
      <c r="IE288" s="153">
        <v>3.6930974224552209</v>
      </c>
      <c r="IF288" s="123">
        <v>1207</v>
      </c>
      <c r="IG288" s="153">
        <v>0.79095674967234597</v>
      </c>
      <c r="IH288" s="123">
        <v>2794</v>
      </c>
      <c r="II288" s="153">
        <v>0.61031017911751861</v>
      </c>
      <c r="IJ288" s="123">
        <v>1867</v>
      </c>
      <c r="IK288" s="153">
        <v>1.2234600262123199</v>
      </c>
      <c r="IL288" s="95">
        <v>671</v>
      </c>
      <c r="IM288" s="95">
        <v>660</v>
      </c>
      <c r="IN288" s="95">
        <v>80</v>
      </c>
      <c r="IO288" s="95">
        <v>81</v>
      </c>
      <c r="IP288" s="95">
        <v>30</v>
      </c>
      <c r="IQ288" s="113">
        <v>12.27</v>
      </c>
      <c r="IR288" s="113">
        <v>37.5</v>
      </c>
      <c r="IS288" s="113">
        <v>0.21</v>
      </c>
      <c r="IT288" s="95">
        <v>21</v>
      </c>
      <c r="IU288" s="95">
        <v>15</v>
      </c>
      <c r="IV288" s="113">
        <v>9.8296199213630409E-3</v>
      </c>
      <c r="IW288" s="95">
        <v>6</v>
      </c>
      <c r="IX288" s="95">
        <v>27</v>
      </c>
      <c r="IY288" s="124">
        <f t="shared" si="60"/>
        <v>0.39318479685452157</v>
      </c>
      <c r="IZ288" s="124">
        <f t="shared" si="60"/>
        <v>1.7693315858453473</v>
      </c>
      <c r="JA288" s="182" t="s">
        <v>272</v>
      </c>
      <c r="JB288" s="182">
        <v>0</v>
      </c>
      <c r="JC288" s="230">
        <v>0</v>
      </c>
      <c r="JD288" s="205"/>
    </row>
    <row r="289" spans="1:264" s="35" customFormat="1" ht="29.25" hidden="1" customHeight="1">
      <c r="A289" s="122" t="s">
        <v>452</v>
      </c>
      <c r="B289" s="158" t="s">
        <v>1684</v>
      </c>
      <c r="C289" s="158" t="s">
        <v>1685</v>
      </c>
      <c r="D289" s="55">
        <v>5</v>
      </c>
      <c r="E289" s="158" t="s">
        <v>1341</v>
      </c>
      <c r="F289" s="145">
        <v>5</v>
      </c>
      <c r="G289" s="55" t="s">
        <v>2295</v>
      </c>
      <c r="H289" s="123">
        <v>1561</v>
      </c>
      <c r="I289" s="123">
        <v>3208</v>
      </c>
      <c r="J289" s="124">
        <v>2.0550929</v>
      </c>
      <c r="K289" s="124">
        <v>21.958936600000001</v>
      </c>
      <c r="L289" s="123">
        <v>1185</v>
      </c>
      <c r="M289" s="123">
        <v>2023</v>
      </c>
      <c r="N289" s="123">
        <v>136</v>
      </c>
      <c r="O289" s="123">
        <v>241</v>
      </c>
      <c r="P289" s="123">
        <v>237</v>
      </c>
      <c r="Q289" s="123">
        <v>263</v>
      </c>
      <c r="R289" s="123">
        <v>259</v>
      </c>
      <c r="S289" s="123">
        <v>400</v>
      </c>
      <c r="T289" s="123">
        <v>278</v>
      </c>
      <c r="U289" s="123">
        <v>352</v>
      </c>
      <c r="V289" s="123">
        <v>225</v>
      </c>
      <c r="W289" s="123">
        <v>197</v>
      </c>
      <c r="X289" s="123">
        <v>347</v>
      </c>
      <c r="Y289" s="123">
        <v>212</v>
      </c>
      <c r="Z289" s="123">
        <v>61</v>
      </c>
      <c r="AA289" s="123">
        <v>770</v>
      </c>
      <c r="AB289" s="123">
        <v>735</v>
      </c>
      <c r="AC289" s="123">
        <v>620</v>
      </c>
      <c r="AD289" s="123">
        <v>138</v>
      </c>
      <c r="AE289" s="123">
        <v>1578</v>
      </c>
      <c r="AF289" s="123">
        <v>1162</v>
      </c>
      <c r="AG289" s="123">
        <v>321</v>
      </c>
      <c r="AH289" s="123">
        <v>9</v>
      </c>
      <c r="AI289" s="123">
        <v>677</v>
      </c>
      <c r="AJ289" s="123">
        <v>175</v>
      </c>
      <c r="AK289" s="123">
        <v>42</v>
      </c>
      <c r="AL289" s="123">
        <v>30</v>
      </c>
      <c r="AM289" s="123">
        <v>144</v>
      </c>
      <c r="AN289" s="125">
        <v>535.10826393337607</v>
      </c>
      <c r="AO289" s="125">
        <v>371</v>
      </c>
      <c r="AP289" s="123">
        <v>20</v>
      </c>
      <c r="AQ289" s="123">
        <v>85</v>
      </c>
      <c r="AR289" s="123">
        <v>509</v>
      </c>
      <c r="AS289" s="123">
        <v>209</v>
      </c>
      <c r="AT289" s="123">
        <v>153</v>
      </c>
      <c r="AU289" s="123">
        <v>96</v>
      </c>
      <c r="AV289" s="123">
        <v>90</v>
      </c>
      <c r="AW289" s="123">
        <v>70</v>
      </c>
      <c r="AX289" s="123">
        <v>58</v>
      </c>
      <c r="AY289" s="123">
        <v>43</v>
      </c>
      <c r="AZ289" s="123">
        <v>228</v>
      </c>
      <c r="BA289" s="125">
        <v>24010.71834625323</v>
      </c>
      <c r="BB289" s="125">
        <v>15818</v>
      </c>
      <c r="BC289" s="123">
        <v>73</v>
      </c>
      <c r="BD289" s="123">
        <v>271</v>
      </c>
      <c r="BE289" s="123">
        <v>380</v>
      </c>
      <c r="BF289" s="123">
        <v>197</v>
      </c>
      <c r="BG289" s="123">
        <v>126</v>
      </c>
      <c r="BH289" s="123">
        <v>116</v>
      </c>
      <c r="BI289" s="123">
        <v>67</v>
      </c>
      <c r="BJ289" s="123">
        <v>68</v>
      </c>
      <c r="BK289" s="123">
        <v>48</v>
      </c>
      <c r="BL289" s="123">
        <v>43</v>
      </c>
      <c r="BM289" s="123">
        <v>32</v>
      </c>
      <c r="BN289" s="123">
        <v>34</v>
      </c>
      <c r="BO289" s="123">
        <v>16</v>
      </c>
      <c r="BP289" s="123">
        <v>8</v>
      </c>
      <c r="BQ289" s="123">
        <v>9</v>
      </c>
      <c r="BR289" s="123">
        <v>8</v>
      </c>
      <c r="BS289" s="123">
        <v>9</v>
      </c>
      <c r="BT289" s="123">
        <v>7</v>
      </c>
      <c r="BU289" s="123">
        <v>7</v>
      </c>
      <c r="BV289" s="123">
        <v>7</v>
      </c>
      <c r="BW289" s="123">
        <v>22</v>
      </c>
      <c r="BX289" s="123">
        <v>714</v>
      </c>
      <c r="BY289" s="125">
        <v>36438.512605042015</v>
      </c>
      <c r="BZ289" s="125">
        <v>29623.5</v>
      </c>
      <c r="CA289" s="123">
        <v>232</v>
      </c>
      <c r="CB289" s="125">
        <v>12474.879310344828</v>
      </c>
      <c r="CC289" s="125">
        <v>8160</v>
      </c>
      <c r="CD289" s="123">
        <v>617</v>
      </c>
      <c r="CE289" s="125">
        <v>14466.787682333874</v>
      </c>
      <c r="CF289" s="125">
        <v>10716</v>
      </c>
      <c r="CG289" s="123">
        <v>1077</v>
      </c>
      <c r="CH289" s="123">
        <v>262</v>
      </c>
      <c r="CI289" s="123">
        <v>146</v>
      </c>
      <c r="CJ289" s="123">
        <v>46</v>
      </c>
      <c r="CK289" s="123">
        <v>15</v>
      </c>
      <c r="CL289" s="123">
        <v>17</v>
      </c>
      <c r="CM289" s="126">
        <v>1.0890454836643177E-2</v>
      </c>
      <c r="CN289" s="123">
        <v>99</v>
      </c>
      <c r="CO289" s="126">
        <v>6.3420884048686746E-2</v>
      </c>
      <c r="CP289" s="123">
        <v>814</v>
      </c>
      <c r="CQ289" s="123">
        <v>177</v>
      </c>
      <c r="CR289" s="126">
        <v>5.5174563591022442E-2</v>
      </c>
      <c r="CS289" s="123">
        <v>264</v>
      </c>
      <c r="CT289" s="126">
        <f t="shared" si="53"/>
        <v>0.16912235746316465</v>
      </c>
      <c r="CU289" s="123">
        <v>735</v>
      </c>
      <c r="CV289" s="126">
        <f t="shared" si="54"/>
        <v>0.47085201793721976</v>
      </c>
      <c r="CW289" s="123">
        <v>113</v>
      </c>
      <c r="CX289" s="126">
        <f t="shared" si="55"/>
        <v>7.2389493914157596E-2</v>
      </c>
      <c r="CY289" s="123">
        <v>349</v>
      </c>
      <c r="CZ289" s="126">
        <f t="shared" si="56"/>
        <v>0.22357463164638053</v>
      </c>
      <c r="DA289" s="122" t="s">
        <v>2270</v>
      </c>
      <c r="DB289" s="55"/>
      <c r="DC289" s="55">
        <v>46</v>
      </c>
      <c r="DD289" s="55">
        <v>22</v>
      </c>
      <c r="DE289" s="78" t="s">
        <v>378</v>
      </c>
      <c r="DF289" s="127" t="s">
        <v>379</v>
      </c>
      <c r="DG289" s="78" t="s">
        <v>454</v>
      </c>
      <c r="DH289" s="127" t="s">
        <v>455</v>
      </c>
      <c r="DI289" s="78" t="s">
        <v>378</v>
      </c>
      <c r="DJ289" s="127" t="s">
        <v>456</v>
      </c>
      <c r="DK289" s="78" t="s">
        <v>389</v>
      </c>
      <c r="DL289" s="127" t="s">
        <v>1337</v>
      </c>
      <c r="DM289" s="127" t="s">
        <v>459</v>
      </c>
      <c r="DN289" s="55" t="s">
        <v>1897</v>
      </c>
      <c r="DO289" s="68">
        <v>12.0068610634648</v>
      </c>
      <c r="DP289" s="55" t="s">
        <v>1901</v>
      </c>
      <c r="DQ289" s="55" t="s">
        <v>1904</v>
      </c>
      <c r="DR289" s="127" t="s">
        <v>460</v>
      </c>
      <c r="DS289" s="169"/>
      <c r="DT289" s="77"/>
      <c r="DU289" s="78" t="s">
        <v>267</v>
      </c>
      <c r="DV289" s="123">
        <v>1604</v>
      </c>
      <c r="DW289" s="123">
        <v>1564</v>
      </c>
      <c r="DX289" s="55">
        <v>22</v>
      </c>
      <c r="DY289" s="55">
        <v>18</v>
      </c>
      <c r="DZ289" s="55">
        <v>125</v>
      </c>
      <c r="EA289" s="55">
        <v>587</v>
      </c>
      <c r="EB289" s="123">
        <v>664</v>
      </c>
      <c r="EC289" s="55">
        <v>211</v>
      </c>
      <c r="ED289" s="55">
        <v>13</v>
      </c>
      <c r="EE289" s="55">
        <v>4</v>
      </c>
      <c r="EF289" s="55">
        <v>0</v>
      </c>
      <c r="EG289" s="55">
        <v>0</v>
      </c>
      <c r="EH289" s="78">
        <v>13</v>
      </c>
      <c r="EI289" s="78">
        <v>2</v>
      </c>
      <c r="EJ289" s="127" t="s">
        <v>268</v>
      </c>
      <c r="EK289" s="127" t="s">
        <v>269</v>
      </c>
      <c r="EL289" s="81">
        <v>14685</v>
      </c>
      <c r="EM289" s="78">
        <v>80</v>
      </c>
      <c r="EN289" s="78" t="s">
        <v>271</v>
      </c>
      <c r="EO289" s="84">
        <v>198609</v>
      </c>
      <c r="EP289" s="78">
        <v>29.12</v>
      </c>
      <c r="EQ289" s="263">
        <v>207403.92167753101</v>
      </c>
      <c r="ER289" s="263">
        <v>1489277.3438103199</v>
      </c>
      <c r="ES289" s="84">
        <f t="shared" si="57"/>
        <v>1281873.4221327889</v>
      </c>
      <c r="ET289" s="113">
        <f t="shared" si="58"/>
        <v>0.86073519311931013</v>
      </c>
      <c r="EU289" s="55">
        <v>9</v>
      </c>
      <c r="EV289" s="55">
        <v>49</v>
      </c>
      <c r="EW289" s="55" t="s">
        <v>1898</v>
      </c>
      <c r="EX289" s="78" t="s">
        <v>291</v>
      </c>
      <c r="EY289" s="158" t="s">
        <v>372</v>
      </c>
      <c r="EZ289" s="158" t="s">
        <v>372</v>
      </c>
      <c r="FA289" s="78" t="s">
        <v>267</v>
      </c>
      <c r="FB289" s="55" t="s">
        <v>51</v>
      </c>
      <c r="FC289" s="55" t="s">
        <v>1898</v>
      </c>
      <c r="FD289" s="122"/>
      <c r="FE289" s="55" t="s">
        <v>2006</v>
      </c>
      <c r="FF289" s="127" t="s">
        <v>267</v>
      </c>
      <c r="FG289" s="55" t="s">
        <v>272</v>
      </c>
      <c r="FH289" s="78" t="s">
        <v>1338</v>
      </c>
      <c r="FI289" s="78" t="s">
        <v>1339</v>
      </c>
      <c r="FJ289" s="55">
        <v>4101</v>
      </c>
      <c r="FK289" s="55">
        <v>30</v>
      </c>
      <c r="FL289" s="78" t="s">
        <v>465</v>
      </c>
      <c r="FM289" s="55"/>
      <c r="FN289" s="55" t="s">
        <v>2293</v>
      </c>
      <c r="FO289" s="55" t="s">
        <v>1900</v>
      </c>
      <c r="FP289" s="55">
        <v>5</v>
      </c>
      <c r="FQ289" s="125">
        <v>299425350.39283711</v>
      </c>
      <c r="FR289" s="125">
        <v>186674.15859902563</v>
      </c>
      <c r="FS289" s="55">
        <v>3</v>
      </c>
      <c r="FT289" s="55">
        <v>2</v>
      </c>
      <c r="FU289" s="55">
        <v>0</v>
      </c>
      <c r="FV289" s="125">
        <v>35537677.960000001</v>
      </c>
      <c r="FW289" s="55">
        <v>0</v>
      </c>
      <c r="FX289" s="125">
        <v>58423264.879999995</v>
      </c>
      <c r="FY289" s="55">
        <v>0</v>
      </c>
      <c r="FZ289" s="125">
        <v>6879710.1799999997</v>
      </c>
      <c r="GA289" s="55" t="s">
        <v>1900</v>
      </c>
      <c r="GB289" s="55" t="s">
        <v>1900</v>
      </c>
      <c r="GC289" s="55" t="s">
        <v>1900</v>
      </c>
      <c r="GD289" s="124">
        <v>87.25</v>
      </c>
      <c r="GE289" s="124">
        <v>39.64</v>
      </c>
      <c r="GF289" s="125">
        <v>9611834.2699999977</v>
      </c>
      <c r="GG289" s="125">
        <v>6145.6740856777478</v>
      </c>
      <c r="GH289" s="125">
        <v>15915905.650000002</v>
      </c>
      <c r="GI289" s="125">
        <v>10176.41026214834</v>
      </c>
      <c r="GJ289" s="125">
        <v>1115874.42</v>
      </c>
      <c r="GK289" s="125">
        <v>713.47469309462906</v>
      </c>
      <c r="GL289" s="125">
        <v>1673810.25</v>
      </c>
      <c r="GM289" s="125">
        <v>1070.2111572890026</v>
      </c>
      <c r="GN289" s="125">
        <v>851712.24</v>
      </c>
      <c r="GO289" s="125">
        <v>544.57304347826084</v>
      </c>
      <c r="GP289" s="125">
        <v>30571.73</v>
      </c>
      <c r="GQ289" s="125">
        <v>19.547141943734015</v>
      </c>
      <c r="GR289" s="125">
        <v>100907.39000000001</v>
      </c>
      <c r="GS289" s="125">
        <v>64.518791560102315</v>
      </c>
      <c r="GT289" s="125">
        <v>12143029.620000001</v>
      </c>
      <c r="GU289" s="125">
        <v>7764.0854347826098</v>
      </c>
      <c r="GV289" s="125">
        <v>1800046.9099999964</v>
      </c>
      <c r="GW289" s="125">
        <v>1150.9251342710975</v>
      </c>
      <c r="GX289" s="55" t="s">
        <v>2296</v>
      </c>
      <c r="GY289" s="55">
        <v>0</v>
      </c>
      <c r="GZ289" s="55">
        <v>0</v>
      </c>
      <c r="HA289" s="55" t="s">
        <v>1901</v>
      </c>
      <c r="HB289" s="172">
        <v>0.74286038352983264</v>
      </c>
      <c r="HC289" s="123">
        <v>1274</v>
      </c>
      <c r="HD289" s="153">
        <v>0.27152600170502983</v>
      </c>
      <c r="HE289" s="123">
        <v>142</v>
      </c>
      <c r="HF289" s="153">
        <v>9.0792838874680301E-2</v>
      </c>
      <c r="HG289" s="123">
        <v>7160</v>
      </c>
      <c r="HH289" s="153">
        <v>1.526001705029838</v>
      </c>
      <c r="HI289" s="123">
        <v>122</v>
      </c>
      <c r="HJ289" s="153">
        <v>7.8005115089514063E-2</v>
      </c>
      <c r="HK289" s="123">
        <v>3553</v>
      </c>
      <c r="HL289" s="153">
        <v>0.75724637681159412</v>
      </c>
      <c r="HM289" s="123">
        <v>101</v>
      </c>
      <c r="HN289" s="153">
        <v>6.4578005115089515E-2</v>
      </c>
      <c r="HO289" s="123">
        <v>3915</v>
      </c>
      <c r="HP289" s="153">
        <v>0.8343989769820972</v>
      </c>
      <c r="HQ289" s="123">
        <v>4428</v>
      </c>
      <c r="HR289" s="153">
        <v>0.94373401534526857</v>
      </c>
      <c r="HS289" s="123">
        <v>6</v>
      </c>
      <c r="HT289" s="153">
        <v>3</v>
      </c>
      <c r="HU289" s="123">
        <v>22</v>
      </c>
      <c r="HV289" s="153">
        <v>11</v>
      </c>
      <c r="HW289" s="123">
        <v>1241</v>
      </c>
      <c r="HX289" s="123">
        <v>413.66666666666669</v>
      </c>
      <c r="HY289" s="153">
        <v>0.70351473922902497</v>
      </c>
      <c r="HZ289" s="123">
        <v>44485</v>
      </c>
      <c r="IA289" s="153">
        <v>9.4810315430520031</v>
      </c>
      <c r="IB289" s="123">
        <v>287</v>
      </c>
      <c r="IC289" s="153">
        <v>0.18350383631713554</v>
      </c>
      <c r="ID289" s="123">
        <v>23764</v>
      </c>
      <c r="IE289" s="153">
        <v>5.0647911338448424</v>
      </c>
      <c r="IF289" s="123">
        <v>1555</v>
      </c>
      <c r="IG289" s="153">
        <v>0.99424552429667523</v>
      </c>
      <c r="IH289" s="123">
        <v>2343</v>
      </c>
      <c r="II289" s="153">
        <v>0.4993606138107417</v>
      </c>
      <c r="IJ289" s="123">
        <v>818</v>
      </c>
      <c r="IK289" s="153">
        <v>0.52301790281329918</v>
      </c>
      <c r="IL289" s="95">
        <v>0</v>
      </c>
      <c r="IM289" s="95">
        <v>0</v>
      </c>
      <c r="IN289" s="95">
        <v>0</v>
      </c>
      <c r="IO289" s="95">
        <v>0</v>
      </c>
      <c r="IP289" s="95">
        <v>0</v>
      </c>
      <c r="IQ289" s="113" t="s">
        <v>1900</v>
      </c>
      <c r="IR289" s="113" t="s">
        <v>1900</v>
      </c>
      <c r="IS289" s="113" t="s">
        <v>1900</v>
      </c>
      <c r="IT289" s="95">
        <v>10</v>
      </c>
      <c r="IU289" s="95">
        <v>21</v>
      </c>
      <c r="IV289" s="113">
        <v>1.3427109974424553E-2</v>
      </c>
      <c r="IW289" s="95">
        <v>8</v>
      </c>
      <c r="IX289" s="95">
        <v>31</v>
      </c>
      <c r="IY289" s="124">
        <f t="shared" si="60"/>
        <v>0.51150895140664965</v>
      </c>
      <c r="IZ289" s="124">
        <f t="shared" si="60"/>
        <v>1.9820971867007673</v>
      </c>
      <c r="JA289" s="182" t="s">
        <v>272</v>
      </c>
      <c r="JB289" s="182">
        <v>0</v>
      </c>
      <c r="JC289" s="230">
        <v>0</v>
      </c>
      <c r="JD289" s="205"/>
    </row>
    <row r="290" spans="1:264" s="35" customFormat="1" ht="29.25" hidden="1" customHeight="1">
      <c r="A290" s="122" t="s">
        <v>452</v>
      </c>
      <c r="B290" s="158" t="s">
        <v>1684</v>
      </c>
      <c r="C290" s="158" t="s">
        <v>1727</v>
      </c>
      <c r="D290" s="55">
        <v>48</v>
      </c>
      <c r="E290" s="158" t="s">
        <v>1351</v>
      </c>
      <c r="F290" s="145">
        <v>48</v>
      </c>
      <c r="G290" s="55" t="s">
        <v>2297</v>
      </c>
      <c r="H290" s="123">
        <v>2123</v>
      </c>
      <c r="I290" s="123">
        <v>4182</v>
      </c>
      <c r="J290" s="124">
        <v>1.969854</v>
      </c>
      <c r="K290" s="124">
        <v>21.2741404</v>
      </c>
      <c r="L290" s="123">
        <v>1504</v>
      </c>
      <c r="M290" s="123">
        <v>2678</v>
      </c>
      <c r="N290" s="123">
        <v>187</v>
      </c>
      <c r="O290" s="123">
        <v>301</v>
      </c>
      <c r="P290" s="123">
        <v>307</v>
      </c>
      <c r="Q290" s="123">
        <v>309</v>
      </c>
      <c r="R290" s="123">
        <v>265</v>
      </c>
      <c r="S290" s="123">
        <v>532</v>
      </c>
      <c r="T290" s="123">
        <v>398</v>
      </c>
      <c r="U290" s="123">
        <v>454</v>
      </c>
      <c r="V290" s="123">
        <v>281</v>
      </c>
      <c r="W290" s="123">
        <v>308</v>
      </c>
      <c r="X290" s="123">
        <v>465</v>
      </c>
      <c r="Y290" s="123">
        <v>267</v>
      </c>
      <c r="Z290" s="123">
        <v>108</v>
      </c>
      <c r="AA290" s="123">
        <v>984</v>
      </c>
      <c r="AB290" s="123">
        <v>1020</v>
      </c>
      <c r="AC290" s="123">
        <v>840</v>
      </c>
      <c r="AD290" s="123">
        <v>367</v>
      </c>
      <c r="AE290" s="123">
        <v>1967</v>
      </c>
      <c r="AF290" s="123">
        <v>1571</v>
      </c>
      <c r="AG290" s="123">
        <v>256</v>
      </c>
      <c r="AH290" s="123">
        <v>21</v>
      </c>
      <c r="AI290" s="123">
        <v>945</v>
      </c>
      <c r="AJ290" s="123">
        <v>321</v>
      </c>
      <c r="AK290" s="123">
        <v>62</v>
      </c>
      <c r="AL290" s="123">
        <v>42</v>
      </c>
      <c r="AM290" s="123">
        <v>196</v>
      </c>
      <c r="AN290" s="125">
        <v>594.74846914743284</v>
      </c>
      <c r="AO290" s="125">
        <v>428</v>
      </c>
      <c r="AP290" s="123">
        <v>27</v>
      </c>
      <c r="AQ290" s="123">
        <v>92</v>
      </c>
      <c r="AR290" s="123">
        <v>597</v>
      </c>
      <c r="AS290" s="123">
        <v>253</v>
      </c>
      <c r="AT290" s="123">
        <v>228</v>
      </c>
      <c r="AU290" s="123">
        <v>148</v>
      </c>
      <c r="AV290" s="123">
        <v>102</v>
      </c>
      <c r="AW290" s="123">
        <v>120</v>
      </c>
      <c r="AX290" s="123">
        <v>79</v>
      </c>
      <c r="AY290" s="123">
        <v>72</v>
      </c>
      <c r="AZ290" s="123">
        <v>405</v>
      </c>
      <c r="BA290" s="125">
        <v>28438.031279620853</v>
      </c>
      <c r="BB290" s="125">
        <v>19056</v>
      </c>
      <c r="BC290" s="123">
        <v>93</v>
      </c>
      <c r="BD290" s="123">
        <v>268</v>
      </c>
      <c r="BE290" s="123">
        <v>471</v>
      </c>
      <c r="BF290" s="123">
        <v>262</v>
      </c>
      <c r="BG290" s="123">
        <v>174</v>
      </c>
      <c r="BH290" s="123">
        <v>142</v>
      </c>
      <c r="BI290" s="123">
        <v>129</v>
      </c>
      <c r="BJ290" s="123">
        <v>103</v>
      </c>
      <c r="BK290" s="123">
        <v>89</v>
      </c>
      <c r="BL290" s="123">
        <v>64</v>
      </c>
      <c r="BM290" s="123">
        <v>54</v>
      </c>
      <c r="BN290" s="123">
        <v>41</v>
      </c>
      <c r="BO290" s="123">
        <v>38</v>
      </c>
      <c r="BP290" s="123">
        <v>35</v>
      </c>
      <c r="BQ290" s="123">
        <v>30</v>
      </c>
      <c r="BR290" s="123">
        <v>21</v>
      </c>
      <c r="BS290" s="123">
        <v>16</v>
      </c>
      <c r="BT290" s="123">
        <v>7</v>
      </c>
      <c r="BU290" s="123">
        <v>10</v>
      </c>
      <c r="BV290" s="123">
        <v>15</v>
      </c>
      <c r="BW290" s="123">
        <v>48</v>
      </c>
      <c r="BX290" s="123">
        <v>976</v>
      </c>
      <c r="BY290" s="125">
        <v>42901.602459016394</v>
      </c>
      <c r="BZ290" s="125">
        <v>35186.5</v>
      </c>
      <c r="CA290" s="123">
        <v>261</v>
      </c>
      <c r="CB290" s="125">
        <v>15345.835249042146</v>
      </c>
      <c r="CC290" s="125">
        <v>9468</v>
      </c>
      <c r="CD290" s="123">
        <v>899</v>
      </c>
      <c r="CE290" s="125">
        <v>17412.819799777531</v>
      </c>
      <c r="CF290" s="125">
        <v>12985</v>
      </c>
      <c r="CG290" s="123">
        <v>1299</v>
      </c>
      <c r="CH290" s="123">
        <v>403</v>
      </c>
      <c r="CI290" s="123">
        <v>255</v>
      </c>
      <c r="CJ290" s="123">
        <v>118</v>
      </c>
      <c r="CK290" s="123">
        <v>25</v>
      </c>
      <c r="CL290" s="123">
        <v>35</v>
      </c>
      <c r="CM290" s="126">
        <v>1.6486104569006125E-2</v>
      </c>
      <c r="CN290" s="123">
        <v>206</v>
      </c>
      <c r="CO290" s="126">
        <v>9.7032501177578903E-2</v>
      </c>
      <c r="CP290" s="123">
        <v>902</v>
      </c>
      <c r="CQ290" s="123">
        <v>244</v>
      </c>
      <c r="CR290" s="126">
        <v>5.8345289335246291E-2</v>
      </c>
      <c r="CS290" s="123">
        <v>299</v>
      </c>
      <c r="CT290" s="126">
        <f t="shared" si="53"/>
        <v>0.14083843617522374</v>
      </c>
      <c r="CU290" s="123">
        <v>688</v>
      </c>
      <c r="CV290" s="126">
        <f t="shared" si="54"/>
        <v>0.32406971267074897</v>
      </c>
      <c r="CW290" s="123">
        <v>104</v>
      </c>
      <c r="CX290" s="126">
        <f t="shared" si="55"/>
        <v>4.8987282147903911E-2</v>
      </c>
      <c r="CY290" s="123">
        <v>333</v>
      </c>
      <c r="CZ290" s="126">
        <f t="shared" si="56"/>
        <v>0.1568535091851154</v>
      </c>
      <c r="DA290" s="122" t="s">
        <v>2270</v>
      </c>
      <c r="DB290" s="55"/>
      <c r="DC290" s="55">
        <v>60</v>
      </c>
      <c r="DD290" s="55">
        <v>32</v>
      </c>
      <c r="DE290" s="78" t="s">
        <v>378</v>
      </c>
      <c r="DF290" s="127" t="s">
        <v>379</v>
      </c>
      <c r="DG290" s="78" t="s">
        <v>454</v>
      </c>
      <c r="DH290" s="127" t="s">
        <v>455</v>
      </c>
      <c r="DI290" s="78" t="s">
        <v>378</v>
      </c>
      <c r="DJ290" s="127" t="s">
        <v>456</v>
      </c>
      <c r="DK290" s="78" t="s">
        <v>389</v>
      </c>
      <c r="DL290" s="127" t="s">
        <v>1337</v>
      </c>
      <c r="DM290" s="127" t="s">
        <v>459</v>
      </c>
      <c r="DN290" s="55" t="s">
        <v>1897</v>
      </c>
      <c r="DO290" s="68">
        <v>9.8176718092566624</v>
      </c>
      <c r="DP290" s="55" t="s">
        <v>1898</v>
      </c>
      <c r="DQ290" s="55" t="s">
        <v>272</v>
      </c>
      <c r="DR290" s="127" t="s">
        <v>460</v>
      </c>
      <c r="DS290" s="169" t="s">
        <v>2298</v>
      </c>
      <c r="DT290" s="77"/>
      <c r="DU290" s="78" t="s">
        <v>267</v>
      </c>
      <c r="DV290" s="123">
        <v>2166</v>
      </c>
      <c r="DW290" s="123">
        <v>2129</v>
      </c>
      <c r="DX290" s="55">
        <v>34</v>
      </c>
      <c r="DY290" s="55">
        <v>3</v>
      </c>
      <c r="DZ290" s="55">
        <v>0</v>
      </c>
      <c r="EA290" s="55">
        <v>760</v>
      </c>
      <c r="EB290" s="123">
        <v>1252</v>
      </c>
      <c r="EC290" s="55">
        <v>154</v>
      </c>
      <c r="ED290" s="55">
        <v>0</v>
      </c>
      <c r="EE290" s="55">
        <v>0</v>
      </c>
      <c r="EF290" s="55">
        <v>0</v>
      </c>
      <c r="EG290" s="55">
        <v>0</v>
      </c>
      <c r="EH290" s="78">
        <v>31</v>
      </c>
      <c r="EI290" s="78">
        <v>0</v>
      </c>
      <c r="EJ290" s="127" t="s">
        <v>268</v>
      </c>
      <c r="EK290" s="127" t="s">
        <v>269</v>
      </c>
      <c r="EL290" s="81">
        <v>18828</v>
      </c>
      <c r="EM290" s="78">
        <v>69</v>
      </c>
      <c r="EN290" s="78" t="s">
        <v>461</v>
      </c>
      <c r="EO290" s="84">
        <v>346053</v>
      </c>
      <c r="EP290" s="78">
        <v>38.29</v>
      </c>
      <c r="EQ290" s="263">
        <v>312598.72392418003</v>
      </c>
      <c r="ER290" s="263">
        <v>1520494.6469196901</v>
      </c>
      <c r="ES290" s="84">
        <f t="shared" si="57"/>
        <v>1207895.92299551</v>
      </c>
      <c r="ET290" s="113">
        <f t="shared" si="58"/>
        <v>0.79440984908597911</v>
      </c>
      <c r="EU290" s="55">
        <v>7</v>
      </c>
      <c r="EV290" s="55">
        <v>45</v>
      </c>
      <c r="EW290" s="55" t="s">
        <v>1898</v>
      </c>
      <c r="EX290" s="78" t="s">
        <v>291</v>
      </c>
      <c r="EY290" s="158"/>
      <c r="EZ290" s="158"/>
      <c r="FA290" s="78" t="s">
        <v>267</v>
      </c>
      <c r="FB290" s="55" t="s">
        <v>51</v>
      </c>
      <c r="FC290" s="55" t="s">
        <v>1898</v>
      </c>
      <c r="FD290" s="122"/>
      <c r="FE290" s="55"/>
      <c r="FF290" s="127" t="s">
        <v>267</v>
      </c>
      <c r="FG290" s="55" t="s">
        <v>1904</v>
      </c>
      <c r="FH290" s="78" t="s">
        <v>1352</v>
      </c>
      <c r="FI290" s="78" t="s">
        <v>1353</v>
      </c>
      <c r="FJ290" s="55">
        <v>4101</v>
      </c>
      <c r="FK290" s="55">
        <v>30</v>
      </c>
      <c r="FL290" s="78" t="s">
        <v>465</v>
      </c>
      <c r="FM290" s="55"/>
      <c r="FN290" s="55" t="s">
        <v>1900</v>
      </c>
      <c r="FO290" s="55" t="s">
        <v>1901</v>
      </c>
      <c r="FP290" s="55">
        <v>13</v>
      </c>
      <c r="FQ290" s="125">
        <v>315743340.76864827</v>
      </c>
      <c r="FR290" s="125">
        <v>145772.54883132421</v>
      </c>
      <c r="FS290" s="55">
        <v>1.46</v>
      </c>
      <c r="FT290" s="55">
        <v>3</v>
      </c>
      <c r="FU290" s="55">
        <v>0</v>
      </c>
      <c r="FV290" s="125">
        <v>7947577.5199999996</v>
      </c>
      <c r="FW290" s="55">
        <v>0</v>
      </c>
      <c r="FX290" s="125">
        <v>15377436.35</v>
      </c>
      <c r="FY290" s="55">
        <v>0</v>
      </c>
      <c r="FZ290" s="125">
        <v>1000000</v>
      </c>
      <c r="GA290" s="55" t="s">
        <v>1900</v>
      </c>
      <c r="GB290" s="55" t="s">
        <v>1900</v>
      </c>
      <c r="GC290" s="55" t="s">
        <v>1900</v>
      </c>
      <c r="GD290" s="124">
        <v>94.41</v>
      </c>
      <c r="GE290" s="124">
        <v>32.880000000000003</v>
      </c>
      <c r="GF290" s="125">
        <v>15202250.830000002</v>
      </c>
      <c r="GG290" s="125">
        <v>7140.559337717239</v>
      </c>
      <c r="GH290" s="125">
        <v>24914497.129999999</v>
      </c>
      <c r="GI290" s="125">
        <v>11702.441113198684</v>
      </c>
      <c r="GJ290" s="125">
        <v>2687603.47</v>
      </c>
      <c r="GK290" s="125">
        <v>1262.3783325504933</v>
      </c>
      <c r="GL290" s="125">
        <v>2212904.5</v>
      </c>
      <c r="GM290" s="125">
        <v>1039.4102865194927</v>
      </c>
      <c r="GN290" s="125">
        <v>2159415.36</v>
      </c>
      <c r="GO290" s="125">
        <v>1014.2862188821042</v>
      </c>
      <c r="GP290" s="125">
        <v>68590.710000000006</v>
      </c>
      <c r="GQ290" s="125">
        <v>32.217336777829971</v>
      </c>
      <c r="GR290" s="125">
        <v>120669.81999999999</v>
      </c>
      <c r="GS290" s="125">
        <v>56.679107562235785</v>
      </c>
      <c r="GT290" s="125">
        <v>17665313.27</v>
      </c>
      <c r="GU290" s="125">
        <v>8297.4698309065279</v>
      </c>
      <c r="GV290" s="125">
        <v>221274.67000000551</v>
      </c>
      <c r="GW290" s="125">
        <v>103.93361672146807</v>
      </c>
      <c r="GX290" s="55" t="s">
        <v>2299</v>
      </c>
      <c r="GY290" s="55">
        <v>0</v>
      </c>
      <c r="GZ290" s="55">
        <v>0</v>
      </c>
      <c r="HA290" s="55" t="s">
        <v>1901</v>
      </c>
      <c r="HB290" s="172">
        <v>0.71038510839161728</v>
      </c>
      <c r="HC290" s="123">
        <v>1363</v>
      </c>
      <c r="HD290" s="153">
        <v>0.21340222326600908</v>
      </c>
      <c r="HE290" s="123">
        <v>127</v>
      </c>
      <c r="HF290" s="153">
        <v>5.9652418976045091E-2</v>
      </c>
      <c r="HG290" s="123">
        <v>8474</v>
      </c>
      <c r="HH290" s="153">
        <v>1.3267574761233756</v>
      </c>
      <c r="HI290" s="123">
        <v>117</v>
      </c>
      <c r="HJ290" s="153">
        <v>5.495537811178957E-2</v>
      </c>
      <c r="HK290" s="123">
        <v>3553</v>
      </c>
      <c r="HL290" s="153">
        <v>0.55628620635666193</v>
      </c>
      <c r="HM290" s="123">
        <v>111</v>
      </c>
      <c r="HN290" s="153">
        <v>5.2137153593236264E-2</v>
      </c>
      <c r="HO290" s="123">
        <v>5041</v>
      </c>
      <c r="HP290" s="153">
        <v>0.78925943322373571</v>
      </c>
      <c r="HQ290" s="123">
        <v>5383</v>
      </c>
      <c r="HR290" s="153">
        <v>0.84280569907624858</v>
      </c>
      <c r="HS290" s="123">
        <v>15</v>
      </c>
      <c r="HT290" s="153">
        <v>7.5</v>
      </c>
      <c r="HU290" s="123">
        <v>84</v>
      </c>
      <c r="HV290" s="153">
        <v>42</v>
      </c>
      <c r="HW290" s="123">
        <v>1406</v>
      </c>
      <c r="HX290" s="123">
        <v>468.66666666666669</v>
      </c>
      <c r="HY290" s="153">
        <v>0.86790123456790125</v>
      </c>
      <c r="HZ290" s="123">
        <v>53644</v>
      </c>
      <c r="IA290" s="153">
        <v>8.3989353374041009</v>
      </c>
      <c r="IB290" s="123">
        <v>135</v>
      </c>
      <c r="IC290" s="153">
        <v>6.3410051667449507E-2</v>
      </c>
      <c r="ID290" s="123">
        <v>36163</v>
      </c>
      <c r="IE290" s="153">
        <v>5.6619696258024117</v>
      </c>
      <c r="IF290" s="123">
        <v>1792</v>
      </c>
      <c r="IG290" s="153">
        <v>0.84170972287458901</v>
      </c>
      <c r="IH290" s="123">
        <v>3790</v>
      </c>
      <c r="II290" s="153">
        <v>0.59339282918428049</v>
      </c>
      <c r="IJ290" s="123">
        <v>2370</v>
      </c>
      <c r="IK290" s="153">
        <v>1.113198684828558</v>
      </c>
      <c r="IL290" s="95">
        <v>984</v>
      </c>
      <c r="IM290" s="95">
        <v>980</v>
      </c>
      <c r="IN290" s="95">
        <v>104</v>
      </c>
      <c r="IO290" s="95">
        <v>400</v>
      </c>
      <c r="IP290" s="95">
        <v>42</v>
      </c>
      <c r="IQ290" s="113">
        <v>40.82</v>
      </c>
      <c r="IR290" s="113">
        <v>40.380000000000003</v>
      </c>
      <c r="IS290" s="113">
        <v>0.82</v>
      </c>
      <c r="IT290" s="95">
        <v>20</v>
      </c>
      <c r="IU290" s="95">
        <v>12</v>
      </c>
      <c r="IV290" s="113">
        <v>5.6364490371066224E-3</v>
      </c>
      <c r="IW290" s="95">
        <v>10</v>
      </c>
      <c r="IX290" s="95">
        <v>43</v>
      </c>
      <c r="IY290" s="124">
        <f t="shared" si="60"/>
        <v>0.46970408642555189</v>
      </c>
      <c r="IZ290" s="124">
        <f t="shared" si="60"/>
        <v>2.0197275716298733</v>
      </c>
      <c r="JA290" s="182" t="s">
        <v>272</v>
      </c>
      <c r="JB290" s="182">
        <v>71</v>
      </c>
      <c r="JC290" s="230">
        <v>3.2779316712834718E-2</v>
      </c>
      <c r="JD290" s="205"/>
    </row>
    <row r="291" spans="1:264" s="35" customFormat="1" ht="29.25" hidden="1" customHeight="1">
      <c r="A291" s="122" t="s">
        <v>452</v>
      </c>
      <c r="B291" s="158" t="s">
        <v>1684</v>
      </c>
      <c r="C291" s="158" t="s">
        <v>1731</v>
      </c>
      <c r="D291" s="55">
        <v>55</v>
      </c>
      <c r="E291" s="158" t="s">
        <v>1367</v>
      </c>
      <c r="F291" s="145">
        <v>55</v>
      </c>
      <c r="G291" s="55" t="s">
        <v>2300</v>
      </c>
      <c r="H291" s="123">
        <v>591</v>
      </c>
      <c r="I291" s="123">
        <v>1567</v>
      </c>
      <c r="J291" s="124">
        <v>2.6514381999999999</v>
      </c>
      <c r="K291" s="124">
        <v>21.7908629</v>
      </c>
      <c r="L291" s="123">
        <v>597</v>
      </c>
      <c r="M291" s="123">
        <v>970</v>
      </c>
      <c r="N291" s="123">
        <v>110</v>
      </c>
      <c r="O291" s="123">
        <v>153</v>
      </c>
      <c r="P291" s="123">
        <v>182</v>
      </c>
      <c r="Q291" s="123">
        <v>200</v>
      </c>
      <c r="R291" s="123">
        <v>121</v>
      </c>
      <c r="S291" s="123">
        <v>210</v>
      </c>
      <c r="T291" s="123">
        <v>143</v>
      </c>
      <c r="U291" s="123">
        <v>179</v>
      </c>
      <c r="V291" s="123">
        <v>81</v>
      </c>
      <c r="W291" s="123">
        <v>61</v>
      </c>
      <c r="X291" s="123">
        <v>68</v>
      </c>
      <c r="Y291" s="123">
        <v>40</v>
      </c>
      <c r="Z291" s="123">
        <v>19</v>
      </c>
      <c r="AA291" s="123">
        <v>558</v>
      </c>
      <c r="AB291" s="123">
        <v>159</v>
      </c>
      <c r="AC291" s="123">
        <v>127</v>
      </c>
      <c r="AD291" s="123">
        <v>47</v>
      </c>
      <c r="AE291" s="123">
        <v>994</v>
      </c>
      <c r="AF291" s="123">
        <v>483</v>
      </c>
      <c r="AG291" s="123">
        <v>36</v>
      </c>
      <c r="AH291" s="123">
        <v>7</v>
      </c>
      <c r="AI291" s="123">
        <v>273</v>
      </c>
      <c r="AJ291" s="123">
        <v>63</v>
      </c>
      <c r="AK291" s="123">
        <v>20</v>
      </c>
      <c r="AL291" s="123">
        <v>12</v>
      </c>
      <c r="AM291" s="123">
        <v>59</v>
      </c>
      <c r="AN291" s="125">
        <v>516.75465313028769</v>
      </c>
      <c r="AO291" s="125">
        <v>399</v>
      </c>
      <c r="AP291" s="123">
        <v>19</v>
      </c>
      <c r="AQ291" s="123">
        <v>39</v>
      </c>
      <c r="AR291" s="123">
        <v>166</v>
      </c>
      <c r="AS291" s="123">
        <v>73</v>
      </c>
      <c r="AT291" s="123">
        <v>70</v>
      </c>
      <c r="AU291" s="123">
        <v>50</v>
      </c>
      <c r="AV291" s="123">
        <v>30</v>
      </c>
      <c r="AW291" s="123">
        <v>39</v>
      </c>
      <c r="AX291" s="123">
        <v>24</v>
      </c>
      <c r="AY291" s="123">
        <v>16</v>
      </c>
      <c r="AZ291" s="123">
        <v>65</v>
      </c>
      <c r="BA291" s="125">
        <v>23482.342465753423</v>
      </c>
      <c r="BB291" s="125">
        <v>17783</v>
      </c>
      <c r="BC291" s="123">
        <v>26</v>
      </c>
      <c r="BD291" s="123">
        <v>124</v>
      </c>
      <c r="BE291" s="123">
        <v>97</v>
      </c>
      <c r="BF291" s="123">
        <v>82</v>
      </c>
      <c r="BG291" s="123">
        <v>58</v>
      </c>
      <c r="BH291" s="123">
        <v>44</v>
      </c>
      <c r="BI291" s="123">
        <v>36</v>
      </c>
      <c r="BJ291" s="123">
        <v>34</v>
      </c>
      <c r="BK291" s="123">
        <v>17</v>
      </c>
      <c r="BL291" s="123">
        <v>12</v>
      </c>
      <c r="BM291" s="123">
        <v>13</v>
      </c>
      <c r="BN291" s="123">
        <v>5</v>
      </c>
      <c r="BO291" s="123">
        <v>9</v>
      </c>
      <c r="BP291" s="123">
        <v>10</v>
      </c>
      <c r="BQ291" s="123">
        <v>3</v>
      </c>
      <c r="BR291" s="123">
        <v>1</v>
      </c>
      <c r="BS291" s="123">
        <v>6</v>
      </c>
      <c r="BT291" s="123">
        <v>1</v>
      </c>
      <c r="BU291" s="123">
        <v>1</v>
      </c>
      <c r="BV291" s="123">
        <v>2</v>
      </c>
      <c r="BW291" s="123">
        <v>3</v>
      </c>
      <c r="BX291" s="123">
        <v>308</v>
      </c>
      <c r="BY291" s="125">
        <v>32497.698051948053</v>
      </c>
      <c r="BZ291" s="125">
        <v>28156.5</v>
      </c>
      <c r="CA291" s="123">
        <v>107</v>
      </c>
      <c r="CB291" s="125">
        <v>15801.626168224298</v>
      </c>
      <c r="CC291" s="125">
        <v>11412</v>
      </c>
      <c r="CD291" s="123">
        <v>188</v>
      </c>
      <c r="CE291" s="125">
        <v>13781.031914893618</v>
      </c>
      <c r="CF291" s="125">
        <v>10296</v>
      </c>
      <c r="CG291" s="123">
        <v>419</v>
      </c>
      <c r="CH291" s="123">
        <v>103</v>
      </c>
      <c r="CI291" s="123">
        <v>50</v>
      </c>
      <c r="CJ291" s="123">
        <v>10</v>
      </c>
      <c r="CK291" s="123">
        <v>2</v>
      </c>
      <c r="CL291" s="123">
        <v>2</v>
      </c>
      <c r="CM291" s="126">
        <v>3.3840947546531302E-3</v>
      </c>
      <c r="CN291" s="123">
        <v>20</v>
      </c>
      <c r="CO291" s="126">
        <v>3.3840947546531303E-2</v>
      </c>
      <c r="CP291" s="123">
        <v>329</v>
      </c>
      <c r="CQ291" s="123">
        <v>141</v>
      </c>
      <c r="CR291" s="126">
        <v>8.9980855137204843E-2</v>
      </c>
      <c r="CS291" s="123">
        <v>33</v>
      </c>
      <c r="CT291" s="126">
        <f t="shared" si="53"/>
        <v>5.5837563451776651E-2</v>
      </c>
      <c r="CU291" s="123">
        <v>287</v>
      </c>
      <c r="CV291" s="126">
        <f t="shared" si="54"/>
        <v>0.48561759729272419</v>
      </c>
      <c r="CW291" s="123">
        <v>3</v>
      </c>
      <c r="CX291" s="126">
        <f t="shared" si="55"/>
        <v>5.076142131979695E-3</v>
      </c>
      <c r="CY291" s="123">
        <v>93</v>
      </c>
      <c r="CZ291" s="126">
        <f t="shared" si="56"/>
        <v>0.15736040609137056</v>
      </c>
      <c r="DA291" s="122" t="s">
        <v>2273</v>
      </c>
      <c r="DB291" s="55"/>
      <c r="DC291" s="55">
        <v>5</v>
      </c>
      <c r="DD291" s="55">
        <v>10</v>
      </c>
      <c r="DE291" s="78" t="s">
        <v>497</v>
      </c>
      <c r="DF291" s="127" t="s">
        <v>498</v>
      </c>
      <c r="DG291" s="78" t="s">
        <v>443</v>
      </c>
      <c r="DH291" s="127" t="s">
        <v>536</v>
      </c>
      <c r="DI291" s="78" t="s">
        <v>334</v>
      </c>
      <c r="DJ291" s="127" t="s">
        <v>537</v>
      </c>
      <c r="DK291" s="78" t="s">
        <v>443</v>
      </c>
      <c r="DL291" s="127" t="s">
        <v>538</v>
      </c>
      <c r="DM291" s="127" t="s">
        <v>539</v>
      </c>
      <c r="DN291" s="55" t="s">
        <v>1897</v>
      </c>
      <c r="DO291" s="68">
        <v>17.800381436745074</v>
      </c>
      <c r="DP291" s="55" t="s">
        <v>1898</v>
      </c>
      <c r="DQ291" s="55" t="s">
        <v>272</v>
      </c>
      <c r="DR291" s="127" t="s">
        <v>505</v>
      </c>
      <c r="DS291" s="169" t="s">
        <v>2301</v>
      </c>
      <c r="DT291" s="78">
        <v>2022</v>
      </c>
      <c r="DU291" s="78" t="s">
        <v>267</v>
      </c>
      <c r="DV291" s="123">
        <v>604</v>
      </c>
      <c r="DW291" s="123">
        <v>593</v>
      </c>
      <c r="DX291" s="55">
        <v>3</v>
      </c>
      <c r="DY291" s="55">
        <v>8</v>
      </c>
      <c r="DZ291" s="55">
        <v>0</v>
      </c>
      <c r="EA291" s="55">
        <v>61</v>
      </c>
      <c r="EB291" s="123">
        <v>301</v>
      </c>
      <c r="EC291" s="55">
        <v>214</v>
      </c>
      <c r="ED291" s="55">
        <v>25</v>
      </c>
      <c r="EE291" s="55">
        <v>3</v>
      </c>
      <c r="EF291" s="55">
        <v>0</v>
      </c>
      <c r="EG291" s="55">
        <v>0</v>
      </c>
      <c r="EH291" s="78">
        <v>9</v>
      </c>
      <c r="EI291" s="78">
        <v>0</v>
      </c>
      <c r="EJ291" s="127" t="s">
        <v>268</v>
      </c>
      <c r="EK291" s="127" t="s">
        <v>269</v>
      </c>
      <c r="EL291" s="81">
        <v>21790</v>
      </c>
      <c r="EM291" s="78">
        <v>61</v>
      </c>
      <c r="EN291" s="78" t="s">
        <v>461</v>
      </c>
      <c r="EO291" s="84">
        <v>95461</v>
      </c>
      <c r="EP291" s="78">
        <v>18.78</v>
      </c>
      <c r="EQ291" s="263">
        <v>97488.788994735805</v>
      </c>
      <c r="ER291" s="263">
        <v>730279.423975604</v>
      </c>
      <c r="ES291" s="84">
        <f t="shared" si="57"/>
        <v>632790.6349808682</v>
      </c>
      <c r="ET291" s="113">
        <f t="shared" si="58"/>
        <v>0.86650481200194329</v>
      </c>
      <c r="EU291" s="55">
        <v>0</v>
      </c>
      <c r="EV291" s="55">
        <v>16</v>
      </c>
      <c r="EW291" s="55" t="s">
        <v>1898</v>
      </c>
      <c r="EX291" s="78" t="s">
        <v>513</v>
      </c>
      <c r="EY291" s="158" t="s">
        <v>372</v>
      </c>
      <c r="EZ291" s="158" t="s">
        <v>691</v>
      </c>
      <c r="FA291" s="78" t="s">
        <v>267</v>
      </c>
      <c r="FB291" s="55" t="s">
        <v>51</v>
      </c>
      <c r="FC291" s="55" t="s">
        <v>1901</v>
      </c>
      <c r="FD291" s="122"/>
      <c r="FE291" s="55"/>
      <c r="FF291" s="127" t="s">
        <v>267</v>
      </c>
      <c r="FG291" s="55" t="s">
        <v>272</v>
      </c>
      <c r="FH291" s="78" t="s">
        <v>1368</v>
      </c>
      <c r="FI291" s="78" t="s">
        <v>1369</v>
      </c>
      <c r="FJ291" s="55">
        <v>4114</v>
      </c>
      <c r="FK291" s="55">
        <v>27</v>
      </c>
      <c r="FL291" s="78" t="s">
        <v>542</v>
      </c>
      <c r="FM291" s="55"/>
      <c r="FN291" s="55" t="s">
        <v>1900</v>
      </c>
      <c r="FO291" s="55" t="s">
        <v>1900</v>
      </c>
      <c r="FP291" s="55">
        <v>3</v>
      </c>
      <c r="FQ291" s="125">
        <v>127394277.04704092</v>
      </c>
      <c r="FR291" s="125">
        <v>210917.67723020021</v>
      </c>
      <c r="FS291" s="55">
        <v>2.5</v>
      </c>
      <c r="FT291" s="55" t="s">
        <v>1920</v>
      </c>
      <c r="FU291" s="55">
        <v>0</v>
      </c>
      <c r="FV291" s="125">
        <v>0</v>
      </c>
      <c r="FW291" s="55">
        <v>0</v>
      </c>
      <c r="FX291" s="125">
        <v>5127508.5599999996</v>
      </c>
      <c r="FY291" s="55">
        <v>0</v>
      </c>
      <c r="FZ291" s="125">
        <v>127325050.08</v>
      </c>
      <c r="GA291" s="55" t="s">
        <v>1900</v>
      </c>
      <c r="GB291" s="55" t="s">
        <v>1901</v>
      </c>
      <c r="GC291" s="55" t="s">
        <v>1900</v>
      </c>
      <c r="GD291" s="124">
        <v>82.03</v>
      </c>
      <c r="GE291" s="124">
        <v>47.72</v>
      </c>
      <c r="GF291" s="125">
        <v>3307972.89</v>
      </c>
      <c r="GG291" s="125">
        <v>5578.369123102867</v>
      </c>
      <c r="GH291" s="125">
        <v>9959260.4000000022</v>
      </c>
      <c r="GI291" s="125">
        <v>16794.705564924119</v>
      </c>
      <c r="GJ291" s="125">
        <v>662462.54</v>
      </c>
      <c r="GK291" s="125">
        <v>1117.1375042158518</v>
      </c>
      <c r="GL291" s="125">
        <v>620268.31999999995</v>
      </c>
      <c r="GM291" s="125">
        <v>1045.9836762225968</v>
      </c>
      <c r="GN291" s="125">
        <v>695548.44</v>
      </c>
      <c r="GO291" s="125">
        <v>1172.9316020236088</v>
      </c>
      <c r="GP291" s="125">
        <v>37834.22</v>
      </c>
      <c r="GQ291" s="125">
        <v>63.801382799325467</v>
      </c>
      <c r="GR291" s="125">
        <v>107813.4</v>
      </c>
      <c r="GS291" s="125">
        <v>181.81011804384485</v>
      </c>
      <c r="GT291" s="125">
        <v>7835333.4800000023</v>
      </c>
      <c r="GU291" s="125">
        <v>13213.041281618891</v>
      </c>
      <c r="GV291" s="125">
        <v>-2496771.910000002</v>
      </c>
      <c r="GW291" s="125">
        <v>-4210.4079426644212</v>
      </c>
      <c r="GX291" s="55">
        <v>0</v>
      </c>
      <c r="GY291" s="55">
        <v>0</v>
      </c>
      <c r="GZ291" s="55">
        <v>0</v>
      </c>
      <c r="HA291" s="55" t="s">
        <v>1901</v>
      </c>
      <c r="HB291" s="172">
        <v>0.80843589492715429</v>
      </c>
      <c r="HC291" s="123">
        <v>1092</v>
      </c>
      <c r="HD291" s="153">
        <v>0.61382799325463744</v>
      </c>
      <c r="HE291" s="123">
        <v>28</v>
      </c>
      <c r="HF291" s="153">
        <v>4.7217537942664416E-2</v>
      </c>
      <c r="HG291" s="123">
        <v>4159</v>
      </c>
      <c r="HH291" s="153">
        <v>2.3378302417088253</v>
      </c>
      <c r="HI291" s="123">
        <v>51</v>
      </c>
      <c r="HJ291" s="153">
        <v>8.6003372681281623E-2</v>
      </c>
      <c r="HK291" s="123">
        <v>1377</v>
      </c>
      <c r="HL291" s="153">
        <v>0.77403035413153454</v>
      </c>
      <c r="HM291" s="123">
        <v>58</v>
      </c>
      <c r="HN291" s="153">
        <v>9.7807757166947729E-2</v>
      </c>
      <c r="HO291" s="123">
        <v>927</v>
      </c>
      <c r="HP291" s="153">
        <v>0.52107925801011801</v>
      </c>
      <c r="HQ291" s="123">
        <v>1270</v>
      </c>
      <c r="HR291" s="153">
        <v>0.71388420460933111</v>
      </c>
      <c r="HS291" s="123">
        <v>9</v>
      </c>
      <c r="HT291" s="153">
        <v>4.5</v>
      </c>
      <c r="HU291" s="123">
        <v>16</v>
      </c>
      <c r="HV291" s="153">
        <v>8</v>
      </c>
      <c r="HW291" s="123">
        <v>678</v>
      </c>
      <c r="HX291" s="123">
        <v>226</v>
      </c>
      <c r="HY291" s="153">
        <v>1.1770833333333333</v>
      </c>
      <c r="HZ291" s="123">
        <v>20520</v>
      </c>
      <c r="IA291" s="153">
        <v>11.534569983136594</v>
      </c>
      <c r="IB291" s="123">
        <v>49</v>
      </c>
      <c r="IC291" s="153">
        <v>8.2630691399662726E-2</v>
      </c>
      <c r="ID291" s="123">
        <v>12278</v>
      </c>
      <c r="IE291" s="153">
        <v>6.901630129286116</v>
      </c>
      <c r="IF291" s="123">
        <v>661</v>
      </c>
      <c r="IG291" s="153">
        <v>1.1146711635750421</v>
      </c>
      <c r="IH291" s="123">
        <v>897</v>
      </c>
      <c r="II291" s="153">
        <v>0.50421585160202365</v>
      </c>
      <c r="IJ291" s="123">
        <v>283</v>
      </c>
      <c r="IK291" s="153">
        <v>0.47723440134907252</v>
      </c>
      <c r="IL291" s="95">
        <v>0</v>
      </c>
      <c r="IM291" s="95">
        <v>0</v>
      </c>
      <c r="IN291" s="95">
        <v>0</v>
      </c>
      <c r="IO291" s="95">
        <v>0</v>
      </c>
      <c r="IP291" s="95">
        <v>0</v>
      </c>
      <c r="IQ291" s="113" t="s">
        <v>1900</v>
      </c>
      <c r="IR291" s="113" t="s">
        <v>1900</v>
      </c>
      <c r="IS291" s="113" t="s">
        <v>1900</v>
      </c>
      <c r="IT291" s="95">
        <v>17</v>
      </c>
      <c r="IU291" s="95">
        <v>8</v>
      </c>
      <c r="IV291" s="113">
        <v>1.3490725126475547E-2</v>
      </c>
      <c r="IW291" s="95">
        <v>3</v>
      </c>
      <c r="IX291" s="95">
        <v>13</v>
      </c>
      <c r="IY291" s="124">
        <f t="shared" si="60"/>
        <v>0.50590219224283306</v>
      </c>
      <c r="IZ291" s="124">
        <f t="shared" si="60"/>
        <v>2.1922428330522767</v>
      </c>
      <c r="JA291" s="182" t="s">
        <v>272</v>
      </c>
      <c r="JB291" s="182">
        <v>25</v>
      </c>
      <c r="JC291" s="230">
        <v>4.1390728476821195E-2</v>
      </c>
      <c r="JD291" s="205"/>
    </row>
    <row r="292" spans="1:264" s="35" customFormat="1" ht="29.25" hidden="1" customHeight="1">
      <c r="A292" s="122" t="s">
        <v>452</v>
      </c>
      <c r="B292" s="158" t="s">
        <v>1684</v>
      </c>
      <c r="C292" s="158" t="s">
        <v>1804</v>
      </c>
      <c r="D292" s="55">
        <v>186</v>
      </c>
      <c r="E292" s="158" t="s">
        <v>1371</v>
      </c>
      <c r="F292" s="145">
        <v>143</v>
      </c>
      <c r="G292" s="55" t="s">
        <v>2279</v>
      </c>
      <c r="H292" s="123">
        <v>13</v>
      </c>
      <c r="I292" s="123">
        <v>13</v>
      </c>
      <c r="J292" s="124">
        <v>1</v>
      </c>
      <c r="K292" s="124">
        <v>11.584615400000001</v>
      </c>
      <c r="L292" s="123">
        <v>4</v>
      </c>
      <c r="M292" s="123">
        <v>9</v>
      </c>
      <c r="N292" s="123">
        <v>0</v>
      </c>
      <c r="O292" s="123">
        <v>0</v>
      </c>
      <c r="P292" s="123">
        <v>0</v>
      </c>
      <c r="Q292" s="123">
        <v>0</v>
      </c>
      <c r="R292" s="123">
        <v>0</v>
      </c>
      <c r="S292" s="123">
        <v>0</v>
      </c>
      <c r="T292" s="123">
        <v>0</v>
      </c>
      <c r="U292" s="123">
        <v>0</v>
      </c>
      <c r="V292" s="123">
        <v>0</v>
      </c>
      <c r="W292" s="123">
        <v>0</v>
      </c>
      <c r="X292" s="123">
        <v>3</v>
      </c>
      <c r="Y292" s="123">
        <v>9</v>
      </c>
      <c r="Z292" s="123">
        <v>1</v>
      </c>
      <c r="AA292" s="123">
        <v>0</v>
      </c>
      <c r="AB292" s="123">
        <v>13</v>
      </c>
      <c r="AC292" s="123">
        <v>13</v>
      </c>
      <c r="AD292" s="123">
        <v>2</v>
      </c>
      <c r="AE292" s="123">
        <v>3</v>
      </c>
      <c r="AF292" s="123">
        <v>4</v>
      </c>
      <c r="AG292" s="123">
        <v>4</v>
      </c>
      <c r="AH292" s="123">
        <v>0</v>
      </c>
      <c r="AI292" s="123">
        <v>10</v>
      </c>
      <c r="AJ292" s="123">
        <v>3</v>
      </c>
      <c r="AK292" s="123">
        <v>1</v>
      </c>
      <c r="AL292" s="123">
        <v>0</v>
      </c>
      <c r="AM292" s="123">
        <v>1</v>
      </c>
      <c r="AN292" s="125">
        <v>245</v>
      </c>
      <c r="AO292" s="125">
        <v>248</v>
      </c>
      <c r="AP292" s="123">
        <v>0</v>
      </c>
      <c r="AQ292" s="123">
        <v>1</v>
      </c>
      <c r="AR292" s="123">
        <v>11</v>
      </c>
      <c r="AS292" s="123">
        <v>1</v>
      </c>
      <c r="AT292" s="123">
        <v>0</v>
      </c>
      <c r="AU292" s="123">
        <v>0</v>
      </c>
      <c r="AV292" s="123">
        <v>0</v>
      </c>
      <c r="AW292" s="123">
        <v>0</v>
      </c>
      <c r="AX292" s="123">
        <v>0</v>
      </c>
      <c r="AY292" s="123">
        <v>0</v>
      </c>
      <c r="AZ292" s="123">
        <v>0</v>
      </c>
      <c r="BA292" s="125">
        <v>10535.153846153846</v>
      </c>
      <c r="BB292" s="125">
        <v>10536</v>
      </c>
      <c r="BC292" s="123">
        <v>0</v>
      </c>
      <c r="BD292" s="123">
        <v>3</v>
      </c>
      <c r="BE292" s="123">
        <v>9</v>
      </c>
      <c r="BF292" s="123">
        <v>1</v>
      </c>
      <c r="BG292" s="123">
        <v>0</v>
      </c>
      <c r="BH292" s="123">
        <v>0</v>
      </c>
      <c r="BI292" s="123">
        <v>0</v>
      </c>
      <c r="BJ292" s="123">
        <v>0</v>
      </c>
      <c r="BK292" s="123">
        <v>0</v>
      </c>
      <c r="BL292" s="123">
        <v>0</v>
      </c>
      <c r="BM292" s="123">
        <v>0</v>
      </c>
      <c r="BN292" s="123">
        <v>0</v>
      </c>
      <c r="BO292" s="123">
        <v>0</v>
      </c>
      <c r="BP292" s="123">
        <v>0</v>
      </c>
      <c r="BQ292" s="123">
        <v>0</v>
      </c>
      <c r="BR292" s="123">
        <v>0</v>
      </c>
      <c r="BS292" s="123">
        <v>0</v>
      </c>
      <c r="BT292" s="123">
        <v>0</v>
      </c>
      <c r="BU292" s="123">
        <v>0</v>
      </c>
      <c r="BV292" s="123">
        <v>0</v>
      </c>
      <c r="BW292" s="123">
        <v>0</v>
      </c>
      <c r="BX292" s="123">
        <v>0</v>
      </c>
      <c r="BY292" s="125"/>
      <c r="BZ292" s="125"/>
      <c r="CA292" s="123">
        <v>0</v>
      </c>
      <c r="CB292" s="125"/>
      <c r="CC292" s="125"/>
      <c r="CD292" s="123">
        <v>13</v>
      </c>
      <c r="CE292" s="125">
        <v>10535.153846153846</v>
      </c>
      <c r="CF292" s="125">
        <v>10536</v>
      </c>
      <c r="CG292" s="123">
        <v>13</v>
      </c>
      <c r="CH292" s="123">
        <v>0</v>
      </c>
      <c r="CI292" s="123">
        <v>0</v>
      </c>
      <c r="CJ292" s="123">
        <v>0</v>
      </c>
      <c r="CK292" s="123">
        <v>0</v>
      </c>
      <c r="CL292" s="123">
        <v>0</v>
      </c>
      <c r="CM292" s="126">
        <v>0</v>
      </c>
      <c r="CN292" s="123">
        <v>0</v>
      </c>
      <c r="CO292" s="126">
        <v>0</v>
      </c>
      <c r="CP292" s="123">
        <v>12</v>
      </c>
      <c r="CQ292" s="123">
        <v>0</v>
      </c>
      <c r="CR292" s="126">
        <v>0</v>
      </c>
      <c r="CS292" s="123">
        <v>0</v>
      </c>
      <c r="CT292" s="126">
        <f t="shared" si="53"/>
        <v>0</v>
      </c>
      <c r="CU292" s="123">
        <v>0</v>
      </c>
      <c r="CV292" s="126">
        <f t="shared" si="54"/>
        <v>0</v>
      </c>
      <c r="CW292" s="123">
        <v>0</v>
      </c>
      <c r="CX292" s="126">
        <f t="shared" si="55"/>
        <v>0</v>
      </c>
      <c r="CY292" s="123">
        <v>0</v>
      </c>
      <c r="CZ292" s="126">
        <f t="shared" si="56"/>
        <v>0</v>
      </c>
      <c r="DA292" s="122" t="s">
        <v>2273</v>
      </c>
      <c r="DB292" s="55"/>
      <c r="DC292" s="55">
        <v>0</v>
      </c>
      <c r="DD292" s="55">
        <v>0</v>
      </c>
      <c r="DE292" s="78" t="s">
        <v>404</v>
      </c>
      <c r="DF292" s="127" t="s">
        <v>606</v>
      </c>
      <c r="DG292" s="78" t="s">
        <v>382</v>
      </c>
      <c r="DH292" s="127" t="s">
        <v>1324</v>
      </c>
      <c r="DI292" s="78" t="s">
        <v>559</v>
      </c>
      <c r="DJ292" s="127" t="s">
        <v>582</v>
      </c>
      <c r="DK292" s="78" t="s">
        <v>525</v>
      </c>
      <c r="DL292" s="127" t="s">
        <v>1372</v>
      </c>
      <c r="DM292" s="127" t="s">
        <v>584</v>
      </c>
      <c r="DN292" s="55" t="s">
        <v>1897</v>
      </c>
      <c r="DO292" s="68">
        <v>0</v>
      </c>
      <c r="DP292" s="55" t="s">
        <v>1898</v>
      </c>
      <c r="DQ292" s="55" t="s">
        <v>1904</v>
      </c>
      <c r="DR292" s="127" t="s">
        <v>460</v>
      </c>
      <c r="DS292" s="169"/>
      <c r="DT292" s="77"/>
      <c r="DU292" s="78" t="s">
        <v>519</v>
      </c>
      <c r="DV292" s="123">
        <v>13</v>
      </c>
      <c r="DW292" s="123">
        <v>13</v>
      </c>
      <c r="DX292" s="55">
        <v>0</v>
      </c>
      <c r="DY292" s="55">
        <v>0</v>
      </c>
      <c r="DZ292" s="55">
        <v>13</v>
      </c>
      <c r="EA292" s="55">
        <v>0</v>
      </c>
      <c r="EB292" s="123">
        <v>0</v>
      </c>
      <c r="EC292" s="55">
        <v>0</v>
      </c>
      <c r="ED292" s="55">
        <v>0</v>
      </c>
      <c r="EE292" s="55">
        <v>0</v>
      </c>
      <c r="EF292" s="55">
        <v>0</v>
      </c>
      <c r="EG292" s="55">
        <v>0</v>
      </c>
      <c r="EH292" s="78">
        <v>1</v>
      </c>
      <c r="EI292" s="78">
        <v>0</v>
      </c>
      <c r="EJ292" s="127" t="s">
        <v>268</v>
      </c>
      <c r="EK292" s="127" t="s">
        <v>269</v>
      </c>
      <c r="EL292" s="81">
        <v>23407</v>
      </c>
      <c r="EM292" s="78">
        <v>56</v>
      </c>
      <c r="EN292" s="78" t="s">
        <v>513</v>
      </c>
      <c r="EO292" s="84">
        <v>9320</v>
      </c>
      <c r="EP292" s="78">
        <v>0.34</v>
      </c>
      <c r="EQ292" s="263">
        <v>8986.8697396846092</v>
      </c>
      <c r="ER292" s="263">
        <v>15478.9269297341</v>
      </c>
      <c r="ES292" s="84">
        <f t="shared" si="57"/>
        <v>6492.0571900494906</v>
      </c>
      <c r="ET292" s="113">
        <f t="shared" si="58"/>
        <v>0.41941261300088151</v>
      </c>
      <c r="EU292" s="55">
        <v>2</v>
      </c>
      <c r="EV292" s="55">
        <v>0</v>
      </c>
      <c r="EW292" s="55" t="s">
        <v>1901</v>
      </c>
      <c r="EX292" s="78" t="s">
        <v>267</v>
      </c>
      <c r="EY292" s="158"/>
      <c r="EZ292" s="158"/>
      <c r="FA292" s="78" t="s">
        <v>267</v>
      </c>
      <c r="FB292" s="55" t="s">
        <v>51</v>
      </c>
      <c r="FC292" s="55" t="s">
        <v>1898</v>
      </c>
      <c r="FD292" s="122"/>
      <c r="FE292" s="55"/>
      <c r="FF292" s="127" t="s">
        <v>267</v>
      </c>
      <c r="FG292" s="55" t="s">
        <v>272</v>
      </c>
      <c r="FH292" s="78" t="s">
        <v>1373</v>
      </c>
      <c r="FI292" s="78" t="s">
        <v>1374</v>
      </c>
      <c r="FJ292" s="55">
        <v>4103</v>
      </c>
      <c r="FK292" s="55">
        <v>25</v>
      </c>
      <c r="FL292" s="78" t="s">
        <v>587</v>
      </c>
      <c r="FM292" s="55"/>
      <c r="FN292" s="55" t="s">
        <v>1900</v>
      </c>
      <c r="FO292" s="55" t="s">
        <v>1900</v>
      </c>
      <c r="FP292" s="55">
        <v>0</v>
      </c>
      <c r="FQ292" s="125">
        <v>5252994.1953962091</v>
      </c>
      <c r="FR292" s="125">
        <v>404076.47656893916</v>
      </c>
      <c r="FS292" s="55" t="s">
        <v>1920</v>
      </c>
      <c r="FT292" s="55">
        <v>3</v>
      </c>
      <c r="FU292" s="55">
        <v>0</v>
      </c>
      <c r="FV292" s="125">
        <v>1281571.02</v>
      </c>
      <c r="FW292" s="55">
        <v>0</v>
      </c>
      <c r="FX292" s="125">
        <v>0</v>
      </c>
      <c r="FY292" s="55">
        <v>0</v>
      </c>
      <c r="FZ292" s="125">
        <v>0</v>
      </c>
      <c r="GA292" s="55" t="s">
        <v>1900</v>
      </c>
      <c r="GB292" s="55" t="s">
        <v>1900</v>
      </c>
      <c r="GC292" s="55" t="s">
        <v>1900</v>
      </c>
      <c r="GD292" s="124">
        <v>102.9</v>
      </c>
      <c r="GE292" s="124">
        <v>7.69</v>
      </c>
      <c r="GF292" s="125">
        <v>37282.400000000001</v>
      </c>
      <c r="GG292" s="125">
        <v>2867.876923076923</v>
      </c>
      <c r="GH292" s="125">
        <v>157351.27999999997</v>
      </c>
      <c r="GI292" s="125">
        <v>12103.944615384613</v>
      </c>
      <c r="GJ292" s="125">
        <v>12496.92</v>
      </c>
      <c r="GK292" s="125">
        <v>961.30153846153848</v>
      </c>
      <c r="GL292" s="125">
        <v>7586.62</v>
      </c>
      <c r="GM292" s="125">
        <v>583.58615384615382</v>
      </c>
      <c r="GN292" s="125">
        <v>10996.18</v>
      </c>
      <c r="GO292" s="125">
        <v>845.86</v>
      </c>
      <c r="GP292" s="125">
        <v>0</v>
      </c>
      <c r="GQ292" s="125">
        <v>0</v>
      </c>
      <c r="GR292" s="125">
        <v>620.74</v>
      </c>
      <c r="GS292" s="125">
        <v>47.74923076923077</v>
      </c>
      <c r="GT292" s="125">
        <v>125650.81999999996</v>
      </c>
      <c r="GU292" s="125">
        <v>9665.4476923076891</v>
      </c>
      <c r="GV292" s="125">
        <v>-59562.989999999962</v>
      </c>
      <c r="GW292" s="125">
        <v>-4581.7684615384587</v>
      </c>
      <c r="GX292" s="55">
        <v>0</v>
      </c>
      <c r="GY292" s="55">
        <v>0</v>
      </c>
      <c r="GZ292" s="55">
        <v>0</v>
      </c>
      <c r="HA292" s="55" t="s">
        <v>1901</v>
      </c>
      <c r="HB292" s="172">
        <v>2.8417165260875525</v>
      </c>
      <c r="HC292" s="123">
        <v>2</v>
      </c>
      <c r="HD292" s="153">
        <v>5.128205128205128E-2</v>
      </c>
      <c r="HE292" s="123">
        <v>0</v>
      </c>
      <c r="HF292" s="153">
        <v>0</v>
      </c>
      <c r="HG292" s="123">
        <v>34</v>
      </c>
      <c r="HH292" s="153">
        <v>0.87179487179487181</v>
      </c>
      <c r="HI292" s="123">
        <v>1</v>
      </c>
      <c r="HJ292" s="153">
        <v>7.6923076923076927E-2</v>
      </c>
      <c r="HK292" s="123">
        <v>29</v>
      </c>
      <c r="HL292" s="153">
        <v>0.7435897435897435</v>
      </c>
      <c r="HM292" s="123">
        <v>0</v>
      </c>
      <c r="HN292" s="153">
        <v>0</v>
      </c>
      <c r="HO292" s="123">
        <v>37</v>
      </c>
      <c r="HP292" s="153">
        <v>0.94871794871794879</v>
      </c>
      <c r="HQ292" s="123">
        <v>1</v>
      </c>
      <c r="HR292" s="153">
        <v>2.564102564102564E-2</v>
      </c>
      <c r="HS292" s="123">
        <v>0</v>
      </c>
      <c r="HT292" s="153">
        <v>0</v>
      </c>
      <c r="HU292" s="123">
        <v>1</v>
      </c>
      <c r="HV292" s="153">
        <v>0.5</v>
      </c>
      <c r="HW292" s="123"/>
      <c r="HX292" s="123"/>
      <c r="HY292" s="153"/>
      <c r="HZ292" s="123">
        <v>316</v>
      </c>
      <c r="IA292" s="153">
        <v>8.1025641025641022</v>
      </c>
      <c r="IB292" s="123">
        <v>1</v>
      </c>
      <c r="IC292" s="153">
        <v>7.6923076923076927E-2</v>
      </c>
      <c r="ID292" s="123">
        <v>181</v>
      </c>
      <c r="IE292" s="153">
        <v>4.6410256410256414</v>
      </c>
      <c r="IF292" s="123">
        <v>13</v>
      </c>
      <c r="IG292" s="153">
        <v>1</v>
      </c>
      <c r="IH292" s="123">
        <v>24</v>
      </c>
      <c r="II292" s="153">
        <v>0.61538461538461542</v>
      </c>
      <c r="IJ292" s="123">
        <v>7</v>
      </c>
      <c r="IK292" s="153">
        <v>0.53846153846153844</v>
      </c>
      <c r="IL292" s="95">
        <v>0</v>
      </c>
      <c r="IM292" s="95">
        <v>0</v>
      </c>
      <c r="IN292" s="95">
        <v>0</v>
      </c>
      <c r="IO292" s="95">
        <v>0</v>
      </c>
      <c r="IP292" s="95">
        <v>0</v>
      </c>
      <c r="IQ292" s="113" t="s">
        <v>1900</v>
      </c>
      <c r="IR292" s="113" t="s">
        <v>1900</v>
      </c>
      <c r="IS292" s="113" t="s">
        <v>1900</v>
      </c>
      <c r="IT292" s="95">
        <v>59</v>
      </c>
      <c r="IU292" s="95">
        <v>0</v>
      </c>
      <c r="IV292" s="113">
        <v>0</v>
      </c>
      <c r="IW292" s="95" t="s">
        <v>1900</v>
      </c>
      <c r="IX292" s="95" t="s">
        <v>1900</v>
      </c>
      <c r="IY292" s="124" t="s">
        <v>1900</v>
      </c>
      <c r="IZ292" s="124" t="s">
        <v>1900</v>
      </c>
      <c r="JA292" s="182" t="s">
        <v>267</v>
      </c>
      <c r="JB292" s="182">
        <v>0</v>
      </c>
      <c r="JC292" s="230">
        <v>0</v>
      </c>
      <c r="JD292" s="205"/>
    </row>
    <row r="293" spans="1:264" s="35" customFormat="1" ht="29.25" hidden="1" customHeight="1">
      <c r="A293" s="122" t="s">
        <v>452</v>
      </c>
      <c r="B293" s="158" t="s">
        <v>1684</v>
      </c>
      <c r="C293" s="158" t="s">
        <v>1763</v>
      </c>
      <c r="D293" s="55">
        <v>91</v>
      </c>
      <c r="E293" s="158" t="s">
        <v>1462</v>
      </c>
      <c r="F293" s="145">
        <v>279</v>
      </c>
      <c r="G293" s="55" t="s">
        <v>2272</v>
      </c>
      <c r="H293" s="123">
        <v>152</v>
      </c>
      <c r="I293" s="123">
        <v>165</v>
      </c>
      <c r="J293" s="124">
        <v>1.0855262999999999</v>
      </c>
      <c r="K293" s="124">
        <v>13.544078900000001</v>
      </c>
      <c r="L293" s="123">
        <v>39</v>
      </c>
      <c r="M293" s="123">
        <v>126</v>
      </c>
      <c r="N293" s="123">
        <v>0</v>
      </c>
      <c r="O293" s="123">
        <v>0</v>
      </c>
      <c r="P293" s="123">
        <v>0</v>
      </c>
      <c r="Q293" s="123">
        <v>0</v>
      </c>
      <c r="R293" s="123">
        <v>0</v>
      </c>
      <c r="S293" s="123">
        <v>0</v>
      </c>
      <c r="T293" s="123">
        <v>0</v>
      </c>
      <c r="U293" s="123">
        <v>0</v>
      </c>
      <c r="V293" s="123">
        <v>0</v>
      </c>
      <c r="W293" s="123">
        <v>1</v>
      </c>
      <c r="X293" s="123">
        <v>48</v>
      </c>
      <c r="Y293" s="123">
        <v>82</v>
      </c>
      <c r="Z293" s="123">
        <v>34</v>
      </c>
      <c r="AA293" s="123">
        <v>0</v>
      </c>
      <c r="AB293" s="123">
        <v>165</v>
      </c>
      <c r="AC293" s="123">
        <v>164</v>
      </c>
      <c r="AD293" s="123">
        <v>12</v>
      </c>
      <c r="AE293" s="123">
        <v>58</v>
      </c>
      <c r="AF293" s="123">
        <v>52</v>
      </c>
      <c r="AG293" s="123">
        <v>38</v>
      </c>
      <c r="AH293" s="123">
        <v>5</v>
      </c>
      <c r="AI293" s="123">
        <v>127</v>
      </c>
      <c r="AJ293" s="123">
        <v>41</v>
      </c>
      <c r="AK293" s="123">
        <v>5</v>
      </c>
      <c r="AL293" s="123">
        <v>2</v>
      </c>
      <c r="AM293" s="123">
        <v>4</v>
      </c>
      <c r="AN293" s="125">
        <v>334.20394736842104</v>
      </c>
      <c r="AO293" s="125">
        <v>254</v>
      </c>
      <c r="AP293" s="123">
        <v>1</v>
      </c>
      <c r="AQ293" s="123">
        <v>9</v>
      </c>
      <c r="AR293" s="123">
        <v>88</v>
      </c>
      <c r="AS293" s="123">
        <v>29</v>
      </c>
      <c r="AT293" s="123">
        <v>9</v>
      </c>
      <c r="AU293" s="123">
        <v>5</v>
      </c>
      <c r="AV293" s="123">
        <v>0</v>
      </c>
      <c r="AW293" s="123">
        <v>3</v>
      </c>
      <c r="AX293" s="123">
        <v>1</v>
      </c>
      <c r="AY293" s="123">
        <v>2</v>
      </c>
      <c r="AZ293" s="123">
        <v>5</v>
      </c>
      <c r="BA293" s="125">
        <v>14618.552631578947</v>
      </c>
      <c r="BB293" s="125">
        <v>10536</v>
      </c>
      <c r="BC293" s="123">
        <v>2</v>
      </c>
      <c r="BD293" s="123">
        <v>16</v>
      </c>
      <c r="BE293" s="123">
        <v>98</v>
      </c>
      <c r="BF293" s="123">
        <v>18</v>
      </c>
      <c r="BG293" s="123">
        <v>5</v>
      </c>
      <c r="BH293" s="123">
        <v>2</v>
      </c>
      <c r="BI293" s="123">
        <v>3</v>
      </c>
      <c r="BJ293" s="123">
        <v>1</v>
      </c>
      <c r="BK293" s="123">
        <v>2</v>
      </c>
      <c r="BL293" s="123">
        <v>4</v>
      </c>
      <c r="BM293" s="123">
        <v>0</v>
      </c>
      <c r="BN293" s="123">
        <v>0</v>
      </c>
      <c r="BO293" s="123">
        <v>0</v>
      </c>
      <c r="BP293" s="123">
        <v>0</v>
      </c>
      <c r="BQ293" s="123">
        <v>0</v>
      </c>
      <c r="BR293" s="123">
        <v>1</v>
      </c>
      <c r="BS293" s="123">
        <v>0</v>
      </c>
      <c r="BT293" s="123">
        <v>0</v>
      </c>
      <c r="BU293" s="123">
        <v>0</v>
      </c>
      <c r="BV293" s="123">
        <v>0</v>
      </c>
      <c r="BW293" s="123">
        <v>0</v>
      </c>
      <c r="BX293" s="123">
        <v>9</v>
      </c>
      <c r="BY293" s="125">
        <v>40122.666666666664</v>
      </c>
      <c r="BZ293" s="125">
        <v>43645</v>
      </c>
      <c r="CA293" s="123">
        <v>1</v>
      </c>
      <c r="CB293" s="125">
        <v>4200</v>
      </c>
      <c r="CC293" s="125">
        <v>4200</v>
      </c>
      <c r="CD293" s="123">
        <v>142</v>
      </c>
      <c r="CE293" s="125">
        <v>13075.464788732394</v>
      </c>
      <c r="CF293" s="125">
        <v>10536</v>
      </c>
      <c r="CG293" s="123">
        <v>138</v>
      </c>
      <c r="CH293" s="123">
        <v>7</v>
      </c>
      <c r="CI293" s="123">
        <v>6</v>
      </c>
      <c r="CJ293" s="123">
        <v>1</v>
      </c>
      <c r="CK293" s="123">
        <v>0</v>
      </c>
      <c r="CL293" s="123">
        <v>0</v>
      </c>
      <c r="CM293" s="126">
        <v>0</v>
      </c>
      <c r="CN293" s="123">
        <v>1</v>
      </c>
      <c r="CO293" s="126">
        <v>6.5789473684210523E-3</v>
      </c>
      <c r="CP293" s="123">
        <v>102</v>
      </c>
      <c r="CQ293" s="123">
        <v>0</v>
      </c>
      <c r="CR293" s="126">
        <v>0</v>
      </c>
      <c r="CS293" s="123">
        <v>11</v>
      </c>
      <c r="CT293" s="126">
        <f t="shared" si="53"/>
        <v>7.2368421052631582E-2</v>
      </c>
      <c r="CU293" s="123">
        <v>79</v>
      </c>
      <c r="CV293" s="126">
        <f t="shared" si="54"/>
        <v>0.51973684210526316</v>
      </c>
      <c r="CW293" s="123">
        <v>11</v>
      </c>
      <c r="CX293" s="126">
        <f t="shared" si="55"/>
        <v>7.2368421052631582E-2</v>
      </c>
      <c r="CY293" s="123">
        <v>79</v>
      </c>
      <c r="CZ293" s="126">
        <f t="shared" si="56"/>
        <v>0.51973684210526316</v>
      </c>
      <c r="DA293" s="122" t="s">
        <v>2273</v>
      </c>
      <c r="DB293" s="55"/>
      <c r="DC293" s="55">
        <v>0</v>
      </c>
      <c r="DD293" s="55">
        <v>1</v>
      </c>
      <c r="DE293" s="78" t="s">
        <v>497</v>
      </c>
      <c r="DF293" s="127" t="s">
        <v>498</v>
      </c>
      <c r="DG293" s="78" t="s">
        <v>262</v>
      </c>
      <c r="DH293" s="127" t="s">
        <v>499</v>
      </c>
      <c r="DI293" s="78" t="s">
        <v>404</v>
      </c>
      <c r="DJ293" s="127" t="s">
        <v>778</v>
      </c>
      <c r="DK293" s="78" t="s">
        <v>360</v>
      </c>
      <c r="DL293" s="127" t="s">
        <v>1326</v>
      </c>
      <c r="DM293" s="127" t="s">
        <v>504</v>
      </c>
      <c r="DN293" s="55" t="s">
        <v>1897</v>
      </c>
      <c r="DO293" s="68">
        <v>6.0975609756097562</v>
      </c>
      <c r="DP293" s="55" t="s">
        <v>1898</v>
      </c>
      <c r="DQ293" s="55" t="s">
        <v>272</v>
      </c>
      <c r="DR293" s="127" t="s">
        <v>505</v>
      </c>
      <c r="DS293" s="169" t="s">
        <v>2302</v>
      </c>
      <c r="DT293" s="77"/>
      <c r="DU293" s="78" t="s">
        <v>519</v>
      </c>
      <c r="DV293" s="123">
        <v>155</v>
      </c>
      <c r="DW293" s="123">
        <v>152</v>
      </c>
      <c r="DX293" s="55">
        <v>1</v>
      </c>
      <c r="DY293" s="55">
        <v>2</v>
      </c>
      <c r="DZ293" s="55">
        <v>60</v>
      </c>
      <c r="EA293" s="55">
        <v>95</v>
      </c>
      <c r="EB293" s="123">
        <v>0</v>
      </c>
      <c r="EC293" s="55">
        <v>0</v>
      </c>
      <c r="ED293" s="55">
        <v>0</v>
      </c>
      <c r="EE293" s="55">
        <v>0</v>
      </c>
      <c r="EF293" s="55">
        <v>0</v>
      </c>
      <c r="EG293" s="55">
        <v>0</v>
      </c>
      <c r="EH293" s="78">
        <v>1</v>
      </c>
      <c r="EI293" s="78">
        <v>0</v>
      </c>
      <c r="EJ293" s="127" t="s">
        <v>268</v>
      </c>
      <c r="EK293" s="127" t="s">
        <v>269</v>
      </c>
      <c r="EL293" s="81">
        <v>28794</v>
      </c>
      <c r="EM293" s="78">
        <v>42</v>
      </c>
      <c r="EN293" s="78" t="s">
        <v>378</v>
      </c>
      <c r="EO293" s="84">
        <v>14991</v>
      </c>
      <c r="EP293" s="78">
        <v>0.5</v>
      </c>
      <c r="EQ293" s="263">
        <v>14469.228915563301</v>
      </c>
      <c r="ER293" s="263">
        <v>22357.283915375901</v>
      </c>
      <c r="ES293" s="84">
        <f t="shared" si="57"/>
        <v>7888.0549998126007</v>
      </c>
      <c r="ET293" s="113">
        <f t="shared" si="58"/>
        <v>0.35281812538900148</v>
      </c>
      <c r="EU293" s="55">
        <v>2</v>
      </c>
      <c r="EV293" s="55">
        <v>2</v>
      </c>
      <c r="EW293" s="55" t="s">
        <v>1898</v>
      </c>
      <c r="EX293" s="78" t="s">
        <v>267</v>
      </c>
      <c r="EY293" s="158"/>
      <c r="EZ293" s="158"/>
      <c r="FA293" s="78" t="s">
        <v>267</v>
      </c>
      <c r="FB293" s="55" t="s">
        <v>51</v>
      </c>
      <c r="FC293" s="55" t="s">
        <v>1898</v>
      </c>
      <c r="FD293" s="122"/>
      <c r="FE293" s="55" t="s">
        <v>1919</v>
      </c>
      <c r="FF293" s="127" t="s">
        <v>272</v>
      </c>
      <c r="FG293" s="55" t="s">
        <v>272</v>
      </c>
      <c r="FH293" s="78" t="s">
        <v>1463</v>
      </c>
      <c r="FI293" s="78" t="s">
        <v>781</v>
      </c>
      <c r="FJ293" s="55">
        <v>4112</v>
      </c>
      <c r="FK293" s="55">
        <v>28</v>
      </c>
      <c r="FL293" s="78" t="s">
        <v>782</v>
      </c>
      <c r="FM293" s="55"/>
      <c r="FN293" s="55" t="s">
        <v>1900</v>
      </c>
      <c r="FO293" s="55" t="s">
        <v>1900</v>
      </c>
      <c r="FP293" s="55">
        <v>0</v>
      </c>
      <c r="FQ293" s="125">
        <v>17887554.018319614</v>
      </c>
      <c r="FR293" s="125">
        <v>115403.57431173944</v>
      </c>
      <c r="FS293" s="55">
        <v>3</v>
      </c>
      <c r="FT293" s="55">
        <v>3</v>
      </c>
      <c r="FU293" s="55">
        <v>0</v>
      </c>
      <c r="FV293" s="125">
        <v>1000000</v>
      </c>
      <c r="FW293" s="55">
        <v>0</v>
      </c>
      <c r="FX293" s="125">
        <v>940206.91999999993</v>
      </c>
      <c r="FY293" s="55">
        <v>0</v>
      </c>
      <c r="FZ293" s="125">
        <v>0</v>
      </c>
      <c r="GA293" s="55" t="s">
        <v>1900</v>
      </c>
      <c r="GB293" s="55" t="s">
        <v>1900</v>
      </c>
      <c r="GC293" s="55" t="s">
        <v>1900</v>
      </c>
      <c r="GD293" s="124">
        <v>98.29</v>
      </c>
      <c r="GE293" s="124">
        <v>8.5500000000000007</v>
      </c>
      <c r="GF293" s="125">
        <v>512035.72</v>
      </c>
      <c r="GG293" s="125">
        <v>3368.6560526315789</v>
      </c>
      <c r="GH293" s="125">
        <v>2200038.9299999997</v>
      </c>
      <c r="GI293" s="125">
        <v>14473.940328947367</v>
      </c>
      <c r="GJ293" s="125">
        <v>96114.240000000005</v>
      </c>
      <c r="GK293" s="125">
        <v>632.33052631578948</v>
      </c>
      <c r="GL293" s="125">
        <v>102724.22</v>
      </c>
      <c r="GM293" s="125">
        <v>675.81723684210522</v>
      </c>
      <c r="GN293" s="125">
        <v>31977.200000000001</v>
      </c>
      <c r="GO293" s="125">
        <v>210.37631578947369</v>
      </c>
      <c r="GP293" s="125">
        <v>5774.88</v>
      </c>
      <c r="GQ293" s="125">
        <v>37.992631578947368</v>
      </c>
      <c r="GR293" s="125">
        <v>8516.869999999999</v>
      </c>
      <c r="GS293" s="125">
        <v>56.0320394736842</v>
      </c>
      <c r="GT293" s="125">
        <v>1954931.5199999996</v>
      </c>
      <c r="GU293" s="125">
        <v>12861.391578947365</v>
      </c>
      <c r="GV293" s="125">
        <v>-841782.68999999948</v>
      </c>
      <c r="GW293" s="125">
        <v>-5538.0440131578916</v>
      </c>
      <c r="GX293" s="55">
        <v>0</v>
      </c>
      <c r="GY293" s="55">
        <v>0</v>
      </c>
      <c r="GZ293" s="55">
        <v>0</v>
      </c>
      <c r="HA293" s="55" t="s">
        <v>1898</v>
      </c>
      <c r="HB293" s="172">
        <v>0.58970737471245249</v>
      </c>
      <c r="HC293" s="123">
        <v>8</v>
      </c>
      <c r="HD293" s="153">
        <v>1.7543859649122806E-2</v>
      </c>
      <c r="HE293" s="123">
        <v>0</v>
      </c>
      <c r="HF293" s="153">
        <v>0</v>
      </c>
      <c r="HG293" s="123">
        <v>554</v>
      </c>
      <c r="HH293" s="153">
        <v>1.2149122807017543</v>
      </c>
      <c r="HI293" s="123">
        <v>7</v>
      </c>
      <c r="HJ293" s="153">
        <v>4.6052631578947366E-2</v>
      </c>
      <c r="HK293" s="123">
        <v>549</v>
      </c>
      <c r="HL293" s="153">
        <v>1.2039473684210527</v>
      </c>
      <c r="HM293" s="123">
        <v>7</v>
      </c>
      <c r="HN293" s="153">
        <v>4.6052631578947366E-2</v>
      </c>
      <c r="HO293" s="123">
        <v>229</v>
      </c>
      <c r="HP293" s="153">
        <v>0.5021929824561403</v>
      </c>
      <c r="HQ293" s="123">
        <v>161</v>
      </c>
      <c r="HR293" s="153">
        <v>0.35307017543859648</v>
      </c>
      <c r="HS293" s="123">
        <v>2</v>
      </c>
      <c r="HT293" s="153">
        <v>1</v>
      </c>
      <c r="HU293" s="123">
        <v>3</v>
      </c>
      <c r="HV293" s="153">
        <v>1.5</v>
      </c>
      <c r="HW293" s="123">
        <v>64</v>
      </c>
      <c r="HX293" s="123">
        <v>21.333333333333332</v>
      </c>
      <c r="HY293" s="153">
        <v>0.88888888888888884</v>
      </c>
      <c r="HZ293" s="123">
        <v>3821</v>
      </c>
      <c r="IA293" s="153">
        <v>8.3793859649122808</v>
      </c>
      <c r="IB293" s="123">
        <v>3</v>
      </c>
      <c r="IC293" s="153">
        <v>1.9736842105263157E-2</v>
      </c>
      <c r="ID293" s="123">
        <v>1771</v>
      </c>
      <c r="IE293" s="153">
        <v>3.8837719298245617</v>
      </c>
      <c r="IF293" s="123">
        <v>96</v>
      </c>
      <c r="IG293" s="153">
        <v>0.63157894736842102</v>
      </c>
      <c r="IH293" s="123">
        <v>312</v>
      </c>
      <c r="II293" s="153">
        <v>0.68421052631578949</v>
      </c>
      <c r="IJ293" s="123">
        <v>23</v>
      </c>
      <c r="IK293" s="153">
        <v>0.15131578947368421</v>
      </c>
      <c r="IL293" s="95">
        <v>0</v>
      </c>
      <c r="IM293" s="95">
        <v>0</v>
      </c>
      <c r="IN293" s="95">
        <v>0</v>
      </c>
      <c r="IO293" s="95">
        <v>0</v>
      </c>
      <c r="IP293" s="95">
        <v>0</v>
      </c>
      <c r="IQ293" s="113" t="s">
        <v>1900</v>
      </c>
      <c r="IR293" s="113" t="s">
        <v>1900</v>
      </c>
      <c r="IS293" s="113" t="s">
        <v>1900</v>
      </c>
      <c r="IT293" s="95">
        <v>60</v>
      </c>
      <c r="IU293" s="95">
        <v>16</v>
      </c>
      <c r="IV293" s="113">
        <v>0.10526315789473684</v>
      </c>
      <c r="IW293" s="95" t="s">
        <v>1900</v>
      </c>
      <c r="IX293" s="95" t="s">
        <v>1900</v>
      </c>
      <c r="IY293" s="124" t="s">
        <v>1900</v>
      </c>
      <c r="IZ293" s="124" t="s">
        <v>1900</v>
      </c>
      <c r="JA293" s="182" t="s">
        <v>267</v>
      </c>
      <c r="JB293" s="182">
        <v>24</v>
      </c>
      <c r="JC293" s="230">
        <v>0.15483870967741936</v>
      </c>
      <c r="JD293" s="205"/>
    </row>
    <row r="294" spans="1:264" s="35" customFormat="1" ht="29.25" hidden="1" customHeight="1">
      <c r="A294" s="122" t="s">
        <v>452</v>
      </c>
      <c r="B294" s="158" t="s">
        <v>1684</v>
      </c>
      <c r="C294" s="158" t="s">
        <v>1687</v>
      </c>
      <c r="D294" s="55">
        <v>8</v>
      </c>
      <c r="E294" s="158" t="s">
        <v>1480</v>
      </c>
      <c r="F294" s="145">
        <v>8</v>
      </c>
      <c r="G294" s="55" t="s">
        <v>2303</v>
      </c>
      <c r="H294" s="123">
        <v>431</v>
      </c>
      <c r="I294" s="123">
        <v>850</v>
      </c>
      <c r="J294" s="124">
        <v>1.9721578</v>
      </c>
      <c r="K294" s="124">
        <v>18.180974500000001</v>
      </c>
      <c r="L294" s="123">
        <v>297</v>
      </c>
      <c r="M294" s="123">
        <v>553</v>
      </c>
      <c r="N294" s="123">
        <v>68</v>
      </c>
      <c r="O294" s="123">
        <v>87</v>
      </c>
      <c r="P294" s="123">
        <v>73</v>
      </c>
      <c r="Q294" s="123">
        <v>53</v>
      </c>
      <c r="R294" s="123">
        <v>72</v>
      </c>
      <c r="S294" s="123">
        <v>134</v>
      </c>
      <c r="T294" s="123">
        <v>81</v>
      </c>
      <c r="U294" s="123">
        <v>89</v>
      </c>
      <c r="V294" s="123">
        <v>42</v>
      </c>
      <c r="W294" s="123">
        <v>51</v>
      </c>
      <c r="X294" s="123">
        <v>53</v>
      </c>
      <c r="Y294" s="123">
        <v>30</v>
      </c>
      <c r="Z294" s="123">
        <v>17</v>
      </c>
      <c r="AA294" s="123">
        <v>259</v>
      </c>
      <c r="AB294" s="123">
        <v>132</v>
      </c>
      <c r="AC294" s="123">
        <v>100</v>
      </c>
      <c r="AD294" s="123">
        <v>40</v>
      </c>
      <c r="AE294" s="123">
        <v>620</v>
      </c>
      <c r="AF294" s="123">
        <v>172</v>
      </c>
      <c r="AG294" s="123">
        <v>17</v>
      </c>
      <c r="AH294" s="123">
        <v>1</v>
      </c>
      <c r="AI294" s="123">
        <v>155</v>
      </c>
      <c r="AJ294" s="123">
        <v>36</v>
      </c>
      <c r="AK294" s="123">
        <v>2</v>
      </c>
      <c r="AL294" s="123">
        <v>4</v>
      </c>
      <c r="AM294" s="123">
        <v>25</v>
      </c>
      <c r="AN294" s="125">
        <v>518.16937354988397</v>
      </c>
      <c r="AO294" s="125">
        <v>359</v>
      </c>
      <c r="AP294" s="123">
        <v>8</v>
      </c>
      <c r="AQ294" s="123">
        <v>29</v>
      </c>
      <c r="AR294" s="123">
        <v>144</v>
      </c>
      <c r="AS294" s="123">
        <v>58</v>
      </c>
      <c r="AT294" s="123">
        <v>35</v>
      </c>
      <c r="AU294" s="123">
        <v>29</v>
      </c>
      <c r="AV294" s="123">
        <v>22</v>
      </c>
      <c r="AW294" s="123">
        <v>16</v>
      </c>
      <c r="AX294" s="123">
        <v>12</v>
      </c>
      <c r="AY294" s="123">
        <v>15</v>
      </c>
      <c r="AZ294" s="123">
        <v>63</v>
      </c>
      <c r="BA294" s="125">
        <v>27936.457746478874</v>
      </c>
      <c r="BB294" s="125">
        <v>15409.5</v>
      </c>
      <c r="BC294" s="123">
        <v>34</v>
      </c>
      <c r="BD294" s="123">
        <v>80</v>
      </c>
      <c r="BE294" s="123">
        <v>93</v>
      </c>
      <c r="BF294" s="123">
        <v>51</v>
      </c>
      <c r="BG294" s="123">
        <v>41</v>
      </c>
      <c r="BH294" s="123">
        <v>24</v>
      </c>
      <c r="BI294" s="123">
        <v>13</v>
      </c>
      <c r="BJ294" s="123">
        <v>14</v>
      </c>
      <c r="BK294" s="123">
        <v>17</v>
      </c>
      <c r="BL294" s="123">
        <v>17</v>
      </c>
      <c r="BM294" s="123">
        <v>6</v>
      </c>
      <c r="BN294" s="123">
        <v>5</v>
      </c>
      <c r="BO294" s="123">
        <v>7</v>
      </c>
      <c r="BP294" s="123">
        <v>7</v>
      </c>
      <c r="BQ294" s="123">
        <v>4</v>
      </c>
      <c r="BR294" s="123">
        <v>5</v>
      </c>
      <c r="BS294" s="123">
        <v>0</v>
      </c>
      <c r="BT294" s="123">
        <v>1</v>
      </c>
      <c r="BU294" s="123">
        <v>2</v>
      </c>
      <c r="BV294" s="123">
        <v>1</v>
      </c>
      <c r="BW294" s="123">
        <v>4</v>
      </c>
      <c r="BX294" s="123">
        <v>215</v>
      </c>
      <c r="BY294" s="125">
        <v>43507.07441860465</v>
      </c>
      <c r="BZ294" s="125">
        <v>27287</v>
      </c>
      <c r="CA294" s="123">
        <v>78</v>
      </c>
      <c r="CB294" s="125">
        <v>10796.25641025641</v>
      </c>
      <c r="CC294" s="125">
        <v>6888</v>
      </c>
      <c r="CD294" s="123">
        <v>136</v>
      </c>
      <c r="CE294" s="125">
        <v>14072.014705882353</v>
      </c>
      <c r="CF294" s="125">
        <v>10468</v>
      </c>
      <c r="CG294" s="123">
        <v>304</v>
      </c>
      <c r="CH294" s="123">
        <v>61</v>
      </c>
      <c r="CI294" s="123">
        <v>47</v>
      </c>
      <c r="CJ294" s="123">
        <v>10</v>
      </c>
      <c r="CK294" s="123">
        <v>3</v>
      </c>
      <c r="CL294" s="123">
        <v>4</v>
      </c>
      <c r="CM294" s="126">
        <v>9.2807424593967514E-3</v>
      </c>
      <c r="CN294" s="123">
        <v>26</v>
      </c>
      <c r="CO294" s="126">
        <v>6.0324825986078884E-2</v>
      </c>
      <c r="CP294" s="123">
        <v>227</v>
      </c>
      <c r="CQ294" s="123">
        <v>86</v>
      </c>
      <c r="CR294" s="126">
        <v>0.1011764705882353</v>
      </c>
      <c r="CS294" s="123">
        <v>78</v>
      </c>
      <c r="CT294" s="126">
        <f t="shared" si="53"/>
        <v>0.18097447795823665</v>
      </c>
      <c r="CU294" s="123">
        <v>203</v>
      </c>
      <c r="CV294" s="126">
        <f t="shared" si="54"/>
        <v>0.47099767981438517</v>
      </c>
      <c r="CW294" s="123">
        <v>14</v>
      </c>
      <c r="CX294" s="126">
        <f t="shared" si="55"/>
        <v>3.248259860788863E-2</v>
      </c>
      <c r="CY294" s="123">
        <v>87</v>
      </c>
      <c r="CZ294" s="126">
        <f t="shared" si="56"/>
        <v>0.20185614849187936</v>
      </c>
      <c r="DA294" s="122" t="s">
        <v>2273</v>
      </c>
      <c r="DB294" s="55"/>
      <c r="DC294" s="55">
        <v>24</v>
      </c>
      <c r="DD294" s="55">
        <v>12</v>
      </c>
      <c r="DE294" s="78" t="s">
        <v>497</v>
      </c>
      <c r="DF294" s="127" t="s">
        <v>498</v>
      </c>
      <c r="DG294" s="78" t="s">
        <v>262</v>
      </c>
      <c r="DH294" s="127" t="s">
        <v>499</v>
      </c>
      <c r="DI294" s="78" t="s">
        <v>500</v>
      </c>
      <c r="DJ294" s="127" t="s">
        <v>501</v>
      </c>
      <c r="DK294" s="78" t="s">
        <v>502</v>
      </c>
      <c r="DL294" s="127" t="s">
        <v>503</v>
      </c>
      <c r="DM294" s="127" t="s">
        <v>504</v>
      </c>
      <c r="DN294" s="55" t="s">
        <v>1897</v>
      </c>
      <c r="DO294" s="68">
        <v>16.5938864628821</v>
      </c>
      <c r="DP294" s="55" t="s">
        <v>1898</v>
      </c>
      <c r="DQ294" s="55" t="s">
        <v>272</v>
      </c>
      <c r="DR294" s="127" t="s">
        <v>505</v>
      </c>
      <c r="DS294" s="169" t="s">
        <v>2304</v>
      </c>
      <c r="DT294" s="78">
        <v>2021</v>
      </c>
      <c r="DU294" s="78" t="s">
        <v>267</v>
      </c>
      <c r="DV294" s="123">
        <v>448</v>
      </c>
      <c r="DW294" s="123">
        <v>433</v>
      </c>
      <c r="DX294" s="55">
        <v>8</v>
      </c>
      <c r="DY294" s="55">
        <v>7</v>
      </c>
      <c r="DZ294" s="55">
        <v>43</v>
      </c>
      <c r="EA294" s="55">
        <v>181</v>
      </c>
      <c r="EB294" s="123">
        <v>180</v>
      </c>
      <c r="EC294" s="55">
        <v>42</v>
      </c>
      <c r="ED294" s="55">
        <v>0</v>
      </c>
      <c r="EE294" s="55">
        <v>2</v>
      </c>
      <c r="EF294" s="55">
        <v>0</v>
      </c>
      <c r="EG294" s="55">
        <v>0</v>
      </c>
      <c r="EH294" s="78">
        <v>11</v>
      </c>
      <c r="EI294" s="78">
        <v>1</v>
      </c>
      <c r="EJ294" s="127" t="s">
        <v>268</v>
      </c>
      <c r="EK294" s="127" t="s">
        <v>269</v>
      </c>
      <c r="EL294" s="81">
        <v>14824</v>
      </c>
      <c r="EM294" s="78">
        <v>80</v>
      </c>
      <c r="EN294" s="78" t="s">
        <v>1481</v>
      </c>
      <c r="EO294" s="84">
        <v>82310</v>
      </c>
      <c r="EP294" s="78">
        <v>9.02</v>
      </c>
      <c r="EQ294" s="263">
        <v>77800.835740315699</v>
      </c>
      <c r="ER294" s="263">
        <v>397830.61803089798</v>
      </c>
      <c r="ES294" s="84">
        <f t="shared" si="57"/>
        <v>320029.78229058231</v>
      </c>
      <c r="ET294" s="113">
        <f t="shared" si="58"/>
        <v>0.80443728508027212</v>
      </c>
      <c r="EU294" s="55">
        <v>0</v>
      </c>
      <c r="EV294" s="55">
        <v>0</v>
      </c>
      <c r="EW294" s="55" t="s">
        <v>1898</v>
      </c>
      <c r="EX294" s="78" t="s">
        <v>271</v>
      </c>
      <c r="EY294" s="158"/>
      <c r="EZ294" s="158"/>
      <c r="FA294" s="78" t="s">
        <v>267</v>
      </c>
      <c r="FB294" s="55" t="s">
        <v>51</v>
      </c>
      <c r="FC294" s="55" t="s">
        <v>1898</v>
      </c>
      <c r="FD294" s="122"/>
      <c r="FE294" s="55"/>
      <c r="FF294" s="127" t="s">
        <v>267</v>
      </c>
      <c r="FG294" s="55" t="s">
        <v>272</v>
      </c>
      <c r="FH294" s="78" t="s">
        <v>1482</v>
      </c>
      <c r="FI294" s="78" t="s">
        <v>1483</v>
      </c>
      <c r="FJ294" s="55">
        <v>4112</v>
      </c>
      <c r="FK294" s="55">
        <v>28</v>
      </c>
      <c r="FL294" s="78" t="s">
        <v>782</v>
      </c>
      <c r="FM294" s="55"/>
      <c r="FN294" s="55" t="s">
        <v>1900</v>
      </c>
      <c r="FO294" s="55" t="s">
        <v>1900</v>
      </c>
      <c r="FP294" s="55">
        <v>0</v>
      </c>
      <c r="FQ294" s="125">
        <v>102549616.09441572</v>
      </c>
      <c r="FR294" s="125">
        <v>228905.39306789223</v>
      </c>
      <c r="FS294" s="55" t="s">
        <v>1920</v>
      </c>
      <c r="FT294" s="55" t="s">
        <v>1920</v>
      </c>
      <c r="FU294" s="55">
        <v>0</v>
      </c>
      <c r="FV294" s="125">
        <v>0</v>
      </c>
      <c r="FW294" s="55">
        <v>0</v>
      </c>
      <c r="FX294" s="125">
        <v>0</v>
      </c>
      <c r="FY294" s="55">
        <v>0</v>
      </c>
      <c r="FZ294" s="125">
        <v>33096720.490000002</v>
      </c>
      <c r="GA294" s="55" t="s">
        <v>1900</v>
      </c>
      <c r="GB294" s="55" t="s">
        <v>1901</v>
      </c>
      <c r="GC294" s="55" t="s">
        <v>1900</v>
      </c>
      <c r="GD294" s="124">
        <v>87.59</v>
      </c>
      <c r="GE294" s="124">
        <v>36.26</v>
      </c>
      <c r="GF294" s="125">
        <v>2568461.1800000002</v>
      </c>
      <c r="GG294" s="125">
        <v>5931.7810161662819</v>
      </c>
      <c r="GH294" s="125">
        <v>7331012.5699999994</v>
      </c>
      <c r="GI294" s="125">
        <v>16930.744965357968</v>
      </c>
      <c r="GJ294" s="125">
        <v>719673.19</v>
      </c>
      <c r="GK294" s="125">
        <v>1662.0627944572748</v>
      </c>
      <c r="GL294" s="125">
        <v>455469.43</v>
      </c>
      <c r="GM294" s="125">
        <v>1051.8924480369515</v>
      </c>
      <c r="GN294" s="125">
        <v>342958.16</v>
      </c>
      <c r="GO294" s="125">
        <v>792.05117782909929</v>
      </c>
      <c r="GP294" s="125">
        <v>31007</v>
      </c>
      <c r="GQ294" s="125">
        <v>71.609699769053123</v>
      </c>
      <c r="GR294" s="125">
        <v>82501.970000000016</v>
      </c>
      <c r="GS294" s="125">
        <v>190.53572748267902</v>
      </c>
      <c r="GT294" s="125">
        <v>5699402.8199999994</v>
      </c>
      <c r="GU294" s="125">
        <v>13162.593117782908</v>
      </c>
      <c r="GV294" s="125">
        <v>-1902418.9899999993</v>
      </c>
      <c r="GW294" s="125">
        <v>-4393.5773441108531</v>
      </c>
      <c r="GX294" s="55">
        <v>0</v>
      </c>
      <c r="GY294" s="55">
        <v>0</v>
      </c>
      <c r="GZ294" s="55">
        <v>0</v>
      </c>
      <c r="HA294" s="55" t="s">
        <v>1901</v>
      </c>
      <c r="HB294" s="172">
        <v>1.0801983503815158</v>
      </c>
      <c r="HC294" s="123">
        <v>444</v>
      </c>
      <c r="HD294" s="153">
        <v>0.34180138568129331</v>
      </c>
      <c r="HE294" s="123">
        <v>19</v>
      </c>
      <c r="HF294" s="153">
        <v>4.3879907621247112E-2</v>
      </c>
      <c r="HG294" s="123">
        <v>2699</v>
      </c>
      <c r="HH294" s="153">
        <v>2.077752117013087</v>
      </c>
      <c r="HI294" s="123">
        <v>30</v>
      </c>
      <c r="HJ294" s="153">
        <v>6.9284064665127015E-2</v>
      </c>
      <c r="HK294" s="123">
        <v>1881</v>
      </c>
      <c r="HL294" s="153">
        <v>1.4480369515011546</v>
      </c>
      <c r="HM294" s="123">
        <v>23</v>
      </c>
      <c r="HN294" s="153">
        <v>5.3117782909930716E-2</v>
      </c>
      <c r="HO294" s="123">
        <v>1753</v>
      </c>
      <c r="HP294" s="153">
        <v>1.3494996150885297</v>
      </c>
      <c r="HQ294" s="123">
        <v>1513</v>
      </c>
      <c r="HR294" s="153">
        <v>1.1647421093148576</v>
      </c>
      <c r="HS294" s="123">
        <v>6</v>
      </c>
      <c r="HT294" s="153">
        <v>3</v>
      </c>
      <c r="HU294" s="123">
        <v>7</v>
      </c>
      <c r="HV294" s="153">
        <v>3.5</v>
      </c>
      <c r="HW294" s="123"/>
      <c r="HX294" s="123"/>
      <c r="HY294" s="153"/>
      <c r="HZ294" s="123">
        <v>13529</v>
      </c>
      <c r="IA294" s="153">
        <v>10.414934565050039</v>
      </c>
      <c r="IB294" s="123">
        <v>46</v>
      </c>
      <c r="IC294" s="153">
        <v>0.10623556581986143</v>
      </c>
      <c r="ID294" s="123">
        <v>11234</v>
      </c>
      <c r="IE294" s="153">
        <v>8.6481909160892982</v>
      </c>
      <c r="IF294" s="123">
        <v>429</v>
      </c>
      <c r="IG294" s="153">
        <v>0.99076212471131642</v>
      </c>
      <c r="IH294" s="123">
        <v>860</v>
      </c>
      <c r="II294" s="153">
        <v>0.66204772902232489</v>
      </c>
      <c r="IJ294" s="123">
        <v>247</v>
      </c>
      <c r="IK294" s="153">
        <v>0.57043879907621242</v>
      </c>
      <c r="IL294" s="282" t="s">
        <v>1900</v>
      </c>
      <c r="IM294" s="282" t="s">
        <v>1900</v>
      </c>
      <c r="IN294" s="282" t="s">
        <v>1900</v>
      </c>
      <c r="IO294" s="282" t="s">
        <v>1900</v>
      </c>
      <c r="IP294" s="282" t="s">
        <v>1900</v>
      </c>
      <c r="IQ294" s="282" t="s">
        <v>1900</v>
      </c>
      <c r="IR294" s="282" t="s">
        <v>1900</v>
      </c>
      <c r="IS294" s="282" t="s">
        <v>1900</v>
      </c>
      <c r="IT294" s="95">
        <v>35</v>
      </c>
      <c r="IU294" s="95">
        <v>12</v>
      </c>
      <c r="IV294" s="113">
        <v>2.771362586605081E-2</v>
      </c>
      <c r="IW294" s="95">
        <v>5</v>
      </c>
      <c r="IX294" s="95">
        <v>27</v>
      </c>
      <c r="IY294" s="124">
        <f>(IW294/$DW294)*100</f>
        <v>1.1547344110854503</v>
      </c>
      <c r="IZ294" s="124">
        <f>(IX294/$DW294)*100</f>
        <v>6.2355658198614323</v>
      </c>
      <c r="JA294" s="182" t="s">
        <v>267</v>
      </c>
      <c r="JB294" s="182">
        <v>0</v>
      </c>
      <c r="JC294" s="230">
        <v>0</v>
      </c>
      <c r="JD294" s="205"/>
    </row>
    <row r="295" spans="1:264" s="35" customFormat="1" ht="29.25" hidden="1" customHeight="1">
      <c r="A295" s="122" t="s">
        <v>452</v>
      </c>
      <c r="B295" s="158" t="s">
        <v>1684</v>
      </c>
      <c r="C295" s="158" t="s">
        <v>1687</v>
      </c>
      <c r="D295" s="55">
        <v>8</v>
      </c>
      <c r="E295" s="158" t="s">
        <v>1485</v>
      </c>
      <c r="F295" s="145">
        <v>66</v>
      </c>
      <c r="G295" s="55" t="s">
        <v>2303</v>
      </c>
      <c r="H295" s="123">
        <v>588</v>
      </c>
      <c r="I295" s="123">
        <v>1409</v>
      </c>
      <c r="J295" s="124">
        <v>2.3962585000000001</v>
      </c>
      <c r="K295" s="124">
        <v>24.461054399999998</v>
      </c>
      <c r="L295" s="123">
        <v>497</v>
      </c>
      <c r="M295" s="123">
        <v>912</v>
      </c>
      <c r="N295" s="123">
        <v>74</v>
      </c>
      <c r="O295" s="123">
        <v>146</v>
      </c>
      <c r="P295" s="123">
        <v>130</v>
      </c>
      <c r="Q295" s="123">
        <v>150</v>
      </c>
      <c r="R295" s="123">
        <v>139</v>
      </c>
      <c r="S295" s="123">
        <v>196</v>
      </c>
      <c r="T295" s="123">
        <v>147</v>
      </c>
      <c r="U295" s="123">
        <v>141</v>
      </c>
      <c r="V295" s="123">
        <v>58</v>
      </c>
      <c r="W295" s="123">
        <v>76</v>
      </c>
      <c r="X295" s="123">
        <v>84</v>
      </c>
      <c r="Y295" s="123">
        <v>42</v>
      </c>
      <c r="Z295" s="123">
        <v>26</v>
      </c>
      <c r="AA295" s="123">
        <v>441</v>
      </c>
      <c r="AB295" s="123">
        <v>194</v>
      </c>
      <c r="AC295" s="123">
        <v>152</v>
      </c>
      <c r="AD295" s="123">
        <v>39</v>
      </c>
      <c r="AE295" s="123">
        <v>1007</v>
      </c>
      <c r="AF295" s="123">
        <v>325</v>
      </c>
      <c r="AG295" s="123">
        <v>35</v>
      </c>
      <c r="AH295" s="123">
        <v>3</v>
      </c>
      <c r="AI295" s="123">
        <v>265</v>
      </c>
      <c r="AJ295" s="123">
        <v>61</v>
      </c>
      <c r="AK295" s="123">
        <v>18</v>
      </c>
      <c r="AL295" s="123">
        <v>8</v>
      </c>
      <c r="AM295" s="123">
        <v>55</v>
      </c>
      <c r="AN295" s="125">
        <v>546.18367346938771</v>
      </c>
      <c r="AO295" s="125">
        <v>428</v>
      </c>
      <c r="AP295" s="123">
        <v>13</v>
      </c>
      <c r="AQ295" s="123">
        <v>54</v>
      </c>
      <c r="AR295" s="123">
        <v>149</v>
      </c>
      <c r="AS295" s="123">
        <v>54</v>
      </c>
      <c r="AT295" s="123">
        <v>77</v>
      </c>
      <c r="AU295" s="123">
        <v>42</v>
      </c>
      <c r="AV295" s="123">
        <v>34</v>
      </c>
      <c r="AW295" s="123">
        <v>29</v>
      </c>
      <c r="AX295" s="123">
        <v>21</v>
      </c>
      <c r="AY295" s="123">
        <v>30</v>
      </c>
      <c r="AZ295" s="123">
        <v>85</v>
      </c>
      <c r="BA295" s="125">
        <v>28280.848797250859</v>
      </c>
      <c r="BB295" s="125">
        <v>19664</v>
      </c>
      <c r="BC295" s="123">
        <v>21</v>
      </c>
      <c r="BD295" s="123">
        <v>111</v>
      </c>
      <c r="BE295" s="123">
        <v>101</v>
      </c>
      <c r="BF295" s="123">
        <v>64</v>
      </c>
      <c r="BG295" s="123">
        <v>65</v>
      </c>
      <c r="BH295" s="123">
        <v>46</v>
      </c>
      <c r="BI295" s="123">
        <v>28</v>
      </c>
      <c r="BJ295" s="123">
        <v>35</v>
      </c>
      <c r="BK295" s="123">
        <v>22</v>
      </c>
      <c r="BL295" s="123">
        <v>26</v>
      </c>
      <c r="BM295" s="123">
        <v>14</v>
      </c>
      <c r="BN295" s="123">
        <v>14</v>
      </c>
      <c r="BO295" s="123">
        <v>7</v>
      </c>
      <c r="BP295" s="123">
        <v>6</v>
      </c>
      <c r="BQ295" s="123">
        <v>3</v>
      </c>
      <c r="BR295" s="123">
        <v>4</v>
      </c>
      <c r="BS295" s="123">
        <v>3</v>
      </c>
      <c r="BT295" s="123">
        <v>2</v>
      </c>
      <c r="BU295" s="123">
        <v>3</v>
      </c>
      <c r="BV295" s="123">
        <v>3</v>
      </c>
      <c r="BW295" s="123">
        <v>4</v>
      </c>
      <c r="BX295" s="123">
        <v>323</v>
      </c>
      <c r="BY295" s="125">
        <v>39377.956656346752</v>
      </c>
      <c r="BZ295" s="125">
        <v>29120</v>
      </c>
      <c r="CA295" s="123">
        <v>86</v>
      </c>
      <c r="CB295" s="125">
        <v>16266.60465116279</v>
      </c>
      <c r="CC295" s="125">
        <v>13320</v>
      </c>
      <c r="CD295" s="123">
        <v>186</v>
      </c>
      <c r="CE295" s="125">
        <v>15194.473118279569</v>
      </c>
      <c r="CF295" s="125">
        <v>10572</v>
      </c>
      <c r="CG295" s="123">
        <v>379</v>
      </c>
      <c r="CH295" s="123">
        <v>117</v>
      </c>
      <c r="CI295" s="123">
        <v>67</v>
      </c>
      <c r="CJ295" s="123">
        <v>13</v>
      </c>
      <c r="CK295" s="123">
        <v>5</v>
      </c>
      <c r="CL295" s="123">
        <v>6</v>
      </c>
      <c r="CM295" s="126">
        <v>1.020408163265306E-2</v>
      </c>
      <c r="CN295" s="123">
        <v>25</v>
      </c>
      <c r="CO295" s="126">
        <v>4.2517006802721087E-2</v>
      </c>
      <c r="CP295" s="123">
        <v>285</v>
      </c>
      <c r="CQ295" s="123">
        <v>106</v>
      </c>
      <c r="CR295" s="126">
        <v>7.5230660042583386E-2</v>
      </c>
      <c r="CS295" s="123">
        <v>42</v>
      </c>
      <c r="CT295" s="126">
        <f t="shared" si="53"/>
        <v>7.1428571428571425E-2</v>
      </c>
      <c r="CU295" s="123">
        <v>301</v>
      </c>
      <c r="CV295" s="126">
        <f t="shared" si="54"/>
        <v>0.51190476190476186</v>
      </c>
      <c r="CW295" s="123">
        <v>6</v>
      </c>
      <c r="CX295" s="126">
        <f t="shared" si="55"/>
        <v>1.020408163265306E-2</v>
      </c>
      <c r="CY295" s="123">
        <v>124</v>
      </c>
      <c r="CZ295" s="126">
        <f t="shared" si="56"/>
        <v>0.21088435374149661</v>
      </c>
      <c r="DA295" s="122" t="s">
        <v>2273</v>
      </c>
      <c r="DB295" s="55"/>
      <c r="DC295" s="55">
        <v>0</v>
      </c>
      <c r="DD295" s="55">
        <v>11</v>
      </c>
      <c r="DE295" s="78" t="s">
        <v>497</v>
      </c>
      <c r="DF295" s="127" t="s">
        <v>498</v>
      </c>
      <c r="DG295" s="78" t="s">
        <v>262</v>
      </c>
      <c r="DH295" s="127" t="s">
        <v>499</v>
      </c>
      <c r="DI295" s="78" t="s">
        <v>500</v>
      </c>
      <c r="DJ295" s="127" t="s">
        <v>501</v>
      </c>
      <c r="DK295" s="78" t="s">
        <v>502</v>
      </c>
      <c r="DL295" s="127" t="s">
        <v>503</v>
      </c>
      <c r="DM295" s="127" t="s">
        <v>504</v>
      </c>
      <c r="DN295" s="55" t="s">
        <v>1897</v>
      </c>
      <c r="DO295" s="68">
        <v>16.5938864628821</v>
      </c>
      <c r="DP295" s="55" t="s">
        <v>1898</v>
      </c>
      <c r="DQ295" s="55" t="s">
        <v>272</v>
      </c>
      <c r="DR295" s="127" t="s">
        <v>505</v>
      </c>
      <c r="DS295" s="169" t="s">
        <v>2304</v>
      </c>
      <c r="DT295" s="78">
        <v>2021</v>
      </c>
      <c r="DU295" s="78" t="s">
        <v>267</v>
      </c>
      <c r="DV295" s="123">
        <v>600</v>
      </c>
      <c r="DW295" s="123">
        <v>590</v>
      </c>
      <c r="DX295" s="55">
        <v>6</v>
      </c>
      <c r="DY295" s="55">
        <v>4</v>
      </c>
      <c r="DZ295" s="55">
        <v>0</v>
      </c>
      <c r="EA295" s="55">
        <v>60</v>
      </c>
      <c r="EB295" s="123">
        <v>373</v>
      </c>
      <c r="EC295" s="55">
        <v>155</v>
      </c>
      <c r="ED295" s="55">
        <v>12</v>
      </c>
      <c r="EE295" s="55">
        <v>0</v>
      </c>
      <c r="EF295" s="55">
        <v>0</v>
      </c>
      <c r="EG295" s="55">
        <v>0</v>
      </c>
      <c r="EH295" s="78">
        <v>16</v>
      </c>
      <c r="EI295" s="78">
        <v>0</v>
      </c>
      <c r="EJ295" s="127" t="s">
        <v>268</v>
      </c>
      <c r="EK295" s="127" t="s">
        <v>269</v>
      </c>
      <c r="EL295" s="81">
        <v>20022</v>
      </c>
      <c r="EM295" s="78">
        <v>66</v>
      </c>
      <c r="EN295" s="78" t="s">
        <v>643</v>
      </c>
      <c r="EO295" s="84">
        <v>116506</v>
      </c>
      <c r="EP295" s="78">
        <v>13.3</v>
      </c>
      <c r="EQ295" s="263">
        <v>123233.56138587699</v>
      </c>
      <c r="ER295" s="263">
        <v>589701.78773891705</v>
      </c>
      <c r="ES295" s="84">
        <f t="shared" si="57"/>
        <v>466468.22635304008</v>
      </c>
      <c r="ET295" s="113">
        <f t="shared" si="58"/>
        <v>0.79102393116631176</v>
      </c>
      <c r="EU295" s="55">
        <v>5</v>
      </c>
      <c r="EV295" s="55">
        <v>8</v>
      </c>
      <c r="EW295" s="55" t="s">
        <v>1898</v>
      </c>
      <c r="EX295" s="78" t="s">
        <v>271</v>
      </c>
      <c r="EY295" s="158"/>
      <c r="EZ295" s="158"/>
      <c r="FA295" s="78" t="s">
        <v>267</v>
      </c>
      <c r="FB295" s="55" t="s">
        <v>51</v>
      </c>
      <c r="FC295" s="55" t="s">
        <v>1898</v>
      </c>
      <c r="FD295" s="122"/>
      <c r="FE295" s="55"/>
      <c r="FF295" s="127" t="s">
        <v>267</v>
      </c>
      <c r="FG295" s="55" t="s">
        <v>272</v>
      </c>
      <c r="FH295" s="78" t="s">
        <v>1486</v>
      </c>
      <c r="FI295" s="78" t="s">
        <v>1483</v>
      </c>
      <c r="FJ295" s="55">
        <v>4112</v>
      </c>
      <c r="FK295" s="55">
        <v>28</v>
      </c>
      <c r="FL295" s="78" t="s">
        <v>782</v>
      </c>
      <c r="FM295" s="55"/>
      <c r="FN295" s="55" t="s">
        <v>1900</v>
      </c>
      <c r="FO295" s="55" t="s">
        <v>1900</v>
      </c>
      <c r="FP295" s="55">
        <v>5</v>
      </c>
      <c r="FQ295" s="125">
        <v>162274083.13386828</v>
      </c>
      <c r="FR295" s="125">
        <v>270456.8052231138</v>
      </c>
      <c r="FS295" s="55">
        <v>3</v>
      </c>
      <c r="FT295" s="55">
        <v>4</v>
      </c>
      <c r="FU295" s="55">
        <v>0</v>
      </c>
      <c r="FV295" s="125">
        <v>0</v>
      </c>
      <c r="FW295" s="55">
        <v>0</v>
      </c>
      <c r="FX295" s="125">
        <v>834996.93</v>
      </c>
      <c r="FY295" s="55">
        <v>0</v>
      </c>
      <c r="FZ295" s="125">
        <v>31047775.300000001</v>
      </c>
      <c r="GA295" s="55" t="s">
        <v>1900</v>
      </c>
      <c r="GB295" s="55" t="s">
        <v>1901</v>
      </c>
      <c r="GC295" s="55" t="s">
        <v>1900</v>
      </c>
      <c r="GD295" s="124">
        <v>89.58</v>
      </c>
      <c r="GE295" s="124">
        <v>32.03</v>
      </c>
      <c r="GF295" s="125">
        <v>3853248.93</v>
      </c>
      <c r="GG295" s="125">
        <v>6530.9303898305088</v>
      </c>
      <c r="GH295" s="125">
        <v>9847171.209999999</v>
      </c>
      <c r="GI295" s="125">
        <v>16690.120694915251</v>
      </c>
      <c r="GJ295" s="125">
        <v>371849.5</v>
      </c>
      <c r="GK295" s="125">
        <v>630.25338983050847</v>
      </c>
      <c r="GL295" s="125">
        <v>1420305.05</v>
      </c>
      <c r="GM295" s="125">
        <v>2407.2966949152542</v>
      </c>
      <c r="GN295" s="125">
        <v>617762.88</v>
      </c>
      <c r="GO295" s="125">
        <v>1047.0557288135594</v>
      </c>
      <c r="GP295" s="125">
        <v>10479.48</v>
      </c>
      <c r="GQ295" s="125">
        <v>17.761830508474574</v>
      </c>
      <c r="GR295" s="125">
        <v>59052.1</v>
      </c>
      <c r="GS295" s="125">
        <v>100.08830508474576</v>
      </c>
      <c r="GT295" s="125">
        <v>7367722.1999999993</v>
      </c>
      <c r="GU295" s="125">
        <v>12487.664745762711</v>
      </c>
      <c r="GV295" s="125">
        <v>-2063310.3999999985</v>
      </c>
      <c r="GW295" s="125">
        <v>-3497.1362711864381</v>
      </c>
      <c r="GX295" s="55">
        <v>0</v>
      </c>
      <c r="GY295" s="55">
        <v>0</v>
      </c>
      <c r="GZ295" s="55">
        <v>0</v>
      </c>
      <c r="HA295" s="55" t="s">
        <v>1901</v>
      </c>
      <c r="HB295" s="172">
        <v>0.95376975097526606</v>
      </c>
      <c r="HC295" s="123">
        <v>534</v>
      </c>
      <c r="HD295" s="153">
        <v>0.30169491525423731</v>
      </c>
      <c r="HE295" s="123">
        <v>19</v>
      </c>
      <c r="HF295" s="153">
        <v>3.2203389830508473E-2</v>
      </c>
      <c r="HG295" s="123">
        <v>4800</v>
      </c>
      <c r="HH295" s="153">
        <v>2.7118644067796609</v>
      </c>
      <c r="HI295" s="123">
        <v>55</v>
      </c>
      <c r="HJ295" s="153">
        <v>9.3220338983050849E-2</v>
      </c>
      <c r="HK295" s="123">
        <v>2165</v>
      </c>
      <c r="HL295" s="153">
        <v>1.2231638418079096</v>
      </c>
      <c r="HM295" s="123">
        <v>11</v>
      </c>
      <c r="HN295" s="153">
        <v>1.864406779661017E-2</v>
      </c>
      <c r="HO295" s="123">
        <v>2051</v>
      </c>
      <c r="HP295" s="153">
        <v>1.1587570621468926</v>
      </c>
      <c r="HQ295" s="123">
        <v>1068</v>
      </c>
      <c r="HR295" s="153">
        <v>0.60338983050847461</v>
      </c>
      <c r="HS295" s="123">
        <v>7</v>
      </c>
      <c r="HT295" s="153">
        <v>3.5</v>
      </c>
      <c r="HU295" s="123">
        <v>11</v>
      </c>
      <c r="HV295" s="153">
        <v>5.5</v>
      </c>
      <c r="HW295" s="123">
        <v>341</v>
      </c>
      <c r="HX295" s="123">
        <v>113.66666666666667</v>
      </c>
      <c r="HY295" s="153">
        <v>1.1840277777777777</v>
      </c>
      <c r="HZ295" s="123">
        <v>20849</v>
      </c>
      <c r="IA295" s="153">
        <v>11.77909604519774</v>
      </c>
      <c r="IB295" s="123">
        <v>94</v>
      </c>
      <c r="IC295" s="153">
        <v>0.15932203389830507</v>
      </c>
      <c r="ID295" s="123">
        <v>14294</v>
      </c>
      <c r="IE295" s="153">
        <v>8.0757062146892657</v>
      </c>
      <c r="IF295" s="123">
        <v>576</v>
      </c>
      <c r="IG295" s="153">
        <v>0.97627118644067801</v>
      </c>
      <c r="IH295" s="123">
        <v>1245</v>
      </c>
      <c r="II295" s="153">
        <v>0.70338983050847459</v>
      </c>
      <c r="IJ295" s="123">
        <v>978</v>
      </c>
      <c r="IK295" s="153">
        <v>1.6576271186440679</v>
      </c>
      <c r="IL295" s="95">
        <v>316</v>
      </c>
      <c r="IM295" s="95">
        <v>281</v>
      </c>
      <c r="IN295" s="95">
        <v>62</v>
      </c>
      <c r="IO295" s="95">
        <v>219</v>
      </c>
      <c r="IP295" s="95">
        <v>46</v>
      </c>
      <c r="IQ295" s="113">
        <v>77.94</v>
      </c>
      <c r="IR295" s="113">
        <v>74.19</v>
      </c>
      <c r="IS295" s="113">
        <v>1.24</v>
      </c>
      <c r="IT295" s="95">
        <v>35</v>
      </c>
      <c r="IU295" s="95">
        <v>29</v>
      </c>
      <c r="IV295" s="113">
        <v>4.9152542372881358E-2</v>
      </c>
      <c r="IW295" s="95" t="s">
        <v>1900</v>
      </c>
      <c r="IX295" s="95" t="s">
        <v>1900</v>
      </c>
      <c r="IY295" s="124" t="s">
        <v>1900</v>
      </c>
      <c r="IZ295" s="124" t="s">
        <v>1900</v>
      </c>
      <c r="JA295" s="182" t="s">
        <v>272</v>
      </c>
      <c r="JB295" s="182">
        <v>0</v>
      </c>
      <c r="JC295" s="230">
        <v>0</v>
      </c>
      <c r="JD295" s="205"/>
    </row>
    <row r="296" spans="1:264" s="35" customFormat="1" ht="29.25" hidden="1" customHeight="1">
      <c r="A296" s="122" t="s">
        <v>452</v>
      </c>
      <c r="B296" s="158" t="s">
        <v>1684</v>
      </c>
      <c r="C296" s="158" t="s">
        <v>1713</v>
      </c>
      <c r="D296" s="55">
        <v>33</v>
      </c>
      <c r="E296" s="158" t="s">
        <v>1649</v>
      </c>
      <c r="F296" s="145">
        <v>33</v>
      </c>
      <c r="G296" s="55" t="s">
        <v>2305</v>
      </c>
      <c r="H296" s="123">
        <v>1338</v>
      </c>
      <c r="I296" s="123">
        <v>2843</v>
      </c>
      <c r="J296" s="124">
        <v>2.1248132000000002</v>
      </c>
      <c r="K296" s="124">
        <v>27.719805699999998</v>
      </c>
      <c r="L296" s="123">
        <v>1055</v>
      </c>
      <c r="M296" s="123">
        <v>1788</v>
      </c>
      <c r="N296" s="123">
        <v>126</v>
      </c>
      <c r="O296" s="123">
        <v>184</v>
      </c>
      <c r="P296" s="123">
        <v>207</v>
      </c>
      <c r="Q296" s="123">
        <v>221</v>
      </c>
      <c r="R296" s="123">
        <v>203</v>
      </c>
      <c r="S296" s="123">
        <v>343</v>
      </c>
      <c r="T296" s="123">
        <v>263</v>
      </c>
      <c r="U296" s="123">
        <v>273</v>
      </c>
      <c r="V296" s="123">
        <v>180</v>
      </c>
      <c r="W296" s="123">
        <v>231</v>
      </c>
      <c r="X296" s="123">
        <v>341</v>
      </c>
      <c r="Y296" s="123">
        <v>187</v>
      </c>
      <c r="Z296" s="123">
        <v>84</v>
      </c>
      <c r="AA296" s="123">
        <v>644</v>
      </c>
      <c r="AB296" s="123">
        <v>755</v>
      </c>
      <c r="AC296" s="123">
        <v>612</v>
      </c>
      <c r="AD296" s="123">
        <v>233</v>
      </c>
      <c r="AE296" s="123">
        <v>1009</v>
      </c>
      <c r="AF296" s="123">
        <v>1295</v>
      </c>
      <c r="AG296" s="123">
        <v>293</v>
      </c>
      <c r="AH296" s="123">
        <v>13</v>
      </c>
      <c r="AI296" s="123">
        <v>592</v>
      </c>
      <c r="AJ296" s="123">
        <v>202</v>
      </c>
      <c r="AK296" s="123">
        <v>53</v>
      </c>
      <c r="AL296" s="123">
        <v>32</v>
      </c>
      <c r="AM296" s="123">
        <v>158</v>
      </c>
      <c r="AN296" s="125">
        <v>625.32884902840055</v>
      </c>
      <c r="AO296" s="125">
        <v>461</v>
      </c>
      <c r="AP296" s="123">
        <v>18</v>
      </c>
      <c r="AQ296" s="123">
        <v>76</v>
      </c>
      <c r="AR296" s="123">
        <v>319</v>
      </c>
      <c r="AS296" s="123">
        <v>157</v>
      </c>
      <c r="AT296" s="123">
        <v>137</v>
      </c>
      <c r="AU296" s="123">
        <v>94</v>
      </c>
      <c r="AV296" s="123">
        <v>77</v>
      </c>
      <c r="AW296" s="123">
        <v>71</v>
      </c>
      <c r="AX296" s="123">
        <v>64</v>
      </c>
      <c r="AY296" s="123">
        <v>56</v>
      </c>
      <c r="AZ296" s="123">
        <v>269</v>
      </c>
      <c r="BA296" s="125">
        <v>30333.018839487566</v>
      </c>
      <c r="BB296" s="125">
        <v>20800</v>
      </c>
      <c r="BC296" s="123">
        <v>38</v>
      </c>
      <c r="BD296" s="123">
        <v>243</v>
      </c>
      <c r="BE296" s="123">
        <v>190</v>
      </c>
      <c r="BF296" s="123">
        <v>173</v>
      </c>
      <c r="BG296" s="123">
        <v>119</v>
      </c>
      <c r="BH296" s="123">
        <v>90</v>
      </c>
      <c r="BI296" s="123">
        <v>93</v>
      </c>
      <c r="BJ296" s="123">
        <v>67</v>
      </c>
      <c r="BK296" s="123">
        <v>69</v>
      </c>
      <c r="BL296" s="123">
        <v>41</v>
      </c>
      <c r="BM296" s="123">
        <v>33</v>
      </c>
      <c r="BN296" s="123">
        <v>30</v>
      </c>
      <c r="BO296" s="123">
        <v>28</v>
      </c>
      <c r="BP296" s="123">
        <v>23</v>
      </c>
      <c r="BQ296" s="123">
        <v>17</v>
      </c>
      <c r="BR296" s="123">
        <v>15</v>
      </c>
      <c r="BS296" s="123">
        <v>13</v>
      </c>
      <c r="BT296" s="123">
        <v>5</v>
      </c>
      <c r="BU296" s="123">
        <v>2</v>
      </c>
      <c r="BV296" s="123">
        <v>4</v>
      </c>
      <c r="BW296" s="123">
        <v>34</v>
      </c>
      <c r="BX296" s="123">
        <v>661</v>
      </c>
      <c r="BY296" s="125">
        <v>44760.033282904689</v>
      </c>
      <c r="BZ296" s="125">
        <v>35891</v>
      </c>
      <c r="CA296" s="123">
        <v>131</v>
      </c>
      <c r="CB296" s="125">
        <v>16327.832061068702</v>
      </c>
      <c r="CC296" s="125">
        <v>11412</v>
      </c>
      <c r="CD296" s="123">
        <v>551</v>
      </c>
      <c r="CE296" s="125">
        <v>17020.607985480943</v>
      </c>
      <c r="CF296" s="125">
        <v>12804</v>
      </c>
      <c r="CG296" s="123">
        <v>791</v>
      </c>
      <c r="CH296" s="123">
        <v>266</v>
      </c>
      <c r="CI296" s="123">
        <v>184</v>
      </c>
      <c r="CJ296" s="123">
        <v>58</v>
      </c>
      <c r="CK296" s="123">
        <v>19</v>
      </c>
      <c r="CL296" s="123">
        <v>28</v>
      </c>
      <c r="CM296" s="126">
        <v>2.0926756352765322E-2</v>
      </c>
      <c r="CN296" s="123">
        <v>119</v>
      </c>
      <c r="CO296" s="126">
        <v>8.8938714499252614E-2</v>
      </c>
      <c r="CP296" s="123">
        <v>546</v>
      </c>
      <c r="CQ296" s="123">
        <v>166</v>
      </c>
      <c r="CR296" s="126">
        <v>5.8389025677101657E-2</v>
      </c>
      <c r="CS296" s="123">
        <v>61</v>
      </c>
      <c r="CT296" s="126">
        <f t="shared" si="53"/>
        <v>4.5590433482810166E-2</v>
      </c>
      <c r="CU296" s="123">
        <v>754</v>
      </c>
      <c r="CV296" s="126">
        <f t="shared" si="54"/>
        <v>0.56352765321375187</v>
      </c>
      <c r="CW296" s="123">
        <v>21</v>
      </c>
      <c r="CX296" s="126">
        <f t="shared" si="55"/>
        <v>1.5695067264573991E-2</v>
      </c>
      <c r="CY296" s="123">
        <v>418</v>
      </c>
      <c r="CZ296" s="126">
        <f t="shared" si="56"/>
        <v>0.31240657698056801</v>
      </c>
      <c r="DA296" s="122" t="s">
        <v>2270</v>
      </c>
      <c r="DB296" s="55"/>
      <c r="DC296" s="55">
        <v>103</v>
      </c>
      <c r="DD296" s="55">
        <v>6</v>
      </c>
      <c r="DE296" s="78" t="s">
        <v>404</v>
      </c>
      <c r="DF296" s="127" t="s">
        <v>606</v>
      </c>
      <c r="DG296" s="78" t="s">
        <v>313</v>
      </c>
      <c r="DH296" s="127" t="s">
        <v>1650</v>
      </c>
      <c r="DI296" s="78" t="s">
        <v>309</v>
      </c>
      <c r="DJ296" s="127" t="s">
        <v>1651</v>
      </c>
      <c r="DK296" s="78" t="s">
        <v>389</v>
      </c>
      <c r="DL296" s="127" t="s">
        <v>1337</v>
      </c>
      <c r="DM296" s="127" t="s">
        <v>459</v>
      </c>
      <c r="DN296" s="55" t="s">
        <v>1897</v>
      </c>
      <c r="DO296" s="68">
        <v>9.7970608817354794</v>
      </c>
      <c r="DP296" s="55" t="s">
        <v>1898</v>
      </c>
      <c r="DQ296" s="55" t="s">
        <v>272</v>
      </c>
      <c r="DR296" s="127" t="s">
        <v>460</v>
      </c>
      <c r="DS296" s="169" t="s">
        <v>2306</v>
      </c>
      <c r="DT296" s="77"/>
      <c r="DU296" s="78" t="s">
        <v>267</v>
      </c>
      <c r="DV296" s="123">
        <v>1357</v>
      </c>
      <c r="DW296" s="123">
        <v>1339</v>
      </c>
      <c r="DX296" s="55">
        <v>17</v>
      </c>
      <c r="DY296" s="55">
        <v>1</v>
      </c>
      <c r="DZ296" s="55">
        <v>12</v>
      </c>
      <c r="EA296" s="55">
        <v>72</v>
      </c>
      <c r="EB296" s="123">
        <v>953</v>
      </c>
      <c r="EC296" s="55">
        <v>320</v>
      </c>
      <c r="ED296" s="55">
        <v>0</v>
      </c>
      <c r="EE296" s="55">
        <v>0</v>
      </c>
      <c r="EF296" s="55">
        <v>0</v>
      </c>
      <c r="EG296" s="55">
        <v>0</v>
      </c>
      <c r="EH296" s="78">
        <v>20</v>
      </c>
      <c r="EI296" s="78">
        <v>0</v>
      </c>
      <c r="EJ296" s="127" t="s">
        <v>268</v>
      </c>
      <c r="EK296" s="127" t="s">
        <v>269</v>
      </c>
      <c r="EL296" s="81">
        <v>18262</v>
      </c>
      <c r="EM296" s="78">
        <v>71</v>
      </c>
      <c r="EN296" s="78" t="s">
        <v>271</v>
      </c>
      <c r="EO296" s="84">
        <v>186009</v>
      </c>
      <c r="EP296" s="78">
        <v>22.3</v>
      </c>
      <c r="EQ296" s="263">
        <v>176708.837658025</v>
      </c>
      <c r="ER296" s="263">
        <v>960192.39307701995</v>
      </c>
      <c r="ES296" s="84">
        <f t="shared" si="57"/>
        <v>783483.55541899498</v>
      </c>
      <c r="ET296" s="113">
        <f t="shared" si="58"/>
        <v>0.8159651764249598</v>
      </c>
      <c r="EU296" s="55">
        <v>6</v>
      </c>
      <c r="EV296" s="55">
        <v>56</v>
      </c>
      <c r="EW296" s="55" t="s">
        <v>1898</v>
      </c>
      <c r="EX296" s="78" t="s">
        <v>267</v>
      </c>
      <c r="EY296" s="158"/>
      <c r="EZ296" s="158"/>
      <c r="FA296" s="78" t="s">
        <v>267</v>
      </c>
      <c r="FB296" s="55" t="s">
        <v>51</v>
      </c>
      <c r="FC296" s="55" t="s">
        <v>1898</v>
      </c>
      <c r="FD296" s="122"/>
      <c r="FE296" s="55"/>
      <c r="FF296" s="127" t="s">
        <v>267</v>
      </c>
      <c r="FG296" s="55" t="s">
        <v>1904</v>
      </c>
      <c r="FH296" s="78" t="s">
        <v>1652</v>
      </c>
      <c r="FI296" s="78" t="s">
        <v>1653</v>
      </c>
      <c r="FJ296" s="55">
        <v>4101</v>
      </c>
      <c r="FK296" s="55">
        <v>30</v>
      </c>
      <c r="FL296" s="78" t="s">
        <v>465</v>
      </c>
      <c r="FM296" s="55"/>
      <c r="FN296" s="55" t="s">
        <v>1900</v>
      </c>
      <c r="FO296" s="55" t="s">
        <v>1900</v>
      </c>
      <c r="FP296" s="55">
        <v>5</v>
      </c>
      <c r="FQ296" s="125">
        <v>249400301.33935672</v>
      </c>
      <c r="FR296" s="125">
        <v>183787.98919628351</v>
      </c>
      <c r="FS296" s="55">
        <v>3</v>
      </c>
      <c r="FT296" s="55">
        <v>3</v>
      </c>
      <c r="FU296" s="55">
        <v>0</v>
      </c>
      <c r="FV296" s="125">
        <v>0</v>
      </c>
      <c r="FW296" s="55">
        <v>0</v>
      </c>
      <c r="FX296" s="125">
        <v>5655672.1600000001</v>
      </c>
      <c r="FY296" s="55">
        <v>0</v>
      </c>
      <c r="FZ296" s="125">
        <v>17499685.09</v>
      </c>
      <c r="GA296" s="55" t="s">
        <v>1900</v>
      </c>
      <c r="GB296" s="55" t="s">
        <v>1900</v>
      </c>
      <c r="GC296" s="55" t="s">
        <v>1900</v>
      </c>
      <c r="GD296" s="124">
        <v>92.47</v>
      </c>
      <c r="GE296" s="124">
        <v>33.68</v>
      </c>
      <c r="GF296" s="125">
        <v>9178090.1899999995</v>
      </c>
      <c r="GG296" s="125">
        <v>6854.4362882748319</v>
      </c>
      <c r="GH296" s="125">
        <v>16107479.529999999</v>
      </c>
      <c r="GI296" s="125">
        <v>12029.484339058999</v>
      </c>
      <c r="GJ296" s="125">
        <v>1128802.69</v>
      </c>
      <c r="GK296" s="125">
        <v>843.0191859596714</v>
      </c>
      <c r="GL296" s="125">
        <v>1386774.17</v>
      </c>
      <c r="GM296" s="125">
        <v>1035.6789917849142</v>
      </c>
      <c r="GN296" s="125">
        <v>1331155.8600000001</v>
      </c>
      <c r="GO296" s="125">
        <v>994.141792382375</v>
      </c>
      <c r="GP296" s="125">
        <v>48337.67</v>
      </c>
      <c r="GQ296" s="125">
        <v>36.099828230022403</v>
      </c>
      <c r="GR296" s="125">
        <v>121236.72</v>
      </c>
      <c r="GS296" s="125">
        <v>90.542733383121728</v>
      </c>
      <c r="GT296" s="125">
        <v>12091172.42</v>
      </c>
      <c r="GU296" s="125">
        <v>9030.0018073188949</v>
      </c>
      <c r="GV296" s="125">
        <v>-380272.66000000201</v>
      </c>
      <c r="GW296" s="125">
        <v>-283.99750560119645</v>
      </c>
      <c r="GX296" s="55">
        <v>0</v>
      </c>
      <c r="GY296" s="55">
        <v>0</v>
      </c>
      <c r="GZ296" s="55">
        <v>0</v>
      </c>
      <c r="HA296" s="55" t="s">
        <v>1901</v>
      </c>
      <c r="HB296" s="172">
        <v>0.70834135380291341</v>
      </c>
      <c r="HC296" s="123">
        <v>914</v>
      </c>
      <c r="HD296" s="153">
        <v>0.22753298481453824</v>
      </c>
      <c r="HE296" s="123">
        <v>30</v>
      </c>
      <c r="HF296" s="153">
        <v>2.2404779686333084E-2</v>
      </c>
      <c r="HG296" s="123">
        <v>4960</v>
      </c>
      <c r="HH296" s="153">
        <v>1.2347523027134677</v>
      </c>
      <c r="HI296" s="123">
        <v>50</v>
      </c>
      <c r="HJ296" s="153">
        <v>3.7341299477221805E-2</v>
      </c>
      <c r="HK296" s="123">
        <v>2536</v>
      </c>
      <c r="HL296" s="153">
        <v>0.63131690316156341</v>
      </c>
      <c r="HM296" s="123">
        <v>6</v>
      </c>
      <c r="HN296" s="153">
        <v>4.4809559372666168E-3</v>
      </c>
      <c r="HO296" s="123">
        <v>2976</v>
      </c>
      <c r="HP296" s="153">
        <v>0.74085138162808062</v>
      </c>
      <c r="HQ296" s="123">
        <v>1750</v>
      </c>
      <c r="HR296" s="153">
        <v>0.43564849390092114</v>
      </c>
      <c r="HS296" s="123">
        <v>11</v>
      </c>
      <c r="HT296" s="153">
        <v>5.5</v>
      </c>
      <c r="HU296" s="123">
        <v>54</v>
      </c>
      <c r="HV296" s="153">
        <v>27</v>
      </c>
      <c r="HW296" s="123">
        <v>906</v>
      </c>
      <c r="HX296" s="123">
        <v>302</v>
      </c>
      <c r="HY296" s="153">
        <v>0.44940476190476192</v>
      </c>
      <c r="HZ296" s="123">
        <v>29322</v>
      </c>
      <c r="IA296" s="153">
        <v>7.2994772218073187</v>
      </c>
      <c r="IB296" s="123">
        <v>45</v>
      </c>
      <c r="IC296" s="153">
        <v>3.3607169529499624E-2</v>
      </c>
      <c r="ID296" s="123">
        <v>18730</v>
      </c>
      <c r="IE296" s="153">
        <v>4.6626835947224299</v>
      </c>
      <c r="IF296" s="123">
        <v>886</v>
      </c>
      <c r="IG296" s="153">
        <v>0.66168782673637039</v>
      </c>
      <c r="IH296" s="123">
        <v>2364</v>
      </c>
      <c r="II296" s="153">
        <v>0.58849887976101567</v>
      </c>
      <c r="IJ296" s="123">
        <v>1768</v>
      </c>
      <c r="IK296" s="153">
        <v>1.3203883495145632</v>
      </c>
      <c r="IL296" s="95">
        <v>812</v>
      </c>
      <c r="IM296" s="95">
        <v>809</v>
      </c>
      <c r="IN296" s="95">
        <v>114</v>
      </c>
      <c r="IO296" s="95">
        <v>168</v>
      </c>
      <c r="IP296" s="95">
        <v>29</v>
      </c>
      <c r="IQ296" s="113">
        <v>20.77</v>
      </c>
      <c r="IR296" s="113">
        <v>25.44</v>
      </c>
      <c r="IS296" s="113">
        <v>0.59</v>
      </c>
      <c r="IT296" s="95">
        <v>40</v>
      </c>
      <c r="IU296" s="95">
        <v>7</v>
      </c>
      <c r="IV296" s="113">
        <v>5.2277819268110532E-3</v>
      </c>
      <c r="IW296" s="95">
        <v>6</v>
      </c>
      <c r="IX296" s="95">
        <v>28</v>
      </c>
      <c r="IY296" s="124">
        <f>(IW296/$DW296)*100</f>
        <v>0.44809559372666169</v>
      </c>
      <c r="IZ296" s="124">
        <f>(IX296/$DW296)*100</f>
        <v>2.0911127707244215</v>
      </c>
      <c r="JA296" s="182" t="s">
        <v>272</v>
      </c>
      <c r="JB296" s="182">
        <v>6</v>
      </c>
      <c r="JC296" s="230">
        <v>4.4215180545320561E-3</v>
      </c>
      <c r="JD296" s="205"/>
    </row>
    <row r="297" spans="1:264" s="35" customFormat="1" ht="29.25" hidden="1" customHeight="1">
      <c r="A297" s="122" t="s">
        <v>557</v>
      </c>
      <c r="B297" s="158" t="s">
        <v>1684</v>
      </c>
      <c r="C297" s="158" t="s">
        <v>1729</v>
      </c>
      <c r="D297" s="55">
        <v>52</v>
      </c>
      <c r="E297" s="158" t="s">
        <v>558</v>
      </c>
      <c r="F297" s="145">
        <v>52</v>
      </c>
      <c r="G297" s="55" t="s">
        <v>2307</v>
      </c>
      <c r="H297" s="123">
        <v>499</v>
      </c>
      <c r="I297" s="123">
        <v>957</v>
      </c>
      <c r="J297" s="124">
        <v>1.9178356999999999</v>
      </c>
      <c r="K297" s="124">
        <v>20.945691400000001</v>
      </c>
      <c r="L297" s="123">
        <v>337</v>
      </c>
      <c r="M297" s="123">
        <v>620</v>
      </c>
      <c r="N297" s="123">
        <v>62</v>
      </c>
      <c r="O297" s="123">
        <v>82</v>
      </c>
      <c r="P297" s="123">
        <v>68</v>
      </c>
      <c r="Q297" s="123">
        <v>73</v>
      </c>
      <c r="R297" s="123">
        <v>72</v>
      </c>
      <c r="S297" s="123">
        <v>126</v>
      </c>
      <c r="T297" s="123">
        <v>86</v>
      </c>
      <c r="U297" s="123">
        <v>117</v>
      </c>
      <c r="V297" s="123">
        <v>52</v>
      </c>
      <c r="W297" s="123">
        <v>71</v>
      </c>
      <c r="X297" s="123">
        <v>104</v>
      </c>
      <c r="Y297" s="123">
        <v>31</v>
      </c>
      <c r="Z297" s="123">
        <v>13</v>
      </c>
      <c r="AA297" s="123">
        <v>251</v>
      </c>
      <c r="AB297" s="123">
        <v>196</v>
      </c>
      <c r="AC297" s="123">
        <v>148</v>
      </c>
      <c r="AD297" s="123">
        <v>188</v>
      </c>
      <c r="AE297" s="123">
        <v>418</v>
      </c>
      <c r="AF297" s="123">
        <v>330</v>
      </c>
      <c r="AG297" s="123">
        <v>14</v>
      </c>
      <c r="AH297" s="123">
        <v>7</v>
      </c>
      <c r="AI297" s="123">
        <v>259</v>
      </c>
      <c r="AJ297" s="123">
        <v>83</v>
      </c>
      <c r="AK297" s="123">
        <v>18</v>
      </c>
      <c r="AL297" s="123">
        <v>10</v>
      </c>
      <c r="AM297" s="123">
        <v>63</v>
      </c>
      <c r="AN297" s="125">
        <v>526.82965931863725</v>
      </c>
      <c r="AO297" s="125">
        <v>400</v>
      </c>
      <c r="AP297" s="123">
        <v>8</v>
      </c>
      <c r="AQ297" s="123">
        <v>21</v>
      </c>
      <c r="AR297" s="123">
        <v>165</v>
      </c>
      <c r="AS297" s="123">
        <v>54</v>
      </c>
      <c r="AT297" s="123">
        <v>69</v>
      </c>
      <c r="AU297" s="123">
        <v>31</v>
      </c>
      <c r="AV297" s="123">
        <v>27</v>
      </c>
      <c r="AW297" s="123">
        <v>27</v>
      </c>
      <c r="AX297" s="123">
        <v>17</v>
      </c>
      <c r="AY297" s="123">
        <v>7</v>
      </c>
      <c r="AZ297" s="123">
        <v>73</v>
      </c>
      <c r="BA297" s="125">
        <v>24423.356275303642</v>
      </c>
      <c r="BB297" s="125">
        <v>17842</v>
      </c>
      <c r="BC297" s="123">
        <v>18</v>
      </c>
      <c r="BD297" s="123">
        <v>90</v>
      </c>
      <c r="BE297" s="123">
        <v>112</v>
      </c>
      <c r="BF297" s="123">
        <v>66</v>
      </c>
      <c r="BG297" s="123">
        <v>44</v>
      </c>
      <c r="BH297" s="123">
        <v>35</v>
      </c>
      <c r="BI297" s="123">
        <v>32</v>
      </c>
      <c r="BJ297" s="123">
        <v>16</v>
      </c>
      <c r="BK297" s="123">
        <v>19</v>
      </c>
      <c r="BL297" s="123">
        <v>13</v>
      </c>
      <c r="BM297" s="123">
        <v>7</v>
      </c>
      <c r="BN297" s="123">
        <v>14</v>
      </c>
      <c r="BO297" s="123">
        <v>1</v>
      </c>
      <c r="BP297" s="123">
        <v>3</v>
      </c>
      <c r="BQ297" s="123">
        <v>7</v>
      </c>
      <c r="BR297" s="123">
        <v>2</v>
      </c>
      <c r="BS297" s="123">
        <v>3</v>
      </c>
      <c r="BT297" s="123">
        <v>2</v>
      </c>
      <c r="BU297" s="123">
        <v>1</v>
      </c>
      <c r="BV297" s="123">
        <v>0</v>
      </c>
      <c r="BW297" s="123">
        <v>9</v>
      </c>
      <c r="BX297" s="123">
        <v>203</v>
      </c>
      <c r="BY297" s="125">
        <v>39021.280788177341</v>
      </c>
      <c r="BZ297" s="125">
        <v>31667</v>
      </c>
      <c r="CA297" s="123">
        <v>82</v>
      </c>
      <c r="CB297" s="125">
        <v>12618.878048780487</v>
      </c>
      <c r="CC297" s="125">
        <v>9880</v>
      </c>
      <c r="CD297" s="123">
        <v>219</v>
      </c>
      <c r="CE297" s="125">
        <v>15425.191780821919</v>
      </c>
      <c r="CF297" s="125">
        <v>10536</v>
      </c>
      <c r="CG297" s="123">
        <v>338</v>
      </c>
      <c r="CH297" s="123">
        <v>81</v>
      </c>
      <c r="CI297" s="123">
        <v>52</v>
      </c>
      <c r="CJ297" s="123">
        <v>15</v>
      </c>
      <c r="CK297" s="123">
        <v>6</v>
      </c>
      <c r="CL297" s="123">
        <v>8</v>
      </c>
      <c r="CM297" s="126">
        <v>1.6032064128256512E-2</v>
      </c>
      <c r="CN297" s="123">
        <v>32</v>
      </c>
      <c r="CO297" s="126">
        <v>6.4128256513026047E-2</v>
      </c>
      <c r="CP297" s="123">
        <v>240</v>
      </c>
      <c r="CQ297" s="123">
        <v>81</v>
      </c>
      <c r="CR297" s="126">
        <v>8.4639498432601878E-2</v>
      </c>
      <c r="CS297" s="123">
        <v>45</v>
      </c>
      <c r="CT297" s="126">
        <f t="shared" si="53"/>
        <v>9.0180360721442893E-2</v>
      </c>
      <c r="CU297" s="123">
        <v>164</v>
      </c>
      <c r="CV297" s="126">
        <f t="shared" si="54"/>
        <v>0.32865731462925851</v>
      </c>
      <c r="CW297" s="123">
        <v>10</v>
      </c>
      <c r="CX297" s="126">
        <f t="shared" si="55"/>
        <v>2.004008016032064E-2</v>
      </c>
      <c r="CY297" s="123">
        <v>77</v>
      </c>
      <c r="CZ297" s="126">
        <f t="shared" si="56"/>
        <v>0.15430861723446893</v>
      </c>
      <c r="DA297" s="122" t="s">
        <v>2276</v>
      </c>
      <c r="DB297" s="55"/>
      <c r="DC297" s="55">
        <v>24</v>
      </c>
      <c r="DD297" s="55">
        <v>9</v>
      </c>
      <c r="DE297" s="78" t="s">
        <v>559</v>
      </c>
      <c r="DF297" s="127" t="s">
        <v>560</v>
      </c>
      <c r="DG297" s="78" t="s">
        <v>561</v>
      </c>
      <c r="DH297" s="127" t="s">
        <v>562</v>
      </c>
      <c r="DI297" s="78" t="s">
        <v>360</v>
      </c>
      <c r="DJ297" s="127" t="s">
        <v>563</v>
      </c>
      <c r="DK297" s="78" t="s">
        <v>564</v>
      </c>
      <c r="DL297" s="127" t="s">
        <v>565</v>
      </c>
      <c r="DM297" s="127" t="s">
        <v>566</v>
      </c>
      <c r="DN297" s="55" t="s">
        <v>1897</v>
      </c>
      <c r="DO297" s="68">
        <v>8.4745762711864412</v>
      </c>
      <c r="DP297" s="55" t="s">
        <v>1898</v>
      </c>
      <c r="DQ297" s="55" t="s">
        <v>272</v>
      </c>
      <c r="DR297" s="127" t="s">
        <v>567</v>
      </c>
      <c r="DS297" s="169" t="s">
        <v>2308</v>
      </c>
      <c r="DT297" s="77"/>
      <c r="DU297" s="78" t="s">
        <v>267</v>
      </c>
      <c r="DV297" s="123">
        <v>506</v>
      </c>
      <c r="DW297" s="123">
        <v>501</v>
      </c>
      <c r="DX297" s="55">
        <v>5</v>
      </c>
      <c r="DY297" s="55">
        <v>0</v>
      </c>
      <c r="DZ297" s="55">
        <v>0</v>
      </c>
      <c r="EA297" s="55">
        <v>151</v>
      </c>
      <c r="EB297" s="123">
        <v>352</v>
      </c>
      <c r="EC297" s="55">
        <v>3</v>
      </c>
      <c r="ED297" s="55">
        <v>0</v>
      </c>
      <c r="EE297" s="55">
        <v>0</v>
      </c>
      <c r="EF297" s="55">
        <v>0</v>
      </c>
      <c r="EG297" s="55">
        <v>0</v>
      </c>
      <c r="EH297" s="78">
        <v>8</v>
      </c>
      <c r="EI297" s="78">
        <v>1</v>
      </c>
      <c r="EJ297" s="127" t="s">
        <v>268</v>
      </c>
      <c r="EK297" s="127" t="s">
        <v>269</v>
      </c>
      <c r="EL297" s="81">
        <v>18563</v>
      </c>
      <c r="EM297" s="78">
        <v>70</v>
      </c>
      <c r="EN297" s="78" t="s">
        <v>271</v>
      </c>
      <c r="EO297" s="84">
        <v>77152</v>
      </c>
      <c r="EP297" s="78">
        <v>13.89</v>
      </c>
      <c r="EQ297" s="263">
        <v>75494.971522308901</v>
      </c>
      <c r="ER297" s="263">
        <v>521035.35549065901</v>
      </c>
      <c r="ES297" s="84">
        <f t="shared" si="57"/>
        <v>445540.38396835013</v>
      </c>
      <c r="ET297" s="113">
        <f t="shared" si="58"/>
        <v>0.85510585658584481</v>
      </c>
      <c r="EU297" s="55">
        <v>3</v>
      </c>
      <c r="EV297" s="55">
        <v>16</v>
      </c>
      <c r="EW297" s="55" t="s">
        <v>1898</v>
      </c>
      <c r="EX297" s="78" t="s">
        <v>390</v>
      </c>
      <c r="EY297" s="158"/>
      <c r="EZ297" s="158"/>
      <c r="FA297" s="78" t="s">
        <v>267</v>
      </c>
      <c r="FB297" s="55" t="s">
        <v>51</v>
      </c>
      <c r="FC297" s="55" t="s">
        <v>1898</v>
      </c>
      <c r="FD297" s="122"/>
      <c r="FE297" s="55"/>
      <c r="FF297" s="127" t="s">
        <v>267</v>
      </c>
      <c r="FG297" s="55" t="s">
        <v>1904</v>
      </c>
      <c r="FH297" s="78" t="s">
        <v>568</v>
      </c>
      <c r="FI297" s="78" t="s">
        <v>569</v>
      </c>
      <c r="FJ297" s="55">
        <v>3902</v>
      </c>
      <c r="FK297" s="55">
        <v>31</v>
      </c>
      <c r="FL297" s="78" t="s">
        <v>570</v>
      </c>
      <c r="FM297" s="55"/>
      <c r="FN297" s="55" t="s">
        <v>1954</v>
      </c>
      <c r="FO297" s="55" t="s">
        <v>1900</v>
      </c>
      <c r="FP297" s="55">
        <v>4</v>
      </c>
      <c r="FQ297" s="125">
        <v>100172247.87160279</v>
      </c>
      <c r="FR297" s="125">
        <v>197968.86931146795</v>
      </c>
      <c r="FS297" s="55">
        <v>3</v>
      </c>
      <c r="FT297" s="55">
        <v>4.33</v>
      </c>
      <c r="FU297" s="55">
        <v>0</v>
      </c>
      <c r="FV297" s="125">
        <v>2772221.77</v>
      </c>
      <c r="FW297" s="55">
        <v>0</v>
      </c>
      <c r="FX297" s="125">
        <v>1443684.95</v>
      </c>
      <c r="FY297" s="55">
        <v>0</v>
      </c>
      <c r="FZ297" s="125">
        <v>0</v>
      </c>
      <c r="GA297" s="55" t="s">
        <v>1900</v>
      </c>
      <c r="GB297" s="55" t="s">
        <v>1900</v>
      </c>
      <c r="GC297" s="55" t="s">
        <v>1900</v>
      </c>
      <c r="GD297" s="124">
        <v>95.28</v>
      </c>
      <c r="GE297" s="124">
        <v>30.14</v>
      </c>
      <c r="GF297" s="125">
        <v>3026834.22</v>
      </c>
      <c r="GG297" s="125">
        <v>6041.5852694610785</v>
      </c>
      <c r="GH297" s="125">
        <v>6922511.5600000005</v>
      </c>
      <c r="GI297" s="125">
        <v>13817.388343313374</v>
      </c>
      <c r="GJ297" s="125">
        <v>402384.02</v>
      </c>
      <c r="GK297" s="125">
        <v>803.16171656686629</v>
      </c>
      <c r="GL297" s="125">
        <v>518176.46</v>
      </c>
      <c r="GM297" s="125">
        <v>1034.2843512974052</v>
      </c>
      <c r="GN297" s="125">
        <v>507639.57</v>
      </c>
      <c r="GO297" s="125">
        <v>1013.2526347305389</v>
      </c>
      <c r="GP297" s="125">
        <v>9416.66</v>
      </c>
      <c r="GQ297" s="125">
        <v>18.795728542914173</v>
      </c>
      <c r="GR297" s="125">
        <v>135673.99</v>
      </c>
      <c r="GS297" s="125">
        <v>270.80636726546902</v>
      </c>
      <c r="GT297" s="125">
        <v>5349220.8600000003</v>
      </c>
      <c r="GU297" s="125">
        <v>10677.08754491018</v>
      </c>
      <c r="GV297" s="125">
        <v>-1457359.5700000003</v>
      </c>
      <c r="GW297" s="125">
        <v>-2908.9013373253497</v>
      </c>
      <c r="GX297" s="55">
        <v>0</v>
      </c>
      <c r="GY297" s="55">
        <v>0</v>
      </c>
      <c r="GZ297" s="55">
        <v>0</v>
      </c>
      <c r="HA297" s="55" t="s">
        <v>1901</v>
      </c>
      <c r="HB297" s="172">
        <v>0.83086407533816675</v>
      </c>
      <c r="HC297" s="123">
        <v>420</v>
      </c>
      <c r="HD297" s="153">
        <v>0.27944111776447106</v>
      </c>
      <c r="HE297" s="123">
        <v>5</v>
      </c>
      <c r="HF297" s="153">
        <v>9.9800399201596807E-3</v>
      </c>
      <c r="HG297" s="123">
        <v>2571</v>
      </c>
      <c r="HH297" s="153">
        <v>1.7105788423153692</v>
      </c>
      <c r="HI297" s="123">
        <v>40</v>
      </c>
      <c r="HJ297" s="153">
        <v>7.9840319361277445E-2</v>
      </c>
      <c r="HK297" s="123">
        <v>977</v>
      </c>
      <c r="HL297" s="153">
        <v>0.65003326679973394</v>
      </c>
      <c r="HM297" s="123">
        <v>0</v>
      </c>
      <c r="HN297" s="153">
        <v>0</v>
      </c>
      <c r="HO297" s="123">
        <v>220</v>
      </c>
      <c r="HP297" s="153">
        <v>0.14637391882900863</v>
      </c>
      <c r="HQ297" s="123">
        <v>116</v>
      </c>
      <c r="HR297" s="153">
        <v>7.7178975382568196E-2</v>
      </c>
      <c r="HS297" s="123">
        <v>0</v>
      </c>
      <c r="HT297" s="153">
        <v>0</v>
      </c>
      <c r="HU297" s="123">
        <v>14</v>
      </c>
      <c r="HV297" s="153">
        <v>7</v>
      </c>
      <c r="HW297" s="123">
        <v>125</v>
      </c>
      <c r="HX297" s="123">
        <v>41.666666666666664</v>
      </c>
      <c r="HY297" s="153">
        <v>0.2170138888888889</v>
      </c>
      <c r="HZ297" s="123">
        <v>13384</v>
      </c>
      <c r="IA297" s="153">
        <v>8.9048569527611434</v>
      </c>
      <c r="IB297" s="123">
        <v>36</v>
      </c>
      <c r="IC297" s="153">
        <v>7.1856287425149698E-2</v>
      </c>
      <c r="ID297" s="123">
        <v>7339</v>
      </c>
      <c r="IE297" s="153">
        <v>4.8829008649367935</v>
      </c>
      <c r="IF297" s="123">
        <v>399</v>
      </c>
      <c r="IG297" s="153">
        <v>0.79640718562874246</v>
      </c>
      <c r="IH297" s="123">
        <v>792</v>
      </c>
      <c r="II297" s="153">
        <v>0.52694610778443118</v>
      </c>
      <c r="IJ297" s="123">
        <v>126</v>
      </c>
      <c r="IK297" s="153">
        <v>0.25149700598802394</v>
      </c>
      <c r="IL297" s="95">
        <v>0</v>
      </c>
      <c r="IM297" s="95">
        <v>0</v>
      </c>
      <c r="IN297" s="95">
        <v>0</v>
      </c>
      <c r="IO297" s="95">
        <v>0</v>
      </c>
      <c r="IP297" s="95">
        <v>0</v>
      </c>
      <c r="IQ297" s="113" t="s">
        <v>1900</v>
      </c>
      <c r="IR297" s="113" t="s">
        <v>1900</v>
      </c>
      <c r="IS297" s="113" t="s">
        <v>1900</v>
      </c>
      <c r="IT297" s="95">
        <v>48</v>
      </c>
      <c r="IU297" s="95">
        <v>5</v>
      </c>
      <c r="IV297" s="113">
        <v>9.9800399201596807E-3</v>
      </c>
      <c r="IW297" s="95">
        <v>2</v>
      </c>
      <c r="IX297" s="95">
        <v>13</v>
      </c>
      <c r="IY297" s="124">
        <f>(IW297/$DW297)*100</f>
        <v>0.39920159680638717</v>
      </c>
      <c r="IZ297" s="124">
        <f>(IX297/$DW297)*100</f>
        <v>2.5948103792415167</v>
      </c>
      <c r="JA297" s="182" t="s">
        <v>272</v>
      </c>
      <c r="JB297" s="182">
        <v>26</v>
      </c>
      <c r="JC297" s="230">
        <v>5.1383399209486168E-2</v>
      </c>
      <c r="JD297" s="205"/>
    </row>
    <row r="298" spans="1:264" s="35" customFormat="1" ht="29.25" hidden="1" customHeight="1">
      <c r="A298" s="122" t="s">
        <v>557</v>
      </c>
      <c r="B298" s="158" t="s">
        <v>1684</v>
      </c>
      <c r="C298" s="158" t="s">
        <v>1778</v>
      </c>
      <c r="D298" s="55">
        <v>117</v>
      </c>
      <c r="E298" s="158" t="s">
        <v>706</v>
      </c>
      <c r="F298" s="145">
        <v>206</v>
      </c>
      <c r="G298" s="55" t="s">
        <v>2309</v>
      </c>
      <c r="H298" s="123">
        <v>376</v>
      </c>
      <c r="I298" s="123">
        <v>446</v>
      </c>
      <c r="J298" s="124">
        <v>1.1861702000000001</v>
      </c>
      <c r="K298" s="124">
        <v>9.4444148999999999</v>
      </c>
      <c r="L298" s="123">
        <v>164</v>
      </c>
      <c r="M298" s="123">
        <v>282</v>
      </c>
      <c r="N298" s="123">
        <v>0</v>
      </c>
      <c r="O298" s="123">
        <v>0</v>
      </c>
      <c r="P298" s="123">
        <v>0</v>
      </c>
      <c r="Q298" s="123">
        <v>0</v>
      </c>
      <c r="R298" s="123">
        <v>0</v>
      </c>
      <c r="S298" s="123">
        <v>0</v>
      </c>
      <c r="T298" s="123">
        <v>1</v>
      </c>
      <c r="U298" s="123">
        <v>2</v>
      </c>
      <c r="V298" s="123">
        <v>2</v>
      </c>
      <c r="W298" s="123">
        <v>25</v>
      </c>
      <c r="X298" s="123">
        <v>178</v>
      </c>
      <c r="Y298" s="123">
        <v>193</v>
      </c>
      <c r="Z298" s="123">
        <v>45</v>
      </c>
      <c r="AA298" s="123">
        <v>0</v>
      </c>
      <c r="AB298" s="123">
        <v>436</v>
      </c>
      <c r="AC298" s="123">
        <v>416</v>
      </c>
      <c r="AD298" s="123">
        <v>150</v>
      </c>
      <c r="AE298" s="123">
        <v>85</v>
      </c>
      <c r="AF298" s="123">
        <v>99</v>
      </c>
      <c r="AG298" s="123">
        <v>104</v>
      </c>
      <c r="AH298" s="123">
        <v>8</v>
      </c>
      <c r="AI298" s="123">
        <v>269</v>
      </c>
      <c r="AJ298" s="123">
        <v>86</v>
      </c>
      <c r="AK298" s="123">
        <v>13</v>
      </c>
      <c r="AL298" s="123">
        <v>7</v>
      </c>
      <c r="AM298" s="123">
        <v>19</v>
      </c>
      <c r="AN298" s="125">
        <v>315.781914893617</v>
      </c>
      <c r="AO298" s="125">
        <v>251</v>
      </c>
      <c r="AP298" s="123">
        <v>8</v>
      </c>
      <c r="AQ298" s="123">
        <v>24</v>
      </c>
      <c r="AR298" s="123">
        <v>233</v>
      </c>
      <c r="AS298" s="123">
        <v>55</v>
      </c>
      <c r="AT298" s="123">
        <v>15</v>
      </c>
      <c r="AU298" s="123">
        <v>7</v>
      </c>
      <c r="AV298" s="123">
        <v>12</v>
      </c>
      <c r="AW298" s="123">
        <v>6</v>
      </c>
      <c r="AX298" s="123">
        <v>7</v>
      </c>
      <c r="AY298" s="123">
        <v>5</v>
      </c>
      <c r="AZ298" s="123">
        <v>4</v>
      </c>
      <c r="BA298" s="125">
        <v>13172.252659574468</v>
      </c>
      <c r="BB298" s="125">
        <v>10536</v>
      </c>
      <c r="BC298" s="123">
        <v>19</v>
      </c>
      <c r="BD298" s="123">
        <v>68</v>
      </c>
      <c r="BE298" s="123">
        <v>210</v>
      </c>
      <c r="BF298" s="123">
        <v>34</v>
      </c>
      <c r="BG298" s="123">
        <v>10</v>
      </c>
      <c r="BH298" s="123">
        <v>14</v>
      </c>
      <c r="BI298" s="123">
        <v>9</v>
      </c>
      <c r="BJ298" s="123">
        <v>7</v>
      </c>
      <c r="BK298" s="123">
        <v>3</v>
      </c>
      <c r="BL298" s="123">
        <v>1</v>
      </c>
      <c r="BM298" s="123">
        <v>0</v>
      </c>
      <c r="BN298" s="123">
        <v>0</v>
      </c>
      <c r="BO298" s="123">
        <v>1</v>
      </c>
      <c r="BP298" s="123">
        <v>0</v>
      </c>
      <c r="BQ298" s="123">
        <v>0</v>
      </c>
      <c r="BR298" s="123">
        <v>0</v>
      </c>
      <c r="BS298" s="123">
        <v>0</v>
      </c>
      <c r="BT298" s="123">
        <v>0</v>
      </c>
      <c r="BU298" s="123">
        <v>0</v>
      </c>
      <c r="BV298" s="123">
        <v>0</v>
      </c>
      <c r="BW298" s="123">
        <v>0</v>
      </c>
      <c r="BX298" s="123">
        <v>31</v>
      </c>
      <c r="BY298" s="125">
        <v>22048.096774193549</v>
      </c>
      <c r="BZ298" s="125">
        <v>17680</v>
      </c>
      <c r="CA298" s="123">
        <v>18</v>
      </c>
      <c r="CB298" s="125">
        <v>6816.3888888888887</v>
      </c>
      <c r="CC298" s="125">
        <v>5199</v>
      </c>
      <c r="CD298" s="123">
        <v>325</v>
      </c>
      <c r="CE298" s="125">
        <v>12723.375384615385</v>
      </c>
      <c r="CF298" s="125">
        <v>10536</v>
      </c>
      <c r="CG298" s="123">
        <v>339</v>
      </c>
      <c r="CH298" s="123">
        <v>30</v>
      </c>
      <c r="CI298" s="123">
        <v>7</v>
      </c>
      <c r="CJ298" s="123">
        <v>0</v>
      </c>
      <c r="CK298" s="123">
        <v>0</v>
      </c>
      <c r="CL298" s="123">
        <v>0</v>
      </c>
      <c r="CM298" s="126">
        <v>0</v>
      </c>
      <c r="CN298" s="123">
        <v>1</v>
      </c>
      <c r="CO298" s="126">
        <v>2.6595744680851063E-3</v>
      </c>
      <c r="CP298" s="123">
        <v>295</v>
      </c>
      <c r="CQ298" s="123">
        <v>0</v>
      </c>
      <c r="CR298" s="126">
        <v>0</v>
      </c>
      <c r="CS298" s="123">
        <v>58</v>
      </c>
      <c r="CT298" s="126">
        <f t="shared" si="53"/>
        <v>0.15425531914893617</v>
      </c>
      <c r="CU298" s="123">
        <v>233</v>
      </c>
      <c r="CV298" s="126">
        <f t="shared" si="54"/>
        <v>0.61968085106382975</v>
      </c>
      <c r="CW298" s="123">
        <v>58</v>
      </c>
      <c r="CX298" s="126">
        <f t="shared" si="55"/>
        <v>0.15425531914893617</v>
      </c>
      <c r="CY298" s="123">
        <v>232</v>
      </c>
      <c r="CZ298" s="126">
        <f t="shared" si="56"/>
        <v>0.61702127659574468</v>
      </c>
      <c r="DA298" s="122" t="s">
        <v>2276</v>
      </c>
      <c r="DB298" s="55"/>
      <c r="DC298" s="55">
        <v>4</v>
      </c>
      <c r="DD298" s="55">
        <v>1</v>
      </c>
      <c r="DE298" s="78" t="s">
        <v>559</v>
      </c>
      <c r="DF298" s="127" t="s">
        <v>560</v>
      </c>
      <c r="DG298" s="78" t="s">
        <v>707</v>
      </c>
      <c r="DH298" s="127" t="s">
        <v>708</v>
      </c>
      <c r="DI298" s="78" t="s">
        <v>520</v>
      </c>
      <c r="DJ298" s="127" t="s">
        <v>686</v>
      </c>
      <c r="DK298" s="78" t="s">
        <v>709</v>
      </c>
      <c r="DL298" s="127" t="s">
        <v>710</v>
      </c>
      <c r="DM298" s="127" t="s">
        <v>711</v>
      </c>
      <c r="DN298" s="55" t="s">
        <v>1897</v>
      </c>
      <c r="DO298" s="68">
        <v>6.83371298405467</v>
      </c>
      <c r="DP298" s="55" t="s">
        <v>1898</v>
      </c>
      <c r="DQ298" s="55" t="s">
        <v>272</v>
      </c>
      <c r="DR298" s="127" t="s">
        <v>567</v>
      </c>
      <c r="DS298" s="169" t="s">
        <v>2310</v>
      </c>
      <c r="DT298" s="77"/>
      <c r="DU298" s="78" t="s">
        <v>519</v>
      </c>
      <c r="DV298" s="123">
        <v>380</v>
      </c>
      <c r="DW298" s="123">
        <v>376</v>
      </c>
      <c r="DX298" s="55">
        <v>2</v>
      </c>
      <c r="DY298" s="55">
        <v>2</v>
      </c>
      <c r="DZ298" s="55">
        <v>76</v>
      </c>
      <c r="EA298" s="55">
        <v>304</v>
      </c>
      <c r="EB298" s="123">
        <v>0</v>
      </c>
      <c r="EC298" s="55">
        <v>0</v>
      </c>
      <c r="ED298" s="55">
        <v>0</v>
      </c>
      <c r="EE298" s="55">
        <v>0</v>
      </c>
      <c r="EF298" s="55">
        <v>0</v>
      </c>
      <c r="EG298" s="55">
        <v>0</v>
      </c>
      <c r="EH298" s="78">
        <v>4</v>
      </c>
      <c r="EI298" s="78">
        <v>1</v>
      </c>
      <c r="EJ298" s="127" t="s">
        <v>268</v>
      </c>
      <c r="EK298" s="127" t="s">
        <v>290</v>
      </c>
      <c r="EL298" s="81">
        <v>26206</v>
      </c>
      <c r="EM298" s="78">
        <v>49</v>
      </c>
      <c r="EN298" s="78" t="s">
        <v>271</v>
      </c>
      <c r="EO298" s="84">
        <v>54589</v>
      </c>
      <c r="EP298" s="78">
        <v>5.15</v>
      </c>
      <c r="EQ298" s="263">
        <v>53208.648424575404</v>
      </c>
      <c r="ER298" s="263">
        <v>223263.92594557401</v>
      </c>
      <c r="ES298" s="84">
        <f t="shared" si="57"/>
        <v>170055.27752099861</v>
      </c>
      <c r="ET298" s="113">
        <f t="shared" si="58"/>
        <v>0.76167825501041175</v>
      </c>
      <c r="EU298" s="55">
        <v>3</v>
      </c>
      <c r="EV298" s="55">
        <v>8</v>
      </c>
      <c r="EW298" s="55" t="s">
        <v>1901</v>
      </c>
      <c r="EX298" s="78" t="s">
        <v>267</v>
      </c>
      <c r="EY298" s="158"/>
      <c r="EZ298" s="158"/>
      <c r="FA298" s="78" t="s">
        <v>267</v>
      </c>
      <c r="FB298" s="55" t="s">
        <v>51</v>
      </c>
      <c r="FC298" s="55" t="s">
        <v>1898</v>
      </c>
      <c r="FD298" s="122"/>
      <c r="FE298" s="55"/>
      <c r="FF298" s="127" t="s">
        <v>267</v>
      </c>
      <c r="FG298" s="55" t="s">
        <v>1904</v>
      </c>
      <c r="FH298" s="78" t="s">
        <v>712</v>
      </c>
      <c r="FI298" s="78" t="s">
        <v>713</v>
      </c>
      <c r="FJ298" s="55">
        <v>3903</v>
      </c>
      <c r="FK298" s="55">
        <v>31</v>
      </c>
      <c r="FL298" s="78" t="s">
        <v>714</v>
      </c>
      <c r="FM298" s="55"/>
      <c r="FN298" s="55" t="s">
        <v>1900</v>
      </c>
      <c r="FO298" s="55" t="s">
        <v>1900</v>
      </c>
      <c r="FP298" s="55">
        <v>0</v>
      </c>
      <c r="FQ298" s="125">
        <v>71366308.715314895</v>
      </c>
      <c r="FR298" s="125">
        <v>187806.07556661815</v>
      </c>
      <c r="FS298" s="55">
        <v>3</v>
      </c>
      <c r="FT298" s="55">
        <v>2</v>
      </c>
      <c r="FU298" s="55">
        <v>0</v>
      </c>
      <c r="FV298" s="125">
        <v>0</v>
      </c>
      <c r="FW298" s="55">
        <v>0</v>
      </c>
      <c r="FX298" s="125">
        <v>21483807.93</v>
      </c>
      <c r="FY298" s="55">
        <v>0</v>
      </c>
      <c r="FZ298" s="125">
        <v>2760000</v>
      </c>
      <c r="GA298" s="55" t="s">
        <v>1900</v>
      </c>
      <c r="GB298" s="55" t="s">
        <v>1900</v>
      </c>
      <c r="GC298" s="55" t="s">
        <v>1900</v>
      </c>
      <c r="GD298" s="124">
        <v>96.55</v>
      </c>
      <c r="GE298" s="124">
        <v>10.9</v>
      </c>
      <c r="GF298" s="125">
        <v>1395859.47</v>
      </c>
      <c r="GG298" s="125">
        <v>3712.3922074468082</v>
      </c>
      <c r="GH298" s="125">
        <v>4752458.32</v>
      </c>
      <c r="GI298" s="125">
        <v>12639.51680851064</v>
      </c>
      <c r="GJ298" s="125">
        <v>256309.92</v>
      </c>
      <c r="GK298" s="125">
        <v>681.67531914893618</v>
      </c>
      <c r="GL298" s="125">
        <v>393557.49</v>
      </c>
      <c r="GM298" s="125">
        <v>1046.6954521276596</v>
      </c>
      <c r="GN298" s="125">
        <v>246543.56</v>
      </c>
      <c r="GO298" s="125">
        <v>655.7009574468085</v>
      </c>
      <c r="GP298" s="125">
        <v>7807.39</v>
      </c>
      <c r="GQ298" s="125">
        <v>20.76433510638298</v>
      </c>
      <c r="GR298" s="125">
        <v>35810.86</v>
      </c>
      <c r="GS298" s="125">
        <v>95.241648936170208</v>
      </c>
      <c r="GT298" s="125">
        <v>3812429.1000000006</v>
      </c>
      <c r="GU298" s="125">
        <v>10139.439095744683</v>
      </c>
      <c r="GV298" s="125">
        <v>-1227710.25</v>
      </c>
      <c r="GW298" s="125">
        <v>-3265.1868351063831</v>
      </c>
      <c r="GX298" s="55">
        <v>0</v>
      </c>
      <c r="GY298" s="55">
        <v>0</v>
      </c>
      <c r="GZ298" s="55">
        <v>0</v>
      </c>
      <c r="HA298" s="55" t="s">
        <v>1901</v>
      </c>
      <c r="HB298" s="172">
        <v>0.94799063267610884</v>
      </c>
      <c r="HC298" s="123">
        <v>83</v>
      </c>
      <c r="HD298" s="153">
        <v>7.3581560283687952E-2</v>
      </c>
      <c r="HE298" s="123">
        <v>6</v>
      </c>
      <c r="HF298" s="153">
        <v>1.5957446808510637E-2</v>
      </c>
      <c r="HG298" s="123">
        <v>1214</v>
      </c>
      <c r="HH298" s="153">
        <v>1.0762411347517731</v>
      </c>
      <c r="HI298" s="123">
        <v>12</v>
      </c>
      <c r="HJ298" s="153">
        <v>3.1914893617021274E-2</v>
      </c>
      <c r="HK298" s="123">
        <v>920</v>
      </c>
      <c r="HL298" s="153">
        <v>0.81560283687943269</v>
      </c>
      <c r="HM298" s="123">
        <v>7</v>
      </c>
      <c r="HN298" s="153">
        <v>1.8617021276595744E-2</v>
      </c>
      <c r="HO298" s="123">
        <v>499</v>
      </c>
      <c r="HP298" s="153">
        <v>0.44237588652482274</v>
      </c>
      <c r="HQ298" s="123">
        <v>205</v>
      </c>
      <c r="HR298" s="153">
        <v>0.18173758865248227</v>
      </c>
      <c r="HS298" s="123">
        <v>5</v>
      </c>
      <c r="HT298" s="153">
        <v>2.5</v>
      </c>
      <c r="HU298" s="123">
        <v>8</v>
      </c>
      <c r="HV298" s="153">
        <v>4</v>
      </c>
      <c r="HW298" s="123">
        <v>179</v>
      </c>
      <c r="HX298" s="123">
        <v>59.666666666666664</v>
      </c>
      <c r="HY298" s="153">
        <v>0.62152777777777779</v>
      </c>
      <c r="HZ298" s="123">
        <v>6402</v>
      </c>
      <c r="IA298" s="153">
        <v>5.6755319148936172</v>
      </c>
      <c r="IB298" s="123">
        <v>12</v>
      </c>
      <c r="IC298" s="153">
        <v>3.1914893617021274E-2</v>
      </c>
      <c r="ID298" s="123">
        <v>4078</v>
      </c>
      <c r="IE298" s="153">
        <v>3.6152482269503543</v>
      </c>
      <c r="IF298" s="123">
        <v>150</v>
      </c>
      <c r="IG298" s="153">
        <v>0.39893617021276595</v>
      </c>
      <c r="IH298" s="123">
        <v>548</v>
      </c>
      <c r="II298" s="153">
        <v>0.48581560283687941</v>
      </c>
      <c r="IJ298" s="123">
        <v>58</v>
      </c>
      <c r="IK298" s="153">
        <v>0.15425531914893617</v>
      </c>
      <c r="IL298" s="95">
        <v>0</v>
      </c>
      <c r="IM298" s="95">
        <v>0</v>
      </c>
      <c r="IN298" s="95">
        <v>0</v>
      </c>
      <c r="IO298" s="95">
        <v>0</v>
      </c>
      <c r="IP298" s="95">
        <v>0</v>
      </c>
      <c r="IQ298" s="113" t="s">
        <v>1900</v>
      </c>
      <c r="IR298" s="113" t="s">
        <v>1900</v>
      </c>
      <c r="IS298" s="113" t="s">
        <v>1900</v>
      </c>
      <c r="IT298" s="95">
        <v>14</v>
      </c>
      <c r="IU298" s="95">
        <v>12</v>
      </c>
      <c r="IV298" s="113">
        <v>3.1914893617021274E-2</v>
      </c>
      <c r="IW298" s="95" t="s">
        <v>1900</v>
      </c>
      <c r="IX298" s="95" t="s">
        <v>1900</v>
      </c>
      <c r="IY298" s="124" t="s">
        <v>1900</v>
      </c>
      <c r="IZ298" s="124" t="s">
        <v>1900</v>
      </c>
      <c r="JA298" s="182" t="s">
        <v>267</v>
      </c>
      <c r="JB298" s="182">
        <v>28</v>
      </c>
      <c r="JC298" s="230">
        <v>7.3684210526315783E-2</v>
      </c>
      <c r="JD298" s="205"/>
    </row>
    <row r="299" spans="1:264" s="35" customFormat="1" ht="29.25" hidden="1" customHeight="1">
      <c r="A299" s="122" t="s">
        <v>557</v>
      </c>
      <c r="B299" s="158" t="s">
        <v>1684</v>
      </c>
      <c r="C299" s="158" t="s">
        <v>1751</v>
      </c>
      <c r="D299" s="55">
        <v>77</v>
      </c>
      <c r="E299" s="158" t="s">
        <v>1191</v>
      </c>
      <c r="F299" s="145">
        <v>77</v>
      </c>
      <c r="G299" s="55" t="s">
        <v>2311</v>
      </c>
      <c r="H299" s="123">
        <v>592</v>
      </c>
      <c r="I299" s="123">
        <v>1451</v>
      </c>
      <c r="J299" s="124">
        <v>2.4510135000000002</v>
      </c>
      <c r="K299" s="124">
        <v>19.070101399999999</v>
      </c>
      <c r="L299" s="123">
        <v>516</v>
      </c>
      <c r="M299" s="123">
        <v>935</v>
      </c>
      <c r="N299" s="123">
        <v>89</v>
      </c>
      <c r="O299" s="123">
        <v>164</v>
      </c>
      <c r="P299" s="123">
        <v>160</v>
      </c>
      <c r="Q299" s="123">
        <v>171</v>
      </c>
      <c r="R299" s="123">
        <v>121</v>
      </c>
      <c r="S299" s="123">
        <v>212</v>
      </c>
      <c r="T299" s="123">
        <v>159</v>
      </c>
      <c r="U299" s="123">
        <v>144</v>
      </c>
      <c r="V299" s="123">
        <v>70</v>
      </c>
      <c r="W299" s="123">
        <v>60</v>
      </c>
      <c r="X299" s="123">
        <v>65</v>
      </c>
      <c r="Y299" s="123">
        <v>27</v>
      </c>
      <c r="Z299" s="123">
        <v>9</v>
      </c>
      <c r="AA299" s="123">
        <v>517</v>
      </c>
      <c r="AB299" s="123">
        <v>133</v>
      </c>
      <c r="AC299" s="123">
        <v>101</v>
      </c>
      <c r="AD299" s="123">
        <v>146</v>
      </c>
      <c r="AE299" s="123">
        <v>773</v>
      </c>
      <c r="AF299" s="123">
        <v>519</v>
      </c>
      <c r="AG299" s="123">
        <v>9</v>
      </c>
      <c r="AH299" s="123">
        <v>4</v>
      </c>
      <c r="AI299" s="123">
        <v>247</v>
      </c>
      <c r="AJ299" s="123">
        <v>76</v>
      </c>
      <c r="AK299" s="123">
        <v>11</v>
      </c>
      <c r="AL299" s="123">
        <v>8</v>
      </c>
      <c r="AM299" s="123">
        <v>49</v>
      </c>
      <c r="AN299" s="125">
        <v>503.69087837837839</v>
      </c>
      <c r="AO299" s="125">
        <v>400</v>
      </c>
      <c r="AP299" s="123">
        <v>24</v>
      </c>
      <c r="AQ299" s="123">
        <v>57</v>
      </c>
      <c r="AR299" s="123">
        <v>141</v>
      </c>
      <c r="AS299" s="123">
        <v>71</v>
      </c>
      <c r="AT299" s="123">
        <v>77</v>
      </c>
      <c r="AU299" s="123">
        <v>56</v>
      </c>
      <c r="AV299" s="123">
        <v>35</v>
      </c>
      <c r="AW299" s="123">
        <v>30</v>
      </c>
      <c r="AX299" s="123">
        <v>15</v>
      </c>
      <c r="AY299" s="123">
        <v>19</v>
      </c>
      <c r="AZ299" s="123">
        <v>67</v>
      </c>
      <c r="BA299" s="125">
        <v>23799.174061433449</v>
      </c>
      <c r="BB299" s="125">
        <v>18834</v>
      </c>
      <c r="BC299" s="123">
        <v>50</v>
      </c>
      <c r="BD299" s="123">
        <v>104</v>
      </c>
      <c r="BE299" s="123">
        <v>100</v>
      </c>
      <c r="BF299" s="123">
        <v>58</v>
      </c>
      <c r="BG299" s="123">
        <v>69</v>
      </c>
      <c r="BH299" s="123">
        <v>46</v>
      </c>
      <c r="BI299" s="123">
        <v>37</v>
      </c>
      <c r="BJ299" s="123">
        <v>27</v>
      </c>
      <c r="BK299" s="123">
        <v>25</v>
      </c>
      <c r="BL299" s="123">
        <v>21</v>
      </c>
      <c r="BM299" s="123">
        <v>12</v>
      </c>
      <c r="BN299" s="123">
        <v>2</v>
      </c>
      <c r="BO299" s="123">
        <v>5</v>
      </c>
      <c r="BP299" s="123">
        <v>5</v>
      </c>
      <c r="BQ299" s="123">
        <v>7</v>
      </c>
      <c r="BR299" s="123">
        <v>5</v>
      </c>
      <c r="BS299" s="123">
        <v>3</v>
      </c>
      <c r="BT299" s="123">
        <v>0</v>
      </c>
      <c r="BU299" s="123">
        <v>1</v>
      </c>
      <c r="BV299" s="123">
        <v>0</v>
      </c>
      <c r="BW299" s="123">
        <v>9</v>
      </c>
      <c r="BX299" s="123">
        <v>325</v>
      </c>
      <c r="BY299" s="125">
        <v>32647.421538461538</v>
      </c>
      <c r="BZ299" s="125">
        <v>27497</v>
      </c>
      <c r="CA299" s="123">
        <v>107</v>
      </c>
      <c r="CB299" s="125">
        <v>12412.009345794393</v>
      </c>
      <c r="CC299" s="125">
        <v>9468</v>
      </c>
      <c r="CD299" s="123">
        <v>169</v>
      </c>
      <c r="CE299" s="125">
        <v>14457.763313609468</v>
      </c>
      <c r="CF299" s="125">
        <v>11124</v>
      </c>
      <c r="CG299" s="123">
        <v>407</v>
      </c>
      <c r="CH299" s="123">
        <v>106</v>
      </c>
      <c r="CI299" s="123">
        <v>52</v>
      </c>
      <c r="CJ299" s="123">
        <v>17</v>
      </c>
      <c r="CK299" s="123">
        <v>3</v>
      </c>
      <c r="CL299" s="123">
        <v>4</v>
      </c>
      <c r="CM299" s="126">
        <v>6.7567567567567571E-3</v>
      </c>
      <c r="CN299" s="123">
        <v>19</v>
      </c>
      <c r="CO299" s="126">
        <v>3.2094594594594593E-2</v>
      </c>
      <c r="CP299" s="123">
        <v>296</v>
      </c>
      <c r="CQ299" s="123">
        <v>111</v>
      </c>
      <c r="CR299" s="126">
        <v>7.649896623018608E-2</v>
      </c>
      <c r="CS299" s="123">
        <v>24</v>
      </c>
      <c r="CT299" s="126">
        <f t="shared" si="53"/>
        <v>4.0540540540540543E-2</v>
      </c>
      <c r="CU299" s="123">
        <v>303</v>
      </c>
      <c r="CV299" s="126">
        <f t="shared" si="54"/>
        <v>0.51182432432432434</v>
      </c>
      <c r="CW299" s="123">
        <v>4</v>
      </c>
      <c r="CX299" s="126">
        <f t="shared" si="55"/>
        <v>6.7567567567567571E-3</v>
      </c>
      <c r="CY299" s="123">
        <v>93</v>
      </c>
      <c r="CZ299" s="126">
        <f t="shared" si="56"/>
        <v>0.1570945945945946</v>
      </c>
      <c r="DA299" s="122" t="s">
        <v>2276</v>
      </c>
      <c r="DB299" s="55"/>
      <c r="DC299" s="55">
        <v>25</v>
      </c>
      <c r="DD299" s="55">
        <v>12</v>
      </c>
      <c r="DE299" s="78" t="s">
        <v>559</v>
      </c>
      <c r="DF299" s="127" t="s">
        <v>560</v>
      </c>
      <c r="DG299" s="78" t="s">
        <v>561</v>
      </c>
      <c r="DH299" s="127" t="s">
        <v>562</v>
      </c>
      <c r="DI299" s="78" t="s">
        <v>520</v>
      </c>
      <c r="DJ299" s="127" t="s">
        <v>686</v>
      </c>
      <c r="DK299" s="78" t="s">
        <v>709</v>
      </c>
      <c r="DL299" s="127" t="s">
        <v>710</v>
      </c>
      <c r="DM299" s="127" t="s">
        <v>711</v>
      </c>
      <c r="DN299" s="55" t="s">
        <v>1897</v>
      </c>
      <c r="DO299" s="68">
        <v>9.2409240924092408</v>
      </c>
      <c r="DP299" s="55" t="s">
        <v>1898</v>
      </c>
      <c r="DQ299" s="55" t="s">
        <v>272</v>
      </c>
      <c r="DR299" s="127" t="s">
        <v>567</v>
      </c>
      <c r="DS299" s="169" t="s">
        <v>2312</v>
      </c>
      <c r="DT299" s="78">
        <v>2028</v>
      </c>
      <c r="DU299" s="78" t="s">
        <v>267</v>
      </c>
      <c r="DV299" s="123">
        <v>607</v>
      </c>
      <c r="DW299" s="123">
        <v>597</v>
      </c>
      <c r="DX299" s="55">
        <v>9</v>
      </c>
      <c r="DY299" s="55">
        <v>1</v>
      </c>
      <c r="DZ299" s="55">
        <v>1</v>
      </c>
      <c r="EA299" s="55">
        <v>67</v>
      </c>
      <c r="EB299" s="123">
        <v>358</v>
      </c>
      <c r="EC299" s="55">
        <v>168</v>
      </c>
      <c r="ED299" s="55">
        <v>13</v>
      </c>
      <c r="EE299" s="55">
        <v>0</v>
      </c>
      <c r="EF299" s="55">
        <v>0</v>
      </c>
      <c r="EG299" s="55">
        <v>0</v>
      </c>
      <c r="EH299" s="78">
        <v>22</v>
      </c>
      <c r="EI299" s="78">
        <v>0</v>
      </c>
      <c r="EJ299" s="127" t="s">
        <v>268</v>
      </c>
      <c r="EK299" s="127" t="s">
        <v>269</v>
      </c>
      <c r="EL299" s="81">
        <v>19970</v>
      </c>
      <c r="EM299" s="78">
        <v>66</v>
      </c>
      <c r="EN299" s="78" t="s">
        <v>1192</v>
      </c>
      <c r="EO299" s="84">
        <v>124890</v>
      </c>
      <c r="EP299" s="78">
        <v>21.75</v>
      </c>
      <c r="EQ299" s="263">
        <v>119760.467984786</v>
      </c>
      <c r="ER299" s="263">
        <v>943519.25461474096</v>
      </c>
      <c r="ES299" s="84">
        <f t="shared" si="57"/>
        <v>823758.78662995494</v>
      </c>
      <c r="ET299" s="113">
        <f t="shared" si="58"/>
        <v>0.873070456804099</v>
      </c>
      <c r="EU299" s="55">
        <v>4</v>
      </c>
      <c r="EV299" s="55">
        <v>12</v>
      </c>
      <c r="EW299" s="55" t="s">
        <v>1898</v>
      </c>
      <c r="EX299" s="78" t="s">
        <v>1193</v>
      </c>
      <c r="EY299" s="158"/>
      <c r="EZ299" s="158"/>
      <c r="FA299" s="78" t="s">
        <v>267</v>
      </c>
      <c r="FB299" s="55" t="s">
        <v>51</v>
      </c>
      <c r="FC299" s="55" t="s">
        <v>1898</v>
      </c>
      <c r="FD299" s="122"/>
      <c r="FE299" s="55"/>
      <c r="FF299" s="127" t="s">
        <v>267</v>
      </c>
      <c r="FG299" s="55" t="s">
        <v>1904</v>
      </c>
      <c r="FH299" s="78" t="s">
        <v>1194</v>
      </c>
      <c r="FI299" s="78" t="s">
        <v>1195</v>
      </c>
      <c r="FJ299" s="55">
        <v>3903</v>
      </c>
      <c r="FK299" s="55">
        <v>31</v>
      </c>
      <c r="FL299" s="78" t="s">
        <v>1196</v>
      </c>
      <c r="FM299" s="55" t="s">
        <v>1901</v>
      </c>
      <c r="FN299" s="55" t="s">
        <v>1954</v>
      </c>
      <c r="FO299" s="55" t="s">
        <v>1900</v>
      </c>
      <c r="FP299" s="55">
        <v>4</v>
      </c>
      <c r="FQ299" s="125">
        <v>132007964.73499043</v>
      </c>
      <c r="FR299" s="125">
        <v>217476.05392914405</v>
      </c>
      <c r="FS299" s="55">
        <v>3</v>
      </c>
      <c r="FT299" s="55">
        <v>2.25</v>
      </c>
      <c r="FU299" s="55">
        <v>0</v>
      </c>
      <c r="FV299" s="125">
        <v>0</v>
      </c>
      <c r="FW299" s="55">
        <v>0</v>
      </c>
      <c r="FX299" s="125">
        <v>1000000</v>
      </c>
      <c r="FY299" s="55">
        <v>0</v>
      </c>
      <c r="FZ299" s="125">
        <v>393000</v>
      </c>
      <c r="GA299" s="55" t="s">
        <v>1900</v>
      </c>
      <c r="GB299" s="55" t="s">
        <v>1900</v>
      </c>
      <c r="GC299" s="55" t="s">
        <v>1900</v>
      </c>
      <c r="GD299" s="124">
        <v>89.57</v>
      </c>
      <c r="GE299" s="124">
        <v>45.56</v>
      </c>
      <c r="GF299" s="125">
        <v>3433251.0500000003</v>
      </c>
      <c r="GG299" s="125">
        <v>5750.8392797319939</v>
      </c>
      <c r="GH299" s="125">
        <v>8596654.0100000016</v>
      </c>
      <c r="GI299" s="125">
        <v>14399.755460636519</v>
      </c>
      <c r="GJ299" s="125">
        <v>635991.04000000004</v>
      </c>
      <c r="GK299" s="125">
        <v>1065.3116247906198</v>
      </c>
      <c r="GL299" s="125">
        <v>623440.64000000001</v>
      </c>
      <c r="GM299" s="125">
        <v>1044.2891792294809</v>
      </c>
      <c r="GN299" s="125">
        <v>710368.81</v>
      </c>
      <c r="GO299" s="125">
        <v>1189.8975041876047</v>
      </c>
      <c r="GP299" s="125">
        <v>23596.560000000001</v>
      </c>
      <c r="GQ299" s="125">
        <v>39.525226130653266</v>
      </c>
      <c r="GR299" s="125">
        <v>62903.3</v>
      </c>
      <c r="GS299" s="125">
        <v>105.36566164154104</v>
      </c>
      <c r="GT299" s="125">
        <v>6540353.6600000011</v>
      </c>
      <c r="GU299" s="125">
        <v>10955.366264656619</v>
      </c>
      <c r="GV299" s="125">
        <v>-1059618.6500000013</v>
      </c>
      <c r="GW299" s="125">
        <v>-1774.905611390287</v>
      </c>
      <c r="GX299" s="55">
        <v>0</v>
      </c>
      <c r="GY299" s="55">
        <v>0</v>
      </c>
      <c r="GZ299" s="55">
        <v>0</v>
      </c>
      <c r="HA299" s="55" t="s">
        <v>1898</v>
      </c>
      <c r="HB299" s="172">
        <v>0.52106048691274975</v>
      </c>
      <c r="HC299" s="123">
        <v>392</v>
      </c>
      <c r="HD299" s="153">
        <v>0.2188721384701284</v>
      </c>
      <c r="HE299" s="123">
        <v>4</v>
      </c>
      <c r="HF299" s="153">
        <v>6.7001675041876048E-3</v>
      </c>
      <c r="HG299" s="123">
        <v>3159</v>
      </c>
      <c r="HH299" s="153">
        <v>1.7638190954773869</v>
      </c>
      <c r="HI299" s="123">
        <v>38</v>
      </c>
      <c r="HJ299" s="153">
        <v>6.3651591289782247E-2</v>
      </c>
      <c r="HK299" s="123">
        <v>1241</v>
      </c>
      <c r="HL299" s="153">
        <v>0.69290898939140144</v>
      </c>
      <c r="HM299" s="123">
        <v>5</v>
      </c>
      <c r="HN299" s="153">
        <v>8.3752093802345051E-3</v>
      </c>
      <c r="HO299" s="123">
        <v>706</v>
      </c>
      <c r="HP299" s="153">
        <v>0.39419318816303744</v>
      </c>
      <c r="HQ299" s="123">
        <v>554</v>
      </c>
      <c r="HR299" s="153">
        <v>0.30932439977666104</v>
      </c>
      <c r="HS299" s="123">
        <v>1</v>
      </c>
      <c r="HT299" s="153">
        <v>0.5</v>
      </c>
      <c r="HU299" s="123">
        <v>16</v>
      </c>
      <c r="HV299" s="153">
        <v>8</v>
      </c>
      <c r="HW299" s="123">
        <v>237</v>
      </c>
      <c r="HX299" s="123">
        <v>79</v>
      </c>
      <c r="HY299" s="153">
        <v>0.54861111111111116</v>
      </c>
      <c r="HZ299" s="123">
        <v>17264</v>
      </c>
      <c r="IA299" s="153">
        <v>9.6393076493579013</v>
      </c>
      <c r="IB299" s="123">
        <v>36</v>
      </c>
      <c r="IC299" s="153">
        <v>6.030150753768844E-2</v>
      </c>
      <c r="ID299" s="123">
        <v>9145</v>
      </c>
      <c r="IE299" s="153">
        <v>5.106085985482971</v>
      </c>
      <c r="IF299" s="123">
        <v>355</v>
      </c>
      <c r="IG299" s="153">
        <v>0.59463986599664986</v>
      </c>
      <c r="IH299" s="123">
        <v>1118</v>
      </c>
      <c r="II299" s="153">
        <v>0.62423227247347857</v>
      </c>
      <c r="IJ299" s="123">
        <v>454</v>
      </c>
      <c r="IK299" s="153">
        <v>0.76046901172529313</v>
      </c>
      <c r="IL299" s="95">
        <v>92</v>
      </c>
      <c r="IM299" s="95">
        <v>46</v>
      </c>
      <c r="IN299" s="95">
        <v>20</v>
      </c>
      <c r="IO299" s="95">
        <v>45</v>
      </c>
      <c r="IP299" s="95">
        <v>19</v>
      </c>
      <c r="IQ299" s="113">
        <v>97.83</v>
      </c>
      <c r="IR299" s="113">
        <v>95</v>
      </c>
      <c r="IS299" s="113">
        <v>1.75</v>
      </c>
      <c r="IT299" s="95">
        <v>41</v>
      </c>
      <c r="IU299" s="95">
        <v>6</v>
      </c>
      <c r="IV299" s="113">
        <v>1.0050251256281407E-2</v>
      </c>
      <c r="IW299" s="95">
        <v>2</v>
      </c>
      <c r="IX299" s="95">
        <v>15</v>
      </c>
      <c r="IY299" s="124">
        <f>(IW299/$DW299)*100</f>
        <v>0.33500837520938026</v>
      </c>
      <c r="IZ299" s="124">
        <f>(IX299/$DW299)*100</f>
        <v>2.512562814070352</v>
      </c>
      <c r="JA299" s="182" t="s">
        <v>272</v>
      </c>
      <c r="JB299" s="182">
        <v>31</v>
      </c>
      <c r="JC299" s="230">
        <v>5.1070840197693576E-2</v>
      </c>
      <c r="JD299" s="205"/>
    </row>
    <row r="300" spans="1:264" s="35" customFormat="1" ht="29.25" hidden="1" customHeight="1">
      <c r="A300" s="122" t="s">
        <v>557</v>
      </c>
      <c r="B300" s="158" t="s">
        <v>1684</v>
      </c>
      <c r="C300" s="158" t="s">
        <v>1715</v>
      </c>
      <c r="D300" s="55">
        <v>35</v>
      </c>
      <c r="E300" s="158" t="s">
        <v>1272</v>
      </c>
      <c r="F300" s="145">
        <v>314</v>
      </c>
      <c r="G300" s="55" t="s">
        <v>2313</v>
      </c>
      <c r="H300" s="123">
        <v>275</v>
      </c>
      <c r="I300" s="123">
        <v>349</v>
      </c>
      <c r="J300" s="124">
        <v>1.2690908999999999</v>
      </c>
      <c r="K300" s="124">
        <v>13.188363600000001</v>
      </c>
      <c r="L300" s="123">
        <v>122</v>
      </c>
      <c r="M300" s="123">
        <v>227</v>
      </c>
      <c r="N300" s="123">
        <v>0</v>
      </c>
      <c r="O300" s="123">
        <v>0</v>
      </c>
      <c r="P300" s="123">
        <v>0</v>
      </c>
      <c r="Q300" s="123">
        <v>0</v>
      </c>
      <c r="R300" s="123">
        <v>0</v>
      </c>
      <c r="S300" s="123">
        <v>0</v>
      </c>
      <c r="T300" s="123">
        <v>0</v>
      </c>
      <c r="U300" s="123">
        <v>0</v>
      </c>
      <c r="V300" s="123">
        <v>3</v>
      </c>
      <c r="W300" s="123">
        <v>8</v>
      </c>
      <c r="X300" s="123">
        <v>112</v>
      </c>
      <c r="Y300" s="123">
        <v>157</v>
      </c>
      <c r="Z300" s="123">
        <v>69</v>
      </c>
      <c r="AA300" s="123">
        <v>0</v>
      </c>
      <c r="AB300" s="123">
        <v>344</v>
      </c>
      <c r="AC300" s="123">
        <v>338</v>
      </c>
      <c r="AD300" s="123">
        <v>198</v>
      </c>
      <c r="AE300" s="123">
        <v>24</v>
      </c>
      <c r="AF300" s="123">
        <v>70</v>
      </c>
      <c r="AG300" s="123">
        <v>52</v>
      </c>
      <c r="AH300" s="123">
        <v>5</v>
      </c>
      <c r="AI300" s="123">
        <v>215</v>
      </c>
      <c r="AJ300" s="123">
        <v>80</v>
      </c>
      <c r="AK300" s="123">
        <v>22</v>
      </c>
      <c r="AL300" s="123">
        <v>10</v>
      </c>
      <c r="AM300" s="123">
        <v>12</v>
      </c>
      <c r="AN300" s="125">
        <v>348.92363636363638</v>
      </c>
      <c r="AO300" s="125">
        <v>259</v>
      </c>
      <c r="AP300" s="123">
        <v>3</v>
      </c>
      <c r="AQ300" s="123">
        <v>9</v>
      </c>
      <c r="AR300" s="123">
        <v>144</v>
      </c>
      <c r="AS300" s="123">
        <v>71</v>
      </c>
      <c r="AT300" s="123">
        <v>17</v>
      </c>
      <c r="AU300" s="123">
        <v>11</v>
      </c>
      <c r="AV300" s="123">
        <v>1</v>
      </c>
      <c r="AW300" s="123">
        <v>4</v>
      </c>
      <c r="AX300" s="123">
        <v>6</v>
      </c>
      <c r="AY300" s="123">
        <v>3</v>
      </c>
      <c r="AZ300" s="123">
        <v>6</v>
      </c>
      <c r="BA300" s="125">
        <v>14923.98909090909</v>
      </c>
      <c r="BB300" s="125">
        <v>10788</v>
      </c>
      <c r="BC300" s="123">
        <v>7</v>
      </c>
      <c r="BD300" s="123">
        <v>28</v>
      </c>
      <c r="BE300" s="123">
        <v>144</v>
      </c>
      <c r="BF300" s="123">
        <v>59</v>
      </c>
      <c r="BG300" s="123">
        <v>15</v>
      </c>
      <c r="BH300" s="123">
        <v>3</v>
      </c>
      <c r="BI300" s="123">
        <v>6</v>
      </c>
      <c r="BJ300" s="123">
        <v>5</v>
      </c>
      <c r="BK300" s="123">
        <v>2</v>
      </c>
      <c r="BL300" s="123">
        <v>1</v>
      </c>
      <c r="BM300" s="123">
        <v>0</v>
      </c>
      <c r="BN300" s="123">
        <v>1</v>
      </c>
      <c r="BO300" s="123">
        <v>1</v>
      </c>
      <c r="BP300" s="123">
        <v>2</v>
      </c>
      <c r="BQ300" s="123">
        <v>0</v>
      </c>
      <c r="BR300" s="123">
        <v>0</v>
      </c>
      <c r="BS300" s="123">
        <v>0</v>
      </c>
      <c r="BT300" s="123">
        <v>0</v>
      </c>
      <c r="BU300" s="123">
        <v>0</v>
      </c>
      <c r="BV300" s="123">
        <v>0</v>
      </c>
      <c r="BW300" s="123">
        <v>1</v>
      </c>
      <c r="BX300" s="123">
        <v>13</v>
      </c>
      <c r="BY300" s="125">
        <v>39884</v>
      </c>
      <c r="BZ300" s="125">
        <v>34392</v>
      </c>
      <c r="CA300" s="123">
        <v>8</v>
      </c>
      <c r="CB300" s="125">
        <v>4576.5</v>
      </c>
      <c r="CC300" s="125">
        <v>4140</v>
      </c>
      <c r="CD300" s="123">
        <v>254</v>
      </c>
      <c r="CE300" s="125">
        <v>13972.413385826772</v>
      </c>
      <c r="CF300" s="125">
        <v>10768.5</v>
      </c>
      <c r="CG300" s="123">
        <v>250</v>
      </c>
      <c r="CH300" s="123">
        <v>16</v>
      </c>
      <c r="CI300" s="123">
        <v>7</v>
      </c>
      <c r="CJ300" s="123">
        <v>1</v>
      </c>
      <c r="CK300" s="123">
        <v>1</v>
      </c>
      <c r="CL300" s="123">
        <v>1</v>
      </c>
      <c r="CM300" s="126">
        <v>3.6363636363636364E-3</v>
      </c>
      <c r="CN300" s="123">
        <v>3</v>
      </c>
      <c r="CO300" s="126">
        <v>1.090909090909091E-2</v>
      </c>
      <c r="CP300" s="123">
        <v>195</v>
      </c>
      <c r="CQ300" s="123">
        <v>0</v>
      </c>
      <c r="CR300" s="126">
        <v>0</v>
      </c>
      <c r="CS300" s="123">
        <v>38</v>
      </c>
      <c r="CT300" s="126">
        <f t="shared" si="53"/>
        <v>0.13818181818181818</v>
      </c>
      <c r="CU300" s="123">
        <v>7</v>
      </c>
      <c r="CV300" s="126">
        <f t="shared" si="54"/>
        <v>2.5454545454545455E-2</v>
      </c>
      <c r="CW300" s="123">
        <v>38</v>
      </c>
      <c r="CX300" s="126">
        <f t="shared" si="55"/>
        <v>0.13818181818181818</v>
      </c>
      <c r="CY300" s="123">
        <v>7</v>
      </c>
      <c r="CZ300" s="126">
        <f t="shared" si="56"/>
        <v>2.5454545454545455E-2</v>
      </c>
      <c r="DA300" s="122" t="s">
        <v>2276</v>
      </c>
      <c r="DB300" s="55"/>
      <c r="DC300" s="55">
        <v>11</v>
      </c>
      <c r="DD300" s="55">
        <v>0</v>
      </c>
      <c r="DE300" s="78" t="s">
        <v>559</v>
      </c>
      <c r="DF300" s="127" t="s">
        <v>560</v>
      </c>
      <c r="DG300" s="78" t="s">
        <v>1273</v>
      </c>
      <c r="DH300" s="127" t="s">
        <v>1274</v>
      </c>
      <c r="DI300" s="78" t="s">
        <v>520</v>
      </c>
      <c r="DJ300" s="127" t="s">
        <v>686</v>
      </c>
      <c r="DK300" s="78" t="s">
        <v>709</v>
      </c>
      <c r="DL300" s="127" t="s">
        <v>710</v>
      </c>
      <c r="DM300" s="127" t="s">
        <v>711</v>
      </c>
      <c r="DN300" s="55" t="s">
        <v>1897</v>
      </c>
      <c r="DO300" s="68">
        <v>5.7471264367816088</v>
      </c>
      <c r="DP300" s="55" t="s">
        <v>1898</v>
      </c>
      <c r="DQ300" s="55" t="s">
        <v>272</v>
      </c>
      <c r="DR300" s="127" t="s">
        <v>567</v>
      </c>
      <c r="DS300" s="169" t="s">
        <v>2314</v>
      </c>
      <c r="DT300" s="77"/>
      <c r="DU300" s="78" t="s">
        <v>519</v>
      </c>
      <c r="DV300" s="123">
        <v>277</v>
      </c>
      <c r="DW300" s="123">
        <v>275</v>
      </c>
      <c r="DX300" s="55">
        <v>1</v>
      </c>
      <c r="DY300" s="55">
        <v>1</v>
      </c>
      <c r="DZ300" s="55">
        <v>1</v>
      </c>
      <c r="EA300" s="55">
        <v>246</v>
      </c>
      <c r="EB300" s="123">
        <v>30</v>
      </c>
      <c r="EC300" s="55">
        <v>0</v>
      </c>
      <c r="ED300" s="55">
        <v>0</v>
      </c>
      <c r="EE300" s="55">
        <v>0</v>
      </c>
      <c r="EF300" s="55">
        <v>0</v>
      </c>
      <c r="EG300" s="55">
        <v>0</v>
      </c>
      <c r="EH300" s="78">
        <v>1</v>
      </c>
      <c r="EI300" s="78">
        <v>0</v>
      </c>
      <c r="EJ300" s="127" t="s">
        <v>268</v>
      </c>
      <c r="EK300" s="127" t="s">
        <v>290</v>
      </c>
      <c r="EL300" s="81">
        <v>30875</v>
      </c>
      <c r="EM300" s="78">
        <v>36</v>
      </c>
      <c r="EN300" s="78" t="s">
        <v>334</v>
      </c>
      <c r="EO300" s="84">
        <v>29107</v>
      </c>
      <c r="EP300" s="78">
        <v>2.7800000000000002</v>
      </c>
      <c r="EQ300" s="263">
        <v>28664.416810000799</v>
      </c>
      <c r="ER300" s="263">
        <v>110236.91436262301</v>
      </c>
      <c r="ES300" s="84">
        <f t="shared" si="57"/>
        <v>81572.497552622212</v>
      </c>
      <c r="ET300" s="113">
        <f t="shared" si="58"/>
        <v>0.73997442711694972</v>
      </c>
      <c r="EU300" s="55">
        <v>5</v>
      </c>
      <c r="EV300" s="55">
        <v>4</v>
      </c>
      <c r="EW300" s="55" t="s">
        <v>1901</v>
      </c>
      <c r="EX300" s="78" t="s">
        <v>267</v>
      </c>
      <c r="EY300" s="158" t="s">
        <v>1275</v>
      </c>
      <c r="EZ300" s="158" t="s">
        <v>2315</v>
      </c>
      <c r="FA300" s="78" t="s">
        <v>267</v>
      </c>
      <c r="FB300" s="55" t="s">
        <v>51</v>
      </c>
      <c r="FC300" s="55" t="s">
        <v>1901</v>
      </c>
      <c r="FD300" s="122"/>
      <c r="FE300" s="55"/>
      <c r="FF300" s="127" t="s">
        <v>272</v>
      </c>
      <c r="FG300" s="55" t="s">
        <v>1904</v>
      </c>
      <c r="FH300" s="78" t="s">
        <v>1105</v>
      </c>
      <c r="FI300" s="78" t="s">
        <v>1276</v>
      </c>
      <c r="FJ300" s="55">
        <v>3903</v>
      </c>
      <c r="FK300" s="55">
        <v>31</v>
      </c>
      <c r="FL300" s="78" t="s">
        <v>714</v>
      </c>
      <c r="FM300" s="55"/>
      <c r="FN300" s="55" t="s">
        <v>2316</v>
      </c>
      <c r="FO300" s="55" t="s">
        <v>1900</v>
      </c>
      <c r="FP300" s="55">
        <v>0</v>
      </c>
      <c r="FQ300" s="125">
        <v>23962342.856413834</v>
      </c>
      <c r="FR300" s="125">
        <v>86506.652911241283</v>
      </c>
      <c r="FS300" s="55">
        <v>3</v>
      </c>
      <c r="FT300" s="55">
        <v>2.66</v>
      </c>
      <c r="FU300" s="55">
        <v>0</v>
      </c>
      <c r="FV300" s="125">
        <v>0</v>
      </c>
      <c r="FW300" s="55">
        <v>0</v>
      </c>
      <c r="FX300" s="125">
        <v>5926484.3300000001</v>
      </c>
      <c r="FY300" s="55">
        <v>0</v>
      </c>
      <c r="FZ300" s="125">
        <v>600046.06999999995</v>
      </c>
      <c r="GA300" s="55" t="s">
        <v>1900</v>
      </c>
      <c r="GB300" s="55" t="s">
        <v>1900</v>
      </c>
      <c r="GC300" s="55" t="s">
        <v>1900</v>
      </c>
      <c r="GD300" s="124">
        <v>98.04</v>
      </c>
      <c r="GE300" s="124">
        <v>5.82</v>
      </c>
      <c r="GF300" s="125">
        <v>864781.62</v>
      </c>
      <c r="GG300" s="125">
        <v>3144.6604363636366</v>
      </c>
      <c r="GH300" s="125">
        <v>3387414.66</v>
      </c>
      <c r="GI300" s="125">
        <v>12317.871490909092</v>
      </c>
      <c r="GJ300" s="125">
        <v>104603.57</v>
      </c>
      <c r="GK300" s="125">
        <v>380.37661818181823</v>
      </c>
      <c r="GL300" s="125">
        <v>285925.28999999998</v>
      </c>
      <c r="GM300" s="125">
        <v>1039.7283272727273</v>
      </c>
      <c r="GN300" s="125">
        <v>80213.31</v>
      </c>
      <c r="GO300" s="125">
        <v>291.68476363636364</v>
      </c>
      <c r="GP300" s="125">
        <v>16033.41</v>
      </c>
      <c r="GQ300" s="125">
        <v>58.303309090909089</v>
      </c>
      <c r="GR300" s="125">
        <v>14671.36</v>
      </c>
      <c r="GS300" s="125">
        <v>53.3504</v>
      </c>
      <c r="GT300" s="125">
        <v>2885967.72</v>
      </c>
      <c r="GU300" s="125">
        <v>10494.428072727273</v>
      </c>
      <c r="GV300" s="125">
        <v>-947221.7200000002</v>
      </c>
      <c r="GW300" s="125">
        <v>-3444.4426181818189</v>
      </c>
      <c r="GX300" s="55">
        <v>0</v>
      </c>
      <c r="GY300" s="55">
        <v>0</v>
      </c>
      <c r="GZ300" s="55">
        <v>0</v>
      </c>
      <c r="HA300" s="55" t="s">
        <v>1898</v>
      </c>
      <c r="HB300" s="172">
        <v>0.41503129367161645</v>
      </c>
      <c r="HC300" s="123">
        <v>19</v>
      </c>
      <c r="HD300" s="153">
        <v>2.3030303030303029E-2</v>
      </c>
      <c r="HE300" s="123">
        <v>0</v>
      </c>
      <c r="HF300" s="153">
        <v>0</v>
      </c>
      <c r="HG300" s="123">
        <v>660</v>
      </c>
      <c r="HH300" s="153">
        <v>0.8</v>
      </c>
      <c r="HI300" s="123">
        <v>3</v>
      </c>
      <c r="HJ300" s="153">
        <v>1.090909090909091E-2</v>
      </c>
      <c r="HK300" s="123">
        <v>813</v>
      </c>
      <c r="HL300" s="153">
        <v>0.98545454545454547</v>
      </c>
      <c r="HM300" s="123">
        <v>0</v>
      </c>
      <c r="HN300" s="153">
        <v>0</v>
      </c>
      <c r="HO300" s="123">
        <v>138</v>
      </c>
      <c r="HP300" s="153">
        <v>0.16727272727272727</v>
      </c>
      <c r="HQ300" s="123">
        <v>81</v>
      </c>
      <c r="HR300" s="153">
        <v>9.8181818181818176E-2</v>
      </c>
      <c r="HS300" s="123">
        <v>1</v>
      </c>
      <c r="HT300" s="153">
        <v>0.5</v>
      </c>
      <c r="HU300" s="123">
        <v>1</v>
      </c>
      <c r="HV300" s="153">
        <v>0.5</v>
      </c>
      <c r="HW300" s="123">
        <v>42</v>
      </c>
      <c r="HX300" s="123">
        <v>14</v>
      </c>
      <c r="HY300" s="153">
        <v>0.29166666666666669</v>
      </c>
      <c r="HZ300" s="123">
        <v>3897</v>
      </c>
      <c r="IA300" s="153">
        <v>4.7236363636363636</v>
      </c>
      <c r="IB300" s="123">
        <v>11</v>
      </c>
      <c r="IC300" s="153">
        <v>0.04</v>
      </c>
      <c r="ID300" s="123">
        <v>2156</v>
      </c>
      <c r="IE300" s="153">
        <v>2.6133333333333333</v>
      </c>
      <c r="IF300" s="123">
        <v>70</v>
      </c>
      <c r="IG300" s="153">
        <v>0.25454545454545452</v>
      </c>
      <c r="IH300" s="123">
        <v>420</v>
      </c>
      <c r="II300" s="153">
        <v>0.50909090909090904</v>
      </c>
      <c r="IJ300" s="123">
        <v>18</v>
      </c>
      <c r="IK300" s="153">
        <v>6.545454545454546E-2</v>
      </c>
      <c r="IL300" s="95">
        <v>0</v>
      </c>
      <c r="IM300" s="95">
        <v>0</v>
      </c>
      <c r="IN300" s="95">
        <v>0</v>
      </c>
      <c r="IO300" s="95">
        <v>0</v>
      </c>
      <c r="IP300" s="95">
        <v>0</v>
      </c>
      <c r="IQ300" s="113" t="s">
        <v>1900</v>
      </c>
      <c r="IR300" s="113" t="s">
        <v>1900</v>
      </c>
      <c r="IS300" s="113" t="s">
        <v>1900</v>
      </c>
      <c r="IT300" s="95">
        <v>74.95</v>
      </c>
      <c r="IU300" s="95">
        <v>6</v>
      </c>
      <c r="IV300" s="113">
        <v>2.181818181818182E-2</v>
      </c>
      <c r="IW300" s="95" t="s">
        <v>1900</v>
      </c>
      <c r="IX300" s="95" t="s">
        <v>1900</v>
      </c>
      <c r="IY300" s="124" t="s">
        <v>1900</v>
      </c>
      <c r="IZ300" s="124" t="s">
        <v>1900</v>
      </c>
      <c r="JA300" s="182" t="s">
        <v>267</v>
      </c>
      <c r="JB300" s="182">
        <v>16</v>
      </c>
      <c r="JC300" s="230">
        <v>5.7761732851985562E-2</v>
      </c>
      <c r="JD300" s="205"/>
    </row>
    <row r="301" spans="1:264" s="35" customFormat="1" ht="29.25" hidden="1" customHeight="1">
      <c r="A301" s="122" t="s">
        <v>557</v>
      </c>
      <c r="B301" s="158" t="s">
        <v>1684</v>
      </c>
      <c r="C301" s="158" t="s">
        <v>1778</v>
      </c>
      <c r="D301" s="55">
        <v>117</v>
      </c>
      <c r="E301" s="158" t="s">
        <v>1389</v>
      </c>
      <c r="F301" s="145">
        <v>117</v>
      </c>
      <c r="G301" s="55" t="s">
        <v>2309</v>
      </c>
      <c r="H301" s="123">
        <v>466</v>
      </c>
      <c r="I301" s="123">
        <v>1228</v>
      </c>
      <c r="J301" s="124">
        <v>2.6351931</v>
      </c>
      <c r="K301" s="124">
        <v>18.367811199999998</v>
      </c>
      <c r="L301" s="123">
        <v>467</v>
      </c>
      <c r="M301" s="123">
        <v>761</v>
      </c>
      <c r="N301" s="123">
        <v>82</v>
      </c>
      <c r="O301" s="123">
        <v>129</v>
      </c>
      <c r="P301" s="123">
        <v>151</v>
      </c>
      <c r="Q301" s="123">
        <v>162</v>
      </c>
      <c r="R301" s="123">
        <v>117</v>
      </c>
      <c r="S301" s="123">
        <v>168</v>
      </c>
      <c r="T301" s="123">
        <v>117</v>
      </c>
      <c r="U301" s="123">
        <v>114</v>
      </c>
      <c r="V301" s="123">
        <v>54</v>
      </c>
      <c r="W301" s="123">
        <v>50</v>
      </c>
      <c r="X301" s="123">
        <v>65</v>
      </c>
      <c r="Y301" s="123">
        <v>16</v>
      </c>
      <c r="Z301" s="123">
        <v>3</v>
      </c>
      <c r="AA301" s="123">
        <v>462</v>
      </c>
      <c r="AB301" s="123">
        <v>113</v>
      </c>
      <c r="AC301" s="123">
        <v>84</v>
      </c>
      <c r="AD301" s="123">
        <v>95</v>
      </c>
      <c r="AE301" s="123">
        <v>775</v>
      </c>
      <c r="AF301" s="123">
        <v>348</v>
      </c>
      <c r="AG301" s="123">
        <v>4</v>
      </c>
      <c r="AH301" s="123">
        <v>6</v>
      </c>
      <c r="AI301" s="123">
        <v>218</v>
      </c>
      <c r="AJ301" s="123">
        <v>57</v>
      </c>
      <c r="AK301" s="123">
        <v>5</v>
      </c>
      <c r="AL301" s="123">
        <v>3</v>
      </c>
      <c r="AM301" s="123">
        <v>55</v>
      </c>
      <c r="AN301" s="125">
        <v>538.57510729613739</v>
      </c>
      <c r="AO301" s="125">
        <v>418</v>
      </c>
      <c r="AP301" s="123">
        <v>15</v>
      </c>
      <c r="AQ301" s="123">
        <v>38</v>
      </c>
      <c r="AR301" s="123">
        <v>123</v>
      </c>
      <c r="AS301" s="123">
        <v>39</v>
      </c>
      <c r="AT301" s="123">
        <v>63</v>
      </c>
      <c r="AU301" s="123">
        <v>34</v>
      </c>
      <c r="AV301" s="123">
        <v>22</v>
      </c>
      <c r="AW301" s="123">
        <v>24</v>
      </c>
      <c r="AX301" s="123">
        <v>26</v>
      </c>
      <c r="AY301" s="123">
        <v>20</v>
      </c>
      <c r="AZ301" s="123">
        <v>62</v>
      </c>
      <c r="BA301" s="125">
        <v>24251.252155172413</v>
      </c>
      <c r="BB301" s="125">
        <v>18472</v>
      </c>
      <c r="BC301" s="123">
        <v>21</v>
      </c>
      <c r="BD301" s="123">
        <v>91</v>
      </c>
      <c r="BE301" s="123">
        <v>88</v>
      </c>
      <c r="BF301" s="123">
        <v>52</v>
      </c>
      <c r="BG301" s="123">
        <v>33</v>
      </c>
      <c r="BH301" s="123">
        <v>38</v>
      </c>
      <c r="BI301" s="123">
        <v>32</v>
      </c>
      <c r="BJ301" s="123">
        <v>30</v>
      </c>
      <c r="BK301" s="123">
        <v>17</v>
      </c>
      <c r="BL301" s="123">
        <v>14</v>
      </c>
      <c r="BM301" s="123">
        <v>11</v>
      </c>
      <c r="BN301" s="123">
        <v>10</v>
      </c>
      <c r="BO301" s="123">
        <v>8</v>
      </c>
      <c r="BP301" s="123">
        <v>5</v>
      </c>
      <c r="BQ301" s="123">
        <v>2</v>
      </c>
      <c r="BR301" s="123">
        <v>4</v>
      </c>
      <c r="BS301" s="123">
        <v>2</v>
      </c>
      <c r="BT301" s="123">
        <v>2</v>
      </c>
      <c r="BU301" s="123">
        <v>1</v>
      </c>
      <c r="BV301" s="123">
        <v>1</v>
      </c>
      <c r="BW301" s="123">
        <v>2</v>
      </c>
      <c r="BX301" s="123">
        <v>231</v>
      </c>
      <c r="BY301" s="125">
        <v>34932.679653679654</v>
      </c>
      <c r="BZ301" s="125">
        <v>32254</v>
      </c>
      <c r="CA301" s="123">
        <v>90</v>
      </c>
      <c r="CB301" s="125">
        <v>14905.933333333332</v>
      </c>
      <c r="CC301" s="125">
        <v>11406</v>
      </c>
      <c r="CD301" s="123">
        <v>148</v>
      </c>
      <c r="CE301" s="125">
        <v>14735.378378378378</v>
      </c>
      <c r="CF301" s="125">
        <v>10536</v>
      </c>
      <c r="CG301" s="123">
        <v>307</v>
      </c>
      <c r="CH301" s="123">
        <v>101</v>
      </c>
      <c r="CI301" s="123">
        <v>46</v>
      </c>
      <c r="CJ301" s="123">
        <v>10</v>
      </c>
      <c r="CK301" s="123">
        <v>0</v>
      </c>
      <c r="CL301" s="123">
        <v>0</v>
      </c>
      <c r="CM301" s="126">
        <v>0</v>
      </c>
      <c r="CN301" s="123">
        <v>13</v>
      </c>
      <c r="CO301" s="126">
        <v>2.7896995708154508E-2</v>
      </c>
      <c r="CP301" s="123">
        <v>250</v>
      </c>
      <c r="CQ301" s="123">
        <v>109</v>
      </c>
      <c r="CR301" s="126">
        <v>8.8762214983713353E-2</v>
      </c>
      <c r="CS301" s="123">
        <v>46</v>
      </c>
      <c r="CT301" s="126">
        <f t="shared" si="53"/>
        <v>9.8712446351931327E-2</v>
      </c>
      <c r="CU301" s="123">
        <v>203</v>
      </c>
      <c r="CV301" s="126">
        <f t="shared" si="54"/>
        <v>0.4356223175965665</v>
      </c>
      <c r="CW301" s="123">
        <v>8</v>
      </c>
      <c r="CX301" s="126">
        <f t="shared" si="55"/>
        <v>1.7167381974248927E-2</v>
      </c>
      <c r="CY301" s="123">
        <v>50</v>
      </c>
      <c r="CZ301" s="126">
        <f t="shared" si="56"/>
        <v>0.1072961373390558</v>
      </c>
      <c r="DA301" s="122" t="s">
        <v>2276</v>
      </c>
      <c r="DB301" s="55"/>
      <c r="DC301" s="55">
        <v>12</v>
      </c>
      <c r="DD301" s="55">
        <v>8</v>
      </c>
      <c r="DE301" s="78" t="s">
        <v>559</v>
      </c>
      <c r="DF301" s="127" t="s">
        <v>560</v>
      </c>
      <c r="DG301" s="78" t="s">
        <v>707</v>
      </c>
      <c r="DH301" s="127" t="s">
        <v>708</v>
      </c>
      <c r="DI301" s="78" t="s">
        <v>520</v>
      </c>
      <c r="DJ301" s="127" t="s">
        <v>686</v>
      </c>
      <c r="DK301" s="78" t="s">
        <v>709</v>
      </c>
      <c r="DL301" s="127" t="s">
        <v>710</v>
      </c>
      <c r="DM301" s="127" t="s">
        <v>711</v>
      </c>
      <c r="DN301" s="55" t="s">
        <v>1897</v>
      </c>
      <c r="DO301" s="68">
        <v>9.456264775413711</v>
      </c>
      <c r="DP301" s="55" t="s">
        <v>1898</v>
      </c>
      <c r="DQ301" s="55" t="s">
        <v>272</v>
      </c>
      <c r="DR301" s="127" t="s">
        <v>567</v>
      </c>
      <c r="DS301" s="169" t="s">
        <v>2317</v>
      </c>
      <c r="DT301" s="77"/>
      <c r="DU301" s="78" t="s">
        <v>267</v>
      </c>
      <c r="DV301" s="123">
        <v>489</v>
      </c>
      <c r="DW301" s="123">
        <v>467</v>
      </c>
      <c r="DX301" s="55">
        <v>12</v>
      </c>
      <c r="DY301" s="55">
        <v>10</v>
      </c>
      <c r="DZ301" s="55">
        <v>0</v>
      </c>
      <c r="EA301" s="55">
        <v>133</v>
      </c>
      <c r="EB301" s="123">
        <v>164</v>
      </c>
      <c r="EC301" s="55">
        <v>142</v>
      </c>
      <c r="ED301" s="55">
        <v>46</v>
      </c>
      <c r="EE301" s="55">
        <v>4</v>
      </c>
      <c r="EF301" s="55">
        <v>0</v>
      </c>
      <c r="EG301" s="55">
        <v>0</v>
      </c>
      <c r="EH301" s="78">
        <v>6</v>
      </c>
      <c r="EI301" s="78">
        <v>1</v>
      </c>
      <c r="EJ301" s="127" t="s">
        <v>268</v>
      </c>
      <c r="EK301" s="127" t="s">
        <v>269</v>
      </c>
      <c r="EL301" s="81">
        <v>23497</v>
      </c>
      <c r="EM301" s="78">
        <v>56</v>
      </c>
      <c r="EN301" s="78" t="s">
        <v>506</v>
      </c>
      <c r="EO301" s="84">
        <v>57285</v>
      </c>
      <c r="EP301" s="78">
        <v>10.66</v>
      </c>
      <c r="EQ301" s="263">
        <v>61174.756862681701</v>
      </c>
      <c r="ER301" s="263">
        <v>444970.04083955602</v>
      </c>
      <c r="ES301" s="84">
        <f t="shared" si="57"/>
        <v>383795.28397687431</v>
      </c>
      <c r="ET301" s="113">
        <f t="shared" si="58"/>
        <v>0.86251938052445276</v>
      </c>
      <c r="EU301" s="55">
        <v>3</v>
      </c>
      <c r="EV301" s="55">
        <v>12</v>
      </c>
      <c r="EW301" s="55" t="s">
        <v>1898</v>
      </c>
      <c r="EX301" s="78" t="s">
        <v>271</v>
      </c>
      <c r="EY301" s="158"/>
      <c r="EZ301" s="158"/>
      <c r="FA301" s="78" t="s">
        <v>267</v>
      </c>
      <c r="FB301" s="55" t="s">
        <v>51</v>
      </c>
      <c r="FC301" s="55" t="s">
        <v>1898</v>
      </c>
      <c r="FD301" s="122"/>
      <c r="FE301" s="55"/>
      <c r="FF301" s="127" t="s">
        <v>267</v>
      </c>
      <c r="FG301" s="55" t="s">
        <v>272</v>
      </c>
      <c r="FH301" s="78" t="s">
        <v>1390</v>
      </c>
      <c r="FI301" s="78" t="s">
        <v>713</v>
      </c>
      <c r="FJ301" s="55">
        <v>3903</v>
      </c>
      <c r="FK301" s="55">
        <v>31</v>
      </c>
      <c r="FL301" s="78" t="s">
        <v>714</v>
      </c>
      <c r="FM301" s="55"/>
      <c r="FN301" s="55" t="s">
        <v>1954</v>
      </c>
      <c r="FO301" s="55" t="s">
        <v>1900</v>
      </c>
      <c r="FP301" s="55">
        <v>3</v>
      </c>
      <c r="FQ301" s="125">
        <v>80983889.510693967</v>
      </c>
      <c r="FR301" s="125">
        <v>165611.2259932392</v>
      </c>
      <c r="FS301" s="55">
        <v>3.16</v>
      </c>
      <c r="FT301" s="55">
        <v>3</v>
      </c>
      <c r="FU301" s="55">
        <v>0</v>
      </c>
      <c r="FV301" s="125">
        <v>0</v>
      </c>
      <c r="FW301" s="55">
        <v>0</v>
      </c>
      <c r="FX301" s="125">
        <v>943650.7</v>
      </c>
      <c r="FY301" s="55">
        <v>0</v>
      </c>
      <c r="FZ301" s="125">
        <v>0</v>
      </c>
      <c r="GA301" s="55" t="s">
        <v>1901</v>
      </c>
      <c r="GB301" s="55" t="s">
        <v>1900</v>
      </c>
      <c r="GC301" s="55" t="s">
        <v>1900</v>
      </c>
      <c r="GD301" s="124">
        <v>88.82</v>
      </c>
      <c r="GE301" s="124">
        <v>47.97</v>
      </c>
      <c r="GF301" s="125">
        <v>2921867.22</v>
      </c>
      <c r="GG301" s="125">
        <v>6256.6749892933622</v>
      </c>
      <c r="GH301" s="125">
        <v>5849852.8099999996</v>
      </c>
      <c r="GI301" s="125">
        <v>12526.451413276231</v>
      </c>
      <c r="GJ301" s="125">
        <v>455581.54000000004</v>
      </c>
      <c r="GK301" s="125">
        <v>975.54933618843688</v>
      </c>
      <c r="GL301" s="125">
        <v>503023.52</v>
      </c>
      <c r="GM301" s="125">
        <v>1077.1381584582441</v>
      </c>
      <c r="GN301" s="125">
        <v>561687.21</v>
      </c>
      <c r="GO301" s="125">
        <v>1202.7563383297643</v>
      </c>
      <c r="GP301" s="125">
        <v>19053.650000000001</v>
      </c>
      <c r="GQ301" s="125">
        <v>40.800107066381159</v>
      </c>
      <c r="GR301" s="125">
        <v>31319.81</v>
      </c>
      <c r="GS301" s="125">
        <v>67.065974304068519</v>
      </c>
      <c r="GT301" s="125">
        <v>4279187.08</v>
      </c>
      <c r="GU301" s="125">
        <v>9163.1414989293371</v>
      </c>
      <c r="GV301" s="125">
        <v>-163771.28000000026</v>
      </c>
      <c r="GW301" s="125">
        <v>-350.68796573875858</v>
      </c>
      <c r="GX301" s="55">
        <v>0</v>
      </c>
      <c r="GY301" s="55">
        <v>0</v>
      </c>
      <c r="GZ301" s="55">
        <v>0</v>
      </c>
      <c r="HA301" s="55" t="s">
        <v>1898</v>
      </c>
      <c r="HB301" s="172">
        <v>0.57318092760034089</v>
      </c>
      <c r="HC301" s="123">
        <v>500</v>
      </c>
      <c r="HD301" s="153">
        <v>0.35688793718772305</v>
      </c>
      <c r="HE301" s="123">
        <v>33</v>
      </c>
      <c r="HF301" s="153">
        <v>7.0663811563169171E-2</v>
      </c>
      <c r="HG301" s="123">
        <v>2354</v>
      </c>
      <c r="HH301" s="153">
        <v>1.6802284082798</v>
      </c>
      <c r="HI301" s="123">
        <v>32</v>
      </c>
      <c r="HJ301" s="153">
        <v>6.852248394004283E-2</v>
      </c>
      <c r="HK301" s="123">
        <v>1104</v>
      </c>
      <c r="HL301" s="153">
        <v>0.78800856531049246</v>
      </c>
      <c r="HM301" s="123">
        <v>41</v>
      </c>
      <c r="HN301" s="153">
        <v>8.7794432548179868E-2</v>
      </c>
      <c r="HO301" s="123">
        <v>316</v>
      </c>
      <c r="HP301" s="153">
        <v>0.22555317630264096</v>
      </c>
      <c r="HQ301" s="123">
        <v>445</v>
      </c>
      <c r="HR301" s="153">
        <v>0.31763026409707357</v>
      </c>
      <c r="HS301" s="123">
        <v>1</v>
      </c>
      <c r="HT301" s="153">
        <v>0.5</v>
      </c>
      <c r="HU301" s="123">
        <v>16</v>
      </c>
      <c r="HV301" s="153">
        <v>8</v>
      </c>
      <c r="HW301" s="123">
        <v>367</v>
      </c>
      <c r="HX301" s="123">
        <v>122.33333333333333</v>
      </c>
      <c r="HY301" s="153">
        <v>0.84953703703703709</v>
      </c>
      <c r="HZ301" s="123">
        <v>13665</v>
      </c>
      <c r="IA301" s="153">
        <v>9.7537473233404715</v>
      </c>
      <c r="IB301" s="123">
        <v>7</v>
      </c>
      <c r="IC301" s="153">
        <v>1.4989293361884369E-2</v>
      </c>
      <c r="ID301" s="123">
        <v>6709</v>
      </c>
      <c r="IE301" s="153">
        <v>4.7887223411848678</v>
      </c>
      <c r="IF301" s="123">
        <v>420</v>
      </c>
      <c r="IG301" s="153">
        <v>0.89935760171306212</v>
      </c>
      <c r="IH301" s="123">
        <v>747</v>
      </c>
      <c r="II301" s="153">
        <v>0.53319057815845827</v>
      </c>
      <c r="IJ301" s="123">
        <v>398</v>
      </c>
      <c r="IK301" s="153">
        <v>0.85224839400428265</v>
      </c>
      <c r="IL301" s="95">
        <v>239</v>
      </c>
      <c r="IM301" s="95">
        <v>224</v>
      </c>
      <c r="IN301" s="95">
        <v>62</v>
      </c>
      <c r="IO301" s="95">
        <v>8</v>
      </c>
      <c r="IP301" s="95">
        <v>3</v>
      </c>
      <c r="IQ301" s="113">
        <v>3.57</v>
      </c>
      <c r="IR301" s="113">
        <v>4.84</v>
      </c>
      <c r="IS301" s="113">
        <v>0.05</v>
      </c>
      <c r="IT301" s="95">
        <v>14</v>
      </c>
      <c r="IU301" s="95">
        <v>13</v>
      </c>
      <c r="IV301" s="113">
        <v>2.7837259100642397E-2</v>
      </c>
      <c r="IW301" s="95">
        <v>4</v>
      </c>
      <c r="IX301" s="95">
        <v>17</v>
      </c>
      <c r="IY301" s="124">
        <f t="shared" ref="IY301:IZ305" si="61">(IW301/$DW301)*100</f>
        <v>0.85653104925053536</v>
      </c>
      <c r="IZ301" s="124">
        <f t="shared" si="61"/>
        <v>3.6402569593147751</v>
      </c>
      <c r="JA301" s="182" t="s">
        <v>272</v>
      </c>
      <c r="JB301" s="182">
        <v>13</v>
      </c>
      <c r="JC301" s="230">
        <v>2.6584867075664622E-2</v>
      </c>
      <c r="JD301" s="205"/>
    </row>
    <row r="302" spans="1:264" s="35" customFormat="1" ht="29.25" hidden="1" customHeight="1">
      <c r="A302" s="122" t="s">
        <v>557</v>
      </c>
      <c r="B302" s="158" t="s">
        <v>1684</v>
      </c>
      <c r="C302" s="158" t="s">
        <v>1715</v>
      </c>
      <c r="D302" s="55">
        <v>35</v>
      </c>
      <c r="E302" s="158" t="s">
        <v>1473</v>
      </c>
      <c r="F302" s="145">
        <v>35</v>
      </c>
      <c r="G302" s="55" t="s">
        <v>2313</v>
      </c>
      <c r="H302" s="123">
        <v>411</v>
      </c>
      <c r="I302" s="123">
        <v>881</v>
      </c>
      <c r="J302" s="124">
        <v>2.1435523000000001</v>
      </c>
      <c r="K302" s="124">
        <v>23.184914800000001</v>
      </c>
      <c r="L302" s="123">
        <v>300</v>
      </c>
      <c r="M302" s="123">
        <v>581</v>
      </c>
      <c r="N302" s="123">
        <v>42</v>
      </c>
      <c r="O302" s="123">
        <v>64</v>
      </c>
      <c r="P302" s="123">
        <v>95</v>
      </c>
      <c r="Q302" s="123">
        <v>91</v>
      </c>
      <c r="R302" s="123">
        <v>77</v>
      </c>
      <c r="S302" s="123">
        <v>84</v>
      </c>
      <c r="T302" s="123">
        <v>98</v>
      </c>
      <c r="U302" s="123">
        <v>109</v>
      </c>
      <c r="V302" s="123">
        <v>69</v>
      </c>
      <c r="W302" s="123">
        <v>59</v>
      </c>
      <c r="X302" s="123">
        <v>59</v>
      </c>
      <c r="Y302" s="123">
        <v>21</v>
      </c>
      <c r="Z302" s="123">
        <v>13</v>
      </c>
      <c r="AA302" s="123">
        <v>259</v>
      </c>
      <c r="AB302" s="123">
        <v>131</v>
      </c>
      <c r="AC302" s="123">
        <v>93</v>
      </c>
      <c r="AD302" s="123">
        <v>245</v>
      </c>
      <c r="AE302" s="123">
        <v>335</v>
      </c>
      <c r="AF302" s="123">
        <v>293</v>
      </c>
      <c r="AG302" s="123">
        <v>6</v>
      </c>
      <c r="AH302" s="123">
        <v>2</v>
      </c>
      <c r="AI302" s="123">
        <v>222</v>
      </c>
      <c r="AJ302" s="123">
        <v>62</v>
      </c>
      <c r="AK302" s="123">
        <v>10</v>
      </c>
      <c r="AL302" s="123">
        <v>11</v>
      </c>
      <c r="AM302" s="123">
        <v>48</v>
      </c>
      <c r="AN302" s="125">
        <v>508.33090024330897</v>
      </c>
      <c r="AO302" s="125">
        <v>376</v>
      </c>
      <c r="AP302" s="123">
        <v>4</v>
      </c>
      <c r="AQ302" s="123">
        <v>24</v>
      </c>
      <c r="AR302" s="123">
        <v>134</v>
      </c>
      <c r="AS302" s="123">
        <v>53</v>
      </c>
      <c r="AT302" s="123">
        <v>56</v>
      </c>
      <c r="AU302" s="123">
        <v>23</v>
      </c>
      <c r="AV302" s="123">
        <v>20</v>
      </c>
      <c r="AW302" s="123">
        <v>15</v>
      </c>
      <c r="AX302" s="123">
        <v>17</v>
      </c>
      <c r="AY302" s="123">
        <v>12</v>
      </c>
      <c r="AZ302" s="123">
        <v>53</v>
      </c>
      <c r="BA302" s="125">
        <v>23037.833333333332</v>
      </c>
      <c r="BB302" s="125">
        <v>16501.5</v>
      </c>
      <c r="BC302" s="123">
        <v>22</v>
      </c>
      <c r="BD302" s="123">
        <v>72</v>
      </c>
      <c r="BE302" s="123">
        <v>91</v>
      </c>
      <c r="BF302" s="123">
        <v>52</v>
      </c>
      <c r="BG302" s="123">
        <v>35</v>
      </c>
      <c r="BH302" s="123">
        <v>26</v>
      </c>
      <c r="BI302" s="123">
        <v>27</v>
      </c>
      <c r="BJ302" s="123">
        <v>20</v>
      </c>
      <c r="BK302" s="123">
        <v>16</v>
      </c>
      <c r="BL302" s="123">
        <v>14</v>
      </c>
      <c r="BM302" s="123">
        <v>7</v>
      </c>
      <c r="BN302" s="123">
        <v>6</v>
      </c>
      <c r="BO302" s="123">
        <v>9</v>
      </c>
      <c r="BP302" s="123">
        <v>2</v>
      </c>
      <c r="BQ302" s="123">
        <v>2</v>
      </c>
      <c r="BR302" s="123">
        <v>0</v>
      </c>
      <c r="BS302" s="123">
        <v>4</v>
      </c>
      <c r="BT302" s="123">
        <v>1</v>
      </c>
      <c r="BU302" s="123">
        <v>0</v>
      </c>
      <c r="BV302" s="123">
        <v>1</v>
      </c>
      <c r="BW302" s="123">
        <v>1</v>
      </c>
      <c r="BX302" s="123">
        <v>176</v>
      </c>
      <c r="BY302" s="125">
        <v>34701.568181818184</v>
      </c>
      <c r="BZ302" s="125">
        <v>32428.5</v>
      </c>
      <c r="CA302" s="123">
        <v>64</v>
      </c>
      <c r="CB302" s="125">
        <v>12388.046875</v>
      </c>
      <c r="CC302" s="125">
        <v>9468</v>
      </c>
      <c r="CD302" s="123">
        <v>172</v>
      </c>
      <c r="CE302" s="125">
        <v>15542.651162790698</v>
      </c>
      <c r="CF302" s="125">
        <v>11673.5</v>
      </c>
      <c r="CG302" s="123">
        <v>278</v>
      </c>
      <c r="CH302" s="123">
        <v>76</v>
      </c>
      <c r="CI302" s="123">
        <v>46</v>
      </c>
      <c r="CJ302" s="123">
        <v>7</v>
      </c>
      <c r="CK302" s="123">
        <v>0</v>
      </c>
      <c r="CL302" s="123">
        <v>1</v>
      </c>
      <c r="CM302" s="126">
        <v>2.4330900243309003E-3</v>
      </c>
      <c r="CN302" s="123">
        <v>14</v>
      </c>
      <c r="CO302" s="126">
        <v>3.4063260340632603E-2</v>
      </c>
      <c r="CP302" s="123">
        <v>212</v>
      </c>
      <c r="CQ302" s="123">
        <v>59</v>
      </c>
      <c r="CR302" s="126">
        <v>6.6969353007945515E-2</v>
      </c>
      <c r="CS302" s="123">
        <v>15</v>
      </c>
      <c r="CT302" s="126">
        <f t="shared" si="53"/>
        <v>3.6496350364963501E-2</v>
      </c>
      <c r="CU302" s="123">
        <v>241</v>
      </c>
      <c r="CV302" s="126">
        <f t="shared" si="54"/>
        <v>0.58637469586374691</v>
      </c>
      <c r="CW302" s="123">
        <v>1</v>
      </c>
      <c r="CX302" s="126">
        <f t="shared" si="55"/>
        <v>2.4330900243309003E-3</v>
      </c>
      <c r="CY302" s="123">
        <v>88</v>
      </c>
      <c r="CZ302" s="126">
        <f t="shared" si="56"/>
        <v>0.21411192214111921</v>
      </c>
      <c r="DA302" s="122" t="s">
        <v>2276</v>
      </c>
      <c r="DB302" s="55"/>
      <c r="DC302" s="55">
        <v>32</v>
      </c>
      <c r="DD302" s="55">
        <v>4</v>
      </c>
      <c r="DE302" s="78" t="s">
        <v>559</v>
      </c>
      <c r="DF302" s="127" t="s">
        <v>560</v>
      </c>
      <c r="DG302" s="78" t="s">
        <v>1273</v>
      </c>
      <c r="DH302" s="127" t="s">
        <v>1274</v>
      </c>
      <c r="DI302" s="78" t="s">
        <v>520</v>
      </c>
      <c r="DJ302" s="127" t="s">
        <v>686</v>
      </c>
      <c r="DK302" s="78" t="s">
        <v>564</v>
      </c>
      <c r="DL302" s="127" t="s">
        <v>565</v>
      </c>
      <c r="DM302" s="127" t="s">
        <v>566</v>
      </c>
      <c r="DN302" s="55" t="s">
        <v>1897</v>
      </c>
      <c r="DO302" s="68">
        <v>11.223344556677889</v>
      </c>
      <c r="DP302" s="55" t="s">
        <v>1898</v>
      </c>
      <c r="DQ302" s="55" t="s">
        <v>272</v>
      </c>
      <c r="DR302" s="127" t="s">
        <v>567</v>
      </c>
      <c r="DS302" s="169" t="s">
        <v>2318</v>
      </c>
      <c r="DT302" s="77"/>
      <c r="DU302" s="78" t="s">
        <v>267</v>
      </c>
      <c r="DV302" s="123">
        <v>422</v>
      </c>
      <c r="DW302" s="123">
        <v>411</v>
      </c>
      <c r="DX302" s="55">
        <v>10</v>
      </c>
      <c r="DY302" s="55">
        <v>1</v>
      </c>
      <c r="DZ302" s="55">
        <v>11</v>
      </c>
      <c r="EA302" s="55">
        <v>20</v>
      </c>
      <c r="EB302" s="123">
        <v>309</v>
      </c>
      <c r="EC302" s="55">
        <v>82</v>
      </c>
      <c r="ED302" s="55">
        <v>0</v>
      </c>
      <c r="EE302" s="55">
        <v>0</v>
      </c>
      <c r="EF302" s="55">
        <v>0</v>
      </c>
      <c r="EG302" s="55">
        <v>0</v>
      </c>
      <c r="EH302" s="78">
        <v>8</v>
      </c>
      <c r="EI302" s="78">
        <v>0</v>
      </c>
      <c r="EJ302" s="127" t="s">
        <v>268</v>
      </c>
      <c r="EK302" s="127" t="s">
        <v>269</v>
      </c>
      <c r="EL302" s="81">
        <v>18342</v>
      </c>
      <c r="EM302" s="78">
        <v>70</v>
      </c>
      <c r="EN302" s="78" t="s">
        <v>271</v>
      </c>
      <c r="EO302" s="84">
        <v>68084</v>
      </c>
      <c r="EP302" s="78">
        <v>16.260000000000002</v>
      </c>
      <c r="EQ302" s="263">
        <v>68925.407465920798</v>
      </c>
      <c r="ER302" s="263">
        <v>639135.25465660298</v>
      </c>
      <c r="ES302" s="84">
        <f t="shared" si="57"/>
        <v>570209.84719068219</v>
      </c>
      <c r="ET302" s="113">
        <f t="shared" si="58"/>
        <v>0.89215833899985175</v>
      </c>
      <c r="EU302" s="55">
        <v>3</v>
      </c>
      <c r="EV302" s="55">
        <v>16</v>
      </c>
      <c r="EW302" s="55" t="s">
        <v>1898</v>
      </c>
      <c r="EX302" s="78" t="s">
        <v>390</v>
      </c>
      <c r="EY302" s="158"/>
      <c r="EZ302" s="158"/>
      <c r="FA302" s="78" t="s">
        <v>267</v>
      </c>
      <c r="FB302" s="55" t="s">
        <v>51</v>
      </c>
      <c r="FC302" s="55" t="s">
        <v>1898</v>
      </c>
      <c r="FD302" s="122"/>
      <c r="FE302" s="55"/>
      <c r="FF302" s="127" t="s">
        <v>267</v>
      </c>
      <c r="FG302" s="55" t="s">
        <v>1904</v>
      </c>
      <c r="FH302" s="78" t="s">
        <v>1474</v>
      </c>
      <c r="FI302" s="78" t="s">
        <v>1475</v>
      </c>
      <c r="FJ302" s="55">
        <v>3902</v>
      </c>
      <c r="FK302" s="55">
        <v>31</v>
      </c>
      <c r="FL302" s="78" t="s">
        <v>570</v>
      </c>
      <c r="FM302" s="55"/>
      <c r="FN302" s="55" t="s">
        <v>2278</v>
      </c>
      <c r="FO302" s="55" t="s">
        <v>1900</v>
      </c>
      <c r="FP302" s="55">
        <v>2</v>
      </c>
      <c r="FQ302" s="125">
        <v>86728011.840062901</v>
      </c>
      <c r="FR302" s="125">
        <v>205516.61573474621</v>
      </c>
      <c r="FS302" s="55">
        <v>3</v>
      </c>
      <c r="FT302" s="55">
        <v>3.3</v>
      </c>
      <c r="FU302" s="55">
        <v>0</v>
      </c>
      <c r="FV302" s="125">
        <v>11176877</v>
      </c>
      <c r="FW302" s="55">
        <v>0</v>
      </c>
      <c r="FX302" s="125">
        <v>0</v>
      </c>
      <c r="FY302" s="55">
        <v>0</v>
      </c>
      <c r="FZ302" s="125">
        <v>667942.18999999994</v>
      </c>
      <c r="GA302" s="55" t="s">
        <v>1900</v>
      </c>
      <c r="GB302" s="55" t="s">
        <v>1900</v>
      </c>
      <c r="GC302" s="55" t="s">
        <v>1900</v>
      </c>
      <c r="GD302" s="124">
        <v>94.23</v>
      </c>
      <c r="GE302" s="124">
        <v>35.770000000000003</v>
      </c>
      <c r="GF302" s="125">
        <v>2415979.39</v>
      </c>
      <c r="GG302" s="125">
        <v>5878.2953527980535</v>
      </c>
      <c r="GH302" s="125">
        <v>6114676.8600000003</v>
      </c>
      <c r="GI302" s="125">
        <v>14877.559270072994</v>
      </c>
      <c r="GJ302" s="125">
        <v>349471.73</v>
      </c>
      <c r="GK302" s="125">
        <v>850.29618004866177</v>
      </c>
      <c r="GL302" s="125">
        <v>431972.55</v>
      </c>
      <c r="GM302" s="125">
        <v>1051.0281021897811</v>
      </c>
      <c r="GN302" s="125">
        <v>441981.79</v>
      </c>
      <c r="GO302" s="125">
        <v>1075.3814841849148</v>
      </c>
      <c r="GP302" s="125">
        <v>13324.64</v>
      </c>
      <c r="GQ302" s="125">
        <v>32.420048661800486</v>
      </c>
      <c r="GR302" s="125">
        <v>26921.18</v>
      </c>
      <c r="GS302" s="125">
        <v>65.501654501216549</v>
      </c>
      <c r="GT302" s="125">
        <v>4851004.9700000007</v>
      </c>
      <c r="GU302" s="125">
        <v>11802.93180048662</v>
      </c>
      <c r="GV302" s="125">
        <v>-1291237.5499999998</v>
      </c>
      <c r="GW302" s="125">
        <v>-3141.6972019464715</v>
      </c>
      <c r="GX302" s="55">
        <v>0</v>
      </c>
      <c r="GY302" s="55">
        <v>0</v>
      </c>
      <c r="GZ302" s="55">
        <v>0</v>
      </c>
      <c r="HA302" s="55" t="s">
        <v>1901</v>
      </c>
      <c r="HB302" s="172">
        <v>0.8683057521849431</v>
      </c>
      <c r="HC302" s="123">
        <v>464</v>
      </c>
      <c r="HD302" s="153">
        <v>0.37631792376317924</v>
      </c>
      <c r="HE302" s="123">
        <v>6</v>
      </c>
      <c r="HF302" s="153">
        <v>1.4598540145985401E-2</v>
      </c>
      <c r="HG302" s="123">
        <v>1678</v>
      </c>
      <c r="HH302" s="153">
        <v>1.3609083536090836</v>
      </c>
      <c r="HI302" s="123">
        <v>19</v>
      </c>
      <c r="HJ302" s="153">
        <v>4.6228710462287104E-2</v>
      </c>
      <c r="HK302" s="123">
        <v>968</v>
      </c>
      <c r="HL302" s="153">
        <v>0.78507704785077048</v>
      </c>
      <c r="HM302" s="123">
        <v>8</v>
      </c>
      <c r="HN302" s="153">
        <v>1.9464720194647202E-2</v>
      </c>
      <c r="HO302" s="123">
        <v>563</v>
      </c>
      <c r="HP302" s="153">
        <v>0.45660989456609891</v>
      </c>
      <c r="HQ302" s="123">
        <v>700</v>
      </c>
      <c r="HR302" s="153">
        <v>0.56772100567721007</v>
      </c>
      <c r="HS302" s="123">
        <v>3</v>
      </c>
      <c r="HT302" s="153">
        <v>1.5</v>
      </c>
      <c r="HU302" s="123">
        <v>7</v>
      </c>
      <c r="HV302" s="153">
        <v>3.5</v>
      </c>
      <c r="HW302" s="123">
        <v>226</v>
      </c>
      <c r="HX302" s="123">
        <v>75.333333333333329</v>
      </c>
      <c r="HY302" s="153">
        <v>0.3923611111111111</v>
      </c>
      <c r="HZ302" s="123">
        <v>10386</v>
      </c>
      <c r="IA302" s="153">
        <v>8.4233576642335759</v>
      </c>
      <c r="IB302" s="123">
        <v>49</v>
      </c>
      <c r="IC302" s="153">
        <v>0.11922141119221411</v>
      </c>
      <c r="ID302" s="123">
        <v>7002</v>
      </c>
      <c r="IE302" s="153">
        <v>5.6788321167883211</v>
      </c>
      <c r="IF302" s="123">
        <v>170</v>
      </c>
      <c r="IG302" s="153">
        <v>0.41362530413625304</v>
      </c>
      <c r="IH302" s="123">
        <v>1061</v>
      </c>
      <c r="II302" s="153">
        <v>0.86050283860502841</v>
      </c>
      <c r="IJ302" s="123">
        <v>304</v>
      </c>
      <c r="IK302" s="153">
        <v>0.73965936739659366</v>
      </c>
      <c r="IL302" s="95">
        <v>90</v>
      </c>
      <c r="IM302" s="95">
        <v>28</v>
      </c>
      <c r="IN302" s="95">
        <v>15</v>
      </c>
      <c r="IO302" s="95">
        <v>2</v>
      </c>
      <c r="IP302" s="95">
        <v>2</v>
      </c>
      <c r="IQ302" s="113">
        <v>7.14</v>
      </c>
      <c r="IR302" s="113">
        <v>13.33</v>
      </c>
      <c r="IS302" s="113">
        <v>0.03</v>
      </c>
      <c r="IT302" s="95">
        <v>74.95</v>
      </c>
      <c r="IU302" s="95">
        <v>6</v>
      </c>
      <c r="IV302" s="113">
        <v>1.4598540145985401E-2</v>
      </c>
      <c r="IW302" s="95">
        <v>3</v>
      </c>
      <c r="IX302" s="95">
        <v>12</v>
      </c>
      <c r="IY302" s="124">
        <f t="shared" si="61"/>
        <v>0.72992700729927007</v>
      </c>
      <c r="IZ302" s="124">
        <f t="shared" si="61"/>
        <v>2.9197080291970803</v>
      </c>
      <c r="JA302" s="182" t="s">
        <v>272</v>
      </c>
      <c r="JB302" s="182">
        <v>22</v>
      </c>
      <c r="JC302" s="230">
        <v>5.2132701421800945E-2</v>
      </c>
      <c r="JD302" s="205"/>
    </row>
    <row r="303" spans="1:264" s="35" customFormat="1" ht="29.25" hidden="1" customHeight="1">
      <c r="A303" s="122" t="s">
        <v>557</v>
      </c>
      <c r="B303" s="158" t="s">
        <v>1700</v>
      </c>
      <c r="C303" s="158" t="s">
        <v>1776</v>
      </c>
      <c r="D303" s="55">
        <v>114</v>
      </c>
      <c r="E303" s="158" t="s">
        <v>1490</v>
      </c>
      <c r="F303" s="145">
        <v>114</v>
      </c>
      <c r="G303" s="55" t="s">
        <v>2319</v>
      </c>
      <c r="H303" s="123">
        <v>638</v>
      </c>
      <c r="I303" s="123">
        <v>1974</v>
      </c>
      <c r="J303" s="124">
        <v>3.0940439</v>
      </c>
      <c r="K303" s="124">
        <v>16.2321317</v>
      </c>
      <c r="L303" s="123">
        <v>815</v>
      </c>
      <c r="M303" s="123">
        <v>1159</v>
      </c>
      <c r="N303" s="123">
        <v>123</v>
      </c>
      <c r="O303" s="123">
        <v>208</v>
      </c>
      <c r="P303" s="123">
        <v>292</v>
      </c>
      <c r="Q303" s="123">
        <v>269</v>
      </c>
      <c r="R303" s="123">
        <v>213</v>
      </c>
      <c r="S303" s="123">
        <v>218</v>
      </c>
      <c r="T303" s="123">
        <v>215</v>
      </c>
      <c r="U303" s="123">
        <v>162</v>
      </c>
      <c r="V303" s="123">
        <v>73</v>
      </c>
      <c r="W303" s="123">
        <v>74</v>
      </c>
      <c r="X303" s="123">
        <v>89</v>
      </c>
      <c r="Y303" s="123">
        <v>28</v>
      </c>
      <c r="Z303" s="123">
        <v>10</v>
      </c>
      <c r="AA303" s="123">
        <v>779</v>
      </c>
      <c r="AB303" s="123">
        <v>173</v>
      </c>
      <c r="AC303" s="123">
        <v>127</v>
      </c>
      <c r="AD303" s="123">
        <v>115</v>
      </c>
      <c r="AE303" s="123">
        <v>1016</v>
      </c>
      <c r="AF303" s="123">
        <v>783</v>
      </c>
      <c r="AG303" s="123">
        <v>53</v>
      </c>
      <c r="AH303" s="123">
        <v>7</v>
      </c>
      <c r="AI303" s="123">
        <v>318</v>
      </c>
      <c r="AJ303" s="123">
        <v>70</v>
      </c>
      <c r="AK303" s="123">
        <v>9</v>
      </c>
      <c r="AL303" s="123">
        <v>10</v>
      </c>
      <c r="AM303" s="123">
        <v>45</v>
      </c>
      <c r="AN303" s="125">
        <v>550.03291536050153</v>
      </c>
      <c r="AO303" s="125">
        <v>430</v>
      </c>
      <c r="AP303" s="123">
        <v>12</v>
      </c>
      <c r="AQ303" s="123">
        <v>31</v>
      </c>
      <c r="AR303" s="123">
        <v>160</v>
      </c>
      <c r="AS303" s="123">
        <v>89</v>
      </c>
      <c r="AT303" s="123">
        <v>76</v>
      </c>
      <c r="AU303" s="123">
        <v>59</v>
      </c>
      <c r="AV303" s="123">
        <v>38</v>
      </c>
      <c r="AW303" s="123">
        <v>41</v>
      </c>
      <c r="AX303" s="123">
        <v>27</v>
      </c>
      <c r="AY303" s="123">
        <v>22</v>
      </c>
      <c r="AZ303" s="123">
        <v>83</v>
      </c>
      <c r="BA303" s="125">
        <v>26472.075684380034</v>
      </c>
      <c r="BB303" s="125">
        <v>19464</v>
      </c>
      <c r="BC303" s="123">
        <v>26</v>
      </c>
      <c r="BD303" s="123">
        <v>76</v>
      </c>
      <c r="BE303" s="123">
        <v>128</v>
      </c>
      <c r="BF303" s="123">
        <v>86</v>
      </c>
      <c r="BG303" s="123">
        <v>58</v>
      </c>
      <c r="BH303" s="123">
        <v>48</v>
      </c>
      <c r="BI303" s="123">
        <v>48</v>
      </c>
      <c r="BJ303" s="123">
        <v>25</v>
      </c>
      <c r="BK303" s="123">
        <v>25</v>
      </c>
      <c r="BL303" s="123">
        <v>19</v>
      </c>
      <c r="BM303" s="123">
        <v>22</v>
      </c>
      <c r="BN303" s="123">
        <v>12</v>
      </c>
      <c r="BO303" s="123">
        <v>15</v>
      </c>
      <c r="BP303" s="123">
        <v>10</v>
      </c>
      <c r="BQ303" s="123">
        <v>4</v>
      </c>
      <c r="BR303" s="123">
        <v>6</v>
      </c>
      <c r="BS303" s="123">
        <v>0</v>
      </c>
      <c r="BT303" s="123">
        <v>4</v>
      </c>
      <c r="BU303" s="123">
        <v>1</v>
      </c>
      <c r="BV303" s="123">
        <v>1</v>
      </c>
      <c r="BW303" s="123">
        <v>7</v>
      </c>
      <c r="BX303" s="123">
        <v>312</v>
      </c>
      <c r="BY303" s="125">
        <v>37157.711538461539</v>
      </c>
      <c r="BZ303" s="125">
        <v>32147.5</v>
      </c>
      <c r="CA303" s="123">
        <v>137</v>
      </c>
      <c r="CB303" s="125">
        <v>18979.620437956204</v>
      </c>
      <c r="CC303" s="125">
        <v>14304</v>
      </c>
      <c r="CD303" s="123">
        <v>191</v>
      </c>
      <c r="CE303" s="125">
        <v>15764.429319371728</v>
      </c>
      <c r="CF303" s="125">
        <v>12300</v>
      </c>
      <c r="CG303" s="123">
        <v>425</v>
      </c>
      <c r="CH303" s="123">
        <v>113</v>
      </c>
      <c r="CI303" s="123">
        <v>63</v>
      </c>
      <c r="CJ303" s="123">
        <v>17</v>
      </c>
      <c r="CK303" s="123">
        <v>3</v>
      </c>
      <c r="CL303" s="123">
        <v>3</v>
      </c>
      <c r="CM303" s="126">
        <v>4.7021943573667714E-3</v>
      </c>
      <c r="CN303" s="123">
        <v>22</v>
      </c>
      <c r="CO303" s="126">
        <v>3.4482758620689655E-2</v>
      </c>
      <c r="CP303" s="123">
        <v>317</v>
      </c>
      <c r="CQ303" s="123">
        <v>152</v>
      </c>
      <c r="CR303" s="126">
        <v>7.7001013171225943E-2</v>
      </c>
      <c r="CS303" s="123">
        <v>40</v>
      </c>
      <c r="CT303" s="126">
        <f t="shared" si="53"/>
        <v>6.2695924764890276E-2</v>
      </c>
      <c r="CU303" s="123">
        <v>291</v>
      </c>
      <c r="CV303" s="126">
        <f t="shared" si="54"/>
        <v>0.4561128526645768</v>
      </c>
      <c r="CW303" s="123">
        <v>12</v>
      </c>
      <c r="CX303" s="126">
        <f t="shared" si="55"/>
        <v>1.8808777429467086E-2</v>
      </c>
      <c r="CY303" s="123">
        <v>92</v>
      </c>
      <c r="CZ303" s="126">
        <f t="shared" si="56"/>
        <v>0.14420062695924765</v>
      </c>
      <c r="DA303" s="122" t="s">
        <v>2012</v>
      </c>
      <c r="DB303" s="55"/>
      <c r="DC303" s="55">
        <v>6</v>
      </c>
      <c r="DD303" s="55">
        <v>11</v>
      </c>
      <c r="DE303" s="78" t="s">
        <v>559</v>
      </c>
      <c r="DF303" s="127" t="s">
        <v>560</v>
      </c>
      <c r="DG303" s="78" t="s">
        <v>707</v>
      </c>
      <c r="DH303" s="127" t="s">
        <v>708</v>
      </c>
      <c r="DI303" s="78" t="s">
        <v>520</v>
      </c>
      <c r="DJ303" s="127" t="s">
        <v>686</v>
      </c>
      <c r="DK303" s="78" t="s">
        <v>709</v>
      </c>
      <c r="DL303" s="127" t="s">
        <v>710</v>
      </c>
      <c r="DM303" s="127" t="s">
        <v>711</v>
      </c>
      <c r="DN303" s="55" t="s">
        <v>1897</v>
      </c>
      <c r="DO303" s="68">
        <v>7.7444336882865441</v>
      </c>
      <c r="DP303" s="55" t="s">
        <v>1901</v>
      </c>
      <c r="DQ303" s="55" t="s">
        <v>272</v>
      </c>
      <c r="DR303" s="127" t="s">
        <v>567</v>
      </c>
      <c r="DS303" s="169" t="s">
        <v>2320</v>
      </c>
      <c r="DT303" s="77"/>
      <c r="DU303" s="78" t="s">
        <v>267</v>
      </c>
      <c r="DV303" s="123">
        <v>693</v>
      </c>
      <c r="DW303" s="123">
        <v>640</v>
      </c>
      <c r="DX303" s="55">
        <v>52</v>
      </c>
      <c r="DY303" s="55">
        <v>1</v>
      </c>
      <c r="DZ303" s="55">
        <v>24</v>
      </c>
      <c r="EA303" s="55">
        <v>119</v>
      </c>
      <c r="EB303" s="123">
        <v>239</v>
      </c>
      <c r="EC303" s="55">
        <v>239</v>
      </c>
      <c r="ED303" s="55">
        <v>48</v>
      </c>
      <c r="EE303" s="55">
        <v>24</v>
      </c>
      <c r="EF303" s="55">
        <v>0</v>
      </c>
      <c r="EG303" s="55">
        <v>0</v>
      </c>
      <c r="EH303" s="78">
        <v>6</v>
      </c>
      <c r="EI303" s="78">
        <v>1</v>
      </c>
      <c r="EJ303" s="127" t="s">
        <v>450</v>
      </c>
      <c r="EK303" s="127" t="s">
        <v>269</v>
      </c>
      <c r="EL303" s="81">
        <v>22797</v>
      </c>
      <c r="EM303" s="78">
        <v>58</v>
      </c>
      <c r="EN303" s="78" t="s">
        <v>1491</v>
      </c>
      <c r="EO303" s="84">
        <v>76976</v>
      </c>
      <c r="EP303" s="78">
        <v>16.87</v>
      </c>
      <c r="EQ303" s="263">
        <v>112779.755784411</v>
      </c>
      <c r="ER303" s="263">
        <v>610197.595244759</v>
      </c>
      <c r="ES303" s="84">
        <f t="shared" si="57"/>
        <v>497417.83946034801</v>
      </c>
      <c r="ET303" s="113">
        <f t="shared" si="58"/>
        <v>0.81517502418348042</v>
      </c>
      <c r="EU303" s="55">
        <v>3</v>
      </c>
      <c r="EV303" s="55">
        <v>13</v>
      </c>
      <c r="EW303" s="55" t="s">
        <v>1898</v>
      </c>
      <c r="EX303" s="78" t="s">
        <v>390</v>
      </c>
      <c r="EY303" s="158"/>
      <c r="EZ303" s="158"/>
      <c r="FA303" s="78" t="s">
        <v>267</v>
      </c>
      <c r="FB303" s="55" t="s">
        <v>1929</v>
      </c>
      <c r="FC303" s="55" t="s">
        <v>1898</v>
      </c>
      <c r="FD303" s="122"/>
      <c r="FE303" s="55"/>
      <c r="FF303" s="127" t="s">
        <v>267</v>
      </c>
      <c r="FG303" s="55" t="s">
        <v>1904</v>
      </c>
      <c r="FH303" s="78" t="s">
        <v>1492</v>
      </c>
      <c r="FI303" s="78" t="s">
        <v>1276</v>
      </c>
      <c r="FJ303" s="55">
        <v>3903</v>
      </c>
      <c r="FK303" s="55">
        <v>31</v>
      </c>
      <c r="FL303" s="78" t="s">
        <v>714</v>
      </c>
      <c r="FM303" s="55"/>
      <c r="FN303" s="55" t="s">
        <v>1900</v>
      </c>
      <c r="FO303" s="55" t="s">
        <v>1900</v>
      </c>
      <c r="FP303" s="55">
        <v>2</v>
      </c>
      <c r="FQ303" s="125">
        <v>129467951.53086025</v>
      </c>
      <c r="FR303" s="125">
        <v>186822.44088147223</v>
      </c>
      <c r="FS303" s="55">
        <v>3.1</v>
      </c>
      <c r="FT303" s="55">
        <v>2.75</v>
      </c>
      <c r="FU303" s="55">
        <v>0</v>
      </c>
      <c r="FV303" s="125">
        <v>0</v>
      </c>
      <c r="FW303" s="55">
        <v>0</v>
      </c>
      <c r="FX303" s="125">
        <v>11374905.300000001</v>
      </c>
      <c r="FY303" s="55">
        <v>0</v>
      </c>
      <c r="FZ303" s="125">
        <v>448154</v>
      </c>
      <c r="GA303" s="55" t="s">
        <v>1900</v>
      </c>
      <c r="GB303" s="55" t="s">
        <v>1900</v>
      </c>
      <c r="GC303" s="55" t="s">
        <v>1900</v>
      </c>
      <c r="GD303" s="124">
        <v>88.39</v>
      </c>
      <c r="GE303" s="124">
        <v>46.41</v>
      </c>
      <c r="GF303" s="125">
        <v>0</v>
      </c>
      <c r="GG303" s="125">
        <v>0</v>
      </c>
      <c r="GH303" s="125">
        <v>11804924.880000001</v>
      </c>
      <c r="GI303" s="125">
        <v>18445.195125000002</v>
      </c>
      <c r="GJ303" s="125">
        <v>430856.77</v>
      </c>
      <c r="GK303" s="125">
        <v>673.21370312500005</v>
      </c>
      <c r="GL303" s="125">
        <v>0</v>
      </c>
      <c r="GM303" s="125">
        <v>0</v>
      </c>
      <c r="GN303" s="125">
        <v>801822.16</v>
      </c>
      <c r="GO303" s="125">
        <v>1252.847125</v>
      </c>
      <c r="GP303" s="125">
        <v>34381.94</v>
      </c>
      <c r="GQ303" s="125">
        <v>53.721781250000006</v>
      </c>
      <c r="GR303" s="125">
        <v>53225.479999999996</v>
      </c>
      <c r="GS303" s="125">
        <v>83.164812499999996</v>
      </c>
      <c r="GT303" s="125">
        <v>10484638.530000001</v>
      </c>
      <c r="GU303" s="125">
        <v>16382.247703125002</v>
      </c>
      <c r="GV303" s="125">
        <v>246815.91000000015</v>
      </c>
      <c r="GW303" s="125">
        <v>385.64985937500023</v>
      </c>
      <c r="GX303" s="55">
        <v>0</v>
      </c>
      <c r="GY303" s="55">
        <v>0</v>
      </c>
      <c r="GZ303" s="55">
        <v>0</v>
      </c>
      <c r="HA303" s="55" t="s">
        <v>1898</v>
      </c>
      <c r="HB303" s="172">
        <v>0.5150169994387872</v>
      </c>
      <c r="HC303" s="123">
        <v>858</v>
      </c>
      <c r="HD303" s="153">
        <v>0.44687500000000002</v>
      </c>
      <c r="HE303" s="123">
        <v>78</v>
      </c>
      <c r="HF303" s="153">
        <v>0.121875</v>
      </c>
      <c r="HG303" s="123">
        <v>3288</v>
      </c>
      <c r="HH303" s="153">
        <v>1.7124999999999999</v>
      </c>
      <c r="HI303" s="123">
        <v>16</v>
      </c>
      <c r="HJ303" s="153">
        <v>2.5000000000000001E-2</v>
      </c>
      <c r="HK303" s="123">
        <v>2388</v>
      </c>
      <c r="HL303" s="153">
        <v>1.2437499999999999</v>
      </c>
      <c r="HM303" s="123">
        <v>9</v>
      </c>
      <c r="HN303" s="153">
        <v>1.40625E-2</v>
      </c>
      <c r="HO303" s="123">
        <v>343</v>
      </c>
      <c r="HP303" s="153">
        <v>0.17864583333333334</v>
      </c>
      <c r="HQ303" s="123">
        <v>132</v>
      </c>
      <c r="HR303" s="153">
        <v>6.8750000000000006E-2</v>
      </c>
      <c r="HS303" s="123">
        <v>5</v>
      </c>
      <c r="HT303" s="153">
        <v>2.5</v>
      </c>
      <c r="HU303" s="123">
        <v>12</v>
      </c>
      <c r="HV303" s="153">
        <v>6</v>
      </c>
      <c r="HW303" s="123">
        <v>382</v>
      </c>
      <c r="HX303" s="123">
        <v>127.33333333333333</v>
      </c>
      <c r="HY303" s="153">
        <v>0.81623931623931623</v>
      </c>
      <c r="HZ303" s="123">
        <v>19214</v>
      </c>
      <c r="IA303" s="153">
        <v>10.007291666666667</v>
      </c>
      <c r="IB303" s="123">
        <v>25</v>
      </c>
      <c r="IC303" s="153">
        <v>3.90625E-2</v>
      </c>
      <c r="ID303" s="123">
        <v>8277</v>
      </c>
      <c r="IE303" s="153">
        <v>4.3109374999999996</v>
      </c>
      <c r="IF303" s="123">
        <v>509</v>
      </c>
      <c r="IG303" s="153">
        <v>0.79531249999999998</v>
      </c>
      <c r="IH303" s="123">
        <v>1221</v>
      </c>
      <c r="II303" s="153">
        <v>0.63593750000000004</v>
      </c>
      <c r="IJ303" s="123">
        <v>502</v>
      </c>
      <c r="IK303" s="153">
        <v>0.78437500000000004</v>
      </c>
      <c r="IL303" s="95">
        <v>246</v>
      </c>
      <c r="IM303" s="95">
        <v>193</v>
      </c>
      <c r="IN303" s="95">
        <v>46</v>
      </c>
      <c r="IO303" s="95">
        <v>154</v>
      </c>
      <c r="IP303" s="95">
        <v>37</v>
      </c>
      <c r="IQ303" s="113">
        <v>79.790000000000006</v>
      </c>
      <c r="IR303" s="113">
        <v>80.430000000000007</v>
      </c>
      <c r="IS303" s="113">
        <v>1.4</v>
      </c>
      <c r="IT303" s="95">
        <v>36</v>
      </c>
      <c r="IU303" s="95">
        <v>9</v>
      </c>
      <c r="IV303" s="113">
        <v>1.40625E-2</v>
      </c>
      <c r="IW303" s="95">
        <v>3</v>
      </c>
      <c r="IX303" s="95">
        <v>14</v>
      </c>
      <c r="IY303" s="124">
        <f t="shared" si="61"/>
        <v>0.46875</v>
      </c>
      <c r="IZ303" s="124">
        <f t="shared" si="61"/>
        <v>2.1875</v>
      </c>
      <c r="JA303" s="182" t="s">
        <v>272</v>
      </c>
      <c r="JB303" s="182">
        <v>36</v>
      </c>
      <c r="JC303" s="230">
        <v>5.1948051948051951E-2</v>
      </c>
      <c r="JD303" s="205"/>
    </row>
    <row r="304" spans="1:264" s="35" customFormat="1" ht="29.25" hidden="1" customHeight="1">
      <c r="A304" s="122" t="s">
        <v>557</v>
      </c>
      <c r="B304" s="158" t="s">
        <v>1684</v>
      </c>
      <c r="C304" s="158" t="s">
        <v>1722</v>
      </c>
      <c r="D304" s="55">
        <v>42</v>
      </c>
      <c r="E304" s="158" t="s">
        <v>1544</v>
      </c>
      <c r="F304" s="145">
        <v>42</v>
      </c>
      <c r="G304" s="55" t="s">
        <v>2307</v>
      </c>
      <c r="H304" s="123">
        <v>490</v>
      </c>
      <c r="I304" s="123">
        <v>985</v>
      </c>
      <c r="J304" s="124">
        <v>2.0102041000000002</v>
      </c>
      <c r="K304" s="124">
        <v>22.4577551</v>
      </c>
      <c r="L304" s="123">
        <v>333</v>
      </c>
      <c r="M304" s="123">
        <v>652</v>
      </c>
      <c r="N304" s="123">
        <v>67</v>
      </c>
      <c r="O304" s="123">
        <v>85</v>
      </c>
      <c r="P304" s="123">
        <v>87</v>
      </c>
      <c r="Q304" s="123">
        <v>74</v>
      </c>
      <c r="R304" s="123">
        <v>69</v>
      </c>
      <c r="S304" s="123">
        <v>141</v>
      </c>
      <c r="T304" s="123">
        <v>79</v>
      </c>
      <c r="U304" s="123">
        <v>98</v>
      </c>
      <c r="V304" s="123">
        <v>69</v>
      </c>
      <c r="W304" s="123">
        <v>60</v>
      </c>
      <c r="X304" s="123">
        <v>99</v>
      </c>
      <c r="Y304" s="123">
        <v>42</v>
      </c>
      <c r="Z304" s="123">
        <v>15</v>
      </c>
      <c r="AA304" s="123">
        <v>285</v>
      </c>
      <c r="AB304" s="123">
        <v>193</v>
      </c>
      <c r="AC304" s="123">
        <v>156</v>
      </c>
      <c r="AD304" s="123">
        <v>196</v>
      </c>
      <c r="AE304" s="123">
        <v>441</v>
      </c>
      <c r="AF304" s="123">
        <v>323</v>
      </c>
      <c r="AG304" s="123">
        <v>18</v>
      </c>
      <c r="AH304" s="123">
        <v>7</v>
      </c>
      <c r="AI304" s="123">
        <v>228</v>
      </c>
      <c r="AJ304" s="123">
        <v>59</v>
      </c>
      <c r="AK304" s="123">
        <v>8</v>
      </c>
      <c r="AL304" s="123">
        <v>5</v>
      </c>
      <c r="AM304" s="123">
        <v>34</v>
      </c>
      <c r="AN304" s="125">
        <v>577.27346938775509</v>
      </c>
      <c r="AO304" s="125">
        <v>410</v>
      </c>
      <c r="AP304" s="123">
        <v>9</v>
      </c>
      <c r="AQ304" s="123">
        <v>28</v>
      </c>
      <c r="AR304" s="123">
        <v>137</v>
      </c>
      <c r="AS304" s="123">
        <v>48</v>
      </c>
      <c r="AT304" s="123">
        <v>68</v>
      </c>
      <c r="AU304" s="123">
        <v>23</v>
      </c>
      <c r="AV304" s="123">
        <v>31</v>
      </c>
      <c r="AW304" s="123">
        <v>21</v>
      </c>
      <c r="AX304" s="123">
        <v>19</v>
      </c>
      <c r="AY304" s="123">
        <v>17</v>
      </c>
      <c r="AZ304" s="123">
        <v>89</v>
      </c>
      <c r="BA304" s="125">
        <v>27590.100409836065</v>
      </c>
      <c r="BB304" s="125">
        <v>18971.5</v>
      </c>
      <c r="BC304" s="123">
        <v>27</v>
      </c>
      <c r="BD304" s="123">
        <v>61</v>
      </c>
      <c r="BE304" s="123">
        <v>112</v>
      </c>
      <c r="BF304" s="123">
        <v>57</v>
      </c>
      <c r="BG304" s="123">
        <v>31</v>
      </c>
      <c r="BH304" s="123">
        <v>39</v>
      </c>
      <c r="BI304" s="123">
        <v>27</v>
      </c>
      <c r="BJ304" s="123">
        <v>29</v>
      </c>
      <c r="BK304" s="123">
        <v>21</v>
      </c>
      <c r="BL304" s="123">
        <v>13</v>
      </c>
      <c r="BM304" s="123">
        <v>13</v>
      </c>
      <c r="BN304" s="123">
        <v>12</v>
      </c>
      <c r="BO304" s="123">
        <v>11</v>
      </c>
      <c r="BP304" s="123">
        <v>7</v>
      </c>
      <c r="BQ304" s="123">
        <v>5</v>
      </c>
      <c r="BR304" s="123">
        <v>5</v>
      </c>
      <c r="BS304" s="123">
        <v>3</v>
      </c>
      <c r="BT304" s="123">
        <v>3</v>
      </c>
      <c r="BU304" s="123">
        <v>1</v>
      </c>
      <c r="BV304" s="123">
        <v>1</v>
      </c>
      <c r="BW304" s="123">
        <v>10</v>
      </c>
      <c r="BX304" s="123">
        <v>213</v>
      </c>
      <c r="BY304" s="125">
        <v>42485.211267605635</v>
      </c>
      <c r="BZ304" s="125">
        <v>36660</v>
      </c>
      <c r="CA304" s="123">
        <v>82</v>
      </c>
      <c r="CB304" s="125">
        <v>12021.09756097561</v>
      </c>
      <c r="CC304" s="125">
        <v>9468</v>
      </c>
      <c r="CD304" s="123">
        <v>192</v>
      </c>
      <c r="CE304" s="125">
        <v>18246.90625</v>
      </c>
      <c r="CF304" s="125">
        <v>12456</v>
      </c>
      <c r="CG304" s="123">
        <v>304</v>
      </c>
      <c r="CH304" s="123">
        <v>88</v>
      </c>
      <c r="CI304" s="123">
        <v>69</v>
      </c>
      <c r="CJ304" s="123">
        <v>18</v>
      </c>
      <c r="CK304" s="123">
        <v>8</v>
      </c>
      <c r="CL304" s="123">
        <v>9</v>
      </c>
      <c r="CM304" s="126">
        <v>1.8367346938775512E-2</v>
      </c>
      <c r="CN304" s="123">
        <v>40</v>
      </c>
      <c r="CO304" s="126">
        <v>8.1632653061224483E-2</v>
      </c>
      <c r="CP304" s="123">
        <v>221</v>
      </c>
      <c r="CQ304" s="123">
        <v>79</v>
      </c>
      <c r="CR304" s="126">
        <v>8.0203045685279181E-2</v>
      </c>
      <c r="CS304" s="123">
        <v>35</v>
      </c>
      <c r="CT304" s="126">
        <f t="shared" si="53"/>
        <v>7.1428571428571425E-2</v>
      </c>
      <c r="CU304" s="123">
        <v>192</v>
      </c>
      <c r="CV304" s="126">
        <f t="shared" si="54"/>
        <v>0.39183673469387753</v>
      </c>
      <c r="CW304" s="123">
        <v>7</v>
      </c>
      <c r="CX304" s="126">
        <f t="shared" si="55"/>
        <v>1.4285714285714285E-2</v>
      </c>
      <c r="CY304" s="123">
        <v>67</v>
      </c>
      <c r="CZ304" s="126">
        <f t="shared" si="56"/>
        <v>0.13673469387755102</v>
      </c>
      <c r="DA304" s="122" t="s">
        <v>2276</v>
      </c>
      <c r="DB304" s="55"/>
      <c r="DC304" s="55">
        <v>17</v>
      </c>
      <c r="DD304" s="55">
        <v>7</v>
      </c>
      <c r="DE304" s="78" t="s">
        <v>559</v>
      </c>
      <c r="DF304" s="127" t="s">
        <v>560</v>
      </c>
      <c r="DG304" s="78" t="s">
        <v>561</v>
      </c>
      <c r="DH304" s="127" t="s">
        <v>562</v>
      </c>
      <c r="DI304" s="78" t="s">
        <v>360</v>
      </c>
      <c r="DJ304" s="127" t="s">
        <v>563</v>
      </c>
      <c r="DK304" s="78" t="s">
        <v>709</v>
      </c>
      <c r="DL304" s="127" t="s">
        <v>710</v>
      </c>
      <c r="DM304" s="127" t="s">
        <v>566</v>
      </c>
      <c r="DN304" s="55" t="s">
        <v>1897</v>
      </c>
      <c r="DO304" s="68">
        <v>5.9701492537313436</v>
      </c>
      <c r="DP304" s="55" t="s">
        <v>1898</v>
      </c>
      <c r="DQ304" s="55" t="s">
        <v>272</v>
      </c>
      <c r="DR304" s="127" t="s">
        <v>567</v>
      </c>
      <c r="DS304" s="169" t="s">
        <v>2321</v>
      </c>
      <c r="DT304" s="77"/>
      <c r="DU304" s="78" t="s">
        <v>267</v>
      </c>
      <c r="DV304" s="123">
        <v>502</v>
      </c>
      <c r="DW304" s="123">
        <v>490</v>
      </c>
      <c r="DX304" s="55">
        <v>12</v>
      </c>
      <c r="DY304" s="55">
        <v>0</v>
      </c>
      <c r="DZ304" s="55">
        <v>0</v>
      </c>
      <c r="EA304" s="55">
        <v>126</v>
      </c>
      <c r="EB304" s="123">
        <v>335</v>
      </c>
      <c r="EC304" s="55">
        <v>41</v>
      </c>
      <c r="ED304" s="55">
        <v>0</v>
      </c>
      <c r="EE304" s="55">
        <v>0</v>
      </c>
      <c r="EF304" s="55">
        <v>0</v>
      </c>
      <c r="EG304" s="55">
        <v>0</v>
      </c>
      <c r="EH304" s="78">
        <v>7</v>
      </c>
      <c r="EI304" s="78">
        <v>0</v>
      </c>
      <c r="EJ304" s="127" t="s">
        <v>268</v>
      </c>
      <c r="EK304" s="127" t="s">
        <v>269</v>
      </c>
      <c r="EL304" s="81">
        <v>18415</v>
      </c>
      <c r="EM304" s="78">
        <v>70</v>
      </c>
      <c r="EN304" s="78" t="s">
        <v>271</v>
      </c>
      <c r="EO304" s="84">
        <v>79116</v>
      </c>
      <c r="EP304" s="78">
        <v>13.34</v>
      </c>
      <c r="EQ304" s="263">
        <v>72655.970310853998</v>
      </c>
      <c r="ER304" s="263">
        <v>537843.21634559694</v>
      </c>
      <c r="ES304" s="84">
        <f t="shared" si="57"/>
        <v>465187.24603474292</v>
      </c>
      <c r="ET304" s="113">
        <f t="shared" si="58"/>
        <v>0.86491236088368151</v>
      </c>
      <c r="EU304" s="55">
        <v>3</v>
      </c>
      <c r="EV304" s="55">
        <v>14</v>
      </c>
      <c r="EW304" s="55" t="s">
        <v>1898</v>
      </c>
      <c r="EX304" s="78" t="s">
        <v>267</v>
      </c>
      <c r="EY304" s="158"/>
      <c r="EZ304" s="158"/>
      <c r="FA304" s="78" t="s">
        <v>267</v>
      </c>
      <c r="FB304" s="55" t="s">
        <v>51</v>
      </c>
      <c r="FC304" s="55" t="s">
        <v>1898</v>
      </c>
      <c r="FD304" s="122"/>
      <c r="FE304" s="55"/>
      <c r="FF304" s="127" t="s">
        <v>267</v>
      </c>
      <c r="FG304" s="55" t="s">
        <v>1904</v>
      </c>
      <c r="FH304" s="78" t="s">
        <v>1545</v>
      </c>
      <c r="FI304" s="78" t="s">
        <v>1546</v>
      </c>
      <c r="FJ304" s="55">
        <v>3902</v>
      </c>
      <c r="FK304" s="55">
        <v>31</v>
      </c>
      <c r="FL304" s="78" t="s">
        <v>570</v>
      </c>
      <c r="FM304" s="55"/>
      <c r="FN304" s="55" t="s">
        <v>1954</v>
      </c>
      <c r="FO304" s="55" t="s">
        <v>1900</v>
      </c>
      <c r="FP304" s="55">
        <v>1</v>
      </c>
      <c r="FQ304" s="125">
        <v>104947617.87620059</v>
      </c>
      <c r="FR304" s="125">
        <v>209058.99975338762</v>
      </c>
      <c r="FS304" s="55">
        <v>3</v>
      </c>
      <c r="FT304" s="55">
        <v>3</v>
      </c>
      <c r="FU304" s="55">
        <v>0</v>
      </c>
      <c r="FV304" s="125">
        <v>3520602.77</v>
      </c>
      <c r="FW304" s="55">
        <v>0</v>
      </c>
      <c r="FX304" s="125">
        <v>3673808.76</v>
      </c>
      <c r="FY304" s="55">
        <v>0</v>
      </c>
      <c r="FZ304" s="125">
        <v>1350542.7</v>
      </c>
      <c r="GA304" s="55" t="s">
        <v>1900</v>
      </c>
      <c r="GB304" s="55" t="s">
        <v>1900</v>
      </c>
      <c r="GC304" s="55" t="s">
        <v>1900</v>
      </c>
      <c r="GD304" s="124">
        <v>96.54</v>
      </c>
      <c r="GE304" s="124">
        <v>25.31</v>
      </c>
      <c r="GF304" s="125">
        <v>3459557.94</v>
      </c>
      <c r="GG304" s="125">
        <v>7060.3223265306124</v>
      </c>
      <c r="GH304" s="125">
        <v>8347422.879999999</v>
      </c>
      <c r="GI304" s="125">
        <v>17035.556897959181</v>
      </c>
      <c r="GJ304" s="125">
        <v>419896.06</v>
      </c>
      <c r="GK304" s="125">
        <v>856.93073469387753</v>
      </c>
      <c r="GL304" s="125">
        <v>514925.1</v>
      </c>
      <c r="GM304" s="125">
        <v>1050.8675510204082</v>
      </c>
      <c r="GN304" s="125">
        <v>431550.93</v>
      </c>
      <c r="GO304" s="125">
        <v>880.71618367346935</v>
      </c>
      <c r="GP304" s="125">
        <v>15910.23</v>
      </c>
      <c r="GQ304" s="125">
        <v>32.469857142857144</v>
      </c>
      <c r="GR304" s="125">
        <v>96668.91</v>
      </c>
      <c r="GS304" s="125">
        <v>197.28348979591837</v>
      </c>
      <c r="GT304" s="125">
        <v>6868471.6499999994</v>
      </c>
      <c r="GU304" s="125">
        <v>14017.289081632653</v>
      </c>
      <c r="GV304" s="125">
        <v>-3045888.5299999984</v>
      </c>
      <c r="GW304" s="125">
        <v>-6216.0990408163234</v>
      </c>
      <c r="GX304" s="55">
        <v>0</v>
      </c>
      <c r="GY304" s="55">
        <v>0</v>
      </c>
      <c r="GZ304" s="55">
        <v>0</v>
      </c>
      <c r="HA304" s="55" t="s">
        <v>1901</v>
      </c>
      <c r="HB304" s="172">
        <v>0.66281900447257092</v>
      </c>
      <c r="HC304" s="123">
        <v>520</v>
      </c>
      <c r="HD304" s="153">
        <v>0.35374149659863946</v>
      </c>
      <c r="HE304" s="123">
        <v>5</v>
      </c>
      <c r="HF304" s="153">
        <v>1.020408163265306E-2</v>
      </c>
      <c r="HG304" s="123">
        <v>2133</v>
      </c>
      <c r="HH304" s="153">
        <v>1.4510204081632654</v>
      </c>
      <c r="HI304" s="123">
        <v>18</v>
      </c>
      <c r="HJ304" s="153">
        <v>3.6734693877551024E-2</v>
      </c>
      <c r="HK304" s="123">
        <v>1079</v>
      </c>
      <c r="HL304" s="153">
        <v>0.73401360544217686</v>
      </c>
      <c r="HM304" s="123">
        <v>3</v>
      </c>
      <c r="HN304" s="153">
        <v>6.1224489795918364E-3</v>
      </c>
      <c r="HO304" s="123">
        <v>591</v>
      </c>
      <c r="HP304" s="153">
        <v>0.4020408163265306</v>
      </c>
      <c r="HQ304" s="123">
        <v>231</v>
      </c>
      <c r="HR304" s="153">
        <v>0.15714285714285714</v>
      </c>
      <c r="HS304" s="123">
        <v>0</v>
      </c>
      <c r="HT304" s="153">
        <v>0</v>
      </c>
      <c r="HU304" s="123">
        <v>16</v>
      </c>
      <c r="HV304" s="153">
        <v>8</v>
      </c>
      <c r="HW304" s="123">
        <v>183</v>
      </c>
      <c r="HX304" s="123">
        <v>61</v>
      </c>
      <c r="HY304" s="153">
        <v>0.36309523809523808</v>
      </c>
      <c r="HZ304" s="123">
        <v>12525</v>
      </c>
      <c r="IA304" s="153">
        <v>8.5204081632653068</v>
      </c>
      <c r="IB304" s="123">
        <v>25</v>
      </c>
      <c r="IC304" s="153">
        <v>5.1020408163265307E-2</v>
      </c>
      <c r="ID304" s="123">
        <v>6430</v>
      </c>
      <c r="IE304" s="153">
        <v>4.3741496598639458</v>
      </c>
      <c r="IF304" s="123">
        <v>278</v>
      </c>
      <c r="IG304" s="153">
        <v>0.56734693877551023</v>
      </c>
      <c r="IH304" s="123">
        <v>1081</v>
      </c>
      <c r="II304" s="153">
        <v>0.73537414965986392</v>
      </c>
      <c r="IJ304" s="123">
        <v>300</v>
      </c>
      <c r="IK304" s="153">
        <v>0.61224489795918369</v>
      </c>
      <c r="IL304" s="95">
        <v>15</v>
      </c>
      <c r="IM304" s="95">
        <v>14</v>
      </c>
      <c r="IN304" s="95">
        <v>14</v>
      </c>
      <c r="IO304" s="95">
        <v>13</v>
      </c>
      <c r="IP304" s="95">
        <v>13</v>
      </c>
      <c r="IQ304" s="113">
        <v>92.86</v>
      </c>
      <c r="IR304" s="113">
        <v>92.86</v>
      </c>
      <c r="IS304" s="113">
        <v>4.87</v>
      </c>
      <c r="IT304" s="95">
        <v>48</v>
      </c>
      <c r="IU304" s="95">
        <v>2</v>
      </c>
      <c r="IV304" s="113">
        <v>4.0816326530612249E-3</v>
      </c>
      <c r="IW304" s="95">
        <v>1</v>
      </c>
      <c r="IX304" s="95">
        <v>14</v>
      </c>
      <c r="IY304" s="124">
        <f t="shared" si="61"/>
        <v>0.20408163265306123</v>
      </c>
      <c r="IZ304" s="124">
        <f t="shared" si="61"/>
        <v>2.8571428571428572</v>
      </c>
      <c r="JA304" s="182" t="s">
        <v>272</v>
      </c>
      <c r="JB304" s="182">
        <v>26</v>
      </c>
      <c r="JC304" s="230">
        <v>5.1792828685258967E-2</v>
      </c>
      <c r="JD304" s="205"/>
    </row>
    <row r="305" spans="1:264" s="35" customFormat="1" ht="29.25" hidden="1" customHeight="1">
      <c r="A305" s="122" t="s">
        <v>557</v>
      </c>
      <c r="B305" s="158" t="s">
        <v>1684</v>
      </c>
      <c r="C305" s="158" t="s">
        <v>1777</v>
      </c>
      <c r="D305" s="55">
        <v>116</v>
      </c>
      <c r="E305" s="158" t="s">
        <v>1618</v>
      </c>
      <c r="F305" s="145">
        <v>116</v>
      </c>
      <c r="G305" s="55" t="s">
        <v>2322</v>
      </c>
      <c r="H305" s="123">
        <v>475</v>
      </c>
      <c r="I305" s="123">
        <v>1324</v>
      </c>
      <c r="J305" s="124">
        <v>2.7873684000000001</v>
      </c>
      <c r="K305" s="124">
        <v>17.8749474</v>
      </c>
      <c r="L305" s="123">
        <v>514</v>
      </c>
      <c r="M305" s="123">
        <v>810</v>
      </c>
      <c r="N305" s="123">
        <v>84</v>
      </c>
      <c r="O305" s="123">
        <v>167</v>
      </c>
      <c r="P305" s="123">
        <v>197</v>
      </c>
      <c r="Q305" s="123">
        <v>173</v>
      </c>
      <c r="R305" s="123">
        <v>116</v>
      </c>
      <c r="S305" s="123">
        <v>155</v>
      </c>
      <c r="T305" s="123">
        <v>159</v>
      </c>
      <c r="U305" s="123">
        <v>96</v>
      </c>
      <c r="V305" s="123">
        <v>61</v>
      </c>
      <c r="W305" s="123">
        <v>48</v>
      </c>
      <c r="X305" s="123">
        <v>49</v>
      </c>
      <c r="Y305" s="123">
        <v>14</v>
      </c>
      <c r="Z305" s="123">
        <v>5</v>
      </c>
      <c r="AA305" s="123">
        <v>549</v>
      </c>
      <c r="AB305" s="123">
        <v>100</v>
      </c>
      <c r="AC305" s="123">
        <v>68</v>
      </c>
      <c r="AD305" s="123">
        <v>121</v>
      </c>
      <c r="AE305" s="123">
        <v>703</v>
      </c>
      <c r="AF305" s="123">
        <v>484</v>
      </c>
      <c r="AG305" s="123">
        <v>14</v>
      </c>
      <c r="AH305" s="123">
        <v>2</v>
      </c>
      <c r="AI305" s="123">
        <v>208</v>
      </c>
      <c r="AJ305" s="123">
        <v>46</v>
      </c>
      <c r="AK305" s="123">
        <v>5</v>
      </c>
      <c r="AL305" s="123">
        <v>8</v>
      </c>
      <c r="AM305" s="123">
        <v>47</v>
      </c>
      <c r="AN305" s="125">
        <v>550.79578947368418</v>
      </c>
      <c r="AO305" s="125">
        <v>415</v>
      </c>
      <c r="AP305" s="123">
        <v>13</v>
      </c>
      <c r="AQ305" s="123">
        <v>25</v>
      </c>
      <c r="AR305" s="123">
        <v>104</v>
      </c>
      <c r="AS305" s="123">
        <v>71</v>
      </c>
      <c r="AT305" s="123">
        <v>60</v>
      </c>
      <c r="AU305" s="123">
        <v>54</v>
      </c>
      <c r="AV305" s="123">
        <v>25</v>
      </c>
      <c r="AW305" s="123">
        <v>21</v>
      </c>
      <c r="AX305" s="123">
        <v>20</v>
      </c>
      <c r="AY305" s="123">
        <v>16</v>
      </c>
      <c r="AZ305" s="123">
        <v>66</v>
      </c>
      <c r="BA305" s="125">
        <v>25635.829004329004</v>
      </c>
      <c r="BB305" s="125">
        <v>19247.5</v>
      </c>
      <c r="BC305" s="123">
        <v>21</v>
      </c>
      <c r="BD305" s="123">
        <v>59</v>
      </c>
      <c r="BE305" s="123">
        <v>90</v>
      </c>
      <c r="BF305" s="123">
        <v>69</v>
      </c>
      <c r="BG305" s="123">
        <v>45</v>
      </c>
      <c r="BH305" s="123">
        <v>40</v>
      </c>
      <c r="BI305" s="123">
        <v>32</v>
      </c>
      <c r="BJ305" s="123">
        <v>25</v>
      </c>
      <c r="BK305" s="123">
        <v>18</v>
      </c>
      <c r="BL305" s="123">
        <v>20</v>
      </c>
      <c r="BM305" s="123">
        <v>5</v>
      </c>
      <c r="BN305" s="123">
        <v>9</v>
      </c>
      <c r="BO305" s="123">
        <v>7</v>
      </c>
      <c r="BP305" s="123">
        <v>3</v>
      </c>
      <c r="BQ305" s="123">
        <v>6</v>
      </c>
      <c r="BR305" s="123">
        <v>2</v>
      </c>
      <c r="BS305" s="123">
        <v>2</v>
      </c>
      <c r="BT305" s="123">
        <v>2</v>
      </c>
      <c r="BU305" s="123">
        <v>0</v>
      </c>
      <c r="BV305" s="123">
        <v>2</v>
      </c>
      <c r="BW305" s="123">
        <v>5</v>
      </c>
      <c r="BX305" s="123">
        <v>248</v>
      </c>
      <c r="BY305" s="125">
        <v>34635.975806451614</v>
      </c>
      <c r="BZ305" s="125">
        <v>29120</v>
      </c>
      <c r="CA305" s="123">
        <v>110</v>
      </c>
      <c r="CB305" s="125">
        <v>17399.281818181818</v>
      </c>
      <c r="CC305" s="125">
        <v>14106</v>
      </c>
      <c r="CD305" s="123">
        <v>127</v>
      </c>
      <c r="CE305" s="125">
        <v>16160.866141732284</v>
      </c>
      <c r="CF305" s="125">
        <v>13086</v>
      </c>
      <c r="CG305" s="123">
        <v>315</v>
      </c>
      <c r="CH305" s="123">
        <v>90</v>
      </c>
      <c r="CI305" s="123">
        <v>45</v>
      </c>
      <c r="CJ305" s="123">
        <v>9</v>
      </c>
      <c r="CK305" s="123">
        <v>3</v>
      </c>
      <c r="CL305" s="123">
        <v>3</v>
      </c>
      <c r="CM305" s="126">
        <v>6.3157894736842104E-3</v>
      </c>
      <c r="CN305" s="123">
        <v>17</v>
      </c>
      <c r="CO305" s="126">
        <v>3.5789473684210524E-2</v>
      </c>
      <c r="CP305" s="123">
        <v>230</v>
      </c>
      <c r="CQ305" s="123">
        <v>110</v>
      </c>
      <c r="CR305" s="126">
        <v>8.3081570996978854E-2</v>
      </c>
      <c r="CS305" s="123">
        <v>40</v>
      </c>
      <c r="CT305" s="126">
        <f t="shared" si="53"/>
        <v>8.4210526315789472E-2</v>
      </c>
      <c r="CU305" s="123">
        <v>187</v>
      </c>
      <c r="CV305" s="126">
        <f t="shared" si="54"/>
        <v>0.3936842105263158</v>
      </c>
      <c r="CW305" s="123">
        <v>5</v>
      </c>
      <c r="CX305" s="126">
        <f t="shared" si="55"/>
        <v>1.0526315789473684E-2</v>
      </c>
      <c r="CY305" s="123">
        <v>45</v>
      </c>
      <c r="CZ305" s="126">
        <f t="shared" si="56"/>
        <v>9.4736842105263161E-2</v>
      </c>
      <c r="DA305" s="122" t="s">
        <v>2276</v>
      </c>
      <c r="DB305" s="55"/>
      <c r="DC305" s="55">
        <v>6</v>
      </c>
      <c r="DD305" s="55">
        <v>14</v>
      </c>
      <c r="DE305" s="78" t="s">
        <v>559</v>
      </c>
      <c r="DF305" s="127" t="s">
        <v>560</v>
      </c>
      <c r="DG305" s="78" t="s">
        <v>707</v>
      </c>
      <c r="DH305" s="127" t="s">
        <v>708</v>
      </c>
      <c r="DI305" s="78" t="s">
        <v>520</v>
      </c>
      <c r="DJ305" s="127" t="s">
        <v>686</v>
      </c>
      <c r="DK305" s="78" t="s">
        <v>709</v>
      </c>
      <c r="DL305" s="127" t="s">
        <v>710</v>
      </c>
      <c r="DM305" s="127" t="s">
        <v>711</v>
      </c>
      <c r="DN305" s="55" t="s">
        <v>1897</v>
      </c>
      <c r="DO305" s="68">
        <v>7.45257452574526</v>
      </c>
      <c r="DP305" s="55" t="s">
        <v>1898</v>
      </c>
      <c r="DQ305" s="55" t="s">
        <v>272</v>
      </c>
      <c r="DR305" s="127" t="s">
        <v>567</v>
      </c>
      <c r="DS305" s="169" t="s">
        <v>2323</v>
      </c>
      <c r="DT305" s="77"/>
      <c r="DU305" s="78" t="s">
        <v>267</v>
      </c>
      <c r="DV305" s="123">
        <v>490</v>
      </c>
      <c r="DW305" s="123">
        <v>479</v>
      </c>
      <c r="DX305" s="55">
        <v>7</v>
      </c>
      <c r="DY305" s="55">
        <v>4</v>
      </c>
      <c r="DZ305" s="55">
        <v>0</v>
      </c>
      <c r="EA305" s="55">
        <v>97</v>
      </c>
      <c r="EB305" s="123">
        <v>183</v>
      </c>
      <c r="EC305" s="55">
        <v>175</v>
      </c>
      <c r="ED305" s="55">
        <v>35</v>
      </c>
      <c r="EE305" s="55">
        <v>0</v>
      </c>
      <c r="EF305" s="55">
        <v>0</v>
      </c>
      <c r="EG305" s="55">
        <v>0</v>
      </c>
      <c r="EH305" s="78">
        <v>8</v>
      </c>
      <c r="EI305" s="78">
        <v>1</v>
      </c>
      <c r="EJ305" s="127" t="s">
        <v>268</v>
      </c>
      <c r="EK305" s="127" t="s">
        <v>269</v>
      </c>
      <c r="EL305" s="81">
        <v>23011</v>
      </c>
      <c r="EM305" s="78">
        <v>58</v>
      </c>
      <c r="EN305" s="78" t="s">
        <v>506</v>
      </c>
      <c r="EO305" s="84">
        <v>65839</v>
      </c>
      <c r="EP305" s="78">
        <v>8.4499999999999993</v>
      </c>
      <c r="EQ305" s="263">
        <v>70836.633264008706</v>
      </c>
      <c r="ER305" s="263">
        <v>341869.98182927398</v>
      </c>
      <c r="ES305" s="84">
        <f t="shared" si="57"/>
        <v>271033.3485652653</v>
      </c>
      <c r="ET305" s="113">
        <f t="shared" si="58"/>
        <v>0.79279656878624782</v>
      </c>
      <c r="EU305" s="55">
        <v>3</v>
      </c>
      <c r="EV305" s="55">
        <v>8</v>
      </c>
      <c r="EW305" s="55" t="s">
        <v>1898</v>
      </c>
      <c r="EX305" s="78" t="s">
        <v>271</v>
      </c>
      <c r="EY305" s="158"/>
      <c r="EZ305" s="158"/>
      <c r="FA305" s="78" t="s">
        <v>267</v>
      </c>
      <c r="FB305" s="55" t="s">
        <v>51</v>
      </c>
      <c r="FC305" s="55" t="s">
        <v>1898</v>
      </c>
      <c r="FD305" s="122"/>
      <c r="FE305" s="55"/>
      <c r="FF305" s="127" t="s">
        <v>267</v>
      </c>
      <c r="FG305" s="55" t="s">
        <v>272</v>
      </c>
      <c r="FH305" s="78" t="s">
        <v>1619</v>
      </c>
      <c r="FI305" s="78" t="s">
        <v>713</v>
      </c>
      <c r="FJ305" s="55">
        <v>3903</v>
      </c>
      <c r="FK305" s="55">
        <v>31</v>
      </c>
      <c r="FL305" s="78" t="s">
        <v>714</v>
      </c>
      <c r="FM305" s="55"/>
      <c r="FN305" s="55" t="s">
        <v>1900</v>
      </c>
      <c r="FO305" s="55" t="s">
        <v>1900</v>
      </c>
      <c r="FP305" s="55">
        <v>3</v>
      </c>
      <c r="FQ305" s="125">
        <v>80091438.758062258</v>
      </c>
      <c r="FR305" s="125">
        <v>163451.91583278013</v>
      </c>
      <c r="FS305" s="55">
        <v>3</v>
      </c>
      <c r="FT305" s="55">
        <v>3</v>
      </c>
      <c r="FU305" s="55">
        <v>0</v>
      </c>
      <c r="FV305" s="125">
        <v>557693.5</v>
      </c>
      <c r="FW305" s="55">
        <v>0</v>
      </c>
      <c r="FX305" s="125">
        <v>2842664.06</v>
      </c>
      <c r="FY305" s="55">
        <v>0</v>
      </c>
      <c r="FZ305" s="125">
        <v>84625</v>
      </c>
      <c r="GA305" s="55" t="s">
        <v>1900</v>
      </c>
      <c r="GB305" s="55" t="s">
        <v>1900</v>
      </c>
      <c r="GC305" s="55" t="s">
        <v>1900</v>
      </c>
      <c r="GD305" s="124">
        <v>92.32</v>
      </c>
      <c r="GE305" s="124">
        <v>40.5</v>
      </c>
      <c r="GF305" s="125">
        <v>2972905.0100000002</v>
      </c>
      <c r="GG305" s="125">
        <v>6206.4822755741134</v>
      </c>
      <c r="GH305" s="125">
        <v>6985672.4299999988</v>
      </c>
      <c r="GI305" s="125">
        <v>14583.867286012524</v>
      </c>
      <c r="GJ305" s="125">
        <v>412791.02</v>
      </c>
      <c r="GK305" s="125">
        <v>861.77665970772443</v>
      </c>
      <c r="GL305" s="125">
        <v>500816.79</v>
      </c>
      <c r="GM305" s="125">
        <v>1045.5465344467641</v>
      </c>
      <c r="GN305" s="125">
        <v>537466.51</v>
      </c>
      <c r="GO305" s="125">
        <v>1122.0595198329854</v>
      </c>
      <c r="GP305" s="125">
        <v>22339.07</v>
      </c>
      <c r="GQ305" s="125">
        <v>46.636889352818372</v>
      </c>
      <c r="GR305" s="125">
        <v>34212.01</v>
      </c>
      <c r="GS305" s="125">
        <v>71.423820459290198</v>
      </c>
      <c r="GT305" s="125">
        <v>5478047.0299999984</v>
      </c>
      <c r="GU305" s="125">
        <v>11436.42386221294</v>
      </c>
      <c r="GV305" s="125">
        <v>-927152.82999999821</v>
      </c>
      <c r="GW305" s="125">
        <v>-1935.6008977035453</v>
      </c>
      <c r="GX305" s="55">
        <v>0</v>
      </c>
      <c r="GY305" s="55">
        <v>0</v>
      </c>
      <c r="GZ305" s="55">
        <v>0</v>
      </c>
      <c r="HA305" s="55" t="s">
        <v>1898</v>
      </c>
      <c r="HB305" s="172">
        <v>0.51051760634818921</v>
      </c>
      <c r="HC305" s="123">
        <v>385</v>
      </c>
      <c r="HD305" s="153">
        <v>0.267919276270007</v>
      </c>
      <c r="HE305" s="123">
        <v>23</v>
      </c>
      <c r="HF305" s="153">
        <v>4.8016701461377868E-2</v>
      </c>
      <c r="HG305" s="123">
        <v>2500</v>
      </c>
      <c r="HH305" s="153">
        <v>1.7397355601948505</v>
      </c>
      <c r="HI305" s="123">
        <v>58</v>
      </c>
      <c r="HJ305" s="153">
        <v>0.12108559498956159</v>
      </c>
      <c r="HK305" s="123">
        <v>1385</v>
      </c>
      <c r="HL305" s="153">
        <v>0.96381350034794711</v>
      </c>
      <c r="HM305" s="123">
        <v>6</v>
      </c>
      <c r="HN305" s="153">
        <v>1.2526096033402923E-2</v>
      </c>
      <c r="HO305" s="123">
        <v>634</v>
      </c>
      <c r="HP305" s="153">
        <v>0.4411969380654141</v>
      </c>
      <c r="HQ305" s="123">
        <v>580</v>
      </c>
      <c r="HR305" s="153">
        <v>0.4036186499652053</v>
      </c>
      <c r="HS305" s="123">
        <v>4</v>
      </c>
      <c r="HT305" s="153">
        <v>2</v>
      </c>
      <c r="HU305" s="123">
        <v>4</v>
      </c>
      <c r="HV305" s="153">
        <v>2</v>
      </c>
      <c r="HW305" s="123">
        <v>403</v>
      </c>
      <c r="HX305" s="123">
        <v>134.33333333333334</v>
      </c>
      <c r="HY305" s="153">
        <v>1.3993055555555556</v>
      </c>
      <c r="HZ305" s="123">
        <v>13509</v>
      </c>
      <c r="IA305" s="153">
        <v>9.4008350730688939</v>
      </c>
      <c r="IB305" s="123">
        <v>83</v>
      </c>
      <c r="IC305" s="153">
        <v>0.1732776617954071</v>
      </c>
      <c r="ID305" s="123">
        <v>8466</v>
      </c>
      <c r="IE305" s="153">
        <v>5.8914405010438413</v>
      </c>
      <c r="IF305" s="123">
        <v>442</v>
      </c>
      <c r="IG305" s="153">
        <v>0.92275574112734859</v>
      </c>
      <c r="IH305" s="123">
        <v>476</v>
      </c>
      <c r="II305" s="153">
        <v>0.33124565066109951</v>
      </c>
      <c r="IJ305" s="123">
        <v>159</v>
      </c>
      <c r="IK305" s="153">
        <v>0.33194154488517746</v>
      </c>
      <c r="IL305" s="95">
        <v>0</v>
      </c>
      <c r="IM305" s="95">
        <v>0</v>
      </c>
      <c r="IN305" s="95">
        <v>0</v>
      </c>
      <c r="IO305" s="95">
        <v>0</v>
      </c>
      <c r="IP305" s="95">
        <v>0</v>
      </c>
      <c r="IQ305" s="113" t="s">
        <v>1900</v>
      </c>
      <c r="IR305" s="113" t="s">
        <v>1900</v>
      </c>
      <c r="IS305" s="113" t="s">
        <v>1900</v>
      </c>
      <c r="IT305" s="95">
        <v>50</v>
      </c>
      <c r="IU305" s="95">
        <v>3</v>
      </c>
      <c r="IV305" s="113">
        <v>6.2630480167014616E-3</v>
      </c>
      <c r="IW305" s="95">
        <v>3</v>
      </c>
      <c r="IX305" s="95">
        <v>12</v>
      </c>
      <c r="IY305" s="124">
        <f t="shared" si="61"/>
        <v>0.62630480167014613</v>
      </c>
      <c r="IZ305" s="124">
        <f t="shared" si="61"/>
        <v>2.5052192066805845</v>
      </c>
      <c r="JA305" s="182" t="s">
        <v>272</v>
      </c>
      <c r="JB305" s="182">
        <v>25</v>
      </c>
      <c r="JC305" s="230">
        <v>5.1020408163265307E-2</v>
      </c>
      <c r="JD305" s="205"/>
    </row>
    <row r="306" spans="1:264" s="35" customFormat="1" ht="29.25" hidden="1" customHeight="1">
      <c r="A306" s="122" t="s">
        <v>557</v>
      </c>
      <c r="B306" s="158" t="s">
        <v>1684</v>
      </c>
      <c r="C306" s="158" t="s">
        <v>1777</v>
      </c>
      <c r="D306" s="55">
        <v>116</v>
      </c>
      <c r="E306" s="158" t="s">
        <v>1621</v>
      </c>
      <c r="F306" s="145">
        <v>175</v>
      </c>
      <c r="G306" s="55" t="s">
        <v>2322</v>
      </c>
      <c r="H306" s="123">
        <v>83</v>
      </c>
      <c r="I306" s="123">
        <v>97</v>
      </c>
      <c r="J306" s="124">
        <v>1.1686747</v>
      </c>
      <c r="K306" s="124">
        <v>15.7313253</v>
      </c>
      <c r="L306" s="123">
        <v>34</v>
      </c>
      <c r="M306" s="123">
        <v>63</v>
      </c>
      <c r="N306" s="123">
        <v>0</v>
      </c>
      <c r="O306" s="123">
        <v>0</v>
      </c>
      <c r="P306" s="123">
        <v>0</v>
      </c>
      <c r="Q306" s="123">
        <v>0</v>
      </c>
      <c r="R306" s="123">
        <v>0</v>
      </c>
      <c r="S306" s="123">
        <v>0</v>
      </c>
      <c r="T306" s="123">
        <v>0</v>
      </c>
      <c r="U306" s="123">
        <v>0</v>
      </c>
      <c r="V306" s="123">
        <v>1</v>
      </c>
      <c r="W306" s="123">
        <v>4</v>
      </c>
      <c r="X306" s="123">
        <v>36</v>
      </c>
      <c r="Y306" s="123">
        <v>44</v>
      </c>
      <c r="Z306" s="123">
        <v>12</v>
      </c>
      <c r="AA306" s="123">
        <v>0</v>
      </c>
      <c r="AB306" s="123">
        <v>95</v>
      </c>
      <c r="AC306" s="123">
        <v>92</v>
      </c>
      <c r="AD306" s="123">
        <v>18</v>
      </c>
      <c r="AE306" s="123">
        <v>27</v>
      </c>
      <c r="AF306" s="123">
        <v>27</v>
      </c>
      <c r="AG306" s="123">
        <v>25</v>
      </c>
      <c r="AH306" s="123">
        <v>0</v>
      </c>
      <c r="AI306" s="123">
        <v>68</v>
      </c>
      <c r="AJ306" s="123">
        <v>24</v>
      </c>
      <c r="AK306" s="123">
        <v>5</v>
      </c>
      <c r="AL306" s="123">
        <v>2</v>
      </c>
      <c r="AM306" s="123">
        <v>3</v>
      </c>
      <c r="AN306" s="125">
        <v>360.14457831325302</v>
      </c>
      <c r="AO306" s="125">
        <v>254</v>
      </c>
      <c r="AP306" s="123">
        <v>2</v>
      </c>
      <c r="AQ306" s="123">
        <v>2</v>
      </c>
      <c r="AR306" s="123">
        <v>48</v>
      </c>
      <c r="AS306" s="123">
        <v>14</v>
      </c>
      <c r="AT306" s="123">
        <v>1</v>
      </c>
      <c r="AU306" s="123">
        <v>3</v>
      </c>
      <c r="AV306" s="123">
        <v>5</v>
      </c>
      <c r="AW306" s="123">
        <v>4</v>
      </c>
      <c r="AX306" s="123">
        <v>1</v>
      </c>
      <c r="AY306" s="123">
        <v>0</v>
      </c>
      <c r="AZ306" s="123">
        <v>3</v>
      </c>
      <c r="BA306" s="125">
        <v>15158.132530120482</v>
      </c>
      <c r="BB306" s="125">
        <v>10536</v>
      </c>
      <c r="BC306" s="123">
        <v>3</v>
      </c>
      <c r="BD306" s="123">
        <v>8</v>
      </c>
      <c r="BE306" s="123">
        <v>50</v>
      </c>
      <c r="BF306" s="123">
        <v>6</v>
      </c>
      <c r="BG306" s="123">
        <v>3</v>
      </c>
      <c r="BH306" s="123">
        <v>6</v>
      </c>
      <c r="BI306" s="123">
        <v>3</v>
      </c>
      <c r="BJ306" s="123">
        <v>1</v>
      </c>
      <c r="BK306" s="123">
        <v>0</v>
      </c>
      <c r="BL306" s="123">
        <v>2</v>
      </c>
      <c r="BM306" s="123">
        <v>0</v>
      </c>
      <c r="BN306" s="123">
        <v>1</v>
      </c>
      <c r="BO306" s="123">
        <v>0</v>
      </c>
      <c r="BP306" s="123">
        <v>0</v>
      </c>
      <c r="BQ306" s="123">
        <v>0</v>
      </c>
      <c r="BR306" s="123">
        <v>0</v>
      </c>
      <c r="BS306" s="123">
        <v>0</v>
      </c>
      <c r="BT306" s="123">
        <v>0</v>
      </c>
      <c r="BU306" s="123">
        <v>0</v>
      </c>
      <c r="BV306" s="123">
        <v>0</v>
      </c>
      <c r="BW306" s="123">
        <v>0</v>
      </c>
      <c r="BX306" s="123">
        <v>6</v>
      </c>
      <c r="BY306" s="125">
        <v>31100.833333333332</v>
      </c>
      <c r="BZ306" s="125">
        <v>29842</v>
      </c>
      <c r="CA306" s="123">
        <v>2</v>
      </c>
      <c r="CB306" s="125">
        <v>14112</v>
      </c>
      <c r="CC306" s="125">
        <v>14112</v>
      </c>
      <c r="CD306" s="123">
        <v>75</v>
      </c>
      <c r="CE306" s="125">
        <v>13910.613333333333</v>
      </c>
      <c r="CF306" s="125">
        <v>10536</v>
      </c>
      <c r="CG306" s="123">
        <v>68</v>
      </c>
      <c r="CH306" s="123">
        <v>12</v>
      </c>
      <c r="CI306" s="123">
        <v>3</v>
      </c>
      <c r="CJ306" s="123">
        <v>0</v>
      </c>
      <c r="CK306" s="123">
        <v>0</v>
      </c>
      <c r="CL306" s="123">
        <v>0</v>
      </c>
      <c r="CM306" s="126">
        <v>0</v>
      </c>
      <c r="CN306" s="123">
        <v>1</v>
      </c>
      <c r="CO306" s="126">
        <v>1.2048192771084338E-2</v>
      </c>
      <c r="CP306" s="123">
        <v>57</v>
      </c>
      <c r="CQ306" s="123">
        <v>0</v>
      </c>
      <c r="CR306" s="126">
        <v>0</v>
      </c>
      <c r="CS306" s="123">
        <v>10</v>
      </c>
      <c r="CT306" s="126">
        <f t="shared" si="53"/>
        <v>0.12048192771084337</v>
      </c>
      <c r="CU306" s="123">
        <v>68</v>
      </c>
      <c r="CV306" s="126">
        <f t="shared" si="54"/>
        <v>0.81927710843373491</v>
      </c>
      <c r="CW306" s="123">
        <v>10</v>
      </c>
      <c r="CX306" s="126">
        <f t="shared" si="55"/>
        <v>0.12048192771084337</v>
      </c>
      <c r="CY306" s="123">
        <v>68</v>
      </c>
      <c r="CZ306" s="126">
        <f t="shared" si="56"/>
        <v>0.81927710843373491</v>
      </c>
      <c r="DA306" s="122" t="s">
        <v>2276</v>
      </c>
      <c r="DB306" s="55"/>
      <c r="DC306" s="55">
        <v>3</v>
      </c>
      <c r="DD306" s="55">
        <v>0</v>
      </c>
      <c r="DE306" s="78" t="s">
        <v>559</v>
      </c>
      <c r="DF306" s="127" t="s">
        <v>560</v>
      </c>
      <c r="DG306" s="78" t="s">
        <v>707</v>
      </c>
      <c r="DH306" s="127" t="s">
        <v>708</v>
      </c>
      <c r="DI306" s="78" t="s">
        <v>520</v>
      </c>
      <c r="DJ306" s="127" t="s">
        <v>686</v>
      </c>
      <c r="DK306" s="78" t="s">
        <v>709</v>
      </c>
      <c r="DL306" s="127" t="s">
        <v>710</v>
      </c>
      <c r="DM306" s="127" t="s">
        <v>711</v>
      </c>
      <c r="DN306" s="55" t="s">
        <v>1897</v>
      </c>
      <c r="DO306" s="68">
        <v>7.45257452574526</v>
      </c>
      <c r="DP306" s="55" t="s">
        <v>1898</v>
      </c>
      <c r="DQ306" s="55" t="s">
        <v>272</v>
      </c>
      <c r="DR306" s="127" t="s">
        <v>567</v>
      </c>
      <c r="DS306" s="169" t="s">
        <v>2323</v>
      </c>
      <c r="DT306" s="77"/>
      <c r="DU306" s="78" t="s">
        <v>519</v>
      </c>
      <c r="DV306" s="123">
        <v>144</v>
      </c>
      <c r="DW306" s="123">
        <v>83</v>
      </c>
      <c r="DX306" s="55">
        <v>1</v>
      </c>
      <c r="DY306" s="55">
        <v>60</v>
      </c>
      <c r="DZ306" s="55">
        <v>38</v>
      </c>
      <c r="EA306" s="55">
        <v>106</v>
      </c>
      <c r="EB306" s="123">
        <v>0</v>
      </c>
      <c r="EC306" s="55">
        <v>0</v>
      </c>
      <c r="ED306" s="55">
        <v>0</v>
      </c>
      <c r="EE306" s="55">
        <v>0</v>
      </c>
      <c r="EF306" s="55">
        <v>0</v>
      </c>
      <c r="EG306" s="55">
        <v>0</v>
      </c>
      <c r="EH306" s="78">
        <v>8</v>
      </c>
      <c r="EI306" s="78">
        <v>0</v>
      </c>
      <c r="EJ306" s="127" t="s">
        <v>268</v>
      </c>
      <c r="EK306" s="127" t="s">
        <v>269</v>
      </c>
      <c r="EL306" s="81">
        <v>24107</v>
      </c>
      <c r="EM306" s="78">
        <v>55</v>
      </c>
      <c r="EN306" s="78" t="s">
        <v>513</v>
      </c>
      <c r="EO306" s="84">
        <v>67228</v>
      </c>
      <c r="EP306" s="78">
        <v>4.17</v>
      </c>
      <c r="EQ306" s="263">
        <v>76268.380239754493</v>
      </c>
      <c r="ER306" s="263">
        <v>198369.69465138999</v>
      </c>
      <c r="ES306" s="84">
        <f t="shared" si="57"/>
        <v>122101.3144116355</v>
      </c>
      <c r="ET306" s="113">
        <f t="shared" si="58"/>
        <v>0.61552403267148914</v>
      </c>
      <c r="EU306" s="55">
        <v>0</v>
      </c>
      <c r="EV306" s="55">
        <v>0</v>
      </c>
      <c r="EW306" s="55" t="s">
        <v>1898</v>
      </c>
      <c r="EX306" s="78" t="s">
        <v>271</v>
      </c>
      <c r="EY306" s="158"/>
      <c r="EZ306" s="158"/>
      <c r="FA306" s="78" t="s">
        <v>267</v>
      </c>
      <c r="FB306" s="55" t="s">
        <v>51</v>
      </c>
      <c r="FC306" s="55" t="s">
        <v>1898</v>
      </c>
      <c r="FD306" s="122"/>
      <c r="FE306" s="55"/>
      <c r="FF306" s="127" t="s">
        <v>267</v>
      </c>
      <c r="FG306" s="55" t="s">
        <v>272</v>
      </c>
      <c r="FH306" s="78" t="s">
        <v>1619</v>
      </c>
      <c r="FI306" s="78" t="s">
        <v>713</v>
      </c>
      <c r="FJ306" s="55">
        <v>3903</v>
      </c>
      <c r="FK306" s="55">
        <v>31</v>
      </c>
      <c r="FL306" s="78" t="s">
        <v>714</v>
      </c>
      <c r="FM306" s="55"/>
      <c r="FN306" s="55" t="s">
        <v>1900</v>
      </c>
      <c r="FO306" s="55" t="s">
        <v>1900</v>
      </c>
      <c r="FP306" s="55">
        <v>0</v>
      </c>
      <c r="FQ306" s="125">
        <v>20059715.807805095</v>
      </c>
      <c r="FR306" s="125">
        <v>139303.58199864649</v>
      </c>
      <c r="FS306" s="55" t="s">
        <v>1920</v>
      </c>
      <c r="FT306" s="55" t="s">
        <v>1920</v>
      </c>
      <c r="FU306" s="55">
        <v>0</v>
      </c>
      <c r="FV306" s="125">
        <v>0</v>
      </c>
      <c r="FW306" s="55">
        <v>0</v>
      </c>
      <c r="FX306" s="125">
        <v>1222616.25</v>
      </c>
      <c r="FY306" s="55">
        <v>0</v>
      </c>
      <c r="FZ306" s="125">
        <v>0</v>
      </c>
      <c r="GA306" s="55" t="s">
        <v>1900</v>
      </c>
      <c r="GB306" s="55" t="s">
        <v>1900</v>
      </c>
      <c r="GC306" s="55" t="s">
        <v>1900</v>
      </c>
      <c r="GD306" s="124">
        <v>97.99</v>
      </c>
      <c r="GE306" s="124">
        <v>9.64</v>
      </c>
      <c r="GF306" s="125">
        <v>340792.81</v>
      </c>
      <c r="GG306" s="125">
        <v>4105.9374698795182</v>
      </c>
      <c r="GH306" s="125">
        <v>1580026.68</v>
      </c>
      <c r="GI306" s="125">
        <v>19036.466024096386</v>
      </c>
      <c r="GJ306" s="125">
        <v>57438.41</v>
      </c>
      <c r="GK306" s="125">
        <v>692.0290361445783</v>
      </c>
      <c r="GL306" s="125">
        <v>147070.39999999999</v>
      </c>
      <c r="GM306" s="125">
        <v>1771.9325301204819</v>
      </c>
      <c r="GN306" s="125">
        <v>73250.97</v>
      </c>
      <c r="GO306" s="125">
        <v>882.54180722891567</v>
      </c>
      <c r="GP306" s="125">
        <v>985.04</v>
      </c>
      <c r="GQ306" s="125">
        <v>11.867951807228915</v>
      </c>
      <c r="GR306" s="125">
        <v>22597.609999999997</v>
      </c>
      <c r="GS306" s="125">
        <v>272.26036144578308</v>
      </c>
      <c r="GT306" s="125">
        <v>1278684.25</v>
      </c>
      <c r="GU306" s="125">
        <v>15405.834337349397</v>
      </c>
      <c r="GV306" s="125">
        <v>-495139.1399999999</v>
      </c>
      <c r="GW306" s="125">
        <v>-5965.5318072289147</v>
      </c>
      <c r="GX306" s="55">
        <v>0</v>
      </c>
      <c r="GY306" s="55">
        <v>0</v>
      </c>
      <c r="GZ306" s="55">
        <v>0</v>
      </c>
      <c r="HA306" s="55" t="s">
        <v>1901</v>
      </c>
      <c r="HB306" s="172">
        <v>0.72802432008988271</v>
      </c>
      <c r="HC306" s="123">
        <v>15</v>
      </c>
      <c r="HD306" s="153">
        <v>6.0240963855421686E-2</v>
      </c>
      <c r="HE306" s="123">
        <v>1</v>
      </c>
      <c r="HF306" s="153">
        <v>1.2048192771084338E-2</v>
      </c>
      <c r="HG306" s="123">
        <v>431</v>
      </c>
      <c r="HH306" s="153">
        <v>1.7309236947791165</v>
      </c>
      <c r="HI306" s="123">
        <v>8</v>
      </c>
      <c r="HJ306" s="153">
        <v>9.6385542168674704E-2</v>
      </c>
      <c r="HK306" s="123">
        <v>123</v>
      </c>
      <c r="HL306" s="153">
        <v>0.49397590361445781</v>
      </c>
      <c r="HM306" s="123">
        <v>3</v>
      </c>
      <c r="HN306" s="153">
        <v>3.614457831325301E-2</v>
      </c>
      <c r="HO306" s="123">
        <v>216</v>
      </c>
      <c r="HP306" s="153">
        <v>0.86746987951807231</v>
      </c>
      <c r="HQ306" s="123">
        <v>140</v>
      </c>
      <c r="HR306" s="153">
        <v>0.56224899598393574</v>
      </c>
      <c r="HS306" s="123">
        <v>5</v>
      </c>
      <c r="HT306" s="153">
        <v>2.5</v>
      </c>
      <c r="HU306" s="123">
        <v>2</v>
      </c>
      <c r="HV306" s="153">
        <v>1</v>
      </c>
      <c r="HW306" s="123"/>
      <c r="HX306" s="123"/>
      <c r="HY306" s="153"/>
      <c r="HZ306" s="123">
        <v>1399</v>
      </c>
      <c r="IA306" s="153">
        <v>5.618473895582329</v>
      </c>
      <c r="IB306" s="123">
        <v>9</v>
      </c>
      <c r="IC306" s="153">
        <v>0.10843373493975904</v>
      </c>
      <c r="ID306" s="123">
        <v>1200</v>
      </c>
      <c r="IE306" s="153">
        <v>4.8192771084337354</v>
      </c>
      <c r="IF306" s="123">
        <v>56</v>
      </c>
      <c r="IG306" s="153">
        <v>0.67469879518072284</v>
      </c>
      <c r="IH306" s="123">
        <v>74</v>
      </c>
      <c r="II306" s="153">
        <v>0.29718875502008035</v>
      </c>
      <c r="IJ306" s="123">
        <v>20</v>
      </c>
      <c r="IK306" s="153">
        <v>0.24096385542168675</v>
      </c>
      <c r="IL306" s="95">
        <v>0</v>
      </c>
      <c r="IM306" s="95">
        <v>0</v>
      </c>
      <c r="IN306" s="95">
        <v>0</v>
      </c>
      <c r="IO306" s="95">
        <v>0</v>
      </c>
      <c r="IP306" s="95">
        <v>0</v>
      </c>
      <c r="IQ306" s="113" t="s">
        <v>1900</v>
      </c>
      <c r="IR306" s="113" t="s">
        <v>1900</v>
      </c>
      <c r="IS306" s="113" t="s">
        <v>1900</v>
      </c>
      <c r="IT306" s="95">
        <v>50</v>
      </c>
      <c r="IU306" s="95">
        <v>0</v>
      </c>
      <c r="IV306" s="113">
        <v>0</v>
      </c>
      <c r="IW306" s="95" t="s">
        <v>1900</v>
      </c>
      <c r="IX306" s="95" t="s">
        <v>1900</v>
      </c>
      <c r="IY306" s="124" t="s">
        <v>1900</v>
      </c>
      <c r="IZ306" s="124" t="s">
        <v>1900</v>
      </c>
      <c r="JA306" s="182" t="s">
        <v>267</v>
      </c>
      <c r="JB306" s="182">
        <v>0</v>
      </c>
      <c r="JC306" s="230">
        <v>0</v>
      </c>
      <c r="JD306" s="205"/>
    </row>
    <row r="311" spans="1:264">
      <c r="F311" s="237"/>
    </row>
    <row r="312" spans="1:264">
      <c r="E312" s="236"/>
    </row>
  </sheetData>
  <autoFilter ref="A4:JD306" xr:uid="{00000000-0009-0000-0000-000002000000}">
    <filterColumn colId="0">
      <filters>
        <filter val="Manhattan"/>
      </filters>
    </filterColumn>
    <sortState xmlns:xlrd2="http://schemas.microsoft.com/office/spreadsheetml/2017/richdata2" ref="A165:JD265">
      <sortCondition ref="C4:C306"/>
    </sortState>
  </autoFilter>
  <mergeCells count="15">
    <mergeCell ref="GT3:GU3"/>
    <mergeCell ref="L3:M3"/>
    <mergeCell ref="N3:AC3"/>
    <mergeCell ref="AD3:AH3"/>
    <mergeCell ref="AI3:AM3"/>
    <mergeCell ref="BA3:BW3"/>
    <mergeCell ref="AN3:AZ3"/>
    <mergeCell ref="CQ3:CR3"/>
    <mergeCell ref="CS3:CZ3"/>
    <mergeCell ref="BX3:BZ3"/>
    <mergeCell ref="CA3:CC3"/>
    <mergeCell ref="CD3:CF3"/>
    <mergeCell ref="CG3:CK3"/>
    <mergeCell ref="CL3:CM3"/>
    <mergeCell ref="CN3:CO3"/>
  </mergeCell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J309"/>
  <sheetViews>
    <sheetView tabSelected="1" zoomScaleNormal="100" workbookViewId="0">
      <pane ySplit="1" topLeftCell="A2" activePane="bottomLeft" state="frozen"/>
      <selection pane="bottomLeft" activeCell="D33" sqref="D33"/>
    </sheetView>
  </sheetViews>
  <sheetFormatPr defaultColWidth="8.85546875" defaultRowHeight="15"/>
  <cols>
    <col min="1" max="1" width="16.7109375" customWidth="1"/>
    <col min="2" max="2" width="22.85546875" style="159" bestFit="1" customWidth="1"/>
    <col min="3" max="3" width="38.140625" style="159" customWidth="1"/>
    <col min="4" max="4" width="14.42578125" customWidth="1"/>
    <col min="5" max="5" width="49.140625" style="159" customWidth="1"/>
    <col min="6" max="6" width="17" customWidth="1"/>
    <col min="7" max="7" width="18.42578125" customWidth="1"/>
    <col min="8" max="9" width="16.28515625" style="54" customWidth="1"/>
    <col min="10" max="10" width="127.85546875" style="208" customWidth="1"/>
  </cols>
  <sheetData>
    <row r="1" spans="1:10" ht="45">
      <c r="A1" s="58" t="s">
        <v>18</v>
      </c>
      <c r="B1" s="58" t="s">
        <v>19</v>
      </c>
      <c r="C1" s="58" t="s">
        <v>20</v>
      </c>
      <c r="D1" s="56" t="s">
        <v>21</v>
      </c>
      <c r="E1" s="186" t="s">
        <v>22</v>
      </c>
      <c r="F1" s="121" t="s">
        <v>1671</v>
      </c>
      <c r="G1" s="291" t="s">
        <v>1672</v>
      </c>
      <c r="H1" s="291" t="s">
        <v>1673</v>
      </c>
      <c r="I1" s="291" t="s">
        <v>1674</v>
      </c>
      <c r="J1" s="292" t="s">
        <v>1675</v>
      </c>
    </row>
    <row r="2" spans="1:10">
      <c r="A2" s="122" t="s">
        <v>278</v>
      </c>
      <c r="B2" s="158" t="s">
        <v>278</v>
      </c>
      <c r="C2" s="158" t="s">
        <v>1676</v>
      </c>
      <c r="D2" s="55">
        <v>2</v>
      </c>
      <c r="E2" s="158" t="s">
        <v>1642</v>
      </c>
      <c r="F2" s="145">
        <v>2</v>
      </c>
      <c r="G2" s="290" t="s">
        <v>897</v>
      </c>
      <c r="H2" s="54" t="s">
        <v>1677</v>
      </c>
      <c r="I2" s="54" t="s">
        <v>1678</v>
      </c>
    </row>
    <row r="3" spans="1:10">
      <c r="A3" s="122" t="s">
        <v>307</v>
      </c>
      <c r="B3" s="158" t="s">
        <v>307</v>
      </c>
      <c r="C3" s="158" t="s">
        <v>1679</v>
      </c>
      <c r="D3" s="55">
        <v>3</v>
      </c>
      <c r="E3" s="158" t="s">
        <v>477</v>
      </c>
      <c r="F3" s="145">
        <v>125</v>
      </c>
      <c r="G3" s="290" t="s">
        <v>1680</v>
      </c>
      <c r="J3" s="208" t="s">
        <v>1681</v>
      </c>
    </row>
    <row r="4" spans="1:10">
      <c r="A4" s="122" t="s">
        <v>307</v>
      </c>
      <c r="B4" s="158" t="s">
        <v>307</v>
      </c>
      <c r="C4" s="158" t="s">
        <v>1679</v>
      </c>
      <c r="D4" s="55">
        <v>3</v>
      </c>
      <c r="E4" s="158" t="s">
        <v>572</v>
      </c>
      <c r="F4" s="145">
        <v>160</v>
      </c>
      <c r="G4" s="290" t="s">
        <v>1680</v>
      </c>
      <c r="J4" s="208" t="s">
        <v>1681</v>
      </c>
    </row>
    <row r="5" spans="1:10">
      <c r="A5" s="122" t="s">
        <v>307</v>
      </c>
      <c r="B5" s="158" t="s">
        <v>307</v>
      </c>
      <c r="C5" s="158" t="s">
        <v>1679</v>
      </c>
      <c r="D5" s="55">
        <v>3</v>
      </c>
      <c r="E5" s="158" t="s">
        <v>1020</v>
      </c>
      <c r="F5" s="145">
        <v>3</v>
      </c>
      <c r="G5" s="290" t="s">
        <v>1680</v>
      </c>
      <c r="J5" s="208" t="s">
        <v>1681</v>
      </c>
    </row>
    <row r="6" spans="1:10">
      <c r="A6" s="122" t="s">
        <v>307</v>
      </c>
      <c r="B6" s="158" t="s">
        <v>307</v>
      </c>
      <c r="C6" s="158" t="s">
        <v>1679</v>
      </c>
      <c r="D6" s="55">
        <v>3</v>
      </c>
      <c r="E6" s="158" t="s">
        <v>1023</v>
      </c>
      <c r="F6" s="145">
        <v>147</v>
      </c>
      <c r="G6" s="290" t="s">
        <v>1680</v>
      </c>
      <c r="J6" s="208" t="s">
        <v>1681</v>
      </c>
    </row>
    <row r="7" spans="1:10">
      <c r="A7" s="122" t="s">
        <v>307</v>
      </c>
      <c r="B7" s="158" t="s">
        <v>307</v>
      </c>
      <c r="C7" s="158" t="s">
        <v>1679</v>
      </c>
      <c r="D7" s="55">
        <v>3</v>
      </c>
      <c r="E7" s="158" t="s">
        <v>1205</v>
      </c>
      <c r="F7" s="145">
        <v>344</v>
      </c>
      <c r="G7" s="290" t="s">
        <v>1680</v>
      </c>
      <c r="J7" s="208" t="s">
        <v>1681</v>
      </c>
    </row>
    <row r="8" spans="1:10" ht="30">
      <c r="A8" s="122" t="s">
        <v>307</v>
      </c>
      <c r="B8" s="158" t="s">
        <v>307</v>
      </c>
      <c r="C8" s="158" t="s">
        <v>1679</v>
      </c>
      <c r="D8" s="55">
        <v>3</v>
      </c>
      <c r="E8" s="158" t="s">
        <v>1609</v>
      </c>
      <c r="F8" s="145">
        <v>329</v>
      </c>
      <c r="G8" s="290" t="s">
        <v>1680</v>
      </c>
      <c r="J8" s="208" t="s">
        <v>1681</v>
      </c>
    </row>
    <row r="9" spans="1:10">
      <c r="A9" s="122" t="s">
        <v>278</v>
      </c>
      <c r="B9" s="158" t="s">
        <v>278</v>
      </c>
      <c r="C9" s="158" t="s">
        <v>1682</v>
      </c>
      <c r="D9" s="55">
        <v>4</v>
      </c>
      <c r="E9" s="158" t="s">
        <v>1355</v>
      </c>
      <c r="F9" s="145">
        <v>4</v>
      </c>
      <c r="G9" s="290" t="s">
        <v>1683</v>
      </c>
    </row>
    <row r="10" spans="1:10">
      <c r="A10" s="122" t="s">
        <v>452</v>
      </c>
      <c r="B10" s="158" t="s">
        <v>1684</v>
      </c>
      <c r="C10" s="158" t="s">
        <v>1685</v>
      </c>
      <c r="D10" s="55">
        <v>5</v>
      </c>
      <c r="E10" s="158" t="s">
        <v>1341</v>
      </c>
      <c r="F10" s="145">
        <v>5</v>
      </c>
      <c r="G10" s="290" t="s">
        <v>1683</v>
      </c>
    </row>
    <row r="11" spans="1:10">
      <c r="A11" s="122" t="s">
        <v>307</v>
      </c>
      <c r="B11" s="158" t="s">
        <v>307</v>
      </c>
      <c r="C11" s="158" t="s">
        <v>1686</v>
      </c>
      <c r="D11" s="55">
        <v>6</v>
      </c>
      <c r="E11" s="158" t="s">
        <v>1583</v>
      </c>
      <c r="F11" s="145">
        <v>6</v>
      </c>
      <c r="G11" s="290" t="s">
        <v>1680</v>
      </c>
      <c r="H11" s="54" t="s">
        <v>1678</v>
      </c>
      <c r="I11" s="54" t="s">
        <v>1678</v>
      </c>
    </row>
    <row r="12" spans="1:10">
      <c r="A12" s="122" t="s">
        <v>307</v>
      </c>
      <c r="B12" s="158" t="s">
        <v>307</v>
      </c>
      <c r="C12" s="158" t="s">
        <v>1686</v>
      </c>
      <c r="D12" s="55">
        <v>6</v>
      </c>
      <c r="E12" s="158" t="s">
        <v>1587</v>
      </c>
      <c r="F12" s="145">
        <v>7</v>
      </c>
      <c r="G12" s="290" t="s">
        <v>1680</v>
      </c>
      <c r="H12" s="54" t="s">
        <v>1678</v>
      </c>
      <c r="I12" s="54" t="s">
        <v>1678</v>
      </c>
    </row>
    <row r="13" spans="1:10">
      <c r="A13" s="122" t="s">
        <v>452</v>
      </c>
      <c r="B13" s="158" t="s">
        <v>1684</v>
      </c>
      <c r="C13" s="158" t="s">
        <v>1687</v>
      </c>
      <c r="D13" s="55">
        <v>8</v>
      </c>
      <c r="E13" s="158" t="s">
        <v>1480</v>
      </c>
      <c r="F13" s="145">
        <v>8</v>
      </c>
      <c r="G13" s="290" t="s">
        <v>1683</v>
      </c>
    </row>
    <row r="14" spans="1:10">
      <c r="A14" s="122" t="s">
        <v>452</v>
      </c>
      <c r="B14" s="158" t="s">
        <v>1684</v>
      </c>
      <c r="C14" s="158" t="s">
        <v>1687</v>
      </c>
      <c r="D14" s="55">
        <v>8</v>
      </c>
      <c r="E14" s="158" t="s">
        <v>1485</v>
      </c>
      <c r="F14" s="145">
        <v>66</v>
      </c>
      <c r="G14" s="290" t="s">
        <v>1683</v>
      </c>
    </row>
    <row r="15" spans="1:10">
      <c r="A15" s="122" t="s">
        <v>307</v>
      </c>
      <c r="B15" s="158" t="s">
        <v>1688</v>
      </c>
      <c r="C15" s="158" t="s">
        <v>1689</v>
      </c>
      <c r="D15" s="55">
        <v>9</v>
      </c>
      <c r="E15" s="158" t="s">
        <v>860</v>
      </c>
      <c r="F15" s="145">
        <v>9</v>
      </c>
      <c r="G15" s="290" t="s">
        <v>1680</v>
      </c>
      <c r="J15" s="208" t="s">
        <v>1690</v>
      </c>
    </row>
    <row r="16" spans="1:10">
      <c r="A16" s="122" t="s">
        <v>278</v>
      </c>
      <c r="B16" s="158" t="s">
        <v>278</v>
      </c>
      <c r="C16" s="158" t="s">
        <v>1691</v>
      </c>
      <c r="D16" s="55">
        <v>10</v>
      </c>
      <c r="E16" s="158" t="s">
        <v>1090</v>
      </c>
      <c r="F16" s="145">
        <v>10</v>
      </c>
      <c r="G16" s="290" t="s">
        <v>1683</v>
      </c>
    </row>
    <row r="17" spans="1:10">
      <c r="A17" s="122" t="s">
        <v>278</v>
      </c>
      <c r="B17" s="158" t="s">
        <v>278</v>
      </c>
      <c r="C17" s="158" t="s">
        <v>1691</v>
      </c>
      <c r="D17" s="55">
        <v>10</v>
      </c>
      <c r="E17" s="158" t="s">
        <v>1097</v>
      </c>
      <c r="F17" s="145">
        <v>161</v>
      </c>
      <c r="G17" s="290" t="s">
        <v>1683</v>
      </c>
    </row>
    <row r="18" spans="1:10">
      <c r="A18" s="122" t="s">
        <v>278</v>
      </c>
      <c r="B18" s="158" t="s">
        <v>278</v>
      </c>
      <c r="C18" s="158" t="s">
        <v>1692</v>
      </c>
      <c r="D18" s="55">
        <v>14</v>
      </c>
      <c r="E18" s="158" t="s">
        <v>1069</v>
      </c>
      <c r="F18" s="145">
        <v>14</v>
      </c>
      <c r="G18" s="290" t="s">
        <v>1683</v>
      </c>
      <c r="H18" s="54" t="s">
        <v>1693</v>
      </c>
      <c r="I18" s="54" t="s">
        <v>1693</v>
      </c>
    </row>
    <row r="19" spans="1:10">
      <c r="A19" s="122" t="s">
        <v>278</v>
      </c>
      <c r="B19" s="158" t="s">
        <v>1688</v>
      </c>
      <c r="C19" s="158" t="s">
        <v>1694</v>
      </c>
      <c r="D19" s="55">
        <v>16</v>
      </c>
      <c r="E19" s="158" t="s">
        <v>664</v>
      </c>
      <c r="F19" s="145">
        <v>16</v>
      </c>
      <c r="G19" s="290" t="s">
        <v>1683</v>
      </c>
    </row>
    <row r="20" spans="1:10">
      <c r="A20" s="122" t="s">
        <v>307</v>
      </c>
      <c r="B20" s="158" t="s">
        <v>307</v>
      </c>
      <c r="C20" s="158" t="s">
        <v>1695</v>
      </c>
      <c r="D20" s="55">
        <v>17</v>
      </c>
      <c r="E20" s="158" t="s">
        <v>1084</v>
      </c>
      <c r="F20" s="145">
        <v>17</v>
      </c>
      <c r="G20" s="290" t="s">
        <v>1680</v>
      </c>
      <c r="H20" s="54" t="s">
        <v>1678</v>
      </c>
      <c r="I20" s="54" t="s">
        <v>1678</v>
      </c>
      <c r="J20" s="293"/>
    </row>
    <row r="21" spans="1:10">
      <c r="A21" s="122" t="s">
        <v>307</v>
      </c>
      <c r="B21" s="158" t="s">
        <v>307</v>
      </c>
      <c r="C21" s="158" t="s">
        <v>1696</v>
      </c>
      <c r="D21" s="55">
        <v>18</v>
      </c>
      <c r="E21" s="158" t="s">
        <v>1392</v>
      </c>
      <c r="F21" s="145">
        <v>18</v>
      </c>
      <c r="G21" s="290" t="s">
        <v>1680</v>
      </c>
      <c r="J21" s="208" t="s">
        <v>3110</v>
      </c>
    </row>
    <row r="22" spans="1:10">
      <c r="A22" s="122" t="s">
        <v>307</v>
      </c>
      <c r="B22" s="158" t="s">
        <v>307</v>
      </c>
      <c r="C22" s="158" t="s">
        <v>1696</v>
      </c>
      <c r="D22" s="55">
        <v>18</v>
      </c>
      <c r="E22" s="158" t="s">
        <v>1396</v>
      </c>
      <c r="F22" s="145">
        <v>19</v>
      </c>
      <c r="G22" s="290" t="s">
        <v>1680</v>
      </c>
      <c r="J22" s="208" t="s">
        <v>3110</v>
      </c>
    </row>
    <row r="23" spans="1:10">
      <c r="A23" s="122" t="s">
        <v>307</v>
      </c>
      <c r="B23" s="158" t="s">
        <v>1688</v>
      </c>
      <c r="C23" s="158" t="s">
        <v>1697</v>
      </c>
      <c r="D23" s="55">
        <v>20</v>
      </c>
      <c r="E23" s="158" t="s">
        <v>1133</v>
      </c>
      <c r="F23" s="145">
        <v>20</v>
      </c>
      <c r="G23" s="290" t="s">
        <v>1680</v>
      </c>
      <c r="H23" s="54" t="s">
        <v>1678</v>
      </c>
      <c r="I23" s="54" t="s">
        <v>1678</v>
      </c>
      <c r="J23" s="208" t="s">
        <v>1698</v>
      </c>
    </row>
    <row r="24" spans="1:10">
      <c r="A24" s="122" t="s">
        <v>278</v>
      </c>
      <c r="B24" s="158" t="s">
        <v>278</v>
      </c>
      <c r="C24" s="158" t="s">
        <v>1699</v>
      </c>
      <c r="D24" s="55">
        <v>21</v>
      </c>
      <c r="E24" s="158" t="s">
        <v>1188</v>
      </c>
      <c r="F24" s="145">
        <v>21</v>
      </c>
      <c r="G24" s="290" t="s">
        <v>1683</v>
      </c>
    </row>
    <row r="25" spans="1:10">
      <c r="A25" s="122" t="s">
        <v>307</v>
      </c>
      <c r="B25" s="158" t="s">
        <v>1700</v>
      </c>
      <c r="C25" s="158" t="s">
        <v>1701</v>
      </c>
      <c r="D25" s="55">
        <v>22</v>
      </c>
      <c r="E25" s="158" t="s">
        <v>440</v>
      </c>
      <c r="F25" s="145">
        <v>22</v>
      </c>
      <c r="G25" s="290" t="s">
        <v>1680</v>
      </c>
      <c r="H25" s="54" t="s">
        <v>1678</v>
      </c>
      <c r="I25" s="54" t="s">
        <v>1678</v>
      </c>
    </row>
    <row r="26" spans="1:10">
      <c r="A26" s="122" t="s">
        <v>307</v>
      </c>
      <c r="B26" s="158" t="s">
        <v>1700</v>
      </c>
      <c r="C26" s="158" t="s">
        <v>1701</v>
      </c>
      <c r="D26" s="55">
        <v>22</v>
      </c>
      <c r="E26" s="158" t="s">
        <v>449</v>
      </c>
      <c r="F26" s="145">
        <v>187</v>
      </c>
      <c r="G26" s="290" t="s">
        <v>1680</v>
      </c>
      <c r="H26" s="54" t="s">
        <v>1678</v>
      </c>
      <c r="I26" s="54" t="s">
        <v>1678</v>
      </c>
    </row>
    <row r="27" spans="1:10">
      <c r="A27" s="122" t="s">
        <v>307</v>
      </c>
      <c r="B27" s="158" t="s">
        <v>1700</v>
      </c>
      <c r="C27" s="158" t="s">
        <v>1701</v>
      </c>
      <c r="D27" s="55">
        <v>22</v>
      </c>
      <c r="E27" s="158" t="s">
        <v>1014</v>
      </c>
      <c r="F27" s="145">
        <v>262</v>
      </c>
      <c r="G27" s="290" t="s">
        <v>1680</v>
      </c>
      <c r="H27" s="54" t="s">
        <v>1678</v>
      </c>
      <c r="I27" s="54" t="s">
        <v>1678</v>
      </c>
    </row>
    <row r="28" spans="1:10">
      <c r="A28" s="122" t="s">
        <v>307</v>
      </c>
      <c r="B28" s="158" t="s">
        <v>307</v>
      </c>
      <c r="C28" s="158" t="s">
        <v>1702</v>
      </c>
      <c r="D28" s="55">
        <v>23</v>
      </c>
      <c r="E28" s="158" t="s">
        <v>1592</v>
      </c>
      <c r="F28" s="145">
        <v>23</v>
      </c>
      <c r="G28" s="290" t="s">
        <v>1680</v>
      </c>
      <c r="H28" s="54" t="s">
        <v>1678</v>
      </c>
      <c r="I28" s="54" t="s">
        <v>1678</v>
      </c>
    </row>
    <row r="29" spans="1:10">
      <c r="A29" s="122" t="s">
        <v>256</v>
      </c>
      <c r="B29" s="158" t="s">
        <v>1688</v>
      </c>
      <c r="C29" s="158" t="s">
        <v>1703</v>
      </c>
      <c r="D29" s="55">
        <v>24</v>
      </c>
      <c r="E29" s="158" t="s">
        <v>1307</v>
      </c>
      <c r="F29" s="145">
        <v>24</v>
      </c>
      <c r="G29" s="290" t="s">
        <v>1680</v>
      </c>
      <c r="J29" s="208" t="s">
        <v>1704</v>
      </c>
    </row>
    <row r="30" spans="1:10">
      <c r="A30" s="122" t="s">
        <v>278</v>
      </c>
      <c r="B30" s="158" t="s">
        <v>278</v>
      </c>
      <c r="C30" s="158" t="s">
        <v>1705</v>
      </c>
      <c r="D30" s="55">
        <v>25</v>
      </c>
      <c r="E30" s="158" t="s">
        <v>984</v>
      </c>
      <c r="F30" s="145">
        <v>25</v>
      </c>
      <c r="G30" s="290" t="s">
        <v>1683</v>
      </c>
    </row>
    <row r="31" spans="1:10">
      <c r="A31" s="122" t="s">
        <v>452</v>
      </c>
      <c r="B31" s="158" t="s">
        <v>1684</v>
      </c>
      <c r="C31" s="158" t="s">
        <v>1706</v>
      </c>
      <c r="D31" s="55">
        <v>26</v>
      </c>
      <c r="E31" s="158" t="s">
        <v>453</v>
      </c>
      <c r="F31" s="145">
        <v>26</v>
      </c>
      <c r="G31" s="290" t="s">
        <v>1683</v>
      </c>
    </row>
    <row r="32" spans="1:10">
      <c r="A32" s="122" t="s">
        <v>307</v>
      </c>
      <c r="B32" s="158" t="s">
        <v>307</v>
      </c>
      <c r="C32" s="158" t="s">
        <v>1707</v>
      </c>
      <c r="D32" s="55">
        <v>27</v>
      </c>
      <c r="E32" s="158" t="s">
        <v>1465</v>
      </c>
      <c r="F32" s="145">
        <v>27</v>
      </c>
      <c r="G32" s="290" t="s">
        <v>1680</v>
      </c>
      <c r="H32" s="54" t="s">
        <v>1678</v>
      </c>
      <c r="I32" s="54" t="s">
        <v>1678</v>
      </c>
    </row>
    <row r="33" spans="1:9">
      <c r="A33" s="122" t="s">
        <v>256</v>
      </c>
      <c r="B33" s="158" t="s">
        <v>1688</v>
      </c>
      <c r="C33" s="158" t="s">
        <v>1708</v>
      </c>
      <c r="D33" s="55">
        <v>28</v>
      </c>
      <c r="E33" s="158" t="s">
        <v>841</v>
      </c>
      <c r="F33" s="145">
        <v>237</v>
      </c>
      <c r="G33" s="290" t="s">
        <v>1680</v>
      </c>
    </row>
    <row r="34" spans="1:9">
      <c r="A34" s="122" t="s">
        <v>256</v>
      </c>
      <c r="B34" s="158" t="s">
        <v>1688</v>
      </c>
      <c r="C34" s="158" t="s">
        <v>1708</v>
      </c>
      <c r="D34" s="55">
        <v>28</v>
      </c>
      <c r="E34" s="158" t="s">
        <v>1211</v>
      </c>
      <c r="F34" s="145">
        <v>28</v>
      </c>
      <c r="G34" s="290" t="s">
        <v>1680</v>
      </c>
      <c r="H34" s="54" t="s">
        <v>3112</v>
      </c>
      <c r="I34" s="54" t="s">
        <v>1678</v>
      </c>
    </row>
    <row r="35" spans="1:9">
      <c r="A35" s="122" t="s">
        <v>278</v>
      </c>
      <c r="B35" s="158" t="s">
        <v>278</v>
      </c>
      <c r="C35" s="158" t="s">
        <v>1709</v>
      </c>
      <c r="D35" s="55">
        <v>29</v>
      </c>
      <c r="E35" s="158" t="s">
        <v>880</v>
      </c>
      <c r="F35" s="145">
        <v>29</v>
      </c>
      <c r="G35" s="290" t="s">
        <v>1683</v>
      </c>
    </row>
    <row r="36" spans="1:9">
      <c r="A36" s="122" t="s">
        <v>307</v>
      </c>
      <c r="B36" s="158" t="s">
        <v>307</v>
      </c>
      <c r="C36" s="158" t="s">
        <v>1710</v>
      </c>
      <c r="D36" s="55">
        <v>30</v>
      </c>
      <c r="E36" s="158" t="s">
        <v>993</v>
      </c>
      <c r="F36" s="145">
        <v>281</v>
      </c>
      <c r="G36" s="290" t="s">
        <v>1680</v>
      </c>
    </row>
    <row r="37" spans="1:9">
      <c r="A37" s="122" t="s">
        <v>307</v>
      </c>
      <c r="B37" s="158" t="s">
        <v>307</v>
      </c>
      <c r="C37" s="158" t="s">
        <v>1710</v>
      </c>
      <c r="D37" s="55">
        <v>30</v>
      </c>
      <c r="E37" s="158" t="s">
        <v>1087</v>
      </c>
      <c r="F37" s="145">
        <v>30</v>
      </c>
      <c r="G37" s="290" t="s">
        <v>1680</v>
      </c>
    </row>
    <row r="38" spans="1:9">
      <c r="A38" s="122" t="s">
        <v>278</v>
      </c>
      <c r="B38" s="158" t="s">
        <v>278</v>
      </c>
      <c r="C38" s="158" t="s">
        <v>1711</v>
      </c>
      <c r="D38" s="55">
        <v>31</v>
      </c>
      <c r="E38" s="158" t="s">
        <v>425</v>
      </c>
      <c r="F38" s="145">
        <v>31</v>
      </c>
      <c r="G38" s="290" t="s">
        <v>1683</v>
      </c>
    </row>
    <row r="39" spans="1:9">
      <c r="A39" s="122" t="s">
        <v>278</v>
      </c>
      <c r="B39" s="158" t="s">
        <v>278</v>
      </c>
      <c r="C39" s="158" t="s">
        <v>1711</v>
      </c>
      <c r="D39" s="55">
        <v>31</v>
      </c>
      <c r="E39" s="158" t="s">
        <v>437</v>
      </c>
      <c r="F39" s="145">
        <v>85</v>
      </c>
      <c r="G39" s="290" t="s">
        <v>1683</v>
      </c>
    </row>
    <row r="40" spans="1:9">
      <c r="A40" s="122" t="s">
        <v>256</v>
      </c>
      <c r="B40" s="158" t="s">
        <v>256</v>
      </c>
      <c r="C40" s="158" t="s">
        <v>1712</v>
      </c>
      <c r="D40" s="55">
        <v>32</v>
      </c>
      <c r="E40" s="158" t="s">
        <v>632</v>
      </c>
      <c r="F40" s="145">
        <v>346</v>
      </c>
      <c r="G40" s="290" t="s">
        <v>1680</v>
      </c>
    </row>
    <row r="41" spans="1:9">
      <c r="A41" s="122" t="s">
        <v>256</v>
      </c>
      <c r="B41" s="158" t="s">
        <v>256</v>
      </c>
      <c r="C41" s="158" t="s">
        <v>1712</v>
      </c>
      <c r="D41" s="55">
        <v>32</v>
      </c>
      <c r="E41" s="158" t="s">
        <v>652</v>
      </c>
      <c r="F41" s="145">
        <v>32</v>
      </c>
      <c r="G41" s="290" t="s">
        <v>1680</v>
      </c>
    </row>
    <row r="42" spans="1:9">
      <c r="A42" s="122" t="s">
        <v>256</v>
      </c>
      <c r="B42" s="158" t="s">
        <v>256</v>
      </c>
      <c r="C42" s="158" t="s">
        <v>1712</v>
      </c>
      <c r="D42" s="55">
        <v>32</v>
      </c>
      <c r="E42" s="158" t="s">
        <v>656</v>
      </c>
      <c r="F42" s="145">
        <v>157</v>
      </c>
      <c r="G42" s="290" t="s">
        <v>1680</v>
      </c>
    </row>
    <row r="43" spans="1:9">
      <c r="A43" s="122" t="s">
        <v>452</v>
      </c>
      <c r="B43" s="158" t="s">
        <v>1684</v>
      </c>
      <c r="C43" s="158" t="s">
        <v>1713</v>
      </c>
      <c r="D43" s="55">
        <v>33</v>
      </c>
      <c r="E43" s="158" t="s">
        <v>1649</v>
      </c>
      <c r="F43" s="145">
        <v>33</v>
      </c>
      <c r="G43" s="290" t="s">
        <v>1683</v>
      </c>
    </row>
    <row r="44" spans="1:9">
      <c r="A44" s="122" t="s">
        <v>256</v>
      </c>
      <c r="B44" s="158" t="s">
        <v>256</v>
      </c>
      <c r="C44" s="158" t="s">
        <v>1714</v>
      </c>
      <c r="D44" s="55">
        <v>34</v>
      </c>
      <c r="E44" s="158" t="s">
        <v>864</v>
      </c>
      <c r="F44" s="145">
        <v>34</v>
      </c>
      <c r="G44" s="290" t="s">
        <v>1680</v>
      </c>
    </row>
    <row r="45" spans="1:9">
      <c r="A45" s="122" t="s">
        <v>256</v>
      </c>
      <c r="B45" s="158" t="s">
        <v>256</v>
      </c>
      <c r="C45" s="158" t="s">
        <v>1714</v>
      </c>
      <c r="D45" s="55">
        <v>34</v>
      </c>
      <c r="E45" s="158" t="s">
        <v>1222</v>
      </c>
      <c r="F45" s="145">
        <v>191</v>
      </c>
      <c r="G45" s="290" t="s">
        <v>1680</v>
      </c>
    </row>
    <row r="46" spans="1:9">
      <c r="A46" s="122" t="s">
        <v>557</v>
      </c>
      <c r="B46" s="158" t="s">
        <v>1684</v>
      </c>
      <c r="C46" s="158" t="s">
        <v>1715</v>
      </c>
      <c r="D46" s="55">
        <v>35</v>
      </c>
      <c r="E46" s="158" t="s">
        <v>1272</v>
      </c>
      <c r="F46" s="145">
        <v>314</v>
      </c>
      <c r="G46" s="290" t="s">
        <v>1683</v>
      </c>
    </row>
    <row r="47" spans="1:9">
      <c r="A47" s="122" t="s">
        <v>557</v>
      </c>
      <c r="B47" s="158" t="s">
        <v>1684</v>
      </c>
      <c r="C47" s="158" t="s">
        <v>1715</v>
      </c>
      <c r="D47" s="55">
        <v>35</v>
      </c>
      <c r="E47" s="158" t="s">
        <v>1473</v>
      </c>
      <c r="F47" s="145">
        <v>35</v>
      </c>
      <c r="G47" s="290" t="s">
        <v>1683</v>
      </c>
    </row>
    <row r="48" spans="1:9">
      <c r="A48" s="122" t="s">
        <v>278</v>
      </c>
      <c r="B48" s="158" t="s">
        <v>278</v>
      </c>
      <c r="C48" s="158" t="s">
        <v>1716</v>
      </c>
      <c r="D48" s="55">
        <v>36</v>
      </c>
      <c r="E48" s="158" t="s">
        <v>1278</v>
      </c>
      <c r="F48" s="145">
        <v>43</v>
      </c>
      <c r="G48" s="290" t="s">
        <v>1683</v>
      </c>
    </row>
    <row r="49" spans="1:7">
      <c r="A49" s="122" t="s">
        <v>278</v>
      </c>
      <c r="B49" s="158" t="s">
        <v>278</v>
      </c>
      <c r="C49" s="158" t="s">
        <v>1716</v>
      </c>
      <c r="D49" s="55">
        <v>36</v>
      </c>
      <c r="E49" s="158" t="s">
        <v>1460</v>
      </c>
      <c r="F49" s="145">
        <v>36</v>
      </c>
      <c r="G49" s="290" t="s">
        <v>1683</v>
      </c>
    </row>
    <row r="50" spans="1:7">
      <c r="A50" s="122" t="s">
        <v>307</v>
      </c>
      <c r="B50" s="158" t="s">
        <v>307</v>
      </c>
      <c r="C50" s="158" t="s">
        <v>1717</v>
      </c>
      <c r="D50" s="55">
        <v>37</v>
      </c>
      <c r="E50" s="158" t="s">
        <v>1349</v>
      </c>
      <c r="F50" s="145">
        <v>37</v>
      </c>
      <c r="G50" s="290" t="s">
        <v>1680</v>
      </c>
    </row>
    <row r="51" spans="1:7">
      <c r="A51" s="122" t="s">
        <v>307</v>
      </c>
      <c r="B51" s="158" t="s">
        <v>307</v>
      </c>
      <c r="C51" s="158" t="s">
        <v>1718</v>
      </c>
      <c r="D51" s="55">
        <v>38</v>
      </c>
      <c r="E51" s="158" t="s">
        <v>1431</v>
      </c>
      <c r="F51" s="145">
        <v>38</v>
      </c>
      <c r="G51" s="290" t="s">
        <v>1680</v>
      </c>
    </row>
    <row r="52" spans="1:7">
      <c r="A52" s="122" t="s">
        <v>256</v>
      </c>
      <c r="B52" s="158" t="s">
        <v>256</v>
      </c>
      <c r="C52" s="158" t="s">
        <v>1719</v>
      </c>
      <c r="D52" s="55">
        <v>39</v>
      </c>
      <c r="E52" s="158" t="s">
        <v>605</v>
      </c>
      <c r="F52" s="145">
        <v>189</v>
      </c>
      <c r="G52" s="290" t="s">
        <v>1680</v>
      </c>
    </row>
    <row r="53" spans="1:7">
      <c r="A53" s="122" t="s">
        <v>256</v>
      </c>
      <c r="B53" s="158" t="s">
        <v>256</v>
      </c>
      <c r="C53" s="158" t="s">
        <v>1719</v>
      </c>
      <c r="D53" s="55">
        <v>39</v>
      </c>
      <c r="E53" s="158" t="s">
        <v>1310</v>
      </c>
      <c r="F53" s="145">
        <v>39</v>
      </c>
      <c r="G53" s="290" t="s">
        <v>1680</v>
      </c>
    </row>
    <row r="54" spans="1:7">
      <c r="A54" s="122" t="s">
        <v>256</v>
      </c>
      <c r="B54" s="158" t="s">
        <v>256</v>
      </c>
      <c r="C54" s="158" t="s">
        <v>1720</v>
      </c>
      <c r="D54" s="55">
        <v>40</v>
      </c>
      <c r="E54" s="158" t="s">
        <v>1004</v>
      </c>
      <c r="F54" s="145">
        <v>40</v>
      </c>
      <c r="G54" s="290" t="s">
        <v>1680</v>
      </c>
    </row>
    <row r="55" spans="1:7">
      <c r="A55" s="122" t="s">
        <v>307</v>
      </c>
      <c r="B55" s="158" t="s">
        <v>307</v>
      </c>
      <c r="C55" s="158" t="s">
        <v>1721</v>
      </c>
      <c r="D55" s="55">
        <v>41</v>
      </c>
      <c r="E55" s="158" t="s">
        <v>829</v>
      </c>
      <c r="F55" s="145">
        <v>41</v>
      </c>
      <c r="G55" s="290" t="s">
        <v>1680</v>
      </c>
    </row>
    <row r="56" spans="1:7">
      <c r="A56" s="122" t="s">
        <v>557</v>
      </c>
      <c r="B56" s="158" t="s">
        <v>1684</v>
      </c>
      <c r="C56" s="158" t="s">
        <v>1722</v>
      </c>
      <c r="D56" s="55">
        <v>42</v>
      </c>
      <c r="E56" s="158" t="s">
        <v>1544</v>
      </c>
      <c r="F56" s="145">
        <v>42</v>
      </c>
      <c r="G56" s="290" t="s">
        <v>1683</v>
      </c>
    </row>
    <row r="57" spans="1:7">
      <c r="A57" s="122" t="s">
        <v>278</v>
      </c>
      <c r="B57" s="158" t="s">
        <v>278</v>
      </c>
      <c r="C57" s="158" t="s">
        <v>1723</v>
      </c>
      <c r="D57" s="55">
        <v>44</v>
      </c>
      <c r="E57" s="158" t="s">
        <v>973</v>
      </c>
      <c r="F57" s="145">
        <v>44</v>
      </c>
      <c r="G57" s="290" t="s">
        <v>1683</v>
      </c>
    </row>
    <row r="58" spans="1:7">
      <c r="A58" s="122" t="s">
        <v>256</v>
      </c>
      <c r="B58" s="158" t="s">
        <v>256</v>
      </c>
      <c r="C58" s="158" t="s">
        <v>1724</v>
      </c>
      <c r="D58" s="55">
        <v>45</v>
      </c>
      <c r="E58" s="158" t="s">
        <v>1452</v>
      </c>
      <c r="F58" s="145">
        <v>45</v>
      </c>
      <c r="G58" s="290" t="s">
        <v>1680</v>
      </c>
    </row>
    <row r="59" spans="1:7">
      <c r="A59" s="122" t="s">
        <v>256</v>
      </c>
      <c r="B59" s="158" t="s">
        <v>256</v>
      </c>
      <c r="C59" s="158" t="s">
        <v>1724</v>
      </c>
      <c r="D59" s="55">
        <v>45</v>
      </c>
      <c r="E59" s="158" t="s">
        <v>1633</v>
      </c>
      <c r="F59" s="145">
        <v>246</v>
      </c>
      <c r="G59" s="290" t="s">
        <v>1680</v>
      </c>
    </row>
    <row r="60" spans="1:7">
      <c r="A60" s="122" t="s">
        <v>278</v>
      </c>
      <c r="B60" s="158" t="s">
        <v>1700</v>
      </c>
      <c r="C60" s="158" t="s">
        <v>1725</v>
      </c>
      <c r="D60" s="235">
        <v>46</v>
      </c>
      <c r="E60" s="158" t="s">
        <v>547</v>
      </c>
      <c r="F60" s="234">
        <v>345</v>
      </c>
      <c r="G60" s="290" t="s">
        <v>1683</v>
      </c>
    </row>
    <row r="61" spans="1:7">
      <c r="A61" s="122" t="s">
        <v>278</v>
      </c>
      <c r="B61" s="158" t="s">
        <v>1700</v>
      </c>
      <c r="C61" s="158" t="s">
        <v>1725</v>
      </c>
      <c r="D61" s="235">
        <v>46</v>
      </c>
      <c r="E61" s="158" t="s">
        <v>628</v>
      </c>
      <c r="F61" s="145">
        <v>46</v>
      </c>
      <c r="G61" s="290" t="s">
        <v>1683</v>
      </c>
    </row>
    <row r="62" spans="1:7">
      <c r="A62" s="122" t="s">
        <v>256</v>
      </c>
      <c r="B62" s="158" t="s">
        <v>256</v>
      </c>
      <c r="C62" s="158" t="s">
        <v>1726</v>
      </c>
      <c r="D62" s="55">
        <v>47</v>
      </c>
      <c r="E62" s="158" t="s">
        <v>1303</v>
      </c>
      <c r="F62" s="145">
        <v>47</v>
      </c>
      <c r="G62" s="290" t="s">
        <v>1680</v>
      </c>
    </row>
    <row r="63" spans="1:7">
      <c r="A63" s="122" t="s">
        <v>452</v>
      </c>
      <c r="B63" s="158" t="s">
        <v>1684</v>
      </c>
      <c r="C63" s="158" t="s">
        <v>1727</v>
      </c>
      <c r="D63" s="55">
        <v>48</v>
      </c>
      <c r="E63" s="158" t="s">
        <v>1351</v>
      </c>
      <c r="F63" s="145">
        <v>48</v>
      </c>
      <c r="G63" s="290" t="s">
        <v>1683</v>
      </c>
    </row>
    <row r="64" spans="1:7">
      <c r="A64" s="122" t="s">
        <v>256</v>
      </c>
      <c r="B64" s="158" t="s">
        <v>1700</v>
      </c>
      <c r="C64" s="158" t="s">
        <v>1728</v>
      </c>
      <c r="D64" s="55">
        <v>49</v>
      </c>
      <c r="E64" s="158" t="s">
        <v>1177</v>
      </c>
      <c r="F64" s="145">
        <v>49</v>
      </c>
      <c r="G64" s="290" t="s">
        <v>1680</v>
      </c>
    </row>
    <row r="65" spans="1:10">
      <c r="A65" s="122" t="s">
        <v>557</v>
      </c>
      <c r="B65" s="158" t="s">
        <v>1684</v>
      </c>
      <c r="C65" s="158" t="s">
        <v>1729</v>
      </c>
      <c r="D65" s="55">
        <v>52</v>
      </c>
      <c r="E65" s="158" t="s">
        <v>558</v>
      </c>
      <c r="F65" s="145">
        <v>52</v>
      </c>
      <c r="G65" s="290" t="s">
        <v>1683</v>
      </c>
    </row>
    <row r="66" spans="1:10">
      <c r="A66" s="122" t="s">
        <v>452</v>
      </c>
      <c r="B66" s="158" t="s">
        <v>1684</v>
      </c>
      <c r="C66" s="158" t="s">
        <v>1730</v>
      </c>
      <c r="D66" s="55">
        <v>53</v>
      </c>
      <c r="E66" s="158" t="s">
        <v>1323</v>
      </c>
      <c r="F66" s="145">
        <v>53</v>
      </c>
      <c r="G66" s="290" t="s">
        <v>1683</v>
      </c>
    </row>
    <row r="67" spans="1:10">
      <c r="A67" s="122" t="s">
        <v>452</v>
      </c>
      <c r="B67" s="158" t="s">
        <v>1684</v>
      </c>
      <c r="C67" s="158" t="s">
        <v>1731</v>
      </c>
      <c r="D67" s="55">
        <v>55</v>
      </c>
      <c r="E67" s="158" t="s">
        <v>1367</v>
      </c>
      <c r="F67" s="145">
        <v>55</v>
      </c>
      <c r="G67" s="290" t="s">
        <v>1683</v>
      </c>
    </row>
    <row r="68" spans="1:10">
      <c r="A68" s="122" t="s">
        <v>278</v>
      </c>
      <c r="B68" s="158" t="s">
        <v>278</v>
      </c>
      <c r="C68" s="158" t="s">
        <v>1732</v>
      </c>
      <c r="D68" s="55">
        <v>56</v>
      </c>
      <c r="E68" s="158" t="s">
        <v>640</v>
      </c>
      <c r="F68" s="145">
        <v>56</v>
      </c>
      <c r="G68" s="290" t="s">
        <v>1683</v>
      </c>
    </row>
    <row r="69" spans="1:10">
      <c r="A69" s="122" t="s">
        <v>256</v>
      </c>
      <c r="B69" s="158" t="s">
        <v>256</v>
      </c>
      <c r="C69" s="158" t="s">
        <v>1733</v>
      </c>
      <c r="D69" s="55">
        <v>57</v>
      </c>
      <c r="E69" s="158" t="s">
        <v>869</v>
      </c>
      <c r="F69" s="145">
        <v>57</v>
      </c>
      <c r="G69" s="290" t="s">
        <v>3111</v>
      </c>
      <c r="H69" s="54" t="s">
        <v>3114</v>
      </c>
      <c r="I69" s="54" t="s">
        <v>3114</v>
      </c>
    </row>
    <row r="70" spans="1:10">
      <c r="A70" s="122" t="s">
        <v>307</v>
      </c>
      <c r="B70" s="158" t="s">
        <v>307</v>
      </c>
      <c r="C70" s="158" t="s">
        <v>1734</v>
      </c>
      <c r="D70" s="55">
        <v>58</v>
      </c>
      <c r="E70" s="158" t="s">
        <v>700</v>
      </c>
      <c r="F70" s="145">
        <v>58</v>
      </c>
      <c r="G70" s="290" t="s">
        <v>3111</v>
      </c>
      <c r="J70" s="208" t="s">
        <v>3115</v>
      </c>
    </row>
    <row r="71" spans="1:10">
      <c r="A71" s="122" t="s">
        <v>256</v>
      </c>
      <c r="B71" s="158" t="s">
        <v>256</v>
      </c>
      <c r="C71" s="158" t="s">
        <v>1735</v>
      </c>
      <c r="D71" s="55">
        <v>59</v>
      </c>
      <c r="E71" s="158" t="s">
        <v>837</v>
      </c>
      <c r="F71" s="145">
        <v>224</v>
      </c>
      <c r="G71" s="290" t="s">
        <v>3111</v>
      </c>
    </row>
    <row r="72" spans="1:10">
      <c r="A72" s="122" t="s">
        <v>256</v>
      </c>
      <c r="B72" s="158" t="s">
        <v>256</v>
      </c>
      <c r="C72" s="158" t="s">
        <v>1735</v>
      </c>
      <c r="D72" s="55">
        <v>59</v>
      </c>
      <c r="E72" s="158" t="s">
        <v>939</v>
      </c>
      <c r="F72" s="145">
        <v>59</v>
      </c>
      <c r="G72" s="290" t="s">
        <v>3111</v>
      </c>
    </row>
    <row r="73" spans="1:10">
      <c r="A73" s="122" t="s">
        <v>256</v>
      </c>
      <c r="B73" s="158" t="s">
        <v>256</v>
      </c>
      <c r="C73" s="158" t="s">
        <v>1735</v>
      </c>
      <c r="D73" s="55">
        <v>59</v>
      </c>
      <c r="E73" s="158" t="s">
        <v>1208</v>
      </c>
      <c r="F73" s="145">
        <v>103</v>
      </c>
      <c r="G73" s="290" t="s">
        <v>3111</v>
      </c>
    </row>
    <row r="74" spans="1:10">
      <c r="A74" s="122" t="s">
        <v>307</v>
      </c>
      <c r="B74" s="158" t="s">
        <v>307</v>
      </c>
      <c r="C74" s="158" t="s">
        <v>1736</v>
      </c>
      <c r="D74" s="185">
        <v>60</v>
      </c>
      <c r="E74" s="158" t="s">
        <v>511</v>
      </c>
      <c r="F74" s="184">
        <v>60</v>
      </c>
      <c r="G74" s="290" t="s">
        <v>3111</v>
      </c>
    </row>
    <row r="75" spans="1:10">
      <c r="A75" s="122" t="s">
        <v>307</v>
      </c>
      <c r="B75" s="158" t="s">
        <v>307</v>
      </c>
      <c r="C75" s="158" t="s">
        <v>1736</v>
      </c>
      <c r="D75" s="55">
        <v>60</v>
      </c>
      <c r="E75" s="158" t="s">
        <v>518</v>
      </c>
      <c r="F75" s="145">
        <v>198</v>
      </c>
      <c r="G75" s="290" t="s">
        <v>3111</v>
      </c>
    </row>
    <row r="76" spans="1:10">
      <c r="A76" s="122" t="s">
        <v>278</v>
      </c>
      <c r="B76" s="158" t="s">
        <v>1688</v>
      </c>
      <c r="C76" s="158" t="s">
        <v>1737</v>
      </c>
      <c r="D76" s="55">
        <v>61</v>
      </c>
      <c r="E76" s="158" t="s">
        <v>1574</v>
      </c>
      <c r="F76" s="145">
        <v>61</v>
      </c>
      <c r="G76" s="290" t="s">
        <v>3111</v>
      </c>
    </row>
    <row r="77" spans="1:10">
      <c r="A77" s="122" t="s">
        <v>307</v>
      </c>
      <c r="B77" s="158" t="s">
        <v>307</v>
      </c>
      <c r="C77" s="158" t="s">
        <v>1738</v>
      </c>
      <c r="D77" s="55">
        <v>62</v>
      </c>
      <c r="E77" s="158" t="s">
        <v>1130</v>
      </c>
      <c r="F77" s="145">
        <v>50</v>
      </c>
      <c r="G77" s="290" t="s">
        <v>3111</v>
      </c>
    </row>
    <row r="78" spans="1:10">
      <c r="A78" s="122" t="s">
        <v>307</v>
      </c>
      <c r="B78" s="158" t="s">
        <v>307</v>
      </c>
      <c r="C78" s="158" t="s">
        <v>1738</v>
      </c>
      <c r="D78" s="55">
        <v>62</v>
      </c>
      <c r="E78" s="158" t="s">
        <v>1594</v>
      </c>
      <c r="F78" s="145">
        <v>62</v>
      </c>
      <c r="G78" s="290" t="s">
        <v>3111</v>
      </c>
    </row>
    <row r="79" spans="1:10">
      <c r="A79" s="122" t="s">
        <v>256</v>
      </c>
      <c r="B79" s="158" t="s">
        <v>256</v>
      </c>
      <c r="C79" s="158" t="s">
        <v>1739</v>
      </c>
      <c r="D79" s="55">
        <v>63</v>
      </c>
      <c r="E79" s="158" t="s">
        <v>1345</v>
      </c>
      <c r="F79" s="145">
        <v>245</v>
      </c>
      <c r="G79" s="294" t="s">
        <v>3111</v>
      </c>
    </row>
    <row r="80" spans="1:10">
      <c r="A80" s="122" t="s">
        <v>256</v>
      </c>
      <c r="B80" s="158" t="s">
        <v>256</v>
      </c>
      <c r="C80" s="158" t="s">
        <v>1739</v>
      </c>
      <c r="D80" s="55">
        <v>63</v>
      </c>
      <c r="E80" s="158" t="s">
        <v>1537</v>
      </c>
      <c r="F80" s="145">
        <v>63</v>
      </c>
      <c r="G80" s="294" t="s">
        <v>3111</v>
      </c>
    </row>
    <row r="81" spans="1:9">
      <c r="A81" s="122" t="s">
        <v>256</v>
      </c>
      <c r="B81" s="158" t="s">
        <v>256</v>
      </c>
      <c r="C81" s="158" t="s">
        <v>1739</v>
      </c>
      <c r="D81" s="55">
        <v>63</v>
      </c>
      <c r="E81" s="158" t="s">
        <v>1539</v>
      </c>
      <c r="F81" s="145">
        <v>193</v>
      </c>
      <c r="G81" s="294" t="s">
        <v>3111</v>
      </c>
    </row>
    <row r="82" spans="1:9">
      <c r="A82" s="122" t="s">
        <v>307</v>
      </c>
      <c r="B82" s="158" t="s">
        <v>1688</v>
      </c>
      <c r="C82" s="158" t="s">
        <v>1740</v>
      </c>
      <c r="D82" s="55">
        <v>64</v>
      </c>
      <c r="E82" s="158" t="s">
        <v>365</v>
      </c>
      <c r="F82" s="145">
        <v>203</v>
      </c>
      <c r="G82" s="294" t="s">
        <v>3111</v>
      </c>
    </row>
    <row r="83" spans="1:9">
      <c r="A83" s="122" t="s">
        <v>307</v>
      </c>
      <c r="B83" s="158" t="s">
        <v>1688</v>
      </c>
      <c r="C83" s="158" t="s">
        <v>1740</v>
      </c>
      <c r="D83" s="55">
        <v>64</v>
      </c>
      <c r="E83" s="158" t="s">
        <v>790</v>
      </c>
      <c r="F83" s="145">
        <v>199</v>
      </c>
      <c r="G83" s="294" t="s">
        <v>3111</v>
      </c>
    </row>
    <row r="84" spans="1:9">
      <c r="A84" s="122" t="s">
        <v>307</v>
      </c>
      <c r="B84" s="158" t="s">
        <v>1688</v>
      </c>
      <c r="C84" s="158" t="s">
        <v>1740</v>
      </c>
      <c r="D84" s="55">
        <v>64</v>
      </c>
      <c r="E84" s="158" t="s">
        <v>1082</v>
      </c>
      <c r="F84" s="145">
        <v>64</v>
      </c>
      <c r="G84" s="294" t="s">
        <v>3111</v>
      </c>
    </row>
    <row r="85" spans="1:9">
      <c r="A85" s="122" t="s">
        <v>278</v>
      </c>
      <c r="B85" s="158" t="s">
        <v>278</v>
      </c>
      <c r="C85" s="158" t="s">
        <v>1741</v>
      </c>
      <c r="D85" s="55">
        <v>65</v>
      </c>
      <c r="E85" s="158" t="s">
        <v>648</v>
      </c>
      <c r="F85" s="145">
        <v>65</v>
      </c>
      <c r="G85" s="290" t="s">
        <v>1683</v>
      </c>
    </row>
    <row r="86" spans="1:9">
      <c r="A86" s="122" t="s">
        <v>256</v>
      </c>
      <c r="B86" s="158" t="s">
        <v>256</v>
      </c>
      <c r="C86" s="158" t="s">
        <v>1742</v>
      </c>
      <c r="D86" s="55">
        <v>67</v>
      </c>
      <c r="E86" s="158" t="s">
        <v>323</v>
      </c>
      <c r="F86" s="145">
        <v>214</v>
      </c>
      <c r="G86" s="290" t="s">
        <v>3111</v>
      </c>
    </row>
    <row r="87" spans="1:9">
      <c r="A87" s="122" t="s">
        <v>256</v>
      </c>
      <c r="B87" s="158" t="s">
        <v>256</v>
      </c>
      <c r="C87" s="158" t="s">
        <v>1742</v>
      </c>
      <c r="D87" s="55">
        <v>67</v>
      </c>
      <c r="E87" s="158" t="s">
        <v>963</v>
      </c>
      <c r="F87" s="145">
        <v>225</v>
      </c>
      <c r="G87" s="290" t="s">
        <v>1680</v>
      </c>
    </row>
    <row r="88" spans="1:9">
      <c r="A88" s="122" t="s">
        <v>256</v>
      </c>
      <c r="B88" s="158" t="s">
        <v>256</v>
      </c>
      <c r="C88" s="158" t="s">
        <v>1742</v>
      </c>
      <c r="D88" s="55">
        <v>67</v>
      </c>
      <c r="E88" s="158" t="s">
        <v>1467</v>
      </c>
      <c r="F88" s="145">
        <v>67</v>
      </c>
      <c r="G88" s="290" t="s">
        <v>1680</v>
      </c>
    </row>
    <row r="89" spans="1:9">
      <c r="A89" s="122" t="s">
        <v>278</v>
      </c>
      <c r="B89" s="158" t="s">
        <v>278</v>
      </c>
      <c r="C89" s="158" t="s">
        <v>1743</v>
      </c>
      <c r="D89" s="55">
        <v>69</v>
      </c>
      <c r="E89" s="158" t="s">
        <v>784</v>
      </c>
      <c r="F89" s="145">
        <v>69</v>
      </c>
      <c r="G89" s="290" t="s">
        <v>1683</v>
      </c>
    </row>
    <row r="90" spans="1:9">
      <c r="A90" s="122" t="s">
        <v>278</v>
      </c>
      <c r="B90" s="158" t="s">
        <v>278</v>
      </c>
      <c r="C90" s="158" t="s">
        <v>1744</v>
      </c>
      <c r="D90" s="55">
        <v>70</v>
      </c>
      <c r="E90" s="158" t="s">
        <v>803</v>
      </c>
      <c r="F90" s="145">
        <v>70</v>
      </c>
      <c r="G90" s="290" t="s">
        <v>1683</v>
      </c>
    </row>
    <row r="91" spans="1:9">
      <c r="A91" s="122" t="s">
        <v>278</v>
      </c>
      <c r="B91" s="158" t="s">
        <v>278</v>
      </c>
      <c r="C91" s="158" t="s">
        <v>1744</v>
      </c>
      <c r="D91" s="55">
        <v>70</v>
      </c>
      <c r="E91" s="158" t="s">
        <v>857</v>
      </c>
      <c r="F91" s="145">
        <v>263</v>
      </c>
      <c r="G91" s="290" t="s">
        <v>1683</v>
      </c>
    </row>
    <row r="92" spans="1:9">
      <c r="A92" s="122" t="s">
        <v>256</v>
      </c>
      <c r="B92" s="158" t="s">
        <v>256</v>
      </c>
      <c r="C92" s="158" t="s">
        <v>1745</v>
      </c>
      <c r="D92" s="55">
        <v>71</v>
      </c>
      <c r="E92" s="158" t="s">
        <v>1470</v>
      </c>
      <c r="F92" s="145">
        <v>71</v>
      </c>
      <c r="G92" s="290" t="s">
        <v>3111</v>
      </c>
    </row>
    <row r="93" spans="1:9">
      <c r="A93" s="122" t="s">
        <v>278</v>
      </c>
      <c r="B93" s="158" t="s">
        <v>1688</v>
      </c>
      <c r="C93" s="158" t="s">
        <v>1746</v>
      </c>
      <c r="D93" s="55">
        <v>72</v>
      </c>
      <c r="E93" s="158" t="s">
        <v>1050</v>
      </c>
      <c r="F93" s="145">
        <v>72</v>
      </c>
      <c r="G93" s="290" t="s">
        <v>1683</v>
      </c>
      <c r="H93" s="54" t="s">
        <v>1677</v>
      </c>
      <c r="I93" s="54" t="s">
        <v>1677</v>
      </c>
    </row>
    <row r="94" spans="1:9">
      <c r="A94" s="122" t="s">
        <v>278</v>
      </c>
      <c r="B94" s="158" t="s">
        <v>278</v>
      </c>
      <c r="C94" s="158" t="s">
        <v>1747</v>
      </c>
      <c r="D94" s="55">
        <v>73</v>
      </c>
      <c r="E94" s="158" t="s">
        <v>349</v>
      </c>
      <c r="F94" s="145">
        <v>156</v>
      </c>
      <c r="G94" s="290" t="s">
        <v>897</v>
      </c>
      <c r="H94" s="54" t="s">
        <v>3113</v>
      </c>
    </row>
    <row r="95" spans="1:9">
      <c r="A95" s="122" t="s">
        <v>278</v>
      </c>
      <c r="B95" s="158" t="s">
        <v>278</v>
      </c>
      <c r="C95" s="158" t="s">
        <v>1747</v>
      </c>
      <c r="D95" s="55">
        <v>73</v>
      </c>
      <c r="E95" s="158" t="s">
        <v>544</v>
      </c>
      <c r="F95" s="145">
        <v>311</v>
      </c>
      <c r="G95" s="290" t="s">
        <v>897</v>
      </c>
      <c r="H95" s="54" t="s">
        <v>3113</v>
      </c>
    </row>
    <row r="96" spans="1:9">
      <c r="A96" s="122" t="s">
        <v>278</v>
      </c>
      <c r="B96" s="158" t="s">
        <v>278</v>
      </c>
      <c r="C96" s="158" t="s">
        <v>1747</v>
      </c>
      <c r="D96" s="55">
        <v>73</v>
      </c>
      <c r="E96" s="158" t="s">
        <v>1512</v>
      </c>
      <c r="F96" s="145">
        <v>73</v>
      </c>
      <c r="G96" s="290" t="s">
        <v>897</v>
      </c>
      <c r="H96" s="54" t="s">
        <v>3113</v>
      </c>
    </row>
    <row r="97" spans="1:7">
      <c r="A97" s="122" t="s">
        <v>307</v>
      </c>
      <c r="B97" s="158" t="s">
        <v>1688</v>
      </c>
      <c r="C97" s="158" t="s">
        <v>1748</v>
      </c>
      <c r="D97" s="55">
        <v>74</v>
      </c>
      <c r="E97" s="158" t="s">
        <v>1589</v>
      </c>
      <c r="F97" s="145">
        <v>74</v>
      </c>
      <c r="G97" s="290" t="s">
        <v>1680</v>
      </c>
    </row>
    <row r="98" spans="1:7">
      <c r="A98" s="122" t="s">
        <v>452</v>
      </c>
      <c r="B98" s="158" t="s">
        <v>1684</v>
      </c>
      <c r="C98" s="158" t="s">
        <v>1749</v>
      </c>
      <c r="D98" s="55">
        <v>75</v>
      </c>
      <c r="E98" s="158" t="s">
        <v>696</v>
      </c>
      <c r="F98" s="145">
        <v>164</v>
      </c>
      <c r="G98" s="290" t="s">
        <v>1683</v>
      </c>
    </row>
    <row r="99" spans="1:7">
      <c r="A99" s="122" t="s">
        <v>452</v>
      </c>
      <c r="B99" s="158" t="s">
        <v>1684</v>
      </c>
      <c r="C99" s="158" t="s">
        <v>1749</v>
      </c>
      <c r="D99" s="55">
        <v>75</v>
      </c>
      <c r="E99" s="158" t="s">
        <v>1011</v>
      </c>
      <c r="F99" s="145">
        <v>75</v>
      </c>
      <c r="G99" s="290" t="s">
        <v>1683</v>
      </c>
    </row>
    <row r="100" spans="1:7">
      <c r="A100" s="122" t="s">
        <v>307</v>
      </c>
      <c r="B100" s="158" t="s">
        <v>307</v>
      </c>
      <c r="C100" s="158" t="s">
        <v>1750</v>
      </c>
      <c r="D100" s="55">
        <v>76</v>
      </c>
      <c r="E100" s="158" t="s">
        <v>1100</v>
      </c>
      <c r="F100" s="145">
        <v>76</v>
      </c>
      <c r="G100" s="290" t="s">
        <v>1680</v>
      </c>
    </row>
    <row r="101" spans="1:7">
      <c r="A101" s="122" t="s">
        <v>307</v>
      </c>
      <c r="B101" s="158" t="s">
        <v>307</v>
      </c>
      <c r="C101" s="158" t="s">
        <v>1750</v>
      </c>
      <c r="D101" s="55">
        <v>76</v>
      </c>
      <c r="E101" s="158" t="s">
        <v>1104</v>
      </c>
      <c r="F101" s="145">
        <v>152</v>
      </c>
      <c r="G101" s="290" t="s">
        <v>1680</v>
      </c>
    </row>
    <row r="102" spans="1:7">
      <c r="A102" s="122" t="s">
        <v>307</v>
      </c>
      <c r="B102" s="158" t="s">
        <v>307</v>
      </c>
      <c r="C102" s="158" t="s">
        <v>1750</v>
      </c>
      <c r="D102" s="55">
        <v>76</v>
      </c>
      <c r="E102" s="158" t="s">
        <v>1554</v>
      </c>
      <c r="F102" s="145">
        <v>266</v>
      </c>
      <c r="G102" s="290" t="s">
        <v>1680</v>
      </c>
    </row>
    <row r="103" spans="1:7">
      <c r="A103" s="122" t="s">
        <v>557</v>
      </c>
      <c r="B103" s="158" t="s">
        <v>1684</v>
      </c>
      <c r="C103" s="158" t="s">
        <v>1751</v>
      </c>
      <c r="D103" s="55">
        <v>77</v>
      </c>
      <c r="E103" s="158" t="s">
        <v>1191</v>
      </c>
      <c r="F103" s="145">
        <v>77</v>
      </c>
      <c r="G103" s="290" t="s">
        <v>1683</v>
      </c>
    </row>
    <row r="104" spans="1:7">
      <c r="A104" s="122" t="s">
        <v>256</v>
      </c>
      <c r="B104" s="158" t="s">
        <v>256</v>
      </c>
      <c r="C104" s="158" t="s">
        <v>1752</v>
      </c>
      <c r="D104" s="55">
        <v>78</v>
      </c>
      <c r="E104" s="158" t="s">
        <v>1036</v>
      </c>
      <c r="F104" s="145">
        <v>78</v>
      </c>
      <c r="G104" s="290" t="s">
        <v>1680</v>
      </c>
    </row>
    <row r="105" spans="1:7">
      <c r="A105" s="122" t="s">
        <v>278</v>
      </c>
      <c r="B105" s="158" t="s">
        <v>278</v>
      </c>
      <c r="C105" s="158" t="s">
        <v>1753</v>
      </c>
      <c r="D105" s="55">
        <v>79</v>
      </c>
      <c r="E105" s="158" t="s">
        <v>1364</v>
      </c>
      <c r="F105" s="145">
        <v>79</v>
      </c>
      <c r="G105" s="290" t="s">
        <v>1683</v>
      </c>
    </row>
    <row r="106" spans="1:7">
      <c r="A106" s="122" t="s">
        <v>256</v>
      </c>
      <c r="B106" s="158" t="s">
        <v>1700</v>
      </c>
      <c r="C106" s="158" t="s">
        <v>1754</v>
      </c>
      <c r="D106" s="55">
        <v>80</v>
      </c>
      <c r="E106" s="158" t="s">
        <v>716</v>
      </c>
      <c r="F106" s="145">
        <v>80</v>
      </c>
      <c r="G106" s="290" t="s">
        <v>1680</v>
      </c>
    </row>
    <row r="107" spans="1:7">
      <c r="A107" s="122" t="s">
        <v>307</v>
      </c>
      <c r="B107" s="158" t="s">
        <v>1700</v>
      </c>
      <c r="C107" s="158" t="s">
        <v>1755</v>
      </c>
      <c r="D107" s="235">
        <v>81</v>
      </c>
      <c r="E107" s="158" t="s">
        <v>1166</v>
      </c>
      <c r="F107" s="145">
        <v>81</v>
      </c>
      <c r="G107" s="290" t="s">
        <v>1680</v>
      </c>
    </row>
    <row r="108" spans="1:7">
      <c r="A108" s="122" t="s">
        <v>307</v>
      </c>
      <c r="B108" s="158" t="s">
        <v>1700</v>
      </c>
      <c r="C108" s="158" t="s">
        <v>1755</v>
      </c>
      <c r="D108" s="235">
        <v>81</v>
      </c>
      <c r="E108" s="158" t="s">
        <v>1172</v>
      </c>
      <c r="F108" s="145">
        <v>296</v>
      </c>
      <c r="G108" s="290" t="s">
        <v>1680</v>
      </c>
    </row>
    <row r="109" spans="1:7">
      <c r="A109" s="122" t="s">
        <v>307</v>
      </c>
      <c r="B109" s="158" t="s">
        <v>1700</v>
      </c>
      <c r="C109" s="158" t="s">
        <v>1755</v>
      </c>
      <c r="D109" s="235">
        <v>81</v>
      </c>
      <c r="E109" s="158" t="s">
        <v>1175</v>
      </c>
      <c r="F109" s="234">
        <v>297</v>
      </c>
      <c r="G109" s="290" t="s">
        <v>1680</v>
      </c>
    </row>
    <row r="110" spans="1:7">
      <c r="A110" s="122" t="s">
        <v>307</v>
      </c>
      <c r="B110" s="158" t="s">
        <v>307</v>
      </c>
      <c r="C110" s="158" t="s">
        <v>1756</v>
      </c>
      <c r="D110" s="55">
        <v>82</v>
      </c>
      <c r="E110" s="158" t="s">
        <v>409</v>
      </c>
      <c r="F110" s="145">
        <v>150</v>
      </c>
      <c r="G110" s="290" t="s">
        <v>1680</v>
      </c>
    </row>
    <row r="111" spans="1:7">
      <c r="A111" s="122" t="s">
        <v>307</v>
      </c>
      <c r="B111" s="158" t="s">
        <v>307</v>
      </c>
      <c r="C111" s="158" t="s">
        <v>1756</v>
      </c>
      <c r="D111" s="55">
        <v>82</v>
      </c>
      <c r="E111" s="158" t="s">
        <v>814</v>
      </c>
      <c r="F111" s="145">
        <v>148</v>
      </c>
      <c r="G111" s="290" t="s">
        <v>1680</v>
      </c>
    </row>
    <row r="112" spans="1:7">
      <c r="A112" s="122" t="s">
        <v>307</v>
      </c>
      <c r="B112" s="158" t="s">
        <v>307</v>
      </c>
      <c r="C112" s="158" t="s">
        <v>1756</v>
      </c>
      <c r="D112" s="55">
        <v>82</v>
      </c>
      <c r="E112" s="158" t="s">
        <v>817</v>
      </c>
      <c r="F112" s="145">
        <v>82</v>
      </c>
      <c r="G112" s="290" t="s">
        <v>1680</v>
      </c>
    </row>
    <row r="113" spans="1:9">
      <c r="A113" s="122" t="s">
        <v>307</v>
      </c>
      <c r="B113" s="158" t="s">
        <v>307</v>
      </c>
      <c r="C113" s="158" t="s">
        <v>1756</v>
      </c>
      <c r="D113" s="55">
        <v>82</v>
      </c>
      <c r="E113" s="158" t="s">
        <v>821</v>
      </c>
      <c r="F113" s="145">
        <v>582</v>
      </c>
      <c r="G113" s="290" t="s">
        <v>1680</v>
      </c>
    </row>
    <row r="114" spans="1:9">
      <c r="A114" s="122" t="s">
        <v>278</v>
      </c>
      <c r="B114" s="158" t="s">
        <v>1700</v>
      </c>
      <c r="C114" s="158" t="s">
        <v>1757</v>
      </c>
      <c r="D114" s="55">
        <v>83</v>
      </c>
      <c r="E114" s="158" t="s">
        <v>1198</v>
      </c>
      <c r="F114" s="145">
        <v>83</v>
      </c>
      <c r="G114" s="290" t="s">
        <v>1683</v>
      </c>
    </row>
    <row r="115" spans="1:9">
      <c r="A115" s="122" t="s">
        <v>256</v>
      </c>
      <c r="B115" s="158" t="s">
        <v>1688</v>
      </c>
      <c r="C115" s="158" t="s">
        <v>1758</v>
      </c>
      <c r="D115" s="55">
        <v>84</v>
      </c>
      <c r="E115" s="158" t="s">
        <v>1228</v>
      </c>
      <c r="F115" s="145">
        <v>84</v>
      </c>
      <c r="G115" s="290" t="s">
        <v>3111</v>
      </c>
    </row>
    <row r="116" spans="1:9">
      <c r="A116" s="122" t="s">
        <v>256</v>
      </c>
      <c r="B116" s="158" t="s">
        <v>1688</v>
      </c>
      <c r="C116" s="158" t="s">
        <v>1758</v>
      </c>
      <c r="D116" s="55">
        <v>84</v>
      </c>
      <c r="E116" s="158" t="s">
        <v>1232</v>
      </c>
      <c r="F116" s="145">
        <v>132</v>
      </c>
      <c r="G116" s="290" t="s">
        <v>3111</v>
      </c>
    </row>
    <row r="117" spans="1:9">
      <c r="A117" s="122" t="s">
        <v>278</v>
      </c>
      <c r="B117" s="158" t="s">
        <v>1700</v>
      </c>
      <c r="C117" s="158" t="s">
        <v>1759</v>
      </c>
      <c r="D117" s="235">
        <v>86</v>
      </c>
      <c r="E117" s="158" t="s">
        <v>672</v>
      </c>
      <c r="F117" s="145">
        <v>86</v>
      </c>
      <c r="G117" s="290" t="s">
        <v>1683</v>
      </c>
    </row>
    <row r="118" spans="1:9">
      <c r="A118" s="122" t="s">
        <v>278</v>
      </c>
      <c r="B118" s="158" t="s">
        <v>1700</v>
      </c>
      <c r="C118" s="158" t="s">
        <v>1759</v>
      </c>
      <c r="D118" s="235">
        <v>86</v>
      </c>
      <c r="E118" s="158" t="s">
        <v>1067</v>
      </c>
      <c r="F118" s="234">
        <v>109</v>
      </c>
      <c r="G118" s="290" t="s">
        <v>1683</v>
      </c>
    </row>
    <row r="119" spans="1:9">
      <c r="A119" s="122" t="s">
        <v>307</v>
      </c>
      <c r="B119" s="158" t="s">
        <v>307</v>
      </c>
      <c r="C119" s="158" t="s">
        <v>1760</v>
      </c>
      <c r="D119" s="55">
        <v>87</v>
      </c>
      <c r="E119" s="158" t="s">
        <v>996</v>
      </c>
      <c r="F119" s="145">
        <v>87</v>
      </c>
      <c r="G119" s="290" t="s">
        <v>1680</v>
      </c>
    </row>
    <row r="120" spans="1:9">
      <c r="A120" s="122" t="s">
        <v>256</v>
      </c>
      <c r="B120" s="158" t="s">
        <v>256</v>
      </c>
      <c r="C120" s="158" t="s">
        <v>1761</v>
      </c>
      <c r="D120" s="55">
        <v>88</v>
      </c>
      <c r="E120" s="158" t="s">
        <v>1238</v>
      </c>
      <c r="F120" s="145">
        <v>88</v>
      </c>
      <c r="G120" s="290" t="s">
        <v>1680</v>
      </c>
    </row>
    <row r="121" spans="1:9">
      <c r="A121" s="122" t="s">
        <v>278</v>
      </c>
      <c r="B121" s="158" t="s">
        <v>278</v>
      </c>
      <c r="C121" s="158" t="s">
        <v>1762</v>
      </c>
      <c r="D121" s="55">
        <v>89</v>
      </c>
      <c r="E121" s="158" t="s">
        <v>1317</v>
      </c>
      <c r="F121" s="145">
        <v>89</v>
      </c>
      <c r="G121" s="290" t="s">
        <v>1683</v>
      </c>
      <c r="H121" s="54" t="s">
        <v>1677</v>
      </c>
      <c r="I121" s="54" t="s">
        <v>1677</v>
      </c>
    </row>
    <row r="122" spans="1:9">
      <c r="A122" s="122" t="s">
        <v>452</v>
      </c>
      <c r="B122" s="158" t="s">
        <v>1684</v>
      </c>
      <c r="C122" s="158" t="s">
        <v>1763</v>
      </c>
      <c r="D122" s="55">
        <v>91</v>
      </c>
      <c r="E122" s="158" t="s">
        <v>496</v>
      </c>
      <c r="F122" s="145">
        <v>91</v>
      </c>
      <c r="G122" s="290" t="s">
        <v>1683</v>
      </c>
    </row>
    <row r="123" spans="1:9">
      <c r="A123" s="122" t="s">
        <v>452</v>
      </c>
      <c r="B123" s="158" t="s">
        <v>1684</v>
      </c>
      <c r="C123" s="158" t="s">
        <v>1763</v>
      </c>
      <c r="D123" s="55">
        <v>91</v>
      </c>
      <c r="E123" s="158" t="s">
        <v>776</v>
      </c>
      <c r="F123" s="145">
        <v>232</v>
      </c>
      <c r="G123" s="290" t="s">
        <v>1683</v>
      </c>
    </row>
    <row r="124" spans="1:9">
      <c r="A124" s="122" t="s">
        <v>452</v>
      </c>
      <c r="B124" s="158" t="s">
        <v>1684</v>
      </c>
      <c r="C124" s="158" t="s">
        <v>1763</v>
      </c>
      <c r="D124" s="55">
        <v>91</v>
      </c>
      <c r="E124" s="158" t="s">
        <v>896</v>
      </c>
      <c r="F124" s="145">
        <v>209</v>
      </c>
      <c r="G124" s="290" t="s">
        <v>1683</v>
      </c>
    </row>
    <row r="125" spans="1:9">
      <c r="A125" s="122" t="s">
        <v>452</v>
      </c>
      <c r="B125" s="158" t="s">
        <v>1684</v>
      </c>
      <c r="C125" s="158" t="s">
        <v>1763</v>
      </c>
      <c r="D125" s="55">
        <v>91</v>
      </c>
      <c r="E125" s="158" t="s">
        <v>901</v>
      </c>
      <c r="F125" s="145">
        <v>212</v>
      </c>
      <c r="G125" s="290" t="s">
        <v>1683</v>
      </c>
    </row>
    <row r="126" spans="1:9">
      <c r="A126" s="122" t="s">
        <v>452</v>
      </c>
      <c r="B126" s="158" t="s">
        <v>1684</v>
      </c>
      <c r="C126" s="158" t="s">
        <v>1763</v>
      </c>
      <c r="D126" s="55">
        <v>91</v>
      </c>
      <c r="E126" s="158" t="s">
        <v>906</v>
      </c>
      <c r="F126" s="145">
        <v>213</v>
      </c>
      <c r="G126" s="290" t="s">
        <v>1683</v>
      </c>
    </row>
    <row r="127" spans="1:9">
      <c r="A127" s="122" t="s">
        <v>452</v>
      </c>
      <c r="B127" s="158" t="s">
        <v>1684</v>
      </c>
      <c r="C127" s="158" t="s">
        <v>1763</v>
      </c>
      <c r="D127" s="55">
        <v>91</v>
      </c>
      <c r="E127" s="158" t="s">
        <v>909</v>
      </c>
      <c r="F127" s="145">
        <v>226</v>
      </c>
      <c r="G127" s="290" t="s">
        <v>1683</v>
      </c>
    </row>
    <row r="128" spans="1:9">
      <c r="A128" s="122" t="s">
        <v>452</v>
      </c>
      <c r="B128" s="158" t="s">
        <v>1684</v>
      </c>
      <c r="C128" s="158" t="s">
        <v>1763</v>
      </c>
      <c r="D128" s="55">
        <v>91</v>
      </c>
      <c r="E128" s="158" t="s">
        <v>912</v>
      </c>
      <c r="F128" s="145">
        <v>283</v>
      </c>
      <c r="G128" s="290" t="s">
        <v>1683</v>
      </c>
    </row>
    <row r="129" spans="1:9">
      <c r="A129" s="122" t="s">
        <v>452</v>
      </c>
      <c r="B129" s="158" t="s">
        <v>1684</v>
      </c>
      <c r="C129" s="158" t="s">
        <v>1763</v>
      </c>
      <c r="D129" s="55">
        <v>91</v>
      </c>
      <c r="E129" s="158" t="s">
        <v>917</v>
      </c>
      <c r="F129" s="145">
        <v>260</v>
      </c>
      <c r="G129" s="290" t="s">
        <v>1683</v>
      </c>
    </row>
    <row r="130" spans="1:9">
      <c r="A130" s="122" t="s">
        <v>452</v>
      </c>
      <c r="B130" s="158" t="s">
        <v>1684</v>
      </c>
      <c r="C130" s="158" t="s">
        <v>1763</v>
      </c>
      <c r="D130" s="55">
        <v>91</v>
      </c>
      <c r="E130" s="158" t="s">
        <v>921</v>
      </c>
      <c r="F130" s="145">
        <v>273</v>
      </c>
      <c r="G130" s="290" t="s">
        <v>1683</v>
      </c>
    </row>
    <row r="131" spans="1:9">
      <c r="A131" s="122" t="s">
        <v>452</v>
      </c>
      <c r="B131" s="158" t="s">
        <v>1684</v>
      </c>
      <c r="C131" s="158" t="s">
        <v>1763</v>
      </c>
      <c r="D131" s="55">
        <v>91</v>
      </c>
      <c r="E131" s="158" t="s">
        <v>924</v>
      </c>
      <c r="F131" s="145">
        <v>274</v>
      </c>
      <c r="G131" s="290" t="s">
        <v>1683</v>
      </c>
    </row>
    <row r="132" spans="1:9">
      <c r="A132" s="122" t="s">
        <v>452</v>
      </c>
      <c r="B132" s="158" t="s">
        <v>1684</v>
      </c>
      <c r="C132" s="158" t="s">
        <v>1763</v>
      </c>
      <c r="D132" s="55">
        <v>91</v>
      </c>
      <c r="E132" s="158" t="s">
        <v>927</v>
      </c>
      <c r="F132" s="145">
        <v>275</v>
      </c>
      <c r="G132" s="290" t="s">
        <v>1683</v>
      </c>
    </row>
    <row r="133" spans="1:9">
      <c r="A133" s="122" t="s">
        <v>452</v>
      </c>
      <c r="B133" s="158" t="s">
        <v>1684</v>
      </c>
      <c r="C133" s="158" t="s">
        <v>1763</v>
      </c>
      <c r="D133" s="55">
        <v>91</v>
      </c>
      <c r="E133" s="158" t="s">
        <v>929</v>
      </c>
      <c r="F133" s="145">
        <v>284</v>
      </c>
      <c r="G133" s="290" t="s">
        <v>1683</v>
      </c>
    </row>
    <row r="134" spans="1:9">
      <c r="A134" s="122" t="s">
        <v>452</v>
      </c>
      <c r="B134" s="158" t="s">
        <v>1684</v>
      </c>
      <c r="C134" s="158" t="s">
        <v>1763</v>
      </c>
      <c r="D134" s="55">
        <v>91</v>
      </c>
      <c r="E134" s="158" t="s">
        <v>1074</v>
      </c>
      <c r="F134" s="145">
        <v>316</v>
      </c>
      <c r="G134" s="290" t="s">
        <v>1683</v>
      </c>
    </row>
    <row r="135" spans="1:9">
      <c r="A135" s="122" t="s">
        <v>452</v>
      </c>
      <c r="B135" s="158" t="s">
        <v>1684</v>
      </c>
      <c r="C135" s="158" t="s">
        <v>1763</v>
      </c>
      <c r="D135" s="55">
        <v>91</v>
      </c>
      <c r="E135" s="158" t="s">
        <v>1462</v>
      </c>
      <c r="F135" s="145">
        <v>279</v>
      </c>
      <c r="G135" s="290" t="s">
        <v>1683</v>
      </c>
    </row>
    <row r="136" spans="1:9">
      <c r="A136" s="122" t="s">
        <v>278</v>
      </c>
      <c r="B136" s="158" t="s">
        <v>1700</v>
      </c>
      <c r="C136" s="158" t="s">
        <v>1764</v>
      </c>
      <c r="D136" s="55">
        <v>92</v>
      </c>
      <c r="E136" s="158" t="s">
        <v>522</v>
      </c>
      <c r="F136" s="145">
        <v>92</v>
      </c>
      <c r="G136" s="290" t="s">
        <v>1683</v>
      </c>
    </row>
    <row r="137" spans="1:9">
      <c r="A137" s="122" t="s">
        <v>256</v>
      </c>
      <c r="B137" s="158" t="s">
        <v>1700</v>
      </c>
      <c r="C137" s="158" t="s">
        <v>1765</v>
      </c>
      <c r="D137" s="235">
        <v>93</v>
      </c>
      <c r="E137" s="158" t="s">
        <v>1242</v>
      </c>
      <c r="F137" s="235">
        <v>129</v>
      </c>
      <c r="G137" s="290" t="s">
        <v>1680</v>
      </c>
    </row>
    <row r="138" spans="1:9">
      <c r="A138" s="122" t="s">
        <v>256</v>
      </c>
      <c r="B138" s="158" t="s">
        <v>1700</v>
      </c>
      <c r="C138" s="158" t="s">
        <v>1765</v>
      </c>
      <c r="D138" s="235">
        <v>93</v>
      </c>
      <c r="E138" s="158" t="s">
        <v>1426</v>
      </c>
      <c r="F138" s="145">
        <v>93</v>
      </c>
      <c r="G138" s="290" t="s">
        <v>1680</v>
      </c>
    </row>
    <row r="139" spans="1:9">
      <c r="A139" s="122" t="s">
        <v>278</v>
      </c>
      <c r="B139" s="158" t="s">
        <v>1700</v>
      </c>
      <c r="C139" s="158" t="s">
        <v>1766</v>
      </c>
      <c r="D139" s="55">
        <v>95</v>
      </c>
      <c r="E139" s="158" t="s">
        <v>1137</v>
      </c>
      <c r="F139" s="145">
        <v>95</v>
      </c>
      <c r="G139" s="294" t="s">
        <v>3111</v>
      </c>
    </row>
    <row r="140" spans="1:9">
      <c r="A140" s="122" t="s">
        <v>278</v>
      </c>
      <c r="B140" s="158" t="s">
        <v>1688</v>
      </c>
      <c r="C140" s="158" t="s">
        <v>1767</v>
      </c>
      <c r="D140" s="55">
        <v>96</v>
      </c>
      <c r="E140" s="158" t="s">
        <v>1542</v>
      </c>
      <c r="F140" s="145">
        <v>96</v>
      </c>
      <c r="G140" s="294" t="s">
        <v>1683</v>
      </c>
      <c r="H140" s="54" t="s">
        <v>3112</v>
      </c>
      <c r="I140" s="54" t="s">
        <v>3112</v>
      </c>
    </row>
    <row r="141" spans="1:9">
      <c r="A141" s="122" t="s">
        <v>307</v>
      </c>
      <c r="B141" s="158" t="s">
        <v>307</v>
      </c>
      <c r="C141" s="158" t="s">
        <v>1768</v>
      </c>
      <c r="D141" s="55">
        <v>97</v>
      </c>
      <c r="E141" s="158" t="s">
        <v>308</v>
      </c>
      <c r="F141" s="145">
        <v>154</v>
      </c>
      <c r="G141" s="290" t="s">
        <v>1680</v>
      </c>
    </row>
    <row r="142" spans="1:9">
      <c r="A142" s="122" t="s">
        <v>307</v>
      </c>
      <c r="B142" s="158" t="s">
        <v>307</v>
      </c>
      <c r="C142" s="158" t="s">
        <v>1768</v>
      </c>
      <c r="D142" s="55">
        <v>97</v>
      </c>
      <c r="E142" s="158" t="s">
        <v>1521</v>
      </c>
      <c r="F142" s="145">
        <v>97</v>
      </c>
      <c r="G142" s="290" t="s">
        <v>1680</v>
      </c>
    </row>
    <row r="143" spans="1:9">
      <c r="A143" s="122" t="s">
        <v>307</v>
      </c>
      <c r="B143" s="158" t="s">
        <v>1700</v>
      </c>
      <c r="C143" s="158" t="s">
        <v>1769</v>
      </c>
      <c r="D143" s="55">
        <v>99</v>
      </c>
      <c r="E143" s="158" t="s">
        <v>1416</v>
      </c>
      <c r="F143" s="145">
        <v>99</v>
      </c>
      <c r="G143" s="290" t="s">
        <v>1680</v>
      </c>
    </row>
    <row r="144" spans="1:9">
      <c r="A144" s="122" t="s">
        <v>307</v>
      </c>
      <c r="B144" s="158" t="s">
        <v>307</v>
      </c>
      <c r="C144" s="158" t="s">
        <v>1770</v>
      </c>
      <c r="D144" s="55">
        <v>100</v>
      </c>
      <c r="E144" s="158" t="s">
        <v>395</v>
      </c>
      <c r="F144" s="145">
        <v>265</v>
      </c>
      <c r="G144" s="290" t="s">
        <v>1680</v>
      </c>
    </row>
    <row r="145" spans="1:7">
      <c r="A145" s="122" t="s">
        <v>307</v>
      </c>
      <c r="B145" s="158" t="s">
        <v>307</v>
      </c>
      <c r="C145" s="158" t="s">
        <v>1770</v>
      </c>
      <c r="D145" s="55">
        <v>100</v>
      </c>
      <c r="E145" s="158" t="s">
        <v>981</v>
      </c>
      <c r="F145" s="145">
        <v>100</v>
      </c>
      <c r="G145" s="290" t="s">
        <v>1680</v>
      </c>
    </row>
    <row r="146" spans="1:7">
      <c r="A146" s="122" t="s">
        <v>307</v>
      </c>
      <c r="B146" s="158" t="s">
        <v>307</v>
      </c>
      <c r="C146" s="158" t="s">
        <v>1770</v>
      </c>
      <c r="D146" s="55">
        <v>100</v>
      </c>
      <c r="E146" s="158" t="s">
        <v>1033</v>
      </c>
      <c r="F146" s="145">
        <v>184</v>
      </c>
      <c r="G146" s="290" t="s">
        <v>1680</v>
      </c>
    </row>
    <row r="147" spans="1:7">
      <c r="A147" s="122" t="s">
        <v>307</v>
      </c>
      <c r="B147" s="158" t="s">
        <v>307</v>
      </c>
      <c r="C147" s="158" t="s">
        <v>1770</v>
      </c>
      <c r="D147" s="55">
        <v>100</v>
      </c>
      <c r="E147" s="158" t="s">
        <v>1155</v>
      </c>
      <c r="F147" s="145">
        <v>326</v>
      </c>
      <c r="G147" s="290" t="s">
        <v>1680</v>
      </c>
    </row>
    <row r="148" spans="1:7">
      <c r="A148" s="122" t="s">
        <v>307</v>
      </c>
      <c r="B148" s="158" t="s">
        <v>307</v>
      </c>
      <c r="C148" s="158" t="s">
        <v>1770</v>
      </c>
      <c r="D148" s="55">
        <v>100</v>
      </c>
      <c r="E148" s="158" t="s">
        <v>1216</v>
      </c>
      <c r="F148" s="145">
        <v>183</v>
      </c>
      <c r="G148" s="290" t="s">
        <v>1680</v>
      </c>
    </row>
    <row r="149" spans="1:7">
      <c r="A149" s="122" t="s">
        <v>307</v>
      </c>
      <c r="B149" s="158" t="s">
        <v>307</v>
      </c>
      <c r="C149" s="158" t="s">
        <v>1770</v>
      </c>
      <c r="D149" s="55">
        <v>100</v>
      </c>
      <c r="E149" s="158" t="s">
        <v>1455</v>
      </c>
      <c r="F149" s="145">
        <v>192</v>
      </c>
      <c r="G149" s="290" t="s">
        <v>1680</v>
      </c>
    </row>
    <row r="150" spans="1:7">
      <c r="A150" s="122" t="s">
        <v>307</v>
      </c>
      <c r="B150" s="158" t="s">
        <v>307</v>
      </c>
      <c r="C150" s="158" t="s">
        <v>1771</v>
      </c>
      <c r="D150" s="55">
        <v>101</v>
      </c>
      <c r="E150" s="158" t="s">
        <v>1118</v>
      </c>
      <c r="F150" s="145">
        <v>101</v>
      </c>
      <c r="G150" s="290" t="s">
        <v>1680</v>
      </c>
    </row>
    <row r="151" spans="1:7">
      <c r="A151" s="122" t="s">
        <v>256</v>
      </c>
      <c r="B151" s="158" t="s">
        <v>256</v>
      </c>
      <c r="C151" s="158" t="s">
        <v>1772</v>
      </c>
      <c r="D151" s="55">
        <v>102</v>
      </c>
      <c r="E151" s="158" t="s">
        <v>1245</v>
      </c>
      <c r="F151" s="145">
        <v>102</v>
      </c>
      <c r="G151" s="290" t="s">
        <v>1680</v>
      </c>
    </row>
    <row r="152" spans="1:7">
      <c r="A152" s="122" t="s">
        <v>256</v>
      </c>
      <c r="B152" s="158" t="s">
        <v>256</v>
      </c>
      <c r="C152" s="158" t="s">
        <v>1772</v>
      </c>
      <c r="D152" s="55">
        <v>102</v>
      </c>
      <c r="E152" s="158" t="s">
        <v>1249</v>
      </c>
      <c r="F152" s="145">
        <v>502</v>
      </c>
      <c r="G152" s="290" t="s">
        <v>1680</v>
      </c>
    </row>
    <row r="153" spans="1:7">
      <c r="A153" s="122" t="s">
        <v>307</v>
      </c>
      <c r="B153" s="158" t="s">
        <v>1700</v>
      </c>
      <c r="C153" s="158" t="s">
        <v>1773</v>
      </c>
      <c r="D153" s="235">
        <v>111</v>
      </c>
      <c r="E153" s="158" t="s">
        <v>824</v>
      </c>
      <c r="F153" s="145">
        <v>111</v>
      </c>
      <c r="G153" s="294" t="s">
        <v>3111</v>
      </c>
    </row>
    <row r="154" spans="1:7">
      <c r="A154" s="122" t="s">
        <v>307</v>
      </c>
      <c r="B154" s="158" t="s">
        <v>1700</v>
      </c>
      <c r="C154" s="158" t="s">
        <v>1773</v>
      </c>
      <c r="D154" s="235">
        <v>111</v>
      </c>
      <c r="E154" s="158" t="s">
        <v>1333</v>
      </c>
      <c r="F154" s="234">
        <v>340</v>
      </c>
      <c r="G154" s="294" t="s">
        <v>3111</v>
      </c>
    </row>
    <row r="155" spans="1:7">
      <c r="A155" s="122" t="s">
        <v>307</v>
      </c>
      <c r="B155" s="158" t="s">
        <v>1688</v>
      </c>
      <c r="C155" s="158" t="s">
        <v>1774</v>
      </c>
      <c r="D155" s="55">
        <v>112</v>
      </c>
      <c r="E155" s="158" t="s">
        <v>1218</v>
      </c>
      <c r="F155" s="145">
        <v>181</v>
      </c>
      <c r="G155" s="290" t="s">
        <v>1680</v>
      </c>
    </row>
    <row r="156" spans="1:7">
      <c r="A156" s="122" t="s">
        <v>307</v>
      </c>
      <c r="B156" s="158" t="s">
        <v>1688</v>
      </c>
      <c r="C156" s="158" t="s">
        <v>1774</v>
      </c>
      <c r="D156" s="55">
        <v>112</v>
      </c>
      <c r="E156" s="158" t="s">
        <v>1636</v>
      </c>
      <c r="F156" s="145">
        <v>124</v>
      </c>
      <c r="G156" s="290" t="s">
        <v>1680</v>
      </c>
    </row>
    <row r="157" spans="1:7">
      <c r="A157" s="122" t="s">
        <v>307</v>
      </c>
      <c r="B157" s="158" t="s">
        <v>1688</v>
      </c>
      <c r="C157" s="158" t="s">
        <v>1774</v>
      </c>
      <c r="D157" s="55">
        <v>112</v>
      </c>
      <c r="E157" s="158" t="s">
        <v>1645</v>
      </c>
      <c r="F157" s="145">
        <v>112</v>
      </c>
      <c r="G157" s="290" t="s">
        <v>1680</v>
      </c>
    </row>
    <row r="158" spans="1:7">
      <c r="A158" s="122" t="s">
        <v>256</v>
      </c>
      <c r="B158" s="158" t="s">
        <v>256</v>
      </c>
      <c r="C158" s="158" t="s">
        <v>1775</v>
      </c>
      <c r="D158" s="55">
        <v>113</v>
      </c>
      <c r="E158" s="158" t="s">
        <v>677</v>
      </c>
      <c r="F158" s="145">
        <v>113</v>
      </c>
      <c r="G158" s="290" t="s">
        <v>1680</v>
      </c>
    </row>
    <row r="159" spans="1:7">
      <c r="A159" s="122" t="s">
        <v>557</v>
      </c>
      <c r="B159" s="158" t="s">
        <v>1700</v>
      </c>
      <c r="C159" s="158" t="s">
        <v>1776</v>
      </c>
      <c r="D159" s="55">
        <v>114</v>
      </c>
      <c r="E159" s="158" t="s">
        <v>1490</v>
      </c>
      <c r="F159" s="145">
        <v>114</v>
      </c>
      <c r="G159" s="294" t="s">
        <v>3111</v>
      </c>
    </row>
    <row r="160" spans="1:7">
      <c r="A160" s="122" t="s">
        <v>557</v>
      </c>
      <c r="B160" s="158" t="s">
        <v>1684</v>
      </c>
      <c r="C160" s="158" t="s">
        <v>1777</v>
      </c>
      <c r="D160" s="55">
        <v>116</v>
      </c>
      <c r="E160" s="158" t="s">
        <v>1618</v>
      </c>
      <c r="F160" s="145">
        <v>116</v>
      </c>
      <c r="G160" s="294" t="s">
        <v>3111</v>
      </c>
    </row>
    <row r="161" spans="1:9">
      <c r="A161" s="122" t="s">
        <v>557</v>
      </c>
      <c r="B161" s="158" t="s">
        <v>1684</v>
      </c>
      <c r="C161" s="158" t="s">
        <v>1777</v>
      </c>
      <c r="D161" s="55">
        <v>116</v>
      </c>
      <c r="E161" s="158" t="s">
        <v>1621</v>
      </c>
      <c r="F161" s="145">
        <v>175</v>
      </c>
      <c r="G161" s="290" t="s">
        <v>1683</v>
      </c>
    </row>
    <row r="162" spans="1:9">
      <c r="A162" s="122" t="s">
        <v>557</v>
      </c>
      <c r="B162" s="158" t="s">
        <v>1684</v>
      </c>
      <c r="C162" s="158" t="s">
        <v>1778</v>
      </c>
      <c r="D162" s="55">
        <v>117</v>
      </c>
      <c r="E162" s="158" t="s">
        <v>706</v>
      </c>
      <c r="F162" s="145">
        <v>206</v>
      </c>
      <c r="G162" s="290" t="s">
        <v>1683</v>
      </c>
    </row>
    <row r="163" spans="1:9">
      <c r="A163" s="122" t="s">
        <v>557</v>
      </c>
      <c r="B163" s="158" t="s">
        <v>1684</v>
      </c>
      <c r="C163" s="158" t="s">
        <v>1778</v>
      </c>
      <c r="D163" s="55">
        <v>117</v>
      </c>
      <c r="E163" s="158" t="s">
        <v>1389</v>
      </c>
      <c r="F163" s="145">
        <v>117</v>
      </c>
      <c r="G163" s="290" t="s">
        <v>1683</v>
      </c>
    </row>
    <row r="164" spans="1:9">
      <c r="A164" s="122" t="s">
        <v>256</v>
      </c>
      <c r="B164" s="158" t="s">
        <v>256</v>
      </c>
      <c r="C164" s="158" t="s">
        <v>1779</v>
      </c>
      <c r="D164" s="55">
        <v>118</v>
      </c>
      <c r="E164" s="158" t="s">
        <v>414</v>
      </c>
      <c r="F164" s="145">
        <v>118</v>
      </c>
      <c r="G164" s="290" t="s">
        <v>1680</v>
      </c>
      <c r="H164" s="54" t="s">
        <v>1678</v>
      </c>
      <c r="I164" s="54" t="s">
        <v>1678</v>
      </c>
    </row>
    <row r="165" spans="1:9">
      <c r="A165" s="122" t="s">
        <v>256</v>
      </c>
      <c r="B165" s="158" t="s">
        <v>1688</v>
      </c>
      <c r="C165" s="158" t="s">
        <v>1780</v>
      </c>
      <c r="D165" s="55">
        <v>121</v>
      </c>
      <c r="E165" s="158" t="s">
        <v>1268</v>
      </c>
      <c r="F165" s="145">
        <v>121</v>
      </c>
      <c r="G165" s="290" t="s">
        <v>1680</v>
      </c>
    </row>
    <row r="166" spans="1:9">
      <c r="A166" s="122" t="s">
        <v>278</v>
      </c>
      <c r="B166" s="158" t="s">
        <v>278</v>
      </c>
      <c r="C166" s="158" t="s">
        <v>1781</v>
      </c>
      <c r="D166" s="55">
        <v>122</v>
      </c>
      <c r="E166" s="158" t="s">
        <v>1107</v>
      </c>
      <c r="F166" s="145">
        <v>122</v>
      </c>
      <c r="G166" s="290" t="s">
        <v>1683</v>
      </c>
    </row>
    <row r="167" spans="1:9">
      <c r="A167" s="122" t="s">
        <v>307</v>
      </c>
      <c r="B167" s="158" t="s">
        <v>307</v>
      </c>
      <c r="C167" s="158" t="s">
        <v>1782</v>
      </c>
      <c r="D167" s="55">
        <v>123</v>
      </c>
      <c r="E167" s="158" t="s">
        <v>760</v>
      </c>
      <c r="F167" s="145">
        <v>123</v>
      </c>
      <c r="G167" s="294" t="s">
        <v>3111</v>
      </c>
    </row>
    <row r="168" spans="1:9">
      <c r="A168" s="122" t="s">
        <v>307</v>
      </c>
      <c r="B168" s="158" t="s">
        <v>1700</v>
      </c>
      <c r="C168" s="158" t="s">
        <v>1783</v>
      </c>
      <c r="D168" s="55">
        <v>127</v>
      </c>
      <c r="E168" s="158" t="s">
        <v>812</v>
      </c>
      <c r="F168" s="145">
        <v>155</v>
      </c>
      <c r="G168" s="294" t="s">
        <v>3111</v>
      </c>
    </row>
    <row r="169" spans="1:9">
      <c r="A169" s="122" t="s">
        <v>307</v>
      </c>
      <c r="B169" s="158" t="s">
        <v>1700</v>
      </c>
      <c r="C169" s="158" t="s">
        <v>1783</v>
      </c>
      <c r="D169" s="55">
        <v>127</v>
      </c>
      <c r="E169" s="158" t="s">
        <v>1383</v>
      </c>
      <c r="F169" s="145">
        <v>517</v>
      </c>
      <c r="G169" s="294" t="s">
        <v>3111</v>
      </c>
    </row>
    <row r="170" spans="1:9">
      <c r="A170" s="122" t="s">
        <v>307</v>
      </c>
      <c r="B170" s="158" t="s">
        <v>1700</v>
      </c>
      <c r="C170" s="158" t="s">
        <v>1783</v>
      </c>
      <c r="D170" s="55">
        <v>127</v>
      </c>
      <c r="E170" s="158" t="s">
        <v>1535</v>
      </c>
      <c r="F170" s="145">
        <v>268</v>
      </c>
      <c r="G170" s="294" t="s">
        <v>3111</v>
      </c>
    </row>
    <row r="171" spans="1:9">
      <c r="A171" s="122" t="s">
        <v>307</v>
      </c>
      <c r="B171" s="158" t="s">
        <v>1700</v>
      </c>
      <c r="C171" s="158" t="s">
        <v>1783</v>
      </c>
      <c r="D171" s="55">
        <v>127</v>
      </c>
      <c r="E171" s="158" t="s">
        <v>1647</v>
      </c>
      <c r="F171" s="145">
        <v>127</v>
      </c>
      <c r="G171" s="294" t="s">
        <v>3111</v>
      </c>
    </row>
    <row r="172" spans="1:9">
      <c r="A172" s="122" t="s">
        <v>307</v>
      </c>
      <c r="B172" s="158" t="s">
        <v>1700</v>
      </c>
      <c r="C172" s="158" t="s">
        <v>1783</v>
      </c>
      <c r="D172" s="55">
        <v>127</v>
      </c>
      <c r="E172" s="158" t="s">
        <v>1658</v>
      </c>
      <c r="F172" s="145">
        <v>178</v>
      </c>
      <c r="G172" s="294" t="s">
        <v>3111</v>
      </c>
    </row>
    <row r="173" spans="1:9">
      <c r="A173" s="122" t="s">
        <v>307</v>
      </c>
      <c r="B173" s="158" t="s">
        <v>1700</v>
      </c>
      <c r="C173" s="158" t="s">
        <v>1783</v>
      </c>
      <c r="D173" s="55">
        <v>127</v>
      </c>
      <c r="E173" s="158" t="s">
        <v>1662</v>
      </c>
      <c r="F173" s="145">
        <v>151</v>
      </c>
      <c r="G173" s="294" t="s">
        <v>3111</v>
      </c>
    </row>
    <row r="174" spans="1:9">
      <c r="A174" s="122" t="s">
        <v>307</v>
      </c>
      <c r="B174" s="158" t="s">
        <v>1700</v>
      </c>
      <c r="C174" s="158" t="s">
        <v>1783</v>
      </c>
      <c r="D174" s="55">
        <v>127</v>
      </c>
      <c r="E174" s="158" t="s">
        <v>1664</v>
      </c>
      <c r="F174" s="145">
        <v>173</v>
      </c>
      <c r="G174" s="294" t="s">
        <v>3111</v>
      </c>
    </row>
    <row r="175" spans="1:9">
      <c r="A175" s="122" t="s">
        <v>307</v>
      </c>
      <c r="B175" s="158" t="s">
        <v>1700</v>
      </c>
      <c r="C175" s="158" t="s">
        <v>1783</v>
      </c>
      <c r="D175" s="55">
        <v>127</v>
      </c>
      <c r="E175" s="158" t="s">
        <v>1666</v>
      </c>
      <c r="F175" s="145">
        <v>174</v>
      </c>
      <c r="G175" s="294" t="s">
        <v>3111</v>
      </c>
    </row>
    <row r="176" spans="1:9">
      <c r="A176" s="122" t="s">
        <v>278</v>
      </c>
      <c r="B176" s="158" t="s">
        <v>278</v>
      </c>
      <c r="C176" s="158" t="s">
        <v>1784</v>
      </c>
      <c r="D176" s="55">
        <v>131</v>
      </c>
      <c r="E176" s="158" t="s">
        <v>1548</v>
      </c>
      <c r="F176" s="145">
        <v>131</v>
      </c>
      <c r="G176" s="290" t="s">
        <v>1683</v>
      </c>
    </row>
    <row r="177" spans="1:7">
      <c r="A177" s="122" t="s">
        <v>307</v>
      </c>
      <c r="B177" s="158" t="s">
        <v>1700</v>
      </c>
      <c r="C177" s="158" t="s">
        <v>1785</v>
      </c>
      <c r="D177" s="235">
        <v>134</v>
      </c>
      <c r="E177" s="158" t="s">
        <v>721</v>
      </c>
      <c r="F177" s="145">
        <v>134</v>
      </c>
      <c r="G177" s="290" t="s">
        <v>1680</v>
      </c>
    </row>
    <row r="178" spans="1:7">
      <c r="A178" s="122" t="s">
        <v>307</v>
      </c>
      <c r="B178" s="158" t="s">
        <v>1700</v>
      </c>
      <c r="C178" s="158" t="s">
        <v>1785</v>
      </c>
      <c r="D178" s="235">
        <v>134</v>
      </c>
      <c r="E178" s="158" t="s">
        <v>731</v>
      </c>
      <c r="F178" s="235">
        <v>176</v>
      </c>
      <c r="G178" s="290" t="s">
        <v>1680</v>
      </c>
    </row>
    <row r="179" spans="1:7">
      <c r="A179" s="122" t="s">
        <v>307</v>
      </c>
      <c r="B179" s="158" t="s">
        <v>1700</v>
      </c>
      <c r="C179" s="158" t="s">
        <v>1785</v>
      </c>
      <c r="D179" s="235">
        <v>134</v>
      </c>
      <c r="E179" s="158" t="s">
        <v>874</v>
      </c>
      <c r="F179" s="145">
        <v>15</v>
      </c>
      <c r="G179" s="290" t="s">
        <v>1680</v>
      </c>
    </row>
    <row r="180" spans="1:7">
      <c r="A180" s="122" t="s">
        <v>278</v>
      </c>
      <c r="B180" s="158" t="s">
        <v>278</v>
      </c>
      <c r="C180" s="158" t="s">
        <v>1786</v>
      </c>
      <c r="D180" s="55">
        <v>135</v>
      </c>
      <c r="E180" s="158" t="s">
        <v>1407</v>
      </c>
      <c r="F180" s="145">
        <v>135</v>
      </c>
      <c r="G180" s="290" t="s">
        <v>1683</v>
      </c>
    </row>
    <row r="181" spans="1:7">
      <c r="A181" s="122" t="s">
        <v>278</v>
      </c>
      <c r="B181" s="158" t="s">
        <v>278</v>
      </c>
      <c r="C181" s="158" t="s">
        <v>1786</v>
      </c>
      <c r="D181" s="55">
        <v>135</v>
      </c>
      <c r="E181" s="158" t="s">
        <v>1413</v>
      </c>
      <c r="F181" s="145">
        <v>177</v>
      </c>
      <c r="G181" s="290" t="s">
        <v>1683</v>
      </c>
    </row>
    <row r="182" spans="1:7">
      <c r="A182" s="122" t="s">
        <v>307</v>
      </c>
      <c r="B182" s="158" t="s">
        <v>307</v>
      </c>
      <c r="C182" s="158" t="s">
        <v>1787</v>
      </c>
      <c r="D182" s="55">
        <v>136</v>
      </c>
      <c r="E182" s="158" t="s">
        <v>955</v>
      </c>
      <c r="F182" s="145">
        <v>136</v>
      </c>
      <c r="G182" s="290" t="s">
        <v>1680</v>
      </c>
    </row>
    <row r="183" spans="1:7">
      <c r="A183" s="122" t="s">
        <v>256</v>
      </c>
      <c r="B183" s="158" t="s">
        <v>256</v>
      </c>
      <c r="C183" s="158" t="s">
        <v>1788</v>
      </c>
      <c r="D183" s="55">
        <v>138</v>
      </c>
      <c r="E183" s="158" t="s">
        <v>616</v>
      </c>
      <c r="F183" s="145">
        <v>138</v>
      </c>
      <c r="G183" s="290" t="s">
        <v>1680</v>
      </c>
    </row>
    <row r="184" spans="1:7">
      <c r="A184" s="122" t="s">
        <v>307</v>
      </c>
      <c r="B184" s="158" t="s">
        <v>307</v>
      </c>
      <c r="C184" s="158" t="s">
        <v>1789</v>
      </c>
      <c r="D184" s="55">
        <v>139</v>
      </c>
      <c r="E184" s="158" t="s">
        <v>1042</v>
      </c>
      <c r="F184" s="145">
        <v>159</v>
      </c>
      <c r="G184" s="290" t="s">
        <v>1680</v>
      </c>
    </row>
    <row r="185" spans="1:7">
      <c r="A185" s="122" t="s">
        <v>307</v>
      </c>
      <c r="B185" s="158" t="s">
        <v>307</v>
      </c>
      <c r="C185" s="158" t="s">
        <v>1789</v>
      </c>
      <c r="D185" s="55">
        <v>139</v>
      </c>
      <c r="E185" s="158" t="s">
        <v>1077</v>
      </c>
      <c r="F185" s="145">
        <v>139</v>
      </c>
      <c r="G185" s="290" t="s">
        <v>1680</v>
      </c>
    </row>
    <row r="186" spans="1:7">
      <c r="A186" s="122" t="s">
        <v>307</v>
      </c>
      <c r="B186" s="158" t="s">
        <v>307</v>
      </c>
      <c r="C186" s="158" t="s">
        <v>1789</v>
      </c>
      <c r="D186" s="55">
        <v>139</v>
      </c>
      <c r="E186" s="158" t="s">
        <v>1398</v>
      </c>
      <c r="F186" s="145">
        <v>218</v>
      </c>
      <c r="G186" s="290" t="s">
        <v>1680</v>
      </c>
    </row>
    <row r="187" spans="1:7">
      <c r="A187" s="122" t="s">
        <v>256</v>
      </c>
      <c r="B187" s="158" t="s">
        <v>256</v>
      </c>
      <c r="C187" s="158" t="s">
        <v>1790</v>
      </c>
      <c r="D187" s="55">
        <v>141</v>
      </c>
      <c r="E187" s="158" t="s">
        <v>1256</v>
      </c>
      <c r="F187" s="145">
        <v>130</v>
      </c>
      <c r="G187" s="290" t="s">
        <v>1680</v>
      </c>
    </row>
    <row r="188" spans="1:7">
      <c r="A188" s="122" t="s">
        <v>256</v>
      </c>
      <c r="B188" s="158" t="s">
        <v>256</v>
      </c>
      <c r="C188" s="158" t="s">
        <v>1790</v>
      </c>
      <c r="D188" s="55">
        <v>141</v>
      </c>
      <c r="E188" s="158" t="s">
        <v>1616</v>
      </c>
      <c r="F188" s="145">
        <v>141</v>
      </c>
      <c r="G188" s="290" t="s">
        <v>1680</v>
      </c>
    </row>
    <row r="189" spans="1:7">
      <c r="A189" s="122" t="s">
        <v>256</v>
      </c>
      <c r="B189" s="158" t="s">
        <v>1688</v>
      </c>
      <c r="C189" s="158" t="s">
        <v>1791</v>
      </c>
      <c r="D189" s="55">
        <v>145</v>
      </c>
      <c r="E189" s="158" t="s">
        <v>1235</v>
      </c>
      <c r="F189" s="145">
        <v>145</v>
      </c>
      <c r="G189" s="290" t="s">
        <v>1680</v>
      </c>
    </row>
    <row r="190" spans="1:7">
      <c r="A190" s="122" t="s">
        <v>307</v>
      </c>
      <c r="B190" s="158" t="s">
        <v>307</v>
      </c>
      <c r="C190" s="158" t="s">
        <v>1792</v>
      </c>
      <c r="D190" s="55">
        <v>149</v>
      </c>
      <c r="E190" s="158" t="s">
        <v>1320</v>
      </c>
      <c r="F190" s="145">
        <v>149</v>
      </c>
      <c r="G190" s="290" t="s">
        <v>1680</v>
      </c>
    </row>
    <row r="191" spans="1:7">
      <c r="A191" s="122" t="s">
        <v>307</v>
      </c>
      <c r="B191" s="158" t="s">
        <v>1700</v>
      </c>
      <c r="C191" s="158" t="s">
        <v>1793</v>
      </c>
      <c r="D191" s="55">
        <v>153</v>
      </c>
      <c r="E191" s="158" t="s">
        <v>377</v>
      </c>
      <c r="F191" s="145">
        <v>185</v>
      </c>
      <c r="G191" s="290" t="s">
        <v>1680</v>
      </c>
    </row>
    <row r="192" spans="1:7">
      <c r="A192" s="122" t="s">
        <v>307</v>
      </c>
      <c r="B192" s="158" t="s">
        <v>1700</v>
      </c>
      <c r="C192" s="158" t="s">
        <v>1793</v>
      </c>
      <c r="D192" s="55">
        <v>153</v>
      </c>
      <c r="E192" s="158" t="s">
        <v>1504</v>
      </c>
      <c r="F192" s="145">
        <v>153</v>
      </c>
      <c r="G192" s="290" t="s">
        <v>1680</v>
      </c>
    </row>
    <row r="193" spans="1:7">
      <c r="A193" s="122" t="s">
        <v>278</v>
      </c>
      <c r="B193" s="158" t="s">
        <v>278</v>
      </c>
      <c r="C193" s="158" t="s">
        <v>1794</v>
      </c>
      <c r="D193" s="55">
        <v>162</v>
      </c>
      <c r="E193" s="158" t="s">
        <v>1288</v>
      </c>
      <c r="F193" s="145">
        <v>162</v>
      </c>
      <c r="G193" s="290" t="s">
        <v>1683</v>
      </c>
    </row>
    <row r="194" spans="1:7">
      <c r="A194" s="122" t="s">
        <v>278</v>
      </c>
      <c r="B194" s="158" t="s">
        <v>278</v>
      </c>
      <c r="C194" s="158" t="s">
        <v>1794</v>
      </c>
      <c r="D194" s="55">
        <v>162</v>
      </c>
      <c r="E194" s="158" t="s">
        <v>1449</v>
      </c>
      <c r="F194" s="145">
        <v>158</v>
      </c>
      <c r="G194" s="290" t="s">
        <v>1683</v>
      </c>
    </row>
    <row r="195" spans="1:7">
      <c r="A195" s="122" t="s">
        <v>278</v>
      </c>
      <c r="B195" s="158" t="s">
        <v>278</v>
      </c>
      <c r="C195" s="158" t="s">
        <v>1795</v>
      </c>
      <c r="D195" s="55">
        <v>163</v>
      </c>
      <c r="E195" s="158" t="s">
        <v>467</v>
      </c>
      <c r="F195" s="145">
        <v>256</v>
      </c>
      <c r="G195" s="290" t="s">
        <v>1683</v>
      </c>
    </row>
    <row r="196" spans="1:7">
      <c r="A196" s="122" t="s">
        <v>278</v>
      </c>
      <c r="B196" s="158" t="s">
        <v>278</v>
      </c>
      <c r="C196" s="158" t="s">
        <v>1795</v>
      </c>
      <c r="D196" s="55">
        <v>163</v>
      </c>
      <c r="E196" s="158" t="s">
        <v>1668</v>
      </c>
      <c r="F196" s="145">
        <v>163</v>
      </c>
      <c r="G196" s="290" t="s">
        <v>1683</v>
      </c>
    </row>
    <row r="197" spans="1:7">
      <c r="A197" s="122" t="s">
        <v>452</v>
      </c>
      <c r="B197" s="158" t="s">
        <v>1684</v>
      </c>
      <c r="C197" s="158" t="s">
        <v>1796</v>
      </c>
      <c r="D197" s="55">
        <v>165</v>
      </c>
      <c r="E197" s="158" t="s">
        <v>535</v>
      </c>
      <c r="F197" s="145">
        <v>165</v>
      </c>
      <c r="G197" s="290" t="s">
        <v>1683</v>
      </c>
    </row>
    <row r="198" spans="1:7">
      <c r="A198" s="122" t="s">
        <v>452</v>
      </c>
      <c r="B198" s="158" t="s">
        <v>1684</v>
      </c>
      <c r="C198" s="158" t="s">
        <v>1796</v>
      </c>
      <c r="D198" s="55">
        <v>165</v>
      </c>
      <c r="E198" s="158" t="s">
        <v>1285</v>
      </c>
      <c r="F198" s="145">
        <v>51</v>
      </c>
      <c r="G198" s="290" t="s">
        <v>1683</v>
      </c>
    </row>
    <row r="199" spans="1:7">
      <c r="A199" s="122" t="s">
        <v>278</v>
      </c>
      <c r="B199" s="158" t="s">
        <v>278</v>
      </c>
      <c r="C199" s="158" t="s">
        <v>1797</v>
      </c>
      <c r="D199" s="55">
        <v>166</v>
      </c>
      <c r="E199" s="158" t="s">
        <v>684</v>
      </c>
      <c r="F199" s="145">
        <v>166</v>
      </c>
      <c r="G199" s="290" t="s">
        <v>1683</v>
      </c>
    </row>
    <row r="200" spans="1:7">
      <c r="A200" s="122" t="s">
        <v>278</v>
      </c>
      <c r="B200" s="158" t="s">
        <v>278</v>
      </c>
      <c r="C200" s="158" t="s">
        <v>1797</v>
      </c>
      <c r="D200" s="55">
        <v>166</v>
      </c>
      <c r="E200" s="158" t="s">
        <v>769</v>
      </c>
      <c r="F200" s="145">
        <v>239</v>
      </c>
      <c r="G200" s="290" t="s">
        <v>1683</v>
      </c>
    </row>
    <row r="201" spans="1:7">
      <c r="A201" s="122" t="s">
        <v>278</v>
      </c>
      <c r="B201" s="158" t="s">
        <v>278</v>
      </c>
      <c r="C201" s="158" t="s">
        <v>1797</v>
      </c>
      <c r="D201" s="55">
        <v>166</v>
      </c>
      <c r="E201" s="158" t="s">
        <v>1008</v>
      </c>
      <c r="F201" s="145">
        <v>142</v>
      </c>
      <c r="G201" s="290" t="s">
        <v>1683</v>
      </c>
    </row>
    <row r="202" spans="1:7">
      <c r="A202" s="122" t="s">
        <v>278</v>
      </c>
      <c r="B202" s="158" t="s">
        <v>278</v>
      </c>
      <c r="C202" s="158" t="s">
        <v>1798</v>
      </c>
      <c r="D202" s="55">
        <v>167</v>
      </c>
      <c r="E202" s="158" t="s">
        <v>279</v>
      </c>
      <c r="F202" s="145">
        <v>242</v>
      </c>
      <c r="G202" s="290" t="s">
        <v>1683</v>
      </c>
    </row>
    <row r="203" spans="1:7">
      <c r="A203" s="122" t="s">
        <v>278</v>
      </c>
      <c r="B203" s="158" t="s">
        <v>278</v>
      </c>
      <c r="C203" s="158" t="s">
        <v>1798</v>
      </c>
      <c r="D203" s="55">
        <v>167</v>
      </c>
      <c r="E203" s="158" t="s">
        <v>886</v>
      </c>
      <c r="F203" s="145">
        <v>205</v>
      </c>
      <c r="G203" s="290" t="s">
        <v>1683</v>
      </c>
    </row>
    <row r="204" spans="1:7">
      <c r="A204" s="122" t="s">
        <v>278</v>
      </c>
      <c r="B204" s="158" t="s">
        <v>278</v>
      </c>
      <c r="C204" s="158" t="s">
        <v>1798</v>
      </c>
      <c r="D204" s="55">
        <v>167</v>
      </c>
      <c r="E204" s="158" t="s">
        <v>1121</v>
      </c>
      <c r="F204" s="145">
        <v>348</v>
      </c>
      <c r="G204" s="290" t="s">
        <v>1683</v>
      </c>
    </row>
    <row r="205" spans="1:7">
      <c r="A205" s="122" t="s">
        <v>278</v>
      </c>
      <c r="B205" s="158" t="s">
        <v>278</v>
      </c>
      <c r="C205" s="158" t="s">
        <v>1798</v>
      </c>
      <c r="D205" s="55">
        <v>167</v>
      </c>
      <c r="E205" s="158" t="s">
        <v>1343</v>
      </c>
      <c r="F205" s="145">
        <v>352</v>
      </c>
      <c r="G205" s="290" t="s">
        <v>1683</v>
      </c>
    </row>
    <row r="206" spans="1:7">
      <c r="A206" s="122" t="s">
        <v>278</v>
      </c>
      <c r="B206" s="158" t="s">
        <v>278</v>
      </c>
      <c r="C206" s="158" t="s">
        <v>1798</v>
      </c>
      <c r="D206" s="55">
        <v>167</v>
      </c>
      <c r="E206" s="158" t="s">
        <v>1386</v>
      </c>
      <c r="F206" s="145">
        <v>167</v>
      </c>
      <c r="G206" s="290" t="s">
        <v>1683</v>
      </c>
    </row>
    <row r="207" spans="1:7">
      <c r="A207" s="122" t="s">
        <v>278</v>
      </c>
      <c r="B207" s="158" t="s">
        <v>278</v>
      </c>
      <c r="C207" s="158" t="s">
        <v>1798</v>
      </c>
      <c r="D207" s="55">
        <v>167</v>
      </c>
      <c r="E207" s="158" t="s">
        <v>1418</v>
      </c>
      <c r="F207" s="145">
        <v>282</v>
      </c>
      <c r="G207" s="290" t="s">
        <v>1683</v>
      </c>
    </row>
    <row r="208" spans="1:7">
      <c r="A208" s="122" t="s">
        <v>278</v>
      </c>
      <c r="B208" s="158" t="s">
        <v>278</v>
      </c>
      <c r="C208" s="158" t="s">
        <v>1798</v>
      </c>
      <c r="D208" s="55">
        <v>167</v>
      </c>
      <c r="E208" s="158" t="s">
        <v>1519</v>
      </c>
      <c r="F208" s="145">
        <v>369</v>
      </c>
      <c r="G208" s="290" t="s">
        <v>1683</v>
      </c>
    </row>
    <row r="209" spans="1:7">
      <c r="A209" s="122" t="s">
        <v>278</v>
      </c>
      <c r="B209" s="158" t="s">
        <v>278</v>
      </c>
      <c r="C209" s="158" t="s">
        <v>1798</v>
      </c>
      <c r="D209" s="55">
        <v>167</v>
      </c>
      <c r="E209" s="158" t="s">
        <v>1525</v>
      </c>
      <c r="F209" s="145">
        <v>354</v>
      </c>
      <c r="G209" s="290" t="s">
        <v>1683</v>
      </c>
    </row>
    <row r="210" spans="1:7">
      <c r="A210" s="122" t="s">
        <v>278</v>
      </c>
      <c r="B210" s="158" t="s">
        <v>1688</v>
      </c>
      <c r="C210" s="158" t="s">
        <v>1799</v>
      </c>
      <c r="D210" s="55">
        <v>168</v>
      </c>
      <c r="E210" s="158" t="s">
        <v>1060</v>
      </c>
      <c r="F210" s="145">
        <v>168</v>
      </c>
      <c r="G210" s="290" t="s">
        <v>1683</v>
      </c>
    </row>
    <row r="211" spans="1:7">
      <c r="A211" s="122" t="s">
        <v>278</v>
      </c>
      <c r="B211" s="158" t="s">
        <v>1688</v>
      </c>
      <c r="C211" s="158" t="s">
        <v>1800</v>
      </c>
      <c r="D211" s="55">
        <v>169</v>
      </c>
      <c r="E211" s="158" t="s">
        <v>969</v>
      </c>
      <c r="F211" s="145">
        <v>171</v>
      </c>
      <c r="G211" s="290" t="s">
        <v>1683</v>
      </c>
    </row>
    <row r="212" spans="1:7">
      <c r="A212" s="122" t="s">
        <v>278</v>
      </c>
      <c r="B212" s="158" t="s">
        <v>1688</v>
      </c>
      <c r="C212" s="158" t="s">
        <v>1800</v>
      </c>
      <c r="D212" s="55">
        <v>169</v>
      </c>
      <c r="E212" s="158" t="s">
        <v>1149</v>
      </c>
      <c r="F212" s="145">
        <v>169</v>
      </c>
      <c r="G212" s="290" t="s">
        <v>1683</v>
      </c>
    </row>
    <row r="213" spans="1:7">
      <c r="A213" s="122" t="s">
        <v>278</v>
      </c>
      <c r="B213" s="158" t="s">
        <v>278</v>
      </c>
      <c r="C213" s="158" t="s">
        <v>1801</v>
      </c>
      <c r="D213" s="55">
        <v>170</v>
      </c>
      <c r="E213" s="158" t="s">
        <v>766</v>
      </c>
      <c r="F213" s="145">
        <v>94</v>
      </c>
      <c r="G213" s="290" t="s">
        <v>1683</v>
      </c>
    </row>
    <row r="214" spans="1:7">
      <c r="A214" s="122" t="s">
        <v>278</v>
      </c>
      <c r="B214" s="158" t="s">
        <v>278</v>
      </c>
      <c r="C214" s="158" t="s">
        <v>1801</v>
      </c>
      <c r="D214" s="55">
        <v>170</v>
      </c>
      <c r="E214" s="158" t="s">
        <v>774</v>
      </c>
      <c r="F214" s="145">
        <v>216</v>
      </c>
      <c r="G214" s="290" t="s">
        <v>1683</v>
      </c>
    </row>
    <row r="215" spans="1:7">
      <c r="A215" s="122" t="s">
        <v>278</v>
      </c>
      <c r="B215" s="158" t="s">
        <v>278</v>
      </c>
      <c r="C215" s="158" t="s">
        <v>1801</v>
      </c>
      <c r="D215" s="55">
        <v>170</v>
      </c>
      <c r="E215" s="158" t="s">
        <v>1516</v>
      </c>
      <c r="F215" s="145">
        <v>170</v>
      </c>
      <c r="G215" s="290" t="s">
        <v>1683</v>
      </c>
    </row>
    <row r="216" spans="1:7">
      <c r="A216" s="122" t="s">
        <v>278</v>
      </c>
      <c r="B216" s="158" t="s">
        <v>278</v>
      </c>
      <c r="C216" s="158" t="s">
        <v>1802</v>
      </c>
      <c r="D216" s="55">
        <v>172</v>
      </c>
      <c r="E216" s="158" t="s">
        <v>771</v>
      </c>
      <c r="F216" s="145">
        <v>238</v>
      </c>
      <c r="G216" s="290" t="s">
        <v>1683</v>
      </c>
    </row>
    <row r="217" spans="1:7">
      <c r="A217" s="122" t="s">
        <v>278</v>
      </c>
      <c r="B217" s="158" t="s">
        <v>278</v>
      </c>
      <c r="C217" s="158" t="s">
        <v>1802</v>
      </c>
      <c r="D217" s="55">
        <v>172</v>
      </c>
      <c r="E217" s="158" t="s">
        <v>1002</v>
      </c>
      <c r="F217" s="145">
        <v>68</v>
      </c>
      <c r="G217" s="290" t="s">
        <v>1683</v>
      </c>
    </row>
    <row r="218" spans="1:7">
      <c r="A218" s="122" t="s">
        <v>278</v>
      </c>
      <c r="B218" s="158" t="s">
        <v>278</v>
      </c>
      <c r="C218" s="158" t="s">
        <v>1802</v>
      </c>
      <c r="D218" s="55">
        <v>172</v>
      </c>
      <c r="E218" s="158" t="s">
        <v>1294</v>
      </c>
      <c r="F218" s="145">
        <v>172</v>
      </c>
      <c r="G218" s="290" t="s">
        <v>1683</v>
      </c>
    </row>
    <row r="219" spans="1:7">
      <c r="A219" s="122" t="s">
        <v>256</v>
      </c>
      <c r="B219" s="158" t="s">
        <v>256</v>
      </c>
      <c r="C219" s="158" t="s">
        <v>257</v>
      </c>
      <c r="D219" s="55">
        <v>180</v>
      </c>
      <c r="E219" s="158" t="s">
        <v>257</v>
      </c>
      <c r="F219" s="145">
        <v>180</v>
      </c>
      <c r="G219" s="290" t="s">
        <v>1680</v>
      </c>
    </row>
    <row r="220" spans="1:7">
      <c r="A220" s="122" t="s">
        <v>256</v>
      </c>
      <c r="B220" s="158" t="s">
        <v>256</v>
      </c>
      <c r="C220" s="158" t="s">
        <v>257</v>
      </c>
      <c r="D220" s="55">
        <v>180</v>
      </c>
      <c r="E220" s="158" t="s">
        <v>854</v>
      </c>
      <c r="F220" s="145">
        <v>208</v>
      </c>
      <c r="G220" s="290" t="s">
        <v>1680</v>
      </c>
    </row>
    <row r="221" spans="1:7">
      <c r="A221" s="122" t="s">
        <v>256</v>
      </c>
      <c r="B221" s="158" t="s">
        <v>256</v>
      </c>
      <c r="C221" s="158" t="s">
        <v>257</v>
      </c>
      <c r="D221" s="55">
        <v>180</v>
      </c>
      <c r="E221" s="158" t="s">
        <v>1551</v>
      </c>
      <c r="F221" s="145">
        <v>287</v>
      </c>
      <c r="G221" s="290" t="s">
        <v>1680</v>
      </c>
    </row>
    <row r="222" spans="1:7">
      <c r="A222" s="122" t="s">
        <v>278</v>
      </c>
      <c r="B222" s="158" t="s">
        <v>1688</v>
      </c>
      <c r="C222" s="158" t="s">
        <v>1803</v>
      </c>
      <c r="D222" s="55">
        <v>182</v>
      </c>
      <c r="E222" s="158" t="s">
        <v>1577</v>
      </c>
      <c r="F222" s="145">
        <v>146</v>
      </c>
      <c r="G222" s="290" t="s">
        <v>1683</v>
      </c>
    </row>
    <row r="223" spans="1:7">
      <c r="A223" s="122" t="s">
        <v>278</v>
      </c>
      <c r="B223" s="158" t="s">
        <v>1688</v>
      </c>
      <c r="C223" s="158" t="s">
        <v>1803</v>
      </c>
      <c r="D223" s="55">
        <v>182</v>
      </c>
      <c r="E223" s="158" t="s">
        <v>1655</v>
      </c>
      <c r="F223" s="145">
        <v>182</v>
      </c>
      <c r="G223" s="290" t="s">
        <v>1683</v>
      </c>
    </row>
    <row r="224" spans="1:7">
      <c r="A224" s="122" t="s">
        <v>452</v>
      </c>
      <c r="B224" s="158" t="s">
        <v>1684</v>
      </c>
      <c r="C224" s="158" t="s">
        <v>1804</v>
      </c>
      <c r="D224" s="55">
        <v>186</v>
      </c>
      <c r="E224" s="158" t="s">
        <v>578</v>
      </c>
      <c r="F224" s="145">
        <v>54</v>
      </c>
      <c r="G224" s="290" t="s">
        <v>1683</v>
      </c>
    </row>
    <row r="225" spans="1:7">
      <c r="A225" s="122" t="s">
        <v>452</v>
      </c>
      <c r="B225" s="158" t="s">
        <v>1684</v>
      </c>
      <c r="C225" s="158" t="s">
        <v>1804</v>
      </c>
      <c r="D225" s="55">
        <v>186</v>
      </c>
      <c r="E225" s="158" t="s">
        <v>1113</v>
      </c>
      <c r="F225" s="145">
        <v>186</v>
      </c>
      <c r="G225" s="290" t="s">
        <v>1683</v>
      </c>
    </row>
    <row r="226" spans="1:7">
      <c r="A226" s="122" t="s">
        <v>452</v>
      </c>
      <c r="B226" s="158" t="s">
        <v>1684</v>
      </c>
      <c r="C226" s="158" t="s">
        <v>1804</v>
      </c>
      <c r="D226" s="55">
        <v>186</v>
      </c>
      <c r="E226" s="158" t="s">
        <v>1116</v>
      </c>
      <c r="F226" s="145">
        <v>201</v>
      </c>
      <c r="G226" s="290" t="s">
        <v>1683</v>
      </c>
    </row>
    <row r="227" spans="1:7">
      <c r="A227" s="122" t="s">
        <v>452</v>
      </c>
      <c r="B227" s="158" t="s">
        <v>1684</v>
      </c>
      <c r="C227" s="158" t="s">
        <v>1804</v>
      </c>
      <c r="D227" s="55">
        <v>186</v>
      </c>
      <c r="E227" s="158" t="s">
        <v>1371</v>
      </c>
      <c r="F227" s="145">
        <v>143</v>
      </c>
      <c r="G227" s="290" t="s">
        <v>1683</v>
      </c>
    </row>
    <row r="228" spans="1:7">
      <c r="A228" s="122" t="s">
        <v>278</v>
      </c>
      <c r="B228" s="158" t="s">
        <v>278</v>
      </c>
      <c r="C228" s="158" t="s">
        <v>1805</v>
      </c>
      <c r="D228" s="55">
        <v>194</v>
      </c>
      <c r="E228" s="158" t="s">
        <v>1313</v>
      </c>
      <c r="F228" s="145">
        <v>194</v>
      </c>
      <c r="G228" s="290" t="s">
        <v>1683</v>
      </c>
    </row>
    <row r="229" spans="1:7">
      <c r="A229" s="122" t="s">
        <v>278</v>
      </c>
      <c r="B229" s="158" t="s">
        <v>278</v>
      </c>
      <c r="C229" s="158" t="s">
        <v>1805</v>
      </c>
      <c r="D229" s="55">
        <v>194</v>
      </c>
      <c r="E229" s="158" t="s">
        <v>1579</v>
      </c>
      <c r="F229" s="145">
        <v>315</v>
      </c>
      <c r="G229" s="290" t="s">
        <v>1683</v>
      </c>
    </row>
    <row r="230" spans="1:7">
      <c r="A230" s="122" t="s">
        <v>256</v>
      </c>
      <c r="B230" s="158" t="s">
        <v>256</v>
      </c>
      <c r="C230" s="158" t="s">
        <v>1806</v>
      </c>
      <c r="D230" s="55">
        <v>197</v>
      </c>
      <c r="E230" s="158" t="s">
        <v>485</v>
      </c>
      <c r="F230" s="145">
        <v>202</v>
      </c>
      <c r="G230" s="290" t="s">
        <v>1680</v>
      </c>
    </row>
    <row r="231" spans="1:7">
      <c r="A231" s="122" t="s">
        <v>256</v>
      </c>
      <c r="B231" s="158" t="s">
        <v>256</v>
      </c>
      <c r="C231" s="158" t="s">
        <v>1806</v>
      </c>
      <c r="D231" s="55">
        <v>197</v>
      </c>
      <c r="E231" s="158" t="s">
        <v>944</v>
      </c>
      <c r="F231" s="145">
        <v>197</v>
      </c>
      <c r="G231" s="290" t="s">
        <v>1680</v>
      </c>
    </row>
    <row r="232" spans="1:7">
      <c r="A232" s="122" t="s">
        <v>278</v>
      </c>
      <c r="B232" s="158" t="s">
        <v>278</v>
      </c>
      <c r="C232" s="158" t="s">
        <v>1807</v>
      </c>
      <c r="D232" s="55">
        <v>221</v>
      </c>
      <c r="E232" s="158" t="s">
        <v>1507</v>
      </c>
      <c r="F232" s="145">
        <v>221</v>
      </c>
      <c r="G232" s="290" t="s">
        <v>1683</v>
      </c>
    </row>
    <row r="233" spans="1:7">
      <c r="A233" s="122" t="s">
        <v>278</v>
      </c>
      <c r="B233" s="158" t="s">
        <v>278</v>
      </c>
      <c r="C233" s="158" t="s">
        <v>1807</v>
      </c>
      <c r="D233" s="55">
        <v>221</v>
      </c>
      <c r="E233" s="158" t="s">
        <v>1510</v>
      </c>
      <c r="F233" s="145">
        <v>333</v>
      </c>
      <c r="G233" s="290" t="s">
        <v>1683</v>
      </c>
    </row>
    <row r="234" spans="1:7">
      <c r="A234" s="122" t="s">
        <v>278</v>
      </c>
      <c r="B234" s="158" t="s">
        <v>1700</v>
      </c>
      <c r="C234" s="158" t="s">
        <v>1808</v>
      </c>
      <c r="D234" s="55">
        <v>234</v>
      </c>
      <c r="E234" s="158" t="s">
        <v>1528</v>
      </c>
      <c r="F234" s="145">
        <v>234</v>
      </c>
      <c r="G234" s="290" t="s">
        <v>1683</v>
      </c>
    </row>
    <row r="235" spans="1:7">
      <c r="A235" s="122" t="s">
        <v>307</v>
      </c>
      <c r="B235" s="158" t="s">
        <v>307</v>
      </c>
      <c r="C235" s="158" t="s">
        <v>1809</v>
      </c>
      <c r="D235" s="55">
        <v>241</v>
      </c>
      <c r="E235" s="158" t="s">
        <v>1252</v>
      </c>
      <c r="F235" s="145">
        <v>277</v>
      </c>
      <c r="G235" s="294" t="s">
        <v>3111</v>
      </c>
    </row>
    <row r="236" spans="1:7">
      <c r="A236" s="122" t="s">
        <v>307</v>
      </c>
      <c r="B236" s="158" t="s">
        <v>307</v>
      </c>
      <c r="C236" s="158" t="s">
        <v>1809</v>
      </c>
      <c r="D236" s="55">
        <v>241</v>
      </c>
      <c r="E236" s="158" t="s">
        <v>1297</v>
      </c>
      <c r="F236" s="145">
        <v>204</v>
      </c>
      <c r="G236" s="294" t="s">
        <v>3111</v>
      </c>
    </row>
    <row r="237" spans="1:7">
      <c r="A237" s="122" t="s">
        <v>307</v>
      </c>
      <c r="B237" s="158" t="s">
        <v>307</v>
      </c>
      <c r="C237" s="158" t="s">
        <v>1809</v>
      </c>
      <c r="D237" s="55">
        <v>241</v>
      </c>
      <c r="E237" s="158" t="s">
        <v>1404</v>
      </c>
      <c r="F237" s="145">
        <v>241</v>
      </c>
      <c r="G237" s="294" t="s">
        <v>3111</v>
      </c>
    </row>
    <row r="238" spans="1:7">
      <c r="A238" s="122" t="s">
        <v>307</v>
      </c>
      <c r="B238" s="158" t="s">
        <v>307</v>
      </c>
      <c r="C238" s="158" t="s">
        <v>1809</v>
      </c>
      <c r="D238" s="55">
        <v>241</v>
      </c>
      <c r="E238" s="158" t="s">
        <v>1570</v>
      </c>
      <c r="F238" s="145">
        <v>343</v>
      </c>
      <c r="G238" s="294" t="s">
        <v>3111</v>
      </c>
    </row>
    <row r="239" spans="1:7">
      <c r="A239" s="122" t="s">
        <v>307</v>
      </c>
      <c r="B239" s="158" t="s">
        <v>307</v>
      </c>
      <c r="C239" s="158" t="s">
        <v>1809</v>
      </c>
      <c r="D239" s="55">
        <v>241</v>
      </c>
      <c r="E239" s="158" t="s">
        <v>1572</v>
      </c>
      <c r="F239" s="145">
        <v>355</v>
      </c>
      <c r="G239" s="294" t="s">
        <v>3111</v>
      </c>
    </row>
    <row r="240" spans="1:7">
      <c r="A240" s="122" t="s">
        <v>278</v>
      </c>
      <c r="B240" s="158" t="s">
        <v>278</v>
      </c>
      <c r="C240" s="158" t="s">
        <v>1810</v>
      </c>
      <c r="D240" s="55">
        <v>243</v>
      </c>
      <c r="E240" s="158" t="s">
        <v>589</v>
      </c>
      <c r="F240" s="145">
        <v>243</v>
      </c>
      <c r="G240" s="294" t="s">
        <v>3111</v>
      </c>
    </row>
    <row r="241" spans="1:7">
      <c r="A241" s="122" t="s">
        <v>278</v>
      </c>
      <c r="B241" s="158" t="s">
        <v>278</v>
      </c>
      <c r="C241" s="158" t="s">
        <v>1810</v>
      </c>
      <c r="D241" s="55">
        <v>243</v>
      </c>
      <c r="E241" s="158" t="s">
        <v>601</v>
      </c>
      <c r="F241" s="145">
        <v>271</v>
      </c>
      <c r="G241" s="294" t="s">
        <v>3111</v>
      </c>
    </row>
    <row r="242" spans="1:7">
      <c r="A242" s="122" t="s">
        <v>278</v>
      </c>
      <c r="B242" s="158" t="s">
        <v>278</v>
      </c>
      <c r="C242" s="158" t="s">
        <v>1811</v>
      </c>
      <c r="D242" s="55">
        <v>252</v>
      </c>
      <c r="E242" s="158" t="s">
        <v>660</v>
      </c>
      <c r="F242" s="145">
        <v>325</v>
      </c>
      <c r="G242" s="290" t="s">
        <v>1683</v>
      </c>
    </row>
    <row r="243" spans="1:7">
      <c r="A243" s="122" t="s">
        <v>278</v>
      </c>
      <c r="B243" s="158" t="s">
        <v>278</v>
      </c>
      <c r="C243" s="158" t="s">
        <v>1811</v>
      </c>
      <c r="D243" s="55">
        <v>252</v>
      </c>
      <c r="E243" s="158" t="s">
        <v>959</v>
      </c>
      <c r="F243" s="145">
        <v>252</v>
      </c>
      <c r="G243" s="290" t="s">
        <v>1683</v>
      </c>
    </row>
    <row r="244" spans="1:7">
      <c r="A244" s="122" t="s">
        <v>278</v>
      </c>
      <c r="B244" s="158" t="s">
        <v>1688</v>
      </c>
      <c r="C244" s="158" t="s">
        <v>1812</v>
      </c>
      <c r="D244" s="55">
        <v>261</v>
      </c>
      <c r="E244" s="158" t="s">
        <v>932</v>
      </c>
      <c r="F244" s="145">
        <v>207</v>
      </c>
      <c r="G244" s="290" t="s">
        <v>1683</v>
      </c>
    </row>
    <row r="245" spans="1:7">
      <c r="A245" s="122" t="s">
        <v>278</v>
      </c>
      <c r="B245" s="158" t="s">
        <v>1688</v>
      </c>
      <c r="C245" s="158" t="s">
        <v>1812</v>
      </c>
      <c r="D245" s="55">
        <v>261</v>
      </c>
      <c r="E245" s="158" t="s">
        <v>1141</v>
      </c>
      <c r="F245" s="145">
        <v>276</v>
      </c>
      <c r="G245" s="290" t="s">
        <v>1683</v>
      </c>
    </row>
    <row r="246" spans="1:7">
      <c r="A246" s="122" t="s">
        <v>278</v>
      </c>
      <c r="B246" s="158" t="s">
        <v>1688</v>
      </c>
      <c r="C246" s="158" t="s">
        <v>1812</v>
      </c>
      <c r="D246" s="55">
        <v>261</v>
      </c>
      <c r="E246" s="158" t="s">
        <v>1562</v>
      </c>
      <c r="F246" s="145">
        <v>240</v>
      </c>
      <c r="G246" s="290" t="s">
        <v>1683</v>
      </c>
    </row>
    <row r="247" spans="1:7">
      <c r="A247" s="122" t="s">
        <v>278</v>
      </c>
      <c r="B247" s="158" t="s">
        <v>1688</v>
      </c>
      <c r="C247" s="158" t="s">
        <v>1812</v>
      </c>
      <c r="D247" s="55">
        <v>261</v>
      </c>
      <c r="E247" s="158" t="s">
        <v>1565</v>
      </c>
      <c r="F247" s="145">
        <v>261</v>
      </c>
      <c r="G247" s="290" t="s">
        <v>1683</v>
      </c>
    </row>
    <row r="248" spans="1:7">
      <c r="A248" s="122" t="s">
        <v>256</v>
      </c>
      <c r="B248" s="158" t="s">
        <v>256</v>
      </c>
      <c r="C248" s="158" t="s">
        <v>1813</v>
      </c>
      <c r="D248" s="55">
        <v>267</v>
      </c>
      <c r="E248" s="158" t="s">
        <v>1079</v>
      </c>
      <c r="F248" s="145">
        <v>120</v>
      </c>
      <c r="G248" s="290" t="s">
        <v>1680</v>
      </c>
    </row>
    <row r="249" spans="1:7">
      <c r="A249" s="122" t="s">
        <v>256</v>
      </c>
      <c r="B249" s="158" t="s">
        <v>256</v>
      </c>
      <c r="C249" s="158" t="s">
        <v>1813</v>
      </c>
      <c r="D249" s="55">
        <v>267</v>
      </c>
      <c r="E249" s="158" t="s">
        <v>1258</v>
      </c>
      <c r="F249" s="145">
        <v>267</v>
      </c>
      <c r="G249" s="290" t="s">
        <v>1680</v>
      </c>
    </row>
    <row r="250" spans="1:7">
      <c r="A250" s="122" t="s">
        <v>256</v>
      </c>
      <c r="B250" s="158" t="s">
        <v>256</v>
      </c>
      <c r="C250" s="158" t="s">
        <v>1814</v>
      </c>
      <c r="D250" s="55">
        <v>280</v>
      </c>
      <c r="E250" s="158" t="s">
        <v>756</v>
      </c>
      <c r="F250" s="145">
        <v>11</v>
      </c>
      <c r="G250" s="290" t="s">
        <v>1680</v>
      </c>
    </row>
    <row r="251" spans="1:7">
      <c r="A251" s="122" t="s">
        <v>256</v>
      </c>
      <c r="B251" s="158" t="s">
        <v>256</v>
      </c>
      <c r="C251" s="158" t="s">
        <v>1814</v>
      </c>
      <c r="D251" s="55">
        <v>280</v>
      </c>
      <c r="E251" s="158" t="s">
        <v>1423</v>
      </c>
      <c r="F251" s="145">
        <v>280</v>
      </c>
      <c r="G251" s="290" t="s">
        <v>1680</v>
      </c>
    </row>
    <row r="252" spans="1:7">
      <c r="A252" s="122" t="s">
        <v>256</v>
      </c>
      <c r="B252" s="158" t="s">
        <v>256</v>
      </c>
      <c r="C252" s="158" t="s">
        <v>1815</v>
      </c>
      <c r="D252" s="55">
        <v>308</v>
      </c>
      <c r="E252" s="158" t="s">
        <v>296</v>
      </c>
      <c r="F252" s="145">
        <v>233</v>
      </c>
      <c r="G252" s="290" t="s">
        <v>1680</v>
      </c>
    </row>
    <row r="253" spans="1:7">
      <c r="A253" s="122" t="s">
        <v>256</v>
      </c>
      <c r="B253" s="158" t="s">
        <v>256</v>
      </c>
      <c r="C253" s="158" t="s">
        <v>1815</v>
      </c>
      <c r="D253" s="55">
        <v>308</v>
      </c>
      <c r="E253" s="158" t="s">
        <v>739</v>
      </c>
      <c r="F253" s="145">
        <v>307</v>
      </c>
      <c r="G253" s="290" t="s">
        <v>1680</v>
      </c>
    </row>
    <row r="254" spans="1:7">
      <c r="A254" s="122" t="s">
        <v>256</v>
      </c>
      <c r="B254" s="158" t="s">
        <v>256</v>
      </c>
      <c r="C254" s="158" t="s">
        <v>1815</v>
      </c>
      <c r="D254" s="55">
        <v>308</v>
      </c>
      <c r="E254" s="158" t="s">
        <v>748</v>
      </c>
      <c r="F254" s="145">
        <v>308</v>
      </c>
      <c r="G254" s="290" t="s">
        <v>1680</v>
      </c>
    </row>
    <row r="255" spans="1:7">
      <c r="A255" s="122" t="s">
        <v>256</v>
      </c>
      <c r="B255" s="158" t="s">
        <v>256</v>
      </c>
      <c r="C255" s="158" t="s">
        <v>1815</v>
      </c>
      <c r="D255" s="55">
        <v>308</v>
      </c>
      <c r="E255" s="158" t="s">
        <v>751</v>
      </c>
      <c r="F255" s="145">
        <v>335</v>
      </c>
      <c r="G255" s="290" t="s">
        <v>1680</v>
      </c>
    </row>
    <row r="256" spans="1:7">
      <c r="A256" s="122" t="s">
        <v>256</v>
      </c>
      <c r="B256" s="158" t="s">
        <v>256</v>
      </c>
      <c r="C256" s="158" t="s">
        <v>1815</v>
      </c>
      <c r="D256" s="55">
        <v>308</v>
      </c>
      <c r="E256" s="158" t="s">
        <v>754</v>
      </c>
      <c r="F256" s="145">
        <v>336</v>
      </c>
      <c r="G256" s="290" t="s">
        <v>1680</v>
      </c>
    </row>
    <row r="257" spans="1:7">
      <c r="A257" s="122" t="s">
        <v>256</v>
      </c>
      <c r="B257" s="158" t="s">
        <v>256</v>
      </c>
      <c r="C257" s="158" t="s">
        <v>1815</v>
      </c>
      <c r="D257" s="55">
        <v>308</v>
      </c>
      <c r="E257" s="158" t="s">
        <v>764</v>
      </c>
      <c r="F257" s="145">
        <v>236</v>
      </c>
      <c r="G257" s="290" t="s">
        <v>1680</v>
      </c>
    </row>
    <row r="258" spans="1:7">
      <c r="A258" s="122" t="s">
        <v>256</v>
      </c>
      <c r="B258" s="158" t="s">
        <v>256</v>
      </c>
      <c r="C258" s="158" t="s">
        <v>1815</v>
      </c>
      <c r="D258" s="55">
        <v>308</v>
      </c>
      <c r="E258" s="158" t="s">
        <v>1533</v>
      </c>
      <c r="F258" s="145">
        <v>223</v>
      </c>
      <c r="G258" s="290" t="s">
        <v>1680</v>
      </c>
    </row>
    <row r="259" spans="1:7">
      <c r="A259" s="122" t="s">
        <v>307</v>
      </c>
      <c r="B259" s="158" t="s">
        <v>307</v>
      </c>
      <c r="C259" s="158" t="s">
        <v>1816</v>
      </c>
      <c r="D259" s="55">
        <v>309</v>
      </c>
      <c r="E259" s="158" t="s">
        <v>952</v>
      </c>
      <c r="F259" s="145">
        <v>309</v>
      </c>
      <c r="G259" s="290" t="s">
        <v>1680</v>
      </c>
    </row>
    <row r="260" spans="1:7">
      <c r="A260" s="122" t="s">
        <v>307</v>
      </c>
      <c r="B260" s="158" t="s">
        <v>307</v>
      </c>
      <c r="C260" s="158" t="s">
        <v>1816</v>
      </c>
      <c r="D260" s="55">
        <v>309</v>
      </c>
      <c r="E260" s="158" t="s">
        <v>1599</v>
      </c>
      <c r="F260" s="145">
        <v>293</v>
      </c>
      <c r="G260" s="290" t="s">
        <v>1680</v>
      </c>
    </row>
    <row r="261" spans="1:7" ht="30">
      <c r="A261" s="122" t="s">
        <v>307</v>
      </c>
      <c r="B261" s="158" t="s">
        <v>307</v>
      </c>
      <c r="C261" s="158" t="s">
        <v>1816</v>
      </c>
      <c r="D261" s="55">
        <v>309</v>
      </c>
      <c r="E261" s="158" t="s">
        <v>1602</v>
      </c>
      <c r="F261" s="145">
        <v>523</v>
      </c>
      <c r="G261" s="290" t="s">
        <v>1680</v>
      </c>
    </row>
    <row r="262" spans="1:7">
      <c r="A262" s="122" t="s">
        <v>307</v>
      </c>
      <c r="B262" s="158" t="s">
        <v>307</v>
      </c>
      <c r="C262" s="158" t="s">
        <v>1816</v>
      </c>
      <c r="D262" s="55">
        <v>309</v>
      </c>
      <c r="E262" s="158" t="s">
        <v>1612</v>
      </c>
      <c r="F262" s="145">
        <v>330</v>
      </c>
      <c r="G262" s="290" t="s">
        <v>1680</v>
      </c>
    </row>
    <row r="263" spans="1:7">
      <c r="A263" s="122" t="s">
        <v>307</v>
      </c>
      <c r="B263" s="158" t="s">
        <v>307</v>
      </c>
      <c r="C263" s="158" t="s">
        <v>1816</v>
      </c>
      <c r="D263" s="55">
        <v>309</v>
      </c>
      <c r="E263" s="158" t="s">
        <v>1614</v>
      </c>
      <c r="F263" s="145">
        <v>331</v>
      </c>
      <c r="G263" s="290" t="s">
        <v>1680</v>
      </c>
    </row>
    <row r="264" spans="1:7">
      <c r="A264" s="122" t="s">
        <v>307</v>
      </c>
      <c r="B264" s="158" t="s">
        <v>307</v>
      </c>
      <c r="C264" s="158" t="s">
        <v>1817</v>
      </c>
      <c r="D264" s="55">
        <v>337</v>
      </c>
      <c r="E264" s="158" t="s">
        <v>636</v>
      </c>
      <c r="F264" s="145">
        <v>264</v>
      </c>
      <c r="G264" s="290" t="s">
        <v>1680</v>
      </c>
    </row>
    <row r="265" spans="1:7">
      <c r="A265" s="122" t="s">
        <v>307</v>
      </c>
      <c r="B265" s="158" t="s">
        <v>307</v>
      </c>
      <c r="C265" s="158" t="s">
        <v>1817</v>
      </c>
      <c r="D265" s="55">
        <v>337</v>
      </c>
      <c r="E265" s="158" t="s">
        <v>680</v>
      </c>
      <c r="F265" s="145">
        <v>286</v>
      </c>
      <c r="G265" s="290" t="s">
        <v>1680</v>
      </c>
    </row>
    <row r="266" spans="1:7">
      <c r="A266" s="122" t="s">
        <v>307</v>
      </c>
      <c r="B266" s="158" t="s">
        <v>307</v>
      </c>
      <c r="C266" s="158" t="s">
        <v>1817</v>
      </c>
      <c r="D266" s="55">
        <v>337</v>
      </c>
      <c r="E266" s="158" t="s">
        <v>935</v>
      </c>
      <c r="F266" s="145">
        <v>1</v>
      </c>
      <c r="G266" s="290" t="s">
        <v>1680</v>
      </c>
    </row>
    <row r="267" spans="1:7">
      <c r="A267" s="122" t="s">
        <v>307</v>
      </c>
      <c r="B267" s="158" t="s">
        <v>307</v>
      </c>
      <c r="C267" s="158" t="s">
        <v>1817</v>
      </c>
      <c r="D267" s="55">
        <v>337</v>
      </c>
      <c r="E267" s="158" t="s">
        <v>1159</v>
      </c>
      <c r="F267" s="145">
        <v>337</v>
      </c>
      <c r="G267" s="290" t="s">
        <v>1680</v>
      </c>
    </row>
    <row r="268" spans="1:7">
      <c r="A268" s="122" t="s">
        <v>307</v>
      </c>
      <c r="B268" s="158" t="s">
        <v>307</v>
      </c>
      <c r="C268" s="158" t="s">
        <v>1817</v>
      </c>
      <c r="D268" s="55">
        <v>337</v>
      </c>
      <c r="E268" s="158" t="s">
        <v>1164</v>
      </c>
      <c r="F268" s="145">
        <v>292</v>
      </c>
      <c r="G268" s="290" t="s">
        <v>1680</v>
      </c>
    </row>
    <row r="269" spans="1:7">
      <c r="A269" s="122" t="s">
        <v>256</v>
      </c>
      <c r="B269" s="158" t="s">
        <v>1818</v>
      </c>
      <c r="C269" s="158" t="s">
        <v>1819</v>
      </c>
      <c r="D269" s="55">
        <v>341</v>
      </c>
      <c r="E269" s="158" t="s">
        <v>1025</v>
      </c>
      <c r="F269" s="145">
        <v>347</v>
      </c>
      <c r="G269" s="290" t="s">
        <v>1680</v>
      </c>
    </row>
    <row r="270" spans="1:7">
      <c r="A270" s="122" t="s">
        <v>256</v>
      </c>
      <c r="B270" s="158" t="s">
        <v>1818</v>
      </c>
      <c r="C270" s="158" t="s">
        <v>1819</v>
      </c>
      <c r="D270" s="55">
        <v>341</v>
      </c>
      <c r="E270" s="158" t="s">
        <v>1031</v>
      </c>
      <c r="F270" s="145">
        <v>547</v>
      </c>
      <c r="G270" s="290" t="s">
        <v>1680</v>
      </c>
    </row>
    <row r="271" spans="1:7">
      <c r="A271" s="122" t="s">
        <v>256</v>
      </c>
      <c r="B271" s="158" t="s">
        <v>1818</v>
      </c>
      <c r="C271" s="158" t="s">
        <v>1819</v>
      </c>
      <c r="D271" s="55">
        <v>341</v>
      </c>
      <c r="E271" s="158" t="s">
        <v>1567</v>
      </c>
      <c r="F271" s="145">
        <v>341</v>
      </c>
      <c r="G271" s="290" t="s">
        <v>1680</v>
      </c>
    </row>
    <row r="272" spans="1:7">
      <c r="A272" s="122" t="s">
        <v>256</v>
      </c>
      <c r="B272" s="158" t="s">
        <v>256</v>
      </c>
      <c r="C272" s="158" t="s">
        <v>1820</v>
      </c>
      <c r="D272" s="55">
        <v>342</v>
      </c>
      <c r="E272" s="158" t="s">
        <v>734</v>
      </c>
      <c r="F272" s="145">
        <v>334</v>
      </c>
      <c r="G272" s="294" t="s">
        <v>3111</v>
      </c>
    </row>
    <row r="273" spans="1:7">
      <c r="A273" s="122" t="s">
        <v>256</v>
      </c>
      <c r="B273" s="158" t="s">
        <v>256</v>
      </c>
      <c r="C273" s="158" t="s">
        <v>1820</v>
      </c>
      <c r="D273" s="55">
        <v>342</v>
      </c>
      <c r="E273" s="158" t="s">
        <v>807</v>
      </c>
      <c r="F273" s="145">
        <v>190</v>
      </c>
      <c r="G273" s="294" t="s">
        <v>3111</v>
      </c>
    </row>
    <row r="274" spans="1:7">
      <c r="A274" s="122" t="s">
        <v>256</v>
      </c>
      <c r="B274" s="158" t="s">
        <v>256</v>
      </c>
      <c r="C274" s="158" t="s">
        <v>1820</v>
      </c>
      <c r="D274" s="55">
        <v>342</v>
      </c>
      <c r="E274" s="158" t="s">
        <v>1477</v>
      </c>
      <c r="F274" s="145">
        <v>305</v>
      </c>
      <c r="G274" s="294" t="s">
        <v>3111</v>
      </c>
    </row>
    <row r="275" spans="1:7">
      <c r="A275" s="122" t="s">
        <v>256</v>
      </c>
      <c r="B275" s="158" t="s">
        <v>256</v>
      </c>
      <c r="C275" s="158" t="s">
        <v>1820</v>
      </c>
      <c r="D275" s="55">
        <v>342</v>
      </c>
      <c r="E275" s="158" t="s">
        <v>1494</v>
      </c>
      <c r="F275" s="145">
        <v>353</v>
      </c>
      <c r="G275" s="294" t="s">
        <v>3111</v>
      </c>
    </row>
    <row r="276" spans="1:7">
      <c r="A276" s="122" t="s">
        <v>256</v>
      </c>
      <c r="B276" s="158" t="s">
        <v>256</v>
      </c>
      <c r="C276" s="158" t="s">
        <v>1820</v>
      </c>
      <c r="D276" s="55">
        <v>342</v>
      </c>
      <c r="E276" s="158" t="s">
        <v>1557</v>
      </c>
      <c r="F276" s="145">
        <v>342</v>
      </c>
      <c r="G276" s="294" t="s">
        <v>3111</v>
      </c>
    </row>
    <row r="277" spans="1:7">
      <c r="A277" s="122" t="s">
        <v>256</v>
      </c>
      <c r="B277" s="158" t="s">
        <v>256</v>
      </c>
      <c r="C277" s="158" t="s">
        <v>1820</v>
      </c>
      <c r="D277" s="55">
        <v>342</v>
      </c>
      <c r="E277" s="158" t="s">
        <v>1560</v>
      </c>
      <c r="F277" s="145">
        <v>356</v>
      </c>
      <c r="G277" s="294" t="s">
        <v>3111</v>
      </c>
    </row>
    <row r="278" spans="1:7">
      <c r="A278" s="122" t="s">
        <v>278</v>
      </c>
      <c r="B278" s="158" t="s">
        <v>278</v>
      </c>
      <c r="C278" s="158" t="s">
        <v>1821</v>
      </c>
      <c r="D278" s="55">
        <v>351</v>
      </c>
      <c r="E278" s="158" t="s">
        <v>794</v>
      </c>
      <c r="F278" s="145">
        <v>312</v>
      </c>
      <c r="G278" s="290" t="s">
        <v>1683</v>
      </c>
    </row>
    <row r="279" spans="1:7">
      <c r="A279" s="122" t="s">
        <v>278</v>
      </c>
      <c r="B279" s="158" t="s">
        <v>278</v>
      </c>
      <c r="C279" s="158" t="s">
        <v>1821</v>
      </c>
      <c r="D279" s="55">
        <v>351</v>
      </c>
      <c r="E279" s="158" t="s">
        <v>1054</v>
      </c>
      <c r="F279" s="145">
        <v>339</v>
      </c>
      <c r="G279" s="290" t="s">
        <v>1683</v>
      </c>
    </row>
    <row r="280" spans="1:7">
      <c r="A280" s="122" t="s">
        <v>278</v>
      </c>
      <c r="B280" s="158" t="s">
        <v>278</v>
      </c>
      <c r="C280" s="158" t="s">
        <v>1821</v>
      </c>
      <c r="D280" s="55">
        <v>351</v>
      </c>
      <c r="E280" s="158" t="s">
        <v>1056</v>
      </c>
      <c r="F280" s="145">
        <v>365</v>
      </c>
      <c r="G280" s="290" t="s">
        <v>1683</v>
      </c>
    </row>
    <row r="281" spans="1:7">
      <c r="A281" s="122" t="s">
        <v>278</v>
      </c>
      <c r="B281" s="158" t="s">
        <v>278</v>
      </c>
      <c r="C281" s="158" t="s">
        <v>1821</v>
      </c>
      <c r="D281" s="55">
        <v>351</v>
      </c>
      <c r="E281" s="158" t="s">
        <v>1291</v>
      </c>
      <c r="F281" s="145">
        <v>313</v>
      </c>
      <c r="G281" s="290" t="s">
        <v>1683</v>
      </c>
    </row>
    <row r="282" spans="1:7">
      <c r="A282" s="122" t="s">
        <v>278</v>
      </c>
      <c r="B282" s="158" t="s">
        <v>278</v>
      </c>
      <c r="C282" s="158" t="s">
        <v>1821</v>
      </c>
      <c r="D282" s="55">
        <v>351</v>
      </c>
      <c r="E282" s="158" t="s">
        <v>1300</v>
      </c>
      <c r="F282" s="145">
        <v>351</v>
      </c>
      <c r="G282" s="290" t="s">
        <v>1683</v>
      </c>
    </row>
    <row r="283" spans="1:7">
      <c r="A283" s="122" t="s">
        <v>278</v>
      </c>
      <c r="B283" s="158" t="s">
        <v>278</v>
      </c>
      <c r="C283" s="158" t="s">
        <v>1821</v>
      </c>
      <c r="D283" s="55">
        <v>351</v>
      </c>
      <c r="E283" s="158" t="s">
        <v>1496</v>
      </c>
      <c r="F283" s="145">
        <v>366</v>
      </c>
      <c r="G283" s="290" t="s">
        <v>1683</v>
      </c>
    </row>
    <row r="284" spans="1:7">
      <c r="A284" s="122" t="s">
        <v>278</v>
      </c>
      <c r="B284" s="158" t="s">
        <v>278</v>
      </c>
      <c r="C284" s="158" t="s">
        <v>1821</v>
      </c>
      <c r="D284" s="55">
        <v>351</v>
      </c>
      <c r="E284" s="158" t="s">
        <v>1501</v>
      </c>
      <c r="F284" s="145">
        <v>368</v>
      </c>
      <c r="G284" s="290" t="s">
        <v>1683</v>
      </c>
    </row>
    <row r="285" spans="1:7">
      <c r="A285" s="122" t="s">
        <v>307</v>
      </c>
      <c r="B285" s="158" t="s">
        <v>1818</v>
      </c>
      <c r="C285" s="158" t="s">
        <v>1822</v>
      </c>
      <c r="D285" s="55">
        <v>359</v>
      </c>
      <c r="E285" s="158" t="s">
        <v>333</v>
      </c>
      <c r="F285" s="145">
        <v>359</v>
      </c>
      <c r="G285" s="290" t="s">
        <v>1680</v>
      </c>
    </row>
    <row r="286" spans="1:7">
      <c r="A286" s="122" t="s">
        <v>307</v>
      </c>
      <c r="B286" s="158" t="s">
        <v>1818</v>
      </c>
      <c r="C286" s="158" t="s">
        <v>1822</v>
      </c>
      <c r="D286" s="55">
        <v>359</v>
      </c>
      <c r="E286" s="158" t="s">
        <v>1161</v>
      </c>
      <c r="F286" s="145">
        <v>364</v>
      </c>
      <c r="G286" s="290" t="s">
        <v>1680</v>
      </c>
    </row>
    <row r="287" spans="1:7">
      <c r="A287" s="122" t="s">
        <v>307</v>
      </c>
      <c r="B287" s="158" t="s">
        <v>1818</v>
      </c>
      <c r="C287" s="158" t="s">
        <v>1822</v>
      </c>
      <c r="D287" s="55">
        <v>359</v>
      </c>
      <c r="E287" s="158" t="s">
        <v>1376</v>
      </c>
      <c r="F287" s="145">
        <v>515</v>
      </c>
      <c r="G287" s="290" t="s">
        <v>1680</v>
      </c>
    </row>
    <row r="288" spans="1:7">
      <c r="A288" s="122" t="s">
        <v>307</v>
      </c>
      <c r="B288" s="158" t="s">
        <v>1818</v>
      </c>
      <c r="C288" s="158" t="s">
        <v>1822</v>
      </c>
      <c r="D288" s="55">
        <v>359</v>
      </c>
      <c r="E288" s="158" t="s">
        <v>1379</v>
      </c>
      <c r="F288" s="145">
        <v>516</v>
      </c>
      <c r="G288" s="290" t="s">
        <v>1680</v>
      </c>
    </row>
    <row r="289" spans="1:7">
      <c r="A289" s="122" t="s">
        <v>307</v>
      </c>
      <c r="B289" s="158" t="s">
        <v>1818</v>
      </c>
      <c r="C289" s="158" t="s">
        <v>1822</v>
      </c>
      <c r="D289" s="55">
        <v>359</v>
      </c>
      <c r="E289" s="158" t="s">
        <v>1441</v>
      </c>
      <c r="F289" s="145">
        <v>389</v>
      </c>
      <c r="G289" s="290" t="s">
        <v>1680</v>
      </c>
    </row>
    <row r="290" spans="1:7">
      <c r="A290" s="122" t="s">
        <v>307</v>
      </c>
      <c r="B290" s="158" t="s">
        <v>1818</v>
      </c>
      <c r="C290" s="158" t="s">
        <v>1822</v>
      </c>
      <c r="D290" s="55">
        <v>359</v>
      </c>
      <c r="E290" s="158" t="s">
        <v>1444</v>
      </c>
      <c r="F290" s="145">
        <v>398</v>
      </c>
      <c r="G290" s="290" t="s">
        <v>1680</v>
      </c>
    </row>
    <row r="291" spans="1:7">
      <c r="A291" s="122" t="s">
        <v>307</v>
      </c>
      <c r="B291" s="158" t="s">
        <v>1818</v>
      </c>
      <c r="C291" s="158" t="s">
        <v>1822</v>
      </c>
      <c r="D291" s="55">
        <v>359</v>
      </c>
      <c r="E291" s="158" t="s">
        <v>1446</v>
      </c>
      <c r="F291" s="145">
        <v>399</v>
      </c>
      <c r="G291" s="290" t="s">
        <v>1680</v>
      </c>
    </row>
    <row r="292" spans="1:7">
      <c r="A292" s="122" t="s">
        <v>307</v>
      </c>
      <c r="B292" s="158" t="s">
        <v>1818</v>
      </c>
      <c r="C292" s="158" t="s">
        <v>1822</v>
      </c>
      <c r="D292" s="55">
        <v>359</v>
      </c>
      <c r="E292" s="158" t="s">
        <v>1488</v>
      </c>
      <c r="F292" s="145">
        <v>559</v>
      </c>
      <c r="G292" s="290" t="s">
        <v>1680</v>
      </c>
    </row>
    <row r="293" spans="1:7">
      <c r="A293" s="122" t="s">
        <v>307</v>
      </c>
      <c r="B293" s="158" t="s">
        <v>1700</v>
      </c>
      <c r="C293" s="158" t="s">
        <v>1823</v>
      </c>
      <c r="D293" s="55">
        <v>377</v>
      </c>
      <c r="E293" s="158" t="s">
        <v>1434</v>
      </c>
      <c r="F293" s="145">
        <v>377</v>
      </c>
      <c r="G293" s="290" t="s">
        <v>1680</v>
      </c>
    </row>
    <row r="294" spans="1:7">
      <c r="A294" s="122" t="s">
        <v>452</v>
      </c>
      <c r="B294" s="158" t="s">
        <v>1684</v>
      </c>
      <c r="C294" s="158" t="s">
        <v>1824</v>
      </c>
      <c r="D294" s="55">
        <v>505</v>
      </c>
      <c r="E294" s="158" t="s">
        <v>1336</v>
      </c>
      <c r="F294" s="145">
        <v>505</v>
      </c>
      <c r="G294" s="290" t="s">
        <v>1683</v>
      </c>
    </row>
    <row r="295" spans="1:7">
      <c r="A295" s="122" t="s">
        <v>278</v>
      </c>
      <c r="B295" s="158" t="s">
        <v>278</v>
      </c>
      <c r="C295" s="158" t="s">
        <v>1825</v>
      </c>
      <c r="D295" s="55">
        <v>514</v>
      </c>
      <c r="E295" s="158" t="s">
        <v>1639</v>
      </c>
      <c r="F295" s="145">
        <v>514</v>
      </c>
      <c r="G295" s="290" t="s">
        <v>1683</v>
      </c>
    </row>
    <row r="296" spans="1:7">
      <c r="A296" s="122" t="s">
        <v>256</v>
      </c>
      <c r="B296" s="158" t="s">
        <v>1818</v>
      </c>
      <c r="C296" s="158" t="s">
        <v>1826</v>
      </c>
      <c r="D296" s="55">
        <v>530</v>
      </c>
      <c r="E296" s="158" t="s">
        <v>668</v>
      </c>
      <c r="F296" s="145">
        <v>235</v>
      </c>
      <c r="G296" s="290" t="s">
        <v>1680</v>
      </c>
    </row>
    <row r="297" spans="1:7">
      <c r="A297" s="122" t="s">
        <v>256</v>
      </c>
      <c r="B297" s="158" t="s">
        <v>1818</v>
      </c>
      <c r="C297" s="158" t="s">
        <v>1826</v>
      </c>
      <c r="D297" s="55">
        <v>530</v>
      </c>
      <c r="E297" s="158" t="s">
        <v>845</v>
      </c>
      <c r="F297" s="145">
        <v>304</v>
      </c>
      <c r="G297" s="290" t="s">
        <v>1680</v>
      </c>
    </row>
    <row r="298" spans="1:7">
      <c r="A298" s="122" t="s">
        <v>256</v>
      </c>
      <c r="B298" s="158" t="s">
        <v>1818</v>
      </c>
      <c r="C298" s="158" t="s">
        <v>1826</v>
      </c>
      <c r="D298" s="55">
        <v>530</v>
      </c>
      <c r="E298" s="158" t="s">
        <v>851</v>
      </c>
      <c r="F298" s="145">
        <v>338</v>
      </c>
      <c r="G298" s="290" t="s">
        <v>1680</v>
      </c>
    </row>
    <row r="299" spans="1:7">
      <c r="A299" s="122" t="s">
        <v>256</v>
      </c>
      <c r="B299" s="158" t="s">
        <v>1818</v>
      </c>
      <c r="C299" s="158" t="s">
        <v>1826</v>
      </c>
      <c r="D299" s="55">
        <v>530</v>
      </c>
      <c r="E299" s="158" t="s">
        <v>1040</v>
      </c>
      <c r="F299" s="145">
        <v>215</v>
      </c>
      <c r="G299" s="290" t="s">
        <v>1680</v>
      </c>
    </row>
    <row r="300" spans="1:7">
      <c r="A300" s="122" t="s">
        <v>256</v>
      </c>
      <c r="B300" s="158" t="s">
        <v>1818</v>
      </c>
      <c r="C300" s="158" t="s">
        <v>1826</v>
      </c>
      <c r="D300" s="55">
        <v>530</v>
      </c>
      <c r="E300" s="158" t="s">
        <v>1062</v>
      </c>
      <c r="F300" s="145">
        <v>367</v>
      </c>
      <c r="G300" s="290" t="s">
        <v>1680</v>
      </c>
    </row>
    <row r="301" spans="1:7">
      <c r="A301" s="122" t="s">
        <v>256</v>
      </c>
      <c r="B301" s="158" t="s">
        <v>1818</v>
      </c>
      <c r="C301" s="158" t="s">
        <v>1826</v>
      </c>
      <c r="D301" s="55">
        <v>530</v>
      </c>
      <c r="E301" s="158" t="s">
        <v>1146</v>
      </c>
      <c r="F301" s="145">
        <v>362</v>
      </c>
      <c r="G301" s="290" t="s">
        <v>1680</v>
      </c>
    </row>
    <row r="302" spans="1:7">
      <c r="A302" s="122" t="s">
        <v>256</v>
      </c>
      <c r="B302" s="158" t="s">
        <v>1818</v>
      </c>
      <c r="C302" s="158" t="s">
        <v>1826</v>
      </c>
      <c r="D302" s="55">
        <v>530</v>
      </c>
      <c r="E302" s="158" t="s">
        <v>1623</v>
      </c>
      <c r="F302" s="145">
        <v>360</v>
      </c>
      <c r="G302" s="290" t="s">
        <v>1680</v>
      </c>
    </row>
    <row r="303" spans="1:7">
      <c r="A303" s="122" t="s">
        <v>256</v>
      </c>
      <c r="B303" s="158" t="s">
        <v>1818</v>
      </c>
      <c r="C303" s="158" t="s">
        <v>1826</v>
      </c>
      <c r="D303" s="55">
        <v>530</v>
      </c>
      <c r="E303" s="158" t="s">
        <v>1630</v>
      </c>
      <c r="F303" s="145">
        <v>526</v>
      </c>
      <c r="G303" s="290" t="s">
        <v>1680</v>
      </c>
    </row>
    <row r="308" spans="5:7">
      <c r="F308" s="237"/>
      <c r="G308" s="237"/>
    </row>
    <row r="309" spans="5:7">
      <c r="E309" s="236"/>
    </row>
  </sheetData>
  <autoFilter ref="A1:J303" xr:uid="{98DF0D3E-3AD5-544D-801F-9A36659EF9B0}">
    <filterColumn colId="6">
      <filters>
        <filter val="Sola"/>
      </filters>
    </filterColumn>
  </autoFilter>
  <sortState xmlns:xlrd2="http://schemas.microsoft.com/office/spreadsheetml/2017/richdata2" ref="A2:F303">
    <sortCondition ref="D2:D303"/>
  </sortState>
  <phoneticPr fontId="2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K312"/>
  <sheetViews>
    <sheetView zoomScale="80" zoomScaleNormal="80" workbookViewId="0">
      <pane ySplit="2" topLeftCell="A3" activePane="bottomLeft" state="frozen"/>
      <selection pane="bottomLeft" activeCell="C4" sqref="C4"/>
    </sheetView>
  </sheetViews>
  <sheetFormatPr defaultColWidth="9.140625" defaultRowHeight="23.25" customHeight="1"/>
  <cols>
    <col min="1" max="1" width="54.85546875" style="246" bestFit="1" customWidth="1"/>
    <col min="2" max="3" width="15.42578125" style="51" customWidth="1"/>
    <col min="4" max="11" width="15.28515625" style="269" customWidth="1"/>
    <col min="12" max="16384" width="9.140625" style="246"/>
  </cols>
  <sheetData>
    <row r="1" spans="1:11" ht="23.25" customHeight="1">
      <c r="C1" s="260">
        <v>1</v>
      </c>
      <c r="D1" s="260">
        <v>2</v>
      </c>
      <c r="E1" s="260">
        <v>3</v>
      </c>
      <c r="F1" s="260">
        <v>4</v>
      </c>
      <c r="G1" s="260">
        <v>5</v>
      </c>
      <c r="H1" s="260">
        <v>6</v>
      </c>
      <c r="I1" s="260">
        <v>7</v>
      </c>
      <c r="J1" s="260">
        <v>8</v>
      </c>
      <c r="K1" s="260">
        <v>9</v>
      </c>
    </row>
    <row r="2" spans="1:11" s="265" customFormat="1" ht="87.75" customHeight="1">
      <c r="A2" s="270" t="s">
        <v>2324</v>
      </c>
      <c r="B2" s="271" t="s">
        <v>1671</v>
      </c>
      <c r="C2" s="277" t="s">
        <v>2325</v>
      </c>
      <c r="D2" s="272" t="s">
        <v>2326</v>
      </c>
      <c r="E2" s="272" t="s">
        <v>2327</v>
      </c>
      <c r="F2" s="272" t="s">
        <v>2328</v>
      </c>
      <c r="G2" s="272" t="s">
        <v>2329</v>
      </c>
      <c r="H2" s="272" t="s">
        <v>2330</v>
      </c>
      <c r="I2" s="273" t="s">
        <v>2331</v>
      </c>
      <c r="J2" s="273" t="s">
        <v>2332</v>
      </c>
      <c r="K2" s="274" t="s">
        <v>2333</v>
      </c>
    </row>
    <row r="3" spans="1:11" ht="23.25" customHeight="1">
      <c r="A3" s="264" t="s">
        <v>1313</v>
      </c>
      <c r="B3" s="275">
        <v>194</v>
      </c>
      <c r="C3" s="275" t="s">
        <v>1312</v>
      </c>
      <c r="D3" s="266">
        <v>0</v>
      </c>
      <c r="E3" s="266">
        <v>0</v>
      </c>
      <c r="F3" s="266">
        <v>0</v>
      </c>
      <c r="G3" s="266">
        <v>0</v>
      </c>
      <c r="H3" s="266">
        <v>0</v>
      </c>
      <c r="I3" s="267" t="s">
        <v>1900</v>
      </c>
      <c r="J3" s="267" t="s">
        <v>1900</v>
      </c>
      <c r="K3" s="267" t="s">
        <v>1900</v>
      </c>
    </row>
    <row r="4" spans="1:11" ht="23.25" customHeight="1">
      <c r="A4" s="247" t="s">
        <v>2334</v>
      </c>
      <c r="B4" s="276">
        <v>196</v>
      </c>
      <c r="C4" s="275" t="s">
        <v>2335</v>
      </c>
      <c r="D4" s="268">
        <v>0</v>
      </c>
      <c r="E4" s="268">
        <v>0</v>
      </c>
      <c r="F4" s="268">
        <v>0</v>
      </c>
      <c r="G4" s="268">
        <v>0</v>
      </c>
      <c r="H4" s="268">
        <v>0</v>
      </c>
      <c r="I4" s="267" t="s">
        <v>1900</v>
      </c>
      <c r="J4" s="267" t="s">
        <v>1900</v>
      </c>
      <c r="K4" s="267" t="s">
        <v>1900</v>
      </c>
    </row>
    <row r="5" spans="1:11" ht="23.25" customHeight="1">
      <c r="A5" s="247" t="s">
        <v>886</v>
      </c>
      <c r="B5" s="276">
        <v>205</v>
      </c>
      <c r="C5" s="275" t="s">
        <v>885</v>
      </c>
      <c r="D5" s="268">
        <v>0</v>
      </c>
      <c r="E5" s="268">
        <v>0</v>
      </c>
      <c r="F5" s="268">
        <v>0</v>
      </c>
      <c r="G5" s="268">
        <v>0</v>
      </c>
      <c r="H5" s="268">
        <v>0</v>
      </c>
      <c r="I5" s="267" t="s">
        <v>1900</v>
      </c>
      <c r="J5" s="267" t="s">
        <v>1900</v>
      </c>
      <c r="K5" s="267" t="s">
        <v>1900</v>
      </c>
    </row>
    <row r="6" spans="1:11" ht="23.25" customHeight="1">
      <c r="A6" s="247" t="s">
        <v>2336</v>
      </c>
      <c r="B6" s="276">
        <v>210</v>
      </c>
      <c r="C6" s="275" t="s">
        <v>2337</v>
      </c>
      <c r="D6" s="268">
        <v>0</v>
      </c>
      <c r="E6" s="268">
        <v>0</v>
      </c>
      <c r="F6" s="268">
        <v>0</v>
      </c>
      <c r="G6" s="268">
        <v>0</v>
      </c>
      <c r="H6" s="268">
        <v>0</v>
      </c>
      <c r="I6" s="267" t="s">
        <v>1900</v>
      </c>
      <c r="J6" s="267" t="s">
        <v>1900</v>
      </c>
      <c r="K6" s="267" t="s">
        <v>1900</v>
      </c>
    </row>
    <row r="7" spans="1:11" ht="23.25" customHeight="1">
      <c r="A7" s="247" t="s">
        <v>774</v>
      </c>
      <c r="B7" s="276">
        <v>216</v>
      </c>
      <c r="C7" s="275" t="s">
        <v>773</v>
      </c>
      <c r="D7" s="268">
        <v>0</v>
      </c>
      <c r="E7" s="268">
        <v>0</v>
      </c>
      <c r="F7" s="268">
        <v>0</v>
      </c>
      <c r="G7" s="268">
        <v>0</v>
      </c>
      <c r="H7" s="268">
        <v>0</v>
      </c>
      <c r="I7" s="267" t="s">
        <v>1900</v>
      </c>
      <c r="J7" s="267" t="s">
        <v>1900</v>
      </c>
      <c r="K7" s="267" t="s">
        <v>1900</v>
      </c>
    </row>
    <row r="8" spans="1:11" ht="23.25" customHeight="1">
      <c r="A8" s="247" t="s">
        <v>2338</v>
      </c>
      <c r="B8" s="276">
        <v>228</v>
      </c>
      <c r="C8" s="275" t="s">
        <v>2339</v>
      </c>
      <c r="D8" s="268">
        <v>0</v>
      </c>
      <c r="E8" s="268">
        <v>0</v>
      </c>
      <c r="F8" s="268">
        <v>0</v>
      </c>
      <c r="G8" s="268">
        <v>0</v>
      </c>
      <c r="H8" s="268">
        <v>0</v>
      </c>
      <c r="I8" s="267" t="s">
        <v>1900</v>
      </c>
      <c r="J8" s="267" t="s">
        <v>1900</v>
      </c>
      <c r="K8" s="267" t="s">
        <v>1900</v>
      </c>
    </row>
    <row r="9" spans="1:11" ht="23.25" customHeight="1">
      <c r="A9" s="247" t="s">
        <v>1668</v>
      </c>
      <c r="B9" s="276">
        <v>163</v>
      </c>
      <c r="C9" s="275" t="s">
        <v>1667</v>
      </c>
      <c r="D9" s="268">
        <v>0</v>
      </c>
      <c r="E9" s="268">
        <v>0</v>
      </c>
      <c r="F9" s="268">
        <v>0</v>
      </c>
      <c r="G9" s="268">
        <v>0</v>
      </c>
      <c r="H9" s="268">
        <v>0</v>
      </c>
      <c r="I9" s="267" t="s">
        <v>1900</v>
      </c>
      <c r="J9" s="267" t="s">
        <v>1900</v>
      </c>
      <c r="K9" s="267" t="s">
        <v>1900</v>
      </c>
    </row>
    <row r="10" spans="1:11" ht="23.25" customHeight="1">
      <c r="A10" s="247" t="s">
        <v>684</v>
      </c>
      <c r="B10" s="276">
        <v>166</v>
      </c>
      <c r="C10" s="275" t="s">
        <v>683</v>
      </c>
      <c r="D10" s="268">
        <v>58</v>
      </c>
      <c r="E10" s="268">
        <v>49</v>
      </c>
      <c r="F10" s="268">
        <v>15</v>
      </c>
      <c r="G10" s="268">
        <v>2</v>
      </c>
      <c r="H10" s="268">
        <v>1</v>
      </c>
      <c r="I10" s="268">
        <v>4.08</v>
      </c>
      <c r="J10" s="268">
        <v>6.67</v>
      </c>
      <c r="K10" s="268">
        <v>0.03</v>
      </c>
    </row>
    <row r="11" spans="1:11" ht="23.25" customHeight="1">
      <c r="A11" s="247" t="s">
        <v>1386</v>
      </c>
      <c r="B11" s="276">
        <v>167</v>
      </c>
      <c r="C11" s="275" t="s">
        <v>1385</v>
      </c>
      <c r="D11" s="268">
        <v>0</v>
      </c>
      <c r="E11" s="268">
        <v>0</v>
      </c>
      <c r="F11" s="268">
        <v>0</v>
      </c>
      <c r="G11" s="268">
        <v>0</v>
      </c>
      <c r="H11" s="268">
        <v>0</v>
      </c>
      <c r="I11" s="267" t="s">
        <v>1900</v>
      </c>
      <c r="J11" s="267" t="s">
        <v>1900</v>
      </c>
      <c r="K11" s="267" t="s">
        <v>1900</v>
      </c>
    </row>
    <row r="12" spans="1:11" ht="23.25" customHeight="1">
      <c r="A12" s="247" t="s">
        <v>1149</v>
      </c>
      <c r="B12" s="276">
        <v>169</v>
      </c>
      <c r="C12" s="275" t="s">
        <v>1148</v>
      </c>
      <c r="D12" s="268">
        <v>0</v>
      </c>
      <c r="E12" s="268">
        <v>0</v>
      </c>
      <c r="F12" s="268">
        <v>0</v>
      </c>
      <c r="G12" s="268">
        <v>0</v>
      </c>
      <c r="H12" s="268">
        <v>0</v>
      </c>
      <c r="I12" s="267" t="s">
        <v>1900</v>
      </c>
      <c r="J12" s="267" t="s">
        <v>1900</v>
      </c>
      <c r="K12" s="267" t="s">
        <v>1900</v>
      </c>
    </row>
    <row r="13" spans="1:11" ht="23.25" customHeight="1">
      <c r="A13" s="247" t="s">
        <v>969</v>
      </c>
      <c r="B13" s="276">
        <v>171</v>
      </c>
      <c r="C13" s="275" t="s">
        <v>968</v>
      </c>
      <c r="D13" s="268">
        <v>106</v>
      </c>
      <c r="E13" s="268">
        <v>27</v>
      </c>
      <c r="F13" s="268">
        <v>16</v>
      </c>
      <c r="G13" s="268">
        <v>6</v>
      </c>
      <c r="H13" s="268">
        <v>4</v>
      </c>
      <c r="I13" s="268">
        <v>22.22</v>
      </c>
      <c r="J13" s="268">
        <v>25</v>
      </c>
      <c r="K13" s="268">
        <v>0.11</v>
      </c>
    </row>
    <row r="14" spans="1:11" ht="23.25" customHeight="1">
      <c r="A14" s="247" t="s">
        <v>1294</v>
      </c>
      <c r="B14" s="276">
        <v>172</v>
      </c>
      <c r="C14" s="275" t="s">
        <v>1293</v>
      </c>
      <c r="D14" s="268">
        <v>0</v>
      </c>
      <c r="E14" s="268">
        <v>0</v>
      </c>
      <c r="F14" s="268">
        <v>0</v>
      </c>
      <c r="G14" s="268">
        <v>0</v>
      </c>
      <c r="H14" s="268">
        <v>0</v>
      </c>
      <c r="I14" s="267" t="s">
        <v>1900</v>
      </c>
      <c r="J14" s="267" t="s">
        <v>1900</v>
      </c>
      <c r="K14" s="267" t="s">
        <v>1900</v>
      </c>
    </row>
    <row r="15" spans="1:11" ht="23.25" customHeight="1">
      <c r="A15" s="247" t="s">
        <v>1413</v>
      </c>
      <c r="B15" s="276">
        <v>177</v>
      </c>
      <c r="C15" s="275" t="s">
        <v>1412</v>
      </c>
      <c r="D15" s="268">
        <v>0</v>
      </c>
      <c r="E15" s="268">
        <v>0</v>
      </c>
      <c r="F15" s="268">
        <v>0</v>
      </c>
      <c r="G15" s="268">
        <v>0</v>
      </c>
      <c r="H15" s="268">
        <v>0</v>
      </c>
      <c r="I15" s="267" t="s">
        <v>1900</v>
      </c>
      <c r="J15" s="267" t="s">
        <v>1900</v>
      </c>
      <c r="K15" s="267" t="s">
        <v>1900</v>
      </c>
    </row>
    <row r="16" spans="1:11" ht="23.25" customHeight="1">
      <c r="A16" s="247" t="s">
        <v>1542</v>
      </c>
      <c r="B16" s="276">
        <v>96</v>
      </c>
      <c r="C16" s="275" t="s">
        <v>1541</v>
      </c>
      <c r="D16" s="268">
        <v>237</v>
      </c>
      <c r="E16" s="268">
        <v>0</v>
      </c>
      <c r="F16" s="268">
        <v>0</v>
      </c>
      <c r="G16" s="268">
        <v>0</v>
      </c>
      <c r="H16" s="268">
        <v>0</v>
      </c>
      <c r="I16" s="267" t="s">
        <v>1900</v>
      </c>
      <c r="J16" s="267" t="s">
        <v>1900</v>
      </c>
      <c r="K16" s="268">
        <v>0</v>
      </c>
    </row>
    <row r="17" spans="1:11" ht="23.25" customHeight="1">
      <c r="A17" s="247" t="s">
        <v>1639</v>
      </c>
      <c r="B17" s="276">
        <v>514</v>
      </c>
      <c r="C17" s="275" t="s">
        <v>1638</v>
      </c>
      <c r="D17" s="268">
        <v>0</v>
      </c>
      <c r="E17" s="268">
        <v>0</v>
      </c>
      <c r="F17" s="268">
        <v>0</v>
      </c>
      <c r="G17" s="268">
        <v>0</v>
      </c>
      <c r="H17" s="268">
        <v>0</v>
      </c>
      <c r="I17" s="267" t="s">
        <v>1900</v>
      </c>
      <c r="J17" s="267" t="s">
        <v>1900</v>
      </c>
      <c r="K17" s="267" t="s">
        <v>1900</v>
      </c>
    </row>
    <row r="18" spans="1:11" ht="23.25" customHeight="1">
      <c r="A18" s="247" t="s">
        <v>1067</v>
      </c>
      <c r="B18" s="276">
        <v>109</v>
      </c>
      <c r="C18" s="275" t="s">
        <v>1066</v>
      </c>
      <c r="D18" s="268">
        <v>0</v>
      </c>
      <c r="E18" s="268">
        <v>0</v>
      </c>
      <c r="F18" s="268">
        <v>0</v>
      </c>
      <c r="G18" s="268">
        <v>0</v>
      </c>
      <c r="H18" s="268">
        <v>0</v>
      </c>
      <c r="I18" s="267" t="s">
        <v>1900</v>
      </c>
      <c r="J18" s="267" t="s">
        <v>1900</v>
      </c>
      <c r="K18" s="267" t="s">
        <v>1900</v>
      </c>
    </row>
    <row r="19" spans="1:11" ht="23.25" customHeight="1">
      <c r="A19" s="247" t="s">
        <v>1107</v>
      </c>
      <c r="B19" s="276">
        <v>122</v>
      </c>
      <c r="C19" s="275" t="s">
        <v>1106</v>
      </c>
      <c r="D19" s="268">
        <v>0</v>
      </c>
      <c r="E19" s="268">
        <v>0</v>
      </c>
      <c r="F19" s="268">
        <v>0</v>
      </c>
      <c r="G19" s="268">
        <v>0</v>
      </c>
      <c r="H19" s="268">
        <v>0</v>
      </c>
      <c r="I19" s="267" t="s">
        <v>1900</v>
      </c>
      <c r="J19" s="267" t="s">
        <v>1900</v>
      </c>
      <c r="K19" s="267" t="s">
        <v>1900</v>
      </c>
    </row>
    <row r="20" spans="1:11" ht="23.25" customHeight="1">
      <c r="A20" s="247" t="s">
        <v>2340</v>
      </c>
      <c r="B20" s="276">
        <v>128</v>
      </c>
      <c r="C20" s="275" t="s">
        <v>2341</v>
      </c>
      <c r="D20" s="268">
        <v>0</v>
      </c>
      <c r="E20" s="268">
        <v>0</v>
      </c>
      <c r="F20" s="268">
        <v>0</v>
      </c>
      <c r="G20" s="268">
        <v>0</v>
      </c>
      <c r="H20" s="268">
        <v>0</v>
      </c>
      <c r="I20" s="267" t="s">
        <v>1900</v>
      </c>
      <c r="J20" s="267" t="s">
        <v>1900</v>
      </c>
      <c r="K20" s="267" t="s">
        <v>1900</v>
      </c>
    </row>
    <row r="21" spans="1:11" ht="23.25" customHeight="1">
      <c r="A21" s="247" t="s">
        <v>1548</v>
      </c>
      <c r="B21" s="276">
        <v>131</v>
      </c>
      <c r="C21" s="275" t="s">
        <v>1547</v>
      </c>
      <c r="D21" s="268">
        <v>0</v>
      </c>
      <c r="E21" s="268">
        <v>0</v>
      </c>
      <c r="F21" s="268">
        <v>0</v>
      </c>
      <c r="G21" s="268">
        <v>0</v>
      </c>
      <c r="H21" s="268">
        <v>0</v>
      </c>
      <c r="I21" s="267" t="s">
        <v>1900</v>
      </c>
      <c r="J21" s="267" t="s">
        <v>1900</v>
      </c>
      <c r="K21" s="267" t="s">
        <v>1900</v>
      </c>
    </row>
    <row r="22" spans="1:11" ht="23.25" customHeight="1">
      <c r="A22" s="247" t="s">
        <v>2342</v>
      </c>
      <c r="B22" s="276">
        <v>140</v>
      </c>
      <c r="C22" s="275" t="s">
        <v>2343</v>
      </c>
      <c r="D22" s="268">
        <v>358</v>
      </c>
      <c r="E22" s="268">
        <v>358</v>
      </c>
      <c r="F22" s="268">
        <v>56</v>
      </c>
      <c r="G22" s="268">
        <v>245</v>
      </c>
      <c r="H22" s="268">
        <v>37</v>
      </c>
      <c r="I22" s="268">
        <v>68.44</v>
      </c>
      <c r="J22" s="268">
        <v>66.069999999999993</v>
      </c>
      <c r="K22" s="268">
        <v>1.45</v>
      </c>
    </row>
    <row r="23" spans="1:11" ht="23.25" customHeight="1">
      <c r="A23" s="247" t="s">
        <v>1008</v>
      </c>
      <c r="B23" s="276">
        <v>142</v>
      </c>
      <c r="C23" s="275" t="s">
        <v>1007</v>
      </c>
      <c r="D23" s="268">
        <v>0</v>
      </c>
      <c r="E23" s="268">
        <v>0</v>
      </c>
      <c r="F23" s="268">
        <v>0</v>
      </c>
      <c r="G23" s="268">
        <v>0</v>
      </c>
      <c r="H23" s="268">
        <v>0</v>
      </c>
      <c r="I23" s="267" t="s">
        <v>1900</v>
      </c>
      <c r="J23" s="267" t="s">
        <v>1900</v>
      </c>
      <c r="K23" s="267" t="s">
        <v>1900</v>
      </c>
    </row>
    <row r="24" spans="1:11" ht="23.25" customHeight="1">
      <c r="A24" s="247" t="s">
        <v>349</v>
      </c>
      <c r="B24" s="276">
        <v>156</v>
      </c>
      <c r="C24" s="275" t="s">
        <v>348</v>
      </c>
      <c r="D24" s="268">
        <v>0</v>
      </c>
      <c r="E24" s="268">
        <v>0</v>
      </c>
      <c r="F24" s="268">
        <v>0</v>
      </c>
      <c r="G24" s="268">
        <v>0</v>
      </c>
      <c r="H24" s="268">
        <v>0</v>
      </c>
      <c r="I24" s="267" t="s">
        <v>1900</v>
      </c>
      <c r="J24" s="267" t="s">
        <v>1900</v>
      </c>
      <c r="K24" s="267" t="s">
        <v>1900</v>
      </c>
    </row>
    <row r="25" spans="1:11" ht="23.25" customHeight="1">
      <c r="A25" s="247" t="s">
        <v>1449</v>
      </c>
      <c r="B25" s="276">
        <v>158</v>
      </c>
      <c r="C25" s="275" t="s">
        <v>1448</v>
      </c>
      <c r="D25" s="268">
        <v>0</v>
      </c>
      <c r="E25" s="268">
        <v>0</v>
      </c>
      <c r="F25" s="268">
        <v>0</v>
      </c>
      <c r="G25" s="268">
        <v>0</v>
      </c>
      <c r="H25" s="268">
        <v>0</v>
      </c>
      <c r="I25" s="267" t="s">
        <v>1900</v>
      </c>
      <c r="J25" s="267" t="s">
        <v>1900</v>
      </c>
      <c r="K25" s="267" t="s">
        <v>1900</v>
      </c>
    </row>
    <row r="26" spans="1:11" ht="23.25" customHeight="1">
      <c r="A26" s="247" t="s">
        <v>1097</v>
      </c>
      <c r="B26" s="276">
        <v>161</v>
      </c>
      <c r="C26" s="275" t="s">
        <v>1096</v>
      </c>
      <c r="D26" s="268">
        <v>0</v>
      </c>
      <c r="E26" s="268">
        <v>0</v>
      </c>
      <c r="F26" s="268">
        <v>0</v>
      </c>
      <c r="G26" s="268">
        <v>0</v>
      </c>
      <c r="H26" s="268">
        <v>0</v>
      </c>
      <c r="I26" s="267" t="s">
        <v>1900</v>
      </c>
      <c r="J26" s="267" t="s">
        <v>1900</v>
      </c>
      <c r="K26" s="267" t="s">
        <v>1900</v>
      </c>
    </row>
    <row r="27" spans="1:11" ht="23.25" customHeight="1">
      <c r="A27" s="247" t="s">
        <v>1288</v>
      </c>
      <c r="B27" s="276">
        <v>162</v>
      </c>
      <c r="C27" s="275" t="s">
        <v>1287</v>
      </c>
      <c r="D27" s="268">
        <v>0</v>
      </c>
      <c r="E27" s="268">
        <v>0</v>
      </c>
      <c r="F27" s="268">
        <v>0</v>
      </c>
      <c r="G27" s="268">
        <v>0</v>
      </c>
      <c r="H27" s="268">
        <v>0</v>
      </c>
      <c r="I27" s="267" t="s">
        <v>1900</v>
      </c>
      <c r="J27" s="267" t="s">
        <v>1900</v>
      </c>
      <c r="K27" s="267" t="s">
        <v>1900</v>
      </c>
    </row>
    <row r="28" spans="1:11" ht="23.25" customHeight="1">
      <c r="A28" s="247" t="s">
        <v>1525</v>
      </c>
      <c r="B28" s="276">
        <v>354</v>
      </c>
      <c r="C28" s="275" t="s">
        <v>1524</v>
      </c>
      <c r="D28" s="268">
        <v>0</v>
      </c>
      <c r="E28" s="268">
        <v>0</v>
      </c>
      <c r="F28" s="268">
        <v>0</v>
      </c>
      <c r="G28" s="268">
        <v>0</v>
      </c>
      <c r="H28" s="268">
        <v>0</v>
      </c>
      <c r="I28" s="267" t="s">
        <v>1900</v>
      </c>
      <c r="J28" s="267" t="s">
        <v>1900</v>
      </c>
      <c r="K28" s="267" t="s">
        <v>1900</v>
      </c>
    </row>
    <row r="29" spans="1:11" ht="23.25" customHeight="1">
      <c r="A29" s="247" t="s">
        <v>2344</v>
      </c>
      <c r="B29" s="276">
        <v>363</v>
      </c>
      <c r="C29" s="275" t="s">
        <v>2345</v>
      </c>
      <c r="D29" s="268">
        <v>0</v>
      </c>
      <c r="E29" s="268">
        <v>0</v>
      </c>
      <c r="F29" s="268">
        <v>0</v>
      </c>
      <c r="G29" s="268">
        <v>0</v>
      </c>
      <c r="H29" s="268">
        <v>0</v>
      </c>
      <c r="I29" s="267" t="s">
        <v>1900</v>
      </c>
      <c r="J29" s="267" t="s">
        <v>1900</v>
      </c>
      <c r="K29" s="267" t="s">
        <v>1900</v>
      </c>
    </row>
    <row r="30" spans="1:11" ht="23.25" customHeight="1">
      <c r="A30" s="247" t="s">
        <v>1056</v>
      </c>
      <c r="B30" s="276">
        <v>365</v>
      </c>
      <c r="C30" s="275" t="s">
        <v>1055</v>
      </c>
      <c r="D30" s="268">
        <v>0</v>
      </c>
      <c r="E30" s="268">
        <v>0</v>
      </c>
      <c r="F30" s="268">
        <v>0</v>
      </c>
      <c r="G30" s="268">
        <v>0</v>
      </c>
      <c r="H30" s="268">
        <v>0</v>
      </c>
      <c r="I30" s="267" t="s">
        <v>1900</v>
      </c>
      <c r="J30" s="267" t="s">
        <v>1900</v>
      </c>
      <c r="K30" s="267" t="s">
        <v>1900</v>
      </c>
    </row>
    <row r="31" spans="1:11" ht="23.25" customHeight="1">
      <c r="A31" s="247" t="s">
        <v>660</v>
      </c>
      <c r="B31" s="276">
        <v>325</v>
      </c>
      <c r="C31" s="275" t="s">
        <v>659</v>
      </c>
      <c r="D31" s="268">
        <v>0</v>
      </c>
      <c r="E31" s="268">
        <v>0</v>
      </c>
      <c r="F31" s="268">
        <v>0</v>
      </c>
      <c r="G31" s="268">
        <v>0</v>
      </c>
      <c r="H31" s="268">
        <v>0</v>
      </c>
      <c r="I31" s="267" t="s">
        <v>1900</v>
      </c>
      <c r="J31" s="267" t="s">
        <v>1900</v>
      </c>
      <c r="K31" s="267" t="s">
        <v>1900</v>
      </c>
    </row>
    <row r="32" spans="1:11" ht="23.25" customHeight="1">
      <c r="A32" s="247" t="s">
        <v>1519</v>
      </c>
      <c r="B32" s="276">
        <v>369</v>
      </c>
      <c r="C32" s="275" t="s">
        <v>1518</v>
      </c>
      <c r="D32" s="268">
        <v>0</v>
      </c>
      <c r="E32" s="268">
        <v>0</v>
      </c>
      <c r="F32" s="268">
        <v>0</v>
      </c>
      <c r="G32" s="268">
        <v>0</v>
      </c>
      <c r="H32" s="268">
        <v>0</v>
      </c>
      <c r="I32" s="267" t="s">
        <v>1900</v>
      </c>
      <c r="J32" s="267" t="s">
        <v>1900</v>
      </c>
      <c r="K32" s="267" t="s">
        <v>1900</v>
      </c>
    </row>
    <row r="33" spans="1:11" ht="23.25" customHeight="1">
      <c r="A33" s="247" t="s">
        <v>1510</v>
      </c>
      <c r="B33" s="276">
        <v>333</v>
      </c>
      <c r="C33" s="275" t="s">
        <v>1509</v>
      </c>
      <c r="D33" s="268">
        <v>0</v>
      </c>
      <c r="E33" s="268">
        <v>0</v>
      </c>
      <c r="F33" s="268">
        <v>0</v>
      </c>
      <c r="G33" s="268">
        <v>0</v>
      </c>
      <c r="H33" s="268">
        <v>0</v>
      </c>
      <c r="I33" s="267" t="s">
        <v>1900</v>
      </c>
      <c r="J33" s="267" t="s">
        <v>1900</v>
      </c>
      <c r="K33" s="267" t="s">
        <v>1900</v>
      </c>
    </row>
    <row r="34" spans="1:11" ht="23.25" customHeight="1">
      <c r="A34" s="247" t="s">
        <v>1121</v>
      </c>
      <c r="B34" s="276">
        <v>348</v>
      </c>
      <c r="C34" s="275" t="s">
        <v>1120</v>
      </c>
      <c r="D34" s="268">
        <v>0</v>
      </c>
      <c r="E34" s="268">
        <v>0</v>
      </c>
      <c r="F34" s="268">
        <v>0</v>
      </c>
      <c r="G34" s="268">
        <v>0</v>
      </c>
      <c r="H34" s="268">
        <v>0</v>
      </c>
      <c r="I34" s="267" t="s">
        <v>1900</v>
      </c>
      <c r="J34" s="267" t="s">
        <v>1900</v>
      </c>
      <c r="K34" s="267" t="s">
        <v>1900</v>
      </c>
    </row>
    <row r="35" spans="1:11" ht="23.25" customHeight="1">
      <c r="A35" s="247" t="s">
        <v>601</v>
      </c>
      <c r="B35" s="276">
        <v>271</v>
      </c>
      <c r="C35" s="275" t="s">
        <v>600</v>
      </c>
      <c r="D35" s="268">
        <v>0</v>
      </c>
      <c r="E35" s="268">
        <v>0</v>
      </c>
      <c r="F35" s="268">
        <v>0</v>
      </c>
      <c r="G35" s="268">
        <v>0</v>
      </c>
      <c r="H35" s="268">
        <v>0</v>
      </c>
      <c r="I35" s="267" t="s">
        <v>1900</v>
      </c>
      <c r="J35" s="267" t="s">
        <v>1900</v>
      </c>
      <c r="K35" s="267" t="s">
        <v>1900</v>
      </c>
    </row>
    <row r="36" spans="1:11" ht="23.25" customHeight="1">
      <c r="A36" s="247" t="s">
        <v>1141</v>
      </c>
      <c r="B36" s="276">
        <v>276</v>
      </c>
      <c r="C36" s="275" t="s">
        <v>1140</v>
      </c>
      <c r="D36" s="268">
        <v>10</v>
      </c>
      <c r="E36" s="268">
        <v>10</v>
      </c>
      <c r="F36" s="268">
        <v>10</v>
      </c>
      <c r="G36" s="268">
        <v>0</v>
      </c>
      <c r="H36" s="268">
        <v>0</v>
      </c>
      <c r="I36" s="268">
        <v>0</v>
      </c>
      <c r="J36" s="268">
        <v>0</v>
      </c>
      <c r="K36" s="268">
        <v>0</v>
      </c>
    </row>
    <row r="37" spans="1:11" ht="23.25" customHeight="1">
      <c r="A37" s="247" t="s">
        <v>1418</v>
      </c>
      <c r="B37" s="276">
        <v>282</v>
      </c>
      <c r="C37" s="275" t="s">
        <v>1417</v>
      </c>
      <c r="D37" s="268">
        <v>0</v>
      </c>
      <c r="E37" s="268">
        <v>0</v>
      </c>
      <c r="F37" s="268">
        <v>0</v>
      </c>
      <c r="G37" s="268">
        <v>0</v>
      </c>
      <c r="H37" s="268">
        <v>0</v>
      </c>
      <c r="I37" s="267" t="s">
        <v>1900</v>
      </c>
      <c r="J37" s="267" t="s">
        <v>1900</v>
      </c>
      <c r="K37" s="267" t="s">
        <v>1900</v>
      </c>
    </row>
    <row r="38" spans="1:11" ht="23.25" customHeight="1">
      <c r="A38" s="247" t="s">
        <v>794</v>
      </c>
      <c r="B38" s="276">
        <v>312</v>
      </c>
      <c r="C38" s="275" t="s">
        <v>793</v>
      </c>
      <c r="D38" s="268">
        <v>0</v>
      </c>
      <c r="E38" s="268">
        <v>0</v>
      </c>
      <c r="F38" s="268">
        <v>0</v>
      </c>
      <c r="G38" s="268">
        <v>0</v>
      </c>
      <c r="H38" s="268">
        <v>0</v>
      </c>
      <c r="I38" s="267" t="s">
        <v>1900</v>
      </c>
      <c r="J38" s="267" t="s">
        <v>1900</v>
      </c>
      <c r="K38" s="267" t="s">
        <v>1900</v>
      </c>
    </row>
    <row r="39" spans="1:11" ht="23.25" customHeight="1">
      <c r="A39" s="247" t="s">
        <v>1579</v>
      </c>
      <c r="B39" s="276">
        <v>315</v>
      </c>
      <c r="C39" s="275" t="s">
        <v>1578</v>
      </c>
      <c r="D39" s="268">
        <v>0</v>
      </c>
      <c r="E39" s="268">
        <v>0</v>
      </c>
      <c r="F39" s="268">
        <v>0</v>
      </c>
      <c r="G39" s="268">
        <v>0</v>
      </c>
      <c r="H39" s="268">
        <v>0</v>
      </c>
      <c r="I39" s="267" t="s">
        <v>1900</v>
      </c>
      <c r="J39" s="267" t="s">
        <v>1900</v>
      </c>
      <c r="K39" s="267" t="s">
        <v>1900</v>
      </c>
    </row>
    <row r="40" spans="1:11" ht="23.25" customHeight="1">
      <c r="A40" s="247" t="s">
        <v>1528</v>
      </c>
      <c r="B40" s="276">
        <v>234</v>
      </c>
      <c r="C40" s="275" t="s">
        <v>1527</v>
      </c>
      <c r="D40" s="268">
        <v>0</v>
      </c>
      <c r="E40" s="268">
        <v>0</v>
      </c>
      <c r="F40" s="268">
        <v>0</v>
      </c>
      <c r="G40" s="268">
        <v>0</v>
      </c>
      <c r="H40" s="268">
        <v>0</v>
      </c>
      <c r="I40" s="267" t="s">
        <v>1900</v>
      </c>
      <c r="J40" s="267" t="s">
        <v>1900</v>
      </c>
      <c r="K40" s="267" t="s">
        <v>1900</v>
      </c>
    </row>
    <row r="41" spans="1:11" ht="23.25" customHeight="1">
      <c r="A41" s="247" t="s">
        <v>771</v>
      </c>
      <c r="B41" s="276">
        <v>238</v>
      </c>
      <c r="C41" s="275" t="s">
        <v>770</v>
      </c>
      <c r="D41" s="268">
        <v>0</v>
      </c>
      <c r="E41" s="268">
        <v>0</v>
      </c>
      <c r="F41" s="268">
        <v>0</v>
      </c>
      <c r="G41" s="268">
        <v>0</v>
      </c>
      <c r="H41" s="268">
        <v>0</v>
      </c>
      <c r="I41" s="267" t="s">
        <v>1900</v>
      </c>
      <c r="J41" s="267" t="s">
        <v>1900</v>
      </c>
      <c r="K41" s="267" t="s">
        <v>1900</v>
      </c>
    </row>
    <row r="42" spans="1:11" ht="23.25" customHeight="1">
      <c r="A42" s="247" t="s">
        <v>769</v>
      </c>
      <c r="B42" s="276">
        <v>239</v>
      </c>
      <c r="C42" s="275" t="s">
        <v>768</v>
      </c>
      <c r="D42" s="268">
        <v>0</v>
      </c>
      <c r="E42" s="268">
        <v>0</v>
      </c>
      <c r="F42" s="268">
        <v>0</v>
      </c>
      <c r="G42" s="268">
        <v>0</v>
      </c>
      <c r="H42" s="268">
        <v>0</v>
      </c>
      <c r="I42" s="267" t="s">
        <v>1900</v>
      </c>
      <c r="J42" s="267" t="s">
        <v>1900</v>
      </c>
      <c r="K42" s="267" t="s">
        <v>1900</v>
      </c>
    </row>
    <row r="43" spans="1:11" ht="23.25" customHeight="1">
      <c r="A43" s="247" t="s">
        <v>2346</v>
      </c>
      <c r="B43" s="276">
        <v>240</v>
      </c>
      <c r="C43" s="275" t="s">
        <v>1561</v>
      </c>
      <c r="D43" s="268">
        <v>0</v>
      </c>
      <c r="E43" s="268">
        <v>0</v>
      </c>
      <c r="F43" s="268">
        <v>0</v>
      </c>
      <c r="G43" s="268">
        <v>0</v>
      </c>
      <c r="H43" s="268">
        <v>0</v>
      </c>
      <c r="I43" s="267" t="s">
        <v>1900</v>
      </c>
      <c r="J43" s="267" t="s">
        <v>1900</v>
      </c>
      <c r="K43" s="267" t="s">
        <v>1900</v>
      </c>
    </row>
    <row r="44" spans="1:11" ht="23.25" customHeight="1">
      <c r="A44" s="247" t="s">
        <v>279</v>
      </c>
      <c r="B44" s="276">
        <v>242</v>
      </c>
      <c r="C44" s="275" t="s">
        <v>277</v>
      </c>
      <c r="D44" s="268">
        <v>0</v>
      </c>
      <c r="E44" s="268">
        <v>0</v>
      </c>
      <c r="F44" s="268">
        <v>0</v>
      </c>
      <c r="G44" s="268">
        <v>0</v>
      </c>
      <c r="H44" s="268">
        <v>0</v>
      </c>
      <c r="I44" s="267" t="s">
        <v>1900</v>
      </c>
      <c r="J44" s="267" t="s">
        <v>1900</v>
      </c>
      <c r="K44" s="267" t="s">
        <v>1900</v>
      </c>
    </row>
    <row r="45" spans="1:11" ht="23.25" customHeight="1">
      <c r="A45" s="247" t="s">
        <v>589</v>
      </c>
      <c r="B45" s="276">
        <v>243</v>
      </c>
      <c r="C45" s="275" t="s">
        <v>588</v>
      </c>
      <c r="D45" s="268">
        <v>0</v>
      </c>
      <c r="E45" s="268">
        <v>0</v>
      </c>
      <c r="F45" s="268">
        <v>0</v>
      </c>
      <c r="G45" s="268">
        <v>0</v>
      </c>
      <c r="H45" s="268">
        <v>0</v>
      </c>
      <c r="I45" s="267" t="s">
        <v>1900</v>
      </c>
      <c r="J45" s="267" t="s">
        <v>1900</v>
      </c>
      <c r="K45" s="267" t="s">
        <v>1900</v>
      </c>
    </row>
    <row r="46" spans="1:11" ht="23.25" customHeight="1">
      <c r="A46" s="247" t="s">
        <v>467</v>
      </c>
      <c r="B46" s="276">
        <v>256</v>
      </c>
      <c r="C46" s="275" t="s">
        <v>466</v>
      </c>
      <c r="D46" s="268">
        <v>0</v>
      </c>
      <c r="E46" s="268">
        <v>0</v>
      </c>
      <c r="F46" s="268">
        <v>0</v>
      </c>
      <c r="G46" s="268">
        <v>0</v>
      </c>
      <c r="H46" s="268">
        <v>0</v>
      </c>
      <c r="I46" s="267" t="s">
        <v>1900</v>
      </c>
      <c r="J46" s="267" t="s">
        <v>1900</v>
      </c>
      <c r="K46" s="267" t="s">
        <v>1900</v>
      </c>
    </row>
    <row r="47" spans="1:11" ht="23.25" customHeight="1">
      <c r="A47" s="247" t="s">
        <v>628</v>
      </c>
      <c r="B47" s="276">
        <v>46</v>
      </c>
      <c r="C47" s="275" t="s">
        <v>627</v>
      </c>
      <c r="D47" s="268">
        <v>0</v>
      </c>
      <c r="E47" s="268">
        <v>0</v>
      </c>
      <c r="F47" s="268">
        <v>0</v>
      </c>
      <c r="G47" s="268">
        <v>0</v>
      </c>
      <c r="H47" s="268">
        <v>0</v>
      </c>
      <c r="I47" s="267" t="s">
        <v>1900</v>
      </c>
      <c r="J47" s="267" t="s">
        <v>1900</v>
      </c>
      <c r="K47" s="267" t="s">
        <v>1900</v>
      </c>
    </row>
    <row r="48" spans="1:11" ht="23.25" customHeight="1">
      <c r="A48" s="247" t="s">
        <v>640</v>
      </c>
      <c r="B48" s="276">
        <v>56</v>
      </c>
      <c r="C48" s="275" t="s">
        <v>639</v>
      </c>
      <c r="D48" s="268">
        <v>595</v>
      </c>
      <c r="E48" s="268">
        <v>540</v>
      </c>
      <c r="F48" s="268">
        <v>82</v>
      </c>
      <c r="G48" s="268">
        <v>403</v>
      </c>
      <c r="H48" s="268">
        <v>59</v>
      </c>
      <c r="I48" s="268">
        <v>74.63</v>
      </c>
      <c r="J48" s="268">
        <v>71.95</v>
      </c>
      <c r="K48" s="268">
        <v>1.46</v>
      </c>
    </row>
    <row r="49" spans="1:11" ht="23.25" customHeight="1">
      <c r="A49" s="247" t="s">
        <v>648</v>
      </c>
      <c r="B49" s="276">
        <v>65</v>
      </c>
      <c r="C49" s="275" t="s">
        <v>647</v>
      </c>
      <c r="D49" s="268">
        <v>424</v>
      </c>
      <c r="E49" s="268">
        <v>404</v>
      </c>
      <c r="F49" s="268">
        <v>47</v>
      </c>
      <c r="G49" s="268">
        <v>256</v>
      </c>
      <c r="H49" s="268">
        <v>31</v>
      </c>
      <c r="I49" s="268">
        <v>63.37</v>
      </c>
      <c r="J49" s="268">
        <v>65.959999999999994</v>
      </c>
      <c r="K49" s="268">
        <v>0.97</v>
      </c>
    </row>
    <row r="50" spans="1:11" ht="23.25" customHeight="1">
      <c r="A50" s="247" t="s">
        <v>1002</v>
      </c>
      <c r="B50" s="276">
        <v>68</v>
      </c>
      <c r="C50" s="275" t="s">
        <v>1001</v>
      </c>
      <c r="D50" s="268">
        <v>431</v>
      </c>
      <c r="E50" s="268">
        <v>431</v>
      </c>
      <c r="F50" s="268">
        <v>89</v>
      </c>
      <c r="G50" s="268">
        <v>16</v>
      </c>
      <c r="H50" s="268">
        <v>2</v>
      </c>
      <c r="I50" s="268">
        <v>3.71</v>
      </c>
      <c r="J50" s="268">
        <v>2.25</v>
      </c>
      <c r="K50" s="268">
        <v>0.1</v>
      </c>
    </row>
    <row r="51" spans="1:11" ht="23.25" customHeight="1">
      <c r="A51" s="247" t="s">
        <v>803</v>
      </c>
      <c r="B51" s="276">
        <v>70</v>
      </c>
      <c r="C51" s="275" t="s">
        <v>802</v>
      </c>
      <c r="D51" s="268">
        <v>0</v>
      </c>
      <c r="E51" s="268">
        <v>0</v>
      </c>
      <c r="F51" s="268">
        <v>0</v>
      </c>
      <c r="G51" s="268">
        <v>0</v>
      </c>
      <c r="H51" s="268">
        <v>0</v>
      </c>
      <c r="I51" s="267" t="s">
        <v>1900</v>
      </c>
      <c r="J51" s="267" t="s">
        <v>1900</v>
      </c>
      <c r="K51" s="267" t="s">
        <v>1900</v>
      </c>
    </row>
    <row r="52" spans="1:11" ht="23.25" customHeight="1">
      <c r="A52" s="247" t="s">
        <v>1050</v>
      </c>
      <c r="B52" s="276">
        <v>72</v>
      </c>
      <c r="C52" s="275" t="s">
        <v>1049</v>
      </c>
      <c r="D52" s="268">
        <v>0</v>
      </c>
      <c r="E52" s="268">
        <v>0</v>
      </c>
      <c r="F52" s="268">
        <v>0</v>
      </c>
      <c r="G52" s="268">
        <v>0</v>
      </c>
      <c r="H52" s="268">
        <v>0</v>
      </c>
      <c r="I52" s="267" t="s">
        <v>1900</v>
      </c>
      <c r="J52" s="267" t="s">
        <v>1900</v>
      </c>
      <c r="K52" s="267" t="s">
        <v>1900</v>
      </c>
    </row>
    <row r="53" spans="1:11" ht="23.25" customHeight="1">
      <c r="A53" s="247" t="s">
        <v>1198</v>
      </c>
      <c r="B53" s="276">
        <v>83</v>
      </c>
      <c r="C53" s="275" t="s">
        <v>1197</v>
      </c>
      <c r="D53" s="268">
        <v>831</v>
      </c>
      <c r="E53" s="268">
        <v>705</v>
      </c>
      <c r="F53" s="268">
        <v>99</v>
      </c>
      <c r="G53" s="268">
        <v>25</v>
      </c>
      <c r="H53" s="268">
        <v>2</v>
      </c>
      <c r="I53" s="268">
        <v>3.55</v>
      </c>
      <c r="J53" s="268">
        <v>2.02</v>
      </c>
      <c r="K53" s="268">
        <v>0.06</v>
      </c>
    </row>
    <row r="54" spans="1:11" ht="23.25" customHeight="1">
      <c r="A54" s="247" t="s">
        <v>1317</v>
      </c>
      <c r="B54" s="276">
        <v>89</v>
      </c>
      <c r="C54" s="275" t="s">
        <v>1316</v>
      </c>
      <c r="D54" s="268">
        <v>0</v>
      </c>
      <c r="E54" s="268">
        <v>0</v>
      </c>
      <c r="F54" s="268">
        <v>0</v>
      </c>
      <c r="G54" s="268">
        <v>0</v>
      </c>
      <c r="H54" s="268">
        <v>0</v>
      </c>
      <c r="I54" s="267" t="s">
        <v>1900</v>
      </c>
      <c r="J54" s="267" t="s">
        <v>1900</v>
      </c>
      <c r="K54" s="267" t="s">
        <v>1900</v>
      </c>
    </row>
    <row r="55" spans="1:11" ht="23.25" customHeight="1">
      <c r="A55" s="247" t="s">
        <v>522</v>
      </c>
      <c r="B55" s="276">
        <v>92</v>
      </c>
      <c r="C55" s="275" t="s">
        <v>521</v>
      </c>
      <c r="D55" s="268">
        <v>1</v>
      </c>
      <c r="E55" s="268">
        <v>0</v>
      </c>
      <c r="F55" s="268">
        <v>0</v>
      </c>
      <c r="G55" s="268">
        <v>0</v>
      </c>
      <c r="H55" s="268">
        <v>0</v>
      </c>
      <c r="I55" s="267" t="s">
        <v>1900</v>
      </c>
      <c r="J55" s="267" t="s">
        <v>1900</v>
      </c>
      <c r="K55" s="268">
        <v>0</v>
      </c>
    </row>
    <row r="56" spans="1:11" ht="23.25" customHeight="1">
      <c r="A56" s="247" t="s">
        <v>766</v>
      </c>
      <c r="B56" s="276">
        <v>94</v>
      </c>
      <c r="C56" s="275" t="s">
        <v>765</v>
      </c>
      <c r="D56" s="268">
        <v>0</v>
      </c>
      <c r="E56" s="268">
        <v>0</v>
      </c>
      <c r="F56" s="268">
        <v>0</v>
      </c>
      <c r="G56" s="268">
        <v>0</v>
      </c>
      <c r="H56" s="268">
        <v>0</v>
      </c>
      <c r="I56" s="267" t="s">
        <v>1900</v>
      </c>
      <c r="J56" s="267" t="s">
        <v>1900</v>
      </c>
      <c r="K56" s="267" t="s">
        <v>1900</v>
      </c>
    </row>
    <row r="57" spans="1:11" ht="23.25" customHeight="1">
      <c r="A57" s="247" t="s">
        <v>1137</v>
      </c>
      <c r="B57" s="276">
        <v>95</v>
      </c>
      <c r="C57" s="275" t="s">
        <v>1136</v>
      </c>
      <c r="D57" s="268">
        <v>0</v>
      </c>
      <c r="E57" s="268">
        <v>0</v>
      </c>
      <c r="F57" s="268">
        <v>0</v>
      </c>
      <c r="G57" s="268">
        <v>0</v>
      </c>
      <c r="H57" s="268">
        <v>0</v>
      </c>
      <c r="I57" s="267" t="s">
        <v>1900</v>
      </c>
      <c r="J57" s="267" t="s">
        <v>1900</v>
      </c>
      <c r="K57" s="267" t="s">
        <v>1900</v>
      </c>
    </row>
    <row r="58" spans="1:11" ht="23.25" customHeight="1">
      <c r="A58" s="247" t="s">
        <v>1460</v>
      </c>
      <c r="B58" s="276">
        <v>36</v>
      </c>
      <c r="C58" s="275" t="s">
        <v>1459</v>
      </c>
      <c r="D58" s="268">
        <v>0</v>
      </c>
      <c r="E58" s="268">
        <v>0</v>
      </c>
      <c r="F58" s="268">
        <v>0</v>
      </c>
      <c r="G58" s="268">
        <v>0</v>
      </c>
      <c r="H58" s="268">
        <v>0</v>
      </c>
      <c r="I58" s="267" t="s">
        <v>1900</v>
      </c>
      <c r="J58" s="267" t="s">
        <v>1900</v>
      </c>
      <c r="K58" s="267" t="s">
        <v>1900</v>
      </c>
    </row>
    <row r="59" spans="1:11" ht="23.25" customHeight="1">
      <c r="A59" s="247" t="s">
        <v>1355</v>
      </c>
      <c r="B59" s="276">
        <v>4</v>
      </c>
      <c r="C59" s="275" t="s">
        <v>1354</v>
      </c>
      <c r="D59" s="268">
        <v>534</v>
      </c>
      <c r="E59" s="268">
        <v>521</v>
      </c>
      <c r="F59" s="268">
        <v>71</v>
      </c>
      <c r="G59" s="268">
        <v>451</v>
      </c>
      <c r="H59" s="268">
        <v>59</v>
      </c>
      <c r="I59" s="268">
        <v>86.56</v>
      </c>
      <c r="J59" s="268">
        <v>83.1</v>
      </c>
      <c r="K59" s="268">
        <v>2.75</v>
      </c>
    </row>
    <row r="60" spans="1:11" ht="23.25" customHeight="1">
      <c r="A60" s="247" t="s">
        <v>1090</v>
      </c>
      <c r="B60" s="276">
        <v>10</v>
      </c>
      <c r="C60" s="275" t="s">
        <v>1089</v>
      </c>
      <c r="D60" s="268">
        <v>442</v>
      </c>
      <c r="E60" s="268">
        <v>439</v>
      </c>
      <c r="F60" s="268">
        <v>69</v>
      </c>
      <c r="G60" s="268">
        <v>378</v>
      </c>
      <c r="H60" s="268">
        <v>60</v>
      </c>
      <c r="I60" s="268">
        <v>86.1</v>
      </c>
      <c r="J60" s="268">
        <v>86.96</v>
      </c>
      <c r="K60" s="268">
        <v>2.99</v>
      </c>
    </row>
    <row r="61" spans="1:11" ht="23.25" customHeight="1">
      <c r="A61" s="247" t="s">
        <v>1069</v>
      </c>
      <c r="B61" s="276">
        <v>14</v>
      </c>
      <c r="C61" s="275" t="s">
        <v>1068</v>
      </c>
      <c r="D61" s="268">
        <v>633</v>
      </c>
      <c r="E61" s="268">
        <v>415</v>
      </c>
      <c r="F61" s="268">
        <v>82</v>
      </c>
      <c r="G61" s="268">
        <v>301</v>
      </c>
      <c r="H61" s="268">
        <v>51</v>
      </c>
      <c r="I61" s="268">
        <v>72.53</v>
      </c>
      <c r="J61" s="268">
        <v>62.2</v>
      </c>
      <c r="K61" s="268">
        <v>0.89</v>
      </c>
    </row>
    <row r="62" spans="1:11" ht="23.25" customHeight="1">
      <c r="A62" s="247" t="s">
        <v>664</v>
      </c>
      <c r="B62" s="276">
        <v>16</v>
      </c>
      <c r="C62" s="275" t="s">
        <v>663</v>
      </c>
      <c r="D62" s="268">
        <v>0</v>
      </c>
      <c r="E62" s="268">
        <v>0</v>
      </c>
      <c r="F62" s="268">
        <v>0</v>
      </c>
      <c r="G62" s="268">
        <v>0</v>
      </c>
      <c r="H62" s="268">
        <v>0</v>
      </c>
      <c r="I62" s="267" t="s">
        <v>1900</v>
      </c>
      <c r="J62" s="267" t="s">
        <v>1900</v>
      </c>
      <c r="K62" s="267" t="s">
        <v>1900</v>
      </c>
    </row>
    <row r="63" spans="1:11" ht="23.25" customHeight="1">
      <c r="A63" s="247" t="s">
        <v>605</v>
      </c>
      <c r="B63" s="276">
        <v>189</v>
      </c>
      <c r="C63" s="275" t="s">
        <v>604</v>
      </c>
      <c r="D63" s="268">
        <v>0</v>
      </c>
      <c r="E63" s="268">
        <v>0</v>
      </c>
      <c r="F63" s="268">
        <v>0</v>
      </c>
      <c r="G63" s="268">
        <v>0</v>
      </c>
      <c r="H63" s="268">
        <v>0</v>
      </c>
      <c r="I63" s="267" t="s">
        <v>1900</v>
      </c>
      <c r="J63" s="267" t="s">
        <v>1900</v>
      </c>
      <c r="K63" s="267" t="s">
        <v>1900</v>
      </c>
    </row>
    <row r="64" spans="1:11" ht="23.25" customHeight="1">
      <c r="A64" s="247" t="s">
        <v>807</v>
      </c>
      <c r="B64" s="276">
        <v>190</v>
      </c>
      <c r="C64" s="275" t="s">
        <v>806</v>
      </c>
      <c r="D64" s="268">
        <v>0</v>
      </c>
      <c r="E64" s="268">
        <v>0</v>
      </c>
      <c r="F64" s="268">
        <v>0</v>
      </c>
      <c r="G64" s="268">
        <v>0</v>
      </c>
      <c r="H64" s="268">
        <v>0</v>
      </c>
      <c r="I64" s="267" t="s">
        <v>1900</v>
      </c>
      <c r="J64" s="267" t="s">
        <v>1900</v>
      </c>
      <c r="K64" s="267" t="s">
        <v>1900</v>
      </c>
    </row>
    <row r="65" spans="1:11" ht="23.25" customHeight="1">
      <c r="A65" s="247" t="s">
        <v>1222</v>
      </c>
      <c r="B65" s="276">
        <v>191</v>
      </c>
      <c r="C65" s="275" t="s">
        <v>1221</v>
      </c>
      <c r="D65" s="268">
        <v>0</v>
      </c>
      <c r="E65" s="268">
        <v>0</v>
      </c>
      <c r="F65" s="268">
        <v>0</v>
      </c>
      <c r="G65" s="268">
        <v>0</v>
      </c>
      <c r="H65" s="268">
        <v>0</v>
      </c>
      <c r="I65" s="267" t="s">
        <v>1900</v>
      </c>
      <c r="J65" s="267" t="s">
        <v>1900</v>
      </c>
      <c r="K65" s="267" t="s">
        <v>1900</v>
      </c>
    </row>
    <row r="66" spans="1:11" ht="23.25" customHeight="1">
      <c r="A66" s="247" t="s">
        <v>485</v>
      </c>
      <c r="B66" s="276">
        <v>202</v>
      </c>
      <c r="C66" s="275" t="s">
        <v>484</v>
      </c>
      <c r="D66" s="268">
        <v>0</v>
      </c>
      <c r="E66" s="268">
        <v>0</v>
      </c>
      <c r="F66" s="268">
        <v>0</v>
      </c>
      <c r="G66" s="268">
        <v>0</v>
      </c>
      <c r="H66" s="268">
        <v>0</v>
      </c>
      <c r="I66" s="267" t="s">
        <v>1900</v>
      </c>
      <c r="J66" s="267" t="s">
        <v>1900</v>
      </c>
      <c r="K66" s="267" t="s">
        <v>1900</v>
      </c>
    </row>
    <row r="67" spans="1:11" ht="23.25" customHeight="1">
      <c r="A67" s="247" t="s">
        <v>854</v>
      </c>
      <c r="B67" s="276">
        <v>208</v>
      </c>
      <c r="C67" s="275" t="s">
        <v>853</v>
      </c>
      <c r="D67" s="268">
        <v>0</v>
      </c>
      <c r="E67" s="268">
        <v>0</v>
      </c>
      <c r="F67" s="268">
        <v>0</v>
      </c>
      <c r="G67" s="268">
        <v>0</v>
      </c>
      <c r="H67" s="268">
        <v>0</v>
      </c>
      <c r="I67" s="267" t="s">
        <v>1900</v>
      </c>
      <c r="J67" s="267" t="s">
        <v>1900</v>
      </c>
      <c r="K67" s="267" t="s">
        <v>1900</v>
      </c>
    </row>
    <row r="68" spans="1:11" ht="23.25" customHeight="1">
      <c r="A68" s="247" t="s">
        <v>323</v>
      </c>
      <c r="B68" s="276">
        <v>214</v>
      </c>
      <c r="C68" s="275" t="s">
        <v>322</v>
      </c>
      <c r="D68" s="268">
        <v>0</v>
      </c>
      <c r="E68" s="268">
        <v>0</v>
      </c>
      <c r="F68" s="268">
        <v>0</v>
      </c>
      <c r="G68" s="268">
        <v>0</v>
      </c>
      <c r="H68" s="268">
        <v>0</v>
      </c>
      <c r="I68" s="267" t="s">
        <v>1900</v>
      </c>
      <c r="J68" s="267" t="s">
        <v>1900</v>
      </c>
      <c r="K68" s="267" t="s">
        <v>1900</v>
      </c>
    </row>
    <row r="69" spans="1:11" ht="23.25" customHeight="1">
      <c r="A69" s="247" t="s">
        <v>1533</v>
      </c>
      <c r="B69" s="276">
        <v>223</v>
      </c>
      <c r="C69" s="275" t="s">
        <v>1532</v>
      </c>
      <c r="D69" s="268">
        <v>0</v>
      </c>
      <c r="E69" s="268">
        <v>0</v>
      </c>
      <c r="F69" s="268">
        <v>0</v>
      </c>
      <c r="G69" s="268">
        <v>0</v>
      </c>
      <c r="H69" s="268">
        <v>0</v>
      </c>
      <c r="I69" s="267" t="s">
        <v>1900</v>
      </c>
      <c r="J69" s="267" t="s">
        <v>1900</v>
      </c>
      <c r="K69" s="267" t="s">
        <v>1900</v>
      </c>
    </row>
    <row r="70" spans="1:11" ht="23.25" customHeight="1">
      <c r="A70" s="247" t="s">
        <v>837</v>
      </c>
      <c r="B70" s="276">
        <v>224</v>
      </c>
      <c r="C70" s="275" t="s">
        <v>836</v>
      </c>
      <c r="D70" s="268">
        <v>0</v>
      </c>
      <c r="E70" s="268">
        <v>0</v>
      </c>
      <c r="F70" s="268">
        <v>0</v>
      </c>
      <c r="G70" s="268">
        <v>0</v>
      </c>
      <c r="H70" s="268">
        <v>0</v>
      </c>
      <c r="I70" s="267" t="s">
        <v>1900</v>
      </c>
      <c r="J70" s="267" t="s">
        <v>1900</v>
      </c>
      <c r="K70" s="267" t="s">
        <v>1900</v>
      </c>
    </row>
    <row r="71" spans="1:11" ht="23.25" customHeight="1">
      <c r="A71" s="247" t="s">
        <v>963</v>
      </c>
      <c r="B71" s="276">
        <v>225</v>
      </c>
      <c r="C71" s="275" t="s">
        <v>962</v>
      </c>
      <c r="D71" s="268">
        <v>0</v>
      </c>
      <c r="E71" s="268">
        <v>0</v>
      </c>
      <c r="F71" s="268">
        <v>0</v>
      </c>
      <c r="G71" s="268">
        <v>0</v>
      </c>
      <c r="H71" s="268">
        <v>0</v>
      </c>
      <c r="I71" s="267" t="s">
        <v>1900</v>
      </c>
      <c r="J71" s="267" t="s">
        <v>1900</v>
      </c>
      <c r="K71" s="267" t="s">
        <v>1900</v>
      </c>
    </row>
    <row r="72" spans="1:11" ht="23.25" customHeight="1">
      <c r="A72" s="247" t="s">
        <v>2347</v>
      </c>
      <c r="B72" s="276">
        <v>530</v>
      </c>
      <c r="C72" s="275" t="s">
        <v>2348</v>
      </c>
      <c r="D72" s="268">
        <v>0</v>
      </c>
      <c r="E72" s="268">
        <v>0</v>
      </c>
      <c r="F72" s="268">
        <v>0</v>
      </c>
      <c r="G72" s="268">
        <v>0</v>
      </c>
      <c r="H72" s="268">
        <v>0</v>
      </c>
      <c r="I72" s="267" t="s">
        <v>1900</v>
      </c>
      <c r="J72" s="267" t="s">
        <v>1900</v>
      </c>
      <c r="K72" s="267" t="s">
        <v>1900</v>
      </c>
    </row>
    <row r="73" spans="1:11" ht="23.25" customHeight="1">
      <c r="A73" s="247" t="s">
        <v>2349</v>
      </c>
      <c r="B73" s="276">
        <v>102</v>
      </c>
      <c r="C73" s="275" t="s">
        <v>1244</v>
      </c>
      <c r="D73" s="268">
        <v>0</v>
      </c>
      <c r="E73" s="268">
        <v>0</v>
      </c>
      <c r="F73" s="268">
        <v>0</v>
      </c>
      <c r="G73" s="268">
        <v>0</v>
      </c>
      <c r="H73" s="268">
        <v>0</v>
      </c>
      <c r="I73" s="267" t="s">
        <v>1900</v>
      </c>
      <c r="J73" s="267" t="s">
        <v>1900</v>
      </c>
      <c r="K73" s="267" t="s">
        <v>1900</v>
      </c>
    </row>
    <row r="74" spans="1:11" ht="23.25" customHeight="1">
      <c r="A74" s="247" t="s">
        <v>1208</v>
      </c>
      <c r="B74" s="276">
        <v>103</v>
      </c>
      <c r="C74" s="275" t="s">
        <v>1207</v>
      </c>
      <c r="D74" s="268">
        <v>0</v>
      </c>
      <c r="E74" s="268">
        <v>0</v>
      </c>
      <c r="F74" s="268">
        <v>0</v>
      </c>
      <c r="G74" s="268">
        <v>0</v>
      </c>
      <c r="H74" s="268">
        <v>0</v>
      </c>
      <c r="I74" s="267" t="s">
        <v>1900</v>
      </c>
      <c r="J74" s="267" t="s">
        <v>1900</v>
      </c>
      <c r="K74" s="267" t="s">
        <v>1900</v>
      </c>
    </row>
    <row r="75" spans="1:11" ht="23.25" customHeight="1">
      <c r="A75" s="247" t="s">
        <v>677</v>
      </c>
      <c r="B75" s="276">
        <v>113</v>
      </c>
      <c r="C75" s="275" t="s">
        <v>676</v>
      </c>
      <c r="D75" s="268">
        <v>802</v>
      </c>
      <c r="E75" s="268">
        <v>762</v>
      </c>
      <c r="F75" s="268">
        <v>260</v>
      </c>
      <c r="G75" s="268">
        <v>81</v>
      </c>
      <c r="H75" s="268">
        <v>28</v>
      </c>
      <c r="I75" s="268">
        <v>10.63</v>
      </c>
      <c r="J75" s="268">
        <v>10.77</v>
      </c>
      <c r="K75" s="268">
        <v>0.17</v>
      </c>
    </row>
    <row r="76" spans="1:11" ht="23.25" customHeight="1">
      <c r="A76" s="247" t="s">
        <v>414</v>
      </c>
      <c r="B76" s="276">
        <v>118</v>
      </c>
      <c r="C76" s="275" t="s">
        <v>413</v>
      </c>
      <c r="D76" s="268">
        <v>0</v>
      </c>
      <c r="E76" s="268">
        <v>0</v>
      </c>
      <c r="F76" s="268">
        <v>0</v>
      </c>
      <c r="G76" s="268">
        <v>0</v>
      </c>
      <c r="H76" s="268">
        <v>0</v>
      </c>
      <c r="I76" s="267" t="s">
        <v>1900</v>
      </c>
      <c r="J76" s="267" t="s">
        <v>1900</v>
      </c>
      <c r="K76" s="267" t="s">
        <v>1900</v>
      </c>
    </row>
    <row r="77" spans="1:11" ht="23.25" customHeight="1">
      <c r="A77" s="247" t="s">
        <v>1079</v>
      </c>
      <c r="B77" s="276">
        <v>120</v>
      </c>
      <c r="C77" s="275" t="s">
        <v>1078</v>
      </c>
      <c r="D77" s="268">
        <v>0</v>
      </c>
      <c r="E77" s="268">
        <v>0</v>
      </c>
      <c r="F77" s="268">
        <v>0</v>
      </c>
      <c r="G77" s="268">
        <v>0</v>
      </c>
      <c r="H77" s="268">
        <v>0</v>
      </c>
      <c r="I77" s="267" t="s">
        <v>1900</v>
      </c>
      <c r="J77" s="267" t="s">
        <v>1900</v>
      </c>
      <c r="K77" s="267" t="s">
        <v>1900</v>
      </c>
    </row>
    <row r="78" spans="1:11" ht="23.25" customHeight="1">
      <c r="A78" s="247" t="s">
        <v>1268</v>
      </c>
      <c r="B78" s="276">
        <v>121</v>
      </c>
      <c r="C78" s="275" t="s">
        <v>1267</v>
      </c>
      <c r="D78" s="268">
        <v>689</v>
      </c>
      <c r="E78" s="268">
        <v>165</v>
      </c>
      <c r="F78" s="268">
        <v>46</v>
      </c>
      <c r="G78" s="268">
        <v>2</v>
      </c>
      <c r="H78" s="268">
        <v>1</v>
      </c>
      <c r="I78" s="268">
        <v>1.21</v>
      </c>
      <c r="J78" s="268">
        <v>2.17</v>
      </c>
      <c r="K78" s="268">
        <v>0.01</v>
      </c>
    </row>
    <row r="79" spans="1:11" ht="23.25" customHeight="1">
      <c r="A79" s="247" t="s">
        <v>1256</v>
      </c>
      <c r="B79" s="276">
        <v>130</v>
      </c>
      <c r="C79" s="275" t="s">
        <v>1255</v>
      </c>
      <c r="D79" s="268">
        <v>0</v>
      </c>
      <c r="E79" s="268">
        <v>0</v>
      </c>
      <c r="F79" s="268">
        <v>0</v>
      </c>
      <c r="G79" s="268">
        <v>0</v>
      </c>
      <c r="H79" s="268">
        <v>0</v>
      </c>
      <c r="I79" s="267" t="s">
        <v>1900</v>
      </c>
      <c r="J79" s="267" t="s">
        <v>1900</v>
      </c>
      <c r="K79" s="267" t="s">
        <v>1900</v>
      </c>
    </row>
    <row r="80" spans="1:11" ht="23.25" customHeight="1">
      <c r="A80" s="247" t="s">
        <v>616</v>
      </c>
      <c r="B80" s="276">
        <v>138</v>
      </c>
      <c r="C80" s="275" t="s">
        <v>615</v>
      </c>
      <c r="D80" s="268">
        <v>0</v>
      </c>
      <c r="E80" s="268">
        <v>0</v>
      </c>
      <c r="F80" s="268">
        <v>0</v>
      </c>
      <c r="G80" s="268">
        <v>0</v>
      </c>
      <c r="H80" s="268">
        <v>0</v>
      </c>
      <c r="I80" s="267" t="s">
        <v>1900</v>
      </c>
      <c r="J80" s="267" t="s">
        <v>1900</v>
      </c>
      <c r="K80" s="267" t="s">
        <v>1900</v>
      </c>
    </row>
    <row r="81" spans="1:11" ht="23.25" customHeight="1">
      <c r="A81" s="247" t="s">
        <v>1616</v>
      </c>
      <c r="B81" s="276">
        <v>141</v>
      </c>
      <c r="C81" s="275" t="s">
        <v>1615</v>
      </c>
      <c r="D81" s="268">
        <v>254</v>
      </c>
      <c r="E81" s="268">
        <v>251</v>
      </c>
      <c r="F81" s="268">
        <v>81</v>
      </c>
      <c r="G81" s="268">
        <v>244</v>
      </c>
      <c r="H81" s="268">
        <v>75</v>
      </c>
      <c r="I81" s="268">
        <v>97.21</v>
      </c>
      <c r="J81" s="268">
        <v>92.59</v>
      </c>
      <c r="K81" s="268">
        <v>4.04</v>
      </c>
    </row>
    <row r="82" spans="1:11" ht="23.25" customHeight="1">
      <c r="A82" s="247" t="s">
        <v>1235</v>
      </c>
      <c r="B82" s="276">
        <v>145</v>
      </c>
      <c r="C82" s="275" t="s">
        <v>1234</v>
      </c>
      <c r="D82" s="268">
        <v>636</v>
      </c>
      <c r="E82" s="268">
        <v>629</v>
      </c>
      <c r="F82" s="268">
        <v>123</v>
      </c>
      <c r="G82" s="268">
        <v>266</v>
      </c>
      <c r="H82" s="268">
        <v>56</v>
      </c>
      <c r="I82" s="268">
        <v>42.29</v>
      </c>
      <c r="J82" s="268">
        <v>45.53</v>
      </c>
      <c r="K82" s="268">
        <v>1.08</v>
      </c>
    </row>
    <row r="83" spans="1:11" ht="23.25" customHeight="1">
      <c r="A83" s="247" t="s">
        <v>1623</v>
      </c>
      <c r="B83" s="276">
        <v>360</v>
      </c>
      <c r="C83" s="275" t="s">
        <v>1622</v>
      </c>
      <c r="D83" s="268">
        <v>0</v>
      </c>
      <c r="E83" s="268">
        <v>0</v>
      </c>
      <c r="F83" s="268">
        <v>0</v>
      </c>
      <c r="G83" s="268">
        <v>0</v>
      </c>
      <c r="H83" s="268">
        <v>0</v>
      </c>
      <c r="I83" s="267" t="s">
        <v>1900</v>
      </c>
      <c r="J83" s="267" t="s">
        <v>1900</v>
      </c>
      <c r="K83" s="267" t="s">
        <v>1900</v>
      </c>
    </row>
    <row r="84" spans="1:11" ht="23.25" customHeight="1">
      <c r="A84" s="247" t="s">
        <v>1062</v>
      </c>
      <c r="B84" s="276">
        <v>367</v>
      </c>
      <c r="C84" s="275" t="s">
        <v>1061</v>
      </c>
      <c r="D84" s="268">
        <v>0</v>
      </c>
      <c r="E84" s="268">
        <v>0</v>
      </c>
      <c r="F84" s="268">
        <v>0</v>
      </c>
      <c r="G84" s="268">
        <v>0</v>
      </c>
      <c r="H84" s="268">
        <v>0</v>
      </c>
      <c r="I84" s="267" t="s">
        <v>1900</v>
      </c>
      <c r="J84" s="267" t="s">
        <v>1900</v>
      </c>
      <c r="K84" s="267" t="s">
        <v>1900</v>
      </c>
    </row>
    <row r="85" spans="1:11" ht="23.25" customHeight="1">
      <c r="A85" s="247" t="s">
        <v>734</v>
      </c>
      <c r="B85" s="276">
        <v>334</v>
      </c>
      <c r="C85" s="275" t="s">
        <v>733</v>
      </c>
      <c r="D85" s="268">
        <v>0</v>
      </c>
      <c r="E85" s="268">
        <v>0</v>
      </c>
      <c r="F85" s="268">
        <v>0</v>
      </c>
      <c r="G85" s="268">
        <v>0</v>
      </c>
      <c r="H85" s="268">
        <v>0</v>
      </c>
      <c r="I85" s="267" t="s">
        <v>1900</v>
      </c>
      <c r="J85" s="267" t="s">
        <v>1900</v>
      </c>
      <c r="K85" s="267" t="s">
        <v>1900</v>
      </c>
    </row>
    <row r="86" spans="1:11" ht="23.25" customHeight="1">
      <c r="A86" s="247" t="s">
        <v>751</v>
      </c>
      <c r="B86" s="276">
        <v>335</v>
      </c>
      <c r="C86" s="275" t="s">
        <v>750</v>
      </c>
      <c r="D86" s="268">
        <v>83</v>
      </c>
      <c r="E86" s="268">
        <v>70</v>
      </c>
      <c r="F86" s="268">
        <v>23</v>
      </c>
      <c r="G86" s="268">
        <v>40</v>
      </c>
      <c r="H86" s="268">
        <v>13</v>
      </c>
      <c r="I86" s="268">
        <v>57.14</v>
      </c>
      <c r="J86" s="268">
        <v>56.52</v>
      </c>
      <c r="K86" s="268">
        <v>1.88</v>
      </c>
    </row>
    <row r="87" spans="1:11" ht="23.25" customHeight="1">
      <c r="A87" s="247" t="s">
        <v>754</v>
      </c>
      <c r="B87" s="276">
        <v>336</v>
      </c>
      <c r="C87" s="275" t="s">
        <v>753</v>
      </c>
      <c r="D87" s="268">
        <v>0</v>
      </c>
      <c r="E87" s="268">
        <v>0</v>
      </c>
      <c r="F87" s="268">
        <v>0</v>
      </c>
      <c r="G87" s="268">
        <v>0</v>
      </c>
      <c r="H87" s="268">
        <v>0</v>
      </c>
      <c r="I87" s="267" t="s">
        <v>1900</v>
      </c>
      <c r="J87" s="267" t="s">
        <v>1900</v>
      </c>
      <c r="K87" s="267" t="s">
        <v>1900</v>
      </c>
    </row>
    <row r="88" spans="1:11" ht="23.25" customHeight="1">
      <c r="A88" s="247" t="s">
        <v>1557</v>
      </c>
      <c r="B88" s="276">
        <v>342</v>
      </c>
      <c r="C88" s="275" t="s">
        <v>1556</v>
      </c>
      <c r="D88" s="268">
        <v>0</v>
      </c>
      <c r="E88" s="268">
        <v>0</v>
      </c>
      <c r="F88" s="268">
        <v>0</v>
      </c>
      <c r="G88" s="268">
        <v>0</v>
      </c>
      <c r="H88" s="268">
        <v>0</v>
      </c>
      <c r="I88" s="267" t="s">
        <v>1900</v>
      </c>
      <c r="J88" s="267" t="s">
        <v>1900</v>
      </c>
      <c r="K88" s="267" t="s">
        <v>1900</v>
      </c>
    </row>
    <row r="89" spans="1:11" ht="23.25" customHeight="1">
      <c r="A89" s="247" t="s">
        <v>1025</v>
      </c>
      <c r="B89" s="276">
        <v>347</v>
      </c>
      <c r="C89" s="275" t="s">
        <v>1024</v>
      </c>
      <c r="D89" s="268">
        <v>0</v>
      </c>
      <c r="E89" s="268">
        <v>0</v>
      </c>
      <c r="F89" s="268">
        <v>0</v>
      </c>
      <c r="G89" s="268">
        <v>0</v>
      </c>
      <c r="H89" s="268">
        <v>0</v>
      </c>
      <c r="I89" s="267" t="s">
        <v>1900</v>
      </c>
      <c r="J89" s="267" t="s">
        <v>1900</v>
      </c>
      <c r="K89" s="267" t="s">
        <v>1900</v>
      </c>
    </row>
    <row r="90" spans="1:11" ht="23.25" customHeight="1">
      <c r="A90" s="247" t="s">
        <v>1258</v>
      </c>
      <c r="B90" s="276">
        <v>267</v>
      </c>
      <c r="C90" s="275" t="s">
        <v>1257</v>
      </c>
      <c r="D90" s="268">
        <v>0</v>
      </c>
      <c r="E90" s="268">
        <v>0</v>
      </c>
      <c r="F90" s="268">
        <v>0</v>
      </c>
      <c r="G90" s="268">
        <v>0</v>
      </c>
      <c r="H90" s="268">
        <v>0</v>
      </c>
      <c r="I90" s="267" t="s">
        <v>1900</v>
      </c>
      <c r="J90" s="267" t="s">
        <v>1900</v>
      </c>
      <c r="K90" s="267" t="s">
        <v>1900</v>
      </c>
    </row>
    <row r="91" spans="1:11" ht="23.25" customHeight="1">
      <c r="A91" s="247" t="s">
        <v>1551</v>
      </c>
      <c r="B91" s="276">
        <v>287</v>
      </c>
      <c r="C91" s="275" t="s">
        <v>1550</v>
      </c>
      <c r="D91" s="268">
        <v>0</v>
      </c>
      <c r="E91" s="268">
        <v>0</v>
      </c>
      <c r="F91" s="268">
        <v>0</v>
      </c>
      <c r="G91" s="268">
        <v>0</v>
      </c>
      <c r="H91" s="268">
        <v>0</v>
      </c>
      <c r="I91" s="267" t="s">
        <v>1900</v>
      </c>
      <c r="J91" s="267" t="s">
        <v>1900</v>
      </c>
      <c r="K91" s="267" t="s">
        <v>1900</v>
      </c>
    </row>
    <row r="92" spans="1:11" ht="23.25" customHeight="1">
      <c r="A92" s="247" t="s">
        <v>845</v>
      </c>
      <c r="B92" s="276">
        <v>304</v>
      </c>
      <c r="C92" s="275" t="s">
        <v>844</v>
      </c>
      <c r="D92" s="268">
        <v>0</v>
      </c>
      <c r="E92" s="268">
        <v>0</v>
      </c>
      <c r="F92" s="268">
        <v>0</v>
      </c>
      <c r="G92" s="268">
        <v>0</v>
      </c>
      <c r="H92" s="268">
        <v>0</v>
      </c>
      <c r="I92" s="267" t="s">
        <v>1900</v>
      </c>
      <c r="J92" s="267" t="s">
        <v>1900</v>
      </c>
      <c r="K92" s="267" t="s">
        <v>1900</v>
      </c>
    </row>
    <row r="93" spans="1:11" ht="23.25" customHeight="1">
      <c r="A93" s="247" t="s">
        <v>748</v>
      </c>
      <c r="B93" s="276">
        <v>308</v>
      </c>
      <c r="C93" s="275" t="s">
        <v>747</v>
      </c>
      <c r="D93" s="268">
        <v>0</v>
      </c>
      <c r="E93" s="268">
        <v>0</v>
      </c>
      <c r="F93" s="268">
        <v>0</v>
      </c>
      <c r="G93" s="268">
        <v>0</v>
      </c>
      <c r="H93" s="268">
        <v>0</v>
      </c>
      <c r="I93" s="267" t="s">
        <v>1900</v>
      </c>
      <c r="J93" s="267" t="s">
        <v>1900</v>
      </c>
      <c r="K93" s="267" t="s">
        <v>1900</v>
      </c>
    </row>
    <row r="94" spans="1:11" ht="23.25" customHeight="1">
      <c r="A94" s="247" t="s">
        <v>764</v>
      </c>
      <c r="B94" s="276">
        <v>236</v>
      </c>
      <c r="C94" s="275" t="s">
        <v>763</v>
      </c>
      <c r="D94" s="268">
        <v>0</v>
      </c>
      <c r="E94" s="268">
        <v>0</v>
      </c>
      <c r="F94" s="268">
        <v>0</v>
      </c>
      <c r="G94" s="268">
        <v>0</v>
      </c>
      <c r="H94" s="268">
        <v>0</v>
      </c>
      <c r="I94" s="267" t="s">
        <v>1900</v>
      </c>
      <c r="J94" s="267" t="s">
        <v>1900</v>
      </c>
      <c r="K94" s="267" t="s">
        <v>1900</v>
      </c>
    </row>
    <row r="95" spans="1:11" ht="23.25" customHeight="1">
      <c r="A95" s="247" t="s">
        <v>841</v>
      </c>
      <c r="B95" s="276">
        <v>237</v>
      </c>
      <c r="C95" s="275" t="s">
        <v>840</v>
      </c>
      <c r="D95" s="268">
        <v>0</v>
      </c>
      <c r="E95" s="268">
        <v>0</v>
      </c>
      <c r="F95" s="268">
        <v>0</v>
      </c>
      <c r="G95" s="268">
        <v>0</v>
      </c>
      <c r="H95" s="268">
        <v>0</v>
      </c>
      <c r="I95" s="267" t="s">
        <v>1900</v>
      </c>
      <c r="J95" s="267" t="s">
        <v>1900</v>
      </c>
      <c r="K95" s="267" t="s">
        <v>1900</v>
      </c>
    </row>
    <row r="96" spans="1:11" ht="23.25" customHeight="1">
      <c r="A96" s="247" t="s">
        <v>1345</v>
      </c>
      <c r="B96" s="276">
        <v>245</v>
      </c>
      <c r="C96" s="275" t="s">
        <v>1344</v>
      </c>
      <c r="D96" s="268">
        <v>0</v>
      </c>
      <c r="E96" s="268">
        <v>0</v>
      </c>
      <c r="F96" s="268">
        <v>0</v>
      </c>
      <c r="G96" s="268">
        <v>0</v>
      </c>
      <c r="H96" s="268">
        <v>0</v>
      </c>
      <c r="I96" s="267" t="s">
        <v>1900</v>
      </c>
      <c r="J96" s="267" t="s">
        <v>1900</v>
      </c>
      <c r="K96" s="267" t="s">
        <v>1900</v>
      </c>
    </row>
    <row r="97" spans="1:11" ht="23.25" customHeight="1">
      <c r="A97" s="247" t="s">
        <v>1633</v>
      </c>
      <c r="B97" s="276">
        <v>246</v>
      </c>
      <c r="C97" s="275" t="s">
        <v>1632</v>
      </c>
      <c r="D97" s="268">
        <v>0</v>
      </c>
      <c r="E97" s="268">
        <v>0</v>
      </c>
      <c r="F97" s="268">
        <v>0</v>
      </c>
      <c r="G97" s="268">
        <v>0</v>
      </c>
      <c r="H97" s="268">
        <v>0</v>
      </c>
      <c r="I97" s="267" t="s">
        <v>1900</v>
      </c>
      <c r="J97" s="267" t="s">
        <v>1900</v>
      </c>
      <c r="K97" s="267" t="s">
        <v>1900</v>
      </c>
    </row>
    <row r="98" spans="1:11" ht="23.25" customHeight="1">
      <c r="A98" s="247" t="s">
        <v>1452</v>
      </c>
      <c r="B98" s="276">
        <v>45</v>
      </c>
      <c r="C98" s="275" t="s">
        <v>1451</v>
      </c>
      <c r="D98" s="268">
        <v>288</v>
      </c>
      <c r="E98" s="268">
        <v>284</v>
      </c>
      <c r="F98" s="268">
        <v>26</v>
      </c>
      <c r="G98" s="268">
        <v>212</v>
      </c>
      <c r="H98" s="268">
        <v>21</v>
      </c>
      <c r="I98" s="268">
        <v>74.650000000000006</v>
      </c>
      <c r="J98" s="268">
        <v>80.77</v>
      </c>
      <c r="K98" s="268">
        <v>2.4</v>
      </c>
    </row>
    <row r="99" spans="1:11" ht="23.25" customHeight="1">
      <c r="A99" s="247" t="s">
        <v>1303</v>
      </c>
      <c r="B99" s="276">
        <v>47</v>
      </c>
      <c r="C99" s="275" t="s">
        <v>1302</v>
      </c>
      <c r="D99" s="268">
        <v>443</v>
      </c>
      <c r="E99" s="268">
        <v>442</v>
      </c>
      <c r="F99" s="268">
        <v>89</v>
      </c>
      <c r="G99" s="268">
        <v>332</v>
      </c>
      <c r="H99" s="268">
        <v>74</v>
      </c>
      <c r="I99" s="268">
        <v>75.11</v>
      </c>
      <c r="J99" s="268">
        <v>83.15</v>
      </c>
      <c r="K99" s="268">
        <v>1.68</v>
      </c>
    </row>
    <row r="100" spans="1:11" ht="23.25" customHeight="1">
      <c r="A100" s="247" t="s">
        <v>1177</v>
      </c>
      <c r="B100" s="276">
        <v>49</v>
      </c>
      <c r="C100" s="275" t="s">
        <v>1176</v>
      </c>
      <c r="D100" s="268">
        <v>994</v>
      </c>
      <c r="E100" s="268">
        <v>983</v>
      </c>
      <c r="F100" s="268">
        <v>84</v>
      </c>
      <c r="G100" s="268">
        <v>25</v>
      </c>
      <c r="H100" s="268">
        <v>2</v>
      </c>
      <c r="I100" s="268">
        <v>2.54</v>
      </c>
      <c r="J100" s="268">
        <v>2.38</v>
      </c>
      <c r="K100" s="268">
        <v>0.05</v>
      </c>
    </row>
    <row r="101" spans="1:11" ht="23.25" customHeight="1">
      <c r="A101" s="247" t="s">
        <v>869</v>
      </c>
      <c r="B101" s="276">
        <v>57</v>
      </c>
      <c r="C101" s="275" t="s">
        <v>868</v>
      </c>
      <c r="D101" s="268">
        <v>0</v>
      </c>
      <c r="E101" s="268">
        <v>0</v>
      </c>
      <c r="F101" s="268">
        <v>0</v>
      </c>
      <c r="G101" s="268">
        <v>0</v>
      </c>
      <c r="H101" s="268">
        <v>0</v>
      </c>
      <c r="I101" s="267" t="s">
        <v>1900</v>
      </c>
      <c r="J101" s="267" t="s">
        <v>1900</v>
      </c>
      <c r="K101" s="267" t="s">
        <v>1900</v>
      </c>
    </row>
    <row r="102" spans="1:11" ht="23.25" customHeight="1">
      <c r="A102" s="247" t="s">
        <v>939</v>
      </c>
      <c r="B102" s="276">
        <v>59</v>
      </c>
      <c r="C102" s="275" t="s">
        <v>938</v>
      </c>
      <c r="D102" s="268">
        <v>0</v>
      </c>
      <c r="E102" s="268">
        <v>0</v>
      </c>
      <c r="F102" s="268">
        <v>0</v>
      </c>
      <c r="G102" s="268">
        <v>0</v>
      </c>
      <c r="H102" s="268">
        <v>0</v>
      </c>
      <c r="I102" s="267" t="s">
        <v>1900</v>
      </c>
      <c r="J102" s="267" t="s">
        <v>1900</v>
      </c>
      <c r="K102" s="267" t="s">
        <v>1900</v>
      </c>
    </row>
    <row r="103" spans="1:11" ht="23.25" customHeight="1">
      <c r="A103" s="247" t="s">
        <v>1537</v>
      </c>
      <c r="B103" s="276">
        <v>63</v>
      </c>
      <c r="C103" s="275" t="s">
        <v>1536</v>
      </c>
      <c r="D103" s="268">
        <v>588</v>
      </c>
      <c r="E103" s="268">
        <v>561</v>
      </c>
      <c r="F103" s="268">
        <v>91</v>
      </c>
      <c r="G103" s="268">
        <v>441</v>
      </c>
      <c r="H103" s="268">
        <v>79</v>
      </c>
      <c r="I103" s="268">
        <v>78.61</v>
      </c>
      <c r="J103" s="268">
        <v>86.81</v>
      </c>
      <c r="K103" s="268">
        <v>2.04</v>
      </c>
    </row>
    <row r="104" spans="1:11" ht="23.25" customHeight="1">
      <c r="A104" s="247" t="s">
        <v>1228</v>
      </c>
      <c r="B104" s="276">
        <v>84</v>
      </c>
      <c r="C104" s="275" t="s">
        <v>1227</v>
      </c>
      <c r="D104" s="268">
        <v>731</v>
      </c>
      <c r="E104" s="268">
        <v>723</v>
      </c>
      <c r="F104" s="268">
        <v>128</v>
      </c>
      <c r="G104" s="268">
        <v>472</v>
      </c>
      <c r="H104" s="268">
        <v>94</v>
      </c>
      <c r="I104" s="268">
        <v>65.28</v>
      </c>
      <c r="J104" s="268">
        <v>73.44</v>
      </c>
      <c r="K104" s="268">
        <v>0.88</v>
      </c>
    </row>
    <row r="105" spans="1:11" ht="23.25" customHeight="1">
      <c r="A105" s="247" t="s">
        <v>1238</v>
      </c>
      <c r="B105" s="276">
        <v>88</v>
      </c>
      <c r="C105" s="275" t="s">
        <v>1237</v>
      </c>
      <c r="D105" s="268">
        <v>580</v>
      </c>
      <c r="E105" s="268">
        <v>568</v>
      </c>
      <c r="F105" s="268">
        <v>98</v>
      </c>
      <c r="G105" s="268">
        <v>253</v>
      </c>
      <c r="H105" s="268">
        <v>57</v>
      </c>
      <c r="I105" s="268">
        <v>44.54</v>
      </c>
      <c r="J105" s="268">
        <v>58.16</v>
      </c>
      <c r="K105" s="268">
        <v>0.49</v>
      </c>
    </row>
    <row r="106" spans="1:11" ht="23.25" customHeight="1">
      <c r="A106" s="247" t="s">
        <v>2350</v>
      </c>
      <c r="B106" s="276">
        <v>93</v>
      </c>
      <c r="C106" s="275" t="s">
        <v>1425</v>
      </c>
      <c r="D106" s="268">
        <v>0</v>
      </c>
      <c r="E106" s="268">
        <v>0</v>
      </c>
      <c r="F106" s="268">
        <v>0</v>
      </c>
      <c r="G106" s="268">
        <v>0</v>
      </c>
      <c r="H106" s="268">
        <v>0</v>
      </c>
      <c r="I106" s="267" t="s">
        <v>1900</v>
      </c>
      <c r="J106" s="267" t="s">
        <v>1900</v>
      </c>
      <c r="K106" s="267" t="s">
        <v>1900</v>
      </c>
    </row>
    <row r="107" spans="1:11" ht="23.25" customHeight="1">
      <c r="A107" s="247" t="s">
        <v>1211</v>
      </c>
      <c r="B107" s="276">
        <v>28</v>
      </c>
      <c r="C107" s="275" t="s">
        <v>1210</v>
      </c>
      <c r="D107" s="268">
        <v>0</v>
      </c>
      <c r="E107" s="268">
        <v>0</v>
      </c>
      <c r="F107" s="268">
        <v>0</v>
      </c>
      <c r="G107" s="268">
        <v>0</v>
      </c>
      <c r="H107" s="268">
        <v>0</v>
      </c>
      <c r="I107" s="267" t="s">
        <v>1900</v>
      </c>
      <c r="J107" s="267" t="s">
        <v>1900</v>
      </c>
      <c r="K107" s="267" t="s">
        <v>1900</v>
      </c>
    </row>
    <row r="108" spans="1:11" ht="23.25" customHeight="1">
      <c r="A108" s="247" t="s">
        <v>652</v>
      </c>
      <c r="B108" s="276">
        <v>32</v>
      </c>
      <c r="C108" s="275" t="s">
        <v>651</v>
      </c>
      <c r="D108" s="268">
        <v>612</v>
      </c>
      <c r="E108" s="268">
        <v>562</v>
      </c>
      <c r="F108" s="268">
        <v>80</v>
      </c>
      <c r="G108" s="268">
        <v>529</v>
      </c>
      <c r="H108" s="268">
        <v>76</v>
      </c>
      <c r="I108" s="268">
        <v>94.13</v>
      </c>
      <c r="J108" s="268">
        <v>95</v>
      </c>
      <c r="K108" s="268">
        <v>3.88</v>
      </c>
    </row>
    <row r="109" spans="1:11" ht="23.25" customHeight="1">
      <c r="A109" s="247" t="s">
        <v>864</v>
      </c>
      <c r="B109" s="276">
        <v>34</v>
      </c>
      <c r="C109" s="275" t="s">
        <v>863</v>
      </c>
      <c r="D109" s="268">
        <v>468</v>
      </c>
      <c r="E109" s="268">
        <v>431</v>
      </c>
      <c r="F109" s="268">
        <v>81</v>
      </c>
      <c r="G109" s="268">
        <v>323</v>
      </c>
      <c r="H109" s="268">
        <v>68</v>
      </c>
      <c r="I109" s="268">
        <v>74.94</v>
      </c>
      <c r="J109" s="268">
        <v>83.95</v>
      </c>
      <c r="K109" s="268">
        <v>1.9</v>
      </c>
    </row>
    <row r="110" spans="1:11" ht="23.25" customHeight="1">
      <c r="A110" s="247" t="s">
        <v>2351</v>
      </c>
      <c r="B110" s="276">
        <v>11</v>
      </c>
      <c r="C110" s="275" t="s">
        <v>755</v>
      </c>
      <c r="D110" s="268">
        <v>148</v>
      </c>
      <c r="E110" s="268">
        <v>133</v>
      </c>
      <c r="F110" s="268">
        <v>19</v>
      </c>
      <c r="G110" s="268">
        <v>101</v>
      </c>
      <c r="H110" s="268">
        <v>14</v>
      </c>
      <c r="I110" s="268">
        <v>75.94</v>
      </c>
      <c r="J110" s="268">
        <v>73.680000000000007</v>
      </c>
      <c r="K110" s="268">
        <v>2.54</v>
      </c>
    </row>
    <row r="111" spans="1:11" ht="23.25" customHeight="1">
      <c r="A111" s="247" t="s">
        <v>1216</v>
      </c>
      <c r="B111" s="276">
        <v>183</v>
      </c>
      <c r="C111" s="275" t="s">
        <v>1215</v>
      </c>
      <c r="D111" s="268">
        <v>0</v>
      </c>
      <c r="E111" s="268">
        <v>0</v>
      </c>
      <c r="F111" s="268">
        <v>0</v>
      </c>
      <c r="G111" s="268">
        <v>0</v>
      </c>
      <c r="H111" s="268">
        <v>0</v>
      </c>
      <c r="I111" s="267" t="s">
        <v>1900</v>
      </c>
      <c r="J111" s="267" t="s">
        <v>1900</v>
      </c>
      <c r="K111" s="267" t="s">
        <v>1900</v>
      </c>
    </row>
    <row r="112" spans="1:11" ht="23.25" customHeight="1">
      <c r="A112" s="247" t="s">
        <v>1033</v>
      </c>
      <c r="B112" s="276">
        <v>184</v>
      </c>
      <c r="C112" s="275" t="s">
        <v>1032</v>
      </c>
      <c r="D112" s="268">
        <v>0</v>
      </c>
      <c r="E112" s="268">
        <v>0</v>
      </c>
      <c r="F112" s="268">
        <v>0</v>
      </c>
      <c r="G112" s="268">
        <v>0</v>
      </c>
      <c r="H112" s="268">
        <v>0</v>
      </c>
      <c r="I112" s="267" t="s">
        <v>1900</v>
      </c>
      <c r="J112" s="267" t="s">
        <v>1900</v>
      </c>
      <c r="K112" s="267" t="s">
        <v>1900</v>
      </c>
    </row>
    <row r="113" spans="1:11" ht="23.25" customHeight="1">
      <c r="A113" s="247" t="s">
        <v>377</v>
      </c>
      <c r="B113" s="276">
        <v>185</v>
      </c>
      <c r="C113" s="275" t="s">
        <v>376</v>
      </c>
      <c r="D113" s="268">
        <v>2</v>
      </c>
      <c r="E113" s="268">
        <v>2</v>
      </c>
      <c r="F113" s="268">
        <v>2</v>
      </c>
      <c r="G113" s="268">
        <v>0</v>
      </c>
      <c r="H113" s="268">
        <v>0</v>
      </c>
      <c r="I113" s="268">
        <v>0</v>
      </c>
      <c r="J113" s="268">
        <v>0</v>
      </c>
      <c r="K113" s="268">
        <v>0</v>
      </c>
    </row>
    <row r="114" spans="1:11" ht="23.25" customHeight="1">
      <c r="A114" s="247" t="s">
        <v>449</v>
      </c>
      <c r="B114" s="276">
        <v>187</v>
      </c>
      <c r="C114" s="275" t="s">
        <v>448</v>
      </c>
      <c r="D114" s="268">
        <v>151</v>
      </c>
      <c r="E114" s="268">
        <v>151</v>
      </c>
      <c r="F114" s="268">
        <v>66</v>
      </c>
      <c r="G114" s="268">
        <v>1</v>
      </c>
      <c r="H114" s="268">
        <v>0</v>
      </c>
      <c r="I114" s="268">
        <v>0.66</v>
      </c>
      <c r="J114" s="268">
        <v>0</v>
      </c>
      <c r="K114" s="268">
        <v>0.02</v>
      </c>
    </row>
    <row r="115" spans="1:11" ht="23.25" customHeight="1">
      <c r="A115" s="247" t="s">
        <v>1455</v>
      </c>
      <c r="B115" s="276">
        <v>192</v>
      </c>
      <c r="C115" s="275" t="s">
        <v>1454</v>
      </c>
      <c r="D115" s="268">
        <v>211</v>
      </c>
      <c r="E115" s="268">
        <v>208</v>
      </c>
      <c r="F115" s="268">
        <v>30</v>
      </c>
      <c r="G115" s="268">
        <v>3</v>
      </c>
      <c r="H115" s="268">
        <v>2</v>
      </c>
      <c r="I115" s="268">
        <v>1.44</v>
      </c>
      <c r="J115" s="268">
        <v>6.67</v>
      </c>
      <c r="K115" s="268">
        <v>0.02</v>
      </c>
    </row>
    <row r="116" spans="1:11" ht="23.25" customHeight="1">
      <c r="A116" s="247" t="s">
        <v>518</v>
      </c>
      <c r="B116" s="276">
        <v>198</v>
      </c>
      <c r="C116" s="275" t="s">
        <v>517</v>
      </c>
      <c r="D116" s="268">
        <v>0</v>
      </c>
      <c r="E116" s="268">
        <v>0</v>
      </c>
      <c r="F116" s="268">
        <v>0</v>
      </c>
      <c r="G116" s="268">
        <v>0</v>
      </c>
      <c r="H116" s="268">
        <v>0</v>
      </c>
      <c r="I116" s="267" t="s">
        <v>1900</v>
      </c>
      <c r="J116" s="267" t="s">
        <v>1900</v>
      </c>
      <c r="K116" s="267" t="s">
        <v>1900</v>
      </c>
    </row>
    <row r="117" spans="1:11" ht="23.25" customHeight="1">
      <c r="A117" s="247" t="s">
        <v>2352</v>
      </c>
      <c r="B117" s="276">
        <v>204</v>
      </c>
      <c r="C117" s="275" t="s">
        <v>1296</v>
      </c>
      <c r="D117" s="268">
        <v>0</v>
      </c>
      <c r="E117" s="268">
        <v>0</v>
      </c>
      <c r="F117" s="268">
        <v>0</v>
      </c>
      <c r="G117" s="268">
        <v>0</v>
      </c>
      <c r="H117" s="268">
        <v>0</v>
      </c>
      <c r="I117" s="267" t="s">
        <v>1900</v>
      </c>
      <c r="J117" s="267" t="s">
        <v>1900</v>
      </c>
      <c r="K117" s="267" t="s">
        <v>1900</v>
      </c>
    </row>
    <row r="118" spans="1:11" ht="23.25" customHeight="1">
      <c r="A118" s="247" t="s">
        <v>1398</v>
      </c>
      <c r="B118" s="276">
        <v>218</v>
      </c>
      <c r="C118" s="275" t="s">
        <v>1397</v>
      </c>
      <c r="D118" s="268">
        <v>0</v>
      </c>
      <c r="E118" s="268">
        <v>0</v>
      </c>
      <c r="F118" s="268">
        <v>0</v>
      </c>
      <c r="G118" s="268">
        <v>0</v>
      </c>
      <c r="H118" s="268">
        <v>0</v>
      </c>
      <c r="I118" s="267" t="s">
        <v>1900</v>
      </c>
      <c r="J118" s="267" t="s">
        <v>1900</v>
      </c>
      <c r="K118" s="267" t="s">
        <v>1900</v>
      </c>
    </row>
    <row r="119" spans="1:11" ht="23.25" customHeight="1">
      <c r="A119" s="247" t="s">
        <v>1666</v>
      </c>
      <c r="B119" s="276">
        <v>174</v>
      </c>
      <c r="C119" s="275" t="s">
        <v>1665</v>
      </c>
      <c r="D119" s="268">
        <v>0</v>
      </c>
      <c r="E119" s="268">
        <v>0</v>
      </c>
      <c r="F119" s="268">
        <v>0</v>
      </c>
      <c r="G119" s="268">
        <v>0</v>
      </c>
      <c r="H119" s="268">
        <v>0</v>
      </c>
      <c r="I119" s="267" t="s">
        <v>1900</v>
      </c>
      <c r="J119" s="267" t="s">
        <v>1900</v>
      </c>
      <c r="K119" s="267" t="s">
        <v>1900</v>
      </c>
    </row>
    <row r="120" spans="1:11" ht="23.25" customHeight="1">
      <c r="A120" s="247" t="s">
        <v>1521</v>
      </c>
      <c r="B120" s="276">
        <v>97</v>
      </c>
      <c r="C120" s="275" t="s">
        <v>1520</v>
      </c>
      <c r="D120" s="268">
        <v>877</v>
      </c>
      <c r="E120" s="268">
        <v>500</v>
      </c>
      <c r="F120" s="268">
        <v>101</v>
      </c>
      <c r="G120" s="268">
        <v>271</v>
      </c>
      <c r="H120" s="268">
        <v>54</v>
      </c>
      <c r="I120" s="268">
        <v>54.2</v>
      </c>
      <c r="J120" s="268">
        <v>53.47</v>
      </c>
      <c r="K120" s="268">
        <v>0.31</v>
      </c>
    </row>
    <row r="121" spans="1:11" ht="23.25" customHeight="1">
      <c r="A121" s="247" t="s">
        <v>2353</v>
      </c>
      <c r="B121" s="276">
        <v>516</v>
      </c>
      <c r="C121" s="275" t="s">
        <v>1378</v>
      </c>
      <c r="D121" s="268">
        <v>0</v>
      </c>
      <c r="E121" s="268">
        <v>0</v>
      </c>
      <c r="F121" s="268">
        <v>0</v>
      </c>
      <c r="G121" s="268">
        <v>0</v>
      </c>
      <c r="H121" s="268">
        <v>0</v>
      </c>
      <c r="I121" s="267" t="s">
        <v>1900</v>
      </c>
      <c r="J121" s="267" t="s">
        <v>1900</v>
      </c>
      <c r="K121" s="267" t="s">
        <v>1900</v>
      </c>
    </row>
    <row r="122" spans="1:11" ht="23.25" customHeight="1">
      <c r="A122" s="247" t="s">
        <v>821</v>
      </c>
      <c r="B122" s="276">
        <v>582</v>
      </c>
      <c r="C122" s="275" t="s">
        <v>820</v>
      </c>
      <c r="D122" s="268">
        <v>0</v>
      </c>
      <c r="E122" s="268">
        <v>0</v>
      </c>
      <c r="F122" s="268">
        <v>0</v>
      </c>
      <c r="G122" s="268">
        <v>0</v>
      </c>
      <c r="H122" s="268">
        <v>0</v>
      </c>
      <c r="I122" s="267" t="s">
        <v>1900</v>
      </c>
      <c r="J122" s="267" t="s">
        <v>1900</v>
      </c>
      <c r="K122" s="267" t="s">
        <v>1900</v>
      </c>
    </row>
    <row r="123" spans="1:11" ht="23.25" customHeight="1">
      <c r="A123" s="247" t="s">
        <v>1416</v>
      </c>
      <c r="B123" s="276">
        <v>99</v>
      </c>
      <c r="C123" s="275" t="s">
        <v>1415</v>
      </c>
      <c r="D123" s="268">
        <v>0</v>
      </c>
      <c r="E123" s="268">
        <v>0</v>
      </c>
      <c r="F123" s="268">
        <v>0</v>
      </c>
      <c r="G123" s="268">
        <v>0</v>
      </c>
      <c r="H123" s="268">
        <v>0</v>
      </c>
      <c r="I123" s="267" t="s">
        <v>1900</v>
      </c>
      <c r="J123" s="267" t="s">
        <v>1900</v>
      </c>
      <c r="K123" s="267" t="s">
        <v>1900</v>
      </c>
    </row>
    <row r="124" spans="1:11" ht="23.25" customHeight="1">
      <c r="A124" s="247" t="s">
        <v>2354</v>
      </c>
      <c r="B124" s="276">
        <v>101</v>
      </c>
      <c r="C124" s="275" t="s">
        <v>1117</v>
      </c>
      <c r="D124" s="268">
        <v>0</v>
      </c>
      <c r="E124" s="268">
        <v>0</v>
      </c>
      <c r="F124" s="268">
        <v>0</v>
      </c>
      <c r="G124" s="268">
        <v>0</v>
      </c>
      <c r="H124" s="268">
        <v>0</v>
      </c>
      <c r="I124" s="267" t="s">
        <v>1900</v>
      </c>
      <c r="J124" s="267" t="s">
        <v>1900</v>
      </c>
      <c r="K124" s="267" t="s">
        <v>1900</v>
      </c>
    </row>
    <row r="125" spans="1:11" ht="23.25" customHeight="1">
      <c r="A125" s="247" t="s">
        <v>824</v>
      </c>
      <c r="B125" s="276">
        <v>111</v>
      </c>
      <c r="C125" s="275" t="s">
        <v>823</v>
      </c>
      <c r="D125" s="268">
        <v>0</v>
      </c>
      <c r="E125" s="268">
        <v>0</v>
      </c>
      <c r="F125" s="268">
        <v>0</v>
      </c>
      <c r="G125" s="268">
        <v>0</v>
      </c>
      <c r="H125" s="268">
        <v>0</v>
      </c>
      <c r="I125" s="267" t="s">
        <v>1900</v>
      </c>
      <c r="J125" s="267" t="s">
        <v>1900</v>
      </c>
      <c r="K125" s="267" t="s">
        <v>1900</v>
      </c>
    </row>
    <row r="126" spans="1:11" ht="23.25" customHeight="1">
      <c r="A126" s="247" t="s">
        <v>1645</v>
      </c>
      <c r="B126" s="276">
        <v>112</v>
      </c>
      <c r="C126" s="275" t="s">
        <v>1644</v>
      </c>
      <c r="D126" s="268">
        <v>288</v>
      </c>
      <c r="E126" s="268">
        <v>272</v>
      </c>
      <c r="F126" s="268">
        <v>75</v>
      </c>
      <c r="G126" s="268">
        <v>259</v>
      </c>
      <c r="H126" s="268">
        <v>72</v>
      </c>
      <c r="I126" s="268">
        <v>95.22</v>
      </c>
      <c r="J126" s="268">
        <v>96</v>
      </c>
      <c r="K126" s="268">
        <v>4.57</v>
      </c>
    </row>
    <row r="127" spans="1:11" ht="23.25" customHeight="1">
      <c r="A127" s="247" t="s">
        <v>760</v>
      </c>
      <c r="B127" s="276">
        <v>123</v>
      </c>
      <c r="C127" s="275" t="s">
        <v>759</v>
      </c>
      <c r="D127" s="268">
        <v>0</v>
      </c>
      <c r="E127" s="268">
        <v>0</v>
      </c>
      <c r="F127" s="268">
        <v>0</v>
      </c>
      <c r="G127" s="268">
        <v>0</v>
      </c>
      <c r="H127" s="268">
        <v>0</v>
      </c>
      <c r="I127" s="267" t="s">
        <v>1900</v>
      </c>
      <c r="J127" s="267" t="s">
        <v>1900</v>
      </c>
      <c r="K127" s="267" t="s">
        <v>1900</v>
      </c>
    </row>
    <row r="128" spans="1:11" ht="23.25" customHeight="1">
      <c r="A128" s="247" t="s">
        <v>1636</v>
      </c>
      <c r="B128" s="276">
        <v>124</v>
      </c>
      <c r="C128" s="275" t="s">
        <v>1635</v>
      </c>
      <c r="D128" s="268">
        <v>0</v>
      </c>
      <c r="E128" s="268">
        <v>0</v>
      </c>
      <c r="F128" s="268">
        <v>0</v>
      </c>
      <c r="G128" s="268">
        <v>0</v>
      </c>
      <c r="H128" s="268">
        <v>0</v>
      </c>
      <c r="I128" s="267" t="s">
        <v>1900</v>
      </c>
      <c r="J128" s="267" t="s">
        <v>1900</v>
      </c>
      <c r="K128" s="267" t="s">
        <v>1900</v>
      </c>
    </row>
    <row r="129" spans="1:11" ht="23.25" customHeight="1">
      <c r="A129" s="247" t="s">
        <v>1647</v>
      </c>
      <c r="B129" s="276">
        <v>127</v>
      </c>
      <c r="C129" s="275" t="s">
        <v>1646</v>
      </c>
      <c r="D129" s="268">
        <v>212</v>
      </c>
      <c r="E129" s="268">
        <v>210</v>
      </c>
      <c r="F129" s="268">
        <v>21</v>
      </c>
      <c r="G129" s="268">
        <v>102</v>
      </c>
      <c r="H129" s="268">
        <v>16</v>
      </c>
      <c r="I129" s="268">
        <v>48.57</v>
      </c>
      <c r="J129" s="268">
        <v>76.19</v>
      </c>
      <c r="K129" s="268">
        <v>1.25</v>
      </c>
    </row>
    <row r="130" spans="1:11" ht="23.25" customHeight="1">
      <c r="A130" s="247" t="s">
        <v>721</v>
      </c>
      <c r="B130" s="276">
        <v>134</v>
      </c>
      <c r="C130" s="275" t="s">
        <v>720</v>
      </c>
      <c r="D130" s="268">
        <v>40</v>
      </c>
      <c r="E130" s="268">
        <v>32</v>
      </c>
      <c r="F130" s="268">
        <v>6</v>
      </c>
      <c r="G130" s="268">
        <v>3</v>
      </c>
      <c r="H130" s="268">
        <v>0</v>
      </c>
      <c r="I130" s="268">
        <v>9.3800000000000008</v>
      </c>
      <c r="J130" s="268">
        <v>0</v>
      </c>
      <c r="K130" s="268">
        <v>0.08</v>
      </c>
    </row>
    <row r="131" spans="1:11" ht="23.25" customHeight="1">
      <c r="A131" s="247" t="s">
        <v>955</v>
      </c>
      <c r="B131" s="276">
        <v>136</v>
      </c>
      <c r="C131" s="275" t="s">
        <v>954</v>
      </c>
      <c r="D131" s="268">
        <v>0</v>
      </c>
      <c r="E131" s="268">
        <v>0</v>
      </c>
      <c r="F131" s="268">
        <v>0</v>
      </c>
      <c r="G131" s="268">
        <v>0</v>
      </c>
      <c r="H131" s="268">
        <v>0</v>
      </c>
      <c r="I131" s="267" t="s">
        <v>1900</v>
      </c>
      <c r="J131" s="267" t="s">
        <v>1900</v>
      </c>
      <c r="K131" s="267" t="s">
        <v>1900</v>
      </c>
    </row>
    <row r="132" spans="1:11" ht="23.25" customHeight="1">
      <c r="A132" s="247" t="s">
        <v>1077</v>
      </c>
      <c r="B132" s="276">
        <v>139</v>
      </c>
      <c r="C132" s="275" t="s">
        <v>1076</v>
      </c>
      <c r="D132" s="268">
        <v>0</v>
      </c>
      <c r="E132" s="268">
        <v>0</v>
      </c>
      <c r="F132" s="268">
        <v>0</v>
      </c>
      <c r="G132" s="268">
        <v>0</v>
      </c>
      <c r="H132" s="268">
        <v>0</v>
      </c>
      <c r="I132" s="267" t="s">
        <v>1900</v>
      </c>
      <c r="J132" s="267" t="s">
        <v>1900</v>
      </c>
      <c r="K132" s="267" t="s">
        <v>1900</v>
      </c>
    </row>
    <row r="133" spans="1:11" ht="23.25" customHeight="1">
      <c r="A133" s="247" t="s">
        <v>814</v>
      </c>
      <c r="B133" s="276">
        <v>148</v>
      </c>
      <c r="C133" s="275" t="s">
        <v>813</v>
      </c>
      <c r="D133" s="268">
        <v>0</v>
      </c>
      <c r="E133" s="268">
        <v>0</v>
      </c>
      <c r="F133" s="268">
        <v>0</v>
      </c>
      <c r="G133" s="268">
        <v>0</v>
      </c>
      <c r="H133" s="268">
        <v>0</v>
      </c>
      <c r="I133" s="267" t="s">
        <v>1900</v>
      </c>
      <c r="J133" s="267" t="s">
        <v>1900</v>
      </c>
      <c r="K133" s="267" t="s">
        <v>1900</v>
      </c>
    </row>
    <row r="134" spans="1:11" ht="23.25" customHeight="1">
      <c r="A134" s="247" t="s">
        <v>409</v>
      </c>
      <c r="B134" s="276">
        <v>150</v>
      </c>
      <c r="C134" s="275" t="s">
        <v>408</v>
      </c>
      <c r="D134" s="268">
        <v>107</v>
      </c>
      <c r="E134" s="268">
        <v>81</v>
      </c>
      <c r="F134" s="268">
        <v>8</v>
      </c>
      <c r="G134" s="268">
        <v>15</v>
      </c>
      <c r="H134" s="268">
        <v>3</v>
      </c>
      <c r="I134" s="268">
        <v>18.52</v>
      </c>
      <c r="J134" s="268">
        <v>37.5</v>
      </c>
      <c r="K134" s="268">
        <v>0.32</v>
      </c>
    </row>
    <row r="135" spans="1:11" ht="23.25" customHeight="1">
      <c r="A135" s="247" t="s">
        <v>1104</v>
      </c>
      <c r="B135" s="276">
        <v>152</v>
      </c>
      <c r="C135" s="275" t="s">
        <v>1103</v>
      </c>
      <c r="D135" s="268">
        <v>0</v>
      </c>
      <c r="E135" s="268">
        <v>0</v>
      </c>
      <c r="F135" s="268">
        <v>0</v>
      </c>
      <c r="G135" s="268">
        <v>0</v>
      </c>
      <c r="H135" s="268">
        <v>0</v>
      </c>
      <c r="I135" s="267" t="s">
        <v>1900</v>
      </c>
      <c r="J135" s="267" t="s">
        <v>1900</v>
      </c>
      <c r="K135" s="267" t="s">
        <v>1900</v>
      </c>
    </row>
    <row r="136" spans="1:11" ht="23.25" customHeight="1">
      <c r="A136" s="247" t="s">
        <v>1504</v>
      </c>
      <c r="B136" s="276">
        <v>153</v>
      </c>
      <c r="C136" s="275" t="s">
        <v>1503</v>
      </c>
      <c r="D136" s="268">
        <v>79</v>
      </c>
      <c r="E136" s="268">
        <v>78</v>
      </c>
      <c r="F136" s="268">
        <v>11</v>
      </c>
      <c r="G136" s="268">
        <v>51</v>
      </c>
      <c r="H136" s="268">
        <v>5</v>
      </c>
      <c r="I136" s="268">
        <v>65.38</v>
      </c>
      <c r="J136" s="268">
        <v>45.45</v>
      </c>
      <c r="K136" s="268">
        <v>1.24</v>
      </c>
    </row>
    <row r="137" spans="1:11" ht="23.25" customHeight="1">
      <c r="A137" s="247" t="s">
        <v>1042</v>
      </c>
      <c r="B137" s="276">
        <v>159</v>
      </c>
      <c r="C137" s="275" t="s">
        <v>1041</v>
      </c>
      <c r="D137" s="268">
        <v>0</v>
      </c>
      <c r="E137" s="268">
        <v>0</v>
      </c>
      <c r="F137" s="268">
        <v>0</v>
      </c>
      <c r="G137" s="268">
        <v>0</v>
      </c>
      <c r="H137" s="268">
        <v>0</v>
      </c>
      <c r="I137" s="267" t="s">
        <v>1900</v>
      </c>
      <c r="J137" s="267" t="s">
        <v>1900</v>
      </c>
      <c r="K137" s="267" t="s">
        <v>1900</v>
      </c>
    </row>
    <row r="138" spans="1:11" ht="23.25" customHeight="1">
      <c r="A138" s="247" t="s">
        <v>333</v>
      </c>
      <c r="B138" s="276">
        <v>359</v>
      </c>
      <c r="C138" s="275" t="s">
        <v>332</v>
      </c>
      <c r="D138" s="268">
        <v>0</v>
      </c>
      <c r="E138" s="268">
        <v>0</v>
      </c>
      <c r="F138" s="268">
        <v>0</v>
      </c>
      <c r="G138" s="268">
        <v>0</v>
      </c>
      <c r="H138" s="268">
        <v>0</v>
      </c>
      <c r="I138" s="267" t="s">
        <v>1900</v>
      </c>
      <c r="J138" s="267" t="s">
        <v>1900</v>
      </c>
      <c r="K138" s="267" t="s">
        <v>1900</v>
      </c>
    </row>
    <row r="139" spans="1:11" ht="23.25" customHeight="1">
      <c r="A139" s="247" t="s">
        <v>1155</v>
      </c>
      <c r="B139" s="276">
        <v>326</v>
      </c>
      <c r="C139" s="275" t="s">
        <v>1154</v>
      </c>
      <c r="D139" s="268">
        <v>0</v>
      </c>
      <c r="E139" s="268">
        <v>0</v>
      </c>
      <c r="F139" s="268">
        <v>0</v>
      </c>
      <c r="G139" s="268">
        <v>0</v>
      </c>
      <c r="H139" s="268">
        <v>0</v>
      </c>
      <c r="I139" s="267" t="s">
        <v>1900</v>
      </c>
      <c r="J139" s="267" t="s">
        <v>1900</v>
      </c>
      <c r="K139" s="267" t="s">
        <v>1900</v>
      </c>
    </row>
    <row r="140" spans="1:11" ht="23.25" customHeight="1">
      <c r="A140" s="247" t="s">
        <v>1441</v>
      </c>
      <c r="B140" s="276">
        <v>389</v>
      </c>
      <c r="C140" s="275" t="s">
        <v>1440</v>
      </c>
      <c r="D140" s="268">
        <v>0</v>
      </c>
      <c r="E140" s="268">
        <v>0</v>
      </c>
      <c r="F140" s="268">
        <v>0</v>
      </c>
      <c r="G140" s="268">
        <v>0</v>
      </c>
      <c r="H140" s="268">
        <v>0</v>
      </c>
      <c r="I140" s="267" t="s">
        <v>1900</v>
      </c>
      <c r="J140" s="267" t="s">
        <v>1900</v>
      </c>
      <c r="K140" s="267" t="s">
        <v>1900</v>
      </c>
    </row>
    <row r="141" spans="1:11" ht="23.25" customHeight="1">
      <c r="A141" s="247" t="s">
        <v>1444</v>
      </c>
      <c r="B141" s="276">
        <v>398</v>
      </c>
      <c r="C141" s="275" t="s">
        <v>1443</v>
      </c>
      <c r="D141" s="268">
        <v>0</v>
      </c>
      <c r="E141" s="268">
        <v>0</v>
      </c>
      <c r="F141" s="268">
        <v>0</v>
      </c>
      <c r="G141" s="268">
        <v>0</v>
      </c>
      <c r="H141" s="268">
        <v>0</v>
      </c>
      <c r="I141" s="267" t="s">
        <v>1900</v>
      </c>
      <c r="J141" s="267" t="s">
        <v>1900</v>
      </c>
      <c r="K141" s="267" t="s">
        <v>1900</v>
      </c>
    </row>
    <row r="142" spans="1:11" ht="23.25" customHeight="1">
      <c r="A142" s="247" t="s">
        <v>1612</v>
      </c>
      <c r="B142" s="276">
        <v>330</v>
      </c>
      <c r="C142" s="275" t="s">
        <v>1611</v>
      </c>
      <c r="D142" s="268">
        <v>0</v>
      </c>
      <c r="E142" s="268">
        <v>0</v>
      </c>
      <c r="F142" s="268">
        <v>0</v>
      </c>
      <c r="G142" s="268">
        <v>0</v>
      </c>
      <c r="H142" s="268">
        <v>0</v>
      </c>
      <c r="I142" s="267" t="s">
        <v>1900</v>
      </c>
      <c r="J142" s="267" t="s">
        <v>1900</v>
      </c>
      <c r="K142" s="267" t="s">
        <v>1900</v>
      </c>
    </row>
    <row r="143" spans="1:11" ht="23.25" customHeight="1">
      <c r="A143" s="247" t="s">
        <v>1614</v>
      </c>
      <c r="B143" s="276">
        <v>331</v>
      </c>
      <c r="C143" s="275" t="s">
        <v>1613</v>
      </c>
      <c r="D143" s="268">
        <v>0</v>
      </c>
      <c r="E143" s="268">
        <v>0</v>
      </c>
      <c r="F143" s="268">
        <v>0</v>
      </c>
      <c r="G143" s="268">
        <v>0</v>
      </c>
      <c r="H143" s="268">
        <v>0</v>
      </c>
      <c r="I143" s="267" t="s">
        <v>1900</v>
      </c>
      <c r="J143" s="267" t="s">
        <v>1900</v>
      </c>
      <c r="K143" s="267" t="s">
        <v>1900</v>
      </c>
    </row>
    <row r="144" spans="1:11" ht="23.25" customHeight="1">
      <c r="A144" s="247" t="s">
        <v>1159</v>
      </c>
      <c r="B144" s="276">
        <v>337</v>
      </c>
      <c r="C144" s="275" t="s">
        <v>1158</v>
      </c>
      <c r="D144" s="268">
        <v>0</v>
      </c>
      <c r="E144" s="268">
        <v>0</v>
      </c>
      <c r="F144" s="268">
        <v>0</v>
      </c>
      <c r="G144" s="268">
        <v>0</v>
      </c>
      <c r="H144" s="268">
        <v>0</v>
      </c>
      <c r="I144" s="267" t="s">
        <v>1900</v>
      </c>
      <c r="J144" s="267" t="s">
        <v>1900</v>
      </c>
      <c r="K144" s="267" t="s">
        <v>1900</v>
      </c>
    </row>
    <row r="145" spans="1:11" ht="23.25" customHeight="1">
      <c r="A145" s="247" t="s">
        <v>1570</v>
      </c>
      <c r="B145" s="276">
        <v>343</v>
      </c>
      <c r="C145" s="275" t="s">
        <v>1569</v>
      </c>
      <c r="D145" s="268">
        <v>0</v>
      </c>
      <c r="E145" s="268">
        <v>0</v>
      </c>
      <c r="F145" s="268">
        <v>0</v>
      </c>
      <c r="G145" s="268">
        <v>0</v>
      </c>
      <c r="H145" s="268">
        <v>0</v>
      </c>
      <c r="I145" s="267" t="s">
        <v>1900</v>
      </c>
      <c r="J145" s="267" t="s">
        <v>1900</v>
      </c>
      <c r="K145" s="267" t="s">
        <v>1900</v>
      </c>
    </row>
    <row r="146" spans="1:11" ht="23.25" customHeight="1">
      <c r="A146" s="247" t="s">
        <v>1205</v>
      </c>
      <c r="B146" s="276">
        <v>344</v>
      </c>
      <c r="C146" s="275" t="s">
        <v>1204</v>
      </c>
      <c r="D146" s="268">
        <v>0</v>
      </c>
      <c r="E146" s="268">
        <v>0</v>
      </c>
      <c r="F146" s="268">
        <v>0</v>
      </c>
      <c r="G146" s="268">
        <v>0</v>
      </c>
      <c r="H146" s="268">
        <v>0</v>
      </c>
      <c r="I146" s="267" t="s">
        <v>1900</v>
      </c>
      <c r="J146" s="267" t="s">
        <v>1900</v>
      </c>
      <c r="K146" s="267" t="s">
        <v>1900</v>
      </c>
    </row>
    <row r="147" spans="1:11" ht="23.25" customHeight="1">
      <c r="A147" s="247" t="s">
        <v>636</v>
      </c>
      <c r="B147" s="276">
        <v>264</v>
      </c>
      <c r="C147" s="275" t="s">
        <v>635</v>
      </c>
      <c r="D147" s="268">
        <v>0</v>
      </c>
      <c r="E147" s="268">
        <v>0</v>
      </c>
      <c r="F147" s="268">
        <v>0</v>
      </c>
      <c r="G147" s="268">
        <v>0</v>
      </c>
      <c r="H147" s="268">
        <v>0</v>
      </c>
      <c r="I147" s="267" t="s">
        <v>1900</v>
      </c>
      <c r="J147" s="267" t="s">
        <v>1900</v>
      </c>
      <c r="K147" s="267" t="s">
        <v>1900</v>
      </c>
    </row>
    <row r="148" spans="1:11" ht="23.25" customHeight="1">
      <c r="A148" s="247" t="s">
        <v>395</v>
      </c>
      <c r="B148" s="276">
        <v>265</v>
      </c>
      <c r="C148" s="275" t="s">
        <v>394</v>
      </c>
      <c r="D148" s="268">
        <v>0</v>
      </c>
      <c r="E148" s="268">
        <v>0</v>
      </c>
      <c r="F148" s="268">
        <v>0</v>
      </c>
      <c r="G148" s="268">
        <v>0</v>
      </c>
      <c r="H148" s="268">
        <v>0</v>
      </c>
      <c r="I148" s="267" t="s">
        <v>1900</v>
      </c>
      <c r="J148" s="267" t="s">
        <v>1900</v>
      </c>
      <c r="K148" s="267" t="s">
        <v>1900</v>
      </c>
    </row>
    <row r="149" spans="1:11" ht="23.25" customHeight="1">
      <c r="A149" s="247" t="s">
        <v>1252</v>
      </c>
      <c r="B149" s="276">
        <v>277</v>
      </c>
      <c r="C149" s="275" t="s">
        <v>1251</v>
      </c>
      <c r="D149" s="268">
        <v>0</v>
      </c>
      <c r="E149" s="268">
        <v>0</v>
      </c>
      <c r="F149" s="268">
        <v>0</v>
      </c>
      <c r="G149" s="268">
        <v>0</v>
      </c>
      <c r="H149" s="268">
        <v>0</v>
      </c>
      <c r="I149" s="267" t="s">
        <v>1900</v>
      </c>
      <c r="J149" s="267" t="s">
        <v>1900</v>
      </c>
      <c r="K149" s="267" t="s">
        <v>1900</v>
      </c>
    </row>
    <row r="150" spans="1:11" ht="23.25" customHeight="1">
      <c r="A150" s="247" t="s">
        <v>680</v>
      </c>
      <c r="B150" s="276">
        <v>286</v>
      </c>
      <c r="C150" s="275" t="s">
        <v>679</v>
      </c>
      <c r="D150" s="268">
        <v>0</v>
      </c>
      <c r="E150" s="268">
        <v>0</v>
      </c>
      <c r="F150" s="268">
        <v>0</v>
      </c>
      <c r="G150" s="268">
        <v>0</v>
      </c>
      <c r="H150" s="268">
        <v>0</v>
      </c>
      <c r="I150" s="267" t="s">
        <v>1900</v>
      </c>
      <c r="J150" s="267" t="s">
        <v>1900</v>
      </c>
      <c r="K150" s="267" t="s">
        <v>1900</v>
      </c>
    </row>
    <row r="151" spans="1:11" ht="23.25" customHeight="1">
      <c r="A151" s="247" t="s">
        <v>1599</v>
      </c>
      <c r="B151" s="276">
        <v>293</v>
      </c>
      <c r="C151" s="275" t="s">
        <v>1598</v>
      </c>
      <c r="D151" s="268">
        <v>0</v>
      </c>
      <c r="E151" s="268">
        <v>0</v>
      </c>
      <c r="F151" s="268">
        <v>0</v>
      </c>
      <c r="G151" s="268">
        <v>0</v>
      </c>
      <c r="H151" s="268">
        <v>0</v>
      </c>
      <c r="I151" s="267" t="s">
        <v>1900</v>
      </c>
      <c r="J151" s="267" t="s">
        <v>1900</v>
      </c>
      <c r="K151" s="267" t="s">
        <v>1900</v>
      </c>
    </row>
    <row r="152" spans="1:11" ht="23.25" customHeight="1">
      <c r="A152" s="247" t="s">
        <v>1172</v>
      </c>
      <c r="B152" s="276">
        <v>296</v>
      </c>
      <c r="C152" s="275" t="s">
        <v>1171</v>
      </c>
      <c r="D152" s="268">
        <v>21</v>
      </c>
      <c r="E152" s="268">
        <v>21</v>
      </c>
      <c r="F152" s="268">
        <v>2</v>
      </c>
      <c r="G152" s="268">
        <v>6</v>
      </c>
      <c r="H152" s="268">
        <v>0</v>
      </c>
      <c r="I152" s="268">
        <v>28.57</v>
      </c>
      <c r="J152" s="268">
        <v>0</v>
      </c>
      <c r="K152" s="268">
        <v>1.05</v>
      </c>
    </row>
    <row r="153" spans="1:11" ht="23.25" customHeight="1">
      <c r="A153" s="247" t="s">
        <v>952</v>
      </c>
      <c r="B153" s="276">
        <v>309</v>
      </c>
      <c r="C153" s="275" t="s">
        <v>951</v>
      </c>
      <c r="D153" s="268">
        <v>0</v>
      </c>
      <c r="E153" s="268">
        <v>0</v>
      </c>
      <c r="F153" s="268">
        <v>0</v>
      </c>
      <c r="G153" s="268">
        <v>0</v>
      </c>
      <c r="H153" s="268">
        <v>0</v>
      </c>
      <c r="I153" s="267" t="s">
        <v>1900</v>
      </c>
      <c r="J153" s="267" t="s">
        <v>1900</v>
      </c>
      <c r="K153" s="267" t="s">
        <v>1900</v>
      </c>
    </row>
    <row r="154" spans="1:11" ht="23.25" customHeight="1">
      <c r="A154" s="247" t="s">
        <v>829</v>
      </c>
      <c r="B154" s="276">
        <v>41</v>
      </c>
      <c r="C154" s="275" t="s">
        <v>828</v>
      </c>
      <c r="D154" s="268">
        <v>585</v>
      </c>
      <c r="E154" s="268">
        <v>568</v>
      </c>
      <c r="F154" s="268">
        <v>74</v>
      </c>
      <c r="G154" s="268">
        <v>463</v>
      </c>
      <c r="H154" s="268">
        <v>58</v>
      </c>
      <c r="I154" s="268">
        <v>81.510000000000005</v>
      </c>
      <c r="J154" s="268">
        <v>78.38</v>
      </c>
      <c r="K154" s="268">
        <v>2.37</v>
      </c>
    </row>
    <row r="155" spans="1:11" ht="23.25" customHeight="1">
      <c r="A155" s="247" t="s">
        <v>700</v>
      </c>
      <c r="B155" s="276">
        <v>58</v>
      </c>
      <c r="C155" s="275" t="s">
        <v>699</v>
      </c>
      <c r="D155" s="268">
        <v>0</v>
      </c>
      <c r="E155" s="268">
        <v>0</v>
      </c>
      <c r="F155" s="268">
        <v>0</v>
      </c>
      <c r="G155" s="268">
        <v>0</v>
      </c>
      <c r="H155" s="268">
        <v>0</v>
      </c>
      <c r="I155" s="267" t="s">
        <v>1900</v>
      </c>
      <c r="J155" s="267" t="s">
        <v>1900</v>
      </c>
      <c r="K155" s="267" t="s">
        <v>1900</v>
      </c>
    </row>
    <row r="156" spans="1:11" ht="23.25" customHeight="1">
      <c r="A156" s="247" t="s">
        <v>511</v>
      </c>
      <c r="B156" s="276">
        <v>60</v>
      </c>
      <c r="C156" s="275" t="s">
        <v>510</v>
      </c>
      <c r="D156" s="268">
        <v>1209</v>
      </c>
      <c r="E156" s="268">
        <v>1193</v>
      </c>
      <c r="F156" s="268">
        <v>198</v>
      </c>
      <c r="G156" s="268">
        <v>918</v>
      </c>
      <c r="H156" s="268">
        <v>137</v>
      </c>
      <c r="I156" s="268">
        <v>76.95</v>
      </c>
      <c r="J156" s="268">
        <v>69.19</v>
      </c>
      <c r="K156" s="268">
        <v>1.19</v>
      </c>
    </row>
    <row r="157" spans="1:11" ht="23.25" customHeight="1">
      <c r="A157" s="247" t="s">
        <v>1594</v>
      </c>
      <c r="B157" s="276">
        <v>62</v>
      </c>
      <c r="C157" s="275" t="s">
        <v>1593</v>
      </c>
      <c r="D157" s="268">
        <v>0</v>
      </c>
      <c r="E157" s="268">
        <v>0</v>
      </c>
      <c r="F157" s="268">
        <v>0</v>
      </c>
      <c r="G157" s="268">
        <v>0</v>
      </c>
      <c r="H157" s="268">
        <v>0</v>
      </c>
      <c r="I157" s="267" t="s">
        <v>1900</v>
      </c>
      <c r="J157" s="267" t="s">
        <v>1900</v>
      </c>
      <c r="K157" s="267" t="s">
        <v>1900</v>
      </c>
    </row>
    <row r="158" spans="1:11" ht="23.25" customHeight="1">
      <c r="A158" s="247" t="s">
        <v>1082</v>
      </c>
      <c r="B158" s="276">
        <v>64</v>
      </c>
      <c r="C158" s="275" t="s">
        <v>1081</v>
      </c>
      <c r="D158" s="268">
        <v>0</v>
      </c>
      <c r="E158" s="268">
        <v>0</v>
      </c>
      <c r="F158" s="268">
        <v>0</v>
      </c>
      <c r="G158" s="268">
        <v>0</v>
      </c>
      <c r="H158" s="268">
        <v>0</v>
      </c>
      <c r="I158" s="267" t="s">
        <v>1900</v>
      </c>
      <c r="J158" s="267" t="s">
        <v>1900</v>
      </c>
      <c r="K158" s="267" t="s">
        <v>1900</v>
      </c>
    </row>
    <row r="159" spans="1:11" ht="23.25" customHeight="1">
      <c r="A159" s="247" t="s">
        <v>1589</v>
      </c>
      <c r="B159" s="276">
        <v>74</v>
      </c>
      <c r="C159" s="275" t="s">
        <v>1588</v>
      </c>
      <c r="D159" s="268">
        <v>0</v>
      </c>
      <c r="E159" s="268">
        <v>0</v>
      </c>
      <c r="F159" s="268">
        <v>0</v>
      </c>
      <c r="G159" s="268">
        <v>0</v>
      </c>
      <c r="H159" s="268">
        <v>0</v>
      </c>
      <c r="I159" s="267" t="s">
        <v>1900</v>
      </c>
      <c r="J159" s="267" t="s">
        <v>1900</v>
      </c>
      <c r="K159" s="267" t="s">
        <v>1900</v>
      </c>
    </row>
    <row r="160" spans="1:11" ht="23.25" customHeight="1">
      <c r="A160" s="247" t="s">
        <v>1100</v>
      </c>
      <c r="B160" s="276">
        <v>76</v>
      </c>
      <c r="C160" s="275" t="s">
        <v>1099</v>
      </c>
      <c r="D160" s="268">
        <v>0</v>
      </c>
      <c r="E160" s="268">
        <v>0</v>
      </c>
      <c r="F160" s="268">
        <v>0</v>
      </c>
      <c r="G160" s="268">
        <v>0</v>
      </c>
      <c r="H160" s="268">
        <v>0</v>
      </c>
      <c r="I160" s="267" t="s">
        <v>1900</v>
      </c>
      <c r="J160" s="267" t="s">
        <v>1900</v>
      </c>
      <c r="K160" s="267" t="s">
        <v>1900</v>
      </c>
    </row>
    <row r="161" spans="1:11" ht="23.25" customHeight="1">
      <c r="A161" s="247" t="s">
        <v>1166</v>
      </c>
      <c r="B161" s="276">
        <v>81</v>
      </c>
      <c r="C161" s="275" t="s">
        <v>1165</v>
      </c>
      <c r="D161" s="268">
        <v>744</v>
      </c>
      <c r="E161" s="268">
        <v>740</v>
      </c>
      <c r="F161" s="268">
        <v>111</v>
      </c>
      <c r="G161" s="268">
        <v>484</v>
      </c>
      <c r="H161" s="268">
        <v>72</v>
      </c>
      <c r="I161" s="268">
        <v>65.41</v>
      </c>
      <c r="J161" s="268">
        <v>64.86</v>
      </c>
      <c r="K161" s="268">
        <v>0.96</v>
      </c>
    </row>
    <row r="162" spans="1:11" ht="23.25" customHeight="1">
      <c r="A162" s="247" t="s">
        <v>996</v>
      </c>
      <c r="B162" s="276">
        <v>87</v>
      </c>
      <c r="C162" s="275" t="s">
        <v>995</v>
      </c>
      <c r="D162" s="268">
        <v>661</v>
      </c>
      <c r="E162" s="268">
        <v>621</v>
      </c>
      <c r="F162" s="268">
        <v>71</v>
      </c>
      <c r="G162" s="268">
        <v>433</v>
      </c>
      <c r="H162" s="268">
        <v>55</v>
      </c>
      <c r="I162" s="268">
        <v>69.73</v>
      </c>
      <c r="J162" s="268">
        <v>77.459999999999994</v>
      </c>
      <c r="K162" s="268">
        <v>1.31</v>
      </c>
    </row>
    <row r="163" spans="1:11" ht="23.25" customHeight="1">
      <c r="A163" s="247" t="s">
        <v>1465</v>
      </c>
      <c r="B163" s="276">
        <v>27</v>
      </c>
      <c r="C163" s="275" t="s">
        <v>1464</v>
      </c>
      <c r="D163" s="268">
        <v>956</v>
      </c>
      <c r="E163" s="268">
        <v>890</v>
      </c>
      <c r="F163" s="268">
        <v>62</v>
      </c>
      <c r="G163" s="268">
        <v>680</v>
      </c>
      <c r="H163" s="268">
        <v>49</v>
      </c>
      <c r="I163" s="268">
        <v>76.400000000000006</v>
      </c>
      <c r="J163" s="268">
        <v>79.03</v>
      </c>
      <c r="K163" s="268">
        <v>1.44</v>
      </c>
    </row>
    <row r="164" spans="1:11" ht="23.25" customHeight="1">
      <c r="A164" s="247" t="s">
        <v>1087</v>
      </c>
      <c r="B164" s="276">
        <v>30</v>
      </c>
      <c r="C164" s="275" t="s">
        <v>1086</v>
      </c>
      <c r="D164" s="268">
        <v>0</v>
      </c>
      <c r="E164" s="268">
        <v>0</v>
      </c>
      <c r="F164" s="268">
        <v>0</v>
      </c>
      <c r="G164" s="268">
        <v>0</v>
      </c>
      <c r="H164" s="268">
        <v>0</v>
      </c>
      <c r="I164" s="267" t="s">
        <v>1900</v>
      </c>
      <c r="J164" s="267" t="s">
        <v>1900</v>
      </c>
      <c r="K164" s="267" t="s">
        <v>1900</v>
      </c>
    </row>
    <row r="165" spans="1:11" ht="23.25" customHeight="1">
      <c r="A165" s="247" t="s">
        <v>1349</v>
      </c>
      <c r="B165" s="276">
        <v>37</v>
      </c>
      <c r="C165" s="275" t="s">
        <v>1348</v>
      </c>
      <c r="D165" s="268">
        <v>314</v>
      </c>
      <c r="E165" s="268">
        <v>310</v>
      </c>
      <c r="F165" s="268">
        <v>57</v>
      </c>
      <c r="G165" s="268">
        <v>306</v>
      </c>
      <c r="H165" s="268">
        <v>57</v>
      </c>
      <c r="I165" s="268">
        <v>98.71</v>
      </c>
      <c r="J165" s="268">
        <v>100</v>
      </c>
      <c r="K165" s="268">
        <v>4.74</v>
      </c>
    </row>
    <row r="166" spans="1:11" ht="23.25" customHeight="1">
      <c r="A166" s="247" t="s">
        <v>935</v>
      </c>
      <c r="B166" s="276">
        <v>1</v>
      </c>
      <c r="C166" s="275" t="s">
        <v>934</v>
      </c>
      <c r="D166" s="268">
        <v>51</v>
      </c>
      <c r="E166" s="268">
        <v>46</v>
      </c>
      <c r="F166" s="268">
        <v>4</v>
      </c>
      <c r="G166" s="268">
        <v>3</v>
      </c>
      <c r="H166" s="268">
        <v>1</v>
      </c>
      <c r="I166" s="268">
        <v>6.52</v>
      </c>
      <c r="J166" s="268">
        <v>25</v>
      </c>
      <c r="K166" s="268">
        <v>0.61</v>
      </c>
    </row>
    <row r="167" spans="1:11" ht="23.25" customHeight="1">
      <c r="A167" s="247" t="s">
        <v>1587</v>
      </c>
      <c r="B167" s="276">
        <v>7</v>
      </c>
      <c r="C167" s="275" t="s">
        <v>1586</v>
      </c>
      <c r="D167" s="268">
        <v>0</v>
      </c>
      <c r="E167" s="268">
        <v>0</v>
      </c>
      <c r="F167" s="268">
        <v>0</v>
      </c>
      <c r="G167" s="268">
        <v>0</v>
      </c>
      <c r="H167" s="268">
        <v>0</v>
      </c>
      <c r="I167" s="267" t="s">
        <v>1900</v>
      </c>
      <c r="J167" s="267" t="s">
        <v>1900</v>
      </c>
      <c r="K167" s="267" t="s">
        <v>1900</v>
      </c>
    </row>
    <row r="168" spans="1:11" ht="23.25" customHeight="1">
      <c r="A168" s="247" t="s">
        <v>1084</v>
      </c>
      <c r="B168" s="276">
        <v>17</v>
      </c>
      <c r="C168" s="275" t="s">
        <v>1083</v>
      </c>
      <c r="D168" s="268">
        <v>783</v>
      </c>
      <c r="E168" s="268">
        <v>780</v>
      </c>
      <c r="F168" s="268">
        <v>116</v>
      </c>
      <c r="G168" s="268">
        <v>546</v>
      </c>
      <c r="H168" s="268">
        <v>84</v>
      </c>
      <c r="I168" s="268">
        <v>70</v>
      </c>
      <c r="J168" s="268">
        <v>72.41</v>
      </c>
      <c r="K168" s="268">
        <v>0.86</v>
      </c>
    </row>
    <row r="169" spans="1:11" ht="23.25" customHeight="1">
      <c r="A169" s="247" t="s">
        <v>1392</v>
      </c>
      <c r="B169" s="276">
        <v>18</v>
      </c>
      <c r="C169" s="275" t="s">
        <v>1391</v>
      </c>
      <c r="D169" s="268">
        <v>726</v>
      </c>
      <c r="E169" s="268">
        <v>721</v>
      </c>
      <c r="F169" s="268">
        <v>102</v>
      </c>
      <c r="G169" s="268">
        <v>249</v>
      </c>
      <c r="H169" s="268">
        <v>37</v>
      </c>
      <c r="I169" s="268">
        <v>34.54</v>
      </c>
      <c r="J169" s="268">
        <v>36.270000000000003</v>
      </c>
      <c r="K169" s="268">
        <v>0.56000000000000005</v>
      </c>
    </row>
    <row r="170" spans="1:11" ht="23.25" customHeight="1">
      <c r="A170" s="247" t="s">
        <v>440</v>
      </c>
      <c r="B170" s="276">
        <v>22</v>
      </c>
      <c r="C170" s="275" t="s">
        <v>439</v>
      </c>
      <c r="D170" s="268">
        <v>731</v>
      </c>
      <c r="E170" s="268">
        <v>725</v>
      </c>
      <c r="F170" s="268">
        <v>135</v>
      </c>
      <c r="G170" s="268">
        <v>626</v>
      </c>
      <c r="H170" s="268">
        <v>116</v>
      </c>
      <c r="I170" s="268">
        <v>86.34</v>
      </c>
      <c r="J170" s="268">
        <v>85.93</v>
      </c>
      <c r="K170" s="268">
        <v>1.24</v>
      </c>
    </row>
    <row r="171" spans="1:11" ht="23.25" customHeight="1">
      <c r="A171" s="247" t="s">
        <v>706</v>
      </c>
      <c r="B171" s="276">
        <v>206</v>
      </c>
      <c r="C171" s="275" t="s">
        <v>705</v>
      </c>
      <c r="D171" s="268">
        <v>0</v>
      </c>
      <c r="E171" s="268">
        <v>0</v>
      </c>
      <c r="F171" s="268">
        <v>0</v>
      </c>
      <c r="G171" s="268">
        <v>0</v>
      </c>
      <c r="H171" s="268">
        <v>0</v>
      </c>
      <c r="I171" s="267" t="s">
        <v>1900</v>
      </c>
      <c r="J171" s="267" t="s">
        <v>1900</v>
      </c>
      <c r="K171" s="267" t="s">
        <v>1900</v>
      </c>
    </row>
    <row r="172" spans="1:11" ht="23.25" customHeight="1">
      <c r="A172" s="247" t="s">
        <v>896</v>
      </c>
      <c r="B172" s="276">
        <v>209</v>
      </c>
      <c r="C172" s="275" t="s">
        <v>895</v>
      </c>
      <c r="D172" s="268">
        <v>13</v>
      </c>
      <c r="E172" s="268">
        <v>9</v>
      </c>
      <c r="F172" s="268">
        <v>0</v>
      </c>
      <c r="G172" s="268">
        <v>9</v>
      </c>
      <c r="H172" s="268">
        <v>0</v>
      </c>
      <c r="I172" s="268">
        <v>100</v>
      </c>
      <c r="J172" s="267" t="s">
        <v>1900</v>
      </c>
      <c r="K172" s="268">
        <v>12.46</v>
      </c>
    </row>
    <row r="173" spans="1:11" ht="23.25" customHeight="1">
      <c r="A173" s="247" t="s">
        <v>696</v>
      </c>
      <c r="B173" s="276">
        <v>164</v>
      </c>
      <c r="C173" s="275" t="s">
        <v>695</v>
      </c>
      <c r="D173" s="268">
        <v>0</v>
      </c>
      <c r="E173" s="268">
        <v>0</v>
      </c>
      <c r="F173" s="268">
        <v>0</v>
      </c>
      <c r="G173" s="268">
        <v>0</v>
      </c>
      <c r="H173" s="268">
        <v>0</v>
      </c>
      <c r="I173" s="267" t="s">
        <v>1900</v>
      </c>
      <c r="J173" s="267" t="s">
        <v>1900</v>
      </c>
      <c r="K173" s="267" t="s">
        <v>1900</v>
      </c>
    </row>
    <row r="174" spans="1:11" ht="23.25" customHeight="1">
      <c r="A174" s="247" t="s">
        <v>535</v>
      </c>
      <c r="B174" s="276">
        <v>165</v>
      </c>
      <c r="C174" s="275" t="s">
        <v>534</v>
      </c>
      <c r="D174" s="268">
        <v>0</v>
      </c>
      <c r="E174" s="268">
        <v>0</v>
      </c>
      <c r="F174" s="268">
        <v>0</v>
      </c>
      <c r="G174" s="268">
        <v>0</v>
      </c>
      <c r="H174" s="268">
        <v>0</v>
      </c>
      <c r="I174" s="267" t="s">
        <v>1900</v>
      </c>
      <c r="J174" s="267" t="s">
        <v>1900</v>
      </c>
      <c r="K174" s="267" t="s">
        <v>1900</v>
      </c>
    </row>
    <row r="175" spans="1:11" ht="23.25" customHeight="1">
      <c r="A175" s="247" t="s">
        <v>1621</v>
      </c>
      <c r="B175" s="276">
        <v>175</v>
      </c>
      <c r="C175" s="275" t="s">
        <v>1620</v>
      </c>
      <c r="D175" s="268">
        <v>0</v>
      </c>
      <c r="E175" s="268">
        <v>0</v>
      </c>
      <c r="F175" s="268">
        <v>0</v>
      </c>
      <c r="G175" s="268">
        <v>0</v>
      </c>
      <c r="H175" s="268">
        <v>0</v>
      </c>
      <c r="I175" s="267" t="s">
        <v>1900</v>
      </c>
      <c r="J175" s="267" t="s">
        <v>1900</v>
      </c>
      <c r="K175" s="267" t="s">
        <v>1900</v>
      </c>
    </row>
    <row r="176" spans="1:11" ht="23.25" customHeight="1">
      <c r="A176" s="247" t="s">
        <v>1490</v>
      </c>
      <c r="B176" s="276">
        <v>114</v>
      </c>
      <c r="C176" s="275" t="s">
        <v>1489</v>
      </c>
      <c r="D176" s="268">
        <v>246</v>
      </c>
      <c r="E176" s="268">
        <v>193</v>
      </c>
      <c r="F176" s="268">
        <v>46</v>
      </c>
      <c r="G176" s="268">
        <v>154</v>
      </c>
      <c r="H176" s="268">
        <v>37</v>
      </c>
      <c r="I176" s="268">
        <v>79.790000000000006</v>
      </c>
      <c r="J176" s="268">
        <v>80.430000000000007</v>
      </c>
      <c r="K176" s="268">
        <v>1.4</v>
      </c>
    </row>
    <row r="177" spans="1:11" ht="23.25" customHeight="1">
      <c r="A177" s="247" t="s">
        <v>1618</v>
      </c>
      <c r="B177" s="276">
        <v>116</v>
      </c>
      <c r="C177" s="275" t="s">
        <v>1617</v>
      </c>
      <c r="D177" s="268">
        <v>0</v>
      </c>
      <c r="E177" s="268">
        <v>0</v>
      </c>
      <c r="F177" s="268">
        <v>0</v>
      </c>
      <c r="G177" s="268">
        <v>0</v>
      </c>
      <c r="H177" s="268">
        <v>0</v>
      </c>
      <c r="I177" s="267" t="s">
        <v>1900</v>
      </c>
      <c r="J177" s="267" t="s">
        <v>1900</v>
      </c>
      <c r="K177" s="267" t="s">
        <v>1900</v>
      </c>
    </row>
    <row r="178" spans="1:11" ht="23.25" customHeight="1">
      <c r="A178" s="247" t="s">
        <v>1371</v>
      </c>
      <c r="B178" s="276">
        <v>143</v>
      </c>
      <c r="C178" s="275" t="s">
        <v>1370</v>
      </c>
      <c r="D178" s="268">
        <v>0</v>
      </c>
      <c r="E178" s="268">
        <v>0</v>
      </c>
      <c r="F178" s="268">
        <v>0</v>
      </c>
      <c r="G178" s="268">
        <v>0</v>
      </c>
      <c r="H178" s="268">
        <v>0</v>
      </c>
      <c r="I178" s="267" t="s">
        <v>1900</v>
      </c>
      <c r="J178" s="267" t="s">
        <v>1900</v>
      </c>
      <c r="K178" s="267" t="s">
        <v>1900</v>
      </c>
    </row>
    <row r="179" spans="1:11" ht="23.25" customHeight="1">
      <c r="A179" s="247" t="s">
        <v>921</v>
      </c>
      <c r="B179" s="276">
        <v>273</v>
      </c>
      <c r="C179" s="275" t="s">
        <v>920</v>
      </c>
      <c r="D179" s="268">
        <v>4</v>
      </c>
      <c r="E179" s="268">
        <v>2</v>
      </c>
      <c r="F179" s="268">
        <v>0</v>
      </c>
      <c r="G179" s="268">
        <v>2</v>
      </c>
      <c r="H179" s="268">
        <v>0</v>
      </c>
      <c r="I179" s="268">
        <v>100</v>
      </c>
      <c r="J179" s="267" t="s">
        <v>1900</v>
      </c>
      <c r="K179" s="268">
        <v>27.75</v>
      </c>
    </row>
    <row r="180" spans="1:11" ht="23.25" customHeight="1">
      <c r="A180" s="247" t="s">
        <v>927</v>
      </c>
      <c r="B180" s="276">
        <v>275</v>
      </c>
      <c r="C180" s="275" t="s">
        <v>926</v>
      </c>
      <c r="D180" s="268">
        <v>2</v>
      </c>
      <c r="E180" s="268">
        <v>2</v>
      </c>
      <c r="F180" s="268">
        <v>1</v>
      </c>
      <c r="G180" s="268">
        <v>2</v>
      </c>
      <c r="H180" s="268">
        <v>1</v>
      </c>
      <c r="I180" s="268">
        <v>100</v>
      </c>
      <c r="J180" s="268">
        <v>100</v>
      </c>
      <c r="K180" s="268">
        <v>29.5</v>
      </c>
    </row>
    <row r="181" spans="1:11" ht="23.25" customHeight="1">
      <c r="A181" s="247" t="s">
        <v>1462</v>
      </c>
      <c r="B181" s="276">
        <v>279</v>
      </c>
      <c r="C181" s="275" t="s">
        <v>1461</v>
      </c>
      <c r="D181" s="268">
        <v>0</v>
      </c>
      <c r="E181" s="268">
        <v>0</v>
      </c>
      <c r="F181" s="268">
        <v>0</v>
      </c>
      <c r="G181" s="268">
        <v>0</v>
      </c>
      <c r="H181" s="268">
        <v>0</v>
      </c>
      <c r="I181" s="267" t="s">
        <v>1900</v>
      </c>
      <c r="J181" s="267" t="s">
        <v>1900</v>
      </c>
      <c r="K181" s="267" t="s">
        <v>1900</v>
      </c>
    </row>
    <row r="182" spans="1:11" ht="23.25" customHeight="1">
      <c r="A182" s="247" t="s">
        <v>912</v>
      </c>
      <c r="B182" s="276">
        <v>283</v>
      </c>
      <c r="C182" s="275" t="s">
        <v>911</v>
      </c>
      <c r="D182" s="268">
        <v>7</v>
      </c>
      <c r="E182" s="268">
        <v>5</v>
      </c>
      <c r="F182" s="268">
        <v>2</v>
      </c>
      <c r="G182" s="268">
        <v>4</v>
      </c>
      <c r="H182" s="268">
        <v>1</v>
      </c>
      <c r="I182" s="268">
        <v>80</v>
      </c>
      <c r="J182" s="268">
        <v>50</v>
      </c>
      <c r="K182" s="268">
        <v>2.29</v>
      </c>
    </row>
    <row r="183" spans="1:11" ht="23.25" customHeight="1">
      <c r="A183" s="247" t="s">
        <v>1074</v>
      </c>
      <c r="B183" s="276">
        <v>316</v>
      </c>
      <c r="C183" s="275" t="s">
        <v>1073</v>
      </c>
      <c r="D183" s="268">
        <v>0</v>
      </c>
      <c r="E183" s="268">
        <v>0</v>
      </c>
      <c r="F183" s="268">
        <v>0</v>
      </c>
      <c r="G183" s="268">
        <v>0</v>
      </c>
      <c r="H183" s="268">
        <v>0</v>
      </c>
      <c r="I183" s="267" t="s">
        <v>1900</v>
      </c>
      <c r="J183" s="267" t="s">
        <v>1900</v>
      </c>
      <c r="K183" s="267" t="s">
        <v>1900</v>
      </c>
    </row>
    <row r="184" spans="1:11" ht="23.25" customHeight="1">
      <c r="A184" s="247" t="s">
        <v>1285</v>
      </c>
      <c r="B184" s="276">
        <v>51</v>
      </c>
      <c r="C184" s="275" t="s">
        <v>1284</v>
      </c>
      <c r="D184" s="268">
        <v>0</v>
      </c>
      <c r="E184" s="268">
        <v>0</v>
      </c>
      <c r="F184" s="268">
        <v>0</v>
      </c>
      <c r="G184" s="268">
        <v>0</v>
      </c>
      <c r="H184" s="268">
        <v>0</v>
      </c>
      <c r="I184" s="267" t="s">
        <v>1900</v>
      </c>
      <c r="J184" s="267" t="s">
        <v>1900</v>
      </c>
      <c r="K184" s="267" t="s">
        <v>1900</v>
      </c>
    </row>
    <row r="185" spans="1:11" ht="23.25" customHeight="1">
      <c r="A185" s="247" t="s">
        <v>558</v>
      </c>
      <c r="B185" s="276">
        <v>52</v>
      </c>
      <c r="C185" s="275" t="s">
        <v>556</v>
      </c>
      <c r="D185" s="268">
        <v>0</v>
      </c>
      <c r="E185" s="268">
        <v>0</v>
      </c>
      <c r="F185" s="268">
        <v>0</v>
      </c>
      <c r="G185" s="268">
        <v>0</v>
      </c>
      <c r="H185" s="268">
        <v>0</v>
      </c>
      <c r="I185" s="267" t="s">
        <v>1900</v>
      </c>
      <c r="J185" s="267" t="s">
        <v>1900</v>
      </c>
      <c r="K185" s="267" t="s">
        <v>1900</v>
      </c>
    </row>
    <row r="186" spans="1:11" ht="23.25" customHeight="1">
      <c r="A186" s="247" t="s">
        <v>1323</v>
      </c>
      <c r="B186" s="276">
        <v>53</v>
      </c>
      <c r="C186" s="275" t="s">
        <v>1322</v>
      </c>
      <c r="D186" s="268">
        <v>863</v>
      </c>
      <c r="E186" s="268">
        <v>797</v>
      </c>
      <c r="F186" s="268">
        <v>80</v>
      </c>
      <c r="G186" s="268">
        <v>590</v>
      </c>
      <c r="H186" s="268">
        <v>55</v>
      </c>
      <c r="I186" s="268">
        <v>74.03</v>
      </c>
      <c r="J186" s="268">
        <v>68.75</v>
      </c>
      <c r="K186" s="268">
        <v>0.96</v>
      </c>
    </row>
    <row r="187" spans="1:11" ht="23.25" customHeight="1">
      <c r="A187" s="247" t="s">
        <v>1367</v>
      </c>
      <c r="B187" s="276">
        <v>55</v>
      </c>
      <c r="C187" s="275" t="s">
        <v>1366</v>
      </c>
      <c r="D187" s="268">
        <v>0</v>
      </c>
      <c r="E187" s="268">
        <v>0</v>
      </c>
      <c r="F187" s="268">
        <v>0</v>
      </c>
      <c r="G187" s="268">
        <v>0</v>
      </c>
      <c r="H187" s="268">
        <v>0</v>
      </c>
      <c r="I187" s="267" t="s">
        <v>1900</v>
      </c>
      <c r="J187" s="267" t="s">
        <v>1900</v>
      </c>
      <c r="K187" s="267" t="s">
        <v>1900</v>
      </c>
    </row>
    <row r="188" spans="1:11" ht="23.25" customHeight="1">
      <c r="A188" s="247" t="s">
        <v>1011</v>
      </c>
      <c r="B188" s="276">
        <v>75</v>
      </c>
      <c r="C188" s="275" t="s">
        <v>1010</v>
      </c>
      <c r="D188" s="268">
        <v>289</v>
      </c>
      <c r="E188" s="268">
        <v>236</v>
      </c>
      <c r="F188" s="268">
        <v>50</v>
      </c>
      <c r="G188" s="268">
        <v>175</v>
      </c>
      <c r="H188" s="268">
        <v>40</v>
      </c>
      <c r="I188" s="268">
        <v>74.150000000000006</v>
      </c>
      <c r="J188" s="268">
        <v>80</v>
      </c>
      <c r="K188" s="268">
        <v>1.1599999999999999</v>
      </c>
    </row>
    <row r="189" spans="1:11" ht="23.25" customHeight="1">
      <c r="A189" s="247" t="s">
        <v>1191</v>
      </c>
      <c r="B189" s="276">
        <v>77</v>
      </c>
      <c r="C189" s="275" t="s">
        <v>1190</v>
      </c>
      <c r="D189" s="268">
        <v>92</v>
      </c>
      <c r="E189" s="268">
        <v>46</v>
      </c>
      <c r="F189" s="268">
        <v>20</v>
      </c>
      <c r="G189" s="268">
        <v>45</v>
      </c>
      <c r="H189" s="268">
        <v>19</v>
      </c>
      <c r="I189" s="268">
        <v>97.83</v>
      </c>
      <c r="J189" s="268">
        <v>95</v>
      </c>
      <c r="K189" s="268">
        <v>1.75</v>
      </c>
    </row>
    <row r="190" spans="1:11" ht="23.25" customHeight="1">
      <c r="A190" s="247" t="s">
        <v>496</v>
      </c>
      <c r="B190" s="276">
        <v>91</v>
      </c>
      <c r="C190" s="275" t="s">
        <v>495</v>
      </c>
      <c r="D190" s="268">
        <v>0</v>
      </c>
      <c r="E190" s="268">
        <v>0</v>
      </c>
      <c r="F190" s="268">
        <v>0</v>
      </c>
      <c r="G190" s="268">
        <v>0</v>
      </c>
      <c r="H190" s="268">
        <v>0</v>
      </c>
      <c r="I190" s="267" t="s">
        <v>1900</v>
      </c>
      <c r="J190" s="267" t="s">
        <v>1900</v>
      </c>
      <c r="K190" s="267" t="s">
        <v>1900</v>
      </c>
    </row>
    <row r="191" spans="1:11" ht="23.25" customHeight="1">
      <c r="A191" s="247" t="s">
        <v>453</v>
      </c>
      <c r="B191" s="276">
        <v>26</v>
      </c>
      <c r="C191" s="275" t="s">
        <v>451</v>
      </c>
      <c r="D191" s="268">
        <v>524</v>
      </c>
      <c r="E191" s="268">
        <v>523</v>
      </c>
      <c r="F191" s="268">
        <v>82</v>
      </c>
      <c r="G191" s="268">
        <v>246</v>
      </c>
      <c r="H191" s="268">
        <v>47</v>
      </c>
      <c r="I191" s="268">
        <v>47.04</v>
      </c>
      <c r="J191" s="268">
        <v>57.32</v>
      </c>
      <c r="K191" s="268">
        <v>0.9</v>
      </c>
    </row>
    <row r="192" spans="1:11" ht="23.25" customHeight="1">
      <c r="A192" s="247" t="s">
        <v>731</v>
      </c>
      <c r="B192" s="276">
        <v>176</v>
      </c>
      <c r="C192" s="275" t="s">
        <v>730</v>
      </c>
      <c r="D192" s="268">
        <v>0</v>
      </c>
      <c r="E192" s="268">
        <v>0</v>
      </c>
      <c r="F192" s="268">
        <v>0</v>
      </c>
      <c r="G192" s="268">
        <v>0</v>
      </c>
      <c r="H192" s="268">
        <v>0</v>
      </c>
      <c r="I192" s="267" t="s">
        <v>1900</v>
      </c>
      <c r="J192" s="267" t="s">
        <v>1900</v>
      </c>
      <c r="K192" s="267" t="s">
        <v>1900</v>
      </c>
    </row>
    <row r="193" spans="1:11" ht="23.25" customHeight="1">
      <c r="A193" s="247" t="s">
        <v>572</v>
      </c>
      <c r="B193" s="276">
        <v>160</v>
      </c>
      <c r="C193" s="275" t="s">
        <v>571</v>
      </c>
      <c r="D193" s="268">
        <v>0</v>
      </c>
      <c r="E193" s="268">
        <v>0</v>
      </c>
      <c r="F193" s="268">
        <v>0</v>
      </c>
      <c r="G193" s="268">
        <v>0</v>
      </c>
      <c r="H193" s="268">
        <v>0</v>
      </c>
      <c r="I193" s="267" t="s">
        <v>1900</v>
      </c>
      <c r="J193" s="267" t="s">
        <v>1900</v>
      </c>
      <c r="K193" s="267" t="s">
        <v>1900</v>
      </c>
    </row>
    <row r="194" spans="1:11" ht="23.25" customHeight="1">
      <c r="A194" s="247" t="s">
        <v>1404</v>
      </c>
      <c r="B194" s="276">
        <v>241</v>
      </c>
      <c r="C194" s="275" t="s">
        <v>1403</v>
      </c>
      <c r="D194" s="268">
        <v>0</v>
      </c>
      <c r="E194" s="268">
        <v>0</v>
      </c>
      <c r="F194" s="268">
        <v>0</v>
      </c>
      <c r="G194" s="268">
        <v>0</v>
      </c>
      <c r="H194" s="268">
        <v>0</v>
      </c>
      <c r="I194" s="267" t="s">
        <v>1900</v>
      </c>
      <c r="J194" s="267" t="s">
        <v>1900</v>
      </c>
      <c r="K194" s="267" t="s">
        <v>1900</v>
      </c>
    </row>
    <row r="195" spans="1:11" ht="23.25" customHeight="1">
      <c r="A195" s="247" t="s">
        <v>860</v>
      </c>
      <c r="B195" s="276">
        <v>9</v>
      </c>
      <c r="C195" s="275" t="s">
        <v>859</v>
      </c>
      <c r="D195" s="268">
        <v>311</v>
      </c>
      <c r="E195" s="268">
        <v>282</v>
      </c>
      <c r="F195" s="268">
        <v>62</v>
      </c>
      <c r="G195" s="268">
        <v>266</v>
      </c>
      <c r="H195" s="268">
        <v>60</v>
      </c>
      <c r="I195" s="268">
        <v>94.33</v>
      </c>
      <c r="J195" s="268">
        <v>96.77</v>
      </c>
      <c r="K195" s="268">
        <v>2.4700000000000002</v>
      </c>
    </row>
    <row r="196" spans="1:11" ht="23.25" customHeight="1">
      <c r="A196" s="247" t="s">
        <v>1336</v>
      </c>
      <c r="B196" s="276">
        <v>505</v>
      </c>
      <c r="C196" s="275" t="s">
        <v>1335</v>
      </c>
      <c r="D196" s="268">
        <v>671</v>
      </c>
      <c r="E196" s="268">
        <v>660</v>
      </c>
      <c r="F196" s="268">
        <v>80</v>
      </c>
      <c r="G196" s="268">
        <v>81</v>
      </c>
      <c r="H196" s="268">
        <v>30</v>
      </c>
      <c r="I196" s="268">
        <v>12.27</v>
      </c>
      <c r="J196" s="268">
        <v>37.5</v>
      </c>
      <c r="K196" s="268">
        <v>0.21</v>
      </c>
    </row>
    <row r="197" spans="1:11" ht="23.25" customHeight="1">
      <c r="A197" s="247" t="s">
        <v>2355</v>
      </c>
      <c r="B197" s="276">
        <v>229</v>
      </c>
      <c r="C197" s="275" t="s">
        <v>2356</v>
      </c>
      <c r="D197" s="268">
        <v>109</v>
      </c>
      <c r="E197" s="268">
        <v>104</v>
      </c>
      <c r="F197" s="268">
        <v>21</v>
      </c>
      <c r="G197" s="268">
        <v>8</v>
      </c>
      <c r="H197" s="268">
        <v>4</v>
      </c>
      <c r="I197" s="268">
        <v>7.69</v>
      </c>
      <c r="J197" s="268">
        <v>19.05</v>
      </c>
      <c r="K197" s="268">
        <v>0.12</v>
      </c>
    </row>
    <row r="198" spans="1:11" ht="23.25" customHeight="1">
      <c r="A198" s="247" t="s">
        <v>547</v>
      </c>
      <c r="B198" s="276">
        <v>345</v>
      </c>
      <c r="C198" s="275" t="s">
        <v>546</v>
      </c>
      <c r="D198" s="268">
        <v>0</v>
      </c>
      <c r="E198" s="268">
        <v>0</v>
      </c>
      <c r="F198" s="268">
        <v>0</v>
      </c>
      <c r="G198" s="268">
        <v>0</v>
      </c>
      <c r="H198" s="268">
        <v>0</v>
      </c>
      <c r="I198" s="267" t="s">
        <v>1900</v>
      </c>
      <c r="J198" s="267" t="s">
        <v>1900</v>
      </c>
      <c r="K198" s="267" t="s">
        <v>1900</v>
      </c>
    </row>
    <row r="199" spans="1:11" ht="23.25" customHeight="1">
      <c r="A199" s="247" t="s">
        <v>1512</v>
      </c>
      <c r="B199" s="276">
        <v>73</v>
      </c>
      <c r="C199" s="275" t="s">
        <v>1511</v>
      </c>
      <c r="D199" s="268">
        <v>625</v>
      </c>
      <c r="E199" s="268">
        <v>601</v>
      </c>
      <c r="F199" s="268">
        <v>66</v>
      </c>
      <c r="G199" s="268">
        <v>228</v>
      </c>
      <c r="H199" s="268">
        <v>38</v>
      </c>
      <c r="I199" s="268">
        <v>37.94</v>
      </c>
      <c r="J199" s="268">
        <v>57.58</v>
      </c>
      <c r="K199" s="268">
        <v>0.39</v>
      </c>
    </row>
    <row r="200" spans="1:11" ht="23.25" customHeight="1">
      <c r="A200" s="247" t="s">
        <v>1040</v>
      </c>
      <c r="B200" s="276">
        <v>215</v>
      </c>
      <c r="C200" s="275" t="s">
        <v>1039</v>
      </c>
      <c r="D200" s="268">
        <v>0</v>
      </c>
      <c r="E200" s="268">
        <v>0</v>
      </c>
      <c r="F200" s="268">
        <v>0</v>
      </c>
      <c r="G200" s="268">
        <v>0</v>
      </c>
      <c r="H200" s="268">
        <v>0</v>
      </c>
      <c r="I200" s="267" t="s">
        <v>1900</v>
      </c>
      <c r="J200" s="267" t="s">
        <v>1900</v>
      </c>
      <c r="K200" s="267" t="s">
        <v>1900</v>
      </c>
    </row>
    <row r="201" spans="1:11" ht="23.25" customHeight="1">
      <c r="A201" s="247" t="s">
        <v>1494</v>
      </c>
      <c r="B201" s="276">
        <v>353</v>
      </c>
      <c r="C201" s="275" t="s">
        <v>1493</v>
      </c>
      <c r="D201" s="268">
        <v>0</v>
      </c>
      <c r="E201" s="268">
        <v>0</v>
      </c>
      <c r="F201" s="268">
        <v>0</v>
      </c>
      <c r="G201" s="268">
        <v>0</v>
      </c>
      <c r="H201" s="268">
        <v>0</v>
      </c>
      <c r="I201" s="267" t="s">
        <v>1900</v>
      </c>
      <c r="J201" s="267" t="s">
        <v>1900</v>
      </c>
      <c r="K201" s="267" t="s">
        <v>1900</v>
      </c>
    </row>
    <row r="202" spans="1:11" ht="23.25" customHeight="1">
      <c r="A202" s="247" t="s">
        <v>2357</v>
      </c>
      <c r="B202" s="276">
        <v>67</v>
      </c>
      <c r="C202" s="275" t="s">
        <v>1466</v>
      </c>
      <c r="D202" s="268">
        <v>291</v>
      </c>
      <c r="E202" s="268">
        <v>123</v>
      </c>
      <c r="F202" s="268">
        <v>29</v>
      </c>
      <c r="G202" s="268">
        <v>51</v>
      </c>
      <c r="H202" s="268">
        <v>16</v>
      </c>
      <c r="I202" s="268">
        <v>41.46</v>
      </c>
      <c r="J202" s="268">
        <v>55.17</v>
      </c>
      <c r="K202" s="268">
        <v>0.32</v>
      </c>
    </row>
    <row r="203" spans="1:11" ht="23.25" customHeight="1">
      <c r="A203" s="247" t="s">
        <v>1320</v>
      </c>
      <c r="B203" s="276">
        <v>149</v>
      </c>
      <c r="C203" s="275" t="s">
        <v>1319</v>
      </c>
      <c r="D203" s="268">
        <v>801</v>
      </c>
      <c r="E203" s="268">
        <v>718</v>
      </c>
      <c r="F203" s="268">
        <v>116</v>
      </c>
      <c r="G203" s="268">
        <v>5</v>
      </c>
      <c r="H203" s="268">
        <v>1</v>
      </c>
      <c r="I203" s="268">
        <v>0.7</v>
      </c>
      <c r="J203" s="268">
        <v>0.86</v>
      </c>
      <c r="K203" s="268">
        <v>0.01</v>
      </c>
    </row>
    <row r="204" spans="1:11" ht="23.25" customHeight="1">
      <c r="A204" s="247" t="s">
        <v>1130</v>
      </c>
      <c r="B204" s="276">
        <v>50</v>
      </c>
      <c r="C204" s="275" t="s">
        <v>1129</v>
      </c>
      <c r="D204" s="268">
        <v>263</v>
      </c>
      <c r="E204" s="268">
        <v>258</v>
      </c>
      <c r="F204" s="268">
        <v>34</v>
      </c>
      <c r="G204" s="268">
        <v>88</v>
      </c>
      <c r="H204" s="268">
        <v>15</v>
      </c>
      <c r="I204" s="268">
        <v>34.11</v>
      </c>
      <c r="J204" s="268">
        <v>44.12</v>
      </c>
      <c r="K204" s="268">
        <v>0.66</v>
      </c>
    </row>
    <row r="205" spans="1:11" ht="23.25" customHeight="1">
      <c r="A205" s="247" t="s">
        <v>1116</v>
      </c>
      <c r="B205" s="276">
        <v>201</v>
      </c>
      <c r="C205" s="275" t="s">
        <v>1115</v>
      </c>
      <c r="D205" s="268">
        <v>0</v>
      </c>
      <c r="E205" s="268">
        <v>0</v>
      </c>
      <c r="F205" s="268">
        <v>0</v>
      </c>
      <c r="G205" s="268">
        <v>0</v>
      </c>
      <c r="H205" s="268">
        <v>0</v>
      </c>
      <c r="I205" s="267" t="s">
        <v>1900</v>
      </c>
      <c r="J205" s="267" t="s">
        <v>1900</v>
      </c>
      <c r="K205" s="267" t="s">
        <v>1900</v>
      </c>
    </row>
    <row r="206" spans="1:11" ht="23.25" customHeight="1">
      <c r="A206" s="247" t="s">
        <v>1473</v>
      </c>
      <c r="B206" s="276">
        <v>35</v>
      </c>
      <c r="C206" s="275" t="s">
        <v>1472</v>
      </c>
      <c r="D206" s="268">
        <v>90</v>
      </c>
      <c r="E206" s="268">
        <v>28</v>
      </c>
      <c r="F206" s="268">
        <v>15</v>
      </c>
      <c r="G206" s="268">
        <v>2</v>
      </c>
      <c r="H206" s="268">
        <v>2</v>
      </c>
      <c r="I206" s="268">
        <v>7.14</v>
      </c>
      <c r="J206" s="268">
        <v>13.33</v>
      </c>
      <c r="K206" s="268">
        <v>0.03</v>
      </c>
    </row>
    <row r="207" spans="1:11" ht="23.25" customHeight="1">
      <c r="A207" s="247" t="s">
        <v>2358</v>
      </c>
      <c r="B207" s="276">
        <v>357</v>
      </c>
      <c r="C207" s="275" t="s">
        <v>2359</v>
      </c>
      <c r="D207" s="268">
        <v>0</v>
      </c>
      <c r="E207" s="268">
        <v>0</v>
      </c>
      <c r="F207" s="268">
        <v>0</v>
      </c>
      <c r="G207" s="268">
        <v>0</v>
      </c>
      <c r="H207" s="268">
        <v>0</v>
      </c>
      <c r="I207" s="267" t="s">
        <v>1900</v>
      </c>
      <c r="J207" s="267" t="s">
        <v>1900</v>
      </c>
      <c r="K207" s="267" t="s">
        <v>1900</v>
      </c>
    </row>
    <row r="208" spans="1:11" ht="23.25" customHeight="1">
      <c r="A208" s="247" t="s">
        <v>1574</v>
      </c>
      <c r="B208" s="276">
        <v>61</v>
      </c>
      <c r="C208" s="275" t="s">
        <v>1573</v>
      </c>
      <c r="D208" s="268">
        <v>532</v>
      </c>
      <c r="E208" s="268">
        <v>528</v>
      </c>
      <c r="F208" s="268">
        <v>87</v>
      </c>
      <c r="G208" s="268">
        <v>391</v>
      </c>
      <c r="H208" s="268">
        <v>72</v>
      </c>
      <c r="I208" s="268">
        <v>74.05</v>
      </c>
      <c r="J208" s="268">
        <v>82.76</v>
      </c>
      <c r="K208" s="268">
        <v>2.78</v>
      </c>
    </row>
    <row r="209" spans="1:11" ht="23.25" customHeight="1">
      <c r="A209" s="247" t="s">
        <v>1539</v>
      </c>
      <c r="B209" s="276">
        <v>193</v>
      </c>
      <c r="C209" s="275" t="s">
        <v>1538</v>
      </c>
      <c r="D209" s="268">
        <v>256</v>
      </c>
      <c r="E209" s="268">
        <v>234</v>
      </c>
      <c r="F209" s="268">
        <v>58</v>
      </c>
      <c r="G209" s="268">
        <v>2</v>
      </c>
      <c r="H209" s="268">
        <v>0</v>
      </c>
      <c r="I209" s="268">
        <v>0.85</v>
      </c>
      <c r="J209" s="268">
        <v>0</v>
      </c>
      <c r="K209" s="268">
        <v>0.02</v>
      </c>
    </row>
    <row r="210" spans="1:11" ht="23.25" customHeight="1">
      <c r="A210" s="247" t="s">
        <v>1560</v>
      </c>
      <c r="B210" s="276">
        <v>356</v>
      </c>
      <c r="C210" s="275" t="s">
        <v>1559</v>
      </c>
      <c r="D210" s="268">
        <v>0</v>
      </c>
      <c r="E210" s="268">
        <v>0</v>
      </c>
      <c r="F210" s="268">
        <v>0</v>
      </c>
      <c r="G210" s="268">
        <v>0</v>
      </c>
      <c r="H210" s="268">
        <v>0</v>
      </c>
      <c r="I210" s="267" t="s">
        <v>1900</v>
      </c>
      <c r="J210" s="267" t="s">
        <v>1900</v>
      </c>
      <c r="K210" s="267" t="s">
        <v>1900</v>
      </c>
    </row>
    <row r="211" spans="1:11" ht="23.25" customHeight="1">
      <c r="A211" s="247" t="s">
        <v>1470</v>
      </c>
      <c r="B211" s="276">
        <v>71</v>
      </c>
      <c r="C211" s="275" t="s">
        <v>1469</v>
      </c>
      <c r="D211" s="268">
        <v>609</v>
      </c>
      <c r="E211" s="268">
        <v>607</v>
      </c>
      <c r="F211" s="268">
        <v>95</v>
      </c>
      <c r="G211" s="268">
        <v>90</v>
      </c>
      <c r="H211" s="268">
        <v>18</v>
      </c>
      <c r="I211" s="268">
        <v>14.83</v>
      </c>
      <c r="J211" s="268">
        <v>18.95</v>
      </c>
      <c r="K211" s="268">
        <v>0.28000000000000003</v>
      </c>
    </row>
    <row r="212" spans="1:11" ht="23.25" customHeight="1">
      <c r="A212" s="247" t="s">
        <v>2360</v>
      </c>
      <c r="B212" s="276">
        <v>523</v>
      </c>
      <c r="C212" s="275" t="s">
        <v>1601</v>
      </c>
      <c r="D212" s="268">
        <v>0</v>
      </c>
      <c r="E212" s="268">
        <v>0</v>
      </c>
      <c r="F212" s="268">
        <v>0</v>
      </c>
      <c r="G212" s="268">
        <v>0</v>
      </c>
      <c r="H212" s="268">
        <v>0</v>
      </c>
      <c r="I212" s="267" t="s">
        <v>1900</v>
      </c>
      <c r="J212" s="267" t="s">
        <v>1900</v>
      </c>
      <c r="K212" s="267" t="s">
        <v>1900</v>
      </c>
    </row>
    <row r="213" spans="1:11" ht="23.25" customHeight="1">
      <c r="A213" s="247" t="s">
        <v>993</v>
      </c>
      <c r="B213" s="276">
        <v>281</v>
      </c>
      <c r="C213" s="275" t="s">
        <v>992</v>
      </c>
      <c r="D213" s="268">
        <v>0</v>
      </c>
      <c r="E213" s="268">
        <v>0</v>
      </c>
      <c r="F213" s="268">
        <v>0</v>
      </c>
      <c r="G213" s="268">
        <v>0</v>
      </c>
      <c r="H213" s="268">
        <v>0</v>
      </c>
      <c r="I213" s="267" t="s">
        <v>1900</v>
      </c>
      <c r="J213" s="267" t="s">
        <v>1900</v>
      </c>
      <c r="K213" s="267" t="s">
        <v>1900</v>
      </c>
    </row>
    <row r="214" spans="1:11" ht="23.25" customHeight="1">
      <c r="A214" s="247" t="s">
        <v>1020</v>
      </c>
      <c r="B214" s="276">
        <v>3</v>
      </c>
      <c r="C214" s="275" t="s">
        <v>1019</v>
      </c>
      <c r="D214" s="268">
        <v>151</v>
      </c>
      <c r="E214" s="268">
        <v>147</v>
      </c>
      <c r="F214" s="268">
        <v>22</v>
      </c>
      <c r="G214" s="268">
        <v>144</v>
      </c>
      <c r="H214" s="268">
        <v>20</v>
      </c>
      <c r="I214" s="268">
        <v>97.96</v>
      </c>
      <c r="J214" s="268">
        <v>90.91</v>
      </c>
      <c r="K214" s="268">
        <v>17.98</v>
      </c>
    </row>
    <row r="215" spans="1:11" ht="23.25" customHeight="1">
      <c r="A215" s="247" t="s">
        <v>1272</v>
      </c>
      <c r="B215" s="276">
        <v>314</v>
      </c>
      <c r="C215" s="275" t="s">
        <v>1271</v>
      </c>
      <c r="D215" s="268">
        <v>0</v>
      </c>
      <c r="E215" s="268">
        <v>0</v>
      </c>
      <c r="F215" s="268">
        <v>0</v>
      </c>
      <c r="G215" s="268">
        <v>0</v>
      </c>
      <c r="H215" s="268">
        <v>0</v>
      </c>
      <c r="I215" s="267" t="s">
        <v>1900</v>
      </c>
      <c r="J215" s="267" t="s">
        <v>1900</v>
      </c>
      <c r="K215" s="267" t="s">
        <v>1900</v>
      </c>
    </row>
    <row r="216" spans="1:11" ht="23.25" customHeight="1">
      <c r="A216" s="247" t="s">
        <v>1060</v>
      </c>
      <c r="B216" s="276">
        <v>168</v>
      </c>
      <c r="C216" s="275" t="s">
        <v>1059</v>
      </c>
      <c r="D216" s="268">
        <v>0</v>
      </c>
      <c r="E216" s="268">
        <v>0</v>
      </c>
      <c r="F216" s="268">
        <v>0</v>
      </c>
      <c r="G216" s="268">
        <v>0</v>
      </c>
      <c r="H216" s="268">
        <v>0</v>
      </c>
      <c r="I216" s="267" t="s">
        <v>1900</v>
      </c>
      <c r="J216" s="267" t="s">
        <v>1900</v>
      </c>
      <c r="K216" s="267" t="s">
        <v>1900</v>
      </c>
    </row>
    <row r="217" spans="1:11" ht="23.25" customHeight="1">
      <c r="A217" s="247" t="s">
        <v>544</v>
      </c>
      <c r="B217" s="276">
        <v>311</v>
      </c>
      <c r="C217" s="275" t="s">
        <v>543</v>
      </c>
      <c r="D217" s="268">
        <v>0</v>
      </c>
      <c r="E217" s="268">
        <v>0</v>
      </c>
      <c r="F217" s="268">
        <v>0</v>
      </c>
      <c r="G217" s="268">
        <v>0</v>
      </c>
      <c r="H217" s="268">
        <v>0</v>
      </c>
      <c r="I217" s="267" t="s">
        <v>1900</v>
      </c>
      <c r="J217" s="267" t="s">
        <v>1900</v>
      </c>
      <c r="K217" s="267" t="s">
        <v>1900</v>
      </c>
    </row>
    <row r="218" spans="1:11" ht="23.25" customHeight="1">
      <c r="A218" s="247" t="s">
        <v>1642</v>
      </c>
      <c r="B218" s="276">
        <v>2</v>
      </c>
      <c r="C218" s="275" t="s">
        <v>1641</v>
      </c>
      <c r="D218" s="268">
        <v>745</v>
      </c>
      <c r="E218" s="268">
        <v>744</v>
      </c>
      <c r="F218" s="268">
        <v>73</v>
      </c>
      <c r="G218" s="268">
        <v>698</v>
      </c>
      <c r="H218" s="268">
        <v>62</v>
      </c>
      <c r="I218" s="268">
        <v>93.82</v>
      </c>
      <c r="J218" s="268">
        <v>84.93</v>
      </c>
      <c r="K218" s="268">
        <v>12.85</v>
      </c>
    </row>
    <row r="219" spans="1:11" ht="23.25" customHeight="1">
      <c r="A219" s="247" t="s">
        <v>1242</v>
      </c>
      <c r="B219" s="276">
        <v>129</v>
      </c>
      <c r="C219" s="275" t="s">
        <v>1241</v>
      </c>
      <c r="D219" s="268">
        <v>0</v>
      </c>
      <c r="E219" s="268">
        <v>0</v>
      </c>
      <c r="F219" s="268">
        <v>0</v>
      </c>
      <c r="G219" s="268">
        <v>0</v>
      </c>
      <c r="H219" s="268">
        <v>0</v>
      </c>
      <c r="I219" s="267" t="s">
        <v>1900</v>
      </c>
      <c r="J219" s="267" t="s">
        <v>1900</v>
      </c>
      <c r="K219" s="267" t="s">
        <v>1900</v>
      </c>
    </row>
    <row r="220" spans="1:11" ht="23.25" customHeight="1">
      <c r="A220" s="247" t="s">
        <v>1477</v>
      </c>
      <c r="B220" s="276">
        <v>305</v>
      </c>
      <c r="C220" s="275" t="s">
        <v>1476</v>
      </c>
      <c r="D220" s="268">
        <v>0</v>
      </c>
      <c r="E220" s="268">
        <v>0</v>
      </c>
      <c r="F220" s="268">
        <v>0</v>
      </c>
      <c r="G220" s="268">
        <v>0</v>
      </c>
      <c r="H220" s="268">
        <v>0</v>
      </c>
      <c r="I220" s="267" t="s">
        <v>1900</v>
      </c>
      <c r="J220" s="267" t="s">
        <v>1900</v>
      </c>
      <c r="K220" s="267" t="s">
        <v>1900</v>
      </c>
    </row>
    <row r="221" spans="1:11" ht="23.25" customHeight="1">
      <c r="A221" s="247" t="s">
        <v>1383</v>
      </c>
      <c r="B221" s="276">
        <v>517</v>
      </c>
      <c r="C221" s="275" t="s">
        <v>1382</v>
      </c>
      <c r="D221" s="268">
        <v>0</v>
      </c>
      <c r="E221" s="268">
        <v>0</v>
      </c>
      <c r="F221" s="268">
        <v>0</v>
      </c>
      <c r="G221" s="268">
        <v>0</v>
      </c>
      <c r="H221" s="268">
        <v>0</v>
      </c>
      <c r="I221" s="267" t="s">
        <v>1900</v>
      </c>
      <c r="J221" s="267" t="s">
        <v>1900</v>
      </c>
      <c r="K221" s="267" t="s">
        <v>1900</v>
      </c>
    </row>
    <row r="222" spans="1:11" ht="23.25" customHeight="1">
      <c r="A222" s="247" t="s">
        <v>1014</v>
      </c>
      <c r="B222" s="276">
        <v>262</v>
      </c>
      <c r="C222" s="275" t="s">
        <v>1013</v>
      </c>
      <c r="D222" s="268">
        <v>0</v>
      </c>
      <c r="E222" s="268">
        <v>0</v>
      </c>
      <c r="F222" s="268">
        <v>0</v>
      </c>
      <c r="G222" s="268">
        <v>0</v>
      </c>
      <c r="H222" s="268">
        <v>0</v>
      </c>
      <c r="I222" s="267" t="s">
        <v>1900</v>
      </c>
      <c r="J222" s="267" t="s">
        <v>1900</v>
      </c>
      <c r="K222" s="267" t="s">
        <v>1900</v>
      </c>
    </row>
    <row r="223" spans="1:11" ht="23.25" customHeight="1">
      <c r="A223" s="247" t="s">
        <v>1133</v>
      </c>
      <c r="B223" s="276">
        <v>20</v>
      </c>
      <c r="C223" s="275" t="s">
        <v>1132</v>
      </c>
      <c r="D223" s="268">
        <v>624</v>
      </c>
      <c r="E223" s="268">
        <v>621</v>
      </c>
      <c r="F223" s="268">
        <v>132</v>
      </c>
      <c r="G223" s="268">
        <v>287</v>
      </c>
      <c r="H223" s="268">
        <v>66</v>
      </c>
      <c r="I223" s="268">
        <v>46.22</v>
      </c>
      <c r="J223" s="268">
        <v>50</v>
      </c>
      <c r="K223" s="268">
        <v>0.69</v>
      </c>
    </row>
    <row r="224" spans="1:11" ht="23.25" customHeight="1">
      <c r="A224" s="247" t="s">
        <v>578</v>
      </c>
      <c r="B224" s="276">
        <v>54</v>
      </c>
      <c r="C224" s="275" t="s">
        <v>577</v>
      </c>
      <c r="D224" s="268">
        <v>242</v>
      </c>
      <c r="E224" s="268">
        <v>240</v>
      </c>
      <c r="F224" s="268">
        <v>32</v>
      </c>
      <c r="G224" s="268">
        <v>186</v>
      </c>
      <c r="H224" s="268">
        <v>29</v>
      </c>
      <c r="I224" s="268">
        <v>77.5</v>
      </c>
      <c r="J224" s="268">
        <v>90.63</v>
      </c>
      <c r="K224" s="268">
        <v>2.33</v>
      </c>
    </row>
    <row r="225" spans="1:11" ht="23.25" customHeight="1">
      <c r="A225" s="247" t="s">
        <v>932</v>
      </c>
      <c r="B225" s="276">
        <v>207</v>
      </c>
      <c r="C225" s="275" t="s">
        <v>931</v>
      </c>
      <c r="D225" s="268">
        <v>0</v>
      </c>
      <c r="E225" s="268">
        <v>0</v>
      </c>
      <c r="F225" s="268">
        <v>0</v>
      </c>
      <c r="G225" s="268">
        <v>0</v>
      </c>
      <c r="H225" s="268">
        <v>0</v>
      </c>
      <c r="I225" s="267" t="s">
        <v>1900</v>
      </c>
      <c r="J225" s="267" t="s">
        <v>1900</v>
      </c>
      <c r="K225" s="267" t="s">
        <v>1900</v>
      </c>
    </row>
    <row r="226" spans="1:11" ht="23.25" customHeight="1">
      <c r="A226" s="247" t="s">
        <v>1516</v>
      </c>
      <c r="B226" s="276">
        <v>170</v>
      </c>
      <c r="C226" s="275" t="s">
        <v>1515</v>
      </c>
      <c r="D226" s="268">
        <v>367</v>
      </c>
      <c r="E226" s="268">
        <v>344</v>
      </c>
      <c r="F226" s="268">
        <v>42</v>
      </c>
      <c r="G226" s="268">
        <v>48</v>
      </c>
      <c r="H226" s="268">
        <v>3</v>
      </c>
      <c r="I226" s="268">
        <v>13.95</v>
      </c>
      <c r="J226" s="268">
        <v>7.14</v>
      </c>
      <c r="K226" s="268">
        <v>0.16</v>
      </c>
    </row>
    <row r="227" spans="1:11" ht="23.25" customHeight="1">
      <c r="A227" s="247" t="s">
        <v>1407</v>
      </c>
      <c r="B227" s="276">
        <v>135</v>
      </c>
      <c r="C227" s="275" t="s">
        <v>1406</v>
      </c>
      <c r="D227" s="268">
        <v>0</v>
      </c>
      <c r="E227" s="268">
        <v>0</v>
      </c>
      <c r="F227" s="268">
        <v>0</v>
      </c>
      <c r="G227" s="268">
        <v>0</v>
      </c>
      <c r="H227" s="268">
        <v>0</v>
      </c>
      <c r="I227" s="267" t="s">
        <v>1900</v>
      </c>
      <c r="J227" s="267" t="s">
        <v>1900</v>
      </c>
      <c r="K227" s="267" t="s">
        <v>1900</v>
      </c>
    </row>
    <row r="228" spans="1:11" ht="23.25" customHeight="1">
      <c r="A228" s="247" t="s">
        <v>1300</v>
      </c>
      <c r="B228" s="276">
        <v>351</v>
      </c>
      <c r="C228" s="275" t="s">
        <v>1299</v>
      </c>
      <c r="D228" s="268">
        <v>0</v>
      </c>
      <c r="E228" s="268">
        <v>0</v>
      </c>
      <c r="F228" s="268">
        <v>0</v>
      </c>
      <c r="G228" s="268">
        <v>0</v>
      </c>
      <c r="H228" s="268">
        <v>0</v>
      </c>
      <c r="I228" s="267" t="s">
        <v>1900</v>
      </c>
      <c r="J228" s="267" t="s">
        <v>1900</v>
      </c>
      <c r="K228" s="267" t="s">
        <v>1900</v>
      </c>
    </row>
    <row r="229" spans="1:11" ht="23.25" customHeight="1">
      <c r="A229" s="247" t="s">
        <v>2361</v>
      </c>
      <c r="B229" s="276">
        <v>358</v>
      </c>
      <c r="C229" s="275" t="s">
        <v>2362</v>
      </c>
      <c r="D229" s="268">
        <v>0</v>
      </c>
      <c r="E229" s="268">
        <v>0</v>
      </c>
      <c r="F229" s="268">
        <v>0</v>
      </c>
      <c r="G229" s="268">
        <v>0</v>
      </c>
      <c r="H229" s="268">
        <v>0</v>
      </c>
      <c r="I229" s="267" t="s">
        <v>1900</v>
      </c>
      <c r="J229" s="267" t="s">
        <v>1900</v>
      </c>
      <c r="K229" s="267" t="s">
        <v>1900</v>
      </c>
    </row>
    <row r="230" spans="1:11" ht="23.25" customHeight="1">
      <c r="A230" s="247" t="s">
        <v>1501</v>
      </c>
      <c r="B230" s="276">
        <v>368</v>
      </c>
      <c r="C230" s="275" t="s">
        <v>1500</v>
      </c>
      <c r="D230" s="268">
        <v>0</v>
      </c>
      <c r="E230" s="268">
        <v>0</v>
      </c>
      <c r="F230" s="268">
        <v>0</v>
      </c>
      <c r="G230" s="268">
        <v>0</v>
      </c>
      <c r="H230" s="268">
        <v>0</v>
      </c>
      <c r="I230" s="267" t="s">
        <v>1900</v>
      </c>
      <c r="J230" s="267" t="s">
        <v>1900</v>
      </c>
      <c r="K230" s="267" t="s">
        <v>1900</v>
      </c>
    </row>
    <row r="231" spans="1:11" ht="23.25" customHeight="1">
      <c r="A231" s="247" t="s">
        <v>857</v>
      </c>
      <c r="B231" s="276">
        <v>263</v>
      </c>
      <c r="C231" s="275" t="s">
        <v>856</v>
      </c>
      <c r="D231" s="268">
        <v>0</v>
      </c>
      <c r="E231" s="268">
        <v>0</v>
      </c>
      <c r="F231" s="268">
        <v>0</v>
      </c>
      <c r="G231" s="268">
        <v>0</v>
      </c>
      <c r="H231" s="268">
        <v>0</v>
      </c>
      <c r="I231" s="267" t="s">
        <v>1900</v>
      </c>
      <c r="J231" s="267" t="s">
        <v>1900</v>
      </c>
      <c r="K231" s="267" t="s">
        <v>1900</v>
      </c>
    </row>
    <row r="232" spans="1:11" ht="23.25" customHeight="1">
      <c r="A232" s="247" t="s">
        <v>1291</v>
      </c>
      <c r="B232" s="276">
        <v>313</v>
      </c>
      <c r="C232" s="275" t="s">
        <v>1290</v>
      </c>
      <c r="D232" s="268">
        <v>0</v>
      </c>
      <c r="E232" s="268">
        <v>0</v>
      </c>
      <c r="F232" s="268">
        <v>0</v>
      </c>
      <c r="G232" s="268">
        <v>0</v>
      </c>
      <c r="H232" s="268">
        <v>0</v>
      </c>
      <c r="I232" s="267" t="s">
        <v>1900</v>
      </c>
      <c r="J232" s="267" t="s">
        <v>1900</v>
      </c>
      <c r="K232" s="267" t="s">
        <v>1900</v>
      </c>
    </row>
    <row r="233" spans="1:11" ht="23.25" customHeight="1">
      <c r="A233" s="247" t="s">
        <v>1278</v>
      </c>
      <c r="B233" s="276">
        <v>43</v>
      </c>
      <c r="C233" s="275" t="s">
        <v>1277</v>
      </c>
      <c r="D233" s="268">
        <v>595</v>
      </c>
      <c r="E233" s="268">
        <v>591</v>
      </c>
      <c r="F233" s="268">
        <v>75</v>
      </c>
      <c r="G233" s="268">
        <v>125</v>
      </c>
      <c r="H233" s="268">
        <v>20</v>
      </c>
      <c r="I233" s="268">
        <v>21.15</v>
      </c>
      <c r="J233" s="268">
        <v>26.67</v>
      </c>
      <c r="K233" s="268">
        <v>0.42</v>
      </c>
    </row>
    <row r="234" spans="1:11" ht="23.25" customHeight="1">
      <c r="A234" s="247" t="s">
        <v>1364</v>
      </c>
      <c r="B234" s="276">
        <v>79</v>
      </c>
      <c r="C234" s="275" t="s">
        <v>1363</v>
      </c>
      <c r="D234" s="268">
        <v>645</v>
      </c>
      <c r="E234" s="268">
        <v>594</v>
      </c>
      <c r="F234" s="268">
        <v>98</v>
      </c>
      <c r="G234" s="268">
        <v>506</v>
      </c>
      <c r="H234" s="268">
        <v>82</v>
      </c>
      <c r="I234" s="268">
        <v>85.19</v>
      </c>
      <c r="J234" s="268">
        <v>83.67</v>
      </c>
      <c r="K234" s="268">
        <v>2.72</v>
      </c>
    </row>
    <row r="235" spans="1:11" ht="23.25" customHeight="1">
      <c r="A235" s="247" t="s">
        <v>880</v>
      </c>
      <c r="B235" s="276">
        <v>29</v>
      </c>
      <c r="C235" s="275" t="s">
        <v>879</v>
      </c>
      <c r="D235" s="268">
        <v>0</v>
      </c>
      <c r="E235" s="268">
        <v>0</v>
      </c>
      <c r="F235" s="268">
        <v>0</v>
      </c>
      <c r="G235" s="268">
        <v>0</v>
      </c>
      <c r="H235" s="268">
        <v>0</v>
      </c>
      <c r="I235" s="267" t="s">
        <v>1900</v>
      </c>
      <c r="J235" s="267" t="s">
        <v>1900</v>
      </c>
      <c r="K235" s="267" t="s">
        <v>1900</v>
      </c>
    </row>
    <row r="236" spans="1:11" ht="23.25" customHeight="1">
      <c r="A236" s="247" t="s">
        <v>257</v>
      </c>
      <c r="B236" s="276">
        <v>180</v>
      </c>
      <c r="C236" s="275" t="s">
        <v>255</v>
      </c>
      <c r="D236" s="268">
        <v>0</v>
      </c>
      <c r="E236" s="268">
        <v>0</v>
      </c>
      <c r="F236" s="268">
        <v>0</v>
      </c>
      <c r="G236" s="268">
        <v>0</v>
      </c>
      <c r="H236" s="268">
        <v>0</v>
      </c>
      <c r="I236" s="267" t="s">
        <v>1900</v>
      </c>
      <c r="J236" s="267" t="s">
        <v>1900</v>
      </c>
      <c r="K236" s="267" t="s">
        <v>1900</v>
      </c>
    </row>
    <row r="237" spans="1:11" ht="23.25" customHeight="1">
      <c r="A237" s="247" t="s">
        <v>1031</v>
      </c>
      <c r="B237" s="276">
        <v>547</v>
      </c>
      <c r="C237" s="275" t="s">
        <v>1030</v>
      </c>
      <c r="D237" s="268">
        <v>0</v>
      </c>
      <c r="E237" s="268">
        <v>0</v>
      </c>
      <c r="F237" s="268">
        <v>0</v>
      </c>
      <c r="G237" s="268">
        <v>0</v>
      </c>
      <c r="H237" s="268">
        <v>0</v>
      </c>
      <c r="I237" s="267" t="s">
        <v>1900</v>
      </c>
      <c r="J237" s="267" t="s">
        <v>1900</v>
      </c>
      <c r="K237" s="267" t="s">
        <v>1900</v>
      </c>
    </row>
    <row r="238" spans="1:11" ht="23.25" customHeight="1">
      <c r="A238" s="247" t="s">
        <v>656</v>
      </c>
      <c r="B238" s="276">
        <v>157</v>
      </c>
      <c r="C238" s="275" t="s">
        <v>655</v>
      </c>
      <c r="D238" s="268">
        <v>0</v>
      </c>
      <c r="E238" s="268">
        <v>0</v>
      </c>
      <c r="F238" s="268">
        <v>0</v>
      </c>
      <c r="G238" s="268">
        <v>0</v>
      </c>
      <c r="H238" s="268">
        <v>0</v>
      </c>
      <c r="I238" s="267" t="s">
        <v>1900</v>
      </c>
      <c r="J238" s="267" t="s">
        <v>1900</v>
      </c>
      <c r="K238" s="267" t="s">
        <v>1900</v>
      </c>
    </row>
    <row r="239" spans="1:11" ht="23.25" customHeight="1">
      <c r="A239" s="247" t="s">
        <v>1146</v>
      </c>
      <c r="B239" s="276">
        <v>362</v>
      </c>
      <c r="C239" s="275" t="s">
        <v>1145</v>
      </c>
      <c r="D239" s="268">
        <v>0</v>
      </c>
      <c r="E239" s="268">
        <v>0</v>
      </c>
      <c r="F239" s="268">
        <v>0</v>
      </c>
      <c r="G239" s="268">
        <v>0</v>
      </c>
      <c r="H239" s="268">
        <v>0</v>
      </c>
      <c r="I239" s="267" t="s">
        <v>1900</v>
      </c>
      <c r="J239" s="267" t="s">
        <v>1900</v>
      </c>
      <c r="K239" s="267" t="s">
        <v>1900</v>
      </c>
    </row>
    <row r="240" spans="1:11" ht="23.25" customHeight="1">
      <c r="A240" s="247" t="s">
        <v>1567</v>
      </c>
      <c r="B240" s="276">
        <v>341</v>
      </c>
      <c r="C240" s="275" t="s">
        <v>1566</v>
      </c>
      <c r="D240" s="268">
        <v>0</v>
      </c>
      <c r="E240" s="268">
        <v>0</v>
      </c>
      <c r="F240" s="268">
        <v>0</v>
      </c>
      <c r="G240" s="268">
        <v>0</v>
      </c>
      <c r="H240" s="268">
        <v>0</v>
      </c>
      <c r="I240" s="267" t="s">
        <v>1900</v>
      </c>
      <c r="J240" s="267" t="s">
        <v>1900</v>
      </c>
      <c r="K240" s="267" t="s">
        <v>1900</v>
      </c>
    </row>
    <row r="241" spans="1:11" ht="23.25" customHeight="1">
      <c r="A241" s="247" t="s">
        <v>2363</v>
      </c>
      <c r="B241" s="276">
        <v>280</v>
      </c>
      <c r="C241" s="275" t="s">
        <v>1422</v>
      </c>
      <c r="D241" s="268">
        <v>0</v>
      </c>
      <c r="E241" s="268">
        <v>0</v>
      </c>
      <c r="F241" s="268">
        <v>0</v>
      </c>
      <c r="G241" s="268">
        <v>0</v>
      </c>
      <c r="H241" s="268">
        <v>0</v>
      </c>
      <c r="I241" s="267" t="s">
        <v>1900</v>
      </c>
      <c r="J241" s="267" t="s">
        <v>1900</v>
      </c>
      <c r="K241" s="267" t="s">
        <v>1900</v>
      </c>
    </row>
    <row r="242" spans="1:11" ht="23.25" customHeight="1">
      <c r="A242" s="247" t="s">
        <v>739</v>
      </c>
      <c r="B242" s="276">
        <v>307</v>
      </c>
      <c r="C242" s="275" t="s">
        <v>738</v>
      </c>
      <c r="D242" s="268">
        <v>0</v>
      </c>
      <c r="E242" s="268">
        <v>0</v>
      </c>
      <c r="F242" s="268">
        <v>0</v>
      </c>
      <c r="G242" s="268">
        <v>0</v>
      </c>
      <c r="H242" s="268">
        <v>0</v>
      </c>
      <c r="I242" s="267" t="s">
        <v>1900</v>
      </c>
      <c r="J242" s="267" t="s">
        <v>1900</v>
      </c>
      <c r="K242" s="267" t="s">
        <v>1900</v>
      </c>
    </row>
    <row r="243" spans="1:11" ht="23.25" customHeight="1">
      <c r="A243" s="247" t="s">
        <v>1310</v>
      </c>
      <c r="B243" s="276">
        <v>39</v>
      </c>
      <c r="C243" s="275" t="s">
        <v>1309</v>
      </c>
      <c r="D243" s="268">
        <v>613</v>
      </c>
      <c r="E243" s="268">
        <v>612</v>
      </c>
      <c r="F243" s="268">
        <v>90</v>
      </c>
      <c r="G243" s="268">
        <v>167</v>
      </c>
      <c r="H243" s="268">
        <v>36</v>
      </c>
      <c r="I243" s="268">
        <v>27.29</v>
      </c>
      <c r="J243" s="268">
        <v>40</v>
      </c>
      <c r="K243" s="268">
        <v>0.62</v>
      </c>
    </row>
    <row r="244" spans="1:11" ht="23.25" customHeight="1">
      <c r="A244" s="247" t="s">
        <v>716</v>
      </c>
      <c r="B244" s="276">
        <v>80</v>
      </c>
      <c r="C244" s="275" t="s">
        <v>715</v>
      </c>
      <c r="D244" s="268">
        <v>877</v>
      </c>
      <c r="E244" s="268">
        <v>863</v>
      </c>
      <c r="F244" s="268">
        <v>129</v>
      </c>
      <c r="G244" s="268">
        <v>774</v>
      </c>
      <c r="H244" s="268">
        <v>113</v>
      </c>
      <c r="I244" s="268">
        <v>89.69</v>
      </c>
      <c r="J244" s="268">
        <v>87.6</v>
      </c>
      <c r="K244" s="268">
        <v>2.06</v>
      </c>
    </row>
    <row r="245" spans="1:11" ht="23.25" customHeight="1">
      <c r="A245" s="247" t="s">
        <v>1658</v>
      </c>
      <c r="B245" s="276">
        <v>178</v>
      </c>
      <c r="C245" s="275" t="s">
        <v>1657</v>
      </c>
      <c r="D245" s="268">
        <v>0</v>
      </c>
      <c r="E245" s="268">
        <v>0</v>
      </c>
      <c r="F245" s="268">
        <v>0</v>
      </c>
      <c r="G245" s="268">
        <v>0</v>
      </c>
      <c r="H245" s="268">
        <v>0</v>
      </c>
      <c r="I245" s="267" t="s">
        <v>1900</v>
      </c>
      <c r="J245" s="267" t="s">
        <v>1900</v>
      </c>
      <c r="K245" s="267" t="s">
        <v>1900</v>
      </c>
    </row>
    <row r="246" spans="1:11" ht="23.25" customHeight="1">
      <c r="A246" s="247" t="s">
        <v>365</v>
      </c>
      <c r="B246" s="276">
        <v>203</v>
      </c>
      <c r="C246" s="275" t="s">
        <v>364</v>
      </c>
      <c r="D246" s="268">
        <v>0</v>
      </c>
      <c r="E246" s="268">
        <v>0</v>
      </c>
      <c r="F246" s="268">
        <v>0</v>
      </c>
      <c r="G246" s="268">
        <v>0</v>
      </c>
      <c r="H246" s="268">
        <v>0</v>
      </c>
      <c r="I246" s="267" t="s">
        <v>1900</v>
      </c>
      <c r="J246" s="267" t="s">
        <v>1900</v>
      </c>
      <c r="K246" s="267" t="s">
        <v>1900</v>
      </c>
    </row>
    <row r="247" spans="1:11" ht="23.25" customHeight="1">
      <c r="A247" s="247" t="s">
        <v>2364</v>
      </c>
      <c r="B247" s="276">
        <v>515</v>
      </c>
      <c r="C247" s="275" t="s">
        <v>1375</v>
      </c>
      <c r="D247" s="268">
        <v>0</v>
      </c>
      <c r="E247" s="268">
        <v>0</v>
      </c>
      <c r="F247" s="268">
        <v>0</v>
      </c>
      <c r="G247" s="268">
        <v>0</v>
      </c>
      <c r="H247" s="268">
        <v>0</v>
      </c>
      <c r="I247" s="267" t="s">
        <v>1900</v>
      </c>
      <c r="J247" s="267" t="s">
        <v>1900</v>
      </c>
      <c r="K247" s="267" t="s">
        <v>1900</v>
      </c>
    </row>
    <row r="248" spans="1:11" ht="23.25" customHeight="1">
      <c r="A248" s="247" t="s">
        <v>477</v>
      </c>
      <c r="B248" s="276">
        <v>125</v>
      </c>
      <c r="C248" s="275" t="s">
        <v>476</v>
      </c>
      <c r="D248" s="268">
        <v>0</v>
      </c>
      <c r="E248" s="268">
        <v>0</v>
      </c>
      <c r="F248" s="268">
        <v>0</v>
      </c>
      <c r="G248" s="268">
        <v>0</v>
      </c>
      <c r="H248" s="268">
        <v>0</v>
      </c>
      <c r="I248" s="267" t="s">
        <v>1900</v>
      </c>
      <c r="J248" s="267" t="s">
        <v>1900</v>
      </c>
      <c r="K248" s="267" t="s">
        <v>1900</v>
      </c>
    </row>
    <row r="249" spans="1:11" ht="23.25" customHeight="1">
      <c r="A249" s="247" t="s">
        <v>1023</v>
      </c>
      <c r="B249" s="276">
        <v>147</v>
      </c>
      <c r="C249" s="275" t="s">
        <v>1022</v>
      </c>
      <c r="D249" s="268">
        <v>58</v>
      </c>
      <c r="E249" s="268">
        <v>57</v>
      </c>
      <c r="F249" s="268">
        <v>7</v>
      </c>
      <c r="G249" s="268">
        <v>55</v>
      </c>
      <c r="H249" s="268">
        <v>6</v>
      </c>
      <c r="I249" s="268">
        <v>96.49</v>
      </c>
      <c r="J249" s="268">
        <v>85.71</v>
      </c>
      <c r="K249" s="268">
        <v>3.52</v>
      </c>
    </row>
    <row r="250" spans="1:11" ht="23.25" customHeight="1">
      <c r="A250" s="247" t="s">
        <v>1572</v>
      </c>
      <c r="B250" s="276">
        <v>355</v>
      </c>
      <c r="C250" s="275" t="s">
        <v>1571</v>
      </c>
      <c r="D250" s="268">
        <v>0</v>
      </c>
      <c r="E250" s="268">
        <v>0</v>
      </c>
      <c r="F250" s="268">
        <v>0</v>
      </c>
      <c r="G250" s="268">
        <v>0</v>
      </c>
      <c r="H250" s="268">
        <v>0</v>
      </c>
      <c r="I250" s="267" t="s">
        <v>1900</v>
      </c>
      <c r="J250" s="267" t="s">
        <v>1900</v>
      </c>
      <c r="K250" s="267" t="s">
        <v>1900</v>
      </c>
    </row>
    <row r="251" spans="1:11" ht="23.25" customHeight="1">
      <c r="A251" s="247" t="s">
        <v>1434</v>
      </c>
      <c r="B251" s="276">
        <v>377</v>
      </c>
      <c r="C251" s="275" t="s">
        <v>1433</v>
      </c>
      <c r="D251" s="268">
        <v>0</v>
      </c>
      <c r="E251" s="268">
        <v>0</v>
      </c>
      <c r="F251" s="268">
        <v>0</v>
      </c>
      <c r="G251" s="268">
        <v>0</v>
      </c>
      <c r="H251" s="268">
        <v>0</v>
      </c>
      <c r="I251" s="267" t="s">
        <v>1900</v>
      </c>
      <c r="J251" s="267" t="s">
        <v>1900</v>
      </c>
      <c r="K251" s="267" t="s">
        <v>1900</v>
      </c>
    </row>
    <row r="252" spans="1:11" ht="23.25" customHeight="1">
      <c r="A252" s="247" t="s">
        <v>2360</v>
      </c>
      <c r="B252" s="276">
        <v>329</v>
      </c>
      <c r="C252" s="275" t="s">
        <v>1608</v>
      </c>
      <c r="D252" s="268">
        <v>0</v>
      </c>
      <c r="E252" s="268">
        <v>0</v>
      </c>
      <c r="F252" s="268">
        <v>0</v>
      </c>
      <c r="G252" s="268">
        <v>0</v>
      </c>
      <c r="H252" s="268">
        <v>0</v>
      </c>
      <c r="I252" s="267" t="s">
        <v>1900</v>
      </c>
      <c r="J252" s="267" t="s">
        <v>1900</v>
      </c>
      <c r="K252" s="267" t="s">
        <v>1900</v>
      </c>
    </row>
    <row r="253" spans="1:11" ht="23.25" customHeight="1">
      <c r="A253" s="247" t="s">
        <v>1333</v>
      </c>
      <c r="B253" s="276">
        <v>340</v>
      </c>
      <c r="C253" s="275" t="s">
        <v>1332</v>
      </c>
      <c r="D253" s="268">
        <v>0</v>
      </c>
      <c r="E253" s="268">
        <v>0</v>
      </c>
      <c r="F253" s="268">
        <v>0</v>
      </c>
      <c r="G253" s="268">
        <v>0</v>
      </c>
      <c r="H253" s="268">
        <v>0</v>
      </c>
      <c r="I253" s="267" t="s">
        <v>1900</v>
      </c>
      <c r="J253" s="267" t="s">
        <v>1900</v>
      </c>
      <c r="K253" s="267" t="s">
        <v>1900</v>
      </c>
    </row>
    <row r="254" spans="1:11" ht="23.25" customHeight="1">
      <c r="A254" s="247" t="s">
        <v>1164</v>
      </c>
      <c r="B254" s="276">
        <v>292</v>
      </c>
      <c r="C254" s="275" t="s">
        <v>1163</v>
      </c>
      <c r="D254" s="268">
        <v>0</v>
      </c>
      <c r="E254" s="268">
        <v>0</v>
      </c>
      <c r="F254" s="268">
        <v>0</v>
      </c>
      <c r="G254" s="268">
        <v>0</v>
      </c>
      <c r="H254" s="268">
        <v>0</v>
      </c>
      <c r="I254" s="267" t="s">
        <v>1900</v>
      </c>
      <c r="J254" s="267" t="s">
        <v>1900</v>
      </c>
      <c r="K254" s="267" t="s">
        <v>1900</v>
      </c>
    </row>
    <row r="255" spans="1:11" ht="23.25" customHeight="1">
      <c r="A255" s="247" t="s">
        <v>1175</v>
      </c>
      <c r="B255" s="276">
        <v>297</v>
      </c>
      <c r="C255" s="275" t="s">
        <v>1174</v>
      </c>
      <c r="D255" s="268">
        <v>37</v>
      </c>
      <c r="E255" s="268">
        <v>37</v>
      </c>
      <c r="F255" s="268">
        <v>6</v>
      </c>
      <c r="G255" s="268">
        <v>1</v>
      </c>
      <c r="H255" s="268">
        <v>0</v>
      </c>
      <c r="I255" s="268">
        <v>2.7</v>
      </c>
      <c r="J255" s="268">
        <v>0</v>
      </c>
      <c r="K255" s="268">
        <v>0.03</v>
      </c>
    </row>
    <row r="256" spans="1:11" ht="23.25" customHeight="1">
      <c r="A256" s="247" t="s">
        <v>817</v>
      </c>
      <c r="B256" s="276">
        <v>82</v>
      </c>
      <c r="C256" s="275" t="s">
        <v>816</v>
      </c>
      <c r="D256" s="268">
        <v>0</v>
      </c>
      <c r="E256" s="268">
        <v>0</v>
      </c>
      <c r="F256" s="268">
        <v>0</v>
      </c>
      <c r="G256" s="268">
        <v>0</v>
      </c>
      <c r="H256" s="268">
        <v>0</v>
      </c>
      <c r="I256" s="267" t="s">
        <v>1900</v>
      </c>
      <c r="J256" s="267" t="s">
        <v>1900</v>
      </c>
      <c r="K256" s="267" t="s">
        <v>1900</v>
      </c>
    </row>
    <row r="257" spans="1:11" ht="23.25" customHeight="1">
      <c r="A257" s="247" t="s">
        <v>1583</v>
      </c>
      <c r="B257" s="276">
        <v>6</v>
      </c>
      <c r="C257" s="275" t="s">
        <v>1582</v>
      </c>
      <c r="D257" s="268">
        <v>0</v>
      </c>
      <c r="E257" s="268">
        <v>0</v>
      </c>
      <c r="F257" s="268">
        <v>0</v>
      </c>
      <c r="G257" s="268">
        <v>0</v>
      </c>
      <c r="H257" s="268">
        <v>0</v>
      </c>
      <c r="I257" s="267" t="s">
        <v>1900</v>
      </c>
      <c r="J257" s="267" t="s">
        <v>1900</v>
      </c>
      <c r="K257" s="267" t="s">
        <v>1900</v>
      </c>
    </row>
    <row r="258" spans="1:11" ht="23.25" customHeight="1">
      <c r="A258" s="247" t="s">
        <v>1113</v>
      </c>
      <c r="B258" s="276">
        <v>186</v>
      </c>
      <c r="C258" s="275" t="s">
        <v>1112</v>
      </c>
      <c r="D258" s="268">
        <v>0</v>
      </c>
      <c r="E258" s="268">
        <v>0</v>
      </c>
      <c r="F258" s="268">
        <v>0</v>
      </c>
      <c r="G258" s="268">
        <v>0</v>
      </c>
      <c r="H258" s="268">
        <v>0</v>
      </c>
      <c r="I258" s="267" t="s">
        <v>1900</v>
      </c>
      <c r="J258" s="267" t="s">
        <v>1900</v>
      </c>
      <c r="K258" s="267" t="s">
        <v>1900</v>
      </c>
    </row>
    <row r="259" spans="1:11" ht="23.25" customHeight="1">
      <c r="A259" s="247" t="s">
        <v>906</v>
      </c>
      <c r="B259" s="276">
        <v>213</v>
      </c>
      <c r="C259" s="275" t="s">
        <v>905</v>
      </c>
      <c r="D259" s="268">
        <v>8</v>
      </c>
      <c r="E259" s="268">
        <v>7</v>
      </c>
      <c r="F259" s="268">
        <v>1</v>
      </c>
      <c r="G259" s="268">
        <v>3</v>
      </c>
      <c r="H259" s="268">
        <v>1</v>
      </c>
      <c r="I259" s="268">
        <v>42.86</v>
      </c>
      <c r="J259" s="268">
        <v>100</v>
      </c>
      <c r="K259" s="268">
        <v>10.88</v>
      </c>
    </row>
    <row r="260" spans="1:11" ht="23.25" customHeight="1">
      <c r="A260" s="247" t="s">
        <v>1389</v>
      </c>
      <c r="B260" s="276">
        <v>117</v>
      </c>
      <c r="C260" s="275" t="s">
        <v>1388</v>
      </c>
      <c r="D260" s="268">
        <v>239</v>
      </c>
      <c r="E260" s="268">
        <v>224</v>
      </c>
      <c r="F260" s="268">
        <v>62</v>
      </c>
      <c r="G260" s="268">
        <v>8</v>
      </c>
      <c r="H260" s="268">
        <v>3</v>
      </c>
      <c r="I260" s="268">
        <v>3.57</v>
      </c>
      <c r="J260" s="268">
        <v>4.84</v>
      </c>
      <c r="K260" s="268">
        <v>0.05</v>
      </c>
    </row>
    <row r="261" spans="1:11" ht="23.25" customHeight="1">
      <c r="A261" s="247" t="s">
        <v>924</v>
      </c>
      <c r="B261" s="276">
        <v>274</v>
      </c>
      <c r="C261" s="275" t="s">
        <v>923</v>
      </c>
      <c r="D261" s="268">
        <v>4</v>
      </c>
      <c r="E261" s="268">
        <v>3</v>
      </c>
      <c r="F261" s="268">
        <v>0</v>
      </c>
      <c r="G261" s="268">
        <v>3</v>
      </c>
      <c r="H261" s="268">
        <v>0</v>
      </c>
      <c r="I261" s="268">
        <v>100</v>
      </c>
      <c r="J261" s="267" t="s">
        <v>1900</v>
      </c>
      <c r="K261" s="268">
        <v>34.5</v>
      </c>
    </row>
    <row r="262" spans="1:11" ht="23.25" customHeight="1">
      <c r="A262" s="247" t="s">
        <v>929</v>
      </c>
      <c r="B262" s="276">
        <v>284</v>
      </c>
      <c r="C262" s="275" t="s">
        <v>928</v>
      </c>
      <c r="D262" s="268">
        <v>11</v>
      </c>
      <c r="E262" s="268">
        <v>8</v>
      </c>
      <c r="F262" s="268">
        <v>3</v>
      </c>
      <c r="G262" s="268">
        <v>7</v>
      </c>
      <c r="H262" s="268">
        <v>3</v>
      </c>
      <c r="I262" s="268">
        <v>87.5</v>
      </c>
      <c r="J262" s="268">
        <v>100</v>
      </c>
      <c r="K262" s="268">
        <v>12.55</v>
      </c>
    </row>
    <row r="263" spans="1:11" ht="23.25" customHeight="1">
      <c r="A263" s="247" t="s">
        <v>1485</v>
      </c>
      <c r="B263" s="276">
        <v>66</v>
      </c>
      <c r="C263" s="275" t="s">
        <v>1484</v>
      </c>
      <c r="D263" s="268">
        <v>316</v>
      </c>
      <c r="E263" s="268">
        <v>281</v>
      </c>
      <c r="F263" s="268">
        <v>62</v>
      </c>
      <c r="G263" s="268">
        <v>219</v>
      </c>
      <c r="H263" s="268">
        <v>46</v>
      </c>
      <c r="I263" s="268">
        <v>77.94</v>
      </c>
      <c r="J263" s="268">
        <v>74.19</v>
      </c>
      <c r="K263" s="268">
        <v>1.24</v>
      </c>
    </row>
    <row r="264" spans="1:11" ht="23.25" customHeight="1">
      <c r="A264" s="247" t="s">
        <v>1507</v>
      </c>
      <c r="B264" s="276">
        <v>221</v>
      </c>
      <c r="C264" s="275" t="s">
        <v>1506</v>
      </c>
      <c r="D264" s="268">
        <v>0</v>
      </c>
      <c r="E264" s="268">
        <v>0</v>
      </c>
      <c r="F264" s="268">
        <v>0</v>
      </c>
      <c r="G264" s="268">
        <v>0</v>
      </c>
      <c r="H264" s="268">
        <v>0</v>
      </c>
      <c r="I264" s="267" t="s">
        <v>1900</v>
      </c>
      <c r="J264" s="267" t="s">
        <v>1900</v>
      </c>
      <c r="K264" s="267" t="s">
        <v>1900</v>
      </c>
    </row>
    <row r="265" spans="1:11" ht="23.25" customHeight="1">
      <c r="A265" s="247" t="s">
        <v>1343</v>
      </c>
      <c r="B265" s="276">
        <v>352</v>
      </c>
      <c r="C265" s="275" t="s">
        <v>1342</v>
      </c>
      <c r="D265" s="268">
        <v>0</v>
      </c>
      <c r="E265" s="268">
        <v>0</v>
      </c>
      <c r="F265" s="268">
        <v>0</v>
      </c>
      <c r="G265" s="268">
        <v>0</v>
      </c>
      <c r="H265" s="268">
        <v>0</v>
      </c>
      <c r="I265" s="267" t="s">
        <v>1900</v>
      </c>
      <c r="J265" s="267" t="s">
        <v>1900</v>
      </c>
      <c r="K265" s="267" t="s">
        <v>1900</v>
      </c>
    </row>
    <row r="266" spans="1:11" ht="23.25" customHeight="1">
      <c r="A266" s="247" t="s">
        <v>959</v>
      </c>
      <c r="B266" s="276">
        <v>252</v>
      </c>
      <c r="C266" s="275" t="s">
        <v>958</v>
      </c>
      <c r="D266" s="268">
        <v>0</v>
      </c>
      <c r="E266" s="268">
        <v>0</v>
      </c>
      <c r="F266" s="268">
        <v>0</v>
      </c>
      <c r="G266" s="268">
        <v>0</v>
      </c>
      <c r="H266" s="268">
        <v>0</v>
      </c>
      <c r="I266" s="267" t="s">
        <v>1900</v>
      </c>
      <c r="J266" s="267" t="s">
        <v>1900</v>
      </c>
      <c r="K266" s="267" t="s">
        <v>1900</v>
      </c>
    </row>
    <row r="267" spans="1:11" ht="23.25" customHeight="1">
      <c r="A267" s="247" t="s">
        <v>984</v>
      </c>
      <c r="B267" s="276">
        <v>25</v>
      </c>
      <c r="C267" s="275" t="s">
        <v>983</v>
      </c>
      <c r="D267" s="268">
        <v>0</v>
      </c>
      <c r="E267" s="268">
        <v>0</v>
      </c>
      <c r="F267" s="268">
        <v>0</v>
      </c>
      <c r="G267" s="268">
        <v>0</v>
      </c>
      <c r="H267" s="268">
        <v>0</v>
      </c>
      <c r="I267" s="267" t="s">
        <v>1900</v>
      </c>
      <c r="J267" s="267" t="s">
        <v>1900</v>
      </c>
      <c r="K267" s="267" t="s">
        <v>1900</v>
      </c>
    </row>
    <row r="268" spans="1:11" ht="23.25" customHeight="1">
      <c r="A268" s="247" t="s">
        <v>1232</v>
      </c>
      <c r="B268" s="276">
        <v>132</v>
      </c>
      <c r="C268" s="275" t="s">
        <v>1231</v>
      </c>
      <c r="D268" s="268">
        <v>64</v>
      </c>
      <c r="E268" s="268">
        <v>64</v>
      </c>
      <c r="F268" s="268">
        <v>13</v>
      </c>
      <c r="G268" s="268">
        <v>51</v>
      </c>
      <c r="H268" s="268">
        <v>12</v>
      </c>
      <c r="I268" s="268">
        <v>79.69</v>
      </c>
      <c r="J268" s="268">
        <v>92.31</v>
      </c>
      <c r="K268" s="268">
        <v>0.95</v>
      </c>
    </row>
    <row r="269" spans="1:11" ht="23.25" customHeight="1">
      <c r="A269" s="247" t="s">
        <v>851</v>
      </c>
      <c r="B269" s="276">
        <v>338</v>
      </c>
      <c r="C269" s="275" t="s">
        <v>850</v>
      </c>
      <c r="D269" s="268">
        <v>0</v>
      </c>
      <c r="E269" s="268">
        <v>0</v>
      </c>
      <c r="F269" s="268">
        <v>0</v>
      </c>
      <c r="G269" s="268">
        <v>0</v>
      </c>
      <c r="H269" s="268">
        <v>0</v>
      </c>
      <c r="I269" s="267" t="s">
        <v>1900</v>
      </c>
      <c r="J269" s="267" t="s">
        <v>1900</v>
      </c>
      <c r="K269" s="267" t="s">
        <v>1900</v>
      </c>
    </row>
    <row r="270" spans="1:11" ht="23.25" customHeight="1">
      <c r="A270" s="247" t="s">
        <v>1004</v>
      </c>
      <c r="B270" s="276">
        <v>40</v>
      </c>
      <c r="C270" s="275" t="s">
        <v>1003</v>
      </c>
      <c r="D270" s="268">
        <v>390</v>
      </c>
      <c r="E270" s="268">
        <v>390</v>
      </c>
      <c r="F270" s="268">
        <v>58</v>
      </c>
      <c r="G270" s="268">
        <v>206</v>
      </c>
      <c r="H270" s="268">
        <v>35</v>
      </c>
      <c r="I270" s="268">
        <v>52.82</v>
      </c>
      <c r="J270" s="268">
        <v>60.34</v>
      </c>
      <c r="K270" s="268">
        <v>1.61</v>
      </c>
    </row>
    <row r="271" spans="1:11" ht="23.25" customHeight="1">
      <c r="A271" s="247" t="s">
        <v>1218</v>
      </c>
      <c r="B271" s="276">
        <v>181</v>
      </c>
      <c r="C271" s="275" t="s">
        <v>1217</v>
      </c>
      <c r="D271" s="268">
        <v>0</v>
      </c>
      <c r="E271" s="268">
        <v>0</v>
      </c>
      <c r="F271" s="268">
        <v>0</v>
      </c>
      <c r="G271" s="268">
        <v>0</v>
      </c>
      <c r="H271" s="268">
        <v>0</v>
      </c>
      <c r="I271" s="267" t="s">
        <v>1900</v>
      </c>
      <c r="J271" s="267" t="s">
        <v>1900</v>
      </c>
      <c r="K271" s="267" t="s">
        <v>1900</v>
      </c>
    </row>
    <row r="272" spans="1:11" ht="23.25" customHeight="1">
      <c r="A272" s="247" t="s">
        <v>981</v>
      </c>
      <c r="B272" s="276">
        <v>100</v>
      </c>
      <c r="C272" s="275" t="s">
        <v>980</v>
      </c>
      <c r="D272" s="268">
        <v>0</v>
      </c>
      <c r="E272" s="268">
        <v>0</v>
      </c>
      <c r="F272" s="268">
        <v>0</v>
      </c>
      <c r="G272" s="268">
        <v>0</v>
      </c>
      <c r="H272" s="268">
        <v>0</v>
      </c>
      <c r="I272" s="267" t="s">
        <v>1900</v>
      </c>
      <c r="J272" s="267" t="s">
        <v>1900</v>
      </c>
      <c r="K272" s="267" t="s">
        <v>1900</v>
      </c>
    </row>
    <row r="273" spans="1:11" ht="23.25" customHeight="1">
      <c r="A273" s="247" t="s">
        <v>812</v>
      </c>
      <c r="B273" s="276">
        <v>155</v>
      </c>
      <c r="C273" s="275" t="s">
        <v>811</v>
      </c>
      <c r="D273" s="268">
        <v>0</v>
      </c>
      <c r="E273" s="268">
        <v>0</v>
      </c>
      <c r="F273" s="268">
        <v>0</v>
      </c>
      <c r="G273" s="268">
        <v>0</v>
      </c>
      <c r="H273" s="268">
        <v>0</v>
      </c>
      <c r="I273" s="267" t="s">
        <v>1900</v>
      </c>
      <c r="J273" s="267" t="s">
        <v>1900</v>
      </c>
      <c r="K273" s="267" t="s">
        <v>1900</v>
      </c>
    </row>
    <row r="274" spans="1:11" ht="23.25" customHeight="1">
      <c r="A274" s="247" t="s">
        <v>1535</v>
      </c>
      <c r="B274" s="276">
        <v>268</v>
      </c>
      <c r="C274" s="275" t="s">
        <v>1534</v>
      </c>
      <c r="D274" s="268">
        <v>0</v>
      </c>
      <c r="E274" s="268">
        <v>0</v>
      </c>
      <c r="F274" s="268">
        <v>0</v>
      </c>
      <c r="G274" s="268">
        <v>0</v>
      </c>
      <c r="H274" s="268">
        <v>0</v>
      </c>
      <c r="I274" s="267" t="s">
        <v>1900</v>
      </c>
      <c r="J274" s="267" t="s">
        <v>1900</v>
      </c>
      <c r="K274" s="267" t="s">
        <v>1900</v>
      </c>
    </row>
    <row r="275" spans="1:11" ht="23.25" customHeight="1">
      <c r="A275" s="247" t="s">
        <v>1592</v>
      </c>
      <c r="B275" s="276">
        <v>23</v>
      </c>
      <c r="C275" s="275" t="s">
        <v>1591</v>
      </c>
      <c r="D275" s="268">
        <v>889</v>
      </c>
      <c r="E275" s="268">
        <v>815</v>
      </c>
      <c r="F275" s="268">
        <v>99</v>
      </c>
      <c r="G275" s="268">
        <v>269</v>
      </c>
      <c r="H275" s="268">
        <v>27</v>
      </c>
      <c r="I275" s="268">
        <v>33.01</v>
      </c>
      <c r="J275" s="268">
        <v>27.27</v>
      </c>
      <c r="K275" s="268">
        <v>0.43</v>
      </c>
    </row>
    <row r="276" spans="1:11" ht="23.25" customHeight="1">
      <c r="A276" s="247" t="s">
        <v>901</v>
      </c>
      <c r="B276" s="276">
        <v>212</v>
      </c>
      <c r="C276" s="275" t="s">
        <v>900</v>
      </c>
      <c r="D276" s="268">
        <v>10</v>
      </c>
      <c r="E276" s="268">
        <v>5</v>
      </c>
      <c r="F276" s="268">
        <v>0</v>
      </c>
      <c r="G276" s="268">
        <v>5</v>
      </c>
      <c r="H276" s="268">
        <v>0</v>
      </c>
      <c r="I276" s="268">
        <v>100</v>
      </c>
      <c r="J276" s="267" t="s">
        <v>1900</v>
      </c>
      <c r="K276" s="268">
        <v>6.2</v>
      </c>
    </row>
    <row r="277" spans="1:11" ht="23.25" customHeight="1">
      <c r="A277" s="247" t="s">
        <v>1341</v>
      </c>
      <c r="B277" s="276">
        <v>5</v>
      </c>
      <c r="C277" s="275" t="s">
        <v>1340</v>
      </c>
      <c r="D277" s="268">
        <v>0</v>
      </c>
      <c r="E277" s="268">
        <v>0</v>
      </c>
      <c r="F277" s="268">
        <v>0</v>
      </c>
      <c r="G277" s="268">
        <v>0</v>
      </c>
      <c r="H277" s="268">
        <v>0</v>
      </c>
      <c r="I277" s="267" t="s">
        <v>1900</v>
      </c>
      <c r="J277" s="267" t="s">
        <v>1900</v>
      </c>
      <c r="K277" s="267" t="s">
        <v>1900</v>
      </c>
    </row>
    <row r="278" spans="1:11" ht="23.25" customHeight="1">
      <c r="A278" s="247" t="s">
        <v>1630</v>
      </c>
      <c r="B278" s="276">
        <v>526</v>
      </c>
      <c r="C278" s="275" t="s">
        <v>1629</v>
      </c>
      <c r="D278" s="268">
        <v>0</v>
      </c>
      <c r="E278" s="268">
        <v>0</v>
      </c>
      <c r="F278" s="268">
        <v>0</v>
      </c>
      <c r="G278" s="268">
        <v>0</v>
      </c>
      <c r="H278" s="268">
        <v>0</v>
      </c>
      <c r="I278" s="267" t="s">
        <v>1900</v>
      </c>
      <c r="J278" s="267" t="s">
        <v>1900</v>
      </c>
      <c r="K278" s="267" t="s">
        <v>1900</v>
      </c>
    </row>
    <row r="279" spans="1:11" ht="23.25" customHeight="1">
      <c r="A279" s="247" t="s">
        <v>1307</v>
      </c>
      <c r="B279" s="276">
        <v>24</v>
      </c>
      <c r="C279" s="275" t="s">
        <v>1306</v>
      </c>
      <c r="D279" s="268">
        <v>0</v>
      </c>
      <c r="E279" s="268">
        <v>0</v>
      </c>
      <c r="F279" s="268">
        <v>0</v>
      </c>
      <c r="G279" s="268">
        <v>0</v>
      </c>
      <c r="H279" s="268">
        <v>0</v>
      </c>
      <c r="I279" s="267" t="s">
        <v>1900</v>
      </c>
      <c r="J279" s="267" t="s">
        <v>1900</v>
      </c>
      <c r="K279" s="267" t="s">
        <v>1900</v>
      </c>
    </row>
    <row r="280" spans="1:11" ht="23.25" customHeight="1">
      <c r="A280" s="247" t="s">
        <v>1161</v>
      </c>
      <c r="B280" s="276">
        <v>364</v>
      </c>
      <c r="C280" s="275" t="s">
        <v>1160</v>
      </c>
      <c r="D280" s="268">
        <v>0</v>
      </c>
      <c r="E280" s="268">
        <v>0</v>
      </c>
      <c r="F280" s="268">
        <v>0</v>
      </c>
      <c r="G280" s="268">
        <v>0</v>
      </c>
      <c r="H280" s="268">
        <v>0</v>
      </c>
      <c r="I280" s="267" t="s">
        <v>1900</v>
      </c>
      <c r="J280" s="267" t="s">
        <v>1900</v>
      </c>
      <c r="K280" s="267" t="s">
        <v>1900</v>
      </c>
    </row>
    <row r="281" spans="1:11" ht="23.25" customHeight="1">
      <c r="A281" s="247" t="s">
        <v>2365</v>
      </c>
      <c r="B281" s="276">
        <v>232</v>
      </c>
      <c r="C281" s="275" t="s">
        <v>775</v>
      </c>
      <c r="D281" s="268">
        <v>0</v>
      </c>
      <c r="E281" s="268">
        <v>0</v>
      </c>
      <c r="F281" s="268">
        <v>0</v>
      </c>
      <c r="G281" s="268">
        <v>0</v>
      </c>
      <c r="H281" s="268">
        <v>0</v>
      </c>
      <c r="I281" s="267" t="s">
        <v>1900</v>
      </c>
      <c r="J281" s="267" t="s">
        <v>1900</v>
      </c>
      <c r="K281" s="267" t="s">
        <v>1900</v>
      </c>
    </row>
    <row r="282" spans="1:11" ht="23.25" customHeight="1">
      <c r="A282" s="247" t="s">
        <v>1577</v>
      </c>
      <c r="B282" s="276">
        <v>146</v>
      </c>
      <c r="C282" s="275" t="s">
        <v>1576</v>
      </c>
      <c r="D282" s="268">
        <v>0</v>
      </c>
      <c r="E282" s="268">
        <v>0</v>
      </c>
      <c r="F282" s="268">
        <v>0</v>
      </c>
      <c r="G282" s="268">
        <v>0</v>
      </c>
      <c r="H282" s="268">
        <v>0</v>
      </c>
      <c r="I282" s="267" t="s">
        <v>1900</v>
      </c>
      <c r="J282" s="267" t="s">
        <v>1900</v>
      </c>
      <c r="K282" s="267" t="s">
        <v>1900</v>
      </c>
    </row>
    <row r="283" spans="1:11" ht="23.25" customHeight="1">
      <c r="A283" s="247" t="s">
        <v>437</v>
      </c>
      <c r="B283" s="276">
        <v>85</v>
      </c>
      <c r="C283" s="275" t="s">
        <v>436</v>
      </c>
      <c r="D283" s="268">
        <v>164</v>
      </c>
      <c r="E283" s="268">
        <v>158</v>
      </c>
      <c r="F283" s="268">
        <v>30</v>
      </c>
      <c r="G283" s="268">
        <v>118</v>
      </c>
      <c r="H283" s="268">
        <v>26</v>
      </c>
      <c r="I283" s="268">
        <v>74.680000000000007</v>
      </c>
      <c r="J283" s="268">
        <v>86.67</v>
      </c>
      <c r="K283" s="268">
        <v>1.05</v>
      </c>
    </row>
    <row r="284" spans="1:11" ht="23.25" customHeight="1">
      <c r="A284" s="247" t="s">
        <v>790</v>
      </c>
      <c r="B284" s="276">
        <v>199</v>
      </c>
      <c r="C284" s="275" t="s">
        <v>789</v>
      </c>
      <c r="D284" s="268">
        <v>0</v>
      </c>
      <c r="E284" s="268">
        <v>0</v>
      </c>
      <c r="F284" s="268">
        <v>0</v>
      </c>
      <c r="G284" s="268">
        <v>0</v>
      </c>
      <c r="H284" s="268">
        <v>0</v>
      </c>
      <c r="I284" s="267" t="s">
        <v>1900</v>
      </c>
      <c r="J284" s="267" t="s">
        <v>1900</v>
      </c>
      <c r="K284" s="267" t="s">
        <v>1900</v>
      </c>
    </row>
    <row r="285" spans="1:11" ht="23.25" customHeight="1">
      <c r="A285" s="247" t="s">
        <v>1554</v>
      </c>
      <c r="B285" s="276">
        <v>266</v>
      </c>
      <c r="C285" s="275" t="s">
        <v>1553</v>
      </c>
      <c r="D285" s="268">
        <v>0</v>
      </c>
      <c r="E285" s="268">
        <v>0</v>
      </c>
      <c r="F285" s="268">
        <v>0</v>
      </c>
      <c r="G285" s="268">
        <v>0</v>
      </c>
      <c r="H285" s="268">
        <v>0</v>
      </c>
      <c r="I285" s="267" t="s">
        <v>1900</v>
      </c>
      <c r="J285" s="267" t="s">
        <v>1900</v>
      </c>
      <c r="K285" s="267" t="s">
        <v>1900</v>
      </c>
    </row>
    <row r="286" spans="1:11" ht="23.25" customHeight="1">
      <c r="A286" s="247" t="s">
        <v>917</v>
      </c>
      <c r="B286" s="276">
        <v>260</v>
      </c>
      <c r="C286" s="275" t="s">
        <v>916</v>
      </c>
      <c r="D286" s="268">
        <v>26</v>
      </c>
      <c r="E286" s="268">
        <v>21</v>
      </c>
      <c r="F286" s="268">
        <v>2</v>
      </c>
      <c r="G286" s="268">
        <v>19</v>
      </c>
      <c r="H286" s="268">
        <v>2</v>
      </c>
      <c r="I286" s="268">
        <v>90.48</v>
      </c>
      <c r="J286" s="268">
        <v>100</v>
      </c>
      <c r="K286" s="268">
        <v>18.46</v>
      </c>
    </row>
    <row r="287" spans="1:11" ht="23.25" customHeight="1">
      <c r="A287" s="247" t="s">
        <v>672</v>
      </c>
      <c r="B287" s="276">
        <v>86</v>
      </c>
      <c r="C287" s="275" t="s">
        <v>671</v>
      </c>
      <c r="D287" s="268">
        <v>0</v>
      </c>
      <c r="E287" s="268">
        <v>0</v>
      </c>
      <c r="F287" s="268">
        <v>0</v>
      </c>
      <c r="G287" s="268">
        <v>0</v>
      </c>
      <c r="H287" s="268">
        <v>0</v>
      </c>
      <c r="I287" s="267" t="s">
        <v>1900</v>
      </c>
      <c r="J287" s="267" t="s">
        <v>1900</v>
      </c>
      <c r="K287" s="267" t="s">
        <v>1900</v>
      </c>
    </row>
    <row r="288" spans="1:11" ht="23.25" customHeight="1">
      <c r="A288" s="247" t="s">
        <v>1488</v>
      </c>
      <c r="B288" s="276">
        <v>559</v>
      </c>
      <c r="C288" s="275" t="s">
        <v>1487</v>
      </c>
      <c r="D288" s="268">
        <v>0</v>
      </c>
      <c r="E288" s="268">
        <v>0</v>
      </c>
      <c r="F288" s="268">
        <v>0</v>
      </c>
      <c r="G288" s="268">
        <v>0</v>
      </c>
      <c r="H288" s="268">
        <v>0</v>
      </c>
      <c r="I288" s="267" t="s">
        <v>1900</v>
      </c>
      <c r="J288" s="267" t="s">
        <v>1900</v>
      </c>
      <c r="K288" s="267" t="s">
        <v>1900</v>
      </c>
    </row>
    <row r="289" spans="1:11" ht="23.25" customHeight="1">
      <c r="A289" s="247" t="s">
        <v>2366</v>
      </c>
      <c r="B289" s="276">
        <v>15</v>
      </c>
      <c r="C289" s="275" t="s">
        <v>873</v>
      </c>
      <c r="D289" s="268">
        <v>165</v>
      </c>
      <c r="E289" s="268">
        <v>136</v>
      </c>
      <c r="F289" s="268">
        <v>20</v>
      </c>
      <c r="G289" s="268">
        <v>31</v>
      </c>
      <c r="H289" s="268">
        <v>10</v>
      </c>
      <c r="I289" s="268">
        <v>22.79</v>
      </c>
      <c r="J289" s="268">
        <v>50</v>
      </c>
      <c r="K289" s="268">
        <v>0.24</v>
      </c>
    </row>
    <row r="290" spans="1:11" ht="23.25" customHeight="1">
      <c r="A290" s="247" t="s">
        <v>425</v>
      </c>
      <c r="B290" s="276">
        <v>31</v>
      </c>
      <c r="C290" s="275" t="s">
        <v>424</v>
      </c>
      <c r="D290" s="268">
        <v>319</v>
      </c>
      <c r="E290" s="268">
        <v>288</v>
      </c>
      <c r="F290" s="268">
        <v>37</v>
      </c>
      <c r="G290" s="268">
        <v>226</v>
      </c>
      <c r="H290" s="268">
        <v>30</v>
      </c>
      <c r="I290" s="268">
        <v>78.47</v>
      </c>
      <c r="J290" s="268">
        <v>81.08</v>
      </c>
      <c r="K290" s="268">
        <v>2.12</v>
      </c>
    </row>
    <row r="291" spans="1:11" ht="23.25" customHeight="1">
      <c r="A291" s="247" t="s">
        <v>308</v>
      </c>
      <c r="B291" s="276">
        <v>154</v>
      </c>
      <c r="C291" s="275" t="s">
        <v>306</v>
      </c>
      <c r="D291" s="268">
        <v>7</v>
      </c>
      <c r="E291" s="268">
        <v>5</v>
      </c>
      <c r="F291" s="268">
        <v>0</v>
      </c>
      <c r="G291" s="268">
        <v>1</v>
      </c>
      <c r="H291" s="268">
        <v>0</v>
      </c>
      <c r="I291" s="268">
        <v>20</v>
      </c>
      <c r="J291" s="267" t="s">
        <v>1900</v>
      </c>
      <c r="K291" s="268">
        <v>0.14000000000000001</v>
      </c>
    </row>
    <row r="292" spans="1:11" ht="23.25" customHeight="1">
      <c r="A292" s="247" t="s">
        <v>1565</v>
      </c>
      <c r="B292" s="276">
        <v>261</v>
      </c>
      <c r="C292" s="275" t="s">
        <v>1564</v>
      </c>
      <c r="D292" s="268">
        <v>164</v>
      </c>
      <c r="E292" s="268">
        <v>127</v>
      </c>
      <c r="F292" s="268">
        <v>43</v>
      </c>
      <c r="G292" s="268">
        <v>41</v>
      </c>
      <c r="H292" s="268">
        <v>18</v>
      </c>
      <c r="I292" s="268">
        <v>32.28</v>
      </c>
      <c r="J292" s="268">
        <v>41.86</v>
      </c>
      <c r="K292" s="268">
        <v>0.7</v>
      </c>
    </row>
    <row r="293" spans="1:11" ht="23.25" customHeight="1">
      <c r="A293" s="247" t="s">
        <v>1396</v>
      </c>
      <c r="B293" s="276">
        <v>19</v>
      </c>
      <c r="C293" s="275" t="s">
        <v>1395</v>
      </c>
      <c r="D293" s="268">
        <v>372</v>
      </c>
      <c r="E293" s="268">
        <v>369</v>
      </c>
      <c r="F293" s="268">
        <v>47</v>
      </c>
      <c r="G293" s="268">
        <v>130</v>
      </c>
      <c r="H293" s="268">
        <v>19</v>
      </c>
      <c r="I293" s="268">
        <v>35.229999999999997</v>
      </c>
      <c r="J293" s="268">
        <v>40.43</v>
      </c>
      <c r="K293" s="268">
        <v>0.56999999999999995</v>
      </c>
    </row>
    <row r="294" spans="1:11" ht="23.25" customHeight="1">
      <c r="A294" s="247" t="s">
        <v>1036</v>
      </c>
      <c r="B294" s="276">
        <v>78</v>
      </c>
      <c r="C294" s="275" t="s">
        <v>1035</v>
      </c>
      <c r="D294" s="268">
        <v>341</v>
      </c>
      <c r="E294" s="268">
        <v>291</v>
      </c>
      <c r="F294" s="268">
        <v>42</v>
      </c>
      <c r="G294" s="268">
        <v>257</v>
      </c>
      <c r="H294" s="268">
        <v>41</v>
      </c>
      <c r="I294" s="268">
        <v>88.32</v>
      </c>
      <c r="J294" s="268">
        <v>97.62</v>
      </c>
      <c r="K294" s="268">
        <v>3.49</v>
      </c>
    </row>
    <row r="295" spans="1:11" ht="23.25" customHeight="1">
      <c r="A295" s="247" t="s">
        <v>1188</v>
      </c>
      <c r="B295" s="276">
        <v>21</v>
      </c>
      <c r="C295" s="275" t="s">
        <v>1187</v>
      </c>
      <c r="D295" s="268">
        <v>988</v>
      </c>
      <c r="E295" s="268">
        <v>621</v>
      </c>
      <c r="F295" s="268">
        <v>133</v>
      </c>
      <c r="G295" s="268">
        <v>379</v>
      </c>
      <c r="H295" s="268">
        <v>89</v>
      </c>
      <c r="I295" s="268">
        <v>61.03</v>
      </c>
      <c r="J295" s="268">
        <v>66.92</v>
      </c>
      <c r="K295" s="268">
        <v>0.51</v>
      </c>
    </row>
    <row r="296" spans="1:11" ht="23.25" customHeight="1">
      <c r="A296" s="247" t="s">
        <v>1544</v>
      </c>
      <c r="B296" s="276">
        <v>42</v>
      </c>
      <c r="C296" s="275" t="s">
        <v>1543</v>
      </c>
      <c r="D296" s="268">
        <v>15</v>
      </c>
      <c r="E296" s="268">
        <v>14</v>
      </c>
      <c r="F296" s="268">
        <v>14</v>
      </c>
      <c r="G296" s="268">
        <v>13</v>
      </c>
      <c r="H296" s="268">
        <v>13</v>
      </c>
      <c r="I296" s="268">
        <v>92.86</v>
      </c>
      <c r="J296" s="268">
        <v>92.86</v>
      </c>
      <c r="K296" s="268">
        <v>4.87</v>
      </c>
    </row>
    <row r="297" spans="1:11" ht="23.25" customHeight="1">
      <c r="A297" s="247" t="s">
        <v>1054</v>
      </c>
      <c r="B297" s="276">
        <v>339</v>
      </c>
      <c r="C297" s="275" t="s">
        <v>1053</v>
      </c>
      <c r="D297" s="268">
        <v>0</v>
      </c>
      <c r="E297" s="268">
        <v>0</v>
      </c>
      <c r="F297" s="268">
        <v>0</v>
      </c>
      <c r="G297" s="268">
        <v>0</v>
      </c>
      <c r="H297" s="268">
        <v>0</v>
      </c>
      <c r="I297" s="267" t="s">
        <v>1900</v>
      </c>
      <c r="J297" s="267" t="s">
        <v>1900</v>
      </c>
      <c r="K297" s="267" t="s">
        <v>1900</v>
      </c>
    </row>
    <row r="298" spans="1:11" ht="23.25" customHeight="1">
      <c r="A298" s="247" t="s">
        <v>944</v>
      </c>
      <c r="B298" s="276">
        <v>197</v>
      </c>
      <c r="C298" s="275" t="s">
        <v>943</v>
      </c>
      <c r="D298" s="268">
        <v>0</v>
      </c>
      <c r="E298" s="268">
        <v>0</v>
      </c>
      <c r="F298" s="268">
        <v>0</v>
      </c>
      <c r="G298" s="268">
        <v>0</v>
      </c>
      <c r="H298" s="268">
        <v>0</v>
      </c>
      <c r="I298" s="267" t="s">
        <v>1900</v>
      </c>
      <c r="J298" s="267" t="s">
        <v>1900</v>
      </c>
      <c r="K298" s="267" t="s">
        <v>1900</v>
      </c>
    </row>
    <row r="299" spans="1:11" ht="23.25" customHeight="1">
      <c r="A299" s="247" t="s">
        <v>296</v>
      </c>
      <c r="B299" s="276">
        <v>233</v>
      </c>
      <c r="C299" s="275" t="s">
        <v>295</v>
      </c>
      <c r="D299" s="268">
        <v>0</v>
      </c>
      <c r="E299" s="268">
        <v>0</v>
      </c>
      <c r="F299" s="268">
        <v>0</v>
      </c>
      <c r="G299" s="268">
        <v>0</v>
      </c>
      <c r="H299" s="268">
        <v>0</v>
      </c>
      <c r="I299" s="267" t="s">
        <v>1900</v>
      </c>
      <c r="J299" s="267" t="s">
        <v>1900</v>
      </c>
      <c r="K299" s="267" t="s">
        <v>1900</v>
      </c>
    </row>
    <row r="300" spans="1:11" ht="23.25" customHeight="1">
      <c r="A300" s="247" t="s">
        <v>1446</v>
      </c>
      <c r="B300" s="276">
        <v>399</v>
      </c>
      <c r="C300" s="275" t="s">
        <v>1445</v>
      </c>
      <c r="D300" s="268">
        <v>0</v>
      </c>
      <c r="E300" s="268">
        <v>0</v>
      </c>
      <c r="F300" s="268">
        <v>0</v>
      </c>
      <c r="G300" s="268">
        <v>0</v>
      </c>
      <c r="H300" s="268">
        <v>0</v>
      </c>
      <c r="I300" s="267" t="s">
        <v>1900</v>
      </c>
      <c r="J300" s="267" t="s">
        <v>1900</v>
      </c>
      <c r="K300" s="267" t="s">
        <v>1900</v>
      </c>
    </row>
    <row r="301" spans="1:11" ht="23.25" customHeight="1">
      <c r="A301" s="247" t="s">
        <v>1649</v>
      </c>
      <c r="B301" s="276">
        <v>33</v>
      </c>
      <c r="C301" s="275" t="s">
        <v>1648</v>
      </c>
      <c r="D301" s="268">
        <v>812</v>
      </c>
      <c r="E301" s="268">
        <v>809</v>
      </c>
      <c r="F301" s="268">
        <v>114</v>
      </c>
      <c r="G301" s="268">
        <v>168</v>
      </c>
      <c r="H301" s="268">
        <v>29</v>
      </c>
      <c r="I301" s="268">
        <v>20.77</v>
      </c>
      <c r="J301" s="268">
        <v>25.44</v>
      </c>
      <c r="K301" s="268">
        <v>0.59</v>
      </c>
    </row>
    <row r="302" spans="1:11" ht="23.25" customHeight="1">
      <c r="A302" s="247" t="s">
        <v>784</v>
      </c>
      <c r="B302" s="276">
        <v>69</v>
      </c>
      <c r="C302" s="275" t="s">
        <v>783</v>
      </c>
      <c r="D302" s="268">
        <v>245</v>
      </c>
      <c r="E302" s="268">
        <v>218</v>
      </c>
      <c r="F302" s="268">
        <v>45</v>
      </c>
      <c r="G302" s="268">
        <v>135</v>
      </c>
      <c r="H302" s="268">
        <v>32</v>
      </c>
      <c r="I302" s="268">
        <v>61.93</v>
      </c>
      <c r="J302" s="268">
        <v>71.11</v>
      </c>
      <c r="K302" s="268">
        <v>1.02</v>
      </c>
    </row>
    <row r="303" spans="1:11" ht="23.25" customHeight="1">
      <c r="A303" s="247" t="s">
        <v>632</v>
      </c>
      <c r="B303" s="276">
        <v>346</v>
      </c>
      <c r="C303" s="275" t="s">
        <v>631</v>
      </c>
      <c r="D303" s="268">
        <v>0</v>
      </c>
      <c r="E303" s="268">
        <v>0</v>
      </c>
      <c r="F303" s="268">
        <v>0</v>
      </c>
      <c r="G303" s="268">
        <v>0</v>
      </c>
      <c r="H303" s="268">
        <v>0</v>
      </c>
      <c r="I303" s="267" t="s">
        <v>1900</v>
      </c>
      <c r="J303" s="267" t="s">
        <v>1900</v>
      </c>
      <c r="K303" s="267" t="s">
        <v>1900</v>
      </c>
    </row>
    <row r="304" spans="1:11" ht="23.25" customHeight="1">
      <c r="A304" s="247" t="s">
        <v>1662</v>
      </c>
      <c r="B304" s="276">
        <v>151</v>
      </c>
      <c r="C304" s="275" t="s">
        <v>1661</v>
      </c>
      <c r="D304" s="268">
        <v>43</v>
      </c>
      <c r="E304" s="268">
        <v>43</v>
      </c>
      <c r="F304" s="268">
        <v>4</v>
      </c>
      <c r="G304" s="268">
        <v>42</v>
      </c>
      <c r="H304" s="268">
        <v>3</v>
      </c>
      <c r="I304" s="268">
        <v>97.67</v>
      </c>
      <c r="J304" s="268">
        <v>75</v>
      </c>
      <c r="K304" s="268">
        <v>4.2300000000000004</v>
      </c>
    </row>
    <row r="305" spans="1:11" ht="23.25" customHeight="1">
      <c r="A305" s="247" t="s">
        <v>1351</v>
      </c>
      <c r="B305" s="276">
        <v>48</v>
      </c>
      <c r="C305" s="275" t="s">
        <v>1350</v>
      </c>
      <c r="D305" s="268">
        <v>984</v>
      </c>
      <c r="E305" s="268">
        <v>980</v>
      </c>
      <c r="F305" s="268">
        <v>104</v>
      </c>
      <c r="G305" s="268">
        <v>400</v>
      </c>
      <c r="H305" s="268">
        <v>42</v>
      </c>
      <c r="I305" s="268">
        <v>40.82</v>
      </c>
      <c r="J305" s="268">
        <v>40.380000000000003</v>
      </c>
      <c r="K305" s="268">
        <v>0.82</v>
      </c>
    </row>
    <row r="306" spans="1:11" ht="23.25" customHeight="1">
      <c r="A306" s="247" t="s">
        <v>973</v>
      </c>
      <c r="B306" s="276">
        <v>44</v>
      </c>
      <c r="C306" s="275" t="s">
        <v>972</v>
      </c>
      <c r="D306" s="268">
        <v>511</v>
      </c>
      <c r="E306" s="268">
        <v>502</v>
      </c>
      <c r="F306" s="268">
        <v>62</v>
      </c>
      <c r="G306" s="268">
        <v>445</v>
      </c>
      <c r="H306" s="268">
        <v>55</v>
      </c>
      <c r="I306" s="268">
        <v>88.65</v>
      </c>
      <c r="J306" s="268">
        <v>88.71</v>
      </c>
      <c r="K306" s="268">
        <v>3.79</v>
      </c>
    </row>
    <row r="307" spans="1:11" ht="23.25" customHeight="1">
      <c r="A307" s="247" t="s">
        <v>1249</v>
      </c>
      <c r="B307" s="276">
        <v>502</v>
      </c>
      <c r="C307" s="275" t="s">
        <v>1248</v>
      </c>
      <c r="D307" s="268">
        <v>0</v>
      </c>
      <c r="E307" s="268">
        <v>0</v>
      </c>
      <c r="F307" s="268">
        <v>0</v>
      </c>
      <c r="G307" s="268">
        <v>0</v>
      </c>
      <c r="H307" s="268">
        <v>0</v>
      </c>
      <c r="I307" s="267" t="s">
        <v>1900</v>
      </c>
      <c r="J307" s="267" t="s">
        <v>1900</v>
      </c>
      <c r="K307" s="267" t="s">
        <v>1900</v>
      </c>
    </row>
    <row r="308" spans="1:11" ht="23.25" customHeight="1">
      <c r="A308" s="247" t="s">
        <v>1664</v>
      </c>
      <c r="B308" s="276">
        <v>173</v>
      </c>
      <c r="C308" s="275" t="s">
        <v>1663</v>
      </c>
      <c r="D308" s="268">
        <v>0</v>
      </c>
      <c r="E308" s="268">
        <v>0</v>
      </c>
      <c r="F308" s="268">
        <v>0</v>
      </c>
      <c r="G308" s="268">
        <v>0</v>
      </c>
      <c r="H308" s="268">
        <v>0</v>
      </c>
      <c r="I308" s="267" t="s">
        <v>1900</v>
      </c>
      <c r="J308" s="267" t="s">
        <v>1900</v>
      </c>
      <c r="K308" s="267" t="s">
        <v>1900</v>
      </c>
    </row>
    <row r="309" spans="1:11" ht="23.25" customHeight="1">
      <c r="A309" s="247" t="s">
        <v>1431</v>
      </c>
      <c r="B309" s="276">
        <v>38</v>
      </c>
      <c r="C309" s="275" t="s">
        <v>1430</v>
      </c>
      <c r="D309" s="268">
        <v>896</v>
      </c>
      <c r="E309" s="268">
        <v>885</v>
      </c>
      <c r="F309" s="268">
        <v>189</v>
      </c>
      <c r="G309" s="268">
        <v>417</v>
      </c>
      <c r="H309" s="268">
        <v>91</v>
      </c>
      <c r="I309" s="268">
        <v>47.12</v>
      </c>
      <c r="J309" s="268">
        <v>48.15</v>
      </c>
      <c r="K309" s="268">
        <v>0.5</v>
      </c>
    </row>
    <row r="310" spans="1:11" ht="23.25" customHeight="1">
      <c r="A310" s="247" t="s">
        <v>1496</v>
      </c>
      <c r="B310" s="276">
        <v>366</v>
      </c>
      <c r="C310" s="275" t="s">
        <v>1495</v>
      </c>
      <c r="D310" s="268">
        <v>0</v>
      </c>
      <c r="E310" s="268">
        <v>0</v>
      </c>
      <c r="F310" s="268">
        <v>0</v>
      </c>
      <c r="G310" s="268">
        <v>0</v>
      </c>
      <c r="H310" s="268">
        <v>0</v>
      </c>
      <c r="I310" s="267" t="s">
        <v>1900</v>
      </c>
      <c r="J310" s="267" t="s">
        <v>1900</v>
      </c>
      <c r="K310" s="267" t="s">
        <v>1900</v>
      </c>
    </row>
    <row r="311" spans="1:11" ht="23.25" customHeight="1">
      <c r="A311" s="247" t="s">
        <v>668</v>
      </c>
      <c r="B311" s="276">
        <v>235</v>
      </c>
      <c r="C311" s="275" t="s">
        <v>667</v>
      </c>
      <c r="D311" s="268">
        <v>0</v>
      </c>
      <c r="E311" s="268">
        <v>0</v>
      </c>
      <c r="F311" s="268">
        <v>0</v>
      </c>
      <c r="G311" s="268">
        <v>0</v>
      </c>
      <c r="H311" s="268">
        <v>0</v>
      </c>
      <c r="I311" s="267" t="s">
        <v>1900</v>
      </c>
      <c r="J311" s="267" t="s">
        <v>1900</v>
      </c>
      <c r="K311" s="267" t="s">
        <v>1900</v>
      </c>
    </row>
    <row r="312" spans="1:11" ht="23.25" customHeight="1">
      <c r="A312" s="247" t="s">
        <v>909</v>
      </c>
      <c r="B312" s="276">
        <v>226</v>
      </c>
      <c r="C312" s="275" t="s">
        <v>908</v>
      </c>
      <c r="D312" s="268">
        <v>8</v>
      </c>
      <c r="E312" s="268">
        <v>7</v>
      </c>
      <c r="F312" s="268">
        <v>2</v>
      </c>
      <c r="G312" s="268">
        <v>4</v>
      </c>
      <c r="H312" s="268">
        <v>2</v>
      </c>
      <c r="I312" s="268">
        <v>57.14</v>
      </c>
      <c r="J312" s="268">
        <v>100</v>
      </c>
      <c r="K312" s="268">
        <v>15.75</v>
      </c>
    </row>
  </sheetData>
  <autoFilter ref="A2:K312" xr:uid="{00000000-0009-0000-0000-000003000000}"/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R304"/>
  <sheetViews>
    <sheetView topLeftCell="C1" zoomScale="75" zoomScaleNormal="75" workbookViewId="0">
      <selection activeCell="G1" sqref="G1"/>
    </sheetView>
  </sheetViews>
  <sheetFormatPr defaultColWidth="9.140625" defaultRowHeight="18.75" customHeight="1"/>
  <cols>
    <col min="1" max="1" width="37.140625" style="246" customWidth="1"/>
    <col min="2" max="3" width="16.42578125" style="246" customWidth="1"/>
    <col min="4" max="5" width="14.42578125" style="51" customWidth="1"/>
    <col min="6" max="7" width="14.42578125" style="246" customWidth="1"/>
    <col min="8" max="10" width="14.42578125" style="51" customWidth="1"/>
    <col min="11" max="11" width="14.42578125" style="259" customWidth="1"/>
    <col min="12" max="18" width="14.42578125" style="51" customWidth="1"/>
    <col min="19" max="16384" width="9.140625" style="246"/>
  </cols>
  <sheetData>
    <row r="1" spans="1:18" ht="28.5" customHeight="1">
      <c r="C1" s="260">
        <v>1</v>
      </c>
      <c r="D1" s="260">
        <v>2</v>
      </c>
      <c r="E1" s="260">
        <v>3</v>
      </c>
      <c r="F1" s="260">
        <v>4</v>
      </c>
      <c r="G1" s="260">
        <v>5</v>
      </c>
      <c r="H1" s="260">
        <v>6</v>
      </c>
      <c r="I1" s="260">
        <v>7</v>
      </c>
      <c r="J1" s="260">
        <v>8</v>
      </c>
      <c r="K1" s="260">
        <v>9</v>
      </c>
      <c r="L1" s="260">
        <v>10</v>
      </c>
      <c r="M1" s="260">
        <v>11</v>
      </c>
      <c r="N1" s="260">
        <v>12</v>
      </c>
      <c r="O1" s="260">
        <v>13</v>
      </c>
      <c r="P1" s="260">
        <v>14</v>
      </c>
      <c r="Q1" s="260">
        <v>15</v>
      </c>
      <c r="R1" s="260">
        <v>16</v>
      </c>
    </row>
    <row r="2" spans="1:18" ht="64.5" customHeight="1">
      <c r="A2" s="254" t="s">
        <v>22</v>
      </c>
      <c r="B2" s="255" t="s">
        <v>1671</v>
      </c>
      <c r="C2" s="38" t="s">
        <v>2367</v>
      </c>
      <c r="D2" s="245" t="s">
        <v>180</v>
      </c>
      <c r="E2" s="245" t="s">
        <v>181</v>
      </c>
      <c r="F2" s="243" t="s">
        <v>183</v>
      </c>
      <c r="G2" s="243" t="s">
        <v>184</v>
      </c>
      <c r="H2" s="256" t="s">
        <v>185</v>
      </c>
      <c r="I2" s="256" t="s">
        <v>186</v>
      </c>
      <c r="J2" s="245" t="s">
        <v>187</v>
      </c>
      <c r="K2" s="257" t="s">
        <v>188</v>
      </c>
      <c r="L2" s="245" t="s">
        <v>189</v>
      </c>
      <c r="M2" s="245" t="s">
        <v>190</v>
      </c>
      <c r="N2" s="245" t="s">
        <v>2368</v>
      </c>
      <c r="O2" s="245" t="s">
        <v>192</v>
      </c>
      <c r="P2" s="244" t="s">
        <v>2369</v>
      </c>
      <c r="Q2" s="244" t="s">
        <v>195</v>
      </c>
      <c r="R2" s="244" t="s">
        <v>197</v>
      </c>
    </row>
    <row r="3" spans="1:18" ht="18.75" customHeight="1">
      <c r="A3" s="247" t="s">
        <v>257</v>
      </c>
      <c r="B3" s="248">
        <v>180</v>
      </c>
      <c r="C3" s="248" t="s">
        <v>255</v>
      </c>
      <c r="D3" s="250" t="s">
        <v>1900</v>
      </c>
      <c r="E3" s="46" t="s">
        <v>1901</v>
      </c>
      <c r="F3" s="249">
        <v>30540126.110607408</v>
      </c>
      <c r="G3" s="249">
        <v>138818.75504821548</v>
      </c>
      <c r="H3" s="46">
        <v>3</v>
      </c>
      <c r="I3" s="46">
        <v>3</v>
      </c>
      <c r="J3" s="46">
        <v>1</v>
      </c>
      <c r="K3" s="258">
        <v>2013439</v>
      </c>
      <c r="L3" s="46">
        <v>0</v>
      </c>
      <c r="M3" s="258">
        <v>0</v>
      </c>
      <c r="N3" s="46">
        <v>0</v>
      </c>
      <c r="O3" s="258">
        <v>0</v>
      </c>
      <c r="P3" s="46" t="s">
        <v>1900</v>
      </c>
      <c r="Q3" s="46" t="s">
        <v>1900</v>
      </c>
      <c r="R3" s="46" t="s">
        <v>1900</v>
      </c>
    </row>
    <row r="4" spans="1:18" ht="18.75" customHeight="1">
      <c r="A4" s="247" t="s">
        <v>854</v>
      </c>
      <c r="B4" s="248">
        <v>208</v>
      </c>
      <c r="C4" s="248" t="s">
        <v>853</v>
      </c>
      <c r="D4" s="250" t="s">
        <v>1900</v>
      </c>
      <c r="E4" s="46" t="s">
        <v>1900</v>
      </c>
      <c r="F4" s="249">
        <v>38094944.397233397</v>
      </c>
      <c r="G4" s="249">
        <v>159393.07279177153</v>
      </c>
      <c r="H4" s="46">
        <v>2</v>
      </c>
      <c r="I4" s="46">
        <v>1</v>
      </c>
      <c r="J4" s="46">
        <v>3</v>
      </c>
      <c r="K4" s="258">
        <v>3223280.66</v>
      </c>
      <c r="L4" s="46">
        <v>2</v>
      </c>
      <c r="M4" s="258">
        <v>1508682.01</v>
      </c>
      <c r="N4" s="46">
        <v>0</v>
      </c>
      <c r="O4" s="258">
        <v>0</v>
      </c>
      <c r="P4" s="46" t="s">
        <v>1900</v>
      </c>
      <c r="Q4" s="46" t="s">
        <v>1901</v>
      </c>
      <c r="R4" s="46" t="s">
        <v>1900</v>
      </c>
    </row>
    <row r="5" spans="1:18" ht="18.75" customHeight="1">
      <c r="A5" s="247" t="s">
        <v>1551</v>
      </c>
      <c r="B5" s="248">
        <v>287</v>
      </c>
      <c r="C5" s="248" t="s">
        <v>1550</v>
      </c>
      <c r="D5" s="250" t="s">
        <v>1900</v>
      </c>
      <c r="E5" s="46" t="s">
        <v>1900</v>
      </c>
      <c r="F5" s="249">
        <v>21924321.33481006</v>
      </c>
      <c r="G5" s="249">
        <v>100111.0563233336</v>
      </c>
      <c r="H5" s="46">
        <v>3</v>
      </c>
      <c r="I5" s="46">
        <v>3</v>
      </c>
      <c r="J5" s="46">
        <v>1</v>
      </c>
      <c r="K5" s="258">
        <v>1322163.77</v>
      </c>
      <c r="L5" s="46">
        <v>2</v>
      </c>
      <c r="M5" s="258">
        <v>376556.4</v>
      </c>
      <c r="N5" s="46">
        <v>1</v>
      </c>
      <c r="O5" s="258">
        <v>9241349.7899999991</v>
      </c>
      <c r="P5" s="46" t="s">
        <v>1900</v>
      </c>
      <c r="Q5" s="46" t="s">
        <v>1900</v>
      </c>
      <c r="R5" s="46" t="s">
        <v>1900</v>
      </c>
    </row>
    <row r="6" spans="1:18" ht="18.75" customHeight="1">
      <c r="A6" s="247" t="s">
        <v>414</v>
      </c>
      <c r="B6" s="248">
        <v>118</v>
      </c>
      <c r="C6" s="248" t="s">
        <v>413</v>
      </c>
      <c r="D6" s="250" t="s">
        <v>1900</v>
      </c>
      <c r="E6" s="46" t="s">
        <v>1900</v>
      </c>
      <c r="F6" s="249">
        <v>129781100.14310837</v>
      </c>
      <c r="G6" s="249">
        <v>140303.89204660364</v>
      </c>
      <c r="H6" s="46">
        <v>3</v>
      </c>
      <c r="I6" s="46">
        <v>3</v>
      </c>
      <c r="J6" s="46">
        <v>5</v>
      </c>
      <c r="K6" s="258">
        <v>14176235.27</v>
      </c>
      <c r="L6" s="46">
        <v>6</v>
      </c>
      <c r="M6" s="258">
        <v>3057551.21</v>
      </c>
      <c r="N6" s="46">
        <v>0</v>
      </c>
      <c r="O6" s="258">
        <v>0</v>
      </c>
      <c r="P6" s="46" t="s">
        <v>1900</v>
      </c>
      <c r="Q6" s="46" t="s">
        <v>1900</v>
      </c>
      <c r="R6" s="46" t="s">
        <v>1900</v>
      </c>
    </row>
    <row r="7" spans="1:18" ht="18.75" customHeight="1">
      <c r="A7" s="247" t="s">
        <v>616</v>
      </c>
      <c r="B7" s="248">
        <v>138</v>
      </c>
      <c r="C7" s="248" t="s">
        <v>615</v>
      </c>
      <c r="D7" s="250" t="s">
        <v>1900</v>
      </c>
      <c r="E7" s="46" t="s">
        <v>1901</v>
      </c>
      <c r="F7" s="249">
        <v>76350836.071640328</v>
      </c>
      <c r="G7" s="249">
        <v>141916.05217777012</v>
      </c>
      <c r="H7" s="46">
        <v>1</v>
      </c>
      <c r="I7" s="46">
        <v>4</v>
      </c>
      <c r="J7" s="46">
        <v>1</v>
      </c>
      <c r="K7" s="258">
        <v>8053755</v>
      </c>
      <c r="L7" s="46">
        <v>5</v>
      </c>
      <c r="M7" s="258">
        <v>3723774.19</v>
      </c>
      <c r="N7" s="46">
        <v>4</v>
      </c>
      <c r="O7" s="258">
        <v>1951175</v>
      </c>
      <c r="P7" s="46" t="s">
        <v>1900</v>
      </c>
      <c r="Q7" s="46" t="s">
        <v>1900</v>
      </c>
      <c r="R7" s="46" t="s">
        <v>1900</v>
      </c>
    </row>
    <row r="8" spans="1:18" ht="18.75" customHeight="1">
      <c r="A8" s="247" t="s">
        <v>632</v>
      </c>
      <c r="B8" s="248">
        <v>346</v>
      </c>
      <c r="C8" s="248" t="s">
        <v>631</v>
      </c>
      <c r="D8" s="250" t="s">
        <v>1900</v>
      </c>
      <c r="E8" s="46" t="s">
        <v>1900</v>
      </c>
      <c r="F8" s="249">
        <v>13146951.569072805</v>
      </c>
      <c r="G8" s="249">
        <v>160328.67767161957</v>
      </c>
      <c r="H8" s="46">
        <v>3</v>
      </c>
      <c r="I8" s="46">
        <v>3.2</v>
      </c>
      <c r="J8" s="46">
        <v>1</v>
      </c>
      <c r="K8" s="258">
        <v>1200385.53</v>
      </c>
      <c r="L8" s="46">
        <v>2</v>
      </c>
      <c r="M8" s="258">
        <v>225650.59</v>
      </c>
      <c r="N8" s="46">
        <v>0</v>
      </c>
      <c r="O8" s="258">
        <v>0</v>
      </c>
      <c r="P8" s="46" t="s">
        <v>1900</v>
      </c>
      <c r="Q8" s="46" t="s">
        <v>1900</v>
      </c>
      <c r="R8" s="46" t="s">
        <v>1900</v>
      </c>
    </row>
    <row r="9" spans="1:18" ht="18.75" customHeight="1">
      <c r="A9" s="247" t="s">
        <v>652</v>
      </c>
      <c r="B9" s="248">
        <v>32</v>
      </c>
      <c r="C9" s="248" t="s">
        <v>651</v>
      </c>
      <c r="D9" s="250" t="s">
        <v>1900</v>
      </c>
      <c r="E9" s="46" t="s">
        <v>1901</v>
      </c>
      <c r="F9" s="249">
        <v>244147794.55583397</v>
      </c>
      <c r="G9" s="249">
        <v>195945.26047819739</v>
      </c>
      <c r="H9" s="46">
        <v>2.95</v>
      </c>
      <c r="I9" s="46">
        <v>3</v>
      </c>
      <c r="J9" s="46">
        <v>3</v>
      </c>
      <c r="K9" s="258">
        <v>23816823.370000001</v>
      </c>
      <c r="L9" s="46">
        <v>5</v>
      </c>
      <c r="M9" s="258">
        <v>1402240.94</v>
      </c>
      <c r="N9" s="46">
        <v>2</v>
      </c>
      <c r="O9" s="258">
        <v>19529402.870000001</v>
      </c>
      <c r="P9" s="46" t="s">
        <v>1900</v>
      </c>
      <c r="Q9" s="46" t="s">
        <v>1900</v>
      </c>
      <c r="R9" s="46" t="s">
        <v>1900</v>
      </c>
    </row>
    <row r="10" spans="1:18" ht="18.75" customHeight="1">
      <c r="A10" s="247" t="s">
        <v>656</v>
      </c>
      <c r="B10" s="248">
        <v>157</v>
      </c>
      <c r="C10" s="248" t="s">
        <v>655</v>
      </c>
      <c r="D10" s="250" t="s">
        <v>1900</v>
      </c>
      <c r="E10" s="46" t="s">
        <v>1901</v>
      </c>
      <c r="F10" s="249">
        <v>31730411.060495265</v>
      </c>
      <c r="G10" s="249">
        <v>140400.04894024454</v>
      </c>
      <c r="H10" s="46">
        <v>3</v>
      </c>
      <c r="I10" s="46" t="s">
        <v>1920</v>
      </c>
      <c r="J10" s="46">
        <v>1</v>
      </c>
      <c r="K10" s="258">
        <v>1240978.27</v>
      </c>
      <c r="L10" s="46">
        <v>3</v>
      </c>
      <c r="M10" s="258">
        <v>1863545.1300000001</v>
      </c>
      <c r="N10" s="46">
        <v>2</v>
      </c>
      <c r="O10" s="258">
        <v>1894595.64</v>
      </c>
      <c r="P10" s="46" t="s">
        <v>1900</v>
      </c>
      <c r="Q10" s="46" t="s">
        <v>1900</v>
      </c>
      <c r="R10" s="46" t="s">
        <v>1900</v>
      </c>
    </row>
    <row r="11" spans="1:18" ht="18.75" customHeight="1">
      <c r="A11" s="247" t="s">
        <v>677</v>
      </c>
      <c r="B11" s="248">
        <v>113</v>
      </c>
      <c r="C11" s="248" t="s">
        <v>676</v>
      </c>
      <c r="D11" s="250" t="s">
        <v>1900</v>
      </c>
      <c r="E11" s="46" t="s">
        <v>1900</v>
      </c>
      <c r="F11" s="249">
        <v>232235177.43147206</v>
      </c>
      <c r="G11" s="249">
        <v>155653.60417658984</v>
      </c>
      <c r="H11" s="46">
        <v>3</v>
      </c>
      <c r="I11" s="46">
        <v>3</v>
      </c>
      <c r="J11" s="46">
        <v>1</v>
      </c>
      <c r="K11" s="258">
        <v>13985405.52</v>
      </c>
      <c r="L11" s="46">
        <v>5</v>
      </c>
      <c r="M11" s="258">
        <v>5875810.7699999996</v>
      </c>
      <c r="N11" s="46">
        <v>1</v>
      </c>
      <c r="O11" s="258">
        <v>15110688.17</v>
      </c>
      <c r="P11" s="46" t="s">
        <v>1900</v>
      </c>
      <c r="Q11" s="46" t="s">
        <v>1900</v>
      </c>
      <c r="R11" s="46" t="s">
        <v>1900</v>
      </c>
    </row>
    <row r="12" spans="1:18" ht="18.75" customHeight="1">
      <c r="A12" s="247" t="s">
        <v>296</v>
      </c>
      <c r="B12" s="248">
        <v>233</v>
      </c>
      <c r="C12" s="248" t="s">
        <v>295</v>
      </c>
      <c r="D12" s="250" t="s">
        <v>1900</v>
      </c>
      <c r="E12" s="46" t="s">
        <v>1900</v>
      </c>
      <c r="F12" s="249">
        <v>20432178.023766089</v>
      </c>
      <c r="G12" s="249">
        <v>309578.45490554679</v>
      </c>
      <c r="H12" s="46">
        <v>3</v>
      </c>
      <c r="I12" s="46">
        <v>3</v>
      </c>
      <c r="J12" s="46">
        <v>0</v>
      </c>
      <c r="K12" s="258">
        <v>0</v>
      </c>
      <c r="L12" s="46">
        <v>0</v>
      </c>
      <c r="M12" s="258">
        <v>0</v>
      </c>
      <c r="N12" s="46">
        <v>0</v>
      </c>
      <c r="O12" s="258">
        <v>0</v>
      </c>
      <c r="P12" s="46" t="s">
        <v>1900</v>
      </c>
      <c r="Q12" s="46" t="s">
        <v>1900</v>
      </c>
      <c r="R12" s="46" t="s">
        <v>1900</v>
      </c>
    </row>
    <row r="13" spans="1:18" ht="18.75" customHeight="1">
      <c r="A13" s="247" t="s">
        <v>739</v>
      </c>
      <c r="B13" s="248">
        <v>307</v>
      </c>
      <c r="C13" s="248" t="s">
        <v>738</v>
      </c>
      <c r="D13" s="250" t="s">
        <v>1900</v>
      </c>
      <c r="E13" s="46" t="s">
        <v>1900</v>
      </c>
      <c r="F13" s="249">
        <v>24369971.029493619</v>
      </c>
      <c r="G13" s="249">
        <v>227756.7385933983</v>
      </c>
      <c r="H13" s="46">
        <v>3</v>
      </c>
      <c r="I13" s="46">
        <v>2.25</v>
      </c>
      <c r="J13" s="46">
        <v>0</v>
      </c>
      <c r="K13" s="258">
        <v>0</v>
      </c>
      <c r="L13" s="46">
        <v>1</v>
      </c>
      <c r="M13" s="258">
        <v>957342.06</v>
      </c>
      <c r="N13" s="46">
        <v>2</v>
      </c>
      <c r="O13" s="258">
        <v>2299516.06</v>
      </c>
      <c r="P13" s="46" t="s">
        <v>1900</v>
      </c>
      <c r="Q13" s="46" t="s">
        <v>1900</v>
      </c>
      <c r="R13" s="46" t="s">
        <v>1900</v>
      </c>
    </row>
    <row r="14" spans="1:18" ht="18.75" customHeight="1">
      <c r="A14" s="247" t="s">
        <v>748</v>
      </c>
      <c r="B14" s="248">
        <v>308</v>
      </c>
      <c r="C14" s="248" t="s">
        <v>747</v>
      </c>
      <c r="D14" s="250" t="s">
        <v>1900</v>
      </c>
      <c r="E14" s="46" t="s">
        <v>1900</v>
      </c>
      <c r="F14" s="249">
        <v>24719996.012828529</v>
      </c>
      <c r="G14" s="249">
        <v>214956.48706807417</v>
      </c>
      <c r="H14" s="46">
        <v>3</v>
      </c>
      <c r="I14" s="46">
        <v>2.6</v>
      </c>
      <c r="J14" s="46">
        <v>1</v>
      </c>
      <c r="K14" s="258">
        <v>4026877</v>
      </c>
      <c r="L14" s="46">
        <v>3</v>
      </c>
      <c r="M14" s="258">
        <v>1032899.83</v>
      </c>
      <c r="N14" s="46">
        <v>0</v>
      </c>
      <c r="O14" s="258">
        <v>0</v>
      </c>
      <c r="P14" s="46" t="s">
        <v>1900</v>
      </c>
      <c r="Q14" s="46" t="s">
        <v>1900</v>
      </c>
      <c r="R14" s="46" t="s">
        <v>1900</v>
      </c>
    </row>
    <row r="15" spans="1:18" ht="18.75" customHeight="1">
      <c r="A15" s="247" t="s">
        <v>751</v>
      </c>
      <c r="B15" s="248">
        <v>335</v>
      </c>
      <c r="C15" s="248" t="s">
        <v>750</v>
      </c>
      <c r="D15" s="250" t="s">
        <v>1900</v>
      </c>
      <c r="E15" s="46" t="s">
        <v>1900</v>
      </c>
      <c r="F15" s="249">
        <v>31397175.108087402</v>
      </c>
      <c r="G15" s="249">
        <v>209314.50072058267</v>
      </c>
      <c r="H15" s="46">
        <v>4</v>
      </c>
      <c r="I15" s="46">
        <v>3</v>
      </c>
      <c r="J15" s="46">
        <v>0</v>
      </c>
      <c r="K15" s="258">
        <v>0</v>
      </c>
      <c r="L15" s="46">
        <v>0</v>
      </c>
      <c r="M15" s="258">
        <v>0</v>
      </c>
      <c r="N15" s="46">
        <v>1</v>
      </c>
      <c r="O15" s="258">
        <v>1200000</v>
      </c>
      <c r="P15" s="46" t="s">
        <v>1900</v>
      </c>
      <c r="Q15" s="46" t="s">
        <v>1900</v>
      </c>
      <c r="R15" s="46" t="s">
        <v>1900</v>
      </c>
    </row>
    <row r="16" spans="1:18" ht="18.75" customHeight="1">
      <c r="A16" s="247" t="s">
        <v>754</v>
      </c>
      <c r="B16" s="248">
        <v>336</v>
      </c>
      <c r="C16" s="248" t="s">
        <v>753</v>
      </c>
      <c r="D16" s="250" t="s">
        <v>1900</v>
      </c>
      <c r="E16" s="46" t="s">
        <v>1900</v>
      </c>
      <c r="F16" s="249">
        <v>24131320.796040006</v>
      </c>
      <c r="G16" s="249">
        <v>178750.52441511117</v>
      </c>
      <c r="H16" s="46">
        <v>3</v>
      </c>
      <c r="I16" s="46">
        <v>3</v>
      </c>
      <c r="J16" s="46">
        <v>0</v>
      </c>
      <c r="K16" s="258">
        <v>0</v>
      </c>
      <c r="L16" s="46">
        <v>0</v>
      </c>
      <c r="M16" s="258">
        <v>0</v>
      </c>
      <c r="N16" s="46">
        <v>1</v>
      </c>
      <c r="O16" s="258">
        <v>699746.81</v>
      </c>
      <c r="P16" s="46" t="s">
        <v>1900</v>
      </c>
      <c r="Q16" s="46" t="s">
        <v>1900</v>
      </c>
      <c r="R16" s="46" t="s">
        <v>1900</v>
      </c>
    </row>
    <row r="17" spans="1:18" ht="18.75" customHeight="1">
      <c r="A17" s="247" t="s">
        <v>764</v>
      </c>
      <c r="B17" s="248">
        <v>236</v>
      </c>
      <c r="C17" s="248" t="s">
        <v>763</v>
      </c>
      <c r="D17" s="250" t="s">
        <v>1900</v>
      </c>
      <c r="E17" s="46" t="s">
        <v>1900</v>
      </c>
      <c r="F17" s="249">
        <v>12170046.528885456</v>
      </c>
      <c r="G17" s="249">
        <v>128105.75293563638</v>
      </c>
      <c r="H17" s="46">
        <v>3</v>
      </c>
      <c r="I17" s="46">
        <v>3</v>
      </c>
      <c r="J17" s="46">
        <v>0</v>
      </c>
      <c r="K17" s="258">
        <v>0</v>
      </c>
      <c r="L17" s="46">
        <v>5</v>
      </c>
      <c r="M17" s="258">
        <v>2584787.14</v>
      </c>
      <c r="N17" s="46">
        <v>0</v>
      </c>
      <c r="O17" s="258">
        <v>0</v>
      </c>
      <c r="P17" s="46" t="s">
        <v>1900</v>
      </c>
      <c r="Q17" s="46" t="s">
        <v>1900</v>
      </c>
      <c r="R17" s="46" t="s">
        <v>1900</v>
      </c>
    </row>
    <row r="18" spans="1:18" ht="18.75" customHeight="1">
      <c r="A18" s="247" t="s">
        <v>1533</v>
      </c>
      <c r="B18" s="248">
        <v>223</v>
      </c>
      <c r="C18" s="248" t="s">
        <v>1532</v>
      </c>
      <c r="D18" s="250" t="s">
        <v>1900</v>
      </c>
      <c r="E18" s="46" t="s">
        <v>1900</v>
      </c>
      <c r="F18" s="249">
        <v>17747768.762006521</v>
      </c>
      <c r="G18" s="249">
        <v>197197.43068896135</v>
      </c>
      <c r="H18" s="46">
        <v>3</v>
      </c>
      <c r="I18" s="46">
        <v>3</v>
      </c>
      <c r="J18" s="46">
        <v>1</v>
      </c>
      <c r="K18" s="258">
        <v>1800000</v>
      </c>
      <c r="L18" s="46">
        <v>1</v>
      </c>
      <c r="M18" s="258">
        <v>77601.3</v>
      </c>
      <c r="N18" s="46">
        <v>0</v>
      </c>
      <c r="O18" s="258">
        <v>0</v>
      </c>
      <c r="P18" s="46" t="s">
        <v>1900</v>
      </c>
      <c r="Q18" s="46" t="s">
        <v>1900</v>
      </c>
      <c r="R18" s="46" t="s">
        <v>1900</v>
      </c>
    </row>
    <row r="19" spans="1:18" ht="18.75" customHeight="1">
      <c r="A19" s="247" t="s">
        <v>864</v>
      </c>
      <c r="B19" s="248">
        <v>34</v>
      </c>
      <c r="C19" s="248" t="s">
        <v>863</v>
      </c>
      <c r="D19" s="250" t="s">
        <v>1900</v>
      </c>
      <c r="E19" s="46" t="s">
        <v>1900</v>
      </c>
      <c r="F19" s="249">
        <v>160925092.0915696</v>
      </c>
      <c r="G19" s="249">
        <v>183494.97387864266</v>
      </c>
      <c r="H19" s="46">
        <v>2</v>
      </c>
      <c r="I19" s="46">
        <v>5</v>
      </c>
      <c r="J19" s="46">
        <v>4</v>
      </c>
      <c r="K19" s="258">
        <v>8517087</v>
      </c>
      <c r="L19" s="46">
        <v>4</v>
      </c>
      <c r="M19" s="258">
        <v>8060296.8499999996</v>
      </c>
      <c r="N19" s="46">
        <v>1</v>
      </c>
      <c r="O19" s="258">
        <v>20702621.350000001</v>
      </c>
      <c r="P19" s="46" t="s">
        <v>1900</v>
      </c>
      <c r="Q19" s="46" t="s">
        <v>1901</v>
      </c>
      <c r="R19" s="46" t="s">
        <v>1900</v>
      </c>
    </row>
    <row r="20" spans="1:18" ht="18.75" customHeight="1">
      <c r="A20" s="247" t="s">
        <v>1222</v>
      </c>
      <c r="B20" s="248">
        <v>191</v>
      </c>
      <c r="C20" s="248" t="s">
        <v>1221</v>
      </c>
      <c r="D20" s="250" t="s">
        <v>1900</v>
      </c>
      <c r="E20" s="46" t="s">
        <v>1900</v>
      </c>
      <c r="F20" s="249">
        <v>21181712.450013593</v>
      </c>
      <c r="G20" s="249">
        <v>118333.58910622119</v>
      </c>
      <c r="H20" s="46">
        <v>3</v>
      </c>
      <c r="I20" s="46">
        <v>4</v>
      </c>
      <c r="J20" s="46">
        <v>0</v>
      </c>
      <c r="K20" s="258">
        <v>0</v>
      </c>
      <c r="L20" s="46">
        <v>1</v>
      </c>
      <c r="M20" s="258">
        <v>47954.25</v>
      </c>
      <c r="N20" s="46">
        <v>0</v>
      </c>
      <c r="O20" s="258">
        <v>0</v>
      </c>
      <c r="P20" s="46" t="s">
        <v>1900</v>
      </c>
      <c r="Q20" s="46" t="s">
        <v>1900</v>
      </c>
      <c r="R20" s="46" t="s">
        <v>1900</v>
      </c>
    </row>
    <row r="21" spans="1:18" ht="18.75" customHeight="1">
      <c r="A21" s="247" t="s">
        <v>869</v>
      </c>
      <c r="B21" s="248">
        <v>57</v>
      </c>
      <c r="C21" s="248" t="s">
        <v>868</v>
      </c>
      <c r="D21" s="250" t="s">
        <v>1900</v>
      </c>
      <c r="E21" s="46" t="s">
        <v>1901</v>
      </c>
      <c r="F21" s="249">
        <v>443929977.97247785</v>
      </c>
      <c r="G21" s="249">
        <v>217719.45952549184</v>
      </c>
      <c r="H21" s="46">
        <v>3</v>
      </c>
      <c r="I21" s="46">
        <v>1</v>
      </c>
      <c r="J21" s="46">
        <v>1</v>
      </c>
      <c r="K21" s="258">
        <v>185000</v>
      </c>
      <c r="L21" s="46">
        <v>6</v>
      </c>
      <c r="M21" s="258">
        <v>3843269.48</v>
      </c>
      <c r="N21" s="46">
        <v>1</v>
      </c>
      <c r="O21" s="258">
        <v>1722511.17</v>
      </c>
      <c r="P21" s="46" t="s">
        <v>1900</v>
      </c>
      <c r="Q21" s="46" t="s">
        <v>1901</v>
      </c>
      <c r="R21" s="46" t="s">
        <v>1900</v>
      </c>
    </row>
    <row r="22" spans="1:18" ht="18.75" customHeight="1">
      <c r="A22" s="247" t="s">
        <v>837</v>
      </c>
      <c r="B22" s="248">
        <v>224</v>
      </c>
      <c r="C22" s="248" t="s">
        <v>836</v>
      </c>
      <c r="D22" s="250" t="s">
        <v>1900</v>
      </c>
      <c r="E22" s="46" t="s">
        <v>1900</v>
      </c>
      <c r="F22" s="249">
        <v>15713281.07076719</v>
      </c>
      <c r="G22" s="249">
        <v>238080.0162237453</v>
      </c>
      <c r="H22" s="46">
        <v>3</v>
      </c>
      <c r="I22" s="46">
        <v>3</v>
      </c>
      <c r="J22" s="46">
        <v>3</v>
      </c>
      <c r="K22" s="258">
        <v>1441924.34</v>
      </c>
      <c r="L22" s="46">
        <v>0</v>
      </c>
      <c r="M22" s="258">
        <v>0</v>
      </c>
      <c r="N22" s="46">
        <v>0</v>
      </c>
      <c r="O22" s="258">
        <v>0</v>
      </c>
      <c r="P22" s="46" t="s">
        <v>1900</v>
      </c>
      <c r="Q22" s="46" t="s">
        <v>1900</v>
      </c>
      <c r="R22" s="46" t="s">
        <v>1900</v>
      </c>
    </row>
    <row r="23" spans="1:18" ht="18.75" customHeight="1">
      <c r="A23" s="247" t="s">
        <v>939</v>
      </c>
      <c r="B23" s="248">
        <v>59</v>
      </c>
      <c r="C23" s="248" t="s">
        <v>938</v>
      </c>
      <c r="D23" s="250" t="s">
        <v>1900</v>
      </c>
      <c r="E23" s="46" t="s">
        <v>1900</v>
      </c>
      <c r="F23" s="249">
        <v>261370800.86897299</v>
      </c>
      <c r="G23" s="249">
        <v>193608.00064368368</v>
      </c>
      <c r="H23" s="46">
        <v>2.9</v>
      </c>
      <c r="I23" s="46">
        <v>3</v>
      </c>
      <c r="J23" s="46">
        <v>3</v>
      </c>
      <c r="K23" s="258">
        <v>5177307.51</v>
      </c>
      <c r="L23" s="46">
        <v>6</v>
      </c>
      <c r="M23" s="258">
        <v>6299840.04</v>
      </c>
      <c r="N23" s="46">
        <v>5</v>
      </c>
      <c r="O23" s="258">
        <v>38483130.769999996</v>
      </c>
      <c r="P23" s="46" t="s">
        <v>1900</v>
      </c>
      <c r="Q23" s="46" t="s">
        <v>1900</v>
      </c>
      <c r="R23" s="46" t="s">
        <v>1900</v>
      </c>
    </row>
    <row r="24" spans="1:18" ht="18.75" customHeight="1">
      <c r="A24" s="247" t="s">
        <v>1208</v>
      </c>
      <c r="B24" s="248">
        <v>103</v>
      </c>
      <c r="C24" s="248" t="s">
        <v>1207</v>
      </c>
      <c r="D24" s="250" t="s">
        <v>1900</v>
      </c>
      <c r="E24" s="46" t="s">
        <v>1900</v>
      </c>
      <c r="F24" s="249">
        <v>142450184.191773</v>
      </c>
      <c r="G24" s="249">
        <v>230129.53827426978</v>
      </c>
      <c r="H24" s="46">
        <v>3</v>
      </c>
      <c r="I24" s="46">
        <v>3</v>
      </c>
      <c r="J24" s="46">
        <v>4</v>
      </c>
      <c r="K24" s="258">
        <v>10776707.220000001</v>
      </c>
      <c r="L24" s="46">
        <v>1</v>
      </c>
      <c r="M24" s="258">
        <v>418249.06</v>
      </c>
      <c r="N24" s="46">
        <v>2</v>
      </c>
      <c r="O24" s="258">
        <v>10226900</v>
      </c>
      <c r="P24" s="46" t="s">
        <v>1900</v>
      </c>
      <c r="Q24" s="46" t="s">
        <v>1900</v>
      </c>
      <c r="R24" s="46" t="s">
        <v>1900</v>
      </c>
    </row>
    <row r="25" spans="1:18" ht="18.75" customHeight="1">
      <c r="A25" s="247" t="s">
        <v>485</v>
      </c>
      <c r="B25" s="248">
        <v>202</v>
      </c>
      <c r="C25" s="248" t="s">
        <v>484</v>
      </c>
      <c r="D25" s="250" t="s">
        <v>1900</v>
      </c>
      <c r="E25" s="46" t="s">
        <v>1900</v>
      </c>
      <c r="F25" s="249">
        <v>39527941.977999553</v>
      </c>
      <c r="G25" s="249">
        <v>169647.81964806674</v>
      </c>
      <c r="H25" s="46">
        <v>1</v>
      </c>
      <c r="I25" s="46">
        <v>3</v>
      </c>
      <c r="J25" s="46">
        <v>1</v>
      </c>
      <c r="K25" s="258">
        <v>1322163.77</v>
      </c>
      <c r="L25" s="46">
        <v>3</v>
      </c>
      <c r="M25" s="258">
        <v>1089067.49</v>
      </c>
      <c r="N25" s="46">
        <v>1</v>
      </c>
      <c r="O25" s="258">
        <v>500000</v>
      </c>
      <c r="P25" s="46" t="s">
        <v>1900</v>
      </c>
      <c r="Q25" s="46" t="s">
        <v>1900</v>
      </c>
      <c r="R25" s="46" t="s">
        <v>1900</v>
      </c>
    </row>
    <row r="26" spans="1:18" ht="18.75" customHeight="1">
      <c r="A26" s="247" t="s">
        <v>944</v>
      </c>
      <c r="B26" s="248">
        <v>197</v>
      </c>
      <c r="C26" s="248" t="s">
        <v>943</v>
      </c>
      <c r="D26" s="250" t="s">
        <v>1900</v>
      </c>
      <c r="E26" s="46" t="s">
        <v>1900</v>
      </c>
      <c r="F26" s="249">
        <v>50021197.430183761</v>
      </c>
      <c r="G26" s="249">
        <v>145410.45764588303</v>
      </c>
      <c r="H26" s="46">
        <v>3</v>
      </c>
      <c r="I26" s="46">
        <v>3</v>
      </c>
      <c r="J26" s="46">
        <v>4</v>
      </c>
      <c r="K26" s="258">
        <v>24543231.579999998</v>
      </c>
      <c r="L26" s="46">
        <v>3</v>
      </c>
      <c r="M26" s="258">
        <v>1483026.49</v>
      </c>
      <c r="N26" s="46">
        <v>0</v>
      </c>
      <c r="O26" s="258">
        <v>0</v>
      </c>
      <c r="P26" s="46" t="s">
        <v>1900</v>
      </c>
      <c r="Q26" s="46" t="s">
        <v>1900</v>
      </c>
      <c r="R26" s="46" t="s">
        <v>1900</v>
      </c>
    </row>
    <row r="27" spans="1:18" ht="18.75" customHeight="1">
      <c r="A27" s="247" t="s">
        <v>1004</v>
      </c>
      <c r="B27" s="248">
        <v>40</v>
      </c>
      <c r="C27" s="248" t="s">
        <v>1003</v>
      </c>
      <c r="D27" s="250" t="s">
        <v>1900</v>
      </c>
      <c r="E27" s="46" t="s">
        <v>1900</v>
      </c>
      <c r="F27" s="249">
        <v>114447303.74277732</v>
      </c>
      <c r="G27" s="249">
        <v>156135.47577459388</v>
      </c>
      <c r="H27" s="46">
        <v>3</v>
      </c>
      <c r="I27" s="46">
        <v>3</v>
      </c>
      <c r="J27" s="46">
        <v>1</v>
      </c>
      <c r="K27" s="258">
        <v>185000</v>
      </c>
      <c r="L27" s="46">
        <v>4</v>
      </c>
      <c r="M27" s="258">
        <v>3424220.88</v>
      </c>
      <c r="N27" s="46">
        <v>0</v>
      </c>
      <c r="O27" s="258">
        <v>0</v>
      </c>
      <c r="P27" s="46" t="s">
        <v>1900</v>
      </c>
      <c r="Q27" s="46" t="s">
        <v>1900</v>
      </c>
      <c r="R27" s="46" t="s">
        <v>1900</v>
      </c>
    </row>
    <row r="28" spans="1:18" ht="18.75" customHeight="1">
      <c r="A28" s="247" t="s">
        <v>1036</v>
      </c>
      <c r="B28" s="248">
        <v>78</v>
      </c>
      <c r="C28" s="248" t="s">
        <v>1035</v>
      </c>
      <c r="D28" s="250" t="s">
        <v>1954</v>
      </c>
      <c r="E28" s="46" t="s">
        <v>1900</v>
      </c>
      <c r="F28" s="249">
        <v>117164581.36822374</v>
      </c>
      <c r="G28" s="249">
        <v>167377.97338317678</v>
      </c>
      <c r="H28" s="46">
        <v>3</v>
      </c>
      <c r="I28" s="46">
        <v>1</v>
      </c>
      <c r="J28" s="46">
        <v>1</v>
      </c>
      <c r="K28" s="258">
        <v>3145500</v>
      </c>
      <c r="L28" s="46">
        <v>7</v>
      </c>
      <c r="M28" s="258">
        <v>3918192.92</v>
      </c>
      <c r="N28" s="46">
        <v>5</v>
      </c>
      <c r="O28" s="258">
        <v>21307821.449999999</v>
      </c>
      <c r="P28" s="46" t="s">
        <v>1900</v>
      </c>
      <c r="Q28" s="46" t="s">
        <v>1900</v>
      </c>
      <c r="R28" s="46" t="s">
        <v>1900</v>
      </c>
    </row>
    <row r="29" spans="1:18" ht="18.75" customHeight="1">
      <c r="A29" s="247" t="s">
        <v>1238</v>
      </c>
      <c r="B29" s="248">
        <v>88</v>
      </c>
      <c r="C29" s="248" t="s">
        <v>1237</v>
      </c>
      <c r="D29" s="250" t="s">
        <v>1900</v>
      </c>
      <c r="E29" s="46" t="s">
        <v>1901</v>
      </c>
      <c r="F29" s="249">
        <v>216924574.02869263</v>
      </c>
      <c r="G29" s="249">
        <v>196846.25592440346</v>
      </c>
      <c r="H29" s="46">
        <v>3</v>
      </c>
      <c r="I29" s="46">
        <v>4</v>
      </c>
      <c r="J29" s="46">
        <v>4</v>
      </c>
      <c r="K29" s="258">
        <v>16800767.649999999</v>
      </c>
      <c r="L29" s="46">
        <v>6</v>
      </c>
      <c r="M29" s="258">
        <v>1241339.81</v>
      </c>
      <c r="N29" s="46">
        <v>5</v>
      </c>
      <c r="O29" s="258">
        <v>35986133.619999997</v>
      </c>
      <c r="P29" s="46" t="s">
        <v>1900</v>
      </c>
      <c r="Q29" s="46" t="s">
        <v>1900</v>
      </c>
      <c r="R29" s="46" t="s">
        <v>1900</v>
      </c>
    </row>
    <row r="30" spans="1:18" ht="18.75" customHeight="1">
      <c r="A30" s="247" t="s">
        <v>1245</v>
      </c>
      <c r="B30" s="248">
        <v>102</v>
      </c>
      <c r="C30" s="248" t="s">
        <v>1244</v>
      </c>
      <c r="D30" s="250" t="s">
        <v>1900</v>
      </c>
      <c r="E30" s="46" t="s">
        <v>1900</v>
      </c>
      <c r="F30" s="249">
        <v>193757998.02841267</v>
      </c>
      <c r="G30" s="249">
        <v>178578.8000261868</v>
      </c>
      <c r="H30" s="46">
        <v>3</v>
      </c>
      <c r="I30" s="46">
        <v>3</v>
      </c>
      <c r="J30" s="46">
        <v>2</v>
      </c>
      <c r="K30" s="258">
        <v>16349394.1</v>
      </c>
      <c r="L30" s="46">
        <v>5</v>
      </c>
      <c r="M30" s="258">
        <v>4328862.38</v>
      </c>
      <c r="N30" s="46">
        <v>4</v>
      </c>
      <c r="O30" s="258">
        <v>50508798.890000001</v>
      </c>
      <c r="P30" s="46" t="s">
        <v>1900</v>
      </c>
      <c r="Q30" s="46" t="s">
        <v>1900</v>
      </c>
      <c r="R30" s="46" t="s">
        <v>1900</v>
      </c>
    </row>
    <row r="31" spans="1:18" ht="18.75" customHeight="1">
      <c r="A31" s="247" t="s">
        <v>1249</v>
      </c>
      <c r="B31" s="248">
        <v>502</v>
      </c>
      <c r="C31" s="248" t="s">
        <v>1248</v>
      </c>
      <c r="D31" s="250" t="s">
        <v>1900</v>
      </c>
      <c r="E31" s="46" t="s">
        <v>1900</v>
      </c>
      <c r="F31" s="249">
        <v>126901485.59762922</v>
      </c>
      <c r="G31" s="249">
        <v>158231.27880003644</v>
      </c>
      <c r="H31" s="46">
        <v>3</v>
      </c>
      <c r="I31" s="46" t="s">
        <v>1920</v>
      </c>
      <c r="J31" s="46">
        <v>1</v>
      </c>
      <c r="K31" s="258">
        <v>1591050.02</v>
      </c>
      <c r="L31" s="46">
        <v>3</v>
      </c>
      <c r="M31" s="258">
        <v>7432441.3399999999</v>
      </c>
      <c r="N31" s="46">
        <v>3</v>
      </c>
      <c r="O31" s="258">
        <v>31048037.920000002</v>
      </c>
      <c r="P31" s="46" t="s">
        <v>1900</v>
      </c>
      <c r="Q31" s="46" t="s">
        <v>1900</v>
      </c>
      <c r="R31" s="46" t="s">
        <v>1900</v>
      </c>
    </row>
    <row r="32" spans="1:18" ht="18.75" customHeight="1">
      <c r="A32" s="247" t="s">
        <v>1079</v>
      </c>
      <c r="B32" s="248">
        <v>120</v>
      </c>
      <c r="C32" s="248" t="s">
        <v>1078</v>
      </c>
      <c r="D32" s="250" t="s">
        <v>1900</v>
      </c>
      <c r="E32" s="46" t="s">
        <v>1900</v>
      </c>
      <c r="F32" s="249">
        <v>158960409.5971294</v>
      </c>
      <c r="G32" s="249">
        <v>183134.11243908916</v>
      </c>
      <c r="H32" s="46">
        <v>2.57</v>
      </c>
      <c r="I32" s="46">
        <v>3.5</v>
      </c>
      <c r="J32" s="46">
        <v>3</v>
      </c>
      <c r="K32" s="258">
        <v>9313797.0199999996</v>
      </c>
      <c r="L32" s="46">
        <v>6</v>
      </c>
      <c r="M32" s="258">
        <v>4846917.0000000009</v>
      </c>
      <c r="N32" s="46">
        <v>4</v>
      </c>
      <c r="O32" s="258">
        <v>26856077.230000004</v>
      </c>
      <c r="P32" s="46" t="s">
        <v>1900</v>
      </c>
      <c r="Q32" s="46" t="s">
        <v>1900</v>
      </c>
      <c r="R32" s="46" t="s">
        <v>1900</v>
      </c>
    </row>
    <row r="33" spans="1:18" ht="18.75" customHeight="1">
      <c r="A33" s="247" t="s">
        <v>1258</v>
      </c>
      <c r="B33" s="248">
        <v>267</v>
      </c>
      <c r="C33" s="248" t="s">
        <v>1257</v>
      </c>
      <c r="D33" s="250" t="s">
        <v>1900</v>
      </c>
      <c r="E33" s="46" t="s">
        <v>1900</v>
      </c>
      <c r="F33" s="249">
        <v>135525674.47235426</v>
      </c>
      <c r="G33" s="249">
        <v>160765.92464098963</v>
      </c>
      <c r="H33" s="46">
        <v>3</v>
      </c>
      <c r="I33" s="46">
        <v>3</v>
      </c>
      <c r="J33" s="46">
        <v>3</v>
      </c>
      <c r="K33" s="258">
        <v>18373694.710000001</v>
      </c>
      <c r="L33" s="46">
        <v>6</v>
      </c>
      <c r="M33" s="258">
        <v>22205914.919999998</v>
      </c>
      <c r="N33" s="46">
        <v>2</v>
      </c>
      <c r="O33" s="258">
        <v>2080140.2</v>
      </c>
      <c r="P33" s="46" t="s">
        <v>1900</v>
      </c>
      <c r="Q33" s="46" t="s">
        <v>1900</v>
      </c>
      <c r="R33" s="46" t="s">
        <v>1900</v>
      </c>
    </row>
    <row r="34" spans="1:18" ht="18.75" customHeight="1">
      <c r="A34" s="247" t="s">
        <v>1303</v>
      </c>
      <c r="B34" s="248">
        <v>47</v>
      </c>
      <c r="C34" s="248" t="s">
        <v>1302</v>
      </c>
      <c r="D34" s="250" t="s">
        <v>1954</v>
      </c>
      <c r="E34" s="46" t="s">
        <v>1900</v>
      </c>
      <c r="F34" s="249">
        <v>152677261.36750907</v>
      </c>
      <c r="G34" s="249">
        <v>173694.26776735959</v>
      </c>
      <c r="H34" s="46">
        <v>3</v>
      </c>
      <c r="I34" s="46">
        <v>3.3</v>
      </c>
      <c r="J34" s="46">
        <v>4</v>
      </c>
      <c r="K34" s="258">
        <v>4180000</v>
      </c>
      <c r="L34" s="46">
        <v>2</v>
      </c>
      <c r="M34" s="258">
        <v>35048105.559999995</v>
      </c>
      <c r="N34" s="46">
        <v>1</v>
      </c>
      <c r="O34" s="258">
        <v>1000000</v>
      </c>
      <c r="P34" s="46" t="s">
        <v>1900</v>
      </c>
      <c r="Q34" s="46" t="s">
        <v>1900</v>
      </c>
      <c r="R34" s="46" t="s">
        <v>1900</v>
      </c>
    </row>
    <row r="35" spans="1:18" ht="18.75" customHeight="1">
      <c r="A35" s="247" t="s">
        <v>605</v>
      </c>
      <c r="B35" s="248">
        <v>189</v>
      </c>
      <c r="C35" s="248" t="s">
        <v>604</v>
      </c>
      <c r="D35" s="250" t="s">
        <v>1900</v>
      </c>
      <c r="E35" s="46" t="s">
        <v>1900</v>
      </c>
      <c r="F35" s="249">
        <v>30943255.853576235</v>
      </c>
      <c r="G35" s="249">
        <v>131673.42916415419</v>
      </c>
      <c r="H35" s="46">
        <v>3</v>
      </c>
      <c r="I35" s="46">
        <v>4</v>
      </c>
      <c r="J35" s="46">
        <v>2</v>
      </c>
      <c r="K35" s="258">
        <v>4000000</v>
      </c>
      <c r="L35" s="46">
        <v>2</v>
      </c>
      <c r="M35" s="258">
        <v>689937.83000000007</v>
      </c>
      <c r="N35" s="46">
        <v>2</v>
      </c>
      <c r="O35" s="258">
        <v>1146124.4100000001</v>
      </c>
      <c r="P35" s="46" t="s">
        <v>1900</v>
      </c>
      <c r="Q35" s="46" t="s">
        <v>1900</v>
      </c>
      <c r="R35" s="46" t="s">
        <v>1900</v>
      </c>
    </row>
    <row r="36" spans="1:18" ht="18.75" customHeight="1">
      <c r="A36" s="247" t="s">
        <v>1310</v>
      </c>
      <c r="B36" s="248">
        <v>39</v>
      </c>
      <c r="C36" s="248" t="s">
        <v>1309</v>
      </c>
      <c r="D36" s="250" t="s">
        <v>1900</v>
      </c>
      <c r="E36" s="46" t="s">
        <v>1900</v>
      </c>
      <c r="F36" s="249">
        <v>265740268.26642644</v>
      </c>
      <c r="G36" s="249">
        <v>209905.42517095295</v>
      </c>
      <c r="H36" s="46">
        <v>3</v>
      </c>
      <c r="I36" s="46">
        <v>4</v>
      </c>
      <c r="J36" s="46">
        <v>1</v>
      </c>
      <c r="K36" s="258">
        <v>185000</v>
      </c>
      <c r="L36" s="46">
        <v>8</v>
      </c>
      <c r="M36" s="258">
        <v>10725360.720000001</v>
      </c>
      <c r="N36" s="46">
        <v>1</v>
      </c>
      <c r="O36" s="258">
        <v>1000000</v>
      </c>
      <c r="P36" s="46" t="s">
        <v>1900</v>
      </c>
      <c r="Q36" s="46" t="s">
        <v>1901</v>
      </c>
      <c r="R36" s="46" t="s">
        <v>1900</v>
      </c>
    </row>
    <row r="37" spans="1:18" ht="18.75" customHeight="1">
      <c r="A37" s="247" t="s">
        <v>756</v>
      </c>
      <c r="B37" s="248">
        <v>11</v>
      </c>
      <c r="C37" s="248" t="s">
        <v>755</v>
      </c>
      <c r="D37" s="250" t="s">
        <v>1900</v>
      </c>
      <c r="E37" s="46" t="s">
        <v>1901</v>
      </c>
      <c r="F37" s="249">
        <v>109681689.11901718</v>
      </c>
      <c r="G37" s="249">
        <v>273520.42174318497</v>
      </c>
      <c r="H37" s="46" t="s">
        <v>1920</v>
      </c>
      <c r="I37" s="46">
        <v>4</v>
      </c>
      <c r="J37" s="46">
        <v>0</v>
      </c>
      <c r="K37" s="258">
        <v>163202.28</v>
      </c>
      <c r="L37" s="46">
        <v>0</v>
      </c>
      <c r="M37" s="258">
        <v>11737713.32</v>
      </c>
      <c r="N37" s="46">
        <v>0</v>
      </c>
      <c r="O37" s="258">
        <v>0</v>
      </c>
      <c r="P37" s="46" t="s">
        <v>1900</v>
      </c>
      <c r="Q37" s="46" t="s">
        <v>1901</v>
      </c>
      <c r="R37" s="46" t="s">
        <v>1900</v>
      </c>
    </row>
    <row r="38" spans="1:18" ht="18.75" customHeight="1">
      <c r="A38" s="247" t="s">
        <v>1423</v>
      </c>
      <c r="B38" s="248">
        <v>280</v>
      </c>
      <c r="C38" s="248" t="s">
        <v>1422</v>
      </c>
      <c r="D38" s="250" t="s">
        <v>1900</v>
      </c>
      <c r="E38" s="46" t="s">
        <v>1901</v>
      </c>
      <c r="F38" s="249">
        <v>81054426.126074135</v>
      </c>
      <c r="G38" s="249">
        <v>196257.69037790346</v>
      </c>
      <c r="H38" s="46">
        <v>3</v>
      </c>
      <c r="I38" s="46">
        <v>3.85</v>
      </c>
      <c r="J38" s="46">
        <v>0</v>
      </c>
      <c r="K38" s="258">
        <v>0</v>
      </c>
      <c r="L38" s="46">
        <v>3</v>
      </c>
      <c r="M38" s="258">
        <v>896365.41</v>
      </c>
      <c r="N38" s="46">
        <v>0</v>
      </c>
      <c r="O38" s="258">
        <v>0</v>
      </c>
      <c r="P38" s="46" t="s">
        <v>1900</v>
      </c>
      <c r="Q38" s="46" t="s">
        <v>1900</v>
      </c>
      <c r="R38" s="46" t="s">
        <v>1900</v>
      </c>
    </row>
    <row r="39" spans="1:18" ht="18.75" customHeight="1">
      <c r="A39" s="247" t="s">
        <v>1452</v>
      </c>
      <c r="B39" s="248">
        <v>45</v>
      </c>
      <c r="C39" s="248" t="s">
        <v>1451</v>
      </c>
      <c r="D39" s="250" t="s">
        <v>1954</v>
      </c>
      <c r="E39" s="46" t="s">
        <v>1900</v>
      </c>
      <c r="F39" s="249">
        <v>126802353.40693752</v>
      </c>
      <c r="G39" s="249">
        <v>161326.14937269405</v>
      </c>
      <c r="H39" s="46">
        <v>2.21</v>
      </c>
      <c r="I39" s="46">
        <v>3.5</v>
      </c>
      <c r="J39" s="46">
        <v>2</v>
      </c>
      <c r="K39" s="258">
        <v>3860000</v>
      </c>
      <c r="L39" s="46">
        <v>2</v>
      </c>
      <c r="M39" s="258">
        <v>10495606.92</v>
      </c>
      <c r="N39" s="46">
        <v>0</v>
      </c>
      <c r="O39" s="258">
        <v>0</v>
      </c>
      <c r="P39" s="46" t="s">
        <v>1900</v>
      </c>
      <c r="Q39" s="46" t="s">
        <v>1900</v>
      </c>
      <c r="R39" s="46" t="s">
        <v>1900</v>
      </c>
    </row>
    <row r="40" spans="1:18" ht="18.75" customHeight="1">
      <c r="A40" s="247" t="s">
        <v>2370</v>
      </c>
      <c r="B40" s="248">
        <v>246</v>
      </c>
      <c r="C40" s="248" t="s">
        <v>1632</v>
      </c>
      <c r="D40" s="250" t="s">
        <v>1900</v>
      </c>
      <c r="E40" s="46" t="s">
        <v>1900</v>
      </c>
      <c r="F40" s="249">
        <v>17893678.072250154</v>
      </c>
      <c r="G40" s="249">
        <v>120903.23021790644</v>
      </c>
      <c r="H40" s="46">
        <v>3</v>
      </c>
      <c r="I40" s="46">
        <v>3</v>
      </c>
      <c r="J40" s="46">
        <v>0</v>
      </c>
      <c r="K40" s="258">
        <v>0</v>
      </c>
      <c r="L40" s="46">
        <v>0</v>
      </c>
      <c r="M40" s="258">
        <v>0</v>
      </c>
      <c r="N40" s="46">
        <v>0</v>
      </c>
      <c r="O40" s="258">
        <v>0</v>
      </c>
      <c r="P40" s="46" t="s">
        <v>1900</v>
      </c>
      <c r="Q40" s="46" t="s">
        <v>1900</v>
      </c>
      <c r="R40" s="46" t="s">
        <v>1900</v>
      </c>
    </row>
    <row r="41" spans="1:18" ht="18.75" customHeight="1">
      <c r="A41" s="247" t="s">
        <v>323</v>
      </c>
      <c r="B41" s="248">
        <v>214</v>
      </c>
      <c r="C41" s="248" t="s">
        <v>322</v>
      </c>
      <c r="D41" s="250" t="s">
        <v>1900</v>
      </c>
      <c r="E41" s="46" t="s">
        <v>1900</v>
      </c>
      <c r="F41" s="249">
        <v>20168102.604790285</v>
      </c>
      <c r="G41" s="249">
        <v>210084.40213323213</v>
      </c>
      <c r="H41" s="46">
        <v>3</v>
      </c>
      <c r="I41" s="46">
        <v>4</v>
      </c>
      <c r="J41" s="46">
        <v>0</v>
      </c>
      <c r="K41" s="258">
        <v>0</v>
      </c>
      <c r="L41" s="46">
        <v>1</v>
      </c>
      <c r="M41" s="258">
        <v>218943.58</v>
      </c>
      <c r="N41" s="46">
        <v>0</v>
      </c>
      <c r="O41" s="258">
        <v>0</v>
      </c>
      <c r="P41" s="46" t="s">
        <v>1900</v>
      </c>
      <c r="Q41" s="46" t="s">
        <v>1900</v>
      </c>
      <c r="R41" s="46" t="s">
        <v>1900</v>
      </c>
    </row>
    <row r="42" spans="1:18" ht="18.75" customHeight="1">
      <c r="A42" s="247" t="s">
        <v>963</v>
      </c>
      <c r="B42" s="248">
        <v>225</v>
      </c>
      <c r="C42" s="248" t="s">
        <v>962</v>
      </c>
      <c r="D42" s="250" t="s">
        <v>1900</v>
      </c>
      <c r="E42" s="46" t="s">
        <v>1900</v>
      </c>
      <c r="F42" s="249">
        <v>20628612.122972716</v>
      </c>
      <c r="G42" s="249">
        <v>156277.36456797511</v>
      </c>
      <c r="H42" s="46">
        <v>3</v>
      </c>
      <c r="I42" s="46">
        <v>3.5</v>
      </c>
      <c r="J42" s="46">
        <v>1</v>
      </c>
      <c r="K42" s="258">
        <v>67163.070000000007</v>
      </c>
      <c r="L42" s="46">
        <v>5</v>
      </c>
      <c r="M42" s="258">
        <v>1303920.44</v>
      </c>
      <c r="N42" s="46">
        <v>2</v>
      </c>
      <c r="O42" s="258">
        <v>2174075.0499999998</v>
      </c>
      <c r="P42" s="46" t="s">
        <v>1900</v>
      </c>
      <c r="Q42" s="46" t="s">
        <v>1900</v>
      </c>
      <c r="R42" s="46" t="s">
        <v>1900</v>
      </c>
    </row>
    <row r="43" spans="1:18" ht="18.75" customHeight="1">
      <c r="A43" s="247" t="s">
        <v>2371</v>
      </c>
      <c r="B43" s="248">
        <v>67</v>
      </c>
      <c r="C43" s="248" t="s">
        <v>1466</v>
      </c>
      <c r="D43" s="250" t="s">
        <v>1900</v>
      </c>
      <c r="E43" s="46" t="s">
        <v>1901</v>
      </c>
      <c r="F43" s="249">
        <v>350868401.16622955</v>
      </c>
      <c r="G43" s="249">
        <v>234381.02950315934</v>
      </c>
      <c r="H43" s="46">
        <v>2.93</v>
      </c>
      <c r="I43" s="46">
        <v>3.83</v>
      </c>
      <c r="J43" s="46">
        <v>2</v>
      </c>
      <c r="K43" s="258">
        <v>27357022.260000002</v>
      </c>
      <c r="L43" s="46">
        <v>4</v>
      </c>
      <c r="M43" s="258">
        <v>78734534.469999999</v>
      </c>
      <c r="N43" s="46">
        <v>4</v>
      </c>
      <c r="O43" s="258">
        <v>91228329.829999998</v>
      </c>
      <c r="P43" s="46" t="s">
        <v>1900</v>
      </c>
      <c r="Q43" s="46" t="s">
        <v>1900</v>
      </c>
      <c r="R43" s="46" t="s">
        <v>1900</v>
      </c>
    </row>
    <row r="44" spans="1:18" ht="18.75" customHeight="1">
      <c r="A44" s="247" t="s">
        <v>1470</v>
      </c>
      <c r="B44" s="248">
        <v>71</v>
      </c>
      <c r="C44" s="248" t="s">
        <v>1469</v>
      </c>
      <c r="D44" s="250" t="s">
        <v>1900</v>
      </c>
      <c r="E44" s="46" t="s">
        <v>1901</v>
      </c>
      <c r="F44" s="249">
        <v>252668831.9029274</v>
      </c>
      <c r="G44" s="249">
        <v>200690.09682520048</v>
      </c>
      <c r="H44" s="46">
        <v>3</v>
      </c>
      <c r="I44" s="46">
        <v>5</v>
      </c>
      <c r="J44" s="46">
        <v>0</v>
      </c>
      <c r="K44" s="258">
        <v>0</v>
      </c>
      <c r="L44" s="46">
        <v>2</v>
      </c>
      <c r="M44" s="258">
        <v>1358411.06</v>
      </c>
      <c r="N44" s="46">
        <v>1</v>
      </c>
      <c r="O44" s="258">
        <v>2728328.45</v>
      </c>
      <c r="P44" s="46" t="s">
        <v>1900</v>
      </c>
      <c r="Q44" s="46" t="s">
        <v>1901</v>
      </c>
      <c r="R44" s="46" t="s">
        <v>1900</v>
      </c>
    </row>
    <row r="45" spans="1:18" ht="18.75" customHeight="1">
      <c r="A45" s="247" t="s">
        <v>1345</v>
      </c>
      <c r="B45" s="248">
        <v>245</v>
      </c>
      <c r="C45" s="248" t="s">
        <v>1344</v>
      </c>
      <c r="D45" s="250" t="s">
        <v>1900</v>
      </c>
      <c r="E45" s="46" t="s">
        <v>1900</v>
      </c>
      <c r="F45" s="249">
        <v>49680493.701919444</v>
      </c>
      <c r="G45" s="249">
        <v>197144.8162774581</v>
      </c>
      <c r="H45" s="46">
        <v>3</v>
      </c>
      <c r="I45" s="46">
        <v>4</v>
      </c>
      <c r="J45" s="46">
        <v>1</v>
      </c>
      <c r="K45" s="258">
        <v>185000</v>
      </c>
      <c r="L45" s="46">
        <v>0</v>
      </c>
      <c r="M45" s="258">
        <v>0</v>
      </c>
      <c r="N45" s="46">
        <v>1</v>
      </c>
      <c r="O45" s="258">
        <v>503036.7</v>
      </c>
      <c r="P45" s="46" t="s">
        <v>1900</v>
      </c>
      <c r="Q45" s="46" t="s">
        <v>1900</v>
      </c>
      <c r="R45" s="46" t="s">
        <v>1900</v>
      </c>
    </row>
    <row r="46" spans="1:18" ht="18.75" customHeight="1">
      <c r="A46" s="247" t="s">
        <v>1537</v>
      </c>
      <c r="B46" s="248">
        <v>63</v>
      </c>
      <c r="C46" s="248" t="s">
        <v>1536</v>
      </c>
      <c r="D46" s="250" t="s">
        <v>1900</v>
      </c>
      <c r="E46" s="46" t="s">
        <v>1901</v>
      </c>
      <c r="F46" s="249">
        <v>363064304.5954904</v>
      </c>
      <c r="G46" s="249">
        <v>306383.37940547714</v>
      </c>
      <c r="H46" s="46">
        <v>1.08</v>
      </c>
      <c r="I46" s="46">
        <v>4</v>
      </c>
      <c r="J46" s="46">
        <v>1</v>
      </c>
      <c r="K46" s="258">
        <v>185000</v>
      </c>
      <c r="L46" s="46">
        <v>10</v>
      </c>
      <c r="M46" s="258">
        <v>10644042.720000001</v>
      </c>
      <c r="N46" s="46">
        <v>3</v>
      </c>
      <c r="O46" s="258">
        <v>5477006.4199999999</v>
      </c>
      <c r="P46" s="46" t="s">
        <v>1900</v>
      </c>
      <c r="Q46" s="46" t="s">
        <v>1900</v>
      </c>
      <c r="R46" s="46" t="s">
        <v>1900</v>
      </c>
    </row>
    <row r="47" spans="1:18" ht="18.75" customHeight="1">
      <c r="A47" s="247" t="s">
        <v>1539</v>
      </c>
      <c r="B47" s="248">
        <v>193</v>
      </c>
      <c r="C47" s="248" t="s">
        <v>1538</v>
      </c>
      <c r="D47" s="250" t="s">
        <v>1995</v>
      </c>
      <c r="E47" s="46" t="s">
        <v>1901</v>
      </c>
      <c r="F47" s="249">
        <v>53745917.800878368</v>
      </c>
      <c r="G47" s="249">
        <v>187268.00627483751</v>
      </c>
      <c r="H47" s="46">
        <v>3</v>
      </c>
      <c r="I47" s="46">
        <v>1</v>
      </c>
      <c r="J47" s="46">
        <v>3</v>
      </c>
      <c r="K47" s="258">
        <v>1798503.13</v>
      </c>
      <c r="L47" s="46">
        <v>2</v>
      </c>
      <c r="M47" s="258">
        <v>3074139.01</v>
      </c>
      <c r="N47" s="46">
        <v>0</v>
      </c>
      <c r="O47" s="258">
        <v>0</v>
      </c>
      <c r="P47" s="46" t="s">
        <v>1900</v>
      </c>
      <c r="Q47" s="46" t="s">
        <v>1900</v>
      </c>
      <c r="R47" s="46" t="s">
        <v>1900</v>
      </c>
    </row>
    <row r="48" spans="1:18" ht="18.75" customHeight="1">
      <c r="A48" s="247" t="s">
        <v>734</v>
      </c>
      <c r="B48" s="248">
        <v>334</v>
      </c>
      <c r="C48" s="248" t="s">
        <v>733</v>
      </c>
      <c r="D48" s="250" t="s">
        <v>1900</v>
      </c>
      <c r="E48" s="46" t="s">
        <v>1900</v>
      </c>
      <c r="F48" s="249">
        <v>19684937.582161043</v>
      </c>
      <c r="G48" s="249">
        <v>104707.11479872894</v>
      </c>
      <c r="H48" s="46">
        <v>3</v>
      </c>
      <c r="I48" s="46">
        <v>3</v>
      </c>
      <c r="J48" s="46">
        <v>2</v>
      </c>
      <c r="K48" s="258">
        <v>3335602.77</v>
      </c>
      <c r="L48" s="46">
        <v>2</v>
      </c>
      <c r="M48" s="258">
        <v>217814.32</v>
      </c>
      <c r="N48" s="46">
        <v>0</v>
      </c>
      <c r="O48" s="258">
        <v>0</v>
      </c>
      <c r="P48" s="46" t="s">
        <v>1900</v>
      </c>
      <c r="Q48" s="46" t="s">
        <v>1900</v>
      </c>
      <c r="R48" s="46" t="s">
        <v>1900</v>
      </c>
    </row>
    <row r="49" spans="1:18" ht="18.75" customHeight="1">
      <c r="A49" s="247" t="s">
        <v>807</v>
      </c>
      <c r="B49" s="248">
        <v>190</v>
      </c>
      <c r="C49" s="248" t="s">
        <v>806</v>
      </c>
      <c r="D49" s="250" t="s">
        <v>1900</v>
      </c>
      <c r="E49" s="46" t="s">
        <v>1900</v>
      </c>
      <c r="F49" s="249">
        <v>24037293.402457021</v>
      </c>
      <c r="G49" s="249">
        <v>137355.96229975441</v>
      </c>
      <c r="H49" s="46">
        <v>3</v>
      </c>
      <c r="I49" s="46">
        <v>3</v>
      </c>
      <c r="J49" s="46">
        <v>1</v>
      </c>
      <c r="K49" s="258">
        <v>1322163.77</v>
      </c>
      <c r="L49" s="46">
        <v>2</v>
      </c>
      <c r="M49" s="258">
        <v>1370906.74</v>
      </c>
      <c r="N49" s="46">
        <v>1</v>
      </c>
      <c r="O49" s="258">
        <v>1604982.94</v>
      </c>
      <c r="P49" s="46" t="s">
        <v>1900</v>
      </c>
      <c r="Q49" s="46" t="s">
        <v>1900</v>
      </c>
      <c r="R49" s="46" t="s">
        <v>1900</v>
      </c>
    </row>
    <row r="50" spans="1:18" ht="18.75" customHeight="1">
      <c r="A50" s="247" t="s">
        <v>1477</v>
      </c>
      <c r="B50" s="248">
        <v>305</v>
      </c>
      <c r="C50" s="248" t="s">
        <v>1476</v>
      </c>
      <c r="D50" s="250" t="s">
        <v>1900</v>
      </c>
      <c r="E50" s="46" t="s">
        <v>1900</v>
      </c>
      <c r="F50" s="249">
        <v>37714560.369576015</v>
      </c>
      <c r="G50" s="249">
        <v>330829.47692610539</v>
      </c>
      <c r="H50" s="46" t="s">
        <v>1920</v>
      </c>
      <c r="I50" s="46">
        <v>2.5</v>
      </c>
      <c r="J50" s="46">
        <v>0</v>
      </c>
      <c r="K50" s="258">
        <v>0</v>
      </c>
      <c r="L50" s="46">
        <v>0</v>
      </c>
      <c r="M50" s="258">
        <v>0</v>
      </c>
      <c r="N50" s="46">
        <v>0</v>
      </c>
      <c r="O50" s="258">
        <v>0</v>
      </c>
      <c r="P50" s="46" t="s">
        <v>1900</v>
      </c>
      <c r="Q50" s="46" t="s">
        <v>1900</v>
      </c>
      <c r="R50" s="46" t="s">
        <v>1900</v>
      </c>
    </row>
    <row r="51" spans="1:18" ht="18.75" customHeight="1">
      <c r="A51" s="247" t="s">
        <v>1494</v>
      </c>
      <c r="B51" s="248">
        <v>353</v>
      </c>
      <c r="C51" s="248" t="s">
        <v>1493</v>
      </c>
      <c r="D51" s="250" t="s">
        <v>1900</v>
      </c>
      <c r="E51" s="46" t="s">
        <v>1900</v>
      </c>
      <c r="F51" s="249">
        <v>21178980.446597818</v>
      </c>
      <c r="G51" s="249">
        <v>176491.50372164848</v>
      </c>
      <c r="H51" s="46" t="s">
        <v>1920</v>
      </c>
      <c r="I51" s="46">
        <v>3</v>
      </c>
      <c r="J51" s="46">
        <v>0</v>
      </c>
      <c r="K51" s="258">
        <v>0</v>
      </c>
      <c r="L51" s="46">
        <v>4</v>
      </c>
      <c r="M51" s="258">
        <v>6066886.7999999998</v>
      </c>
      <c r="N51" s="46">
        <v>0</v>
      </c>
      <c r="O51" s="258">
        <v>0</v>
      </c>
      <c r="P51" s="46" t="s">
        <v>1900</v>
      </c>
      <c r="Q51" s="46" t="s">
        <v>1900</v>
      </c>
      <c r="R51" s="46" t="s">
        <v>1900</v>
      </c>
    </row>
    <row r="52" spans="1:18" ht="18.75" customHeight="1">
      <c r="A52" s="247" t="s">
        <v>1557</v>
      </c>
      <c r="B52" s="248">
        <v>342</v>
      </c>
      <c r="C52" s="248" t="s">
        <v>1556</v>
      </c>
      <c r="D52" s="250" t="s">
        <v>1900</v>
      </c>
      <c r="E52" s="46" t="s">
        <v>1900</v>
      </c>
      <c r="F52" s="249">
        <v>22607581.235054255</v>
      </c>
      <c r="G52" s="249">
        <v>113037.90617527127</v>
      </c>
      <c r="H52" s="46">
        <v>2</v>
      </c>
      <c r="I52" s="46">
        <v>3.5</v>
      </c>
      <c r="J52" s="46">
        <v>0</v>
      </c>
      <c r="K52" s="258">
        <v>0</v>
      </c>
      <c r="L52" s="46">
        <v>2</v>
      </c>
      <c r="M52" s="258">
        <v>1610412</v>
      </c>
      <c r="N52" s="46">
        <v>0</v>
      </c>
      <c r="O52" s="258">
        <v>0</v>
      </c>
      <c r="P52" s="46" t="s">
        <v>1900</v>
      </c>
      <c r="Q52" s="46" t="s">
        <v>1900</v>
      </c>
      <c r="R52" s="46" t="s">
        <v>1900</v>
      </c>
    </row>
    <row r="53" spans="1:18" ht="18.75" customHeight="1">
      <c r="A53" s="247" t="s">
        <v>1560</v>
      </c>
      <c r="B53" s="248">
        <v>356</v>
      </c>
      <c r="C53" s="248" t="s">
        <v>1559</v>
      </c>
      <c r="D53" s="250" t="s">
        <v>1900</v>
      </c>
      <c r="E53" s="46" t="s">
        <v>1900</v>
      </c>
      <c r="F53" s="249">
        <v>24962378.834507268</v>
      </c>
      <c r="G53" s="249">
        <v>208019.82362089391</v>
      </c>
      <c r="H53" s="46" t="s">
        <v>1920</v>
      </c>
      <c r="I53" s="46">
        <v>2.8</v>
      </c>
      <c r="J53" s="46">
        <v>0</v>
      </c>
      <c r="K53" s="258">
        <v>0</v>
      </c>
      <c r="L53" s="46">
        <v>0</v>
      </c>
      <c r="M53" s="258">
        <v>0</v>
      </c>
      <c r="N53" s="46">
        <v>0</v>
      </c>
      <c r="O53" s="258">
        <v>0</v>
      </c>
      <c r="P53" s="46" t="s">
        <v>1900</v>
      </c>
      <c r="Q53" s="46" t="s">
        <v>1900</v>
      </c>
      <c r="R53" s="46" t="s">
        <v>1900</v>
      </c>
    </row>
    <row r="54" spans="1:18" ht="18.75" customHeight="1">
      <c r="A54" s="247" t="s">
        <v>1256</v>
      </c>
      <c r="B54" s="248">
        <v>130</v>
      </c>
      <c r="C54" s="248" t="s">
        <v>1255</v>
      </c>
      <c r="D54" s="250" t="s">
        <v>1900</v>
      </c>
      <c r="E54" s="46" t="s">
        <v>1900</v>
      </c>
      <c r="F54" s="249">
        <v>34687461.304080591</v>
      </c>
      <c r="G54" s="249">
        <v>168385.73448582811</v>
      </c>
      <c r="H54" s="46">
        <v>3</v>
      </c>
      <c r="I54" s="46" t="s">
        <v>1920</v>
      </c>
      <c r="J54" s="46">
        <v>1</v>
      </c>
      <c r="K54" s="258">
        <v>1322163.77</v>
      </c>
      <c r="L54" s="46">
        <v>5</v>
      </c>
      <c r="M54" s="258">
        <v>3208011.27</v>
      </c>
      <c r="N54" s="46">
        <v>1</v>
      </c>
      <c r="O54" s="258">
        <v>6365843.4800000004</v>
      </c>
      <c r="P54" s="46" t="s">
        <v>1900</v>
      </c>
      <c r="Q54" s="46" t="s">
        <v>1900</v>
      </c>
      <c r="R54" s="46" t="s">
        <v>1900</v>
      </c>
    </row>
    <row r="55" spans="1:18" ht="18.75" customHeight="1">
      <c r="A55" s="247" t="s">
        <v>1616</v>
      </c>
      <c r="B55" s="248">
        <v>141</v>
      </c>
      <c r="C55" s="248" t="s">
        <v>1615</v>
      </c>
      <c r="D55" s="250" t="s">
        <v>1900</v>
      </c>
      <c r="E55" s="46" t="s">
        <v>1900</v>
      </c>
      <c r="F55" s="249">
        <v>98306152.893731415</v>
      </c>
      <c r="G55" s="249">
        <v>162221.37441209806</v>
      </c>
      <c r="H55" s="46">
        <v>3</v>
      </c>
      <c r="I55" s="46">
        <v>3</v>
      </c>
      <c r="J55" s="46">
        <v>2</v>
      </c>
      <c r="K55" s="258">
        <v>7967650.0199999996</v>
      </c>
      <c r="L55" s="46">
        <v>5</v>
      </c>
      <c r="M55" s="258">
        <v>2625299.5300000003</v>
      </c>
      <c r="N55" s="46">
        <v>2</v>
      </c>
      <c r="O55" s="258">
        <v>7939069.4800000004</v>
      </c>
      <c r="P55" s="46" t="s">
        <v>1900</v>
      </c>
      <c r="Q55" s="46" t="s">
        <v>1900</v>
      </c>
      <c r="R55" s="46" t="s">
        <v>1900</v>
      </c>
    </row>
    <row r="56" spans="1:18" ht="18.75" customHeight="1">
      <c r="A56" s="247" t="s">
        <v>716</v>
      </c>
      <c r="B56" s="248">
        <v>80</v>
      </c>
      <c r="C56" s="248" t="s">
        <v>715</v>
      </c>
      <c r="D56" s="250" t="s">
        <v>1900</v>
      </c>
      <c r="E56" s="46" t="s">
        <v>1901</v>
      </c>
      <c r="F56" s="249">
        <v>313387522.77318752</v>
      </c>
      <c r="G56" s="249">
        <v>154759.27050527779</v>
      </c>
      <c r="H56" s="46">
        <v>3</v>
      </c>
      <c r="I56" s="46">
        <v>2.8</v>
      </c>
      <c r="J56" s="46">
        <v>0</v>
      </c>
      <c r="K56" s="258">
        <v>0</v>
      </c>
      <c r="L56" s="46">
        <v>4</v>
      </c>
      <c r="M56" s="258">
        <v>29488372.249999996</v>
      </c>
      <c r="N56" s="46">
        <v>2</v>
      </c>
      <c r="O56" s="258">
        <v>13442535.449999999</v>
      </c>
      <c r="P56" s="46" t="s">
        <v>1901</v>
      </c>
      <c r="Q56" s="46" t="s">
        <v>1900</v>
      </c>
      <c r="R56" s="46" t="s">
        <v>1900</v>
      </c>
    </row>
    <row r="57" spans="1:18" ht="18.75" customHeight="1">
      <c r="A57" s="247" t="s">
        <v>1177</v>
      </c>
      <c r="B57" s="248">
        <v>49</v>
      </c>
      <c r="C57" s="248" t="s">
        <v>1176</v>
      </c>
      <c r="D57" s="250" t="s">
        <v>1900</v>
      </c>
      <c r="E57" s="46" t="s">
        <v>1900</v>
      </c>
      <c r="F57" s="249">
        <v>289515379.8789435</v>
      </c>
      <c r="G57" s="249">
        <v>172125.67174729102</v>
      </c>
      <c r="H57" s="46">
        <v>3</v>
      </c>
      <c r="I57" s="46">
        <v>3</v>
      </c>
      <c r="J57" s="46">
        <v>0</v>
      </c>
      <c r="K57" s="258">
        <v>13876600</v>
      </c>
      <c r="L57" s="46">
        <v>0</v>
      </c>
      <c r="M57" s="258">
        <v>2112465.9199999999</v>
      </c>
      <c r="N57" s="46">
        <v>0</v>
      </c>
      <c r="O57" s="258">
        <v>12529386.880000001</v>
      </c>
      <c r="P57" s="46" t="s">
        <v>1900</v>
      </c>
      <c r="Q57" s="46" t="s">
        <v>1900</v>
      </c>
      <c r="R57" s="46" t="s">
        <v>1900</v>
      </c>
    </row>
    <row r="58" spans="1:18" ht="18.75" customHeight="1">
      <c r="A58" s="247" t="s">
        <v>1242</v>
      </c>
      <c r="B58" s="248">
        <v>129</v>
      </c>
      <c r="C58" s="248" t="s">
        <v>1241</v>
      </c>
      <c r="D58" s="250" t="s">
        <v>1900</v>
      </c>
      <c r="E58" s="46" t="s">
        <v>1900</v>
      </c>
      <c r="F58" s="249">
        <v>74182704.425501853</v>
      </c>
      <c r="G58" s="249">
        <v>160221.82381317895</v>
      </c>
      <c r="H58" s="46">
        <v>3</v>
      </c>
      <c r="I58" s="46">
        <v>3</v>
      </c>
      <c r="J58" s="46">
        <v>1</v>
      </c>
      <c r="K58" s="258">
        <v>1281571.02</v>
      </c>
      <c r="L58" s="46">
        <v>5</v>
      </c>
      <c r="M58" s="258">
        <v>3362286.2</v>
      </c>
      <c r="N58" s="46">
        <v>1</v>
      </c>
      <c r="O58" s="258">
        <v>1200000</v>
      </c>
      <c r="P58" s="46" t="s">
        <v>1900</v>
      </c>
      <c r="Q58" s="46" t="s">
        <v>1900</v>
      </c>
      <c r="R58" s="46" t="s">
        <v>1900</v>
      </c>
    </row>
    <row r="59" spans="1:18" ht="18.75" customHeight="1">
      <c r="A59" s="247" t="s">
        <v>1426</v>
      </c>
      <c r="B59" s="248">
        <v>93</v>
      </c>
      <c r="C59" s="248" t="s">
        <v>1425</v>
      </c>
      <c r="D59" s="250" t="s">
        <v>1900</v>
      </c>
      <c r="E59" s="46" t="s">
        <v>1900</v>
      </c>
      <c r="F59" s="249">
        <v>213578489.63183913</v>
      </c>
      <c r="G59" s="249">
        <v>212093.83280222357</v>
      </c>
      <c r="H59" s="46">
        <v>2</v>
      </c>
      <c r="I59" s="46">
        <v>3</v>
      </c>
      <c r="J59" s="46">
        <v>0</v>
      </c>
      <c r="K59" s="258">
        <v>0</v>
      </c>
      <c r="L59" s="46">
        <v>2</v>
      </c>
      <c r="M59" s="258">
        <v>985608.69</v>
      </c>
      <c r="N59" s="46">
        <v>1</v>
      </c>
      <c r="O59" s="258">
        <v>160961.20000000001</v>
      </c>
      <c r="P59" s="46" t="s">
        <v>1900</v>
      </c>
      <c r="Q59" s="46" t="s">
        <v>1900</v>
      </c>
      <c r="R59" s="46" t="s">
        <v>1900</v>
      </c>
    </row>
    <row r="60" spans="1:18" ht="18.75" customHeight="1">
      <c r="A60" s="247" t="s">
        <v>841</v>
      </c>
      <c r="B60" s="248">
        <v>237</v>
      </c>
      <c r="C60" s="248" t="s">
        <v>840</v>
      </c>
      <c r="D60" s="250" t="s">
        <v>1900</v>
      </c>
      <c r="E60" s="46" t="s">
        <v>1900</v>
      </c>
      <c r="F60" s="249">
        <v>26265691.074973885</v>
      </c>
      <c r="G60" s="249">
        <v>118849.28088223477</v>
      </c>
      <c r="H60" s="46">
        <v>2</v>
      </c>
      <c r="I60" s="46">
        <v>3</v>
      </c>
      <c r="J60" s="46">
        <v>1</v>
      </c>
      <c r="K60" s="258">
        <v>185000</v>
      </c>
      <c r="L60" s="46">
        <v>0</v>
      </c>
      <c r="M60" s="258">
        <v>0</v>
      </c>
      <c r="N60" s="46">
        <v>3</v>
      </c>
      <c r="O60" s="258">
        <v>1077210.71</v>
      </c>
      <c r="P60" s="46" t="s">
        <v>1900</v>
      </c>
      <c r="Q60" s="46" t="s">
        <v>1901</v>
      </c>
      <c r="R60" s="46" t="s">
        <v>1900</v>
      </c>
    </row>
    <row r="61" spans="1:18" ht="18.75" customHeight="1">
      <c r="A61" s="247" t="s">
        <v>1211</v>
      </c>
      <c r="B61" s="248">
        <v>28</v>
      </c>
      <c r="C61" s="248" t="s">
        <v>1210</v>
      </c>
      <c r="D61" s="250" t="s">
        <v>1900</v>
      </c>
      <c r="E61" s="46" t="s">
        <v>1900</v>
      </c>
      <c r="F61" s="249">
        <v>228321467.569637</v>
      </c>
      <c r="G61" s="249">
        <v>223188.14034177616</v>
      </c>
      <c r="H61" s="46">
        <v>3</v>
      </c>
      <c r="I61" s="46">
        <v>3</v>
      </c>
      <c r="J61" s="46">
        <v>0</v>
      </c>
      <c r="K61" s="258">
        <v>0</v>
      </c>
      <c r="L61" s="46">
        <v>0</v>
      </c>
      <c r="M61" s="258">
        <v>2677243.5299999998</v>
      </c>
      <c r="N61" s="46">
        <v>0</v>
      </c>
      <c r="O61" s="258">
        <v>22926240.469999999</v>
      </c>
      <c r="P61" s="46" t="s">
        <v>1900</v>
      </c>
      <c r="Q61" s="46" t="s">
        <v>1901</v>
      </c>
      <c r="R61" s="46" t="s">
        <v>1900</v>
      </c>
    </row>
    <row r="62" spans="1:18" ht="18.75" customHeight="1">
      <c r="A62" s="247" t="s">
        <v>1228</v>
      </c>
      <c r="B62" s="248">
        <v>84</v>
      </c>
      <c r="C62" s="248" t="s">
        <v>1227</v>
      </c>
      <c r="D62" s="250" t="s">
        <v>1900</v>
      </c>
      <c r="E62" s="46" t="s">
        <v>1900</v>
      </c>
      <c r="F62" s="249">
        <v>214171288.09184664</v>
      </c>
      <c r="G62" s="249">
        <v>170654.41282218855</v>
      </c>
      <c r="H62" s="46">
        <v>2.4</v>
      </c>
      <c r="I62" s="46">
        <v>3</v>
      </c>
      <c r="J62" s="46">
        <v>3</v>
      </c>
      <c r="K62" s="258">
        <v>8870846.7400000002</v>
      </c>
      <c r="L62" s="46">
        <v>3</v>
      </c>
      <c r="M62" s="258">
        <v>1202246.25</v>
      </c>
      <c r="N62" s="46">
        <v>5</v>
      </c>
      <c r="O62" s="258">
        <v>2319938.31</v>
      </c>
      <c r="P62" s="46" t="s">
        <v>1900</v>
      </c>
      <c r="Q62" s="46" t="s">
        <v>1900</v>
      </c>
      <c r="R62" s="46" t="s">
        <v>1900</v>
      </c>
    </row>
    <row r="63" spans="1:18" ht="18.75" customHeight="1">
      <c r="A63" s="247" t="s">
        <v>1232</v>
      </c>
      <c r="B63" s="248">
        <v>132</v>
      </c>
      <c r="C63" s="248" t="s">
        <v>1231</v>
      </c>
      <c r="D63" s="250" t="s">
        <v>1900</v>
      </c>
      <c r="E63" s="46" t="s">
        <v>1900</v>
      </c>
      <c r="F63" s="249">
        <v>19920947.742433716</v>
      </c>
      <c r="G63" s="249">
        <v>159367.58193946973</v>
      </c>
      <c r="H63" s="46">
        <v>3</v>
      </c>
      <c r="I63" s="46" t="s">
        <v>1920</v>
      </c>
      <c r="J63" s="46">
        <v>3</v>
      </c>
      <c r="K63" s="258">
        <v>1579083.52</v>
      </c>
      <c r="L63" s="46">
        <v>0</v>
      </c>
      <c r="M63" s="258">
        <v>0</v>
      </c>
      <c r="N63" s="46">
        <v>1</v>
      </c>
      <c r="O63" s="258">
        <v>30125</v>
      </c>
      <c r="P63" s="46" t="s">
        <v>1900</v>
      </c>
      <c r="Q63" s="46" t="s">
        <v>1900</v>
      </c>
      <c r="R63" s="46" t="s">
        <v>1900</v>
      </c>
    </row>
    <row r="64" spans="1:18" ht="18.75" customHeight="1">
      <c r="A64" s="247" t="s">
        <v>1235</v>
      </c>
      <c r="B64" s="248">
        <v>145</v>
      </c>
      <c r="C64" s="248" t="s">
        <v>1234</v>
      </c>
      <c r="D64" s="250" t="s">
        <v>1900</v>
      </c>
      <c r="E64" s="46" t="s">
        <v>1900</v>
      </c>
      <c r="F64" s="249">
        <v>244752020.63381818</v>
      </c>
      <c r="G64" s="249">
        <v>141311.79020428302</v>
      </c>
      <c r="H64" s="46">
        <v>3</v>
      </c>
      <c r="I64" s="46">
        <v>3</v>
      </c>
      <c r="J64" s="46">
        <v>5</v>
      </c>
      <c r="K64" s="258">
        <v>102084650.97</v>
      </c>
      <c r="L64" s="46">
        <v>4</v>
      </c>
      <c r="M64" s="258">
        <v>2312903.3600000003</v>
      </c>
      <c r="N64" s="46">
        <v>5</v>
      </c>
      <c r="O64" s="258">
        <v>48022589.890000001</v>
      </c>
      <c r="P64" s="46" t="s">
        <v>1900</v>
      </c>
      <c r="Q64" s="46" t="s">
        <v>1900</v>
      </c>
      <c r="R64" s="46" t="s">
        <v>1900</v>
      </c>
    </row>
    <row r="65" spans="1:18" ht="18.75" customHeight="1">
      <c r="A65" s="247" t="s">
        <v>1268</v>
      </c>
      <c r="B65" s="248">
        <v>121</v>
      </c>
      <c r="C65" s="248" t="s">
        <v>1267</v>
      </c>
      <c r="D65" s="250" t="s">
        <v>1900</v>
      </c>
      <c r="E65" s="46" t="s">
        <v>1900</v>
      </c>
      <c r="F65" s="249">
        <v>164271498.11358243</v>
      </c>
      <c r="G65" s="249">
        <v>165429.50464610517</v>
      </c>
      <c r="H65" s="46">
        <v>3</v>
      </c>
      <c r="I65" s="46">
        <v>3</v>
      </c>
      <c r="J65" s="46">
        <v>0</v>
      </c>
      <c r="K65" s="258">
        <v>0</v>
      </c>
      <c r="L65" s="46">
        <v>2</v>
      </c>
      <c r="M65" s="258">
        <v>1083136.52</v>
      </c>
      <c r="N65" s="46">
        <v>1</v>
      </c>
      <c r="O65" s="258">
        <v>4957136.8499999996</v>
      </c>
      <c r="P65" s="46" t="s">
        <v>1900</v>
      </c>
      <c r="Q65" s="46" t="s">
        <v>1900</v>
      </c>
      <c r="R65" s="46" t="s">
        <v>1900</v>
      </c>
    </row>
    <row r="66" spans="1:18" ht="18.75" customHeight="1">
      <c r="A66" s="247" t="s">
        <v>1307</v>
      </c>
      <c r="B66" s="248">
        <v>24</v>
      </c>
      <c r="C66" s="248" t="s">
        <v>1306</v>
      </c>
      <c r="D66" s="250" t="s">
        <v>1900</v>
      </c>
      <c r="E66" s="46" t="s">
        <v>1900</v>
      </c>
      <c r="F66" s="249">
        <v>304624535.58390152</v>
      </c>
      <c r="G66" s="249">
        <v>170086.28452479147</v>
      </c>
      <c r="H66" s="46">
        <v>2.92</v>
      </c>
      <c r="I66" s="46">
        <v>4</v>
      </c>
      <c r="J66" s="46">
        <v>0</v>
      </c>
      <c r="K66" s="258">
        <v>0</v>
      </c>
      <c r="L66" s="46">
        <v>0</v>
      </c>
      <c r="M66" s="258">
        <v>4207827.4800000004</v>
      </c>
      <c r="N66" s="46">
        <v>0</v>
      </c>
      <c r="O66" s="258">
        <v>80657986.530000001</v>
      </c>
      <c r="P66" s="46" t="s">
        <v>1900</v>
      </c>
      <c r="Q66" s="46" t="s">
        <v>1901</v>
      </c>
      <c r="R66" s="46" t="s">
        <v>1900</v>
      </c>
    </row>
    <row r="67" spans="1:18" ht="18.75" customHeight="1">
      <c r="A67" s="247" t="s">
        <v>668</v>
      </c>
      <c r="B67" s="248">
        <v>235</v>
      </c>
      <c r="C67" s="248" t="s">
        <v>667</v>
      </c>
      <c r="D67" s="250" t="s">
        <v>1900</v>
      </c>
      <c r="E67" s="46" t="s">
        <v>1900</v>
      </c>
      <c r="F67" s="249">
        <v>9621816.1716457102</v>
      </c>
      <c r="G67" s="249">
        <v>133636.33571730152</v>
      </c>
      <c r="H67" s="46">
        <v>3</v>
      </c>
      <c r="I67" s="46">
        <v>3</v>
      </c>
      <c r="J67" s="46">
        <v>1</v>
      </c>
      <c r="K67" s="258">
        <v>4000000</v>
      </c>
      <c r="L67" s="46">
        <v>2</v>
      </c>
      <c r="M67" s="258">
        <v>1440327.48</v>
      </c>
      <c r="N67" s="46">
        <v>1</v>
      </c>
      <c r="O67" s="258">
        <v>95832.33</v>
      </c>
      <c r="P67" s="46" t="s">
        <v>1900</v>
      </c>
      <c r="Q67" s="46" t="s">
        <v>1900</v>
      </c>
      <c r="R67" s="46" t="s">
        <v>1900</v>
      </c>
    </row>
    <row r="68" spans="1:18" ht="18.75" customHeight="1">
      <c r="A68" s="247" t="s">
        <v>845</v>
      </c>
      <c r="B68" s="248">
        <v>304</v>
      </c>
      <c r="C68" s="248" t="s">
        <v>844</v>
      </c>
      <c r="D68" s="250" t="s">
        <v>1900</v>
      </c>
      <c r="E68" s="46" t="s">
        <v>1900</v>
      </c>
      <c r="F68" s="249">
        <v>20822690.630308393</v>
      </c>
      <c r="G68" s="249">
        <v>187591.80748025578</v>
      </c>
      <c r="H68" s="46" t="s">
        <v>1920</v>
      </c>
      <c r="I68" s="46">
        <v>3</v>
      </c>
      <c r="J68" s="46">
        <v>1</v>
      </c>
      <c r="K68" s="258">
        <v>1322163.77</v>
      </c>
      <c r="L68" s="46">
        <v>0</v>
      </c>
      <c r="M68" s="258">
        <v>0</v>
      </c>
      <c r="N68" s="46">
        <v>0</v>
      </c>
      <c r="O68" s="258">
        <v>0</v>
      </c>
      <c r="P68" s="46" t="s">
        <v>1900</v>
      </c>
      <c r="Q68" s="46" t="s">
        <v>1900</v>
      </c>
      <c r="R68" s="46" t="s">
        <v>1900</v>
      </c>
    </row>
    <row r="69" spans="1:18" ht="18.75" customHeight="1">
      <c r="A69" s="247" t="s">
        <v>851</v>
      </c>
      <c r="B69" s="248">
        <v>338</v>
      </c>
      <c r="C69" s="248" t="s">
        <v>850</v>
      </c>
      <c r="D69" s="250" t="s">
        <v>1900</v>
      </c>
      <c r="E69" s="46" t="s">
        <v>1900</v>
      </c>
      <c r="F69" s="249">
        <v>23610994.591157552</v>
      </c>
      <c r="G69" s="249">
        <v>140541.6344711759</v>
      </c>
      <c r="H69" s="46" t="s">
        <v>1920</v>
      </c>
      <c r="I69" s="46">
        <v>3</v>
      </c>
      <c r="J69" s="46">
        <v>0</v>
      </c>
      <c r="K69" s="258">
        <v>0</v>
      </c>
      <c r="L69" s="46">
        <v>0</v>
      </c>
      <c r="M69" s="258">
        <v>0</v>
      </c>
      <c r="N69" s="46">
        <v>1</v>
      </c>
      <c r="O69" s="258">
        <v>3717857.65</v>
      </c>
      <c r="P69" s="46" t="s">
        <v>1900</v>
      </c>
      <c r="Q69" s="46" t="s">
        <v>1900</v>
      </c>
      <c r="R69" s="46" t="s">
        <v>1900</v>
      </c>
    </row>
    <row r="70" spans="1:18" ht="18.75" customHeight="1">
      <c r="A70" s="247" t="s">
        <v>1040</v>
      </c>
      <c r="B70" s="248">
        <v>215</v>
      </c>
      <c r="C70" s="248" t="s">
        <v>1039</v>
      </c>
      <c r="D70" s="250" t="s">
        <v>1900</v>
      </c>
      <c r="E70" s="46" t="s">
        <v>1900</v>
      </c>
      <c r="F70" s="249">
        <v>11596041.975079853</v>
      </c>
      <c r="G70" s="249">
        <v>178400.64577045929</v>
      </c>
      <c r="H70" s="46">
        <v>1</v>
      </c>
      <c r="I70" s="46">
        <v>3</v>
      </c>
      <c r="J70" s="46">
        <v>0</v>
      </c>
      <c r="K70" s="258">
        <v>0</v>
      </c>
      <c r="L70" s="46">
        <v>2</v>
      </c>
      <c r="M70" s="258">
        <v>699088.44</v>
      </c>
      <c r="N70" s="46">
        <v>1</v>
      </c>
      <c r="O70" s="258">
        <v>1614915.2</v>
      </c>
      <c r="P70" s="46" t="s">
        <v>1900</v>
      </c>
      <c r="Q70" s="46" t="s">
        <v>1900</v>
      </c>
      <c r="R70" s="46" t="s">
        <v>1900</v>
      </c>
    </row>
    <row r="71" spans="1:18" ht="18.75" customHeight="1">
      <c r="A71" s="247" t="s">
        <v>1062</v>
      </c>
      <c r="B71" s="248">
        <v>367</v>
      </c>
      <c r="C71" s="248" t="s">
        <v>1061</v>
      </c>
      <c r="D71" s="250" t="s">
        <v>1900</v>
      </c>
      <c r="E71" s="46" t="s">
        <v>1900</v>
      </c>
      <c r="F71" s="249">
        <v>34048196.220277518</v>
      </c>
      <c r="G71" s="249">
        <v>259909.89481127876</v>
      </c>
      <c r="H71" s="46">
        <v>1</v>
      </c>
      <c r="I71" s="46">
        <v>3</v>
      </c>
      <c r="J71" s="46">
        <v>0</v>
      </c>
      <c r="K71" s="258">
        <v>0</v>
      </c>
      <c r="L71" s="46">
        <v>0</v>
      </c>
      <c r="M71" s="258">
        <v>0</v>
      </c>
      <c r="N71" s="46">
        <v>0</v>
      </c>
      <c r="O71" s="258">
        <v>0</v>
      </c>
      <c r="P71" s="46" t="s">
        <v>1900</v>
      </c>
      <c r="Q71" s="46" t="s">
        <v>1900</v>
      </c>
      <c r="R71" s="46" t="s">
        <v>1900</v>
      </c>
    </row>
    <row r="72" spans="1:18" ht="18.75" customHeight="1">
      <c r="A72" s="247" t="s">
        <v>1146</v>
      </c>
      <c r="B72" s="248">
        <v>362</v>
      </c>
      <c r="C72" s="248" t="s">
        <v>1145</v>
      </c>
      <c r="D72" s="250" t="s">
        <v>1900</v>
      </c>
      <c r="E72" s="46" t="s">
        <v>1900</v>
      </c>
      <c r="F72" s="249">
        <v>14900158.911634777</v>
      </c>
      <c r="G72" s="249">
        <v>198668.78548846368</v>
      </c>
      <c r="H72" s="46" t="s">
        <v>1920</v>
      </c>
      <c r="I72" s="46">
        <v>3</v>
      </c>
      <c r="J72" s="46">
        <v>0</v>
      </c>
      <c r="K72" s="258">
        <v>0</v>
      </c>
      <c r="L72" s="46">
        <v>0</v>
      </c>
      <c r="M72" s="258">
        <v>0</v>
      </c>
      <c r="N72" s="46">
        <v>0</v>
      </c>
      <c r="O72" s="258">
        <v>0</v>
      </c>
      <c r="P72" s="46" t="s">
        <v>1900</v>
      </c>
      <c r="Q72" s="46" t="s">
        <v>1900</v>
      </c>
      <c r="R72" s="46" t="s">
        <v>1900</v>
      </c>
    </row>
    <row r="73" spans="1:18" ht="18.75" customHeight="1">
      <c r="A73" s="247" t="s">
        <v>1623</v>
      </c>
      <c r="B73" s="248">
        <v>360</v>
      </c>
      <c r="C73" s="248" t="s">
        <v>1622</v>
      </c>
      <c r="D73" s="250" t="s">
        <v>1900</v>
      </c>
      <c r="E73" s="46" t="s">
        <v>1900</v>
      </c>
      <c r="F73" s="249">
        <v>31969418.603456944</v>
      </c>
      <c r="G73" s="249">
        <v>153699.1279012353</v>
      </c>
      <c r="H73" s="46">
        <v>3</v>
      </c>
      <c r="I73" s="46">
        <v>2</v>
      </c>
      <c r="J73" s="46">
        <v>1</v>
      </c>
      <c r="K73" s="258">
        <v>2013439</v>
      </c>
      <c r="L73" s="46">
        <v>0</v>
      </c>
      <c r="M73" s="258">
        <v>0</v>
      </c>
      <c r="N73" s="46">
        <v>0</v>
      </c>
      <c r="O73" s="258">
        <v>0</v>
      </c>
      <c r="P73" s="46" t="s">
        <v>1900</v>
      </c>
      <c r="Q73" s="46" t="s">
        <v>1900</v>
      </c>
      <c r="R73" s="46" t="s">
        <v>1900</v>
      </c>
    </row>
    <row r="74" spans="1:18" ht="18.75" customHeight="1">
      <c r="A74" s="247" t="s">
        <v>1630</v>
      </c>
      <c r="B74" s="248">
        <v>526</v>
      </c>
      <c r="C74" s="248" t="s">
        <v>1629</v>
      </c>
      <c r="D74" s="250" t="s">
        <v>1900</v>
      </c>
      <c r="E74" s="46" t="s">
        <v>1900</v>
      </c>
      <c r="F74" s="249">
        <v>3455784.2953370432</v>
      </c>
      <c r="G74" s="249">
        <v>172789.21476685215</v>
      </c>
      <c r="H74" s="46" t="s">
        <v>1920</v>
      </c>
      <c r="I74" s="46">
        <v>2</v>
      </c>
      <c r="J74" s="46">
        <v>0</v>
      </c>
      <c r="K74" s="258">
        <v>0</v>
      </c>
      <c r="L74" s="46">
        <v>0</v>
      </c>
      <c r="M74" s="258">
        <v>0</v>
      </c>
      <c r="N74" s="46">
        <v>0</v>
      </c>
      <c r="O74" s="258">
        <v>0</v>
      </c>
      <c r="P74" s="46" t="s">
        <v>1900</v>
      </c>
      <c r="Q74" s="46" t="s">
        <v>1900</v>
      </c>
      <c r="R74" s="46" t="s">
        <v>1900</v>
      </c>
    </row>
    <row r="75" spans="1:18" ht="18.75" customHeight="1">
      <c r="A75" s="247" t="s">
        <v>1025</v>
      </c>
      <c r="B75" s="248">
        <v>347</v>
      </c>
      <c r="C75" s="248" t="s">
        <v>1024</v>
      </c>
      <c r="D75" s="250" t="s">
        <v>1900</v>
      </c>
      <c r="E75" s="46" t="s">
        <v>1900</v>
      </c>
      <c r="F75" s="249">
        <v>4545717.13815693</v>
      </c>
      <c r="G75" s="249">
        <v>133697.56288696852</v>
      </c>
      <c r="H75" s="46">
        <v>2</v>
      </c>
      <c r="I75" s="46">
        <v>4</v>
      </c>
      <c r="J75" s="46">
        <v>0</v>
      </c>
      <c r="K75" s="258">
        <v>0</v>
      </c>
      <c r="L75" s="46">
        <v>0</v>
      </c>
      <c r="M75" s="258">
        <v>0</v>
      </c>
      <c r="N75" s="46">
        <v>0</v>
      </c>
      <c r="O75" s="258">
        <v>0</v>
      </c>
      <c r="P75" s="46" t="s">
        <v>1900</v>
      </c>
      <c r="Q75" s="46" t="s">
        <v>1900</v>
      </c>
      <c r="R75" s="46" t="s">
        <v>1900</v>
      </c>
    </row>
    <row r="76" spans="1:18" ht="18.75" customHeight="1">
      <c r="A76" s="247" t="s">
        <v>1031</v>
      </c>
      <c r="B76" s="248">
        <v>547</v>
      </c>
      <c r="C76" s="248" t="s">
        <v>1030</v>
      </c>
      <c r="D76" s="250" t="s">
        <v>1900</v>
      </c>
      <c r="E76" s="46" t="s">
        <v>1900</v>
      </c>
      <c r="F76" s="249">
        <v>20650697.526663888</v>
      </c>
      <c r="G76" s="249">
        <v>137671.31684442592</v>
      </c>
      <c r="H76" s="46">
        <v>2.25</v>
      </c>
      <c r="I76" s="46">
        <v>3.83</v>
      </c>
      <c r="J76" s="46">
        <v>0</v>
      </c>
      <c r="K76" s="258">
        <v>0</v>
      </c>
      <c r="L76" s="46">
        <v>0</v>
      </c>
      <c r="M76" s="258">
        <v>0</v>
      </c>
      <c r="N76" s="46">
        <v>0</v>
      </c>
      <c r="O76" s="258">
        <v>0</v>
      </c>
      <c r="P76" s="46" t="s">
        <v>1900</v>
      </c>
      <c r="Q76" s="46" t="s">
        <v>1900</v>
      </c>
      <c r="R76" s="46" t="s">
        <v>1900</v>
      </c>
    </row>
    <row r="77" spans="1:18" ht="18.75" customHeight="1">
      <c r="A77" s="247" t="s">
        <v>1567</v>
      </c>
      <c r="B77" s="248">
        <v>341</v>
      </c>
      <c r="C77" s="248" t="s">
        <v>1566</v>
      </c>
      <c r="D77" s="250" t="s">
        <v>1900</v>
      </c>
      <c r="E77" s="46" t="s">
        <v>1900</v>
      </c>
      <c r="F77" s="249">
        <v>54994827.930006824</v>
      </c>
      <c r="G77" s="249">
        <v>239107.9475217688</v>
      </c>
      <c r="H77" s="46">
        <v>2</v>
      </c>
      <c r="I77" s="46">
        <v>4</v>
      </c>
      <c r="J77" s="46">
        <v>1</v>
      </c>
      <c r="K77" s="258">
        <v>121000</v>
      </c>
      <c r="L77" s="46">
        <v>2</v>
      </c>
      <c r="M77" s="258">
        <v>265563.82999999996</v>
      </c>
      <c r="N77" s="46">
        <v>1</v>
      </c>
      <c r="O77" s="258">
        <v>4528703.4400000004</v>
      </c>
      <c r="P77" s="46" t="s">
        <v>1900</v>
      </c>
      <c r="Q77" s="46" t="s">
        <v>1900</v>
      </c>
      <c r="R77" s="46" t="s">
        <v>1900</v>
      </c>
    </row>
    <row r="78" spans="1:18" ht="18.75" customHeight="1">
      <c r="A78" s="247" t="s">
        <v>425</v>
      </c>
      <c r="B78" s="248">
        <v>31</v>
      </c>
      <c r="C78" s="248" t="s">
        <v>424</v>
      </c>
      <c r="D78" s="250" t="s">
        <v>1900</v>
      </c>
      <c r="E78" s="46" t="s">
        <v>1901</v>
      </c>
      <c r="F78" s="249">
        <v>159082703.66460493</v>
      </c>
      <c r="G78" s="249">
        <v>191897.10936623032</v>
      </c>
      <c r="H78" s="46">
        <v>3.5</v>
      </c>
      <c r="I78" s="46">
        <v>1</v>
      </c>
      <c r="J78" s="46">
        <v>0</v>
      </c>
      <c r="K78" s="258">
        <v>1000000</v>
      </c>
      <c r="L78" s="46">
        <v>0</v>
      </c>
      <c r="M78" s="258">
        <v>2369872.67</v>
      </c>
      <c r="N78" s="46">
        <v>0</v>
      </c>
      <c r="O78" s="258">
        <v>1850000</v>
      </c>
      <c r="P78" s="46" t="s">
        <v>1900</v>
      </c>
      <c r="Q78" s="46" t="s">
        <v>1900</v>
      </c>
      <c r="R78" s="46" t="s">
        <v>1900</v>
      </c>
    </row>
    <row r="79" spans="1:18" ht="18.75" customHeight="1">
      <c r="A79" s="247" t="s">
        <v>437</v>
      </c>
      <c r="B79" s="248">
        <v>85</v>
      </c>
      <c r="C79" s="248" t="s">
        <v>436</v>
      </c>
      <c r="D79" s="250" t="s">
        <v>1900</v>
      </c>
      <c r="E79" s="46" t="s">
        <v>1900</v>
      </c>
      <c r="F79" s="249">
        <v>76273560.349492162</v>
      </c>
      <c r="G79" s="249">
        <v>190683.9008737304</v>
      </c>
      <c r="H79" s="46">
        <v>3</v>
      </c>
      <c r="I79" s="46" t="s">
        <v>1920</v>
      </c>
      <c r="J79" s="46">
        <v>0</v>
      </c>
      <c r="K79" s="258">
        <v>0</v>
      </c>
      <c r="L79" s="46">
        <v>0</v>
      </c>
      <c r="M79" s="258">
        <v>0</v>
      </c>
      <c r="N79" s="46">
        <v>0</v>
      </c>
      <c r="O79" s="258">
        <v>0</v>
      </c>
      <c r="P79" s="46" t="s">
        <v>1900</v>
      </c>
      <c r="Q79" s="46" t="s">
        <v>1900</v>
      </c>
      <c r="R79" s="46" t="s">
        <v>1900</v>
      </c>
    </row>
    <row r="80" spans="1:18" ht="18.75" customHeight="1">
      <c r="A80" s="247" t="s">
        <v>589</v>
      </c>
      <c r="B80" s="248">
        <v>243</v>
      </c>
      <c r="C80" s="248" t="s">
        <v>588</v>
      </c>
      <c r="D80" s="250" t="s">
        <v>1900</v>
      </c>
      <c r="E80" s="46" t="s">
        <v>1900</v>
      </c>
      <c r="F80" s="249">
        <v>116235674.36792707</v>
      </c>
      <c r="G80" s="249">
        <v>228360.85337510231</v>
      </c>
      <c r="H80" s="46">
        <v>3</v>
      </c>
      <c r="I80" s="46">
        <v>3.25</v>
      </c>
      <c r="J80" s="46">
        <v>2</v>
      </c>
      <c r="K80" s="258">
        <v>2315803.77</v>
      </c>
      <c r="L80" s="46">
        <v>7</v>
      </c>
      <c r="M80" s="258">
        <v>1470731.1300000001</v>
      </c>
      <c r="N80" s="46">
        <v>2</v>
      </c>
      <c r="O80" s="258">
        <v>15622230.5</v>
      </c>
      <c r="P80" s="46" t="s">
        <v>1900</v>
      </c>
      <c r="Q80" s="46" t="s">
        <v>1900</v>
      </c>
      <c r="R80" s="46" t="s">
        <v>1900</v>
      </c>
    </row>
    <row r="81" spans="1:18" ht="18.75" customHeight="1">
      <c r="A81" s="247" t="s">
        <v>601</v>
      </c>
      <c r="B81" s="248">
        <v>271</v>
      </c>
      <c r="C81" s="248" t="s">
        <v>600</v>
      </c>
      <c r="D81" s="250" t="s">
        <v>1900</v>
      </c>
      <c r="E81" s="46" t="s">
        <v>1900</v>
      </c>
      <c r="F81" s="249">
        <v>111091654.22891392</v>
      </c>
      <c r="G81" s="249">
        <v>261392.12759744452</v>
      </c>
      <c r="H81" s="46">
        <v>3</v>
      </c>
      <c r="I81" s="46">
        <v>3</v>
      </c>
      <c r="J81" s="46">
        <v>2</v>
      </c>
      <c r="K81" s="258">
        <v>1785009.27</v>
      </c>
      <c r="L81" s="46">
        <v>4</v>
      </c>
      <c r="M81" s="258">
        <v>10652562.970000001</v>
      </c>
      <c r="N81" s="46">
        <v>0</v>
      </c>
      <c r="O81" s="258">
        <v>0</v>
      </c>
      <c r="P81" s="46" t="s">
        <v>1900</v>
      </c>
      <c r="Q81" s="46" t="s">
        <v>1900</v>
      </c>
      <c r="R81" s="46" t="s">
        <v>1900</v>
      </c>
    </row>
    <row r="82" spans="1:18" ht="18.75" customHeight="1">
      <c r="A82" s="247" t="s">
        <v>640</v>
      </c>
      <c r="B82" s="248">
        <v>56</v>
      </c>
      <c r="C82" s="248" t="s">
        <v>639</v>
      </c>
      <c r="D82" s="250" t="s">
        <v>1900</v>
      </c>
      <c r="E82" s="46" t="s">
        <v>1901</v>
      </c>
      <c r="F82" s="249">
        <v>441071014.78984529</v>
      </c>
      <c r="G82" s="249">
        <v>276533.55159237952</v>
      </c>
      <c r="H82" s="46">
        <v>1.41</v>
      </c>
      <c r="I82" s="46">
        <v>4.3</v>
      </c>
      <c r="J82" s="46">
        <v>0</v>
      </c>
      <c r="K82" s="258">
        <v>0</v>
      </c>
      <c r="L82" s="46">
        <v>0</v>
      </c>
      <c r="M82" s="258">
        <v>3371726.46</v>
      </c>
      <c r="N82" s="46">
        <v>0</v>
      </c>
      <c r="O82" s="258">
        <v>78672993.069999993</v>
      </c>
      <c r="P82" s="46" t="s">
        <v>1900</v>
      </c>
      <c r="Q82" s="46" t="s">
        <v>1901</v>
      </c>
      <c r="R82" s="46" t="s">
        <v>1900</v>
      </c>
    </row>
    <row r="83" spans="1:18" ht="18.75" customHeight="1">
      <c r="A83" s="247" t="s">
        <v>648</v>
      </c>
      <c r="B83" s="248">
        <v>65</v>
      </c>
      <c r="C83" s="248" t="s">
        <v>647</v>
      </c>
      <c r="D83" s="250" t="s">
        <v>1900</v>
      </c>
      <c r="E83" s="46" t="s">
        <v>1901</v>
      </c>
      <c r="F83" s="249">
        <v>180945457.53498873</v>
      </c>
      <c r="G83" s="249">
        <v>201948.05528458563</v>
      </c>
      <c r="H83" s="46">
        <v>2</v>
      </c>
      <c r="I83" s="46">
        <v>3</v>
      </c>
      <c r="J83" s="46">
        <v>0</v>
      </c>
      <c r="K83" s="258">
        <v>20168710.27</v>
      </c>
      <c r="L83" s="46">
        <v>0</v>
      </c>
      <c r="M83" s="258">
        <v>590389.23</v>
      </c>
      <c r="N83" s="46">
        <v>0</v>
      </c>
      <c r="O83" s="258">
        <v>29497682</v>
      </c>
      <c r="P83" s="46" t="s">
        <v>1900</v>
      </c>
      <c r="Q83" s="46" t="s">
        <v>1900</v>
      </c>
      <c r="R83" s="46" t="s">
        <v>1900</v>
      </c>
    </row>
    <row r="84" spans="1:18" ht="18.75" customHeight="1">
      <c r="A84" s="247" t="s">
        <v>684</v>
      </c>
      <c r="B84" s="248">
        <v>166</v>
      </c>
      <c r="C84" s="248" t="s">
        <v>683</v>
      </c>
      <c r="D84" s="250" t="s">
        <v>1900</v>
      </c>
      <c r="E84" s="46" t="s">
        <v>1900</v>
      </c>
      <c r="F84" s="249">
        <v>102931234.82771564</v>
      </c>
      <c r="G84" s="249">
        <v>150704.58979167737</v>
      </c>
      <c r="H84" s="46">
        <v>3.9</v>
      </c>
      <c r="I84" s="46" t="s">
        <v>1920</v>
      </c>
      <c r="J84" s="46">
        <v>0</v>
      </c>
      <c r="K84" s="258">
        <v>0</v>
      </c>
      <c r="L84" s="46">
        <v>3</v>
      </c>
      <c r="M84" s="258">
        <v>1711616.17</v>
      </c>
      <c r="N84" s="46">
        <v>3</v>
      </c>
      <c r="O84" s="258">
        <v>129209598.73999999</v>
      </c>
      <c r="P84" s="46" t="s">
        <v>1900</v>
      </c>
      <c r="Q84" s="46" t="s">
        <v>1901</v>
      </c>
      <c r="R84" s="46" t="s">
        <v>1900</v>
      </c>
    </row>
    <row r="85" spans="1:18" ht="18.75" customHeight="1">
      <c r="A85" s="247" t="s">
        <v>769</v>
      </c>
      <c r="B85" s="248">
        <v>239</v>
      </c>
      <c r="C85" s="248" t="s">
        <v>768</v>
      </c>
      <c r="D85" s="250" t="s">
        <v>1954</v>
      </c>
      <c r="E85" s="46" t="s">
        <v>1900</v>
      </c>
      <c r="F85" s="249">
        <v>32490267.367563382</v>
      </c>
      <c r="G85" s="249">
        <v>168343.3542360797</v>
      </c>
      <c r="H85" s="46">
        <v>3</v>
      </c>
      <c r="I85" s="46" t="s">
        <v>1920</v>
      </c>
      <c r="J85" s="46">
        <v>1</v>
      </c>
      <c r="K85" s="258">
        <v>1000000</v>
      </c>
      <c r="L85" s="46">
        <v>1</v>
      </c>
      <c r="M85" s="258">
        <v>209386.67</v>
      </c>
      <c r="N85" s="46">
        <v>3</v>
      </c>
      <c r="O85" s="258">
        <v>30570298.98</v>
      </c>
      <c r="P85" s="46" t="s">
        <v>1900</v>
      </c>
      <c r="Q85" s="46" t="s">
        <v>1901</v>
      </c>
      <c r="R85" s="46" t="s">
        <v>1900</v>
      </c>
    </row>
    <row r="86" spans="1:18" ht="18.75" customHeight="1">
      <c r="A86" s="247" t="s">
        <v>1008</v>
      </c>
      <c r="B86" s="248">
        <v>142</v>
      </c>
      <c r="C86" s="248" t="s">
        <v>1007</v>
      </c>
      <c r="D86" s="250" t="s">
        <v>1900</v>
      </c>
      <c r="E86" s="46" t="s">
        <v>1900</v>
      </c>
      <c r="F86" s="249">
        <v>58101560.861217901</v>
      </c>
      <c r="G86" s="249">
        <v>152898.84437162607</v>
      </c>
      <c r="H86" s="46">
        <v>3</v>
      </c>
      <c r="I86" s="46">
        <v>3</v>
      </c>
      <c r="J86" s="46">
        <v>2</v>
      </c>
      <c r="K86" s="258">
        <v>380886.69</v>
      </c>
      <c r="L86" s="46">
        <v>2</v>
      </c>
      <c r="M86" s="258">
        <v>812823.39</v>
      </c>
      <c r="N86" s="46">
        <v>1</v>
      </c>
      <c r="O86" s="258">
        <v>52000000</v>
      </c>
      <c r="P86" s="46" t="s">
        <v>1900</v>
      </c>
      <c r="Q86" s="46" t="s">
        <v>1901</v>
      </c>
      <c r="R86" s="46" t="s">
        <v>1900</v>
      </c>
    </row>
    <row r="87" spans="1:18" ht="18.75" customHeight="1">
      <c r="A87" s="247" t="s">
        <v>784</v>
      </c>
      <c r="B87" s="248">
        <v>69</v>
      </c>
      <c r="C87" s="248" t="s">
        <v>783</v>
      </c>
      <c r="D87" s="250" t="s">
        <v>1900</v>
      </c>
      <c r="E87" s="46" t="s">
        <v>1901</v>
      </c>
      <c r="F87" s="249">
        <v>119595678.17600513</v>
      </c>
      <c r="G87" s="249">
        <v>170850.96882286447</v>
      </c>
      <c r="H87" s="46">
        <v>3</v>
      </c>
      <c r="I87" s="46">
        <v>4</v>
      </c>
      <c r="J87" s="46">
        <v>0</v>
      </c>
      <c r="K87" s="258">
        <v>1887423.52</v>
      </c>
      <c r="L87" s="46">
        <v>0</v>
      </c>
      <c r="M87" s="258">
        <v>1857884.33</v>
      </c>
      <c r="N87" s="46">
        <v>0</v>
      </c>
      <c r="O87" s="258">
        <v>2534314.12</v>
      </c>
      <c r="P87" s="46" t="s">
        <v>1900</v>
      </c>
      <c r="Q87" s="46" t="s">
        <v>1901</v>
      </c>
      <c r="R87" s="46" t="s">
        <v>1900</v>
      </c>
    </row>
    <row r="88" spans="1:18" ht="18.75" customHeight="1">
      <c r="A88" s="247" t="s">
        <v>803</v>
      </c>
      <c r="B88" s="248">
        <v>70</v>
      </c>
      <c r="C88" s="248" t="s">
        <v>802</v>
      </c>
      <c r="D88" s="250" t="s">
        <v>1900</v>
      </c>
      <c r="E88" s="46" t="s">
        <v>1901</v>
      </c>
      <c r="F88" s="249">
        <v>287194564.60936689</v>
      </c>
      <c r="G88" s="249">
        <v>198888.2026380657</v>
      </c>
      <c r="H88" s="46">
        <v>3</v>
      </c>
      <c r="I88" s="46">
        <v>3.6</v>
      </c>
      <c r="J88" s="46">
        <v>0</v>
      </c>
      <c r="K88" s="258">
        <v>0</v>
      </c>
      <c r="L88" s="46">
        <v>0</v>
      </c>
      <c r="M88" s="258">
        <v>19337984.52</v>
      </c>
      <c r="N88" s="46">
        <v>0</v>
      </c>
      <c r="O88" s="258">
        <v>50457832.859999999</v>
      </c>
      <c r="P88" s="46" t="s">
        <v>1900</v>
      </c>
      <c r="Q88" s="46" t="s">
        <v>1901</v>
      </c>
      <c r="R88" s="46" t="s">
        <v>1900</v>
      </c>
    </row>
    <row r="89" spans="1:18" ht="18.75" customHeight="1">
      <c r="A89" s="247" t="s">
        <v>857</v>
      </c>
      <c r="B89" s="248">
        <v>263</v>
      </c>
      <c r="C89" s="248" t="s">
        <v>856</v>
      </c>
      <c r="D89" s="250" t="s">
        <v>1900</v>
      </c>
      <c r="E89" s="46" t="s">
        <v>1900</v>
      </c>
      <c r="F89" s="249">
        <v>17088831.919108767</v>
      </c>
      <c r="G89" s="249">
        <v>258921.69574407223</v>
      </c>
      <c r="H89" s="46" t="s">
        <v>1920</v>
      </c>
      <c r="I89" s="46">
        <v>3</v>
      </c>
      <c r="J89" s="46">
        <v>0</v>
      </c>
      <c r="K89" s="258">
        <v>0</v>
      </c>
      <c r="L89" s="46">
        <v>1</v>
      </c>
      <c r="M89" s="258">
        <v>920921.24</v>
      </c>
      <c r="N89" s="46">
        <v>0</v>
      </c>
      <c r="O89" s="258">
        <v>0</v>
      </c>
      <c r="P89" s="46" t="s">
        <v>1900</v>
      </c>
      <c r="Q89" s="46" t="s">
        <v>1900</v>
      </c>
      <c r="R89" s="46" t="s">
        <v>1900</v>
      </c>
    </row>
    <row r="90" spans="1:18" ht="18.75" customHeight="1">
      <c r="A90" s="247" t="s">
        <v>880</v>
      </c>
      <c r="B90" s="248">
        <v>29</v>
      </c>
      <c r="C90" s="248" t="s">
        <v>879</v>
      </c>
      <c r="D90" s="250" t="s">
        <v>1900</v>
      </c>
      <c r="E90" s="46" t="s">
        <v>1901</v>
      </c>
      <c r="F90" s="249">
        <v>263898997.98006153</v>
      </c>
      <c r="G90" s="249">
        <v>189855.39423026011</v>
      </c>
      <c r="H90" s="46">
        <v>3</v>
      </c>
      <c r="I90" s="46">
        <v>4</v>
      </c>
      <c r="J90" s="46">
        <v>0</v>
      </c>
      <c r="K90" s="258">
        <v>11060600.01</v>
      </c>
      <c r="L90" s="46">
        <v>0</v>
      </c>
      <c r="M90" s="258">
        <v>16083681.479999999</v>
      </c>
      <c r="N90" s="46">
        <v>0</v>
      </c>
      <c r="O90" s="258">
        <v>73752779.579999998</v>
      </c>
      <c r="P90" s="46" t="s">
        <v>1900</v>
      </c>
      <c r="Q90" s="46" t="s">
        <v>1901</v>
      </c>
      <c r="R90" s="46" t="s">
        <v>1900</v>
      </c>
    </row>
    <row r="91" spans="1:18" ht="18.75" customHeight="1">
      <c r="A91" s="247" t="s">
        <v>973</v>
      </c>
      <c r="B91" s="248">
        <v>44</v>
      </c>
      <c r="C91" s="248" t="s">
        <v>972</v>
      </c>
      <c r="D91" s="250" t="s">
        <v>1954</v>
      </c>
      <c r="E91" s="46" t="s">
        <v>1900</v>
      </c>
      <c r="F91" s="249">
        <v>261092395.09265721</v>
      </c>
      <c r="G91" s="249">
        <v>219774.74334398756</v>
      </c>
      <c r="H91" s="46">
        <v>3</v>
      </c>
      <c r="I91" s="46">
        <v>3.75</v>
      </c>
      <c r="J91" s="46">
        <v>0</v>
      </c>
      <c r="K91" s="258">
        <v>3061790</v>
      </c>
      <c r="L91" s="46">
        <v>0</v>
      </c>
      <c r="M91" s="258">
        <v>44693588.579999998</v>
      </c>
      <c r="N91" s="46">
        <v>0</v>
      </c>
      <c r="O91" s="258">
        <v>10433380.57</v>
      </c>
      <c r="P91" s="46" t="s">
        <v>1900</v>
      </c>
      <c r="Q91" s="46" t="s">
        <v>1901</v>
      </c>
      <c r="R91" s="46" t="s">
        <v>1900</v>
      </c>
    </row>
    <row r="92" spans="1:18" ht="18.75" customHeight="1">
      <c r="A92" s="247" t="s">
        <v>984</v>
      </c>
      <c r="B92" s="248">
        <v>25</v>
      </c>
      <c r="C92" s="248" t="s">
        <v>983</v>
      </c>
      <c r="D92" s="250" t="s">
        <v>1954</v>
      </c>
      <c r="E92" s="46" t="s">
        <v>1900</v>
      </c>
      <c r="F92" s="249">
        <v>208164157.73897487</v>
      </c>
      <c r="G92" s="249">
        <v>182760.45455572859</v>
      </c>
      <c r="H92" s="46">
        <v>3</v>
      </c>
      <c r="I92" s="46">
        <v>4</v>
      </c>
      <c r="J92" s="46">
        <v>0</v>
      </c>
      <c r="K92" s="258">
        <v>41655000</v>
      </c>
      <c r="L92" s="46">
        <v>0</v>
      </c>
      <c r="M92" s="258">
        <v>8053814.8300000001</v>
      </c>
      <c r="N92" s="46">
        <v>0</v>
      </c>
      <c r="O92" s="258">
        <v>59541606.100000001</v>
      </c>
      <c r="P92" s="46" t="s">
        <v>1900</v>
      </c>
      <c r="Q92" s="46" t="s">
        <v>1901</v>
      </c>
      <c r="R92" s="46" t="s">
        <v>1900</v>
      </c>
    </row>
    <row r="93" spans="1:18" ht="18.75" customHeight="1">
      <c r="A93" s="247" t="s">
        <v>1069</v>
      </c>
      <c r="B93" s="248">
        <v>14</v>
      </c>
      <c r="C93" s="248" t="s">
        <v>1068</v>
      </c>
      <c r="D93" s="250" t="s">
        <v>1900</v>
      </c>
      <c r="E93" s="46" t="s">
        <v>1900</v>
      </c>
      <c r="F93" s="249">
        <v>161198896.32369971</v>
      </c>
      <c r="G93" s="249">
        <v>87608.095828097663</v>
      </c>
      <c r="H93" s="46">
        <v>2.0299999999999998</v>
      </c>
      <c r="I93" s="46">
        <v>3</v>
      </c>
      <c r="J93" s="46">
        <v>0</v>
      </c>
      <c r="K93" s="258">
        <v>905557.68</v>
      </c>
      <c r="L93" s="46">
        <v>0</v>
      </c>
      <c r="M93" s="258">
        <v>12173592.210000001</v>
      </c>
      <c r="N93" s="46">
        <v>0</v>
      </c>
      <c r="O93" s="258">
        <v>85232993.829999998</v>
      </c>
      <c r="P93" s="46" t="s">
        <v>1900</v>
      </c>
      <c r="Q93" s="46" t="s">
        <v>1901</v>
      </c>
      <c r="R93" s="46" t="s">
        <v>1900</v>
      </c>
    </row>
    <row r="94" spans="1:18" ht="18.75" customHeight="1">
      <c r="A94" s="247" t="s">
        <v>1090</v>
      </c>
      <c r="B94" s="248">
        <v>10</v>
      </c>
      <c r="C94" s="248" t="s">
        <v>1089</v>
      </c>
      <c r="D94" s="250" t="s">
        <v>1954</v>
      </c>
      <c r="E94" s="46" t="s">
        <v>1901</v>
      </c>
      <c r="F94" s="249">
        <v>182120317.29219684</v>
      </c>
      <c r="G94" s="249">
        <v>156326.45261132775</v>
      </c>
      <c r="H94" s="46">
        <v>3</v>
      </c>
      <c r="I94" s="46">
        <v>2</v>
      </c>
      <c r="J94" s="46">
        <v>0</v>
      </c>
      <c r="K94" s="258">
        <v>1385385.53</v>
      </c>
      <c r="L94" s="46">
        <v>0</v>
      </c>
      <c r="M94" s="258">
        <v>3561144.75</v>
      </c>
      <c r="N94" s="46">
        <v>0</v>
      </c>
      <c r="O94" s="258">
        <v>622024.72</v>
      </c>
      <c r="P94" s="46" t="s">
        <v>1900</v>
      </c>
      <c r="Q94" s="46" t="s">
        <v>1901</v>
      </c>
      <c r="R94" s="46" t="s">
        <v>1900</v>
      </c>
    </row>
    <row r="95" spans="1:18" ht="18.75" customHeight="1">
      <c r="A95" s="247" t="s">
        <v>1097</v>
      </c>
      <c r="B95" s="248">
        <v>161</v>
      </c>
      <c r="C95" s="248" t="s">
        <v>1096</v>
      </c>
      <c r="D95" s="250" t="s">
        <v>1900</v>
      </c>
      <c r="E95" s="46" t="s">
        <v>1900</v>
      </c>
      <c r="F95" s="249">
        <v>19483984.074180365</v>
      </c>
      <c r="G95" s="249">
        <v>105891.2177944585</v>
      </c>
      <c r="H95" s="46">
        <v>1</v>
      </c>
      <c r="I95" s="46">
        <v>3</v>
      </c>
      <c r="J95" s="46">
        <v>1</v>
      </c>
      <c r="K95" s="258">
        <v>1240978.27</v>
      </c>
      <c r="L95" s="46">
        <v>3</v>
      </c>
      <c r="M95" s="258">
        <v>323144.67000000004</v>
      </c>
      <c r="N95" s="46">
        <v>1</v>
      </c>
      <c r="O95" s="258">
        <v>607990.24</v>
      </c>
      <c r="P95" s="46" t="s">
        <v>1900</v>
      </c>
      <c r="Q95" s="46" t="s">
        <v>1901</v>
      </c>
      <c r="R95" s="46" t="s">
        <v>1900</v>
      </c>
    </row>
    <row r="96" spans="1:18" ht="18.75" customHeight="1">
      <c r="A96" s="247" t="s">
        <v>1107</v>
      </c>
      <c r="B96" s="248">
        <v>122</v>
      </c>
      <c r="C96" s="248" t="s">
        <v>1106</v>
      </c>
      <c r="D96" s="250" t="s">
        <v>1900</v>
      </c>
      <c r="E96" s="46" t="s">
        <v>1901</v>
      </c>
      <c r="F96" s="249">
        <v>120966889.38323674</v>
      </c>
      <c r="G96" s="249">
        <v>137150.66823496227</v>
      </c>
      <c r="H96" s="46">
        <v>3</v>
      </c>
      <c r="I96" s="46">
        <v>3</v>
      </c>
      <c r="J96" s="46">
        <v>4</v>
      </c>
      <c r="K96" s="258">
        <v>21539134.199999999</v>
      </c>
      <c r="L96" s="46">
        <v>10</v>
      </c>
      <c r="M96" s="258">
        <v>5380547.1299999999</v>
      </c>
      <c r="N96" s="46">
        <v>2</v>
      </c>
      <c r="O96" s="258">
        <v>8989195.7300000004</v>
      </c>
      <c r="P96" s="46" t="s">
        <v>1900</v>
      </c>
      <c r="Q96" s="46" t="s">
        <v>1900</v>
      </c>
      <c r="R96" s="46" t="s">
        <v>1900</v>
      </c>
    </row>
    <row r="97" spans="1:18" ht="18.75" customHeight="1">
      <c r="A97" s="247" t="s">
        <v>660</v>
      </c>
      <c r="B97" s="248">
        <v>325</v>
      </c>
      <c r="C97" s="248" t="s">
        <v>659</v>
      </c>
      <c r="D97" s="250" t="s">
        <v>1900</v>
      </c>
      <c r="E97" s="46" t="s">
        <v>1900</v>
      </c>
      <c r="F97" s="249">
        <v>20098135.415089127</v>
      </c>
      <c r="G97" s="249">
        <v>100490.67707544564</v>
      </c>
      <c r="H97" s="46">
        <v>3</v>
      </c>
      <c r="I97" s="46">
        <v>3</v>
      </c>
      <c r="J97" s="46">
        <v>1</v>
      </c>
      <c r="K97" s="258">
        <v>75073.31</v>
      </c>
      <c r="L97" s="46">
        <v>0</v>
      </c>
      <c r="M97" s="258">
        <v>0</v>
      </c>
      <c r="N97" s="46">
        <v>0</v>
      </c>
      <c r="O97" s="258">
        <v>0</v>
      </c>
      <c r="P97" s="46" t="s">
        <v>1900</v>
      </c>
      <c r="Q97" s="46" t="s">
        <v>1900</v>
      </c>
      <c r="R97" s="46" t="s">
        <v>1900</v>
      </c>
    </row>
    <row r="98" spans="1:18" ht="18.75" customHeight="1">
      <c r="A98" s="247" t="s">
        <v>959</v>
      </c>
      <c r="B98" s="248">
        <v>252</v>
      </c>
      <c r="C98" s="248" t="s">
        <v>958</v>
      </c>
      <c r="D98" s="250" t="s">
        <v>1900</v>
      </c>
      <c r="E98" s="46" t="s">
        <v>1900</v>
      </c>
      <c r="F98" s="249">
        <v>62396191.796953484</v>
      </c>
      <c r="G98" s="249">
        <v>194380.65980359341</v>
      </c>
      <c r="H98" s="46">
        <v>1</v>
      </c>
      <c r="I98" s="46">
        <v>3</v>
      </c>
      <c r="J98" s="46">
        <v>2</v>
      </c>
      <c r="K98" s="258">
        <v>4960600</v>
      </c>
      <c r="L98" s="46">
        <v>3</v>
      </c>
      <c r="M98" s="258">
        <v>791055.47</v>
      </c>
      <c r="N98" s="46">
        <v>1</v>
      </c>
      <c r="O98" s="258">
        <v>4042634.5</v>
      </c>
      <c r="P98" s="46" t="s">
        <v>1900</v>
      </c>
      <c r="Q98" s="46" t="s">
        <v>1900</v>
      </c>
      <c r="R98" s="46" t="s">
        <v>1900</v>
      </c>
    </row>
    <row r="99" spans="1:18" ht="18.75" customHeight="1">
      <c r="A99" s="247" t="s">
        <v>1188</v>
      </c>
      <c r="B99" s="248">
        <v>21</v>
      </c>
      <c r="C99" s="248" t="s">
        <v>1187</v>
      </c>
      <c r="D99" s="250" t="s">
        <v>1900</v>
      </c>
      <c r="E99" s="46" t="s">
        <v>1901</v>
      </c>
      <c r="F99" s="249">
        <v>433215656.14878023</v>
      </c>
      <c r="G99" s="249">
        <v>252309.64248618533</v>
      </c>
      <c r="H99" s="46">
        <v>3</v>
      </c>
      <c r="I99" s="46">
        <v>4</v>
      </c>
      <c r="J99" s="46">
        <v>0</v>
      </c>
      <c r="K99" s="258">
        <v>56718535.539999999</v>
      </c>
      <c r="L99" s="46">
        <v>0</v>
      </c>
      <c r="M99" s="258">
        <v>5022331.88</v>
      </c>
      <c r="N99" s="46">
        <v>0</v>
      </c>
      <c r="O99" s="258">
        <v>57206763.619999997</v>
      </c>
      <c r="P99" s="46" t="s">
        <v>1900</v>
      </c>
      <c r="Q99" s="46" t="s">
        <v>1901</v>
      </c>
      <c r="R99" s="46" t="s">
        <v>1900</v>
      </c>
    </row>
    <row r="100" spans="1:18" ht="18.75" customHeight="1">
      <c r="A100" s="247" t="s">
        <v>771</v>
      </c>
      <c r="B100" s="248">
        <v>238</v>
      </c>
      <c r="C100" s="248" t="s">
        <v>770</v>
      </c>
      <c r="D100" s="250" t="s">
        <v>1900</v>
      </c>
      <c r="E100" s="46" t="s">
        <v>1900</v>
      </c>
      <c r="F100" s="249">
        <v>22010869.836031791</v>
      </c>
      <c r="G100" s="249">
        <v>176086.95868825432</v>
      </c>
      <c r="H100" s="46">
        <v>3</v>
      </c>
      <c r="I100" s="46" t="s">
        <v>1920</v>
      </c>
      <c r="J100" s="46">
        <v>1</v>
      </c>
      <c r="K100" s="258">
        <v>1322163.77</v>
      </c>
      <c r="L100" s="46">
        <v>0</v>
      </c>
      <c r="M100" s="258">
        <v>0</v>
      </c>
      <c r="N100" s="46">
        <v>2</v>
      </c>
      <c r="O100" s="258">
        <v>1066582.3399999999</v>
      </c>
      <c r="P100" s="46" t="s">
        <v>1900</v>
      </c>
      <c r="Q100" s="46" t="s">
        <v>1900</v>
      </c>
      <c r="R100" s="46" t="s">
        <v>1900</v>
      </c>
    </row>
    <row r="101" spans="1:18" ht="18.75" customHeight="1">
      <c r="A101" s="247" t="s">
        <v>1002</v>
      </c>
      <c r="B101" s="248">
        <v>68</v>
      </c>
      <c r="C101" s="248" t="s">
        <v>1001</v>
      </c>
      <c r="D101" s="250" t="s">
        <v>1900</v>
      </c>
      <c r="E101" s="46" t="s">
        <v>1900</v>
      </c>
      <c r="F101" s="249">
        <v>124598315.67724338</v>
      </c>
      <c r="G101" s="249">
        <v>196527.31179375929</v>
      </c>
      <c r="H101" s="46">
        <v>3</v>
      </c>
      <c r="I101" s="46" t="s">
        <v>1920</v>
      </c>
      <c r="J101" s="46">
        <v>0</v>
      </c>
      <c r="K101" s="258">
        <v>1078796.25</v>
      </c>
      <c r="L101" s="46">
        <v>0</v>
      </c>
      <c r="M101" s="258">
        <v>480432.13</v>
      </c>
      <c r="N101" s="46">
        <v>0</v>
      </c>
      <c r="O101" s="258">
        <v>167758365.88</v>
      </c>
      <c r="P101" s="46" t="s">
        <v>1900</v>
      </c>
      <c r="Q101" s="46" t="s">
        <v>1901</v>
      </c>
      <c r="R101" s="46" t="s">
        <v>1900</v>
      </c>
    </row>
    <row r="102" spans="1:18" ht="18.75" customHeight="1">
      <c r="A102" s="247" t="s">
        <v>1294</v>
      </c>
      <c r="B102" s="248">
        <v>172</v>
      </c>
      <c r="C102" s="248" t="s">
        <v>1293</v>
      </c>
      <c r="D102" s="250" t="s">
        <v>1900</v>
      </c>
      <c r="E102" s="46" t="s">
        <v>1900</v>
      </c>
      <c r="F102" s="249">
        <v>96370383.262716413</v>
      </c>
      <c r="G102" s="249">
        <v>168185.66014435675</v>
      </c>
      <c r="H102" s="46">
        <v>3</v>
      </c>
      <c r="I102" s="46" t="s">
        <v>1920</v>
      </c>
      <c r="J102" s="46">
        <v>2</v>
      </c>
      <c r="K102" s="258">
        <v>7742800</v>
      </c>
      <c r="L102" s="46">
        <v>3</v>
      </c>
      <c r="M102" s="258">
        <v>1809258.62</v>
      </c>
      <c r="N102" s="46">
        <v>1</v>
      </c>
      <c r="O102" s="258">
        <v>2703303.87</v>
      </c>
      <c r="P102" s="46" t="s">
        <v>1900</v>
      </c>
      <c r="Q102" s="46" t="s">
        <v>1900</v>
      </c>
      <c r="R102" s="46" t="s">
        <v>1900</v>
      </c>
    </row>
    <row r="103" spans="1:18" ht="18.75" customHeight="1">
      <c r="A103" s="247" t="s">
        <v>1288</v>
      </c>
      <c r="B103" s="248">
        <v>162</v>
      </c>
      <c r="C103" s="248" t="s">
        <v>1287</v>
      </c>
      <c r="D103" s="250" t="s">
        <v>1900</v>
      </c>
      <c r="E103" s="46" t="s">
        <v>1901</v>
      </c>
      <c r="F103" s="249">
        <v>44199207.998341307</v>
      </c>
      <c r="G103" s="249">
        <v>185710.95797622399</v>
      </c>
      <c r="H103" s="46">
        <v>3</v>
      </c>
      <c r="I103" s="46">
        <v>3</v>
      </c>
      <c r="J103" s="46">
        <v>1</v>
      </c>
      <c r="K103" s="258">
        <v>6040316</v>
      </c>
      <c r="L103" s="46">
        <v>1</v>
      </c>
      <c r="M103" s="258">
        <v>1065847.5900000001</v>
      </c>
      <c r="N103" s="46">
        <v>1</v>
      </c>
      <c r="O103" s="258">
        <v>500480</v>
      </c>
      <c r="P103" s="46" t="s">
        <v>1900</v>
      </c>
      <c r="Q103" s="46" t="s">
        <v>1900</v>
      </c>
      <c r="R103" s="46" t="s">
        <v>1900</v>
      </c>
    </row>
    <row r="104" spans="1:18" ht="18.75" customHeight="1">
      <c r="A104" s="247" t="s">
        <v>1449</v>
      </c>
      <c r="B104" s="248">
        <v>158</v>
      </c>
      <c r="C104" s="248" t="s">
        <v>1448</v>
      </c>
      <c r="D104" s="250" t="s">
        <v>1900</v>
      </c>
      <c r="E104" s="46" t="s">
        <v>1900</v>
      </c>
      <c r="F104" s="249">
        <v>22521464.279694542</v>
      </c>
      <c r="G104" s="249">
        <v>180171.71423755633</v>
      </c>
      <c r="H104" s="46">
        <v>3</v>
      </c>
      <c r="I104" s="46">
        <v>3</v>
      </c>
      <c r="J104" s="46">
        <v>1</v>
      </c>
      <c r="K104" s="258">
        <v>4510800</v>
      </c>
      <c r="L104" s="46">
        <v>0</v>
      </c>
      <c r="M104" s="258">
        <v>0</v>
      </c>
      <c r="N104" s="46">
        <v>1</v>
      </c>
      <c r="O104" s="258">
        <v>2000000</v>
      </c>
      <c r="P104" s="46" t="s">
        <v>1900</v>
      </c>
      <c r="Q104" s="46" t="s">
        <v>1900</v>
      </c>
      <c r="R104" s="46" t="s">
        <v>1900</v>
      </c>
    </row>
    <row r="105" spans="1:18" ht="18.75" customHeight="1">
      <c r="A105" s="247" t="s">
        <v>794</v>
      </c>
      <c r="B105" s="248">
        <v>312</v>
      </c>
      <c r="C105" s="248" t="s">
        <v>793</v>
      </c>
      <c r="D105" s="250" t="s">
        <v>1900</v>
      </c>
      <c r="E105" s="46" t="s">
        <v>1900</v>
      </c>
      <c r="F105" s="249">
        <v>31681938.03386955</v>
      </c>
      <c r="G105" s="249">
        <v>261834.19862702108</v>
      </c>
      <c r="H105" s="46" t="s">
        <v>1920</v>
      </c>
      <c r="I105" s="46">
        <v>2.8</v>
      </c>
      <c r="J105" s="46">
        <v>0</v>
      </c>
      <c r="K105" s="258">
        <v>0</v>
      </c>
      <c r="L105" s="46">
        <v>1</v>
      </c>
      <c r="M105" s="258">
        <v>80779.67</v>
      </c>
      <c r="N105" s="46">
        <v>1</v>
      </c>
      <c r="O105" s="258">
        <v>2042368.2</v>
      </c>
      <c r="P105" s="46" t="s">
        <v>1900</v>
      </c>
      <c r="Q105" s="46" t="s">
        <v>1900</v>
      </c>
      <c r="R105" s="46" t="s">
        <v>1900</v>
      </c>
    </row>
    <row r="106" spans="1:18" ht="18.75" customHeight="1">
      <c r="A106" s="247" t="s">
        <v>1054</v>
      </c>
      <c r="B106" s="248">
        <v>339</v>
      </c>
      <c r="C106" s="248" t="s">
        <v>1053</v>
      </c>
      <c r="D106" s="250" t="s">
        <v>1900</v>
      </c>
      <c r="E106" s="46" t="s">
        <v>1901</v>
      </c>
      <c r="F106" s="249">
        <v>18146986.575453576</v>
      </c>
      <c r="G106" s="249">
        <v>120979.91050302384</v>
      </c>
      <c r="H106" s="46" t="s">
        <v>1920</v>
      </c>
      <c r="I106" s="46">
        <v>2.4</v>
      </c>
      <c r="J106" s="46">
        <v>0</v>
      </c>
      <c r="K106" s="258">
        <v>0</v>
      </c>
      <c r="L106" s="46">
        <v>1</v>
      </c>
      <c r="M106" s="258">
        <v>48095.22</v>
      </c>
      <c r="N106" s="46">
        <v>0</v>
      </c>
      <c r="O106" s="258">
        <v>0</v>
      </c>
      <c r="P106" s="46" t="s">
        <v>1900</v>
      </c>
      <c r="Q106" s="46" t="s">
        <v>1900</v>
      </c>
      <c r="R106" s="46" t="s">
        <v>1900</v>
      </c>
    </row>
    <row r="107" spans="1:18" ht="18.75" customHeight="1">
      <c r="A107" s="247" t="s">
        <v>1056</v>
      </c>
      <c r="B107" s="248">
        <v>365</v>
      </c>
      <c r="C107" s="248" t="s">
        <v>1055</v>
      </c>
      <c r="D107" s="250" t="s">
        <v>1900</v>
      </c>
      <c r="E107" s="46" t="s">
        <v>1900</v>
      </c>
      <c r="F107" s="249">
        <v>37236878.105192415</v>
      </c>
      <c r="G107" s="249">
        <v>238697.93657174625</v>
      </c>
      <c r="H107" s="46" t="s">
        <v>1920</v>
      </c>
      <c r="I107" s="46">
        <v>3</v>
      </c>
      <c r="J107" s="46">
        <v>0</v>
      </c>
      <c r="K107" s="258">
        <v>0</v>
      </c>
      <c r="L107" s="46">
        <v>0</v>
      </c>
      <c r="M107" s="258">
        <v>0</v>
      </c>
      <c r="N107" s="46">
        <v>0</v>
      </c>
      <c r="O107" s="258">
        <v>0</v>
      </c>
      <c r="P107" s="46" t="s">
        <v>1900</v>
      </c>
      <c r="Q107" s="46" t="s">
        <v>1900</v>
      </c>
      <c r="R107" s="46" t="s">
        <v>1900</v>
      </c>
    </row>
    <row r="108" spans="1:18" ht="18.75" customHeight="1">
      <c r="A108" s="247" t="s">
        <v>1291</v>
      </c>
      <c r="B108" s="248">
        <v>313</v>
      </c>
      <c r="C108" s="248" t="s">
        <v>1290</v>
      </c>
      <c r="D108" s="250" t="s">
        <v>1900</v>
      </c>
      <c r="E108" s="46" t="s">
        <v>1900</v>
      </c>
      <c r="F108" s="249">
        <v>18746753.020614199</v>
      </c>
      <c r="G108" s="249">
        <v>149974.0241649136</v>
      </c>
      <c r="H108" s="46" t="s">
        <v>1920</v>
      </c>
      <c r="I108" s="46">
        <v>2</v>
      </c>
      <c r="J108" s="46">
        <v>0</v>
      </c>
      <c r="K108" s="258">
        <v>0</v>
      </c>
      <c r="L108" s="46">
        <v>0</v>
      </c>
      <c r="M108" s="258">
        <v>0</v>
      </c>
      <c r="N108" s="46">
        <v>0</v>
      </c>
      <c r="O108" s="258">
        <v>0</v>
      </c>
      <c r="P108" s="46" t="s">
        <v>1900</v>
      </c>
      <c r="Q108" s="46" t="s">
        <v>1900</v>
      </c>
      <c r="R108" s="46" t="s">
        <v>1900</v>
      </c>
    </row>
    <row r="109" spans="1:18" ht="18.75" customHeight="1">
      <c r="A109" s="247" t="s">
        <v>1300</v>
      </c>
      <c r="B109" s="248">
        <v>351</v>
      </c>
      <c r="C109" s="248" t="s">
        <v>1299</v>
      </c>
      <c r="D109" s="250" t="s">
        <v>1900</v>
      </c>
      <c r="E109" s="46" t="s">
        <v>1900</v>
      </c>
      <c r="F109" s="249">
        <v>32180353.775653511</v>
      </c>
      <c r="G109" s="249">
        <v>240151.89384816054</v>
      </c>
      <c r="H109" s="46" t="s">
        <v>1920</v>
      </c>
      <c r="I109" s="46">
        <v>3.75</v>
      </c>
      <c r="J109" s="46">
        <v>0</v>
      </c>
      <c r="K109" s="258">
        <v>0</v>
      </c>
      <c r="L109" s="46">
        <v>0</v>
      </c>
      <c r="M109" s="258">
        <v>0</v>
      </c>
      <c r="N109" s="46">
        <v>1</v>
      </c>
      <c r="O109" s="258">
        <v>5188498.88</v>
      </c>
      <c r="P109" s="46" t="s">
        <v>1900</v>
      </c>
      <c r="Q109" s="46" t="s">
        <v>1900</v>
      </c>
      <c r="R109" s="46" t="s">
        <v>1900</v>
      </c>
    </row>
    <row r="110" spans="1:18" ht="18.75" customHeight="1">
      <c r="A110" s="247" t="s">
        <v>1496</v>
      </c>
      <c r="B110" s="248">
        <v>366</v>
      </c>
      <c r="C110" s="248" t="s">
        <v>1495</v>
      </c>
      <c r="D110" s="250" t="s">
        <v>1900</v>
      </c>
      <c r="E110" s="46" t="s">
        <v>1900</v>
      </c>
      <c r="F110" s="249">
        <v>31385755.264697578</v>
      </c>
      <c r="G110" s="249">
        <v>378141.62969515153</v>
      </c>
      <c r="H110" s="46" t="s">
        <v>1920</v>
      </c>
      <c r="I110" s="46">
        <v>3.4</v>
      </c>
      <c r="J110" s="46">
        <v>0</v>
      </c>
      <c r="K110" s="258">
        <v>0</v>
      </c>
      <c r="L110" s="46">
        <v>0</v>
      </c>
      <c r="M110" s="258">
        <v>0</v>
      </c>
      <c r="N110" s="46">
        <v>0</v>
      </c>
      <c r="O110" s="258">
        <v>0</v>
      </c>
      <c r="P110" s="46" t="s">
        <v>1900</v>
      </c>
      <c r="Q110" s="46" t="s">
        <v>1900</v>
      </c>
      <c r="R110" s="46" t="s">
        <v>1900</v>
      </c>
    </row>
    <row r="111" spans="1:18" ht="18.75" customHeight="1">
      <c r="A111" s="247" t="s">
        <v>1501</v>
      </c>
      <c r="B111" s="248">
        <v>368</v>
      </c>
      <c r="C111" s="248" t="s">
        <v>1500</v>
      </c>
      <c r="D111" s="250" t="s">
        <v>1900</v>
      </c>
      <c r="E111" s="46" t="s">
        <v>1900</v>
      </c>
      <c r="F111" s="249">
        <v>29134807.831952181</v>
      </c>
      <c r="G111" s="249">
        <v>233078.46265561745</v>
      </c>
      <c r="H111" s="46" t="s">
        <v>1920</v>
      </c>
      <c r="I111" s="46">
        <v>2.14</v>
      </c>
      <c r="J111" s="46">
        <v>0</v>
      </c>
      <c r="K111" s="258">
        <v>0</v>
      </c>
      <c r="L111" s="46">
        <v>0</v>
      </c>
      <c r="M111" s="258">
        <v>0</v>
      </c>
      <c r="N111" s="46">
        <v>0</v>
      </c>
      <c r="O111" s="258">
        <v>0</v>
      </c>
      <c r="P111" s="46" t="s">
        <v>1900</v>
      </c>
      <c r="Q111" s="46" t="s">
        <v>1900</v>
      </c>
      <c r="R111" s="46" t="s">
        <v>1900</v>
      </c>
    </row>
    <row r="112" spans="1:18" ht="18.75" customHeight="1">
      <c r="A112" s="247" t="s">
        <v>1313</v>
      </c>
      <c r="B112" s="248">
        <v>194</v>
      </c>
      <c r="C112" s="248" t="s">
        <v>1312</v>
      </c>
      <c r="D112" s="250" t="s">
        <v>1900</v>
      </c>
      <c r="E112" s="46" t="s">
        <v>1901</v>
      </c>
      <c r="F112" s="249">
        <v>47889723.246439315</v>
      </c>
      <c r="G112" s="249">
        <v>142528.93823345035</v>
      </c>
      <c r="H112" s="46">
        <v>2</v>
      </c>
      <c r="I112" s="46">
        <v>3</v>
      </c>
      <c r="J112" s="46">
        <v>2</v>
      </c>
      <c r="K112" s="258">
        <v>4236013.0599999996</v>
      </c>
      <c r="L112" s="46">
        <v>2</v>
      </c>
      <c r="M112" s="258">
        <v>1472393.1600000001</v>
      </c>
      <c r="N112" s="46">
        <v>2</v>
      </c>
      <c r="O112" s="258">
        <v>471589.77</v>
      </c>
      <c r="P112" s="46" t="s">
        <v>1900</v>
      </c>
      <c r="Q112" s="46" t="s">
        <v>1900</v>
      </c>
      <c r="R112" s="46" t="s">
        <v>1900</v>
      </c>
    </row>
    <row r="113" spans="1:18" ht="18.75" customHeight="1">
      <c r="A113" s="247" t="s">
        <v>1579</v>
      </c>
      <c r="B113" s="248">
        <v>315</v>
      </c>
      <c r="C113" s="248" t="s">
        <v>1578</v>
      </c>
      <c r="D113" s="250" t="s">
        <v>1900</v>
      </c>
      <c r="E113" s="46" t="s">
        <v>1900</v>
      </c>
      <c r="F113" s="249">
        <v>41680431.895417027</v>
      </c>
      <c r="G113" s="249">
        <v>142254.03377275437</v>
      </c>
      <c r="H113" s="46">
        <v>3</v>
      </c>
      <c r="I113" s="46">
        <v>3</v>
      </c>
      <c r="J113" s="46">
        <v>1</v>
      </c>
      <c r="K113" s="258">
        <v>50048.88</v>
      </c>
      <c r="L113" s="46">
        <v>0</v>
      </c>
      <c r="M113" s="258">
        <v>0</v>
      </c>
      <c r="N113" s="46">
        <v>1</v>
      </c>
      <c r="O113" s="258">
        <v>3941484</v>
      </c>
      <c r="P113" s="46" t="s">
        <v>1900</v>
      </c>
      <c r="Q113" s="46" t="s">
        <v>1900</v>
      </c>
      <c r="R113" s="46" t="s">
        <v>1900</v>
      </c>
    </row>
    <row r="114" spans="1:18" ht="18.75" customHeight="1">
      <c r="A114" s="247" t="s">
        <v>1317</v>
      </c>
      <c r="B114" s="248">
        <v>89</v>
      </c>
      <c r="C114" s="248" t="s">
        <v>1316</v>
      </c>
      <c r="D114" s="250" t="s">
        <v>1900</v>
      </c>
      <c r="E114" s="46" t="s">
        <v>1901</v>
      </c>
      <c r="F114" s="249">
        <v>243278474.92649314</v>
      </c>
      <c r="G114" s="249">
        <v>162185.64995099543</v>
      </c>
      <c r="H114" s="46">
        <v>3</v>
      </c>
      <c r="I114" s="46">
        <v>3</v>
      </c>
      <c r="J114" s="46">
        <v>0</v>
      </c>
      <c r="K114" s="258">
        <v>47470882.950000003</v>
      </c>
      <c r="L114" s="46">
        <v>0</v>
      </c>
      <c r="M114" s="258">
        <v>40646050.700000003</v>
      </c>
      <c r="N114" s="46">
        <v>0</v>
      </c>
      <c r="O114" s="258">
        <v>19788199.530000001</v>
      </c>
      <c r="P114" s="46" t="s">
        <v>1900</v>
      </c>
      <c r="Q114" s="46" t="s">
        <v>1901</v>
      </c>
      <c r="R114" s="46" t="s">
        <v>1900</v>
      </c>
    </row>
    <row r="115" spans="1:18" ht="18.75" customHeight="1">
      <c r="A115" s="247" t="s">
        <v>1355</v>
      </c>
      <c r="B115" s="248">
        <v>4</v>
      </c>
      <c r="C115" s="248" t="s">
        <v>1354</v>
      </c>
      <c r="D115" s="250" t="s">
        <v>1900</v>
      </c>
      <c r="E115" s="46" t="s">
        <v>1900</v>
      </c>
      <c r="F115" s="249">
        <v>291814409.95809013</v>
      </c>
      <c r="G115" s="249">
        <v>206813.89791501782</v>
      </c>
      <c r="H115" s="46">
        <v>3</v>
      </c>
      <c r="I115" s="46">
        <v>5</v>
      </c>
      <c r="J115" s="46">
        <v>0</v>
      </c>
      <c r="K115" s="258">
        <v>0</v>
      </c>
      <c r="L115" s="46">
        <v>0</v>
      </c>
      <c r="M115" s="258">
        <v>2348128.2400000002</v>
      </c>
      <c r="N115" s="46">
        <v>0</v>
      </c>
      <c r="O115" s="258">
        <v>11139716.389999999</v>
      </c>
      <c r="P115" s="46" t="s">
        <v>1900</v>
      </c>
      <c r="Q115" s="46" t="s">
        <v>1900</v>
      </c>
      <c r="R115" s="46" t="s">
        <v>1900</v>
      </c>
    </row>
    <row r="116" spans="1:18" ht="18.75" customHeight="1">
      <c r="A116" s="247" t="s">
        <v>1364</v>
      </c>
      <c r="B116" s="248">
        <v>79</v>
      </c>
      <c r="C116" s="248" t="s">
        <v>1363</v>
      </c>
      <c r="D116" s="250" t="s">
        <v>1900</v>
      </c>
      <c r="E116" s="46" t="s">
        <v>1900</v>
      </c>
      <c r="F116" s="249">
        <v>278126682.92034191</v>
      </c>
      <c r="G116" s="249">
        <v>187923.43440563642</v>
      </c>
      <c r="H116" s="46">
        <v>3</v>
      </c>
      <c r="I116" s="46" t="s">
        <v>1920</v>
      </c>
      <c r="J116" s="46">
        <v>0</v>
      </c>
      <c r="K116" s="258">
        <v>7078038</v>
      </c>
      <c r="L116" s="46">
        <v>0</v>
      </c>
      <c r="M116" s="258">
        <v>1048045.21</v>
      </c>
      <c r="N116" s="46">
        <v>0</v>
      </c>
      <c r="O116" s="258">
        <v>33841315.57</v>
      </c>
      <c r="P116" s="46" t="s">
        <v>1900</v>
      </c>
      <c r="Q116" s="46" t="s">
        <v>1900</v>
      </c>
      <c r="R116" s="46" t="s">
        <v>1900</v>
      </c>
    </row>
    <row r="117" spans="1:18" ht="18.75" customHeight="1">
      <c r="A117" s="247" t="s">
        <v>279</v>
      </c>
      <c r="B117" s="248">
        <v>242</v>
      </c>
      <c r="C117" s="248" t="s">
        <v>277</v>
      </c>
      <c r="D117" s="250" t="s">
        <v>1900</v>
      </c>
      <c r="E117" s="46" t="s">
        <v>1900</v>
      </c>
      <c r="F117" s="249">
        <v>7719926.5349374218</v>
      </c>
      <c r="G117" s="249">
        <v>257330.88449791406</v>
      </c>
      <c r="H117" s="46" t="s">
        <v>1920</v>
      </c>
      <c r="I117" s="46">
        <v>3</v>
      </c>
      <c r="J117" s="46">
        <v>0</v>
      </c>
      <c r="K117" s="258">
        <v>0</v>
      </c>
      <c r="L117" s="46">
        <v>0</v>
      </c>
      <c r="M117" s="258">
        <v>0</v>
      </c>
      <c r="N117" s="46">
        <v>0</v>
      </c>
      <c r="O117" s="258">
        <v>0</v>
      </c>
      <c r="P117" s="46" t="s">
        <v>1900</v>
      </c>
      <c r="Q117" s="46" t="s">
        <v>1900</v>
      </c>
      <c r="R117" s="46" t="s">
        <v>1900</v>
      </c>
    </row>
    <row r="118" spans="1:18" ht="18.75" customHeight="1">
      <c r="A118" s="247" t="s">
        <v>886</v>
      </c>
      <c r="B118" s="248">
        <v>205</v>
      </c>
      <c r="C118" s="248" t="s">
        <v>885</v>
      </c>
      <c r="D118" s="250" t="s">
        <v>1900</v>
      </c>
      <c r="E118" s="46" t="s">
        <v>1900</v>
      </c>
      <c r="F118" s="249">
        <v>11684174.214794006</v>
      </c>
      <c r="G118" s="249">
        <v>324560.39485538908</v>
      </c>
      <c r="H118" s="46" t="s">
        <v>1920</v>
      </c>
      <c r="I118" s="46">
        <v>4.0999999999999996</v>
      </c>
      <c r="J118" s="46">
        <v>0</v>
      </c>
      <c r="K118" s="258">
        <v>0</v>
      </c>
      <c r="L118" s="46">
        <v>0</v>
      </c>
      <c r="M118" s="258">
        <v>0</v>
      </c>
      <c r="N118" s="46">
        <v>0</v>
      </c>
      <c r="O118" s="258">
        <v>0</v>
      </c>
      <c r="P118" s="46" t="s">
        <v>1900</v>
      </c>
      <c r="Q118" s="46" t="s">
        <v>1900</v>
      </c>
      <c r="R118" s="46" t="s">
        <v>1900</v>
      </c>
    </row>
    <row r="119" spans="1:18" ht="18.75" customHeight="1">
      <c r="A119" s="247" t="s">
        <v>1121</v>
      </c>
      <c r="B119" s="248">
        <v>348</v>
      </c>
      <c r="C119" s="248" t="s">
        <v>1120</v>
      </c>
      <c r="D119" s="250" t="s">
        <v>1900</v>
      </c>
      <c r="E119" s="46" t="s">
        <v>1900</v>
      </c>
      <c r="F119" s="249">
        <v>14503357.829281464</v>
      </c>
      <c r="G119" s="249">
        <v>195991.32201731708</v>
      </c>
      <c r="H119" s="46" t="s">
        <v>1920</v>
      </c>
      <c r="I119" s="46">
        <v>2</v>
      </c>
      <c r="J119" s="46">
        <v>0</v>
      </c>
      <c r="K119" s="258">
        <v>0</v>
      </c>
      <c r="L119" s="46">
        <v>0</v>
      </c>
      <c r="M119" s="258">
        <v>0</v>
      </c>
      <c r="N119" s="46">
        <v>0</v>
      </c>
      <c r="O119" s="258">
        <v>0</v>
      </c>
      <c r="P119" s="46" t="s">
        <v>1900</v>
      </c>
      <c r="Q119" s="46" t="s">
        <v>1900</v>
      </c>
      <c r="R119" s="46" t="s">
        <v>1900</v>
      </c>
    </row>
    <row r="120" spans="1:18" ht="18.75" customHeight="1">
      <c r="A120" s="247" t="s">
        <v>1343</v>
      </c>
      <c r="B120" s="248">
        <v>352</v>
      </c>
      <c r="C120" s="248" t="s">
        <v>1342</v>
      </c>
      <c r="D120" s="250" t="s">
        <v>1900</v>
      </c>
      <c r="E120" s="46" t="s">
        <v>1900</v>
      </c>
      <c r="F120" s="249">
        <v>20724724.308456995</v>
      </c>
      <c r="G120" s="249">
        <v>175633.25685133046</v>
      </c>
      <c r="H120" s="46" t="s">
        <v>1920</v>
      </c>
      <c r="I120" s="46">
        <v>3.66</v>
      </c>
      <c r="J120" s="46">
        <v>0</v>
      </c>
      <c r="K120" s="258">
        <v>0</v>
      </c>
      <c r="L120" s="46">
        <v>1</v>
      </c>
      <c r="M120" s="258">
        <v>128952.89</v>
      </c>
      <c r="N120" s="46">
        <v>0</v>
      </c>
      <c r="O120" s="258">
        <v>0</v>
      </c>
      <c r="P120" s="46" t="s">
        <v>1900</v>
      </c>
      <c r="Q120" s="46" t="s">
        <v>1900</v>
      </c>
      <c r="R120" s="46" t="s">
        <v>1900</v>
      </c>
    </row>
    <row r="121" spans="1:18" ht="18.75" customHeight="1">
      <c r="A121" s="247" t="s">
        <v>1386</v>
      </c>
      <c r="B121" s="248">
        <v>167</v>
      </c>
      <c r="C121" s="248" t="s">
        <v>1385</v>
      </c>
      <c r="D121" s="250" t="s">
        <v>1900</v>
      </c>
      <c r="E121" s="46" t="s">
        <v>1901</v>
      </c>
      <c r="F121" s="249">
        <v>33768947.186074153</v>
      </c>
      <c r="G121" s="249">
        <v>146821.50950467022</v>
      </c>
      <c r="H121" s="46">
        <v>3</v>
      </c>
      <c r="I121" s="46">
        <v>3</v>
      </c>
      <c r="J121" s="46">
        <v>2</v>
      </c>
      <c r="K121" s="258">
        <v>348161.24</v>
      </c>
      <c r="L121" s="46">
        <v>3</v>
      </c>
      <c r="M121" s="258">
        <v>1021712.56</v>
      </c>
      <c r="N121" s="46">
        <v>3</v>
      </c>
      <c r="O121" s="258">
        <v>677366.51</v>
      </c>
      <c r="P121" s="46" t="s">
        <v>1900</v>
      </c>
      <c r="Q121" s="46" t="s">
        <v>1900</v>
      </c>
      <c r="R121" s="46" t="s">
        <v>1900</v>
      </c>
    </row>
    <row r="122" spans="1:18" ht="18.75" customHeight="1">
      <c r="A122" s="247" t="s">
        <v>1418</v>
      </c>
      <c r="B122" s="248">
        <v>282</v>
      </c>
      <c r="C122" s="248" t="s">
        <v>1417</v>
      </c>
      <c r="D122" s="250" t="s">
        <v>1900</v>
      </c>
      <c r="E122" s="46" t="s">
        <v>1900</v>
      </c>
      <c r="F122" s="249">
        <v>13163887.36928899</v>
      </c>
      <c r="G122" s="249">
        <v>215801.43228342608</v>
      </c>
      <c r="H122" s="46">
        <v>3</v>
      </c>
      <c r="I122" s="46">
        <v>5</v>
      </c>
      <c r="J122" s="46">
        <v>0</v>
      </c>
      <c r="K122" s="258">
        <v>0</v>
      </c>
      <c r="L122" s="46">
        <v>4</v>
      </c>
      <c r="M122" s="258">
        <v>1581781.05</v>
      </c>
      <c r="N122" s="46">
        <v>1</v>
      </c>
      <c r="O122" s="258">
        <v>1025549.04</v>
      </c>
      <c r="P122" s="46" t="s">
        <v>1900</v>
      </c>
      <c r="Q122" s="46" t="s">
        <v>1900</v>
      </c>
      <c r="R122" s="46" t="s">
        <v>1900</v>
      </c>
    </row>
    <row r="123" spans="1:18" ht="18.75" customHeight="1">
      <c r="A123" s="247" t="s">
        <v>1519</v>
      </c>
      <c r="B123" s="248">
        <v>369</v>
      </c>
      <c r="C123" s="248" t="s">
        <v>1518</v>
      </c>
      <c r="D123" s="250" t="s">
        <v>1900</v>
      </c>
      <c r="E123" s="46" t="s">
        <v>1900</v>
      </c>
      <c r="F123" s="249">
        <v>29285116.012998883</v>
      </c>
      <c r="G123" s="249">
        <v>292851.1601299888</v>
      </c>
      <c r="H123" s="46">
        <v>3</v>
      </c>
      <c r="I123" s="46">
        <v>4</v>
      </c>
      <c r="J123" s="46">
        <v>0</v>
      </c>
      <c r="K123" s="258">
        <v>0</v>
      </c>
      <c r="L123" s="46">
        <v>2</v>
      </c>
      <c r="M123" s="258">
        <v>563810.55000000005</v>
      </c>
      <c r="N123" s="46">
        <v>1</v>
      </c>
      <c r="O123" s="258">
        <v>10468.58</v>
      </c>
      <c r="P123" s="46" t="s">
        <v>1900</v>
      </c>
      <c r="Q123" s="46" t="s">
        <v>1900</v>
      </c>
      <c r="R123" s="46" t="s">
        <v>1900</v>
      </c>
    </row>
    <row r="124" spans="1:18" ht="18.75" customHeight="1">
      <c r="A124" s="247" t="s">
        <v>1525</v>
      </c>
      <c r="B124" s="248">
        <v>354</v>
      </c>
      <c r="C124" s="248" t="s">
        <v>1524</v>
      </c>
      <c r="D124" s="250" t="s">
        <v>1900</v>
      </c>
      <c r="E124" s="46" t="s">
        <v>1900</v>
      </c>
      <c r="F124" s="249">
        <v>31521068.181678914</v>
      </c>
      <c r="G124" s="249">
        <v>203361.73020438009</v>
      </c>
      <c r="H124" s="46" t="s">
        <v>1920</v>
      </c>
      <c r="I124" s="46">
        <v>2.87</v>
      </c>
      <c r="J124" s="46">
        <v>0</v>
      </c>
      <c r="K124" s="258">
        <v>0</v>
      </c>
      <c r="L124" s="46">
        <v>0</v>
      </c>
      <c r="M124" s="258">
        <v>0</v>
      </c>
      <c r="N124" s="46">
        <v>1</v>
      </c>
      <c r="O124" s="258">
        <v>37255.47</v>
      </c>
      <c r="P124" s="46" t="s">
        <v>1900</v>
      </c>
      <c r="Q124" s="46" t="s">
        <v>1900</v>
      </c>
      <c r="R124" s="46" t="s">
        <v>1900</v>
      </c>
    </row>
    <row r="125" spans="1:18" ht="18.75" customHeight="1">
      <c r="A125" s="247" t="s">
        <v>1407</v>
      </c>
      <c r="B125" s="248">
        <v>135</v>
      </c>
      <c r="C125" s="248" t="s">
        <v>1406</v>
      </c>
      <c r="D125" s="250" t="s">
        <v>1900</v>
      </c>
      <c r="E125" s="46" t="s">
        <v>1901</v>
      </c>
      <c r="F125" s="249">
        <v>120445651.88711245</v>
      </c>
      <c r="G125" s="249">
        <v>157857.99723081579</v>
      </c>
      <c r="H125" s="46">
        <v>1</v>
      </c>
      <c r="I125" s="46">
        <v>4</v>
      </c>
      <c r="J125" s="46">
        <v>0</v>
      </c>
      <c r="K125" s="258">
        <v>2013439</v>
      </c>
      <c r="L125" s="46">
        <v>0</v>
      </c>
      <c r="M125" s="258">
        <v>23699249.289999999</v>
      </c>
      <c r="N125" s="46">
        <v>0</v>
      </c>
      <c r="O125" s="258">
        <v>1963779.6</v>
      </c>
      <c r="P125" s="46" t="s">
        <v>1900</v>
      </c>
      <c r="Q125" s="46" t="s">
        <v>1901</v>
      </c>
      <c r="R125" s="46" t="s">
        <v>1900</v>
      </c>
    </row>
    <row r="126" spans="1:18" ht="18.75" customHeight="1">
      <c r="A126" s="247" t="s">
        <v>1413</v>
      </c>
      <c r="B126" s="248">
        <v>177</v>
      </c>
      <c r="C126" s="248" t="s">
        <v>1412</v>
      </c>
      <c r="D126" s="250" t="s">
        <v>1900</v>
      </c>
      <c r="E126" s="46" t="s">
        <v>1901</v>
      </c>
      <c r="F126" s="249">
        <v>44793053.22122255</v>
      </c>
      <c r="G126" s="249">
        <v>130973.83982813612</v>
      </c>
      <c r="H126" s="46">
        <v>2</v>
      </c>
      <c r="I126" s="46" t="s">
        <v>1920</v>
      </c>
      <c r="J126" s="46">
        <v>0</v>
      </c>
      <c r="K126" s="258">
        <v>0</v>
      </c>
      <c r="L126" s="46">
        <v>4</v>
      </c>
      <c r="M126" s="258">
        <v>2085912.51</v>
      </c>
      <c r="N126" s="46">
        <v>3</v>
      </c>
      <c r="O126" s="258">
        <v>2713841.11</v>
      </c>
      <c r="P126" s="46" t="s">
        <v>1900</v>
      </c>
      <c r="Q126" s="46" t="s">
        <v>1901</v>
      </c>
      <c r="R126" s="46" t="s">
        <v>1900</v>
      </c>
    </row>
    <row r="127" spans="1:18" ht="18.75" customHeight="1">
      <c r="A127" s="247" t="s">
        <v>1278</v>
      </c>
      <c r="B127" s="248">
        <v>43</v>
      </c>
      <c r="C127" s="248" t="s">
        <v>1277</v>
      </c>
      <c r="D127" s="250" t="s">
        <v>1900</v>
      </c>
      <c r="E127" s="46" t="s">
        <v>1900</v>
      </c>
      <c r="F127" s="249">
        <v>266247811.47798961</v>
      </c>
      <c r="G127" s="249">
        <v>231923.1807299561</v>
      </c>
      <c r="H127" s="46">
        <v>3</v>
      </c>
      <c r="I127" s="46">
        <v>3.5</v>
      </c>
      <c r="J127" s="46">
        <v>0</v>
      </c>
      <c r="K127" s="258">
        <v>1991571.02</v>
      </c>
      <c r="L127" s="46">
        <v>0</v>
      </c>
      <c r="M127" s="258">
        <v>2037314.25</v>
      </c>
      <c r="N127" s="46">
        <v>0</v>
      </c>
      <c r="O127" s="258">
        <v>10985673.6</v>
      </c>
      <c r="P127" s="46" t="s">
        <v>1900</v>
      </c>
      <c r="Q127" s="46" t="s">
        <v>1900</v>
      </c>
      <c r="R127" s="46" t="s">
        <v>1900</v>
      </c>
    </row>
    <row r="128" spans="1:18" ht="18.75" customHeight="1">
      <c r="A128" s="247" t="s">
        <v>1460</v>
      </c>
      <c r="B128" s="248">
        <v>36</v>
      </c>
      <c r="C128" s="248" t="s">
        <v>1459</v>
      </c>
      <c r="D128" s="250" t="s">
        <v>1900</v>
      </c>
      <c r="E128" s="46" t="s">
        <v>1900</v>
      </c>
      <c r="F128" s="249">
        <v>232810292.53807545</v>
      </c>
      <c r="G128" s="249">
        <v>220464.29217620782</v>
      </c>
      <c r="H128" s="46">
        <v>3</v>
      </c>
      <c r="I128" s="46" t="s">
        <v>1920</v>
      </c>
      <c r="J128" s="46">
        <v>0</v>
      </c>
      <c r="K128" s="258">
        <v>3086759.26</v>
      </c>
      <c r="L128" s="46">
        <v>0</v>
      </c>
      <c r="M128" s="258">
        <v>18950306.169999998</v>
      </c>
      <c r="N128" s="46">
        <v>0</v>
      </c>
      <c r="O128" s="258">
        <v>1686451.47</v>
      </c>
      <c r="P128" s="46" t="s">
        <v>1900</v>
      </c>
      <c r="Q128" s="46" t="s">
        <v>1900</v>
      </c>
      <c r="R128" s="46" t="s">
        <v>1900</v>
      </c>
    </row>
    <row r="129" spans="1:18" ht="18.75" customHeight="1">
      <c r="A129" s="247" t="s">
        <v>1507</v>
      </c>
      <c r="B129" s="248">
        <v>221</v>
      </c>
      <c r="C129" s="248" t="s">
        <v>1506</v>
      </c>
      <c r="D129" s="250" t="s">
        <v>1900</v>
      </c>
      <c r="E129" s="46" t="s">
        <v>1901</v>
      </c>
      <c r="F129" s="249">
        <v>79704437.548877135</v>
      </c>
      <c r="G129" s="249">
        <v>240798.90498150192</v>
      </c>
      <c r="H129" s="46" t="s">
        <v>1920</v>
      </c>
      <c r="I129" s="46">
        <v>3</v>
      </c>
      <c r="J129" s="46">
        <v>0</v>
      </c>
      <c r="K129" s="258">
        <v>0</v>
      </c>
      <c r="L129" s="46">
        <v>0</v>
      </c>
      <c r="M129" s="258">
        <v>0</v>
      </c>
      <c r="N129" s="46">
        <v>0</v>
      </c>
      <c r="O129" s="258">
        <v>0</v>
      </c>
      <c r="P129" s="46" t="s">
        <v>1900</v>
      </c>
      <c r="Q129" s="46" t="s">
        <v>1900</v>
      </c>
      <c r="R129" s="46" t="s">
        <v>1900</v>
      </c>
    </row>
    <row r="130" spans="1:18" ht="18.75" customHeight="1">
      <c r="A130" s="247" t="s">
        <v>1510</v>
      </c>
      <c r="B130" s="248">
        <v>333</v>
      </c>
      <c r="C130" s="248" t="s">
        <v>1509</v>
      </c>
      <c r="D130" s="250" t="s">
        <v>1900</v>
      </c>
      <c r="E130" s="46" t="s">
        <v>1901</v>
      </c>
      <c r="F130" s="249">
        <v>14613321.499626048</v>
      </c>
      <c r="G130" s="249">
        <v>97422.143330840321</v>
      </c>
      <c r="H130" s="46">
        <v>3</v>
      </c>
      <c r="I130" s="46">
        <v>3</v>
      </c>
      <c r="J130" s="46">
        <v>2</v>
      </c>
      <c r="K130" s="258">
        <v>100812.59</v>
      </c>
      <c r="L130" s="46">
        <v>0</v>
      </c>
      <c r="M130" s="258">
        <v>0</v>
      </c>
      <c r="N130" s="46">
        <v>0</v>
      </c>
      <c r="O130" s="258">
        <v>0</v>
      </c>
      <c r="P130" s="46" t="s">
        <v>1900</v>
      </c>
      <c r="Q130" s="46" t="s">
        <v>1900</v>
      </c>
      <c r="R130" s="46" t="s">
        <v>1900</v>
      </c>
    </row>
    <row r="131" spans="1:18" ht="18.75" customHeight="1">
      <c r="A131" s="247" t="s">
        <v>349</v>
      </c>
      <c r="B131" s="248">
        <v>156</v>
      </c>
      <c r="C131" s="248" t="s">
        <v>348</v>
      </c>
      <c r="D131" s="250" t="s">
        <v>1900</v>
      </c>
      <c r="E131" s="46" t="s">
        <v>1900</v>
      </c>
      <c r="F131" s="249">
        <v>43684008.153314263</v>
      </c>
      <c r="G131" s="249">
        <v>186683.79552698403</v>
      </c>
      <c r="H131" s="46">
        <v>3</v>
      </c>
      <c r="I131" s="46">
        <v>3</v>
      </c>
      <c r="J131" s="46">
        <v>2</v>
      </c>
      <c r="K131" s="258">
        <v>2484792.7800000003</v>
      </c>
      <c r="L131" s="46">
        <v>3</v>
      </c>
      <c r="M131" s="258">
        <v>1876144.65</v>
      </c>
      <c r="N131" s="46">
        <v>1</v>
      </c>
      <c r="O131" s="258">
        <v>360865.81</v>
      </c>
      <c r="P131" s="46" t="s">
        <v>1900</v>
      </c>
      <c r="Q131" s="46" t="s">
        <v>1901</v>
      </c>
      <c r="R131" s="46" t="s">
        <v>1900</v>
      </c>
    </row>
    <row r="132" spans="1:18" ht="18.75" customHeight="1">
      <c r="A132" s="247" t="s">
        <v>544</v>
      </c>
      <c r="B132" s="248">
        <v>311</v>
      </c>
      <c r="C132" s="248" t="s">
        <v>543</v>
      </c>
      <c r="D132" s="250" t="s">
        <v>1900</v>
      </c>
      <c r="E132" s="46" t="s">
        <v>1900</v>
      </c>
      <c r="F132" s="249">
        <v>16434755.428623943</v>
      </c>
      <c r="G132" s="249">
        <v>193350.06386616404</v>
      </c>
      <c r="H132" s="46">
        <v>2</v>
      </c>
      <c r="I132" s="46">
        <v>3</v>
      </c>
      <c r="J132" s="46">
        <v>2</v>
      </c>
      <c r="K132" s="258">
        <v>1466571.02</v>
      </c>
      <c r="L132" s="46">
        <v>2</v>
      </c>
      <c r="M132" s="258">
        <v>2000000</v>
      </c>
      <c r="N132" s="46">
        <v>1</v>
      </c>
      <c r="O132" s="258">
        <v>247784.52</v>
      </c>
      <c r="P132" s="46" t="s">
        <v>1900</v>
      </c>
      <c r="Q132" s="46" t="s">
        <v>1900</v>
      </c>
      <c r="R132" s="46" t="s">
        <v>1900</v>
      </c>
    </row>
    <row r="133" spans="1:18" ht="18.75" customHeight="1">
      <c r="A133" s="247" t="s">
        <v>1512</v>
      </c>
      <c r="B133" s="248">
        <v>73</v>
      </c>
      <c r="C133" s="248" t="s">
        <v>1511</v>
      </c>
      <c r="D133" s="250" t="s">
        <v>1900</v>
      </c>
      <c r="E133" s="46" t="s">
        <v>1901</v>
      </c>
      <c r="F133" s="249">
        <v>162669895.08394</v>
      </c>
      <c r="G133" s="249">
        <v>148016.28306090992</v>
      </c>
      <c r="H133" s="46">
        <v>2.2200000000000002</v>
      </c>
      <c r="I133" s="46">
        <v>3</v>
      </c>
      <c r="J133" s="46">
        <v>0</v>
      </c>
      <c r="K133" s="258">
        <v>11839504.6</v>
      </c>
      <c r="L133" s="46">
        <v>0</v>
      </c>
      <c r="M133" s="258">
        <v>5282312.3100000005</v>
      </c>
      <c r="N133" s="46">
        <v>0</v>
      </c>
      <c r="O133" s="258">
        <v>3921770.1900000004</v>
      </c>
      <c r="P133" s="46" t="s">
        <v>1900</v>
      </c>
      <c r="Q133" s="46" t="s">
        <v>1901</v>
      </c>
      <c r="R133" s="46" t="s">
        <v>1900</v>
      </c>
    </row>
    <row r="134" spans="1:18" ht="18.75" customHeight="1">
      <c r="A134" s="247" t="s">
        <v>766</v>
      </c>
      <c r="B134" s="248">
        <v>94</v>
      </c>
      <c r="C134" s="248" t="s">
        <v>765</v>
      </c>
      <c r="D134" s="250" t="s">
        <v>1900</v>
      </c>
      <c r="E134" s="46" t="s">
        <v>1900</v>
      </c>
      <c r="F134" s="249">
        <v>95096504.098957404</v>
      </c>
      <c r="G134" s="249">
        <v>178083.34100928353</v>
      </c>
      <c r="H134" s="46">
        <v>3</v>
      </c>
      <c r="I134" s="46" t="s">
        <v>1920</v>
      </c>
      <c r="J134" s="46">
        <v>0</v>
      </c>
      <c r="K134" s="258">
        <v>1322163.77</v>
      </c>
      <c r="L134" s="46">
        <v>0</v>
      </c>
      <c r="M134" s="258">
        <v>8281734.1399999997</v>
      </c>
      <c r="N134" s="46">
        <v>0</v>
      </c>
      <c r="O134" s="258">
        <v>88205707.989999995</v>
      </c>
      <c r="P134" s="46" t="s">
        <v>1900</v>
      </c>
      <c r="Q134" s="46" t="s">
        <v>1901</v>
      </c>
      <c r="R134" s="46" t="s">
        <v>1900</v>
      </c>
    </row>
    <row r="135" spans="1:18" ht="18.75" customHeight="1">
      <c r="A135" s="247" t="s">
        <v>774</v>
      </c>
      <c r="B135" s="248">
        <v>216</v>
      </c>
      <c r="C135" s="248" t="s">
        <v>773</v>
      </c>
      <c r="D135" s="250" t="s">
        <v>1900</v>
      </c>
      <c r="E135" s="46" t="s">
        <v>1900</v>
      </c>
      <c r="F135" s="249">
        <v>61527840.233681984</v>
      </c>
      <c r="G135" s="249">
        <v>163637.87296192016</v>
      </c>
      <c r="H135" s="46">
        <v>3</v>
      </c>
      <c r="I135" s="46" t="s">
        <v>1920</v>
      </c>
      <c r="J135" s="46">
        <v>1</v>
      </c>
      <c r="K135" s="258">
        <v>2013439</v>
      </c>
      <c r="L135" s="46">
        <v>3</v>
      </c>
      <c r="M135" s="258">
        <v>69781363.290000007</v>
      </c>
      <c r="N135" s="46">
        <v>2</v>
      </c>
      <c r="O135" s="258">
        <v>1174995.1499999999</v>
      </c>
      <c r="P135" s="46" t="s">
        <v>1900</v>
      </c>
      <c r="Q135" s="46" t="s">
        <v>1901</v>
      </c>
      <c r="R135" s="46" t="s">
        <v>1900</v>
      </c>
    </row>
    <row r="136" spans="1:18" ht="18.75" customHeight="1">
      <c r="A136" s="247" t="s">
        <v>1516</v>
      </c>
      <c r="B136" s="248">
        <v>170</v>
      </c>
      <c r="C136" s="248" t="s">
        <v>1515</v>
      </c>
      <c r="D136" s="250" t="s">
        <v>1900</v>
      </c>
      <c r="E136" s="46" t="s">
        <v>1900</v>
      </c>
      <c r="F136" s="249">
        <v>92726230.513510078</v>
      </c>
      <c r="G136" s="249">
        <v>154543.71752251679</v>
      </c>
      <c r="H136" s="46">
        <v>3</v>
      </c>
      <c r="I136" s="46" t="s">
        <v>1920</v>
      </c>
      <c r="J136" s="46">
        <v>3</v>
      </c>
      <c r="K136" s="258">
        <v>2577471.7599999998</v>
      </c>
      <c r="L136" s="46">
        <v>1</v>
      </c>
      <c r="M136" s="258">
        <v>226320</v>
      </c>
      <c r="N136" s="46">
        <v>1</v>
      </c>
      <c r="O136" s="258">
        <v>2462500.39</v>
      </c>
      <c r="P136" s="46" t="s">
        <v>1900</v>
      </c>
      <c r="Q136" s="46" t="s">
        <v>1900</v>
      </c>
      <c r="R136" s="46" t="s">
        <v>1900</v>
      </c>
    </row>
    <row r="137" spans="1:18" ht="18.75" customHeight="1">
      <c r="A137" s="247" t="s">
        <v>1548</v>
      </c>
      <c r="B137" s="248">
        <v>131</v>
      </c>
      <c r="C137" s="248" t="s">
        <v>1547</v>
      </c>
      <c r="D137" s="250" t="s">
        <v>1900</v>
      </c>
      <c r="E137" s="46" t="s">
        <v>1901</v>
      </c>
      <c r="F137" s="249">
        <v>197636599.62060407</v>
      </c>
      <c r="G137" s="249">
        <v>188945.12392027158</v>
      </c>
      <c r="H137" s="46">
        <v>3</v>
      </c>
      <c r="I137" s="46">
        <v>3</v>
      </c>
      <c r="J137" s="46">
        <v>0</v>
      </c>
      <c r="K137" s="258">
        <v>185000</v>
      </c>
      <c r="L137" s="46">
        <v>0</v>
      </c>
      <c r="M137" s="258">
        <v>8475638.4399999995</v>
      </c>
      <c r="N137" s="46">
        <v>0</v>
      </c>
      <c r="O137" s="258">
        <v>20905392</v>
      </c>
      <c r="P137" s="46" t="s">
        <v>1900</v>
      </c>
      <c r="Q137" s="46" t="s">
        <v>1901</v>
      </c>
      <c r="R137" s="46" t="s">
        <v>1900</v>
      </c>
    </row>
    <row r="138" spans="1:18" ht="18.75" customHeight="1">
      <c r="A138" s="247" t="s">
        <v>1639</v>
      </c>
      <c r="B138" s="248">
        <v>514</v>
      </c>
      <c r="C138" s="248" t="s">
        <v>1638</v>
      </c>
      <c r="D138" s="250" t="s">
        <v>1900</v>
      </c>
      <c r="E138" s="46" t="s">
        <v>1901</v>
      </c>
      <c r="F138" s="249">
        <v>257502366.57932156</v>
      </c>
      <c r="G138" s="249">
        <v>155215.41083744518</v>
      </c>
      <c r="H138" s="46">
        <v>2.35</v>
      </c>
      <c r="I138" s="46">
        <v>3.25</v>
      </c>
      <c r="J138" s="46">
        <v>4</v>
      </c>
      <c r="K138" s="258">
        <v>12685000</v>
      </c>
      <c r="L138" s="46">
        <v>9</v>
      </c>
      <c r="M138" s="258">
        <v>6505013.5999999996</v>
      </c>
      <c r="N138" s="46">
        <v>10</v>
      </c>
      <c r="O138" s="258">
        <v>140568421.58000001</v>
      </c>
      <c r="P138" s="46" t="s">
        <v>1900</v>
      </c>
      <c r="Q138" s="46" t="s">
        <v>1901</v>
      </c>
      <c r="R138" s="46" t="s">
        <v>1900</v>
      </c>
    </row>
    <row r="139" spans="1:18" ht="18.75" customHeight="1">
      <c r="A139" s="247" t="s">
        <v>1642</v>
      </c>
      <c r="B139" s="248">
        <v>2</v>
      </c>
      <c r="C139" s="248" t="s">
        <v>1641</v>
      </c>
      <c r="D139" s="250" t="s">
        <v>1900</v>
      </c>
      <c r="E139" s="46" t="s">
        <v>1900</v>
      </c>
      <c r="F139" s="249">
        <v>335549698.82900017</v>
      </c>
      <c r="G139" s="249">
        <v>205858.71093803691</v>
      </c>
      <c r="H139" s="46">
        <v>1.5</v>
      </c>
      <c r="I139" s="46">
        <v>3.85</v>
      </c>
      <c r="J139" s="46">
        <v>0</v>
      </c>
      <c r="K139" s="258">
        <v>0</v>
      </c>
      <c r="L139" s="46">
        <v>0</v>
      </c>
      <c r="M139" s="258">
        <v>2760949.37</v>
      </c>
      <c r="N139" s="46">
        <v>0</v>
      </c>
      <c r="O139" s="258">
        <v>5520396.5599999996</v>
      </c>
      <c r="P139" s="46" t="s">
        <v>1900</v>
      </c>
      <c r="Q139" s="46" t="s">
        <v>1901</v>
      </c>
      <c r="R139" s="46" t="s">
        <v>1900</v>
      </c>
    </row>
    <row r="140" spans="1:18" ht="18.75" customHeight="1">
      <c r="A140" s="247" t="s">
        <v>467</v>
      </c>
      <c r="B140" s="248">
        <v>256</v>
      </c>
      <c r="C140" s="248" t="s">
        <v>466</v>
      </c>
      <c r="D140" s="250" t="s">
        <v>1900</v>
      </c>
      <c r="E140" s="46" t="s">
        <v>1900</v>
      </c>
      <c r="F140" s="249">
        <v>35398775.264802441</v>
      </c>
      <c r="G140" s="249">
        <v>117995.91754934147</v>
      </c>
      <c r="H140" s="46">
        <v>3</v>
      </c>
      <c r="I140" s="46">
        <v>3</v>
      </c>
      <c r="J140" s="46">
        <v>0</v>
      </c>
      <c r="K140" s="258">
        <v>0</v>
      </c>
      <c r="L140" s="46">
        <v>3</v>
      </c>
      <c r="M140" s="258">
        <v>471784.27999999997</v>
      </c>
      <c r="N140" s="46">
        <v>4</v>
      </c>
      <c r="O140" s="258">
        <v>20441657.190000001</v>
      </c>
      <c r="P140" s="46" t="s">
        <v>1900</v>
      </c>
      <c r="Q140" s="46" t="s">
        <v>1900</v>
      </c>
      <c r="R140" s="46" t="s">
        <v>1900</v>
      </c>
    </row>
    <row r="141" spans="1:18" ht="18.75" customHeight="1">
      <c r="A141" s="247" t="s">
        <v>1668</v>
      </c>
      <c r="B141" s="248">
        <v>163</v>
      </c>
      <c r="C141" s="248" t="s">
        <v>1667</v>
      </c>
      <c r="D141" s="250" t="s">
        <v>1900</v>
      </c>
      <c r="E141" s="46" t="s">
        <v>1900</v>
      </c>
      <c r="F141" s="249">
        <v>72322590.795947254</v>
      </c>
      <c r="G141" s="249">
        <v>136715.67258213091</v>
      </c>
      <c r="H141" s="46">
        <v>2</v>
      </c>
      <c r="I141" s="46">
        <v>3</v>
      </c>
      <c r="J141" s="46">
        <v>4</v>
      </c>
      <c r="K141" s="258">
        <v>6874135.0600000005</v>
      </c>
      <c r="L141" s="46">
        <v>5</v>
      </c>
      <c r="M141" s="258">
        <v>1720674.23</v>
      </c>
      <c r="N141" s="46">
        <v>0</v>
      </c>
      <c r="O141" s="258">
        <v>0</v>
      </c>
      <c r="P141" s="46" t="s">
        <v>1900</v>
      </c>
      <c r="Q141" s="46" t="s">
        <v>1901</v>
      </c>
      <c r="R141" s="46" t="s">
        <v>1900</v>
      </c>
    </row>
    <row r="142" spans="1:18" ht="18.75" customHeight="1">
      <c r="A142" s="247" t="s">
        <v>522</v>
      </c>
      <c r="B142" s="248">
        <v>92</v>
      </c>
      <c r="C142" s="248" t="s">
        <v>521</v>
      </c>
      <c r="D142" s="250" t="s">
        <v>1900</v>
      </c>
      <c r="E142" s="46" t="s">
        <v>1900</v>
      </c>
      <c r="F142" s="249">
        <v>360557838.98359501</v>
      </c>
      <c r="G142" s="249">
        <v>223948.96831279193</v>
      </c>
      <c r="H142" s="46">
        <v>2.96</v>
      </c>
      <c r="I142" s="46">
        <v>3.75</v>
      </c>
      <c r="J142" s="46">
        <v>0</v>
      </c>
      <c r="K142" s="258">
        <v>0</v>
      </c>
      <c r="L142" s="46">
        <v>0</v>
      </c>
      <c r="M142" s="258">
        <v>1336877.8999999999</v>
      </c>
      <c r="N142" s="46">
        <v>0</v>
      </c>
      <c r="O142" s="258">
        <v>69638993.030000001</v>
      </c>
      <c r="P142" s="46" t="s">
        <v>1900</v>
      </c>
      <c r="Q142" s="46" t="s">
        <v>1900</v>
      </c>
      <c r="R142" s="46" t="s">
        <v>1900</v>
      </c>
    </row>
    <row r="143" spans="1:18" ht="18.75" customHeight="1">
      <c r="A143" s="247" t="s">
        <v>547</v>
      </c>
      <c r="B143" s="248">
        <v>345</v>
      </c>
      <c r="C143" s="248" t="s">
        <v>546</v>
      </c>
      <c r="D143" s="250" t="s">
        <v>1900</v>
      </c>
      <c r="E143" s="46" t="s">
        <v>1900</v>
      </c>
      <c r="F143" s="249">
        <v>11794306.730410773</v>
      </c>
      <c r="G143" s="249">
        <v>163809.81570014963</v>
      </c>
      <c r="H143" s="46" t="s">
        <v>1920</v>
      </c>
      <c r="I143" s="46">
        <v>3</v>
      </c>
      <c r="J143" s="46">
        <v>1</v>
      </c>
      <c r="K143" s="258">
        <v>3574200</v>
      </c>
      <c r="L143" s="46">
        <v>0</v>
      </c>
      <c r="M143" s="258">
        <v>0</v>
      </c>
      <c r="N143" s="46">
        <v>0</v>
      </c>
      <c r="O143" s="258">
        <v>0</v>
      </c>
      <c r="P143" s="46" t="s">
        <v>1900</v>
      </c>
      <c r="Q143" s="46" t="s">
        <v>1900</v>
      </c>
      <c r="R143" s="46" t="s">
        <v>1900</v>
      </c>
    </row>
    <row r="144" spans="1:18" ht="18.75" customHeight="1">
      <c r="A144" s="247" t="s">
        <v>628</v>
      </c>
      <c r="B144" s="248">
        <v>46</v>
      </c>
      <c r="C144" s="248" t="s">
        <v>627</v>
      </c>
      <c r="D144" s="250" t="s">
        <v>1900</v>
      </c>
      <c r="E144" s="46" t="s">
        <v>1901</v>
      </c>
      <c r="F144" s="249">
        <v>261342135.91035512</v>
      </c>
      <c r="G144" s="249">
        <v>181361.64879275166</v>
      </c>
      <c r="H144" s="46">
        <v>3.22</v>
      </c>
      <c r="I144" s="46" t="s">
        <v>1920</v>
      </c>
      <c r="J144" s="46">
        <v>0</v>
      </c>
      <c r="K144" s="258">
        <v>0</v>
      </c>
      <c r="L144" s="46">
        <v>0</v>
      </c>
      <c r="M144" s="258">
        <v>3806581.01</v>
      </c>
      <c r="N144" s="46">
        <v>0</v>
      </c>
      <c r="O144" s="258">
        <v>0</v>
      </c>
      <c r="P144" s="46" t="s">
        <v>1900</v>
      </c>
      <c r="Q144" s="46" t="s">
        <v>1900</v>
      </c>
      <c r="R144" s="46" t="s">
        <v>1900</v>
      </c>
    </row>
    <row r="145" spans="1:18" ht="18.75" customHeight="1">
      <c r="A145" s="247" t="s">
        <v>672</v>
      </c>
      <c r="B145" s="248">
        <v>86</v>
      </c>
      <c r="C145" s="248" t="s">
        <v>671</v>
      </c>
      <c r="D145" s="250" t="s">
        <v>1900</v>
      </c>
      <c r="E145" s="46" t="s">
        <v>1900</v>
      </c>
      <c r="F145" s="249">
        <v>255375925.74902987</v>
      </c>
      <c r="G145" s="249">
        <v>209324.52930248351</v>
      </c>
      <c r="H145" s="46">
        <v>3</v>
      </c>
      <c r="I145" s="46">
        <v>3.8</v>
      </c>
      <c r="J145" s="46">
        <v>0</v>
      </c>
      <c r="K145" s="258">
        <v>165000</v>
      </c>
      <c r="L145" s="46">
        <v>0</v>
      </c>
      <c r="M145" s="258">
        <v>14179176.1</v>
      </c>
      <c r="N145" s="46">
        <v>0</v>
      </c>
      <c r="O145" s="258">
        <v>2464590</v>
      </c>
      <c r="P145" s="46" t="s">
        <v>1900</v>
      </c>
      <c r="Q145" s="46" t="s">
        <v>1900</v>
      </c>
      <c r="R145" s="46" t="s">
        <v>1900</v>
      </c>
    </row>
    <row r="146" spans="1:18" ht="18.75" customHeight="1">
      <c r="A146" s="247" t="s">
        <v>1067</v>
      </c>
      <c r="B146" s="248">
        <v>109</v>
      </c>
      <c r="C146" s="248" t="s">
        <v>1066</v>
      </c>
      <c r="D146" s="250" t="s">
        <v>1900</v>
      </c>
      <c r="E146" s="46" t="s">
        <v>1900</v>
      </c>
      <c r="F146" s="249">
        <v>33903138.272817902</v>
      </c>
      <c r="G146" s="249">
        <v>162215.97259721483</v>
      </c>
      <c r="H146" s="46">
        <v>3</v>
      </c>
      <c r="I146" s="46" t="s">
        <v>1920</v>
      </c>
      <c r="J146" s="46">
        <v>0</v>
      </c>
      <c r="K146" s="258">
        <v>1281571.02</v>
      </c>
      <c r="L146" s="46">
        <v>0</v>
      </c>
      <c r="M146" s="258">
        <v>948268.07</v>
      </c>
      <c r="N146" s="46">
        <v>0</v>
      </c>
      <c r="O146" s="258">
        <v>3763282.84</v>
      </c>
      <c r="P146" s="46" t="s">
        <v>1900</v>
      </c>
      <c r="Q146" s="46" t="s">
        <v>1900</v>
      </c>
      <c r="R146" s="46" t="s">
        <v>1900</v>
      </c>
    </row>
    <row r="147" spans="1:18" ht="18.75" customHeight="1">
      <c r="A147" s="247" t="s">
        <v>1137</v>
      </c>
      <c r="B147" s="248">
        <v>95</v>
      </c>
      <c r="C147" s="248" t="s">
        <v>1136</v>
      </c>
      <c r="D147" s="250" t="s">
        <v>1900</v>
      </c>
      <c r="E147" s="46" t="s">
        <v>1901</v>
      </c>
      <c r="F147" s="249">
        <v>353434034.73985201</v>
      </c>
      <c r="G147" s="249">
        <v>222846.17575022194</v>
      </c>
      <c r="H147" s="46">
        <v>3</v>
      </c>
      <c r="I147" s="46">
        <v>3.08</v>
      </c>
      <c r="J147" s="46">
        <v>0</v>
      </c>
      <c r="K147" s="258">
        <v>0</v>
      </c>
      <c r="L147" s="46">
        <v>0</v>
      </c>
      <c r="M147" s="258">
        <v>23469725.75</v>
      </c>
      <c r="N147" s="46">
        <v>0</v>
      </c>
      <c r="O147" s="258">
        <v>3576207.79</v>
      </c>
      <c r="P147" s="46" t="s">
        <v>1900</v>
      </c>
      <c r="Q147" s="46" t="s">
        <v>1900</v>
      </c>
      <c r="R147" s="46" t="s">
        <v>1900</v>
      </c>
    </row>
    <row r="148" spans="1:18" ht="18.75" customHeight="1">
      <c r="A148" s="247" t="s">
        <v>1198</v>
      </c>
      <c r="B148" s="248">
        <v>83</v>
      </c>
      <c r="C148" s="248" t="s">
        <v>1197</v>
      </c>
      <c r="D148" s="250" t="s">
        <v>1900</v>
      </c>
      <c r="E148" s="46" t="s">
        <v>1900</v>
      </c>
      <c r="F148" s="249">
        <v>315635106.21574855</v>
      </c>
      <c r="G148" s="249">
        <v>178830.08850750627</v>
      </c>
      <c r="H148" s="46">
        <v>3</v>
      </c>
      <c r="I148" s="46">
        <v>4</v>
      </c>
      <c r="J148" s="46">
        <v>0</v>
      </c>
      <c r="K148" s="258">
        <v>0</v>
      </c>
      <c r="L148" s="46">
        <v>0</v>
      </c>
      <c r="M148" s="258">
        <v>1925755</v>
      </c>
      <c r="N148" s="46">
        <v>0</v>
      </c>
      <c r="O148" s="258">
        <v>3926435</v>
      </c>
      <c r="P148" s="46" t="s">
        <v>1900</v>
      </c>
      <c r="Q148" s="46" t="s">
        <v>1900</v>
      </c>
      <c r="R148" s="46" t="s">
        <v>1900</v>
      </c>
    </row>
    <row r="149" spans="1:18" ht="18.75" customHeight="1">
      <c r="A149" s="247" t="s">
        <v>1528</v>
      </c>
      <c r="B149" s="248">
        <v>234</v>
      </c>
      <c r="C149" s="248" t="s">
        <v>1527</v>
      </c>
      <c r="D149" s="250" t="s">
        <v>1900</v>
      </c>
      <c r="E149" s="46" t="s">
        <v>1900</v>
      </c>
      <c r="F149" s="249">
        <v>84586087.630834401</v>
      </c>
      <c r="G149" s="249">
        <v>161116.35739206552</v>
      </c>
      <c r="H149" s="46">
        <v>2.4</v>
      </c>
      <c r="I149" s="46">
        <v>3</v>
      </c>
      <c r="J149" s="46">
        <v>1</v>
      </c>
      <c r="K149" s="258">
        <v>185000</v>
      </c>
      <c r="L149" s="46">
        <v>1</v>
      </c>
      <c r="M149" s="258">
        <v>181249.69</v>
      </c>
      <c r="N149" s="46">
        <v>0</v>
      </c>
      <c r="O149" s="258">
        <v>0</v>
      </c>
      <c r="P149" s="46" t="s">
        <v>1900</v>
      </c>
      <c r="Q149" s="46" t="s">
        <v>1900</v>
      </c>
      <c r="R149" s="46" t="s">
        <v>1900</v>
      </c>
    </row>
    <row r="150" spans="1:18" ht="18.75" customHeight="1">
      <c r="A150" s="247" t="s">
        <v>664</v>
      </c>
      <c r="B150" s="248">
        <v>16</v>
      </c>
      <c r="C150" s="248" t="s">
        <v>663</v>
      </c>
      <c r="D150" s="250" t="s">
        <v>1900</v>
      </c>
      <c r="E150" s="46" t="s">
        <v>1901</v>
      </c>
      <c r="F150" s="249">
        <v>262527626.09171695</v>
      </c>
      <c r="G150" s="249">
        <v>196208.98811040132</v>
      </c>
      <c r="H150" s="46">
        <v>3</v>
      </c>
      <c r="I150" s="46">
        <v>3</v>
      </c>
      <c r="J150" s="46">
        <v>0</v>
      </c>
      <c r="K150" s="258">
        <v>14206600</v>
      </c>
      <c r="L150" s="46">
        <v>0</v>
      </c>
      <c r="M150" s="258">
        <v>11693889.040000001</v>
      </c>
      <c r="N150" s="46">
        <v>0</v>
      </c>
      <c r="O150" s="258">
        <v>5202286.3100000005</v>
      </c>
      <c r="P150" s="46" t="s">
        <v>1900</v>
      </c>
      <c r="Q150" s="46" t="s">
        <v>1901</v>
      </c>
      <c r="R150" s="46" t="s">
        <v>1900</v>
      </c>
    </row>
    <row r="151" spans="1:18" ht="18.75" customHeight="1">
      <c r="A151" s="247" t="s">
        <v>1050</v>
      </c>
      <c r="B151" s="248">
        <v>72</v>
      </c>
      <c r="C151" s="248" t="s">
        <v>1049</v>
      </c>
      <c r="D151" s="250" t="s">
        <v>1954</v>
      </c>
      <c r="E151" s="46" t="s">
        <v>1901</v>
      </c>
      <c r="F151" s="249">
        <v>149984760.23565266</v>
      </c>
      <c r="G151" s="249">
        <v>184030.38065724252</v>
      </c>
      <c r="H151" s="46">
        <v>3</v>
      </c>
      <c r="I151" s="46">
        <v>3.5</v>
      </c>
      <c r="J151" s="46">
        <v>0</v>
      </c>
      <c r="K151" s="258">
        <v>14467797.02</v>
      </c>
      <c r="L151" s="46">
        <v>0</v>
      </c>
      <c r="M151" s="258">
        <v>2738150.31</v>
      </c>
      <c r="N151" s="46">
        <v>0</v>
      </c>
      <c r="O151" s="258">
        <v>3645305.55</v>
      </c>
      <c r="P151" s="46" t="s">
        <v>1900</v>
      </c>
      <c r="Q151" s="46" t="s">
        <v>1901</v>
      </c>
      <c r="R151" s="46" t="s">
        <v>1900</v>
      </c>
    </row>
    <row r="152" spans="1:18" ht="18.75" customHeight="1">
      <c r="A152" s="247" t="s">
        <v>1060</v>
      </c>
      <c r="B152" s="248">
        <v>168</v>
      </c>
      <c r="C152" s="248" t="s">
        <v>1059</v>
      </c>
      <c r="D152" s="250" t="s">
        <v>1900</v>
      </c>
      <c r="E152" s="46" t="s">
        <v>1901</v>
      </c>
      <c r="F152" s="249">
        <v>71755395.99033989</v>
      </c>
      <c r="G152" s="249">
        <v>139874.0662579725</v>
      </c>
      <c r="H152" s="46">
        <v>2</v>
      </c>
      <c r="I152" s="46">
        <v>3</v>
      </c>
      <c r="J152" s="46">
        <v>0</v>
      </c>
      <c r="K152" s="258">
        <v>496431.25</v>
      </c>
      <c r="L152" s="46">
        <v>0</v>
      </c>
      <c r="M152" s="258">
        <v>743911.47</v>
      </c>
      <c r="N152" s="46">
        <v>0</v>
      </c>
      <c r="O152" s="258">
        <v>1343219.46</v>
      </c>
      <c r="P152" s="46" t="s">
        <v>1900</v>
      </c>
      <c r="Q152" s="46" t="s">
        <v>1901</v>
      </c>
      <c r="R152" s="46" t="s">
        <v>1900</v>
      </c>
    </row>
    <row r="153" spans="1:18" ht="18.75" customHeight="1">
      <c r="A153" s="247" t="s">
        <v>969</v>
      </c>
      <c r="B153" s="248">
        <v>171</v>
      </c>
      <c r="C153" s="248" t="s">
        <v>968</v>
      </c>
      <c r="D153" s="250" t="s">
        <v>1900</v>
      </c>
      <c r="E153" s="46" t="s">
        <v>1901</v>
      </c>
      <c r="F153" s="249">
        <v>73839275.094767377</v>
      </c>
      <c r="G153" s="249">
        <v>167816.53430628948</v>
      </c>
      <c r="H153" s="46">
        <v>2</v>
      </c>
      <c r="I153" s="46">
        <v>3</v>
      </c>
      <c r="J153" s="46">
        <v>2</v>
      </c>
      <c r="K153" s="258">
        <v>3254417.01</v>
      </c>
      <c r="L153" s="46">
        <v>1</v>
      </c>
      <c r="M153" s="258">
        <v>850598.08</v>
      </c>
      <c r="N153" s="46">
        <v>2</v>
      </c>
      <c r="O153" s="258">
        <v>1257180.8699999999</v>
      </c>
      <c r="P153" s="46" t="s">
        <v>1900</v>
      </c>
      <c r="Q153" s="46" t="s">
        <v>1901</v>
      </c>
      <c r="R153" s="46" t="s">
        <v>1900</v>
      </c>
    </row>
    <row r="154" spans="1:18" ht="18.75" customHeight="1">
      <c r="A154" s="247" t="s">
        <v>1149</v>
      </c>
      <c r="B154" s="248">
        <v>169</v>
      </c>
      <c r="C154" s="248" t="s">
        <v>1148</v>
      </c>
      <c r="D154" s="250" t="s">
        <v>1900</v>
      </c>
      <c r="E154" s="46" t="s">
        <v>1901</v>
      </c>
      <c r="F154" s="249">
        <v>98433750.390664279</v>
      </c>
      <c r="G154" s="249">
        <v>183645.05669900053</v>
      </c>
      <c r="H154" s="46">
        <v>1</v>
      </c>
      <c r="I154" s="46">
        <v>1</v>
      </c>
      <c r="J154" s="46">
        <v>0</v>
      </c>
      <c r="K154" s="258">
        <v>6416171.0199999996</v>
      </c>
      <c r="L154" s="46">
        <v>0</v>
      </c>
      <c r="M154" s="258">
        <v>777581.6</v>
      </c>
      <c r="N154" s="46">
        <v>0</v>
      </c>
      <c r="O154" s="258">
        <v>1121993.6000000001</v>
      </c>
      <c r="P154" s="46" t="s">
        <v>1900</v>
      </c>
      <c r="Q154" s="46" t="s">
        <v>1901</v>
      </c>
      <c r="R154" s="46" t="s">
        <v>1900</v>
      </c>
    </row>
    <row r="155" spans="1:18" ht="18.75" customHeight="1">
      <c r="A155" s="247" t="s">
        <v>1542</v>
      </c>
      <c r="B155" s="248">
        <v>96</v>
      </c>
      <c r="C155" s="248" t="s">
        <v>1541</v>
      </c>
      <c r="D155" s="250" t="s">
        <v>1900</v>
      </c>
      <c r="E155" s="46" t="s">
        <v>1901</v>
      </c>
      <c r="F155" s="249">
        <v>176090934.88518995</v>
      </c>
      <c r="G155" s="249">
        <v>176443.82253025044</v>
      </c>
      <c r="H155" s="46">
        <v>3</v>
      </c>
      <c r="I155" s="46">
        <v>4</v>
      </c>
      <c r="J155" s="46">
        <v>0</v>
      </c>
      <c r="K155" s="258">
        <v>6879759.6600000001</v>
      </c>
      <c r="L155" s="46">
        <v>0</v>
      </c>
      <c r="M155" s="258">
        <v>12381668.43</v>
      </c>
      <c r="N155" s="46">
        <v>0</v>
      </c>
      <c r="O155" s="258">
        <v>3148003.52</v>
      </c>
      <c r="P155" s="46" t="s">
        <v>1900</v>
      </c>
      <c r="Q155" s="46" t="s">
        <v>1901</v>
      </c>
      <c r="R155" s="46" t="s">
        <v>1900</v>
      </c>
    </row>
    <row r="156" spans="1:18" ht="18.75" customHeight="1">
      <c r="A156" s="247" t="s">
        <v>932</v>
      </c>
      <c r="B156" s="248">
        <v>207</v>
      </c>
      <c r="C156" s="248" t="s">
        <v>931</v>
      </c>
      <c r="D156" s="250" t="s">
        <v>1900</v>
      </c>
      <c r="E156" s="46" t="s">
        <v>1900</v>
      </c>
      <c r="F156" s="249">
        <v>43569408.964299195</v>
      </c>
      <c r="G156" s="249">
        <v>272308.80602686998</v>
      </c>
      <c r="H156" s="46" t="s">
        <v>1920</v>
      </c>
      <c r="I156" s="46">
        <v>3</v>
      </c>
      <c r="J156" s="46">
        <v>1</v>
      </c>
      <c r="K156" s="258">
        <v>1240978.27</v>
      </c>
      <c r="L156" s="46">
        <v>4</v>
      </c>
      <c r="M156" s="258">
        <v>2049105.2</v>
      </c>
      <c r="N156" s="46">
        <v>4</v>
      </c>
      <c r="O156" s="258">
        <v>15173698.6</v>
      </c>
      <c r="P156" s="46" t="s">
        <v>1900</v>
      </c>
      <c r="Q156" s="46" t="s">
        <v>1901</v>
      </c>
      <c r="R156" s="46" t="s">
        <v>1900</v>
      </c>
    </row>
    <row r="157" spans="1:18" ht="18.75" customHeight="1">
      <c r="A157" s="247" t="s">
        <v>1141</v>
      </c>
      <c r="B157" s="248">
        <v>276</v>
      </c>
      <c r="C157" s="248" t="s">
        <v>1140</v>
      </c>
      <c r="D157" s="250" t="s">
        <v>1900</v>
      </c>
      <c r="E157" s="46" t="s">
        <v>1900</v>
      </c>
      <c r="F157" s="249">
        <v>56888897.697218582</v>
      </c>
      <c r="G157" s="249">
        <v>245210.765936287</v>
      </c>
      <c r="H157" s="46">
        <v>3</v>
      </c>
      <c r="I157" s="46">
        <v>3</v>
      </c>
      <c r="J157" s="46">
        <v>1</v>
      </c>
      <c r="K157" s="258">
        <v>1200385.53</v>
      </c>
      <c r="L157" s="46">
        <v>2</v>
      </c>
      <c r="M157" s="258">
        <v>453158.61</v>
      </c>
      <c r="N157" s="46">
        <v>3</v>
      </c>
      <c r="O157" s="258">
        <v>7447633.4899999993</v>
      </c>
      <c r="P157" s="46" t="s">
        <v>1900</v>
      </c>
      <c r="Q157" s="46" t="s">
        <v>1901</v>
      </c>
      <c r="R157" s="46" t="s">
        <v>1900</v>
      </c>
    </row>
    <row r="158" spans="1:18" ht="18.75" customHeight="1">
      <c r="A158" s="247" t="s">
        <v>1562</v>
      </c>
      <c r="B158" s="248">
        <v>240</v>
      </c>
      <c r="C158" s="248" t="s">
        <v>1561</v>
      </c>
      <c r="D158" s="250" t="s">
        <v>1900</v>
      </c>
      <c r="E158" s="46" t="s">
        <v>1900</v>
      </c>
      <c r="F158" s="249">
        <v>27399592.220970575</v>
      </c>
      <c r="G158" s="249">
        <v>164069.41449682979</v>
      </c>
      <c r="H158" s="46">
        <v>3</v>
      </c>
      <c r="I158" s="46" t="s">
        <v>1920</v>
      </c>
      <c r="J158" s="46">
        <v>1</v>
      </c>
      <c r="K158" s="258">
        <v>1322163.77</v>
      </c>
      <c r="L158" s="46">
        <v>4</v>
      </c>
      <c r="M158" s="258">
        <v>1901732.74</v>
      </c>
      <c r="N158" s="46">
        <v>1</v>
      </c>
      <c r="O158" s="258">
        <v>627470.27</v>
      </c>
      <c r="P158" s="46" t="s">
        <v>1900</v>
      </c>
      <c r="Q158" s="46" t="s">
        <v>1901</v>
      </c>
      <c r="R158" s="46" t="s">
        <v>1900</v>
      </c>
    </row>
    <row r="159" spans="1:18" ht="18.75" customHeight="1">
      <c r="A159" s="247" t="s">
        <v>1565</v>
      </c>
      <c r="B159" s="248">
        <v>261</v>
      </c>
      <c r="C159" s="248" t="s">
        <v>1564</v>
      </c>
      <c r="D159" s="250" t="s">
        <v>1900</v>
      </c>
      <c r="E159" s="46" t="s">
        <v>1900</v>
      </c>
      <c r="F159" s="249">
        <v>94325880.881075785</v>
      </c>
      <c r="G159" s="249">
        <v>204168.57333566187</v>
      </c>
      <c r="H159" s="46">
        <v>3</v>
      </c>
      <c r="I159" s="46">
        <v>3</v>
      </c>
      <c r="J159" s="46">
        <v>1</v>
      </c>
      <c r="K159" s="258">
        <v>1281571.02</v>
      </c>
      <c r="L159" s="46">
        <v>5</v>
      </c>
      <c r="M159" s="258">
        <v>2564465.94</v>
      </c>
      <c r="N159" s="46">
        <v>3</v>
      </c>
      <c r="O159" s="258">
        <v>14676499.189999999</v>
      </c>
      <c r="P159" s="46" t="s">
        <v>1900</v>
      </c>
      <c r="Q159" s="46" t="s">
        <v>1901</v>
      </c>
      <c r="R159" s="46" t="s">
        <v>1900</v>
      </c>
    </row>
    <row r="160" spans="1:18" ht="18.75" customHeight="1">
      <c r="A160" s="247" t="s">
        <v>1574</v>
      </c>
      <c r="B160" s="248">
        <v>61</v>
      </c>
      <c r="C160" s="248" t="s">
        <v>1573</v>
      </c>
      <c r="D160" s="250" t="s">
        <v>1900</v>
      </c>
      <c r="E160" s="46" t="s">
        <v>1901</v>
      </c>
      <c r="F160" s="249">
        <v>339366001.35395396</v>
      </c>
      <c r="G160" s="249">
        <v>211706.80059510539</v>
      </c>
      <c r="H160" s="46">
        <v>3</v>
      </c>
      <c r="I160" s="46">
        <v>3.2</v>
      </c>
      <c r="J160" s="46">
        <v>0</v>
      </c>
      <c r="K160" s="258">
        <v>8662883</v>
      </c>
      <c r="L160" s="46">
        <v>0</v>
      </c>
      <c r="M160" s="258">
        <v>15852348.5</v>
      </c>
      <c r="N160" s="46">
        <v>0</v>
      </c>
      <c r="O160" s="258">
        <v>8113594.6199999992</v>
      </c>
      <c r="P160" s="46" t="s">
        <v>1900</v>
      </c>
      <c r="Q160" s="46" t="s">
        <v>1901</v>
      </c>
      <c r="R160" s="46" t="s">
        <v>1900</v>
      </c>
    </row>
    <row r="161" spans="1:18" ht="18.75" customHeight="1">
      <c r="A161" s="247" t="s">
        <v>1577</v>
      </c>
      <c r="B161" s="248">
        <v>146</v>
      </c>
      <c r="C161" s="248" t="s">
        <v>1576</v>
      </c>
      <c r="D161" s="250" t="s">
        <v>1900</v>
      </c>
      <c r="E161" s="46" t="s">
        <v>1901</v>
      </c>
      <c r="F161" s="249">
        <v>14079516.316792971</v>
      </c>
      <c r="G161" s="249">
        <v>125709.96711422295</v>
      </c>
      <c r="H161" s="46">
        <v>3</v>
      </c>
      <c r="I161" s="46" t="s">
        <v>1920</v>
      </c>
      <c r="J161" s="46">
        <v>0</v>
      </c>
      <c r="K161" s="258">
        <v>0</v>
      </c>
      <c r="L161" s="46">
        <v>0</v>
      </c>
      <c r="M161" s="258">
        <v>595114.71</v>
      </c>
      <c r="N161" s="46">
        <v>0</v>
      </c>
      <c r="O161" s="258">
        <v>228752.38</v>
      </c>
      <c r="P161" s="46" t="s">
        <v>1900</v>
      </c>
      <c r="Q161" s="46" t="s">
        <v>1901</v>
      </c>
      <c r="R161" s="46" t="s">
        <v>1900</v>
      </c>
    </row>
    <row r="162" spans="1:18" ht="18.75" customHeight="1">
      <c r="A162" s="247" t="s">
        <v>1655</v>
      </c>
      <c r="B162" s="248">
        <v>182</v>
      </c>
      <c r="C162" s="248" t="s">
        <v>1654</v>
      </c>
      <c r="D162" s="250" t="s">
        <v>1900</v>
      </c>
      <c r="E162" s="46" t="s">
        <v>1900</v>
      </c>
      <c r="F162" s="249">
        <v>44604655.074048944</v>
      </c>
      <c r="G162" s="249">
        <v>109593.74711068536</v>
      </c>
      <c r="H162" s="46">
        <v>3</v>
      </c>
      <c r="I162" s="46">
        <v>2</v>
      </c>
      <c r="J162" s="46">
        <v>4</v>
      </c>
      <c r="K162" s="258">
        <v>5883200</v>
      </c>
      <c r="L162" s="46">
        <v>4</v>
      </c>
      <c r="M162" s="258">
        <v>922755.36</v>
      </c>
      <c r="N162" s="46">
        <v>2</v>
      </c>
      <c r="O162" s="258">
        <v>2720434.18</v>
      </c>
      <c r="P162" s="46" t="s">
        <v>1900</v>
      </c>
      <c r="Q162" s="46" t="s">
        <v>1901</v>
      </c>
      <c r="R162" s="46" t="s">
        <v>1900</v>
      </c>
    </row>
    <row r="163" spans="1:18" ht="18.75" customHeight="1">
      <c r="A163" s="247" t="s">
        <v>511</v>
      </c>
      <c r="B163" s="248">
        <v>60</v>
      </c>
      <c r="C163" s="248" t="s">
        <v>510</v>
      </c>
      <c r="D163" s="250" t="s">
        <v>1954</v>
      </c>
      <c r="E163" s="46" t="s">
        <v>1900</v>
      </c>
      <c r="F163" s="249">
        <v>383844341.51328886</v>
      </c>
      <c r="G163" s="249">
        <v>174951.84207533675</v>
      </c>
      <c r="H163" s="46">
        <v>3</v>
      </c>
      <c r="I163" s="46">
        <v>3.3</v>
      </c>
      <c r="J163" s="46">
        <v>0</v>
      </c>
      <c r="K163" s="258">
        <v>12633529.92</v>
      </c>
      <c r="L163" s="46">
        <v>0</v>
      </c>
      <c r="M163" s="258">
        <v>2861666.35</v>
      </c>
      <c r="N163" s="46">
        <v>0</v>
      </c>
      <c r="O163" s="258">
        <v>8886904.1600000001</v>
      </c>
      <c r="P163" s="46" t="s">
        <v>1900</v>
      </c>
      <c r="Q163" s="46" t="s">
        <v>1901</v>
      </c>
      <c r="R163" s="46" t="s">
        <v>1900</v>
      </c>
    </row>
    <row r="164" spans="1:18" ht="18.75" customHeight="1">
      <c r="A164" s="247" t="s">
        <v>518</v>
      </c>
      <c r="B164" s="248">
        <v>198</v>
      </c>
      <c r="C164" s="248" t="s">
        <v>517</v>
      </c>
      <c r="D164" s="250" t="s">
        <v>1900</v>
      </c>
      <c r="E164" s="46" t="s">
        <v>1900</v>
      </c>
      <c r="F164" s="249">
        <v>22539300.200369962</v>
      </c>
      <c r="G164" s="249">
        <v>114412.69137243635</v>
      </c>
      <c r="H164" s="46">
        <v>1</v>
      </c>
      <c r="I164" s="46" t="s">
        <v>1920</v>
      </c>
      <c r="J164" s="46">
        <v>2</v>
      </c>
      <c r="K164" s="258">
        <v>272115.25</v>
      </c>
      <c r="L164" s="46">
        <v>3</v>
      </c>
      <c r="M164" s="258">
        <v>2624416.2400000002</v>
      </c>
      <c r="N164" s="46">
        <v>0</v>
      </c>
      <c r="O164" s="258">
        <v>0</v>
      </c>
      <c r="P164" s="46" t="s">
        <v>1900</v>
      </c>
      <c r="Q164" s="46" t="s">
        <v>1900</v>
      </c>
      <c r="R164" s="46" t="s">
        <v>1900</v>
      </c>
    </row>
    <row r="165" spans="1:18" ht="18.75" customHeight="1">
      <c r="A165" s="247" t="s">
        <v>700</v>
      </c>
      <c r="B165" s="248">
        <v>58</v>
      </c>
      <c r="C165" s="248" t="s">
        <v>699</v>
      </c>
      <c r="D165" s="250" t="s">
        <v>1954</v>
      </c>
      <c r="E165" s="46" t="s">
        <v>1900</v>
      </c>
      <c r="F165" s="249">
        <v>206595279.59164342</v>
      </c>
      <c r="G165" s="249">
        <v>165806.80545075715</v>
      </c>
      <c r="H165" s="46">
        <v>3</v>
      </c>
      <c r="I165" s="46">
        <v>4</v>
      </c>
      <c r="J165" s="46">
        <v>0</v>
      </c>
      <c r="K165" s="258">
        <v>16120387.029999999</v>
      </c>
      <c r="L165" s="46">
        <v>0</v>
      </c>
      <c r="M165" s="258">
        <v>6156790.0100000007</v>
      </c>
      <c r="N165" s="46">
        <v>0</v>
      </c>
      <c r="O165" s="258">
        <v>342699.69</v>
      </c>
      <c r="P165" s="46" t="s">
        <v>1900</v>
      </c>
      <c r="Q165" s="46" t="s">
        <v>1901</v>
      </c>
      <c r="R165" s="46" t="s">
        <v>1900</v>
      </c>
    </row>
    <row r="166" spans="1:18" ht="18.75" customHeight="1">
      <c r="A166" s="247" t="s">
        <v>760</v>
      </c>
      <c r="B166" s="248">
        <v>123</v>
      </c>
      <c r="C166" s="248" t="s">
        <v>759</v>
      </c>
      <c r="D166" s="250" t="s">
        <v>1900</v>
      </c>
      <c r="E166" s="46" t="s">
        <v>1900</v>
      </c>
      <c r="F166" s="249">
        <v>134154698.2544535</v>
      </c>
      <c r="G166" s="249">
        <v>179111.7466681622</v>
      </c>
      <c r="H166" s="46">
        <v>1.2</v>
      </c>
      <c r="I166" s="46">
        <v>3.5</v>
      </c>
      <c r="J166" s="46">
        <v>0</v>
      </c>
      <c r="K166" s="258">
        <v>3991773.38</v>
      </c>
      <c r="L166" s="46">
        <v>0</v>
      </c>
      <c r="M166" s="258">
        <v>170820</v>
      </c>
      <c r="N166" s="46">
        <v>0</v>
      </c>
      <c r="O166" s="258">
        <v>0</v>
      </c>
      <c r="P166" s="46" t="s">
        <v>1900</v>
      </c>
      <c r="Q166" s="46" t="s">
        <v>1900</v>
      </c>
      <c r="R166" s="46" t="s">
        <v>1900</v>
      </c>
    </row>
    <row r="167" spans="1:18" ht="18.75" customHeight="1">
      <c r="A167" s="247" t="s">
        <v>409</v>
      </c>
      <c r="B167" s="248">
        <v>150</v>
      </c>
      <c r="C167" s="248" t="s">
        <v>408</v>
      </c>
      <c r="D167" s="250" t="s">
        <v>1900</v>
      </c>
      <c r="E167" s="46" t="s">
        <v>1900</v>
      </c>
      <c r="F167" s="249">
        <v>27459010.968829241</v>
      </c>
      <c r="G167" s="249">
        <v>172698.18219389461</v>
      </c>
      <c r="H167" s="46">
        <v>2.5</v>
      </c>
      <c r="I167" s="46">
        <v>3</v>
      </c>
      <c r="J167" s="46">
        <v>0</v>
      </c>
      <c r="K167" s="258">
        <v>328843.73</v>
      </c>
      <c r="L167" s="46">
        <v>0</v>
      </c>
      <c r="M167" s="258">
        <v>806422.16</v>
      </c>
      <c r="N167" s="46">
        <v>0</v>
      </c>
      <c r="O167" s="258">
        <v>4601620.8</v>
      </c>
      <c r="P167" s="46" t="s">
        <v>1900</v>
      </c>
      <c r="Q167" s="46" t="s">
        <v>1900</v>
      </c>
      <c r="R167" s="46" t="s">
        <v>1900</v>
      </c>
    </row>
    <row r="168" spans="1:18" ht="18.75" customHeight="1">
      <c r="A168" s="247" t="s">
        <v>814</v>
      </c>
      <c r="B168" s="248">
        <v>148</v>
      </c>
      <c r="C168" s="248" t="s">
        <v>813</v>
      </c>
      <c r="D168" s="250" t="s">
        <v>1900</v>
      </c>
      <c r="E168" s="46" t="s">
        <v>1900</v>
      </c>
      <c r="F168" s="249">
        <v>21399704.241735149</v>
      </c>
      <c r="G168" s="249">
        <v>158516.32771655667</v>
      </c>
      <c r="H168" s="46">
        <v>1</v>
      </c>
      <c r="I168" s="46">
        <v>3</v>
      </c>
      <c r="J168" s="46">
        <v>0</v>
      </c>
      <c r="K168" s="258">
        <v>0</v>
      </c>
      <c r="L168" s="46">
        <v>0</v>
      </c>
      <c r="M168" s="258">
        <v>0</v>
      </c>
      <c r="N168" s="46">
        <v>0</v>
      </c>
      <c r="O168" s="258">
        <v>0</v>
      </c>
      <c r="P168" s="46" t="s">
        <v>1900</v>
      </c>
      <c r="Q168" s="46" t="s">
        <v>1900</v>
      </c>
      <c r="R168" s="46" t="s">
        <v>1900</v>
      </c>
    </row>
    <row r="169" spans="1:18" ht="18.75" customHeight="1">
      <c r="A169" s="247" t="s">
        <v>817</v>
      </c>
      <c r="B169" s="248">
        <v>82</v>
      </c>
      <c r="C169" s="248" t="s">
        <v>816</v>
      </c>
      <c r="D169" s="250" t="s">
        <v>1900</v>
      </c>
      <c r="E169" s="46" t="s">
        <v>1900</v>
      </c>
      <c r="F169" s="249">
        <v>207734065.35973105</v>
      </c>
      <c r="G169" s="249">
        <v>159183.1918465372</v>
      </c>
      <c r="H169" s="46">
        <v>1.22</v>
      </c>
      <c r="I169" s="46">
        <v>4</v>
      </c>
      <c r="J169" s="46">
        <v>0</v>
      </c>
      <c r="K169" s="258">
        <v>15963883.4</v>
      </c>
      <c r="L169" s="46">
        <v>0</v>
      </c>
      <c r="M169" s="258">
        <v>1050698.3700000001</v>
      </c>
      <c r="N169" s="46">
        <v>0</v>
      </c>
      <c r="O169" s="258">
        <v>4751625</v>
      </c>
      <c r="P169" s="46" t="s">
        <v>1900</v>
      </c>
      <c r="Q169" s="46" t="s">
        <v>1900</v>
      </c>
      <c r="R169" s="46" t="s">
        <v>1900</v>
      </c>
    </row>
    <row r="170" spans="1:18" ht="18.75" customHeight="1">
      <c r="A170" s="247" t="s">
        <v>821</v>
      </c>
      <c r="B170" s="248">
        <v>582</v>
      </c>
      <c r="C170" s="248" t="s">
        <v>820</v>
      </c>
      <c r="D170" s="250" t="s">
        <v>1900</v>
      </c>
      <c r="E170" s="46" t="s">
        <v>1900</v>
      </c>
      <c r="F170" s="249">
        <v>114115708.70374338</v>
      </c>
      <c r="G170" s="249">
        <v>151548.08592794606</v>
      </c>
      <c r="H170" s="46">
        <v>1</v>
      </c>
      <c r="I170" s="46" t="s">
        <v>1920</v>
      </c>
      <c r="J170" s="46">
        <v>1</v>
      </c>
      <c r="K170" s="258">
        <v>4500000</v>
      </c>
      <c r="L170" s="46">
        <v>4</v>
      </c>
      <c r="M170" s="258">
        <v>971367.19000000006</v>
      </c>
      <c r="N170" s="46">
        <v>2</v>
      </c>
      <c r="O170" s="258">
        <v>427794</v>
      </c>
      <c r="P170" s="46" t="s">
        <v>1900</v>
      </c>
      <c r="Q170" s="46" t="s">
        <v>1900</v>
      </c>
      <c r="R170" s="46" t="s">
        <v>1900</v>
      </c>
    </row>
    <row r="171" spans="1:18" ht="18.75" customHeight="1">
      <c r="A171" s="247" t="s">
        <v>829</v>
      </c>
      <c r="B171" s="248">
        <v>41</v>
      </c>
      <c r="C171" s="248" t="s">
        <v>828</v>
      </c>
      <c r="D171" s="250" t="s">
        <v>1900</v>
      </c>
      <c r="E171" s="46" t="s">
        <v>1900</v>
      </c>
      <c r="F171" s="249">
        <v>189132385.03820008</v>
      </c>
      <c r="G171" s="249">
        <v>162067.16798474727</v>
      </c>
      <c r="H171" s="46">
        <v>4</v>
      </c>
      <c r="I171" s="46">
        <v>4.2</v>
      </c>
      <c r="J171" s="46">
        <v>0</v>
      </c>
      <c r="K171" s="258">
        <v>31232684.52</v>
      </c>
      <c r="L171" s="46">
        <v>0</v>
      </c>
      <c r="M171" s="258">
        <v>3457756.09</v>
      </c>
      <c r="N171" s="46">
        <v>0</v>
      </c>
      <c r="O171" s="258">
        <v>43920595.259999998</v>
      </c>
      <c r="P171" s="46" t="s">
        <v>1900</v>
      </c>
      <c r="Q171" s="46" t="s">
        <v>1900</v>
      </c>
      <c r="R171" s="46" t="s">
        <v>1900</v>
      </c>
    </row>
    <row r="172" spans="1:18" ht="18.75" customHeight="1">
      <c r="A172" s="247" t="s">
        <v>952</v>
      </c>
      <c r="B172" s="248">
        <v>309</v>
      </c>
      <c r="C172" s="248" t="s">
        <v>951</v>
      </c>
      <c r="D172" s="250" t="s">
        <v>1900</v>
      </c>
      <c r="E172" s="46" t="s">
        <v>1900</v>
      </c>
      <c r="F172" s="249">
        <v>30087171.843172975</v>
      </c>
      <c r="G172" s="249">
        <v>133129.07895209282</v>
      </c>
      <c r="H172" s="46">
        <v>3</v>
      </c>
      <c r="I172" s="46">
        <v>1</v>
      </c>
      <c r="J172" s="46">
        <v>0</v>
      </c>
      <c r="K172" s="258">
        <v>0</v>
      </c>
      <c r="L172" s="46">
        <v>2</v>
      </c>
      <c r="M172" s="258">
        <v>1748923.44</v>
      </c>
      <c r="N172" s="46">
        <v>1</v>
      </c>
      <c r="O172" s="258">
        <v>5216974.95</v>
      </c>
      <c r="P172" s="46" t="s">
        <v>1900</v>
      </c>
      <c r="Q172" s="46" t="s">
        <v>1900</v>
      </c>
      <c r="R172" s="46" t="s">
        <v>1900</v>
      </c>
    </row>
    <row r="173" spans="1:18" ht="18.75" customHeight="1">
      <c r="A173" s="247" t="s">
        <v>1599</v>
      </c>
      <c r="B173" s="248">
        <v>293</v>
      </c>
      <c r="C173" s="248" t="s">
        <v>1598</v>
      </c>
      <c r="D173" s="250" t="s">
        <v>1900</v>
      </c>
      <c r="E173" s="46" t="s">
        <v>1900</v>
      </c>
      <c r="F173" s="249">
        <v>47407318.380510569</v>
      </c>
      <c r="G173" s="249">
        <v>219478.32583569709</v>
      </c>
      <c r="H173" s="46">
        <v>3</v>
      </c>
      <c r="I173" s="46">
        <v>4</v>
      </c>
      <c r="J173" s="46">
        <v>0</v>
      </c>
      <c r="K173" s="258">
        <v>0</v>
      </c>
      <c r="L173" s="46">
        <v>3</v>
      </c>
      <c r="M173" s="258">
        <v>496902.72</v>
      </c>
      <c r="N173" s="46">
        <v>0</v>
      </c>
      <c r="O173" s="258">
        <v>0</v>
      </c>
      <c r="P173" s="46" t="s">
        <v>1900</v>
      </c>
      <c r="Q173" s="46" t="s">
        <v>1900</v>
      </c>
      <c r="R173" s="46" t="s">
        <v>1900</v>
      </c>
    </row>
    <row r="174" spans="1:18" ht="18.75" customHeight="1">
      <c r="A174" s="247" t="s">
        <v>2372</v>
      </c>
      <c r="B174" s="248">
        <v>523</v>
      </c>
      <c r="C174" s="248" t="s">
        <v>1601</v>
      </c>
      <c r="D174" s="250" t="s">
        <v>1900</v>
      </c>
      <c r="E174" s="46" t="s">
        <v>1900</v>
      </c>
      <c r="F174" s="251">
        <v>25226000.955294117</v>
      </c>
      <c r="G174" s="249">
        <v>286659.10176470591</v>
      </c>
      <c r="H174" s="46" t="s">
        <v>1920</v>
      </c>
      <c r="I174" s="46">
        <v>1.28</v>
      </c>
      <c r="J174" s="46">
        <v>0</v>
      </c>
      <c r="K174" s="258">
        <v>0</v>
      </c>
      <c r="L174" s="46">
        <v>0</v>
      </c>
      <c r="M174" s="258">
        <v>0</v>
      </c>
      <c r="N174" s="46">
        <v>0</v>
      </c>
      <c r="O174" s="258">
        <v>0</v>
      </c>
      <c r="P174" s="46" t="s">
        <v>1900</v>
      </c>
      <c r="Q174" s="46" t="s">
        <v>1900</v>
      </c>
      <c r="R174" s="46" t="s">
        <v>1900</v>
      </c>
    </row>
    <row r="175" spans="1:18" ht="18.75" customHeight="1">
      <c r="A175" s="247" t="s">
        <v>1612</v>
      </c>
      <c r="B175" s="248">
        <v>330</v>
      </c>
      <c r="C175" s="248" t="s">
        <v>1611</v>
      </c>
      <c r="D175" s="250" t="s">
        <v>1900</v>
      </c>
      <c r="E175" s="46" t="s">
        <v>1900</v>
      </c>
      <c r="F175" s="249">
        <v>5337443.668236224</v>
      </c>
      <c r="G175" s="249">
        <v>166795.114632382</v>
      </c>
      <c r="H175" s="46" t="s">
        <v>1920</v>
      </c>
      <c r="I175" s="46">
        <v>3</v>
      </c>
      <c r="J175" s="46">
        <v>0</v>
      </c>
      <c r="K175" s="258">
        <v>0</v>
      </c>
      <c r="L175" s="46">
        <v>0</v>
      </c>
      <c r="M175" s="258">
        <v>0</v>
      </c>
      <c r="N175" s="46">
        <v>0</v>
      </c>
      <c r="O175" s="258">
        <v>0</v>
      </c>
      <c r="P175" s="46" t="s">
        <v>1900</v>
      </c>
      <c r="Q175" s="46" t="s">
        <v>1900</v>
      </c>
      <c r="R175" s="46" t="s">
        <v>1900</v>
      </c>
    </row>
    <row r="176" spans="1:18" ht="18.75" customHeight="1">
      <c r="A176" s="247" t="s">
        <v>1614</v>
      </c>
      <c r="B176" s="248">
        <v>331</v>
      </c>
      <c r="C176" s="248" t="s">
        <v>1613</v>
      </c>
      <c r="D176" s="250" t="s">
        <v>1900</v>
      </c>
      <c r="E176" s="46" t="s">
        <v>1900</v>
      </c>
      <c r="F176" s="249">
        <v>6047568.2383040376</v>
      </c>
      <c r="G176" s="249">
        <v>188986.50744700118</v>
      </c>
      <c r="H176" s="46" t="s">
        <v>1920</v>
      </c>
      <c r="I176" s="46">
        <v>3</v>
      </c>
      <c r="J176" s="46">
        <v>0</v>
      </c>
      <c r="K176" s="258">
        <v>0</v>
      </c>
      <c r="L176" s="46">
        <v>0</v>
      </c>
      <c r="M176" s="258">
        <v>0</v>
      </c>
      <c r="N176" s="46">
        <v>0</v>
      </c>
      <c r="O176" s="258">
        <v>0</v>
      </c>
      <c r="P176" s="46" t="s">
        <v>1900</v>
      </c>
      <c r="Q176" s="46" t="s">
        <v>1900</v>
      </c>
      <c r="R176" s="46" t="s">
        <v>1900</v>
      </c>
    </row>
    <row r="177" spans="1:18" ht="18.75" customHeight="1">
      <c r="A177" s="247" t="s">
        <v>955</v>
      </c>
      <c r="B177" s="248">
        <v>136</v>
      </c>
      <c r="C177" s="248" t="s">
        <v>954</v>
      </c>
      <c r="D177" s="250" t="s">
        <v>1900</v>
      </c>
      <c r="E177" s="46" t="s">
        <v>1900</v>
      </c>
      <c r="F177" s="249">
        <v>167357771.10693681</v>
      </c>
      <c r="G177" s="249">
        <v>177285.77447768732</v>
      </c>
      <c r="H177" s="46">
        <v>3.44</v>
      </c>
      <c r="I177" s="46" t="s">
        <v>1920</v>
      </c>
      <c r="J177" s="46">
        <v>0</v>
      </c>
      <c r="K177" s="258">
        <v>2366475.25</v>
      </c>
      <c r="L177" s="46">
        <v>0</v>
      </c>
      <c r="M177" s="258">
        <v>11056347.879999999</v>
      </c>
      <c r="N177" s="46">
        <v>0</v>
      </c>
      <c r="O177" s="258">
        <v>6244830.8799999999</v>
      </c>
      <c r="P177" s="46" t="s">
        <v>1900</v>
      </c>
      <c r="Q177" s="46" t="s">
        <v>1900</v>
      </c>
      <c r="R177" s="46" t="s">
        <v>1900</v>
      </c>
    </row>
    <row r="178" spans="1:18" ht="18.75" customHeight="1">
      <c r="A178" s="247" t="s">
        <v>395</v>
      </c>
      <c r="B178" s="248">
        <v>265</v>
      </c>
      <c r="C178" s="248" t="s">
        <v>394</v>
      </c>
      <c r="D178" s="250" t="s">
        <v>1900</v>
      </c>
      <c r="E178" s="46" t="s">
        <v>1900</v>
      </c>
      <c r="F178" s="249">
        <v>23110563.422323685</v>
      </c>
      <c r="G178" s="249">
        <v>215986.57404040828</v>
      </c>
      <c r="H178" s="46">
        <v>3</v>
      </c>
      <c r="I178" s="46">
        <v>2</v>
      </c>
      <c r="J178" s="46">
        <v>1</v>
      </c>
      <c r="K178" s="258">
        <v>1140200</v>
      </c>
      <c r="L178" s="46">
        <v>5</v>
      </c>
      <c r="M178" s="258">
        <v>1108744.05</v>
      </c>
      <c r="N178" s="46">
        <v>1</v>
      </c>
      <c r="O178" s="258">
        <v>53022.58</v>
      </c>
      <c r="P178" s="46" t="s">
        <v>1900</v>
      </c>
      <c r="Q178" s="46" t="s">
        <v>1901</v>
      </c>
      <c r="R178" s="46" t="s">
        <v>1900</v>
      </c>
    </row>
    <row r="179" spans="1:18" ht="18.75" customHeight="1">
      <c r="A179" s="247" t="s">
        <v>981</v>
      </c>
      <c r="B179" s="248">
        <v>100</v>
      </c>
      <c r="C179" s="248" t="s">
        <v>980</v>
      </c>
      <c r="D179" s="250" t="s">
        <v>1900</v>
      </c>
      <c r="E179" s="46" t="s">
        <v>1900</v>
      </c>
      <c r="F179" s="249">
        <v>88308024.867885023</v>
      </c>
      <c r="G179" s="249">
        <v>186303.84993224687</v>
      </c>
      <c r="H179" s="46">
        <v>3</v>
      </c>
      <c r="I179" s="46">
        <v>3</v>
      </c>
      <c r="J179" s="46">
        <v>0</v>
      </c>
      <c r="K179" s="258">
        <v>4781571.0199999996</v>
      </c>
      <c r="L179" s="46">
        <v>0</v>
      </c>
      <c r="M179" s="258">
        <v>3197061.17</v>
      </c>
      <c r="N179" s="46">
        <v>0</v>
      </c>
      <c r="O179" s="258">
        <v>9454916.6699999999</v>
      </c>
      <c r="P179" s="46" t="s">
        <v>1900</v>
      </c>
      <c r="Q179" s="46" t="s">
        <v>1901</v>
      </c>
      <c r="R179" s="46" t="s">
        <v>1900</v>
      </c>
    </row>
    <row r="180" spans="1:18" ht="18.75" customHeight="1">
      <c r="A180" s="247" t="s">
        <v>1033</v>
      </c>
      <c r="B180" s="248">
        <v>184</v>
      </c>
      <c r="C180" s="248" t="s">
        <v>1032</v>
      </c>
      <c r="D180" s="250" t="s">
        <v>1900</v>
      </c>
      <c r="E180" s="46" t="s">
        <v>1900</v>
      </c>
      <c r="F180" s="249">
        <v>23054360.682873167</v>
      </c>
      <c r="G180" s="249">
        <v>154727.25290518903</v>
      </c>
      <c r="H180" s="46">
        <v>3</v>
      </c>
      <c r="I180" s="46">
        <v>3</v>
      </c>
      <c r="J180" s="46">
        <v>0</v>
      </c>
      <c r="K180" s="258">
        <v>3189798.12</v>
      </c>
      <c r="L180" s="46">
        <v>0</v>
      </c>
      <c r="M180" s="258">
        <v>835893</v>
      </c>
      <c r="N180" s="46">
        <v>0</v>
      </c>
      <c r="O180" s="258">
        <v>1396677.08</v>
      </c>
      <c r="P180" s="46" t="s">
        <v>1900</v>
      </c>
      <c r="Q180" s="46" t="s">
        <v>1901</v>
      </c>
      <c r="R180" s="46" t="s">
        <v>1900</v>
      </c>
    </row>
    <row r="181" spans="1:18" ht="18.75" customHeight="1">
      <c r="A181" s="247" t="s">
        <v>1155</v>
      </c>
      <c r="B181" s="248">
        <v>326</v>
      </c>
      <c r="C181" s="248" t="s">
        <v>1154</v>
      </c>
      <c r="D181" s="250" t="s">
        <v>1900</v>
      </c>
      <c r="E181" s="46" t="s">
        <v>1900</v>
      </c>
      <c r="F181" s="249">
        <v>34022974.208262056</v>
      </c>
      <c r="G181" s="249">
        <v>180015.73655165109</v>
      </c>
      <c r="H181" s="46">
        <v>3</v>
      </c>
      <c r="I181" s="46">
        <v>3.2</v>
      </c>
      <c r="J181" s="46">
        <v>1</v>
      </c>
      <c r="K181" s="258">
        <v>1322163.77</v>
      </c>
      <c r="L181" s="46">
        <v>0</v>
      </c>
      <c r="M181" s="258">
        <v>0</v>
      </c>
      <c r="N181" s="46">
        <v>1</v>
      </c>
      <c r="O181" s="258">
        <v>266000</v>
      </c>
      <c r="P181" s="46" t="s">
        <v>1900</v>
      </c>
      <c r="Q181" s="46" t="s">
        <v>1901</v>
      </c>
      <c r="R181" s="46" t="s">
        <v>1900</v>
      </c>
    </row>
    <row r="182" spans="1:18" ht="18.75" customHeight="1">
      <c r="A182" s="247" t="s">
        <v>1216</v>
      </c>
      <c r="B182" s="248">
        <v>183</v>
      </c>
      <c r="C182" s="248" t="s">
        <v>1215</v>
      </c>
      <c r="D182" s="250" t="s">
        <v>1900</v>
      </c>
      <c r="E182" s="46" t="s">
        <v>1900</v>
      </c>
      <c r="F182" s="249">
        <v>22852891.301194854</v>
      </c>
      <c r="G182" s="249">
        <v>98930.265373137896</v>
      </c>
      <c r="H182" s="46">
        <v>3</v>
      </c>
      <c r="I182" s="46">
        <v>3</v>
      </c>
      <c r="J182" s="46">
        <v>0</v>
      </c>
      <c r="K182" s="258">
        <v>1322163.77</v>
      </c>
      <c r="L182" s="46">
        <v>0</v>
      </c>
      <c r="M182" s="258">
        <v>153809.89000000001</v>
      </c>
      <c r="N182" s="46">
        <v>0</v>
      </c>
      <c r="O182" s="258">
        <v>1213043</v>
      </c>
      <c r="P182" s="46" t="s">
        <v>1900</v>
      </c>
      <c r="Q182" s="46" t="s">
        <v>1900</v>
      </c>
      <c r="R182" s="46" t="s">
        <v>1900</v>
      </c>
    </row>
    <row r="183" spans="1:18" ht="18.75" customHeight="1">
      <c r="A183" s="247" t="s">
        <v>1455</v>
      </c>
      <c r="B183" s="248">
        <v>192</v>
      </c>
      <c r="C183" s="248" t="s">
        <v>1454</v>
      </c>
      <c r="D183" s="250" t="s">
        <v>1900</v>
      </c>
      <c r="E183" s="46" t="s">
        <v>1900</v>
      </c>
      <c r="F183" s="249">
        <v>60162828.138772212</v>
      </c>
      <c r="G183" s="249">
        <v>167118.96705214505</v>
      </c>
      <c r="H183" s="46">
        <v>1</v>
      </c>
      <c r="I183" s="46">
        <v>3</v>
      </c>
      <c r="J183" s="46">
        <v>0</v>
      </c>
      <c r="K183" s="258">
        <v>75073.31</v>
      </c>
      <c r="L183" s="46">
        <v>0</v>
      </c>
      <c r="M183" s="258">
        <v>4644631.33</v>
      </c>
      <c r="N183" s="46">
        <v>0</v>
      </c>
      <c r="O183" s="258">
        <v>0</v>
      </c>
      <c r="P183" s="46" t="s">
        <v>1900</v>
      </c>
      <c r="Q183" s="46" t="s">
        <v>1901</v>
      </c>
      <c r="R183" s="46" t="s">
        <v>1900</v>
      </c>
    </row>
    <row r="184" spans="1:18" ht="18.75" customHeight="1">
      <c r="A184" s="247" t="s">
        <v>996</v>
      </c>
      <c r="B184" s="248">
        <v>87</v>
      </c>
      <c r="C184" s="248" t="s">
        <v>995</v>
      </c>
      <c r="D184" s="250" t="s">
        <v>1900</v>
      </c>
      <c r="E184" s="46" t="s">
        <v>1900</v>
      </c>
      <c r="F184" s="249">
        <v>354142406.9420833</v>
      </c>
      <c r="G184" s="249">
        <v>182547.63244437284</v>
      </c>
      <c r="H184" s="46">
        <v>3.26</v>
      </c>
      <c r="I184" s="46">
        <v>3</v>
      </c>
      <c r="J184" s="46">
        <v>0</v>
      </c>
      <c r="K184" s="258">
        <v>32482469.050000001</v>
      </c>
      <c r="L184" s="46">
        <v>0</v>
      </c>
      <c r="M184" s="258">
        <v>2132813.37</v>
      </c>
      <c r="N184" s="46">
        <v>0</v>
      </c>
      <c r="O184" s="258">
        <v>29369857.109999999</v>
      </c>
      <c r="P184" s="46" t="s">
        <v>1900</v>
      </c>
      <c r="Q184" s="46" t="s">
        <v>1900</v>
      </c>
      <c r="R184" s="46" t="s">
        <v>1900</v>
      </c>
    </row>
    <row r="185" spans="1:18" ht="18.75" customHeight="1">
      <c r="A185" s="247" t="s">
        <v>477</v>
      </c>
      <c r="B185" s="248">
        <v>125</v>
      </c>
      <c r="C185" s="248" t="s">
        <v>476</v>
      </c>
      <c r="D185" s="250" t="s">
        <v>1900</v>
      </c>
      <c r="E185" s="46" t="s">
        <v>1900</v>
      </c>
      <c r="F185" s="249">
        <v>22056585.084050007</v>
      </c>
      <c r="G185" s="249">
        <v>131289.19692886909</v>
      </c>
      <c r="H185" s="46">
        <v>3</v>
      </c>
      <c r="I185" s="46">
        <v>3</v>
      </c>
      <c r="J185" s="46">
        <v>0</v>
      </c>
      <c r="K185" s="258">
        <v>0</v>
      </c>
      <c r="L185" s="46">
        <v>0</v>
      </c>
      <c r="M185" s="258">
        <v>83183.33</v>
      </c>
      <c r="N185" s="46">
        <v>0</v>
      </c>
      <c r="O185" s="258">
        <v>1261317.1599999999</v>
      </c>
      <c r="P185" s="46" t="s">
        <v>1900</v>
      </c>
      <c r="Q185" s="46" t="s">
        <v>1900</v>
      </c>
      <c r="R185" s="46" t="s">
        <v>1900</v>
      </c>
    </row>
    <row r="186" spans="1:18" ht="18.75" customHeight="1">
      <c r="A186" s="247" t="s">
        <v>572</v>
      </c>
      <c r="B186" s="248">
        <v>160</v>
      </c>
      <c r="C186" s="248" t="s">
        <v>571</v>
      </c>
      <c r="D186" s="250" t="s">
        <v>1900</v>
      </c>
      <c r="E186" s="46" t="s">
        <v>1900</v>
      </c>
      <c r="F186" s="249">
        <v>23245668.340235282</v>
      </c>
      <c r="G186" s="249">
        <v>110693.65876302515</v>
      </c>
      <c r="H186" s="46">
        <v>1</v>
      </c>
      <c r="I186" s="46">
        <v>3</v>
      </c>
      <c r="J186" s="46">
        <v>0</v>
      </c>
      <c r="K186" s="258">
        <v>0</v>
      </c>
      <c r="L186" s="46">
        <v>0</v>
      </c>
      <c r="M186" s="258">
        <v>656153.08000000007</v>
      </c>
      <c r="N186" s="46">
        <v>0</v>
      </c>
      <c r="O186" s="258">
        <v>248468</v>
      </c>
      <c r="P186" s="46" t="s">
        <v>1900</v>
      </c>
      <c r="Q186" s="46" t="s">
        <v>1900</v>
      </c>
      <c r="R186" s="46" t="s">
        <v>1900</v>
      </c>
    </row>
    <row r="187" spans="1:18" ht="18.75" customHeight="1">
      <c r="A187" s="247" t="s">
        <v>1020</v>
      </c>
      <c r="B187" s="248">
        <v>3</v>
      </c>
      <c r="C187" s="248" t="s">
        <v>1019</v>
      </c>
      <c r="D187" s="250" t="s">
        <v>1900</v>
      </c>
      <c r="E187" s="46" t="s">
        <v>1900</v>
      </c>
      <c r="F187" s="249">
        <v>72443914.864222243</v>
      </c>
      <c r="G187" s="249">
        <v>125552.71206970926</v>
      </c>
      <c r="H187" s="46" t="s">
        <v>1920</v>
      </c>
      <c r="I187" s="46" t="s">
        <v>1920</v>
      </c>
      <c r="J187" s="46">
        <v>0</v>
      </c>
      <c r="K187" s="258">
        <v>0</v>
      </c>
      <c r="L187" s="46">
        <v>0</v>
      </c>
      <c r="M187" s="258">
        <v>899237.73</v>
      </c>
      <c r="N187" s="46">
        <v>0</v>
      </c>
      <c r="O187" s="258">
        <v>0</v>
      </c>
      <c r="P187" s="46" t="s">
        <v>1900</v>
      </c>
      <c r="Q187" s="46" t="s">
        <v>1900</v>
      </c>
      <c r="R187" s="46" t="s">
        <v>1900</v>
      </c>
    </row>
    <row r="188" spans="1:18" ht="18.75" customHeight="1">
      <c r="A188" s="247" t="s">
        <v>1023</v>
      </c>
      <c r="B188" s="248">
        <v>147</v>
      </c>
      <c r="C188" s="248" t="s">
        <v>1022</v>
      </c>
      <c r="D188" s="250" t="s">
        <v>1900</v>
      </c>
      <c r="E188" s="46" t="s">
        <v>1900</v>
      </c>
      <c r="F188" s="249">
        <v>29954798.256462667</v>
      </c>
      <c r="G188" s="249">
        <v>258231.01945226436</v>
      </c>
      <c r="H188" s="46">
        <v>3</v>
      </c>
      <c r="I188" s="46">
        <v>3.6</v>
      </c>
      <c r="J188" s="46">
        <v>0</v>
      </c>
      <c r="K188" s="258">
        <v>0</v>
      </c>
      <c r="L188" s="46">
        <v>0</v>
      </c>
      <c r="M188" s="258">
        <v>278433.75</v>
      </c>
      <c r="N188" s="46">
        <v>0</v>
      </c>
      <c r="O188" s="258">
        <v>160095</v>
      </c>
      <c r="P188" s="46" t="s">
        <v>1900</v>
      </c>
      <c r="Q188" s="46" t="s">
        <v>1900</v>
      </c>
      <c r="R188" s="46" t="s">
        <v>1900</v>
      </c>
    </row>
    <row r="189" spans="1:18" ht="18.75" customHeight="1">
      <c r="A189" s="247" t="s">
        <v>1205</v>
      </c>
      <c r="B189" s="248">
        <v>344</v>
      </c>
      <c r="C189" s="248" t="s">
        <v>1204</v>
      </c>
      <c r="D189" s="250" t="s">
        <v>1900</v>
      </c>
      <c r="E189" s="46" t="s">
        <v>1900</v>
      </c>
      <c r="F189" s="249">
        <v>19425434.160177656</v>
      </c>
      <c r="G189" s="249">
        <v>107919.07866765364</v>
      </c>
      <c r="H189" s="46">
        <v>2</v>
      </c>
      <c r="I189" s="46">
        <v>3</v>
      </c>
      <c r="J189" s="46">
        <v>0</v>
      </c>
      <c r="K189" s="258">
        <v>0</v>
      </c>
      <c r="L189" s="46">
        <v>3</v>
      </c>
      <c r="M189" s="258">
        <v>295821.19</v>
      </c>
      <c r="N189" s="46">
        <v>2</v>
      </c>
      <c r="O189" s="258">
        <v>1348563</v>
      </c>
      <c r="P189" s="46" t="s">
        <v>1900</v>
      </c>
      <c r="Q189" s="46" t="s">
        <v>1900</v>
      </c>
      <c r="R189" s="46" t="s">
        <v>1900</v>
      </c>
    </row>
    <row r="190" spans="1:18" ht="18.75" customHeight="1">
      <c r="A190" s="247" t="s">
        <v>2373</v>
      </c>
      <c r="B190" s="248">
        <v>329</v>
      </c>
      <c r="C190" s="248" t="s">
        <v>1608</v>
      </c>
      <c r="D190" s="250" t="s">
        <v>1900</v>
      </c>
      <c r="E190" s="46" t="s">
        <v>1900</v>
      </c>
      <c r="F190" s="251">
        <v>4013227.4247058821</v>
      </c>
      <c r="G190" s="249">
        <v>286659.10176470585</v>
      </c>
      <c r="H190" s="46" t="s">
        <v>1920</v>
      </c>
      <c r="I190" s="46" t="s">
        <v>1920</v>
      </c>
      <c r="J190" s="46">
        <v>0</v>
      </c>
      <c r="K190" s="258">
        <v>0</v>
      </c>
      <c r="L190" s="46">
        <v>0</v>
      </c>
      <c r="M190" s="258">
        <v>0</v>
      </c>
      <c r="N190" s="46">
        <v>0</v>
      </c>
      <c r="O190" s="258">
        <v>0</v>
      </c>
      <c r="P190" s="46" t="s">
        <v>1900</v>
      </c>
      <c r="Q190" s="46" t="s">
        <v>1900</v>
      </c>
      <c r="R190" s="46" t="s">
        <v>1900</v>
      </c>
    </row>
    <row r="191" spans="1:18" ht="18.75" customHeight="1">
      <c r="A191" s="247" t="s">
        <v>1042</v>
      </c>
      <c r="B191" s="248">
        <v>159</v>
      </c>
      <c r="C191" s="248" t="s">
        <v>1041</v>
      </c>
      <c r="D191" s="250" t="s">
        <v>1900</v>
      </c>
      <c r="E191" s="46" t="s">
        <v>1900</v>
      </c>
      <c r="F191" s="249">
        <v>58912017.543390945</v>
      </c>
      <c r="G191" s="249">
        <v>109705.80548117495</v>
      </c>
      <c r="H191" s="46">
        <v>2</v>
      </c>
      <c r="I191" s="46">
        <v>3</v>
      </c>
      <c r="J191" s="46">
        <v>0</v>
      </c>
      <c r="K191" s="258">
        <v>1000000</v>
      </c>
      <c r="L191" s="46">
        <v>0</v>
      </c>
      <c r="M191" s="258">
        <v>2530879.92</v>
      </c>
      <c r="N191" s="46">
        <v>0</v>
      </c>
      <c r="O191" s="258">
        <v>4531245</v>
      </c>
      <c r="P191" s="46" t="s">
        <v>1900</v>
      </c>
      <c r="Q191" s="46" t="s">
        <v>1900</v>
      </c>
      <c r="R191" s="46" t="s">
        <v>1900</v>
      </c>
    </row>
    <row r="192" spans="1:18" ht="18.75" customHeight="1">
      <c r="A192" s="247" t="s">
        <v>1077</v>
      </c>
      <c r="B192" s="248">
        <v>139</v>
      </c>
      <c r="C192" s="248" t="s">
        <v>1076</v>
      </c>
      <c r="D192" s="250" t="s">
        <v>1900</v>
      </c>
      <c r="E192" s="46" t="s">
        <v>1900</v>
      </c>
      <c r="F192" s="249">
        <v>82991076.214849025</v>
      </c>
      <c r="G192" s="249">
        <v>130489.1135453601</v>
      </c>
      <c r="H192" s="46">
        <v>2</v>
      </c>
      <c r="I192" s="46">
        <v>3</v>
      </c>
      <c r="J192" s="46">
        <v>0</v>
      </c>
      <c r="K192" s="258">
        <v>300000</v>
      </c>
      <c r="L192" s="46">
        <v>0</v>
      </c>
      <c r="M192" s="258">
        <v>17924123.310000002</v>
      </c>
      <c r="N192" s="46">
        <v>0</v>
      </c>
      <c r="O192" s="258">
        <v>29000000</v>
      </c>
      <c r="P192" s="46" t="s">
        <v>1900</v>
      </c>
      <c r="Q192" s="46" t="s">
        <v>1900</v>
      </c>
      <c r="R192" s="46" t="s">
        <v>1900</v>
      </c>
    </row>
    <row r="193" spans="1:18" ht="18.75" customHeight="1">
      <c r="A193" s="247" t="s">
        <v>1398</v>
      </c>
      <c r="B193" s="248">
        <v>218</v>
      </c>
      <c r="C193" s="248" t="s">
        <v>1397</v>
      </c>
      <c r="D193" s="250" t="s">
        <v>1900</v>
      </c>
      <c r="E193" s="46" t="s">
        <v>1900</v>
      </c>
      <c r="F193" s="249">
        <v>17836112.689154405</v>
      </c>
      <c r="G193" s="249">
        <v>118907.41792769603</v>
      </c>
      <c r="H193" s="46">
        <v>3</v>
      </c>
      <c r="I193" s="46" t="s">
        <v>1920</v>
      </c>
      <c r="J193" s="46">
        <v>0</v>
      </c>
      <c r="K193" s="258">
        <v>2200385.5300000003</v>
      </c>
      <c r="L193" s="46">
        <v>0</v>
      </c>
      <c r="M193" s="258">
        <v>2044023.17</v>
      </c>
      <c r="N193" s="46">
        <v>0</v>
      </c>
      <c r="O193" s="258">
        <v>0</v>
      </c>
      <c r="P193" s="46" t="s">
        <v>1900</v>
      </c>
      <c r="Q193" s="46" t="s">
        <v>1900</v>
      </c>
      <c r="R193" s="46" t="s">
        <v>1900</v>
      </c>
    </row>
    <row r="194" spans="1:18" ht="18.75" customHeight="1">
      <c r="A194" s="247" t="s">
        <v>1252</v>
      </c>
      <c r="B194" s="248">
        <v>277</v>
      </c>
      <c r="C194" s="248" t="s">
        <v>1251</v>
      </c>
      <c r="D194" s="250" t="s">
        <v>1900</v>
      </c>
      <c r="E194" s="46" t="s">
        <v>1900</v>
      </c>
      <c r="F194" s="249">
        <v>17307269.85570462</v>
      </c>
      <c r="G194" s="249">
        <v>178425.46242994454</v>
      </c>
      <c r="H194" s="46">
        <v>3</v>
      </c>
      <c r="I194" s="46">
        <v>4</v>
      </c>
      <c r="J194" s="46">
        <v>2</v>
      </c>
      <c r="K194" s="258">
        <v>1346866.58</v>
      </c>
      <c r="L194" s="46">
        <v>0</v>
      </c>
      <c r="M194" s="258">
        <v>0</v>
      </c>
      <c r="N194" s="46">
        <v>0</v>
      </c>
      <c r="O194" s="258">
        <v>0</v>
      </c>
      <c r="P194" s="46" t="s">
        <v>1900</v>
      </c>
      <c r="Q194" s="46" t="s">
        <v>1900</v>
      </c>
      <c r="R194" s="46" t="s">
        <v>1900</v>
      </c>
    </row>
    <row r="195" spans="1:18" ht="18.75" customHeight="1">
      <c r="A195" s="247" t="s">
        <v>1297</v>
      </c>
      <c r="B195" s="248">
        <v>204</v>
      </c>
      <c r="C195" s="248" t="s">
        <v>1296</v>
      </c>
      <c r="D195" s="250" t="s">
        <v>1900</v>
      </c>
      <c r="E195" s="46" t="s">
        <v>1900</v>
      </c>
      <c r="F195" s="249">
        <v>18414210.471124366</v>
      </c>
      <c r="G195" s="249">
        <v>204602.33856804852</v>
      </c>
      <c r="H195" s="46">
        <v>1</v>
      </c>
      <c r="I195" s="46">
        <v>4</v>
      </c>
      <c r="J195" s="46">
        <v>0</v>
      </c>
      <c r="K195" s="258">
        <v>0</v>
      </c>
      <c r="L195" s="46">
        <v>0</v>
      </c>
      <c r="M195" s="258">
        <v>3887650.8</v>
      </c>
      <c r="N195" s="46">
        <v>0</v>
      </c>
      <c r="O195" s="258">
        <v>0</v>
      </c>
      <c r="P195" s="46" t="s">
        <v>1900</v>
      </c>
      <c r="Q195" s="46" t="s">
        <v>1900</v>
      </c>
      <c r="R195" s="46" t="s">
        <v>1900</v>
      </c>
    </row>
    <row r="196" spans="1:18" ht="18.75" customHeight="1">
      <c r="A196" s="247" t="s">
        <v>1404</v>
      </c>
      <c r="B196" s="248">
        <v>241</v>
      </c>
      <c r="C196" s="248" t="s">
        <v>1403</v>
      </c>
      <c r="D196" s="250" t="s">
        <v>1900</v>
      </c>
      <c r="E196" s="46" t="s">
        <v>1900</v>
      </c>
      <c r="F196" s="249">
        <v>37173595.824764527</v>
      </c>
      <c r="G196" s="249">
        <v>196685.69219452131</v>
      </c>
      <c r="H196" s="46">
        <v>3</v>
      </c>
      <c r="I196" s="46">
        <v>3</v>
      </c>
      <c r="J196" s="46">
        <v>3</v>
      </c>
      <c r="K196" s="258">
        <v>3683863.44</v>
      </c>
      <c r="L196" s="46">
        <v>2</v>
      </c>
      <c r="M196" s="258">
        <v>1931701.8499999999</v>
      </c>
      <c r="N196" s="46">
        <v>1</v>
      </c>
      <c r="O196" s="258">
        <v>7438599.5700000003</v>
      </c>
      <c r="P196" s="46" t="s">
        <v>1900</v>
      </c>
      <c r="Q196" s="46" t="s">
        <v>1900</v>
      </c>
      <c r="R196" s="46" t="s">
        <v>1900</v>
      </c>
    </row>
    <row r="197" spans="1:18" ht="18.75" customHeight="1">
      <c r="A197" s="247" t="s">
        <v>1570</v>
      </c>
      <c r="B197" s="248">
        <v>343</v>
      </c>
      <c r="C197" s="248" t="s">
        <v>1569</v>
      </c>
      <c r="D197" s="250" t="s">
        <v>1900</v>
      </c>
      <c r="E197" s="46" t="s">
        <v>1900</v>
      </c>
      <c r="F197" s="249">
        <v>29740796.01044742</v>
      </c>
      <c r="G197" s="249">
        <v>148703.98005223711</v>
      </c>
      <c r="H197" s="46">
        <v>3</v>
      </c>
      <c r="I197" s="46">
        <v>3</v>
      </c>
      <c r="J197" s="46">
        <v>2</v>
      </c>
      <c r="K197" s="258">
        <v>2525024.44</v>
      </c>
      <c r="L197" s="46">
        <v>1</v>
      </c>
      <c r="M197" s="258">
        <v>230419.95</v>
      </c>
      <c r="N197" s="46">
        <v>1</v>
      </c>
      <c r="O197" s="258">
        <v>1975174.31</v>
      </c>
      <c r="P197" s="46" t="s">
        <v>1900</v>
      </c>
      <c r="Q197" s="46" t="s">
        <v>1900</v>
      </c>
      <c r="R197" s="46" t="s">
        <v>1900</v>
      </c>
    </row>
    <row r="198" spans="1:18" ht="18.75" customHeight="1">
      <c r="A198" s="247" t="s">
        <v>1572</v>
      </c>
      <c r="B198" s="248">
        <v>355</v>
      </c>
      <c r="C198" s="248" t="s">
        <v>1571</v>
      </c>
      <c r="D198" s="250" t="s">
        <v>1900</v>
      </c>
      <c r="E198" s="46" t="s">
        <v>1900</v>
      </c>
      <c r="F198" s="249">
        <v>13809394.612431854</v>
      </c>
      <c r="G198" s="249">
        <v>92062.6307495457</v>
      </c>
      <c r="H198" s="46">
        <v>1</v>
      </c>
      <c r="I198" s="46">
        <v>3</v>
      </c>
      <c r="J198" s="46">
        <v>1</v>
      </c>
      <c r="K198" s="258">
        <v>25024.44</v>
      </c>
      <c r="L198" s="46">
        <v>2</v>
      </c>
      <c r="M198" s="258">
        <v>882790.33000000007</v>
      </c>
      <c r="N198" s="46">
        <v>1</v>
      </c>
      <c r="O198" s="258">
        <v>1540843.93</v>
      </c>
      <c r="P198" s="46" t="s">
        <v>1900</v>
      </c>
      <c r="Q198" s="46" t="s">
        <v>1900</v>
      </c>
      <c r="R198" s="46" t="s">
        <v>1900</v>
      </c>
    </row>
    <row r="199" spans="1:18" ht="18.75" customHeight="1">
      <c r="A199" s="247" t="s">
        <v>1084</v>
      </c>
      <c r="B199" s="248">
        <v>17</v>
      </c>
      <c r="C199" s="248" t="s">
        <v>1083</v>
      </c>
      <c r="D199" s="250" t="s">
        <v>1900</v>
      </c>
      <c r="E199" s="46" t="s">
        <v>1900</v>
      </c>
      <c r="F199" s="249">
        <v>205694517.62246847</v>
      </c>
      <c r="G199" s="249">
        <v>157018.71574234235</v>
      </c>
      <c r="H199" s="46">
        <v>3</v>
      </c>
      <c r="I199" s="46">
        <v>3.6</v>
      </c>
      <c r="J199" s="46">
        <v>0</v>
      </c>
      <c r="K199" s="258">
        <v>9245134.8300000001</v>
      </c>
      <c r="L199" s="46">
        <v>0</v>
      </c>
      <c r="M199" s="258">
        <v>7547042.9500000002</v>
      </c>
      <c r="N199" s="46">
        <v>0</v>
      </c>
      <c r="O199" s="258">
        <v>520000</v>
      </c>
      <c r="P199" s="46" t="s">
        <v>1900</v>
      </c>
      <c r="Q199" s="46" t="s">
        <v>1900</v>
      </c>
      <c r="R199" s="46" t="s">
        <v>1900</v>
      </c>
    </row>
    <row r="200" spans="1:18" ht="18.75" customHeight="1">
      <c r="A200" s="247" t="s">
        <v>993</v>
      </c>
      <c r="B200" s="248">
        <v>281</v>
      </c>
      <c r="C200" s="248" t="s">
        <v>992</v>
      </c>
      <c r="D200" s="250" t="s">
        <v>1900</v>
      </c>
      <c r="E200" s="46" t="s">
        <v>1900</v>
      </c>
      <c r="F200" s="249">
        <v>7705192.4814096745</v>
      </c>
      <c r="G200" s="249">
        <v>220148.35661170498</v>
      </c>
      <c r="H200" s="46">
        <v>3</v>
      </c>
      <c r="I200" s="46">
        <v>3</v>
      </c>
      <c r="J200" s="46">
        <v>0</v>
      </c>
      <c r="K200" s="258">
        <v>0</v>
      </c>
      <c r="L200" s="46">
        <v>1</v>
      </c>
      <c r="M200" s="258">
        <v>90513.05</v>
      </c>
      <c r="N200" s="46">
        <v>0</v>
      </c>
      <c r="O200" s="258">
        <v>0</v>
      </c>
      <c r="P200" s="46" t="s">
        <v>1900</v>
      </c>
      <c r="Q200" s="46" t="s">
        <v>1900</v>
      </c>
      <c r="R200" s="46" t="s">
        <v>1900</v>
      </c>
    </row>
    <row r="201" spans="1:18" ht="18.75" customHeight="1">
      <c r="A201" s="247" t="s">
        <v>1087</v>
      </c>
      <c r="B201" s="248">
        <v>30</v>
      </c>
      <c r="C201" s="248" t="s">
        <v>1086</v>
      </c>
      <c r="D201" s="250" t="s">
        <v>1900</v>
      </c>
      <c r="E201" s="46" t="s">
        <v>1900</v>
      </c>
      <c r="F201" s="249">
        <v>213403226.485587</v>
      </c>
      <c r="G201" s="249">
        <v>154752.15843769905</v>
      </c>
      <c r="H201" s="46">
        <v>2</v>
      </c>
      <c r="I201" s="46">
        <v>3.8</v>
      </c>
      <c r="J201" s="46">
        <v>0</v>
      </c>
      <c r="K201" s="258">
        <v>1457987.4</v>
      </c>
      <c r="L201" s="46">
        <v>0</v>
      </c>
      <c r="M201" s="258">
        <v>0</v>
      </c>
      <c r="N201" s="46">
        <v>0</v>
      </c>
      <c r="O201" s="258">
        <v>7972694.6499999985</v>
      </c>
      <c r="P201" s="46" t="s">
        <v>1900</v>
      </c>
      <c r="Q201" s="46" t="s">
        <v>1901</v>
      </c>
      <c r="R201" s="46" t="s">
        <v>1900</v>
      </c>
    </row>
    <row r="202" spans="1:18" ht="18.75" customHeight="1">
      <c r="A202" s="247" t="s">
        <v>1100</v>
      </c>
      <c r="B202" s="248">
        <v>76</v>
      </c>
      <c r="C202" s="248" t="s">
        <v>1099</v>
      </c>
      <c r="D202" s="250" t="s">
        <v>1900</v>
      </c>
      <c r="E202" s="46" t="s">
        <v>1900</v>
      </c>
      <c r="F202" s="249">
        <v>174239829.66725999</v>
      </c>
      <c r="G202" s="249">
        <v>159268.58287683729</v>
      </c>
      <c r="H202" s="46">
        <v>2.88</v>
      </c>
      <c r="I202" s="46">
        <v>3.25</v>
      </c>
      <c r="J202" s="46">
        <v>0</v>
      </c>
      <c r="K202" s="258">
        <v>1591050.02</v>
      </c>
      <c r="L202" s="46">
        <v>0</v>
      </c>
      <c r="M202" s="258">
        <v>556067.44999999995</v>
      </c>
      <c r="N202" s="46">
        <v>0</v>
      </c>
      <c r="O202" s="258">
        <v>30228860.490000002</v>
      </c>
      <c r="P202" s="46" t="s">
        <v>1900</v>
      </c>
      <c r="Q202" s="46" t="s">
        <v>1901</v>
      </c>
      <c r="R202" s="46" t="s">
        <v>1900</v>
      </c>
    </row>
    <row r="203" spans="1:18" ht="18.75" customHeight="1">
      <c r="A203" s="247" t="s">
        <v>1104</v>
      </c>
      <c r="B203" s="248">
        <v>152</v>
      </c>
      <c r="C203" s="248" t="s">
        <v>1103</v>
      </c>
      <c r="D203" s="250" t="s">
        <v>1900</v>
      </c>
      <c r="E203" s="46" t="s">
        <v>1900</v>
      </c>
      <c r="F203" s="249">
        <v>21125841.386751853</v>
      </c>
      <c r="G203" s="249">
        <v>140838.94257834568</v>
      </c>
      <c r="H203" s="46">
        <v>3</v>
      </c>
      <c r="I203" s="46" t="s">
        <v>1920</v>
      </c>
      <c r="J203" s="46">
        <v>0</v>
      </c>
      <c r="K203" s="258">
        <v>0</v>
      </c>
      <c r="L203" s="46">
        <v>0</v>
      </c>
      <c r="M203" s="258">
        <v>46197.71</v>
      </c>
      <c r="N203" s="46">
        <v>0</v>
      </c>
      <c r="O203" s="258">
        <v>436421.18</v>
      </c>
      <c r="P203" s="46" t="s">
        <v>1900</v>
      </c>
      <c r="Q203" s="46" t="s">
        <v>1901</v>
      </c>
      <c r="R203" s="46" t="s">
        <v>1900</v>
      </c>
    </row>
    <row r="204" spans="1:18" ht="18.75" customHeight="1">
      <c r="A204" s="247" t="s">
        <v>1554</v>
      </c>
      <c r="B204" s="248">
        <v>266</v>
      </c>
      <c r="C204" s="248" t="s">
        <v>1553</v>
      </c>
      <c r="D204" s="250" t="s">
        <v>1900</v>
      </c>
      <c r="E204" s="46" t="s">
        <v>1900</v>
      </c>
      <c r="F204" s="249">
        <v>41092869.816536523</v>
      </c>
      <c r="G204" s="249">
        <v>164371.47926614608</v>
      </c>
      <c r="H204" s="46">
        <v>3</v>
      </c>
      <c r="I204" s="46">
        <v>3</v>
      </c>
      <c r="J204" s="46">
        <v>1</v>
      </c>
      <c r="K204" s="258">
        <v>2013439</v>
      </c>
      <c r="L204" s="46">
        <v>1</v>
      </c>
      <c r="M204" s="258">
        <v>15704</v>
      </c>
      <c r="N204" s="46">
        <v>3</v>
      </c>
      <c r="O204" s="258">
        <v>23242755.91</v>
      </c>
      <c r="P204" s="46" t="s">
        <v>1900</v>
      </c>
      <c r="Q204" s="46" t="s">
        <v>1901</v>
      </c>
      <c r="R204" s="46" t="s">
        <v>1900</v>
      </c>
    </row>
    <row r="205" spans="1:18" ht="18.75" customHeight="1">
      <c r="A205" s="247" t="s">
        <v>2354</v>
      </c>
      <c r="B205" s="248">
        <v>101</v>
      </c>
      <c r="C205" s="248" t="s">
        <v>1117</v>
      </c>
      <c r="D205" s="250" t="s">
        <v>1900</v>
      </c>
      <c r="E205" s="46" t="s">
        <v>1900</v>
      </c>
      <c r="F205" s="249">
        <v>104947783.24940726</v>
      </c>
      <c r="G205" s="249">
        <v>168726.33962927212</v>
      </c>
      <c r="H205" s="46">
        <v>1</v>
      </c>
      <c r="I205" s="46">
        <v>3.5</v>
      </c>
      <c r="J205" s="46">
        <v>0</v>
      </c>
      <c r="K205" s="258">
        <v>9050000</v>
      </c>
      <c r="L205" s="46">
        <v>0</v>
      </c>
      <c r="M205" s="258">
        <v>0</v>
      </c>
      <c r="N205" s="46">
        <v>0</v>
      </c>
      <c r="O205" s="258">
        <v>0</v>
      </c>
      <c r="P205" s="46" t="s">
        <v>1900</v>
      </c>
      <c r="Q205" s="46" t="s">
        <v>1900</v>
      </c>
      <c r="R205" s="46" t="s">
        <v>1900</v>
      </c>
    </row>
    <row r="206" spans="1:18" ht="18.75" customHeight="1">
      <c r="A206" s="247" t="s">
        <v>636</v>
      </c>
      <c r="B206" s="248">
        <v>264</v>
      </c>
      <c r="C206" s="248" t="s">
        <v>635</v>
      </c>
      <c r="D206" s="250" t="s">
        <v>1900</v>
      </c>
      <c r="E206" s="46" t="s">
        <v>1900</v>
      </c>
      <c r="F206" s="249">
        <v>15855050.006094884</v>
      </c>
      <c r="G206" s="249">
        <v>146806.01857495264</v>
      </c>
      <c r="H206" s="46">
        <v>3</v>
      </c>
      <c r="I206" s="46">
        <v>3</v>
      </c>
      <c r="J206" s="46">
        <v>0</v>
      </c>
      <c r="K206" s="258">
        <v>0</v>
      </c>
      <c r="L206" s="46">
        <v>6</v>
      </c>
      <c r="M206" s="258">
        <v>1057961.49</v>
      </c>
      <c r="N206" s="46">
        <v>2</v>
      </c>
      <c r="O206" s="258">
        <v>2332978.08</v>
      </c>
      <c r="P206" s="46" t="s">
        <v>1900</v>
      </c>
      <c r="Q206" s="46" t="s">
        <v>1901</v>
      </c>
      <c r="R206" s="46" t="s">
        <v>1900</v>
      </c>
    </row>
    <row r="207" spans="1:18" ht="18.75" customHeight="1">
      <c r="A207" s="247" t="s">
        <v>680</v>
      </c>
      <c r="B207" s="248">
        <v>286</v>
      </c>
      <c r="C207" s="248" t="s">
        <v>679</v>
      </c>
      <c r="D207" s="250" t="s">
        <v>1900</v>
      </c>
      <c r="E207" s="46" t="s">
        <v>1900</v>
      </c>
      <c r="F207" s="249">
        <v>33733089.689975776</v>
      </c>
      <c r="G207" s="249">
        <v>150594.15040167756</v>
      </c>
      <c r="H207" s="46">
        <v>3</v>
      </c>
      <c r="I207" s="46" t="s">
        <v>1920</v>
      </c>
      <c r="J207" s="46">
        <v>1</v>
      </c>
      <c r="K207" s="258">
        <v>2013439</v>
      </c>
      <c r="L207" s="46">
        <v>2</v>
      </c>
      <c r="M207" s="258">
        <v>184972.83000000002</v>
      </c>
      <c r="N207" s="46">
        <v>2</v>
      </c>
      <c r="O207" s="258">
        <v>26020725.379999999</v>
      </c>
      <c r="P207" s="46" t="s">
        <v>1900</v>
      </c>
      <c r="Q207" s="46" t="s">
        <v>1901</v>
      </c>
      <c r="R207" s="46" t="s">
        <v>1900</v>
      </c>
    </row>
    <row r="208" spans="1:18" ht="18.75" customHeight="1">
      <c r="A208" s="247" t="s">
        <v>935</v>
      </c>
      <c r="B208" s="248">
        <v>1</v>
      </c>
      <c r="C208" s="248" t="s">
        <v>934</v>
      </c>
      <c r="D208" s="250" t="s">
        <v>1900</v>
      </c>
      <c r="E208" s="46" t="s">
        <v>1900</v>
      </c>
      <c r="F208" s="249">
        <v>29304734.304868586</v>
      </c>
      <c r="G208" s="249">
        <v>232577.25638784593</v>
      </c>
      <c r="H208" s="46" t="s">
        <v>1920</v>
      </c>
      <c r="I208" s="46">
        <v>3</v>
      </c>
      <c r="J208" s="46">
        <v>0</v>
      </c>
      <c r="K208" s="258">
        <v>0</v>
      </c>
      <c r="L208" s="46">
        <v>0</v>
      </c>
      <c r="M208" s="258">
        <v>751240</v>
      </c>
      <c r="N208" s="46">
        <v>0</v>
      </c>
      <c r="O208" s="258">
        <v>22033130.52</v>
      </c>
      <c r="P208" s="46" t="s">
        <v>1900</v>
      </c>
      <c r="Q208" s="46" t="s">
        <v>1901</v>
      </c>
      <c r="R208" s="46" t="s">
        <v>1900</v>
      </c>
    </row>
    <row r="209" spans="1:18" ht="18.75" customHeight="1">
      <c r="A209" s="247" t="s">
        <v>1159</v>
      </c>
      <c r="B209" s="248">
        <v>337</v>
      </c>
      <c r="C209" s="248" t="s">
        <v>1158</v>
      </c>
      <c r="D209" s="250" t="s">
        <v>1900</v>
      </c>
      <c r="E209" s="46" t="s">
        <v>1900</v>
      </c>
      <c r="F209" s="249">
        <v>38826641.44577568</v>
      </c>
      <c r="G209" s="249">
        <v>206524.68854136</v>
      </c>
      <c r="H209" s="46" t="s">
        <v>1920</v>
      </c>
      <c r="I209" s="46">
        <v>3</v>
      </c>
      <c r="J209" s="46">
        <v>0</v>
      </c>
      <c r="K209" s="258">
        <v>0</v>
      </c>
      <c r="L209" s="46">
        <v>2</v>
      </c>
      <c r="M209" s="258">
        <v>169117.05</v>
      </c>
      <c r="N209" s="46">
        <v>2</v>
      </c>
      <c r="O209" s="258">
        <v>504919.25</v>
      </c>
      <c r="P209" s="46" t="s">
        <v>1900</v>
      </c>
      <c r="Q209" s="46" t="s">
        <v>1901</v>
      </c>
      <c r="R209" s="46" t="s">
        <v>1900</v>
      </c>
    </row>
    <row r="210" spans="1:18" ht="18.75" customHeight="1">
      <c r="A210" s="247" t="s">
        <v>1164</v>
      </c>
      <c r="B210" s="248">
        <v>292</v>
      </c>
      <c r="C210" s="248" t="s">
        <v>1163</v>
      </c>
      <c r="D210" s="250" t="s">
        <v>1900</v>
      </c>
      <c r="E210" s="46" t="s">
        <v>1900</v>
      </c>
      <c r="F210" s="249">
        <v>11241235.889321286</v>
      </c>
      <c r="G210" s="249">
        <v>204386.10707856884</v>
      </c>
      <c r="H210" s="46">
        <v>3</v>
      </c>
      <c r="I210" s="46">
        <v>1</v>
      </c>
      <c r="J210" s="46">
        <v>0</v>
      </c>
      <c r="K210" s="258">
        <v>0</v>
      </c>
      <c r="L210" s="46">
        <v>7</v>
      </c>
      <c r="M210" s="258">
        <v>6090022.9000000004</v>
      </c>
      <c r="N210" s="46">
        <v>2</v>
      </c>
      <c r="O210" s="258">
        <v>5271924.13</v>
      </c>
      <c r="P210" s="46" t="s">
        <v>1900</v>
      </c>
      <c r="Q210" s="46" t="s">
        <v>1901</v>
      </c>
      <c r="R210" s="46" t="s">
        <v>1900</v>
      </c>
    </row>
    <row r="211" spans="1:18" ht="18.75" customHeight="1">
      <c r="A211" s="247" t="s">
        <v>1320</v>
      </c>
      <c r="B211" s="248">
        <v>149</v>
      </c>
      <c r="C211" s="248" t="s">
        <v>1319</v>
      </c>
      <c r="D211" s="250" t="s">
        <v>1900</v>
      </c>
      <c r="E211" s="46" t="s">
        <v>1900</v>
      </c>
      <c r="F211" s="249">
        <v>260507341.53719333</v>
      </c>
      <c r="G211" s="249">
        <v>161404.79649144568</v>
      </c>
      <c r="H211" s="46">
        <v>2.75</v>
      </c>
      <c r="I211" s="46">
        <v>3</v>
      </c>
      <c r="J211" s="46">
        <v>0</v>
      </c>
      <c r="K211" s="258">
        <v>15048000</v>
      </c>
      <c r="L211" s="46">
        <v>0</v>
      </c>
      <c r="M211" s="258">
        <v>4682420.84</v>
      </c>
      <c r="N211" s="46">
        <v>0</v>
      </c>
      <c r="O211" s="258">
        <v>8756037.1899999995</v>
      </c>
      <c r="P211" s="46" t="s">
        <v>1900</v>
      </c>
      <c r="Q211" s="46" t="s">
        <v>1900</v>
      </c>
      <c r="R211" s="46" t="s">
        <v>1900</v>
      </c>
    </row>
    <row r="212" spans="1:18" ht="18.75" customHeight="1">
      <c r="A212" s="247" t="s">
        <v>1349</v>
      </c>
      <c r="B212" s="248">
        <v>37</v>
      </c>
      <c r="C212" s="248" t="s">
        <v>1348</v>
      </c>
      <c r="D212" s="250" t="s">
        <v>1900</v>
      </c>
      <c r="E212" s="46" t="s">
        <v>1900</v>
      </c>
      <c r="F212" s="249">
        <v>150516483.94160521</v>
      </c>
      <c r="G212" s="249">
        <v>152963.90644472075</v>
      </c>
      <c r="H212" s="46">
        <v>2.5499999999999998</v>
      </c>
      <c r="I212" s="46">
        <v>5</v>
      </c>
      <c r="J212" s="46">
        <v>0</v>
      </c>
      <c r="K212" s="258">
        <v>627405.18999999994</v>
      </c>
      <c r="L212" s="46">
        <v>0</v>
      </c>
      <c r="M212" s="258">
        <v>10935382.25</v>
      </c>
      <c r="N212" s="46">
        <v>0</v>
      </c>
      <c r="O212" s="258">
        <v>71509833.5</v>
      </c>
      <c r="P212" s="46" t="s">
        <v>1900</v>
      </c>
      <c r="Q212" s="46" t="s">
        <v>1901</v>
      </c>
      <c r="R212" s="46" t="s">
        <v>1900</v>
      </c>
    </row>
    <row r="213" spans="1:18" ht="18.75" customHeight="1">
      <c r="A213" s="247" t="s">
        <v>1392</v>
      </c>
      <c r="B213" s="248">
        <v>18</v>
      </c>
      <c r="C213" s="248" t="s">
        <v>1391</v>
      </c>
      <c r="D213" s="250" t="s">
        <v>1900</v>
      </c>
      <c r="E213" s="46" t="s">
        <v>1900</v>
      </c>
      <c r="F213" s="249">
        <v>188674009.2116527</v>
      </c>
      <c r="G213" s="249">
        <v>158416.46449341116</v>
      </c>
      <c r="H213" s="46">
        <v>2.92</v>
      </c>
      <c r="I213" s="46">
        <v>4.16</v>
      </c>
      <c r="J213" s="46">
        <v>0</v>
      </c>
      <c r="K213" s="258">
        <v>754034.28</v>
      </c>
      <c r="L213" s="46">
        <v>0</v>
      </c>
      <c r="M213" s="258">
        <v>5466395.3300000001</v>
      </c>
      <c r="N213" s="46">
        <v>0</v>
      </c>
      <c r="O213" s="258">
        <v>95509654.230000004</v>
      </c>
      <c r="P213" s="46" t="s">
        <v>1900</v>
      </c>
      <c r="Q213" s="46" t="s">
        <v>1901</v>
      </c>
      <c r="R213" s="46" t="s">
        <v>1900</v>
      </c>
    </row>
    <row r="214" spans="1:18" ht="18.75" customHeight="1">
      <c r="A214" s="247" t="s">
        <v>1396</v>
      </c>
      <c r="B214" s="248">
        <v>19</v>
      </c>
      <c r="C214" s="248" t="s">
        <v>1395</v>
      </c>
      <c r="D214" s="250" t="s">
        <v>1900</v>
      </c>
      <c r="E214" s="46" t="s">
        <v>1900</v>
      </c>
      <c r="F214" s="249">
        <v>92834539.912510931</v>
      </c>
      <c r="G214" s="249">
        <v>160613.39085209504</v>
      </c>
      <c r="H214" s="46">
        <v>3</v>
      </c>
      <c r="I214" s="46" t="s">
        <v>1920</v>
      </c>
      <c r="J214" s="46">
        <v>0</v>
      </c>
      <c r="K214" s="258">
        <v>0</v>
      </c>
      <c r="L214" s="46">
        <v>0</v>
      </c>
      <c r="M214" s="258">
        <v>6237</v>
      </c>
      <c r="N214" s="46">
        <v>0</v>
      </c>
      <c r="O214" s="258">
        <v>36120900</v>
      </c>
      <c r="P214" s="46" t="s">
        <v>1900</v>
      </c>
      <c r="Q214" s="46" t="s">
        <v>1901</v>
      </c>
      <c r="R214" s="46" t="s">
        <v>1900</v>
      </c>
    </row>
    <row r="215" spans="1:18" ht="18.75" customHeight="1">
      <c r="A215" s="247" t="s">
        <v>1431</v>
      </c>
      <c r="B215" s="248">
        <v>38</v>
      </c>
      <c r="C215" s="248" t="s">
        <v>1430</v>
      </c>
      <c r="D215" s="250" t="s">
        <v>1900</v>
      </c>
      <c r="E215" s="46" t="s">
        <v>1900</v>
      </c>
      <c r="F215" s="249">
        <v>264583739.30362993</v>
      </c>
      <c r="G215" s="249">
        <v>173383.8396485124</v>
      </c>
      <c r="H215" s="46">
        <v>3</v>
      </c>
      <c r="I215" s="46">
        <v>3.16</v>
      </c>
      <c r="J215" s="46">
        <v>0</v>
      </c>
      <c r="K215" s="258">
        <v>25775282.02</v>
      </c>
      <c r="L215" s="46">
        <v>0</v>
      </c>
      <c r="M215" s="258">
        <v>19092048.289999999</v>
      </c>
      <c r="N215" s="46">
        <v>0</v>
      </c>
      <c r="O215" s="258">
        <v>4741334.51</v>
      </c>
      <c r="P215" s="46" t="s">
        <v>1901</v>
      </c>
      <c r="Q215" s="46" t="s">
        <v>1901</v>
      </c>
      <c r="R215" s="46" t="s">
        <v>1900</v>
      </c>
    </row>
    <row r="216" spans="1:18" ht="18.75" customHeight="1">
      <c r="A216" s="247" t="s">
        <v>1465</v>
      </c>
      <c r="B216" s="248">
        <v>27</v>
      </c>
      <c r="C216" s="248" t="s">
        <v>1464</v>
      </c>
      <c r="D216" s="250" t="s">
        <v>1900</v>
      </c>
      <c r="E216" s="46" t="s">
        <v>1900</v>
      </c>
      <c r="F216" s="249">
        <v>351414136.9761911</v>
      </c>
      <c r="G216" s="249">
        <v>181609.37311431064</v>
      </c>
      <c r="H216" s="46">
        <v>3.96</v>
      </c>
      <c r="I216" s="46">
        <v>3</v>
      </c>
      <c r="J216" s="46">
        <v>0</v>
      </c>
      <c r="K216" s="258">
        <v>40515439.5</v>
      </c>
      <c r="L216" s="46">
        <v>0</v>
      </c>
      <c r="M216" s="258">
        <v>9547979.2400000002</v>
      </c>
      <c r="N216" s="46">
        <v>0</v>
      </c>
      <c r="O216" s="258">
        <v>87724180.390000001</v>
      </c>
      <c r="P216" s="46" t="s">
        <v>1900</v>
      </c>
      <c r="Q216" s="46" t="s">
        <v>1901</v>
      </c>
      <c r="R216" s="46" t="s">
        <v>1900</v>
      </c>
    </row>
    <row r="217" spans="1:18" ht="18.75" customHeight="1">
      <c r="A217" s="247" t="s">
        <v>308</v>
      </c>
      <c r="B217" s="248">
        <v>154</v>
      </c>
      <c r="C217" s="248" t="s">
        <v>306</v>
      </c>
      <c r="D217" s="250" t="s">
        <v>1900</v>
      </c>
      <c r="E217" s="46" t="s">
        <v>1900</v>
      </c>
      <c r="F217" s="249">
        <v>17775730.186541717</v>
      </c>
      <c r="G217" s="249">
        <v>177757.30186541716</v>
      </c>
      <c r="H217" s="46">
        <v>3</v>
      </c>
      <c r="I217" s="46">
        <v>2.5</v>
      </c>
      <c r="J217" s="46">
        <v>0</v>
      </c>
      <c r="K217" s="258">
        <v>1800000</v>
      </c>
      <c r="L217" s="46">
        <v>0</v>
      </c>
      <c r="M217" s="258">
        <v>34657.550000000003</v>
      </c>
      <c r="N217" s="46">
        <v>0</v>
      </c>
      <c r="O217" s="258">
        <v>69352.7</v>
      </c>
      <c r="P217" s="46" t="s">
        <v>1900</v>
      </c>
      <c r="Q217" s="46" t="s">
        <v>1901</v>
      </c>
      <c r="R217" s="46" t="s">
        <v>1900</v>
      </c>
    </row>
    <row r="218" spans="1:18" ht="18.75" customHeight="1">
      <c r="A218" s="247" t="s">
        <v>1521</v>
      </c>
      <c r="B218" s="248">
        <v>97</v>
      </c>
      <c r="C218" s="248" t="s">
        <v>1520</v>
      </c>
      <c r="D218" s="250" t="s">
        <v>1954</v>
      </c>
      <c r="E218" s="46" t="s">
        <v>1900</v>
      </c>
      <c r="F218" s="249">
        <v>246995048.72164685</v>
      </c>
      <c r="G218" s="249">
        <v>168023.84266778696</v>
      </c>
      <c r="H218" s="46">
        <v>3.05</v>
      </c>
      <c r="I218" s="46">
        <v>4</v>
      </c>
      <c r="J218" s="46">
        <v>0</v>
      </c>
      <c r="K218" s="258">
        <v>9335911.7699999996</v>
      </c>
      <c r="L218" s="46">
        <v>0</v>
      </c>
      <c r="M218" s="258">
        <v>1587233.17</v>
      </c>
      <c r="N218" s="46">
        <v>0</v>
      </c>
      <c r="O218" s="258">
        <v>43318104.780000001</v>
      </c>
      <c r="P218" s="46" t="s">
        <v>1900</v>
      </c>
      <c r="Q218" s="46" t="s">
        <v>1901</v>
      </c>
      <c r="R218" s="46" t="s">
        <v>1900</v>
      </c>
    </row>
    <row r="219" spans="1:18" ht="18.75" customHeight="1">
      <c r="A219" s="247" t="s">
        <v>1583</v>
      </c>
      <c r="B219" s="248">
        <v>6</v>
      </c>
      <c r="C219" s="248" t="s">
        <v>1582</v>
      </c>
      <c r="D219" s="250" t="s">
        <v>1900</v>
      </c>
      <c r="E219" s="46" t="s">
        <v>1900</v>
      </c>
      <c r="F219" s="249">
        <v>237184950.39079493</v>
      </c>
      <c r="G219" s="249">
        <v>154921.58745316457</v>
      </c>
      <c r="H219" s="46">
        <v>2.84</v>
      </c>
      <c r="I219" s="46">
        <v>3</v>
      </c>
      <c r="J219" s="46">
        <v>0</v>
      </c>
      <c r="K219" s="258">
        <v>2240978.27</v>
      </c>
      <c r="L219" s="46">
        <v>0</v>
      </c>
      <c r="M219" s="258">
        <v>1436988.66</v>
      </c>
      <c r="N219" s="46">
        <v>0</v>
      </c>
      <c r="O219" s="258">
        <v>19013791.460000001</v>
      </c>
      <c r="P219" s="46" t="s">
        <v>1900</v>
      </c>
      <c r="Q219" s="46" t="s">
        <v>1901</v>
      </c>
      <c r="R219" s="46" t="s">
        <v>1900</v>
      </c>
    </row>
    <row r="220" spans="1:18" ht="18.75" customHeight="1">
      <c r="A220" s="247" t="s">
        <v>1587</v>
      </c>
      <c r="B220" s="248">
        <v>7</v>
      </c>
      <c r="C220" s="248" t="s">
        <v>1586</v>
      </c>
      <c r="D220" s="250" t="s">
        <v>1900</v>
      </c>
      <c r="E220" s="46" t="s">
        <v>1900</v>
      </c>
      <c r="F220" s="249">
        <v>46747298.065118141</v>
      </c>
      <c r="G220" s="249">
        <v>194780.40860465894</v>
      </c>
      <c r="H220" s="46">
        <v>2.12</v>
      </c>
      <c r="I220" s="46" t="s">
        <v>1920</v>
      </c>
      <c r="J220" s="46">
        <v>0</v>
      </c>
      <c r="K220" s="258">
        <v>0</v>
      </c>
      <c r="L220" s="46">
        <v>0</v>
      </c>
      <c r="M220" s="258">
        <v>405571.22</v>
      </c>
      <c r="N220" s="46">
        <v>0</v>
      </c>
      <c r="O220" s="258">
        <v>2179015.89</v>
      </c>
      <c r="P220" s="46" t="s">
        <v>1900</v>
      </c>
      <c r="Q220" s="46" t="s">
        <v>1901</v>
      </c>
      <c r="R220" s="46" t="s">
        <v>1900</v>
      </c>
    </row>
    <row r="221" spans="1:18" ht="18.75" customHeight="1">
      <c r="A221" s="247" t="s">
        <v>1592</v>
      </c>
      <c r="B221" s="248">
        <v>23</v>
      </c>
      <c r="C221" s="248" t="s">
        <v>1591</v>
      </c>
      <c r="D221" s="250" t="s">
        <v>1900</v>
      </c>
      <c r="E221" s="46" t="s">
        <v>1900</v>
      </c>
      <c r="F221" s="249">
        <v>326859358.843988</v>
      </c>
      <c r="G221" s="249">
        <v>175636.4099107942</v>
      </c>
      <c r="H221" s="46">
        <v>3</v>
      </c>
      <c r="I221" s="46">
        <v>3</v>
      </c>
      <c r="J221" s="46">
        <v>0</v>
      </c>
      <c r="K221" s="258">
        <v>2013439</v>
      </c>
      <c r="L221" s="46">
        <v>0</v>
      </c>
      <c r="M221" s="258">
        <v>9764612.2899999991</v>
      </c>
      <c r="N221" s="46">
        <v>0</v>
      </c>
      <c r="O221" s="258">
        <v>93028852.340000004</v>
      </c>
      <c r="P221" s="46" t="s">
        <v>1900</v>
      </c>
      <c r="Q221" s="46" t="s">
        <v>1901</v>
      </c>
      <c r="R221" s="46" t="s">
        <v>1900</v>
      </c>
    </row>
    <row r="222" spans="1:18" ht="18.75" customHeight="1">
      <c r="A222" s="247" t="s">
        <v>1130</v>
      </c>
      <c r="B222" s="248">
        <v>50</v>
      </c>
      <c r="C222" s="248" t="s">
        <v>1129</v>
      </c>
      <c r="D222" s="250" t="s">
        <v>1900</v>
      </c>
      <c r="E222" s="46" t="s">
        <v>1900</v>
      </c>
      <c r="F222" s="249">
        <v>89157532.883432209</v>
      </c>
      <c r="G222" s="249">
        <v>199012.35018623262</v>
      </c>
      <c r="H222" s="46">
        <v>3</v>
      </c>
      <c r="I222" s="46">
        <v>1</v>
      </c>
      <c r="J222" s="46">
        <v>0</v>
      </c>
      <c r="K222" s="258">
        <v>0</v>
      </c>
      <c r="L222" s="46">
        <v>0</v>
      </c>
      <c r="M222" s="258">
        <v>5667260.0599999996</v>
      </c>
      <c r="N222" s="46">
        <v>0</v>
      </c>
      <c r="O222" s="258">
        <v>0</v>
      </c>
      <c r="P222" s="46" t="s">
        <v>1900</v>
      </c>
      <c r="Q222" s="46" t="s">
        <v>1901</v>
      </c>
      <c r="R222" s="46" t="s">
        <v>1900</v>
      </c>
    </row>
    <row r="223" spans="1:18" ht="18.75" customHeight="1">
      <c r="A223" s="247" t="s">
        <v>1594</v>
      </c>
      <c r="B223" s="248">
        <v>62</v>
      </c>
      <c r="C223" s="248" t="s">
        <v>1593</v>
      </c>
      <c r="D223" s="250" t="s">
        <v>1900</v>
      </c>
      <c r="E223" s="46" t="s">
        <v>1900</v>
      </c>
      <c r="F223" s="249">
        <v>248165470.6663768</v>
      </c>
      <c r="G223" s="249">
        <v>163805.59119892857</v>
      </c>
      <c r="H223" s="46">
        <v>1.06</v>
      </c>
      <c r="I223" s="46">
        <v>1</v>
      </c>
      <c r="J223" s="46">
        <v>0</v>
      </c>
      <c r="K223" s="258">
        <v>8950000</v>
      </c>
      <c r="L223" s="46">
        <v>0</v>
      </c>
      <c r="M223" s="258">
        <v>3020743.49</v>
      </c>
      <c r="N223" s="46">
        <v>0</v>
      </c>
      <c r="O223" s="258">
        <v>39698301.130000003</v>
      </c>
      <c r="P223" s="46" t="s">
        <v>1900</v>
      </c>
      <c r="Q223" s="46" t="s">
        <v>1901</v>
      </c>
      <c r="R223" s="46" t="s">
        <v>1900</v>
      </c>
    </row>
    <row r="224" spans="1:18" ht="18.75" customHeight="1">
      <c r="A224" s="247" t="s">
        <v>440</v>
      </c>
      <c r="B224" s="248">
        <v>22</v>
      </c>
      <c r="C224" s="248" t="s">
        <v>439</v>
      </c>
      <c r="D224" s="250" t="s">
        <v>1900</v>
      </c>
      <c r="E224" s="46" t="s">
        <v>1900</v>
      </c>
      <c r="F224" s="249">
        <v>196264389.69723764</v>
      </c>
      <c r="G224" s="249">
        <v>181055.71005280226</v>
      </c>
      <c r="H224" s="46">
        <v>3</v>
      </c>
      <c r="I224" s="46">
        <v>3</v>
      </c>
      <c r="J224" s="46">
        <v>0</v>
      </c>
      <c r="K224" s="258">
        <v>4726074</v>
      </c>
      <c r="L224" s="46">
        <v>0</v>
      </c>
      <c r="M224" s="258">
        <v>1493302.8199999998</v>
      </c>
      <c r="N224" s="46">
        <v>0</v>
      </c>
      <c r="O224" s="258">
        <v>56033673.859999999</v>
      </c>
      <c r="P224" s="46" t="s">
        <v>1900</v>
      </c>
      <c r="Q224" s="46" t="s">
        <v>1900</v>
      </c>
      <c r="R224" s="46" t="s">
        <v>1900</v>
      </c>
    </row>
    <row r="225" spans="1:18" ht="18.75" customHeight="1">
      <c r="A225" s="247" t="s">
        <v>449</v>
      </c>
      <c r="B225" s="248">
        <v>187</v>
      </c>
      <c r="C225" s="248" t="s">
        <v>448</v>
      </c>
      <c r="D225" s="250" t="s">
        <v>1900</v>
      </c>
      <c r="E225" s="46" t="s">
        <v>1900</v>
      </c>
      <c r="F225" s="249">
        <v>30708864.152506191</v>
      </c>
      <c r="G225" s="249">
        <v>175479.2237286068</v>
      </c>
      <c r="H225" s="46">
        <v>3</v>
      </c>
      <c r="I225" s="46" t="s">
        <v>1920</v>
      </c>
      <c r="J225" s="46">
        <v>0</v>
      </c>
      <c r="K225" s="258">
        <v>0</v>
      </c>
      <c r="L225" s="46">
        <v>0</v>
      </c>
      <c r="M225" s="258">
        <v>495000</v>
      </c>
      <c r="N225" s="46">
        <v>0</v>
      </c>
      <c r="O225" s="258">
        <v>900172.45</v>
      </c>
      <c r="P225" s="46" t="s">
        <v>1900</v>
      </c>
      <c r="Q225" s="46" t="s">
        <v>1900</v>
      </c>
      <c r="R225" s="46" t="s">
        <v>1900</v>
      </c>
    </row>
    <row r="226" spans="1:18" ht="18.75" customHeight="1">
      <c r="A226" s="247" t="s">
        <v>1014</v>
      </c>
      <c r="B226" s="248">
        <v>262</v>
      </c>
      <c r="C226" s="248" t="s">
        <v>1013</v>
      </c>
      <c r="D226" s="250" t="s">
        <v>1900</v>
      </c>
      <c r="E226" s="46" t="s">
        <v>1900</v>
      </c>
      <c r="F226" s="249">
        <v>45504069.590406097</v>
      </c>
      <c r="G226" s="249">
        <v>120700.44984192599</v>
      </c>
      <c r="H226" s="46">
        <v>3</v>
      </c>
      <c r="I226" s="46">
        <v>3</v>
      </c>
      <c r="J226" s="46">
        <v>0</v>
      </c>
      <c r="K226" s="258">
        <v>1322163.77</v>
      </c>
      <c r="L226" s="46">
        <v>0</v>
      </c>
      <c r="M226" s="258">
        <v>4319813.53</v>
      </c>
      <c r="N226" s="46">
        <v>0</v>
      </c>
      <c r="O226" s="258">
        <v>13798803.390000001</v>
      </c>
      <c r="P226" s="46" t="s">
        <v>1900</v>
      </c>
      <c r="Q226" s="46" t="s">
        <v>1900</v>
      </c>
      <c r="R226" s="46" t="s">
        <v>1900</v>
      </c>
    </row>
    <row r="227" spans="1:18" ht="18.75" customHeight="1">
      <c r="A227" s="247" t="s">
        <v>721</v>
      </c>
      <c r="B227" s="248">
        <v>134</v>
      </c>
      <c r="C227" s="248" t="s">
        <v>720</v>
      </c>
      <c r="D227" s="250" t="s">
        <v>1900</v>
      </c>
      <c r="E227" s="46" t="s">
        <v>1900</v>
      </c>
      <c r="F227" s="249">
        <v>57135545.987315506</v>
      </c>
      <c r="G227" s="249">
        <v>134436.57879368355</v>
      </c>
      <c r="H227" s="46">
        <v>2</v>
      </c>
      <c r="I227" s="46">
        <v>3</v>
      </c>
      <c r="J227" s="46">
        <v>0</v>
      </c>
      <c r="K227" s="258">
        <v>0</v>
      </c>
      <c r="L227" s="46">
        <v>0</v>
      </c>
      <c r="M227" s="258">
        <v>1151970.75</v>
      </c>
      <c r="N227" s="46">
        <v>0</v>
      </c>
      <c r="O227" s="258">
        <v>221800</v>
      </c>
      <c r="P227" s="46" t="s">
        <v>1900</v>
      </c>
      <c r="Q227" s="46" t="s">
        <v>1900</v>
      </c>
      <c r="R227" s="46" t="s">
        <v>1900</v>
      </c>
    </row>
    <row r="228" spans="1:18" ht="18.75" customHeight="1">
      <c r="A228" s="247" t="s">
        <v>731</v>
      </c>
      <c r="B228" s="248">
        <v>176</v>
      </c>
      <c r="C228" s="248" t="s">
        <v>730</v>
      </c>
      <c r="D228" s="250" t="s">
        <v>1900</v>
      </c>
      <c r="E228" s="46" t="s">
        <v>1900</v>
      </c>
      <c r="F228" s="249">
        <v>17570176.262266282</v>
      </c>
      <c r="G228" s="249">
        <v>183022.6693986071</v>
      </c>
      <c r="H228" s="46">
        <v>3</v>
      </c>
      <c r="I228" s="46" t="s">
        <v>1920</v>
      </c>
      <c r="J228" s="46">
        <v>0</v>
      </c>
      <c r="K228" s="258">
        <v>4335602.7699999996</v>
      </c>
      <c r="L228" s="46">
        <v>0</v>
      </c>
      <c r="M228" s="258">
        <v>250000</v>
      </c>
      <c r="N228" s="46">
        <v>0</v>
      </c>
      <c r="O228" s="258">
        <v>25372.7</v>
      </c>
      <c r="P228" s="46" t="s">
        <v>1900</v>
      </c>
      <c r="Q228" s="46" t="s">
        <v>1900</v>
      </c>
      <c r="R228" s="46" t="s">
        <v>1900</v>
      </c>
    </row>
    <row r="229" spans="1:18" ht="18.75" customHeight="1">
      <c r="A229" s="247" t="s">
        <v>874</v>
      </c>
      <c r="B229" s="248">
        <v>15</v>
      </c>
      <c r="C229" s="248" t="s">
        <v>873</v>
      </c>
      <c r="D229" s="250" t="s">
        <v>1900</v>
      </c>
      <c r="E229" s="46" t="s">
        <v>1900</v>
      </c>
      <c r="F229" s="249">
        <v>100546789.43303481</v>
      </c>
      <c r="G229" s="249">
        <v>165373.00893591251</v>
      </c>
      <c r="H229" s="46">
        <v>3</v>
      </c>
      <c r="I229" s="46">
        <v>1</v>
      </c>
      <c r="J229" s="46">
        <v>0</v>
      </c>
      <c r="K229" s="258">
        <v>2200385.5300000003</v>
      </c>
      <c r="L229" s="46">
        <v>0</v>
      </c>
      <c r="M229" s="258">
        <v>1556200</v>
      </c>
      <c r="N229" s="46">
        <v>0</v>
      </c>
      <c r="O229" s="258">
        <v>1202800</v>
      </c>
      <c r="P229" s="46" t="s">
        <v>1900</v>
      </c>
      <c r="Q229" s="46" t="s">
        <v>1900</v>
      </c>
      <c r="R229" s="46" t="s">
        <v>1900</v>
      </c>
    </row>
    <row r="230" spans="1:18" ht="18.75" customHeight="1">
      <c r="A230" s="247" t="s">
        <v>824</v>
      </c>
      <c r="B230" s="248">
        <v>111</v>
      </c>
      <c r="C230" s="248" t="s">
        <v>823</v>
      </c>
      <c r="D230" s="250" t="s">
        <v>1900</v>
      </c>
      <c r="E230" s="46" t="s">
        <v>1900</v>
      </c>
      <c r="F230" s="249">
        <v>164416470.88046628</v>
      </c>
      <c r="G230" s="249">
        <v>135099.8117341547</v>
      </c>
      <c r="H230" s="46">
        <v>1.85</v>
      </c>
      <c r="I230" s="46">
        <v>3.2</v>
      </c>
      <c r="J230" s="46">
        <v>0</v>
      </c>
      <c r="K230" s="258">
        <v>0</v>
      </c>
      <c r="L230" s="46">
        <v>0</v>
      </c>
      <c r="M230" s="258">
        <v>3154768.4699999997</v>
      </c>
      <c r="N230" s="46">
        <v>0</v>
      </c>
      <c r="O230" s="258">
        <v>1474798.39</v>
      </c>
      <c r="P230" s="46" t="s">
        <v>1900</v>
      </c>
      <c r="Q230" s="46" t="s">
        <v>1900</v>
      </c>
      <c r="R230" s="46" t="s">
        <v>1900</v>
      </c>
    </row>
    <row r="231" spans="1:18" ht="18.75" customHeight="1">
      <c r="A231" s="247" t="s">
        <v>1333</v>
      </c>
      <c r="B231" s="248">
        <v>340</v>
      </c>
      <c r="C231" s="248" t="s">
        <v>1332</v>
      </c>
      <c r="D231" s="250" t="s">
        <v>1900</v>
      </c>
      <c r="E231" s="46" t="s">
        <v>1900</v>
      </c>
      <c r="F231" s="249">
        <v>17282213.909463592</v>
      </c>
      <c r="G231" s="249">
        <v>138257.71127570875</v>
      </c>
      <c r="H231" s="46">
        <v>3</v>
      </c>
      <c r="I231" s="46">
        <v>2</v>
      </c>
      <c r="J231" s="46">
        <v>0</v>
      </c>
      <c r="K231" s="258">
        <v>0</v>
      </c>
      <c r="L231" s="46">
        <v>0</v>
      </c>
      <c r="M231" s="258">
        <v>0</v>
      </c>
      <c r="N231" s="46">
        <v>0</v>
      </c>
      <c r="O231" s="258">
        <v>0</v>
      </c>
      <c r="P231" s="46" t="s">
        <v>1900</v>
      </c>
      <c r="Q231" s="46" t="s">
        <v>1900</v>
      </c>
      <c r="R231" s="46" t="s">
        <v>1900</v>
      </c>
    </row>
    <row r="232" spans="1:18" ht="18.75" customHeight="1">
      <c r="A232" s="247" t="s">
        <v>1434</v>
      </c>
      <c r="B232" s="248">
        <v>377</v>
      </c>
      <c r="C232" s="248" t="s">
        <v>1433</v>
      </c>
      <c r="D232" s="250" t="s">
        <v>1900</v>
      </c>
      <c r="E232" s="46" t="s">
        <v>1900</v>
      </c>
      <c r="F232" s="249">
        <v>266097575.8485229</v>
      </c>
      <c r="G232" s="249">
        <v>400749.36121765495</v>
      </c>
      <c r="H232" s="46">
        <v>3</v>
      </c>
      <c r="I232" s="46">
        <v>3.8</v>
      </c>
      <c r="J232" s="46">
        <v>1</v>
      </c>
      <c r="K232" s="258">
        <v>57650</v>
      </c>
      <c r="L232" s="46">
        <v>5</v>
      </c>
      <c r="M232" s="258">
        <v>1183440.7800000003</v>
      </c>
      <c r="N232" s="46">
        <v>3</v>
      </c>
      <c r="O232" s="258">
        <v>17440149.210000001</v>
      </c>
      <c r="P232" s="46" t="s">
        <v>1900</v>
      </c>
      <c r="Q232" s="46" t="s">
        <v>1900</v>
      </c>
      <c r="R232" s="46" t="s">
        <v>1900</v>
      </c>
    </row>
    <row r="233" spans="1:18" ht="18.75" customHeight="1">
      <c r="A233" s="247" t="s">
        <v>1166</v>
      </c>
      <c r="B233" s="248">
        <v>81</v>
      </c>
      <c r="C233" s="248" t="s">
        <v>1165</v>
      </c>
      <c r="D233" s="250" t="s">
        <v>1900</v>
      </c>
      <c r="E233" s="46" t="s">
        <v>1900</v>
      </c>
      <c r="F233" s="249">
        <v>222093395.18123254</v>
      </c>
      <c r="G233" s="249">
        <v>174601.72577140923</v>
      </c>
      <c r="H233" s="46">
        <v>2.25</v>
      </c>
      <c r="I233" s="46">
        <v>3</v>
      </c>
      <c r="J233" s="46">
        <v>0</v>
      </c>
      <c r="K233" s="258">
        <v>267000</v>
      </c>
      <c r="L233" s="46">
        <v>0</v>
      </c>
      <c r="M233" s="258">
        <v>3109554.02</v>
      </c>
      <c r="N233" s="46">
        <v>0</v>
      </c>
      <c r="O233" s="258">
        <v>1000000</v>
      </c>
      <c r="P233" s="46" t="s">
        <v>1900</v>
      </c>
      <c r="Q233" s="46" t="s">
        <v>1900</v>
      </c>
      <c r="R233" s="46" t="s">
        <v>1900</v>
      </c>
    </row>
    <row r="234" spans="1:18" ht="18.75" customHeight="1">
      <c r="A234" s="247" t="s">
        <v>1172</v>
      </c>
      <c r="B234" s="248">
        <v>296</v>
      </c>
      <c r="C234" s="248" t="s">
        <v>1171</v>
      </c>
      <c r="D234" s="250" t="s">
        <v>1900</v>
      </c>
      <c r="E234" s="46" t="s">
        <v>1900</v>
      </c>
      <c r="F234" s="249">
        <v>9088146.972164765</v>
      </c>
      <c r="G234" s="249">
        <v>197568.41243836447</v>
      </c>
      <c r="H234" s="46">
        <v>2</v>
      </c>
      <c r="I234" s="46">
        <v>3</v>
      </c>
      <c r="J234" s="46">
        <v>0</v>
      </c>
      <c r="K234" s="258">
        <v>0</v>
      </c>
      <c r="L234" s="46">
        <v>0</v>
      </c>
      <c r="M234" s="258">
        <v>446276.79000000004</v>
      </c>
      <c r="N234" s="46">
        <v>0</v>
      </c>
      <c r="O234" s="258">
        <v>0</v>
      </c>
      <c r="P234" s="46" t="s">
        <v>1900</v>
      </c>
      <c r="Q234" s="46" t="s">
        <v>1900</v>
      </c>
      <c r="R234" s="46" t="s">
        <v>1900</v>
      </c>
    </row>
    <row r="235" spans="1:18" ht="18.75" customHeight="1">
      <c r="A235" s="247" t="s">
        <v>1175</v>
      </c>
      <c r="B235" s="248">
        <v>297</v>
      </c>
      <c r="C235" s="248" t="s">
        <v>1174</v>
      </c>
      <c r="D235" s="250" t="s">
        <v>1900</v>
      </c>
      <c r="E235" s="46" t="s">
        <v>1900</v>
      </c>
      <c r="F235" s="249">
        <v>12946286.018374383</v>
      </c>
      <c r="G235" s="249">
        <v>253848.74545832124</v>
      </c>
      <c r="H235" s="46">
        <v>2</v>
      </c>
      <c r="I235" s="46">
        <v>3</v>
      </c>
      <c r="J235" s="46">
        <v>0</v>
      </c>
      <c r="K235" s="258">
        <v>0</v>
      </c>
      <c r="L235" s="46">
        <v>0</v>
      </c>
      <c r="M235" s="258">
        <v>2103483.91</v>
      </c>
      <c r="N235" s="46">
        <v>0</v>
      </c>
      <c r="O235" s="258">
        <v>0</v>
      </c>
      <c r="P235" s="46" t="s">
        <v>1900</v>
      </c>
      <c r="Q235" s="46" t="s">
        <v>1900</v>
      </c>
      <c r="R235" s="46" t="s">
        <v>1900</v>
      </c>
    </row>
    <row r="236" spans="1:18" ht="18.75" customHeight="1">
      <c r="A236" s="247" t="s">
        <v>1416</v>
      </c>
      <c r="B236" s="248">
        <v>99</v>
      </c>
      <c r="C236" s="248" t="s">
        <v>1415</v>
      </c>
      <c r="D236" s="250" t="s">
        <v>1900</v>
      </c>
      <c r="E236" s="46" t="s">
        <v>1900</v>
      </c>
      <c r="F236" s="249">
        <v>96821815.013122946</v>
      </c>
      <c r="G236" s="249">
        <v>134288.23164094723</v>
      </c>
      <c r="H236" s="46">
        <v>3</v>
      </c>
      <c r="I236" s="46">
        <v>2</v>
      </c>
      <c r="J236" s="46">
        <v>0</v>
      </c>
      <c r="K236" s="258">
        <v>120000</v>
      </c>
      <c r="L236" s="46">
        <v>0</v>
      </c>
      <c r="M236" s="258">
        <v>4212250.57</v>
      </c>
      <c r="N236" s="46">
        <v>0</v>
      </c>
      <c r="O236" s="258">
        <v>400000</v>
      </c>
      <c r="P236" s="46" t="s">
        <v>1900</v>
      </c>
      <c r="Q236" s="46" t="s">
        <v>1900</v>
      </c>
      <c r="R236" s="46" t="s">
        <v>1900</v>
      </c>
    </row>
    <row r="237" spans="1:18" ht="18.75" customHeight="1">
      <c r="A237" s="247" t="s">
        <v>377</v>
      </c>
      <c r="B237" s="248">
        <v>185</v>
      </c>
      <c r="C237" s="248" t="s">
        <v>376</v>
      </c>
      <c r="D237" s="250" t="s">
        <v>1900</v>
      </c>
      <c r="E237" s="46" t="s">
        <v>1900</v>
      </c>
      <c r="F237" s="249">
        <v>29438514.752487138</v>
      </c>
      <c r="G237" s="249">
        <v>130837.84334438728</v>
      </c>
      <c r="H237" s="46">
        <v>1.66</v>
      </c>
      <c r="I237" s="46" t="s">
        <v>1920</v>
      </c>
      <c r="J237" s="46">
        <v>0</v>
      </c>
      <c r="K237" s="258">
        <v>0</v>
      </c>
      <c r="L237" s="46">
        <v>0</v>
      </c>
      <c r="M237" s="258">
        <v>299899.95999999996</v>
      </c>
      <c r="N237" s="46">
        <v>0</v>
      </c>
      <c r="O237" s="258">
        <v>0</v>
      </c>
      <c r="P237" s="46" t="s">
        <v>1900</v>
      </c>
      <c r="Q237" s="46" t="s">
        <v>1900</v>
      </c>
      <c r="R237" s="46" t="s">
        <v>1900</v>
      </c>
    </row>
    <row r="238" spans="1:18" ht="18.75" customHeight="1">
      <c r="A238" s="247" t="s">
        <v>1504</v>
      </c>
      <c r="B238" s="248">
        <v>153</v>
      </c>
      <c r="C238" s="248" t="s">
        <v>1503</v>
      </c>
      <c r="D238" s="250" t="s">
        <v>1900</v>
      </c>
      <c r="E238" s="46" t="s">
        <v>1900</v>
      </c>
      <c r="F238" s="249">
        <v>37263152.779767424</v>
      </c>
      <c r="G238" s="249">
        <v>139562.36996167575</v>
      </c>
      <c r="H238" s="46">
        <v>3</v>
      </c>
      <c r="I238" s="46" t="s">
        <v>1920</v>
      </c>
      <c r="J238" s="46">
        <v>0</v>
      </c>
      <c r="K238" s="258">
        <v>1344225.03</v>
      </c>
      <c r="L238" s="46">
        <v>0</v>
      </c>
      <c r="M238" s="258">
        <v>1629382.82</v>
      </c>
      <c r="N238" s="46">
        <v>0</v>
      </c>
      <c r="O238" s="258">
        <v>0</v>
      </c>
      <c r="P238" s="46" t="s">
        <v>1900</v>
      </c>
      <c r="Q238" s="46" t="s">
        <v>1900</v>
      </c>
      <c r="R238" s="46" t="s">
        <v>1900</v>
      </c>
    </row>
    <row r="239" spans="1:18" ht="18.75" customHeight="1">
      <c r="A239" s="247" t="s">
        <v>812</v>
      </c>
      <c r="B239" s="248">
        <v>155</v>
      </c>
      <c r="C239" s="248" t="s">
        <v>811</v>
      </c>
      <c r="D239" s="250" t="s">
        <v>1900</v>
      </c>
      <c r="E239" s="46" t="s">
        <v>1900</v>
      </c>
      <c r="F239" s="249">
        <v>29476609.857113145</v>
      </c>
      <c r="G239" s="249">
        <v>132182.10698257017</v>
      </c>
      <c r="H239" s="46">
        <v>3</v>
      </c>
      <c r="I239" s="46" t="s">
        <v>1920</v>
      </c>
      <c r="J239" s="46">
        <v>0</v>
      </c>
      <c r="K239" s="258">
        <v>3400898.0700000003</v>
      </c>
      <c r="L239" s="46">
        <v>0</v>
      </c>
      <c r="M239" s="258">
        <v>0</v>
      </c>
      <c r="N239" s="46">
        <v>0</v>
      </c>
      <c r="O239" s="258">
        <v>0</v>
      </c>
      <c r="P239" s="46" t="s">
        <v>1900</v>
      </c>
      <c r="Q239" s="46" t="s">
        <v>1900</v>
      </c>
      <c r="R239" s="46" t="s">
        <v>1900</v>
      </c>
    </row>
    <row r="240" spans="1:18" ht="18.75" customHeight="1">
      <c r="A240" s="247" t="s">
        <v>1383</v>
      </c>
      <c r="B240" s="248">
        <v>517</v>
      </c>
      <c r="C240" s="248" t="s">
        <v>1382</v>
      </c>
      <c r="D240" s="250" t="s">
        <v>1900</v>
      </c>
      <c r="E240" s="46" t="s">
        <v>1900</v>
      </c>
      <c r="F240" s="249">
        <v>7953743.0885485262</v>
      </c>
      <c r="G240" s="249">
        <v>198843.57721371314</v>
      </c>
      <c r="H240" s="46">
        <v>3</v>
      </c>
      <c r="I240" s="46">
        <v>3</v>
      </c>
      <c r="J240" s="46">
        <v>0</v>
      </c>
      <c r="K240" s="258">
        <v>0</v>
      </c>
      <c r="L240" s="46">
        <v>0</v>
      </c>
      <c r="M240" s="258">
        <v>0</v>
      </c>
      <c r="N240" s="46">
        <v>0</v>
      </c>
      <c r="O240" s="258">
        <v>0</v>
      </c>
      <c r="P240" s="46" t="s">
        <v>1900</v>
      </c>
      <c r="Q240" s="46" t="s">
        <v>1900</v>
      </c>
      <c r="R240" s="46" t="s">
        <v>1900</v>
      </c>
    </row>
    <row r="241" spans="1:18" ht="18.75" customHeight="1">
      <c r="A241" s="247" t="s">
        <v>1535</v>
      </c>
      <c r="B241" s="248">
        <v>268</v>
      </c>
      <c r="C241" s="248" t="s">
        <v>1534</v>
      </c>
      <c r="D241" s="250" t="s">
        <v>1900</v>
      </c>
      <c r="E241" s="46" t="s">
        <v>1900</v>
      </c>
      <c r="F241" s="249">
        <v>9354186.5121265426</v>
      </c>
      <c r="G241" s="249">
        <v>107519.38519685681</v>
      </c>
      <c r="H241" s="46">
        <v>3</v>
      </c>
      <c r="I241" s="46" t="s">
        <v>1920</v>
      </c>
      <c r="J241" s="46">
        <v>0</v>
      </c>
      <c r="K241" s="258">
        <v>1800000</v>
      </c>
      <c r="L241" s="46">
        <v>0</v>
      </c>
      <c r="M241" s="258">
        <v>0</v>
      </c>
      <c r="N241" s="46">
        <v>0</v>
      </c>
      <c r="O241" s="258">
        <v>0</v>
      </c>
      <c r="P241" s="46" t="s">
        <v>1900</v>
      </c>
      <c r="Q241" s="46" t="s">
        <v>1900</v>
      </c>
      <c r="R241" s="46" t="s">
        <v>1900</v>
      </c>
    </row>
    <row r="242" spans="1:18" ht="18.75" customHeight="1">
      <c r="A242" s="247" t="s">
        <v>1647</v>
      </c>
      <c r="B242" s="248">
        <v>127</v>
      </c>
      <c r="C242" s="248" t="s">
        <v>1646</v>
      </c>
      <c r="D242" s="250" t="s">
        <v>1900</v>
      </c>
      <c r="E242" s="46" t="s">
        <v>1900</v>
      </c>
      <c r="F242" s="249">
        <v>70544168.792749822</v>
      </c>
      <c r="G242" s="249">
        <v>176802.42805200457</v>
      </c>
      <c r="H242" s="46">
        <v>3</v>
      </c>
      <c r="I242" s="46" t="s">
        <v>1920</v>
      </c>
      <c r="J242" s="46">
        <v>0</v>
      </c>
      <c r="K242" s="258">
        <v>0</v>
      </c>
      <c r="L242" s="46">
        <v>0</v>
      </c>
      <c r="M242" s="258">
        <v>7070409.3799999999</v>
      </c>
      <c r="N242" s="46">
        <v>0</v>
      </c>
      <c r="O242" s="258">
        <v>525000</v>
      </c>
      <c r="P242" s="46" t="s">
        <v>1900</v>
      </c>
      <c r="Q242" s="46" t="s">
        <v>1900</v>
      </c>
      <c r="R242" s="46" t="s">
        <v>1900</v>
      </c>
    </row>
    <row r="243" spans="1:18" ht="18.75" customHeight="1">
      <c r="A243" s="247" t="s">
        <v>1658</v>
      </c>
      <c r="B243" s="248">
        <v>178</v>
      </c>
      <c r="C243" s="248" t="s">
        <v>1657</v>
      </c>
      <c r="D243" s="250" t="s">
        <v>1900</v>
      </c>
      <c r="E243" s="46" t="s">
        <v>1900</v>
      </c>
      <c r="F243" s="249">
        <v>55865627.3887133</v>
      </c>
      <c r="G243" s="249">
        <v>236718.76012166654</v>
      </c>
      <c r="H243" s="46" t="s">
        <v>1920</v>
      </c>
      <c r="I243" s="46">
        <v>1</v>
      </c>
      <c r="J243" s="46">
        <v>0</v>
      </c>
      <c r="K243" s="258">
        <v>5400000</v>
      </c>
      <c r="L243" s="46">
        <v>0</v>
      </c>
      <c r="M243" s="258">
        <v>367943.87</v>
      </c>
      <c r="N243" s="46">
        <v>0</v>
      </c>
      <c r="O243" s="258">
        <v>0</v>
      </c>
      <c r="P243" s="46" t="s">
        <v>1900</v>
      </c>
      <c r="Q243" s="46" t="s">
        <v>1901</v>
      </c>
      <c r="R243" s="46" t="s">
        <v>1900</v>
      </c>
    </row>
    <row r="244" spans="1:18" ht="18.75" customHeight="1">
      <c r="A244" s="247" t="s">
        <v>1662</v>
      </c>
      <c r="B244" s="248">
        <v>151</v>
      </c>
      <c r="C244" s="248" t="s">
        <v>1661</v>
      </c>
      <c r="D244" s="250" t="s">
        <v>1900</v>
      </c>
      <c r="E244" s="46" t="s">
        <v>1900</v>
      </c>
      <c r="F244" s="249">
        <v>13189742.325357601</v>
      </c>
      <c r="G244" s="249">
        <v>188424.89036225143</v>
      </c>
      <c r="H244" s="46">
        <v>3</v>
      </c>
      <c r="I244" s="46" t="s">
        <v>1920</v>
      </c>
      <c r="J244" s="46">
        <v>0</v>
      </c>
      <c r="K244" s="258">
        <v>69711.69</v>
      </c>
      <c r="L244" s="46">
        <v>0</v>
      </c>
      <c r="M244" s="258">
        <v>0</v>
      </c>
      <c r="N244" s="46">
        <v>0</v>
      </c>
      <c r="O244" s="258">
        <v>0</v>
      </c>
      <c r="P244" s="46" t="s">
        <v>1900</v>
      </c>
      <c r="Q244" s="46" t="s">
        <v>1900</v>
      </c>
      <c r="R244" s="46" t="s">
        <v>1900</v>
      </c>
    </row>
    <row r="245" spans="1:18" ht="18.75" customHeight="1">
      <c r="A245" s="247" t="s">
        <v>1664</v>
      </c>
      <c r="B245" s="248">
        <v>173</v>
      </c>
      <c r="C245" s="248" t="s">
        <v>1663</v>
      </c>
      <c r="D245" s="250" t="s">
        <v>1900</v>
      </c>
      <c r="E245" s="46" t="s">
        <v>1900</v>
      </c>
      <c r="F245" s="249">
        <v>25908195.781237915</v>
      </c>
      <c r="G245" s="249">
        <v>154215.45107879711</v>
      </c>
      <c r="H245" s="46">
        <v>3</v>
      </c>
      <c r="I245" s="46" t="s">
        <v>1920</v>
      </c>
      <c r="J245" s="46">
        <v>0</v>
      </c>
      <c r="K245" s="258">
        <v>69711.69</v>
      </c>
      <c r="L245" s="46">
        <v>0</v>
      </c>
      <c r="M245" s="258">
        <v>149607.26999999999</v>
      </c>
      <c r="N245" s="46">
        <v>0</v>
      </c>
      <c r="O245" s="258">
        <v>1027298.31</v>
      </c>
      <c r="P245" s="46" t="s">
        <v>1900</v>
      </c>
      <c r="Q245" s="46" t="s">
        <v>1900</v>
      </c>
      <c r="R245" s="46" t="s">
        <v>1900</v>
      </c>
    </row>
    <row r="246" spans="1:18" ht="18.75" customHeight="1">
      <c r="A246" s="247" t="s">
        <v>1666</v>
      </c>
      <c r="B246" s="248">
        <v>174</v>
      </c>
      <c r="C246" s="248" t="s">
        <v>1665</v>
      </c>
      <c r="D246" s="250" t="s">
        <v>1900</v>
      </c>
      <c r="E246" s="46" t="s">
        <v>1900</v>
      </c>
      <c r="F246" s="249">
        <v>24259131.471161064</v>
      </c>
      <c r="G246" s="249">
        <v>153538.80677950042</v>
      </c>
      <c r="H246" s="46">
        <v>3</v>
      </c>
      <c r="I246" s="46" t="s">
        <v>1920</v>
      </c>
      <c r="J246" s="46">
        <v>0</v>
      </c>
      <c r="K246" s="258">
        <v>2083150.43</v>
      </c>
      <c r="L246" s="46">
        <v>0</v>
      </c>
      <c r="M246" s="258">
        <v>0</v>
      </c>
      <c r="N246" s="46">
        <v>0</v>
      </c>
      <c r="O246" s="258">
        <v>0</v>
      </c>
      <c r="P246" s="46" t="s">
        <v>1900</v>
      </c>
      <c r="Q246" s="46" t="s">
        <v>1900</v>
      </c>
      <c r="R246" s="46" t="s">
        <v>1900</v>
      </c>
    </row>
    <row r="247" spans="1:18" ht="18.75" customHeight="1">
      <c r="A247" s="247" t="s">
        <v>860</v>
      </c>
      <c r="B247" s="248">
        <v>9</v>
      </c>
      <c r="C247" s="248" t="s">
        <v>859</v>
      </c>
      <c r="D247" s="250" t="s">
        <v>1900</v>
      </c>
      <c r="E247" s="46" t="s">
        <v>1900</v>
      </c>
      <c r="F247" s="249">
        <v>237268349.02652395</v>
      </c>
      <c r="G247" s="249">
        <v>202793.46070643072</v>
      </c>
      <c r="H247" s="46">
        <v>3</v>
      </c>
      <c r="I247" s="46">
        <v>3.5</v>
      </c>
      <c r="J247" s="46">
        <v>0</v>
      </c>
      <c r="K247" s="258">
        <v>10508600</v>
      </c>
      <c r="L247" s="46">
        <v>0</v>
      </c>
      <c r="M247" s="258">
        <v>4814993.22</v>
      </c>
      <c r="N247" s="46">
        <v>0</v>
      </c>
      <c r="O247" s="258">
        <v>59661951.82</v>
      </c>
      <c r="P247" s="46" t="s">
        <v>1900</v>
      </c>
      <c r="Q247" s="46" t="s">
        <v>1901</v>
      </c>
      <c r="R247" s="46" t="s">
        <v>1900</v>
      </c>
    </row>
    <row r="248" spans="1:18" ht="18.75" customHeight="1">
      <c r="A248" s="247" t="s">
        <v>365</v>
      </c>
      <c r="B248" s="248">
        <v>203</v>
      </c>
      <c r="C248" s="248" t="s">
        <v>364</v>
      </c>
      <c r="D248" s="250" t="s">
        <v>1900</v>
      </c>
      <c r="E248" s="46" t="s">
        <v>1900</v>
      </c>
      <c r="F248" s="249">
        <v>14357083.480365895</v>
      </c>
      <c r="G248" s="249">
        <v>217531.56788433174</v>
      </c>
      <c r="H248" s="46">
        <v>3</v>
      </c>
      <c r="I248" s="46">
        <v>4</v>
      </c>
      <c r="J248" s="46">
        <v>0</v>
      </c>
      <c r="K248" s="258">
        <v>1000000</v>
      </c>
      <c r="L248" s="46">
        <v>0</v>
      </c>
      <c r="M248" s="258">
        <v>25200</v>
      </c>
      <c r="N248" s="46">
        <v>0</v>
      </c>
      <c r="O248" s="258">
        <v>399566.85</v>
      </c>
      <c r="P248" s="46" t="s">
        <v>1900</v>
      </c>
      <c r="Q248" s="46" t="s">
        <v>1900</v>
      </c>
      <c r="R248" s="46" t="s">
        <v>1900</v>
      </c>
    </row>
    <row r="249" spans="1:18" ht="18.75" customHeight="1">
      <c r="A249" s="247" t="s">
        <v>790</v>
      </c>
      <c r="B249" s="248">
        <v>199</v>
      </c>
      <c r="C249" s="248" t="s">
        <v>789</v>
      </c>
      <c r="D249" s="250" t="s">
        <v>1900</v>
      </c>
      <c r="E249" s="46" t="s">
        <v>1900</v>
      </c>
      <c r="F249" s="249">
        <v>30371371.92775945</v>
      </c>
      <c r="G249" s="249">
        <v>177610.36215064005</v>
      </c>
      <c r="H249" s="46">
        <v>3</v>
      </c>
      <c r="I249" s="46">
        <v>3</v>
      </c>
      <c r="J249" s="46">
        <v>0</v>
      </c>
      <c r="K249" s="258">
        <v>6068000</v>
      </c>
      <c r="L249" s="46">
        <v>0</v>
      </c>
      <c r="M249" s="258">
        <v>820970.82000000007</v>
      </c>
      <c r="N249" s="46">
        <v>0</v>
      </c>
      <c r="O249" s="258">
        <v>3185975.37</v>
      </c>
      <c r="P249" s="46" t="s">
        <v>1900</v>
      </c>
      <c r="Q249" s="46" t="s">
        <v>1901</v>
      </c>
      <c r="R249" s="46" t="s">
        <v>1900</v>
      </c>
    </row>
    <row r="250" spans="1:18" ht="18.75" customHeight="1">
      <c r="A250" s="247" t="s">
        <v>1082</v>
      </c>
      <c r="B250" s="248">
        <v>64</v>
      </c>
      <c r="C250" s="248" t="s">
        <v>1081</v>
      </c>
      <c r="D250" s="250" t="s">
        <v>1900</v>
      </c>
      <c r="E250" s="46" t="s">
        <v>1900</v>
      </c>
      <c r="F250" s="249">
        <v>267329820.79421172</v>
      </c>
      <c r="G250" s="249">
        <v>179055.47273557383</v>
      </c>
      <c r="H250" s="46">
        <v>3</v>
      </c>
      <c r="I250" s="46">
        <v>2</v>
      </c>
      <c r="J250" s="46">
        <v>0</v>
      </c>
      <c r="K250" s="258">
        <v>8946312.0199999996</v>
      </c>
      <c r="L250" s="46">
        <v>0</v>
      </c>
      <c r="M250" s="258">
        <v>4746394.28</v>
      </c>
      <c r="N250" s="46">
        <v>0</v>
      </c>
      <c r="O250" s="258">
        <v>45979532.170000002</v>
      </c>
      <c r="P250" s="46" t="s">
        <v>1900</v>
      </c>
      <c r="Q250" s="46" t="s">
        <v>1901</v>
      </c>
      <c r="R250" s="46" t="s">
        <v>1900</v>
      </c>
    </row>
    <row r="251" spans="1:18" ht="18.75" customHeight="1">
      <c r="A251" s="247" t="s">
        <v>1133</v>
      </c>
      <c r="B251" s="248">
        <v>20</v>
      </c>
      <c r="C251" s="248" t="s">
        <v>1132</v>
      </c>
      <c r="D251" s="250" t="s">
        <v>1900</v>
      </c>
      <c r="E251" s="46" t="s">
        <v>1900</v>
      </c>
      <c r="F251" s="249">
        <v>239380655.50237951</v>
      </c>
      <c r="G251" s="249">
        <v>186143.58903762014</v>
      </c>
      <c r="H251" s="46">
        <v>3</v>
      </c>
      <c r="I251" s="46">
        <v>3</v>
      </c>
      <c r="J251" s="46">
        <v>0</v>
      </c>
      <c r="K251" s="258">
        <v>1813797.02</v>
      </c>
      <c r="L251" s="46">
        <v>0</v>
      </c>
      <c r="M251" s="258">
        <v>0</v>
      </c>
      <c r="N251" s="46">
        <v>0</v>
      </c>
      <c r="O251" s="258">
        <v>17482589.229999997</v>
      </c>
      <c r="P251" s="46" t="s">
        <v>1900</v>
      </c>
      <c r="Q251" s="46" t="s">
        <v>1901</v>
      </c>
      <c r="R251" s="46" t="s">
        <v>1900</v>
      </c>
    </row>
    <row r="252" spans="1:18" ht="18.75" customHeight="1">
      <c r="A252" s="247" t="s">
        <v>1589</v>
      </c>
      <c r="B252" s="248">
        <v>74</v>
      </c>
      <c r="C252" s="248" t="s">
        <v>1588</v>
      </c>
      <c r="D252" s="250" t="s">
        <v>1954</v>
      </c>
      <c r="E252" s="46" t="s">
        <v>1900</v>
      </c>
      <c r="F252" s="249">
        <v>333178617.05187786</v>
      </c>
      <c r="G252" s="249">
        <v>154106.66838662251</v>
      </c>
      <c r="H252" s="46">
        <v>1</v>
      </c>
      <c r="I252" s="46">
        <v>3</v>
      </c>
      <c r="J252" s="46">
        <v>0</v>
      </c>
      <c r="K252" s="258">
        <v>7669614.4900000002</v>
      </c>
      <c r="L252" s="46">
        <v>0</v>
      </c>
      <c r="M252" s="258">
        <v>17308678.539999999</v>
      </c>
      <c r="N252" s="46">
        <v>0</v>
      </c>
      <c r="O252" s="258">
        <v>17786059.920000002</v>
      </c>
      <c r="P252" s="46" t="s">
        <v>1900</v>
      </c>
      <c r="Q252" s="46" t="s">
        <v>1900</v>
      </c>
      <c r="R252" s="46" t="s">
        <v>1900</v>
      </c>
    </row>
    <row r="253" spans="1:18" ht="18.75" customHeight="1">
      <c r="A253" s="247" t="s">
        <v>1218</v>
      </c>
      <c r="B253" s="248">
        <v>181</v>
      </c>
      <c r="C253" s="248" t="s">
        <v>1217</v>
      </c>
      <c r="D253" s="250" t="s">
        <v>1900</v>
      </c>
      <c r="E253" s="46" t="s">
        <v>1900</v>
      </c>
      <c r="F253" s="249">
        <v>51855154.425360136</v>
      </c>
      <c r="G253" s="249">
        <v>188564.19791040049</v>
      </c>
      <c r="H253" s="46">
        <v>3</v>
      </c>
      <c r="I253" s="46">
        <v>3.5</v>
      </c>
      <c r="J253" s="46">
        <v>0</v>
      </c>
      <c r="K253" s="258">
        <v>465759.25</v>
      </c>
      <c r="L253" s="46">
        <v>0</v>
      </c>
      <c r="M253" s="258">
        <v>0</v>
      </c>
      <c r="N253" s="46">
        <v>0</v>
      </c>
      <c r="O253" s="258">
        <v>51500000</v>
      </c>
      <c r="P253" s="46" t="s">
        <v>1900</v>
      </c>
      <c r="Q253" s="46" t="s">
        <v>1900</v>
      </c>
      <c r="R253" s="46" t="s">
        <v>1900</v>
      </c>
    </row>
    <row r="254" spans="1:18" ht="18.75" customHeight="1">
      <c r="A254" s="247" t="s">
        <v>1636</v>
      </c>
      <c r="B254" s="248">
        <v>124</v>
      </c>
      <c r="C254" s="248" t="s">
        <v>1635</v>
      </c>
      <c r="D254" s="250" t="s">
        <v>1900</v>
      </c>
      <c r="E254" s="46" t="s">
        <v>1900</v>
      </c>
      <c r="F254" s="249">
        <v>33018462.349971034</v>
      </c>
      <c r="G254" s="249">
        <v>133138.96108859289</v>
      </c>
      <c r="H254" s="46">
        <v>3</v>
      </c>
      <c r="I254" s="46">
        <v>3.5</v>
      </c>
      <c r="J254" s="46">
        <v>0</v>
      </c>
      <c r="K254" s="258">
        <v>2950385.5300000003</v>
      </c>
      <c r="L254" s="46">
        <v>0</v>
      </c>
      <c r="M254" s="258">
        <v>3519892.6</v>
      </c>
      <c r="N254" s="46">
        <v>0</v>
      </c>
      <c r="O254" s="258">
        <v>3934967.08</v>
      </c>
      <c r="P254" s="46" t="s">
        <v>1900</v>
      </c>
      <c r="Q254" s="46" t="s">
        <v>1900</v>
      </c>
      <c r="R254" s="46" t="s">
        <v>1900</v>
      </c>
    </row>
    <row r="255" spans="1:18" ht="18.75" customHeight="1">
      <c r="A255" s="247" t="s">
        <v>1645</v>
      </c>
      <c r="B255" s="248">
        <v>112</v>
      </c>
      <c r="C255" s="248" t="s">
        <v>1644</v>
      </c>
      <c r="D255" s="250" t="s">
        <v>1900</v>
      </c>
      <c r="E255" s="46" t="s">
        <v>1900</v>
      </c>
      <c r="F255" s="249">
        <v>75135516.684223861</v>
      </c>
      <c r="G255" s="249">
        <v>188782.70523674338</v>
      </c>
      <c r="H255" s="46">
        <v>3</v>
      </c>
      <c r="I255" s="46">
        <v>3</v>
      </c>
      <c r="J255" s="46">
        <v>0</v>
      </c>
      <c r="K255" s="258">
        <v>10495984.439999999</v>
      </c>
      <c r="L255" s="46">
        <v>0</v>
      </c>
      <c r="M255" s="258">
        <v>374577</v>
      </c>
      <c r="N255" s="46">
        <v>0</v>
      </c>
      <c r="O255" s="258">
        <v>3776</v>
      </c>
      <c r="P255" s="46" t="s">
        <v>1900</v>
      </c>
      <c r="Q255" s="46" t="s">
        <v>1900</v>
      </c>
      <c r="R255" s="46" t="s">
        <v>1900</v>
      </c>
    </row>
    <row r="256" spans="1:18" ht="18.75" customHeight="1">
      <c r="A256" s="247" t="s">
        <v>333</v>
      </c>
      <c r="B256" s="248">
        <v>359</v>
      </c>
      <c r="C256" s="248" t="s">
        <v>332</v>
      </c>
      <c r="D256" s="250" t="s">
        <v>1900</v>
      </c>
      <c r="E256" s="46" t="s">
        <v>1900</v>
      </c>
      <c r="F256" s="249">
        <v>5109009.0863216734</v>
      </c>
      <c r="G256" s="249">
        <v>145971.68818061924</v>
      </c>
      <c r="H256" s="46">
        <v>3</v>
      </c>
      <c r="I256" s="46">
        <v>3</v>
      </c>
      <c r="J256" s="46">
        <v>2</v>
      </c>
      <c r="K256" s="258">
        <v>3335602.51</v>
      </c>
      <c r="L256" s="46">
        <v>0</v>
      </c>
      <c r="M256" s="258">
        <v>0</v>
      </c>
      <c r="N256" s="46">
        <v>0</v>
      </c>
      <c r="O256" s="258">
        <v>0</v>
      </c>
      <c r="P256" s="46" t="s">
        <v>1900</v>
      </c>
      <c r="Q256" s="46" t="s">
        <v>1900</v>
      </c>
      <c r="R256" s="46" t="s">
        <v>1900</v>
      </c>
    </row>
    <row r="257" spans="1:18" ht="18.75" customHeight="1">
      <c r="A257" s="247" t="s">
        <v>1161</v>
      </c>
      <c r="B257" s="248">
        <v>364</v>
      </c>
      <c r="C257" s="248" t="s">
        <v>1160</v>
      </c>
      <c r="D257" s="250" t="s">
        <v>1900</v>
      </c>
      <c r="E257" s="46" t="s">
        <v>1900</v>
      </c>
      <c r="F257" s="249">
        <v>11636530.704797987</v>
      </c>
      <c r="G257" s="249">
        <v>207795.19115710692</v>
      </c>
      <c r="H257" s="46" t="s">
        <v>1920</v>
      </c>
      <c r="I257" s="46">
        <v>3</v>
      </c>
      <c r="J257" s="46">
        <v>1</v>
      </c>
      <c r="K257" s="258">
        <v>1322163.77</v>
      </c>
      <c r="L257" s="46">
        <v>1</v>
      </c>
      <c r="M257" s="258">
        <v>18860</v>
      </c>
      <c r="N257" s="46">
        <v>0</v>
      </c>
      <c r="O257" s="258">
        <v>0</v>
      </c>
      <c r="P257" s="46" t="s">
        <v>1900</v>
      </c>
      <c r="Q257" s="46" t="s">
        <v>1901</v>
      </c>
      <c r="R257" s="46" t="s">
        <v>1900</v>
      </c>
    </row>
    <row r="258" spans="1:18" ht="18.75" customHeight="1">
      <c r="A258" s="247" t="s">
        <v>1376</v>
      </c>
      <c r="B258" s="248">
        <v>515</v>
      </c>
      <c r="C258" s="248" t="s">
        <v>1375</v>
      </c>
      <c r="D258" s="250" t="s">
        <v>1900</v>
      </c>
      <c r="E258" s="46" t="s">
        <v>1900</v>
      </c>
      <c r="F258" s="249">
        <v>23487643.780317865</v>
      </c>
      <c r="G258" s="249">
        <v>209711.10518140951</v>
      </c>
      <c r="H258" s="46">
        <v>3</v>
      </c>
      <c r="I258" s="46">
        <v>4</v>
      </c>
      <c r="J258" s="46">
        <v>1</v>
      </c>
      <c r="K258" s="258">
        <v>1322163.77</v>
      </c>
      <c r="L258" s="46">
        <v>2</v>
      </c>
      <c r="M258" s="258">
        <v>360855.73</v>
      </c>
      <c r="N258" s="46">
        <v>1</v>
      </c>
      <c r="O258" s="258">
        <v>88232.63</v>
      </c>
      <c r="P258" s="46" t="s">
        <v>1900</v>
      </c>
      <c r="Q258" s="46" t="s">
        <v>1900</v>
      </c>
      <c r="R258" s="46" t="s">
        <v>1900</v>
      </c>
    </row>
    <row r="259" spans="1:18" ht="18.75" customHeight="1">
      <c r="A259" s="247" t="s">
        <v>1379</v>
      </c>
      <c r="B259" s="248">
        <v>516</v>
      </c>
      <c r="C259" s="248" t="s">
        <v>1378</v>
      </c>
      <c r="D259" s="250" t="s">
        <v>1900</v>
      </c>
      <c r="E259" s="46" t="s">
        <v>1900</v>
      </c>
      <c r="F259" s="249">
        <v>42974987.336101562</v>
      </c>
      <c r="G259" s="249">
        <v>275480.68805193307</v>
      </c>
      <c r="H259" s="46">
        <v>2.5</v>
      </c>
      <c r="I259" s="46">
        <v>3.25</v>
      </c>
      <c r="J259" s="46">
        <v>0</v>
      </c>
      <c r="K259" s="258">
        <v>0</v>
      </c>
      <c r="L259" s="46">
        <v>2</v>
      </c>
      <c r="M259" s="258">
        <v>1151837.05</v>
      </c>
      <c r="N259" s="46">
        <v>1</v>
      </c>
      <c r="O259" s="258">
        <v>1054614.1399999999</v>
      </c>
      <c r="P259" s="46" t="s">
        <v>1900</v>
      </c>
      <c r="Q259" s="46" t="s">
        <v>1900</v>
      </c>
      <c r="R259" s="46" t="s">
        <v>1900</v>
      </c>
    </row>
    <row r="260" spans="1:18" ht="18.75" customHeight="1">
      <c r="A260" s="247" t="s">
        <v>1441</v>
      </c>
      <c r="B260" s="248">
        <v>389</v>
      </c>
      <c r="C260" s="248" t="s">
        <v>1440</v>
      </c>
      <c r="D260" s="250" t="s">
        <v>1900</v>
      </c>
      <c r="E260" s="46" t="s">
        <v>1900</v>
      </c>
      <c r="F260" s="249">
        <v>21590545.057195347</v>
      </c>
      <c r="G260" s="249">
        <v>407368.77466406312</v>
      </c>
      <c r="H260" s="46" t="s">
        <v>1920</v>
      </c>
      <c r="I260" s="46">
        <v>3</v>
      </c>
      <c r="J260" s="46">
        <v>0</v>
      </c>
      <c r="K260" s="258">
        <v>0</v>
      </c>
      <c r="L260" s="46">
        <v>0</v>
      </c>
      <c r="M260" s="258">
        <v>0</v>
      </c>
      <c r="N260" s="46">
        <v>0</v>
      </c>
      <c r="O260" s="258">
        <v>0</v>
      </c>
      <c r="P260" s="46" t="s">
        <v>1900</v>
      </c>
      <c r="Q260" s="46" t="s">
        <v>1900</v>
      </c>
      <c r="R260" s="46" t="s">
        <v>1900</v>
      </c>
    </row>
    <row r="261" spans="1:18" ht="18.75" customHeight="1">
      <c r="A261" s="247" t="s">
        <v>1444</v>
      </c>
      <c r="B261" s="248">
        <v>398</v>
      </c>
      <c r="C261" s="248" t="s">
        <v>1443</v>
      </c>
      <c r="D261" s="250" t="s">
        <v>1900</v>
      </c>
      <c r="E261" s="46" t="s">
        <v>1900</v>
      </c>
      <c r="F261" s="249">
        <v>4129038.5297179883</v>
      </c>
      <c r="G261" s="249">
        <v>412903.85297179886</v>
      </c>
      <c r="H261" s="46" t="s">
        <v>1920</v>
      </c>
      <c r="I261" s="46">
        <v>3</v>
      </c>
      <c r="J261" s="46">
        <v>0</v>
      </c>
      <c r="K261" s="258">
        <v>0</v>
      </c>
      <c r="L261" s="46">
        <v>1</v>
      </c>
      <c r="M261" s="258">
        <v>379110.18</v>
      </c>
      <c r="N261" s="46">
        <v>0</v>
      </c>
      <c r="O261" s="258">
        <v>0</v>
      </c>
      <c r="P261" s="46" t="s">
        <v>1900</v>
      </c>
      <c r="Q261" s="46" t="s">
        <v>1900</v>
      </c>
      <c r="R261" s="46" t="s">
        <v>1900</v>
      </c>
    </row>
    <row r="262" spans="1:18" ht="18.75" customHeight="1">
      <c r="A262" s="247" t="s">
        <v>1446</v>
      </c>
      <c r="B262" s="248">
        <v>399</v>
      </c>
      <c r="C262" s="248" t="s">
        <v>1445</v>
      </c>
      <c r="D262" s="250" t="s">
        <v>1900</v>
      </c>
      <c r="E262" s="46" t="s">
        <v>1900</v>
      </c>
      <c r="F262" s="249">
        <v>1459508.6119022882</v>
      </c>
      <c r="G262" s="249">
        <v>145950.86119022881</v>
      </c>
      <c r="H262" s="46" t="s">
        <v>1920</v>
      </c>
      <c r="I262" s="46">
        <v>3</v>
      </c>
      <c r="J262" s="46">
        <v>0</v>
      </c>
      <c r="K262" s="258">
        <v>0</v>
      </c>
      <c r="L262" s="46">
        <v>1</v>
      </c>
      <c r="M262" s="258">
        <v>591581.17000000004</v>
      </c>
      <c r="N262" s="46">
        <v>0</v>
      </c>
      <c r="O262" s="258">
        <v>0</v>
      </c>
      <c r="P262" s="46" t="s">
        <v>1900</v>
      </c>
      <c r="Q262" s="46" t="s">
        <v>1900</v>
      </c>
      <c r="R262" s="46" t="s">
        <v>1900</v>
      </c>
    </row>
    <row r="263" spans="1:18" ht="18.75" customHeight="1">
      <c r="A263" s="247" t="s">
        <v>1488</v>
      </c>
      <c r="B263" s="248">
        <v>559</v>
      </c>
      <c r="C263" s="248" t="s">
        <v>1487</v>
      </c>
      <c r="D263" s="250" t="s">
        <v>1900</v>
      </c>
      <c r="E263" s="46" t="s">
        <v>1900</v>
      </c>
      <c r="F263" s="249">
        <v>2676255.1007588934</v>
      </c>
      <c r="G263" s="249">
        <v>205865.77698145335</v>
      </c>
      <c r="H263" s="46">
        <v>3</v>
      </c>
      <c r="I263" s="46">
        <v>3</v>
      </c>
      <c r="J263" s="46">
        <v>0</v>
      </c>
      <c r="K263" s="258">
        <v>0</v>
      </c>
      <c r="L263" s="46">
        <v>0</v>
      </c>
      <c r="M263" s="258">
        <v>0</v>
      </c>
      <c r="N263" s="46">
        <v>0</v>
      </c>
      <c r="O263" s="258">
        <v>0</v>
      </c>
      <c r="P263" s="46" t="s">
        <v>1900</v>
      </c>
      <c r="Q263" s="46" t="s">
        <v>1900</v>
      </c>
      <c r="R263" s="46" t="s">
        <v>1900</v>
      </c>
    </row>
    <row r="264" spans="1:18" ht="18.75" customHeight="1">
      <c r="A264" s="247" t="s">
        <v>453</v>
      </c>
      <c r="B264" s="248">
        <v>26</v>
      </c>
      <c r="C264" s="248" t="s">
        <v>451</v>
      </c>
      <c r="D264" s="250" t="s">
        <v>1900</v>
      </c>
      <c r="E264" s="46" t="s">
        <v>1900</v>
      </c>
      <c r="F264" s="249">
        <v>217716942.09409007</v>
      </c>
      <c r="G264" s="249">
        <v>197207.37508522652</v>
      </c>
      <c r="H264" s="46">
        <v>1</v>
      </c>
      <c r="I264" s="46">
        <v>4</v>
      </c>
      <c r="J264" s="46">
        <v>0</v>
      </c>
      <c r="K264" s="258">
        <v>0</v>
      </c>
      <c r="L264" s="46">
        <v>0</v>
      </c>
      <c r="M264" s="258">
        <v>3846712.59</v>
      </c>
      <c r="N264" s="46">
        <v>0</v>
      </c>
      <c r="O264" s="258">
        <v>98725941.329999998</v>
      </c>
      <c r="P264" s="46" t="s">
        <v>1900</v>
      </c>
      <c r="Q264" s="46" t="s">
        <v>1901</v>
      </c>
      <c r="R264" s="46" t="s">
        <v>1900</v>
      </c>
    </row>
    <row r="265" spans="1:18" ht="18.75" customHeight="1">
      <c r="A265" s="247" t="s">
        <v>496</v>
      </c>
      <c r="B265" s="248">
        <v>91</v>
      </c>
      <c r="C265" s="248" t="s">
        <v>495</v>
      </c>
      <c r="D265" s="250" t="s">
        <v>1900</v>
      </c>
      <c r="E265" s="46" t="s">
        <v>1900</v>
      </c>
      <c r="F265" s="249">
        <v>84967331.265777245</v>
      </c>
      <c r="G265" s="249">
        <v>220122.61985952655</v>
      </c>
      <c r="H265" s="46">
        <v>1</v>
      </c>
      <c r="I265" s="46">
        <v>3</v>
      </c>
      <c r="J265" s="46">
        <v>0</v>
      </c>
      <c r="K265" s="258">
        <v>359598.75</v>
      </c>
      <c r="L265" s="46">
        <v>0</v>
      </c>
      <c r="M265" s="258">
        <v>677790.52</v>
      </c>
      <c r="N265" s="46">
        <v>0</v>
      </c>
      <c r="O265" s="258">
        <v>1313132.17</v>
      </c>
      <c r="P265" s="46" t="s">
        <v>1900</v>
      </c>
      <c r="Q265" s="46" t="s">
        <v>1900</v>
      </c>
      <c r="R265" s="46" t="s">
        <v>1900</v>
      </c>
    </row>
    <row r="266" spans="1:18" ht="18.75" customHeight="1">
      <c r="A266" s="247" t="s">
        <v>2365</v>
      </c>
      <c r="B266" s="248">
        <v>232</v>
      </c>
      <c r="C266" s="248" t="s">
        <v>775</v>
      </c>
      <c r="D266" s="250" t="s">
        <v>1900</v>
      </c>
      <c r="E266" s="46" t="s">
        <v>1900</v>
      </c>
      <c r="F266" s="249">
        <v>26344989.43625626</v>
      </c>
      <c r="G266" s="249">
        <v>121967.54368637157</v>
      </c>
      <c r="H266" s="46">
        <v>3</v>
      </c>
      <c r="I266" s="46">
        <v>2</v>
      </c>
      <c r="J266" s="46">
        <v>0</v>
      </c>
      <c r="K266" s="258">
        <v>3613439</v>
      </c>
      <c r="L266" s="46">
        <v>0</v>
      </c>
      <c r="M266" s="258">
        <v>0</v>
      </c>
      <c r="N266" s="46">
        <v>0</v>
      </c>
      <c r="O266" s="258">
        <v>241425</v>
      </c>
      <c r="P266" s="46" t="s">
        <v>1900</v>
      </c>
      <c r="Q266" s="46" t="s">
        <v>1900</v>
      </c>
      <c r="R266" s="46" t="s">
        <v>1900</v>
      </c>
    </row>
    <row r="267" spans="1:18" ht="18.75" customHeight="1">
      <c r="A267" s="252" t="s">
        <v>896</v>
      </c>
      <c r="B267" s="248">
        <v>209</v>
      </c>
      <c r="C267" s="248" t="s">
        <v>895</v>
      </c>
      <c r="D267" s="250" t="s">
        <v>1900</v>
      </c>
      <c r="E267" s="46" t="s">
        <v>1900</v>
      </c>
      <c r="F267" s="253" t="s">
        <v>2284</v>
      </c>
      <c r="G267" s="253" t="s">
        <v>2284</v>
      </c>
      <c r="H267" s="46" t="s">
        <v>1920</v>
      </c>
      <c r="I267" s="46" t="s">
        <v>1920</v>
      </c>
      <c r="J267" s="46">
        <v>0</v>
      </c>
      <c r="K267" s="258">
        <v>0</v>
      </c>
      <c r="L267" s="46">
        <v>0</v>
      </c>
      <c r="M267" s="258">
        <v>194036.21</v>
      </c>
      <c r="N267" s="46">
        <v>0</v>
      </c>
      <c r="O267" s="258">
        <v>0</v>
      </c>
      <c r="P267" s="46" t="s">
        <v>1900</v>
      </c>
      <c r="Q267" s="46" t="s">
        <v>1900</v>
      </c>
      <c r="R267" s="46" t="s">
        <v>1900</v>
      </c>
    </row>
    <row r="268" spans="1:18" ht="18.75" customHeight="1">
      <c r="A268" s="252" t="s">
        <v>901</v>
      </c>
      <c r="B268" s="248">
        <v>212</v>
      </c>
      <c r="C268" s="248" t="s">
        <v>900</v>
      </c>
      <c r="D268" s="250" t="s">
        <v>1900</v>
      </c>
      <c r="E268" s="46" t="s">
        <v>1900</v>
      </c>
      <c r="F268" s="253" t="s">
        <v>2284</v>
      </c>
      <c r="G268" s="253" t="s">
        <v>2284</v>
      </c>
      <c r="H268" s="46" t="s">
        <v>1920</v>
      </c>
      <c r="I268" s="46" t="s">
        <v>1920</v>
      </c>
      <c r="J268" s="46">
        <v>0</v>
      </c>
      <c r="K268" s="258">
        <v>0</v>
      </c>
      <c r="L268" s="46">
        <v>0</v>
      </c>
      <c r="M268" s="258">
        <v>121794.4</v>
      </c>
      <c r="N268" s="46">
        <v>0</v>
      </c>
      <c r="O268" s="258">
        <v>0</v>
      </c>
      <c r="P268" s="46" t="s">
        <v>1900</v>
      </c>
      <c r="Q268" s="46" t="s">
        <v>1900</v>
      </c>
      <c r="R268" s="46" t="s">
        <v>1900</v>
      </c>
    </row>
    <row r="269" spans="1:18" ht="18.75" customHeight="1">
      <c r="A269" s="252" t="s">
        <v>906</v>
      </c>
      <c r="B269" s="248">
        <v>213</v>
      </c>
      <c r="C269" s="248" t="s">
        <v>905</v>
      </c>
      <c r="D269" s="250" t="s">
        <v>1900</v>
      </c>
      <c r="E269" s="46" t="s">
        <v>1900</v>
      </c>
      <c r="F269" s="253" t="s">
        <v>2284</v>
      </c>
      <c r="G269" s="253" t="s">
        <v>2284</v>
      </c>
      <c r="H269" s="46" t="s">
        <v>1920</v>
      </c>
      <c r="I269" s="46" t="s">
        <v>1920</v>
      </c>
      <c r="J269" s="46">
        <v>0</v>
      </c>
      <c r="K269" s="258">
        <v>0</v>
      </c>
      <c r="L269" s="46">
        <v>0</v>
      </c>
      <c r="M269" s="258">
        <v>53839.73</v>
      </c>
      <c r="N269" s="46">
        <v>0</v>
      </c>
      <c r="O269" s="258">
        <v>0</v>
      </c>
      <c r="P269" s="46" t="s">
        <v>1900</v>
      </c>
      <c r="Q269" s="46" t="s">
        <v>1900</v>
      </c>
      <c r="R269" s="46" t="s">
        <v>1900</v>
      </c>
    </row>
    <row r="270" spans="1:18" ht="18.75" customHeight="1">
      <c r="A270" s="252" t="s">
        <v>909</v>
      </c>
      <c r="B270" s="248">
        <v>226</v>
      </c>
      <c r="C270" s="248" t="s">
        <v>908</v>
      </c>
      <c r="D270" s="250" t="s">
        <v>1900</v>
      </c>
      <c r="E270" s="46" t="s">
        <v>1900</v>
      </c>
      <c r="F270" s="253" t="s">
        <v>2284</v>
      </c>
      <c r="G270" s="253" t="s">
        <v>2284</v>
      </c>
      <c r="H270" s="46" t="s">
        <v>1920</v>
      </c>
      <c r="I270" s="46" t="s">
        <v>1920</v>
      </c>
      <c r="J270" s="46">
        <v>0</v>
      </c>
      <c r="K270" s="258">
        <v>0</v>
      </c>
      <c r="L270" s="46">
        <v>0</v>
      </c>
      <c r="M270" s="258">
        <v>128364.76</v>
      </c>
      <c r="N270" s="46">
        <v>0</v>
      </c>
      <c r="O270" s="258">
        <v>0</v>
      </c>
      <c r="P270" s="46" t="s">
        <v>1900</v>
      </c>
      <c r="Q270" s="46" t="s">
        <v>1900</v>
      </c>
      <c r="R270" s="46" t="s">
        <v>1900</v>
      </c>
    </row>
    <row r="271" spans="1:18" ht="18.75" customHeight="1">
      <c r="A271" s="252" t="s">
        <v>912</v>
      </c>
      <c r="B271" s="248">
        <v>283</v>
      </c>
      <c r="C271" s="248" t="s">
        <v>911</v>
      </c>
      <c r="D271" s="250" t="s">
        <v>1900</v>
      </c>
      <c r="E271" s="46" t="s">
        <v>1900</v>
      </c>
      <c r="F271" s="253" t="s">
        <v>2284</v>
      </c>
      <c r="G271" s="253" t="s">
        <v>2284</v>
      </c>
      <c r="H271" s="46" t="s">
        <v>1920</v>
      </c>
      <c r="I271" s="46" t="s">
        <v>1920</v>
      </c>
      <c r="J271" s="46">
        <v>0</v>
      </c>
      <c r="K271" s="258">
        <v>0</v>
      </c>
      <c r="L271" s="46">
        <v>0</v>
      </c>
      <c r="M271" s="258">
        <v>43073.2</v>
      </c>
      <c r="N271" s="46">
        <v>0</v>
      </c>
      <c r="O271" s="258">
        <v>0</v>
      </c>
      <c r="P271" s="46" t="s">
        <v>1900</v>
      </c>
      <c r="Q271" s="46" t="s">
        <v>1900</v>
      </c>
      <c r="R271" s="46" t="s">
        <v>1900</v>
      </c>
    </row>
    <row r="272" spans="1:18" ht="18.75" customHeight="1">
      <c r="A272" s="252" t="s">
        <v>917</v>
      </c>
      <c r="B272" s="248">
        <v>260</v>
      </c>
      <c r="C272" s="248" t="s">
        <v>916</v>
      </c>
      <c r="D272" s="250" t="s">
        <v>1900</v>
      </c>
      <c r="E272" s="46" t="s">
        <v>1900</v>
      </c>
      <c r="F272" s="253" t="s">
        <v>2284</v>
      </c>
      <c r="G272" s="253" t="s">
        <v>2284</v>
      </c>
      <c r="H272" s="46" t="s">
        <v>1920</v>
      </c>
      <c r="I272" s="46" t="s">
        <v>1920</v>
      </c>
      <c r="J272" s="46">
        <v>0</v>
      </c>
      <c r="K272" s="258">
        <v>0</v>
      </c>
      <c r="L272" s="46">
        <v>0</v>
      </c>
      <c r="M272" s="258">
        <v>80029.2</v>
      </c>
      <c r="N272" s="46">
        <v>0</v>
      </c>
      <c r="O272" s="258">
        <v>0</v>
      </c>
      <c r="P272" s="46" t="s">
        <v>1900</v>
      </c>
      <c r="Q272" s="46" t="s">
        <v>1900</v>
      </c>
      <c r="R272" s="46" t="s">
        <v>1900</v>
      </c>
    </row>
    <row r="273" spans="1:18" ht="18.75" customHeight="1">
      <c r="A273" s="252" t="s">
        <v>921</v>
      </c>
      <c r="B273" s="248">
        <v>273</v>
      </c>
      <c r="C273" s="248" t="s">
        <v>920</v>
      </c>
      <c r="D273" s="250" t="s">
        <v>1900</v>
      </c>
      <c r="E273" s="46" t="s">
        <v>1900</v>
      </c>
      <c r="F273" s="253" t="s">
        <v>2284</v>
      </c>
      <c r="G273" s="253" t="s">
        <v>2284</v>
      </c>
      <c r="H273" s="46" t="s">
        <v>1920</v>
      </c>
      <c r="I273" s="46" t="s">
        <v>1920</v>
      </c>
      <c r="J273" s="46">
        <v>0</v>
      </c>
      <c r="K273" s="258">
        <v>0</v>
      </c>
      <c r="L273" s="46">
        <v>0</v>
      </c>
      <c r="M273" s="258">
        <v>55116.74</v>
      </c>
      <c r="N273" s="46">
        <v>0</v>
      </c>
      <c r="O273" s="258">
        <v>0</v>
      </c>
      <c r="P273" s="46" t="s">
        <v>1900</v>
      </c>
      <c r="Q273" s="46" t="s">
        <v>1900</v>
      </c>
      <c r="R273" s="46" t="s">
        <v>1900</v>
      </c>
    </row>
    <row r="274" spans="1:18" ht="18.75" customHeight="1">
      <c r="A274" s="252" t="s">
        <v>924</v>
      </c>
      <c r="B274" s="248">
        <v>274</v>
      </c>
      <c r="C274" s="248" t="s">
        <v>923</v>
      </c>
      <c r="D274" s="250" t="s">
        <v>1900</v>
      </c>
      <c r="E274" s="46" t="s">
        <v>1900</v>
      </c>
      <c r="F274" s="253" t="s">
        <v>2284</v>
      </c>
      <c r="G274" s="253" t="s">
        <v>2284</v>
      </c>
      <c r="H274" s="46" t="s">
        <v>1920</v>
      </c>
      <c r="I274" s="46" t="s">
        <v>1920</v>
      </c>
      <c r="J274" s="46">
        <v>0</v>
      </c>
      <c r="K274" s="258">
        <v>0</v>
      </c>
      <c r="L274" s="46">
        <v>0</v>
      </c>
      <c r="M274" s="258">
        <v>0</v>
      </c>
      <c r="N274" s="46">
        <v>0</v>
      </c>
      <c r="O274" s="258">
        <v>0</v>
      </c>
      <c r="P274" s="46" t="s">
        <v>1900</v>
      </c>
      <c r="Q274" s="46" t="s">
        <v>1900</v>
      </c>
      <c r="R274" s="46" t="s">
        <v>1900</v>
      </c>
    </row>
    <row r="275" spans="1:18" ht="18.75" customHeight="1">
      <c r="A275" s="252" t="s">
        <v>927</v>
      </c>
      <c r="B275" s="248">
        <v>275</v>
      </c>
      <c r="C275" s="248" t="s">
        <v>926</v>
      </c>
      <c r="D275" s="250" t="s">
        <v>1900</v>
      </c>
      <c r="E275" s="46" t="s">
        <v>1900</v>
      </c>
      <c r="F275" s="253" t="s">
        <v>2284</v>
      </c>
      <c r="G275" s="253" t="s">
        <v>2284</v>
      </c>
      <c r="H275" s="46" t="s">
        <v>1920</v>
      </c>
      <c r="I275" s="46" t="s">
        <v>1920</v>
      </c>
      <c r="J275" s="46">
        <v>0</v>
      </c>
      <c r="K275" s="258">
        <v>0</v>
      </c>
      <c r="L275" s="46">
        <v>0</v>
      </c>
      <c r="M275" s="258">
        <v>0</v>
      </c>
      <c r="N275" s="46">
        <v>0</v>
      </c>
      <c r="O275" s="258">
        <v>0</v>
      </c>
      <c r="P275" s="46" t="s">
        <v>1900</v>
      </c>
      <c r="Q275" s="46" t="s">
        <v>1900</v>
      </c>
      <c r="R275" s="46" t="s">
        <v>1900</v>
      </c>
    </row>
    <row r="276" spans="1:18" ht="18.75" customHeight="1">
      <c r="A276" s="252" t="s">
        <v>929</v>
      </c>
      <c r="B276" s="248">
        <v>284</v>
      </c>
      <c r="C276" s="248" t="s">
        <v>928</v>
      </c>
      <c r="D276" s="250" t="s">
        <v>1900</v>
      </c>
      <c r="E276" s="46" t="s">
        <v>1900</v>
      </c>
      <c r="F276" s="253" t="s">
        <v>2284</v>
      </c>
      <c r="G276" s="253" t="s">
        <v>2284</v>
      </c>
      <c r="H276" s="46" t="s">
        <v>1920</v>
      </c>
      <c r="I276" s="46" t="s">
        <v>1920</v>
      </c>
      <c r="J276" s="46">
        <v>0</v>
      </c>
      <c r="K276" s="258">
        <v>0</v>
      </c>
      <c r="L276" s="46">
        <v>0</v>
      </c>
      <c r="M276" s="258">
        <v>156549.9</v>
      </c>
      <c r="N276" s="46">
        <v>0</v>
      </c>
      <c r="O276" s="258">
        <v>0</v>
      </c>
      <c r="P276" s="46" t="s">
        <v>1900</v>
      </c>
      <c r="Q276" s="46" t="s">
        <v>1900</v>
      </c>
      <c r="R276" s="46" t="s">
        <v>1900</v>
      </c>
    </row>
    <row r="277" spans="1:18" ht="18.75" customHeight="1">
      <c r="A277" s="247" t="s">
        <v>1074</v>
      </c>
      <c r="B277" s="248">
        <v>316</v>
      </c>
      <c r="C277" s="248" t="s">
        <v>1073</v>
      </c>
      <c r="D277" s="250" t="s">
        <v>1900</v>
      </c>
      <c r="E277" s="46" t="s">
        <v>1900</v>
      </c>
      <c r="F277" s="249">
        <v>25139657.258930746</v>
      </c>
      <c r="G277" s="249">
        <v>158111.05194296068</v>
      </c>
      <c r="H277" s="46">
        <v>3</v>
      </c>
      <c r="I277" s="46">
        <v>3</v>
      </c>
      <c r="J277" s="46">
        <v>0</v>
      </c>
      <c r="K277" s="258">
        <v>69711.69</v>
      </c>
      <c r="L277" s="46">
        <v>0</v>
      </c>
      <c r="M277" s="258">
        <v>475136.67</v>
      </c>
      <c r="N277" s="46">
        <v>0</v>
      </c>
      <c r="O277" s="258">
        <v>3814171.48</v>
      </c>
      <c r="P277" s="46" t="s">
        <v>1900</v>
      </c>
      <c r="Q277" s="46" t="s">
        <v>1900</v>
      </c>
      <c r="R277" s="46" t="s">
        <v>1900</v>
      </c>
    </row>
    <row r="278" spans="1:18" ht="18.75" customHeight="1">
      <c r="A278" s="247" t="s">
        <v>1462</v>
      </c>
      <c r="B278" s="248">
        <v>279</v>
      </c>
      <c r="C278" s="248" t="s">
        <v>1461</v>
      </c>
      <c r="D278" s="250" t="s">
        <v>1900</v>
      </c>
      <c r="E278" s="46" t="s">
        <v>1900</v>
      </c>
      <c r="F278" s="249">
        <v>17887554.018319614</v>
      </c>
      <c r="G278" s="249">
        <v>115403.57431173944</v>
      </c>
      <c r="H278" s="46">
        <v>3</v>
      </c>
      <c r="I278" s="46">
        <v>3</v>
      </c>
      <c r="J278" s="46">
        <v>0</v>
      </c>
      <c r="K278" s="258">
        <v>1000000</v>
      </c>
      <c r="L278" s="46">
        <v>0</v>
      </c>
      <c r="M278" s="258">
        <v>940206.91999999993</v>
      </c>
      <c r="N278" s="46">
        <v>0</v>
      </c>
      <c r="O278" s="258">
        <v>0</v>
      </c>
      <c r="P278" s="46" t="s">
        <v>1900</v>
      </c>
      <c r="Q278" s="46" t="s">
        <v>1900</v>
      </c>
      <c r="R278" s="46" t="s">
        <v>1900</v>
      </c>
    </row>
    <row r="279" spans="1:18" ht="18.75" customHeight="1">
      <c r="A279" s="247" t="s">
        <v>2374</v>
      </c>
      <c r="B279" s="248">
        <v>165</v>
      </c>
      <c r="C279" s="248" t="s">
        <v>534</v>
      </c>
      <c r="D279" s="250" t="s">
        <v>2278</v>
      </c>
      <c r="E279" s="46" t="s">
        <v>1900</v>
      </c>
      <c r="F279" s="249">
        <v>107814351.08371732</v>
      </c>
      <c r="G279" s="249">
        <v>151424.65039847937</v>
      </c>
      <c r="H279" s="46">
        <v>3</v>
      </c>
      <c r="I279" s="46">
        <v>2</v>
      </c>
      <c r="J279" s="46">
        <v>0</v>
      </c>
      <c r="K279" s="258">
        <v>0</v>
      </c>
      <c r="L279" s="46">
        <v>0</v>
      </c>
      <c r="M279" s="258">
        <v>717731.75</v>
      </c>
      <c r="N279" s="46">
        <v>0</v>
      </c>
      <c r="O279" s="258">
        <v>41167603.140000001</v>
      </c>
      <c r="P279" s="46" t="s">
        <v>1900</v>
      </c>
      <c r="Q279" s="46" t="s">
        <v>1900</v>
      </c>
      <c r="R279" s="46" t="s">
        <v>1900</v>
      </c>
    </row>
    <row r="280" spans="1:18" ht="18.75" customHeight="1">
      <c r="A280" s="247" t="s">
        <v>1285</v>
      </c>
      <c r="B280" s="248">
        <v>51</v>
      </c>
      <c r="C280" s="248" t="s">
        <v>1284</v>
      </c>
      <c r="D280" s="250" t="s">
        <v>1900</v>
      </c>
      <c r="E280" s="46" t="s">
        <v>1900</v>
      </c>
      <c r="F280" s="249">
        <v>57679621.695452511</v>
      </c>
      <c r="G280" s="249">
        <v>137989.52558720697</v>
      </c>
      <c r="H280" s="46">
        <v>3</v>
      </c>
      <c r="I280" s="46">
        <v>3</v>
      </c>
      <c r="J280" s="46">
        <v>0</v>
      </c>
      <c r="K280" s="258">
        <v>0</v>
      </c>
      <c r="L280" s="46">
        <v>0</v>
      </c>
      <c r="M280" s="258">
        <v>1392564.22</v>
      </c>
      <c r="N280" s="46">
        <v>0</v>
      </c>
      <c r="O280" s="258">
        <v>68035940</v>
      </c>
      <c r="P280" s="46" t="s">
        <v>1900</v>
      </c>
      <c r="Q280" s="46" t="s">
        <v>1900</v>
      </c>
      <c r="R280" s="46" t="s">
        <v>1900</v>
      </c>
    </row>
    <row r="281" spans="1:18" ht="18.75" customHeight="1">
      <c r="A281" s="247" t="s">
        <v>696</v>
      </c>
      <c r="B281" s="248">
        <v>164</v>
      </c>
      <c r="C281" s="248" t="s">
        <v>695</v>
      </c>
      <c r="D281" s="250" t="s">
        <v>1900</v>
      </c>
      <c r="E281" s="46" t="s">
        <v>1900</v>
      </c>
      <c r="F281" s="249">
        <v>26056593.447541494</v>
      </c>
      <c r="G281" s="249">
        <v>149750.53705483617</v>
      </c>
      <c r="H281" s="46">
        <v>2</v>
      </c>
      <c r="I281" s="46" t="s">
        <v>1920</v>
      </c>
      <c r="J281" s="46">
        <v>0</v>
      </c>
      <c r="K281" s="258">
        <v>0</v>
      </c>
      <c r="L281" s="46">
        <v>0</v>
      </c>
      <c r="M281" s="258">
        <v>17615188.489999998</v>
      </c>
      <c r="N281" s="46">
        <v>0</v>
      </c>
      <c r="O281" s="258">
        <v>34803613.439999998</v>
      </c>
      <c r="P281" s="46" t="s">
        <v>1900</v>
      </c>
      <c r="Q281" s="46" t="s">
        <v>1901</v>
      </c>
      <c r="R281" s="46" t="s">
        <v>1900</v>
      </c>
    </row>
    <row r="282" spans="1:18" ht="18.75" customHeight="1">
      <c r="A282" s="247" t="s">
        <v>1011</v>
      </c>
      <c r="B282" s="248">
        <v>75</v>
      </c>
      <c r="C282" s="248" t="s">
        <v>1010</v>
      </c>
      <c r="D282" s="250" t="s">
        <v>1900</v>
      </c>
      <c r="E282" s="46" t="s">
        <v>1900</v>
      </c>
      <c r="F282" s="249">
        <v>132939635.14824066</v>
      </c>
      <c r="G282" s="249">
        <v>186712.97071382115</v>
      </c>
      <c r="H282" s="46">
        <v>3</v>
      </c>
      <c r="I282" s="46" t="s">
        <v>1920</v>
      </c>
      <c r="J282" s="46">
        <v>0</v>
      </c>
      <c r="K282" s="258">
        <v>2304563.04</v>
      </c>
      <c r="L282" s="46">
        <v>0</v>
      </c>
      <c r="M282" s="258">
        <v>1796717.3900000001</v>
      </c>
      <c r="N282" s="46">
        <v>0</v>
      </c>
      <c r="O282" s="258">
        <v>180963151.05000001</v>
      </c>
      <c r="P282" s="46" t="s">
        <v>1900</v>
      </c>
      <c r="Q282" s="46" t="s">
        <v>1900</v>
      </c>
      <c r="R282" s="46" t="s">
        <v>1900</v>
      </c>
    </row>
    <row r="283" spans="1:18" ht="18.75" customHeight="1">
      <c r="A283" s="247" t="s">
        <v>578</v>
      </c>
      <c r="B283" s="248">
        <v>54</v>
      </c>
      <c r="C283" s="248" t="s">
        <v>577</v>
      </c>
      <c r="D283" s="250" t="s">
        <v>1900</v>
      </c>
      <c r="E283" s="46" t="s">
        <v>1901</v>
      </c>
      <c r="F283" s="249">
        <v>77496176.696870849</v>
      </c>
      <c r="G283" s="249">
        <v>193740.44174217712</v>
      </c>
      <c r="H283" s="46">
        <v>1</v>
      </c>
      <c r="I283" s="46">
        <v>3</v>
      </c>
      <c r="J283" s="46">
        <v>0</v>
      </c>
      <c r="K283" s="258">
        <v>7362479.7699999996</v>
      </c>
      <c r="L283" s="46">
        <v>0</v>
      </c>
      <c r="M283" s="258">
        <v>2650983.69</v>
      </c>
      <c r="N283" s="46">
        <v>0</v>
      </c>
      <c r="O283" s="258">
        <v>500000</v>
      </c>
      <c r="P283" s="46" t="s">
        <v>1900</v>
      </c>
      <c r="Q283" s="46" t="s">
        <v>1900</v>
      </c>
      <c r="R283" s="46" t="s">
        <v>1900</v>
      </c>
    </row>
    <row r="284" spans="1:18" ht="18.75" customHeight="1">
      <c r="A284" s="247" t="s">
        <v>1113</v>
      </c>
      <c r="B284" s="248">
        <v>186</v>
      </c>
      <c r="C284" s="248" t="s">
        <v>1112</v>
      </c>
      <c r="D284" s="250" t="s">
        <v>1954</v>
      </c>
      <c r="E284" s="46" t="s">
        <v>1901</v>
      </c>
      <c r="F284" s="249">
        <v>59499171.627265066</v>
      </c>
      <c r="G284" s="249">
        <v>140659.98020630039</v>
      </c>
      <c r="H284" s="46">
        <v>3</v>
      </c>
      <c r="I284" s="46">
        <v>3</v>
      </c>
      <c r="J284" s="46">
        <v>0</v>
      </c>
      <c r="K284" s="258">
        <v>0</v>
      </c>
      <c r="L284" s="46">
        <v>0</v>
      </c>
      <c r="M284" s="258">
        <v>556499.04</v>
      </c>
      <c r="N284" s="46">
        <v>0</v>
      </c>
      <c r="O284" s="258">
        <v>750000</v>
      </c>
      <c r="P284" s="46" t="s">
        <v>1900</v>
      </c>
      <c r="Q284" s="46" t="s">
        <v>1900</v>
      </c>
      <c r="R284" s="46" t="s">
        <v>1900</v>
      </c>
    </row>
    <row r="285" spans="1:18" ht="18.75" customHeight="1">
      <c r="A285" s="247" t="s">
        <v>1116</v>
      </c>
      <c r="B285" s="248">
        <v>201</v>
      </c>
      <c r="C285" s="248" t="s">
        <v>1115</v>
      </c>
      <c r="D285" s="250" t="s">
        <v>1900</v>
      </c>
      <c r="E285" s="46" t="s">
        <v>1900</v>
      </c>
      <c r="F285" s="249">
        <v>8373580.0880575432</v>
      </c>
      <c r="G285" s="249">
        <v>100886.50708503064</v>
      </c>
      <c r="H285" s="46">
        <v>3</v>
      </c>
      <c r="I285" s="46">
        <v>3.5</v>
      </c>
      <c r="J285" s="46">
        <v>0</v>
      </c>
      <c r="K285" s="258">
        <v>25024.44</v>
      </c>
      <c r="L285" s="46">
        <v>0</v>
      </c>
      <c r="M285" s="258">
        <v>357124.49000000005</v>
      </c>
      <c r="N285" s="46">
        <v>0</v>
      </c>
      <c r="O285" s="258">
        <v>0</v>
      </c>
      <c r="P285" s="46" t="s">
        <v>1900</v>
      </c>
      <c r="Q285" s="46" t="s">
        <v>1900</v>
      </c>
      <c r="R285" s="46" t="s">
        <v>1900</v>
      </c>
    </row>
    <row r="286" spans="1:18" ht="18.75" customHeight="1">
      <c r="A286" s="247" t="s">
        <v>1371</v>
      </c>
      <c r="B286" s="248">
        <v>143</v>
      </c>
      <c r="C286" s="248" t="s">
        <v>1370</v>
      </c>
      <c r="D286" s="250" t="s">
        <v>1900</v>
      </c>
      <c r="E286" s="46" t="s">
        <v>1900</v>
      </c>
      <c r="F286" s="249">
        <v>5252994.1953962091</v>
      </c>
      <c r="G286" s="249">
        <v>404076.47656893916</v>
      </c>
      <c r="H286" s="46" t="s">
        <v>1920</v>
      </c>
      <c r="I286" s="46">
        <v>3</v>
      </c>
      <c r="J286" s="46">
        <v>0</v>
      </c>
      <c r="K286" s="258">
        <v>1281571.02</v>
      </c>
      <c r="L286" s="46">
        <v>0</v>
      </c>
      <c r="M286" s="258">
        <v>0</v>
      </c>
      <c r="N286" s="46">
        <v>0</v>
      </c>
      <c r="O286" s="258">
        <v>0</v>
      </c>
      <c r="P286" s="46" t="s">
        <v>1900</v>
      </c>
      <c r="Q286" s="46" t="s">
        <v>1900</v>
      </c>
      <c r="R286" s="46" t="s">
        <v>1900</v>
      </c>
    </row>
    <row r="287" spans="1:18" ht="18.75" customHeight="1">
      <c r="A287" s="247" t="s">
        <v>1323</v>
      </c>
      <c r="B287" s="248">
        <v>53</v>
      </c>
      <c r="C287" s="248" t="s">
        <v>1322</v>
      </c>
      <c r="D287" s="250" t="s">
        <v>2278</v>
      </c>
      <c r="E287" s="46" t="s">
        <v>1901</v>
      </c>
      <c r="F287" s="249">
        <v>397802489.186252</v>
      </c>
      <c r="G287" s="249">
        <v>192082.32215656785</v>
      </c>
      <c r="H287" s="46">
        <v>3.05</v>
      </c>
      <c r="I287" s="46">
        <v>4</v>
      </c>
      <c r="J287" s="46">
        <v>0</v>
      </c>
      <c r="K287" s="258">
        <v>19187728.02</v>
      </c>
      <c r="L287" s="46">
        <v>0</v>
      </c>
      <c r="M287" s="258">
        <v>50455725.480000004</v>
      </c>
      <c r="N287" s="46">
        <v>0</v>
      </c>
      <c r="O287" s="258">
        <v>8256135.0999999996</v>
      </c>
      <c r="P287" s="46" t="s">
        <v>1900</v>
      </c>
      <c r="Q287" s="46" t="s">
        <v>1901</v>
      </c>
      <c r="R287" s="46" t="s">
        <v>1900</v>
      </c>
    </row>
    <row r="288" spans="1:18" ht="18.75" customHeight="1">
      <c r="A288" s="247" t="s">
        <v>1336</v>
      </c>
      <c r="B288" s="248">
        <v>505</v>
      </c>
      <c r="C288" s="248" t="s">
        <v>1335</v>
      </c>
      <c r="D288" s="250" t="s">
        <v>2293</v>
      </c>
      <c r="E288" s="46" t="s">
        <v>1900</v>
      </c>
      <c r="F288" s="249">
        <v>305771593.3801704</v>
      </c>
      <c r="G288" s="249">
        <v>198166.94321462762</v>
      </c>
      <c r="H288" s="46">
        <v>2.98</v>
      </c>
      <c r="I288" s="46">
        <v>2</v>
      </c>
      <c r="J288" s="46">
        <v>0</v>
      </c>
      <c r="K288" s="258">
        <v>25872313.23</v>
      </c>
      <c r="L288" s="46">
        <v>0</v>
      </c>
      <c r="M288" s="258">
        <v>7347828.2700000005</v>
      </c>
      <c r="N288" s="46">
        <v>0</v>
      </c>
      <c r="O288" s="258">
        <v>6567147</v>
      </c>
      <c r="P288" s="46" t="s">
        <v>1900</v>
      </c>
      <c r="Q288" s="46" t="s">
        <v>1900</v>
      </c>
      <c r="R288" s="46" t="s">
        <v>1900</v>
      </c>
    </row>
    <row r="289" spans="1:18" ht="18.75" customHeight="1">
      <c r="A289" s="247" t="s">
        <v>1341</v>
      </c>
      <c r="B289" s="248">
        <v>5</v>
      </c>
      <c r="C289" s="248" t="s">
        <v>1340</v>
      </c>
      <c r="D289" s="250" t="s">
        <v>2293</v>
      </c>
      <c r="E289" s="46" t="s">
        <v>1900</v>
      </c>
      <c r="F289" s="249">
        <v>299425350.39283711</v>
      </c>
      <c r="G289" s="249">
        <v>186674.15859902563</v>
      </c>
      <c r="H289" s="46">
        <v>3</v>
      </c>
      <c r="I289" s="46">
        <v>2</v>
      </c>
      <c r="J289" s="46">
        <v>0</v>
      </c>
      <c r="K289" s="258">
        <v>35537677.960000001</v>
      </c>
      <c r="L289" s="46">
        <v>0</v>
      </c>
      <c r="M289" s="258">
        <v>58423264.879999995</v>
      </c>
      <c r="N289" s="46">
        <v>0</v>
      </c>
      <c r="O289" s="258">
        <v>6879710.1799999997</v>
      </c>
      <c r="P289" s="46" t="s">
        <v>1900</v>
      </c>
      <c r="Q289" s="46" t="s">
        <v>1900</v>
      </c>
      <c r="R289" s="46" t="s">
        <v>1900</v>
      </c>
    </row>
    <row r="290" spans="1:18" ht="18.75" customHeight="1">
      <c r="A290" s="247" t="s">
        <v>1351</v>
      </c>
      <c r="B290" s="248">
        <v>48</v>
      </c>
      <c r="C290" s="248" t="s">
        <v>1350</v>
      </c>
      <c r="D290" s="250" t="s">
        <v>1900</v>
      </c>
      <c r="E290" s="46" t="s">
        <v>1901</v>
      </c>
      <c r="F290" s="249">
        <v>315743340.76864827</v>
      </c>
      <c r="G290" s="249">
        <v>145772.54883132421</v>
      </c>
      <c r="H290" s="46">
        <v>1.46</v>
      </c>
      <c r="I290" s="46">
        <v>3</v>
      </c>
      <c r="J290" s="46">
        <v>0</v>
      </c>
      <c r="K290" s="258">
        <v>7947577.5199999996</v>
      </c>
      <c r="L290" s="46">
        <v>0</v>
      </c>
      <c r="M290" s="258">
        <v>15377436.35</v>
      </c>
      <c r="N290" s="46">
        <v>0</v>
      </c>
      <c r="O290" s="258">
        <v>1000000</v>
      </c>
      <c r="P290" s="46" t="s">
        <v>1900</v>
      </c>
      <c r="Q290" s="46" t="s">
        <v>1900</v>
      </c>
      <c r="R290" s="46" t="s">
        <v>1900</v>
      </c>
    </row>
    <row r="291" spans="1:18" ht="18.75" customHeight="1">
      <c r="A291" s="247" t="s">
        <v>1367</v>
      </c>
      <c r="B291" s="248">
        <v>55</v>
      </c>
      <c r="C291" s="248" t="s">
        <v>1366</v>
      </c>
      <c r="D291" s="250" t="s">
        <v>1900</v>
      </c>
      <c r="E291" s="46" t="s">
        <v>1900</v>
      </c>
      <c r="F291" s="249">
        <v>127394277.04704092</v>
      </c>
      <c r="G291" s="249">
        <v>210917.67723020021</v>
      </c>
      <c r="H291" s="46">
        <v>2.5</v>
      </c>
      <c r="I291" s="46" t="s">
        <v>1920</v>
      </c>
      <c r="J291" s="46">
        <v>0</v>
      </c>
      <c r="K291" s="258">
        <v>0</v>
      </c>
      <c r="L291" s="46">
        <v>0</v>
      </c>
      <c r="M291" s="258">
        <v>5127508.5599999996</v>
      </c>
      <c r="N291" s="46">
        <v>0</v>
      </c>
      <c r="O291" s="258">
        <v>127325050.08</v>
      </c>
      <c r="P291" s="46" t="s">
        <v>1900</v>
      </c>
      <c r="Q291" s="46" t="s">
        <v>1901</v>
      </c>
      <c r="R291" s="46" t="s">
        <v>1900</v>
      </c>
    </row>
    <row r="292" spans="1:18" ht="18.75" customHeight="1">
      <c r="A292" s="247" t="s">
        <v>1480</v>
      </c>
      <c r="B292" s="248">
        <v>8</v>
      </c>
      <c r="C292" s="248" t="s">
        <v>1479</v>
      </c>
      <c r="D292" s="250" t="s">
        <v>1900</v>
      </c>
      <c r="E292" s="46" t="s">
        <v>1900</v>
      </c>
      <c r="F292" s="249">
        <v>102549616.09441572</v>
      </c>
      <c r="G292" s="249">
        <v>228905.39306789223</v>
      </c>
      <c r="H292" s="46" t="s">
        <v>1920</v>
      </c>
      <c r="I292" s="46" t="s">
        <v>1920</v>
      </c>
      <c r="J292" s="46">
        <v>0</v>
      </c>
      <c r="K292" s="258">
        <v>0</v>
      </c>
      <c r="L292" s="46">
        <v>0</v>
      </c>
      <c r="M292" s="258">
        <v>0</v>
      </c>
      <c r="N292" s="46">
        <v>0</v>
      </c>
      <c r="O292" s="258">
        <v>33096720.490000002</v>
      </c>
      <c r="P292" s="46" t="s">
        <v>1900</v>
      </c>
      <c r="Q292" s="46" t="s">
        <v>1901</v>
      </c>
      <c r="R292" s="46" t="s">
        <v>1900</v>
      </c>
    </row>
    <row r="293" spans="1:18" ht="18.75" customHeight="1">
      <c r="A293" s="247" t="s">
        <v>1485</v>
      </c>
      <c r="B293" s="248">
        <v>66</v>
      </c>
      <c r="C293" s="248" t="s">
        <v>1484</v>
      </c>
      <c r="D293" s="250" t="s">
        <v>1900</v>
      </c>
      <c r="E293" s="46" t="s">
        <v>1900</v>
      </c>
      <c r="F293" s="249">
        <v>162274083.13386828</v>
      </c>
      <c r="G293" s="249">
        <v>270456.8052231138</v>
      </c>
      <c r="H293" s="46">
        <v>3</v>
      </c>
      <c r="I293" s="46">
        <v>4</v>
      </c>
      <c r="J293" s="46">
        <v>0</v>
      </c>
      <c r="K293" s="258">
        <v>0</v>
      </c>
      <c r="L293" s="46">
        <v>0</v>
      </c>
      <c r="M293" s="258">
        <v>834996.93</v>
      </c>
      <c r="N293" s="46">
        <v>0</v>
      </c>
      <c r="O293" s="258">
        <v>31047775.300000001</v>
      </c>
      <c r="P293" s="46" t="s">
        <v>1900</v>
      </c>
      <c r="Q293" s="46" t="s">
        <v>1901</v>
      </c>
      <c r="R293" s="46" t="s">
        <v>1900</v>
      </c>
    </row>
    <row r="294" spans="1:18" ht="18.75" customHeight="1">
      <c r="A294" s="247" t="s">
        <v>1649</v>
      </c>
      <c r="B294" s="248">
        <v>33</v>
      </c>
      <c r="C294" s="248" t="s">
        <v>1648</v>
      </c>
      <c r="D294" s="250" t="s">
        <v>1900</v>
      </c>
      <c r="E294" s="46" t="s">
        <v>1900</v>
      </c>
      <c r="F294" s="249">
        <v>249400301.33935672</v>
      </c>
      <c r="G294" s="249">
        <v>183787.98919628351</v>
      </c>
      <c r="H294" s="46">
        <v>3</v>
      </c>
      <c r="I294" s="46">
        <v>3</v>
      </c>
      <c r="J294" s="46">
        <v>0</v>
      </c>
      <c r="K294" s="258">
        <v>0</v>
      </c>
      <c r="L294" s="46">
        <v>0</v>
      </c>
      <c r="M294" s="258">
        <v>5655672.1600000001</v>
      </c>
      <c r="N294" s="46">
        <v>0</v>
      </c>
      <c r="O294" s="258">
        <v>17499685.09</v>
      </c>
      <c r="P294" s="46" t="s">
        <v>1900</v>
      </c>
      <c r="Q294" s="46" t="s">
        <v>1900</v>
      </c>
      <c r="R294" s="46" t="s">
        <v>1900</v>
      </c>
    </row>
    <row r="295" spans="1:18" ht="18.75" customHeight="1">
      <c r="A295" s="247" t="s">
        <v>1490</v>
      </c>
      <c r="B295" s="248">
        <v>114</v>
      </c>
      <c r="C295" s="248" t="s">
        <v>1489</v>
      </c>
      <c r="D295" s="250" t="s">
        <v>1900</v>
      </c>
      <c r="E295" s="46" t="s">
        <v>1900</v>
      </c>
      <c r="F295" s="249">
        <v>129467951.53086025</v>
      </c>
      <c r="G295" s="249">
        <v>186822.44088147223</v>
      </c>
      <c r="H295" s="46">
        <v>3.1</v>
      </c>
      <c r="I295" s="46">
        <v>2.75</v>
      </c>
      <c r="J295" s="46">
        <v>0</v>
      </c>
      <c r="K295" s="258">
        <v>0</v>
      </c>
      <c r="L295" s="46">
        <v>0</v>
      </c>
      <c r="M295" s="258">
        <v>11374905.300000001</v>
      </c>
      <c r="N295" s="46">
        <v>0</v>
      </c>
      <c r="O295" s="258">
        <v>448154</v>
      </c>
      <c r="P295" s="46" t="s">
        <v>1900</v>
      </c>
      <c r="Q295" s="46" t="s">
        <v>1900</v>
      </c>
      <c r="R295" s="46" t="s">
        <v>1900</v>
      </c>
    </row>
    <row r="296" spans="1:18" ht="18.75" customHeight="1">
      <c r="A296" s="247" t="s">
        <v>558</v>
      </c>
      <c r="B296" s="248">
        <v>52</v>
      </c>
      <c r="C296" s="248" t="s">
        <v>556</v>
      </c>
      <c r="D296" s="250" t="s">
        <v>1954</v>
      </c>
      <c r="E296" s="46" t="s">
        <v>1900</v>
      </c>
      <c r="F296" s="249">
        <v>100172247.87160279</v>
      </c>
      <c r="G296" s="249">
        <v>197968.86931146795</v>
      </c>
      <c r="H296" s="46">
        <v>3</v>
      </c>
      <c r="I296" s="46">
        <v>4.33</v>
      </c>
      <c r="J296" s="46">
        <v>0</v>
      </c>
      <c r="K296" s="258">
        <v>2772221.77</v>
      </c>
      <c r="L296" s="46">
        <v>0</v>
      </c>
      <c r="M296" s="258">
        <v>1443684.95</v>
      </c>
      <c r="N296" s="46">
        <v>0</v>
      </c>
      <c r="O296" s="258">
        <v>0</v>
      </c>
      <c r="P296" s="46" t="s">
        <v>1900</v>
      </c>
      <c r="Q296" s="46" t="s">
        <v>1900</v>
      </c>
      <c r="R296" s="46" t="s">
        <v>1900</v>
      </c>
    </row>
    <row r="297" spans="1:18" ht="18.75" customHeight="1">
      <c r="A297" s="247" t="s">
        <v>1191</v>
      </c>
      <c r="B297" s="248">
        <v>77</v>
      </c>
      <c r="C297" s="248" t="s">
        <v>1190</v>
      </c>
      <c r="D297" s="250" t="s">
        <v>1954</v>
      </c>
      <c r="E297" s="46" t="s">
        <v>1900</v>
      </c>
      <c r="F297" s="249">
        <v>132007964.73499043</v>
      </c>
      <c r="G297" s="249">
        <v>217476.05392914405</v>
      </c>
      <c r="H297" s="46">
        <v>3</v>
      </c>
      <c r="I297" s="46">
        <v>2.25</v>
      </c>
      <c r="J297" s="46">
        <v>0</v>
      </c>
      <c r="K297" s="258">
        <v>0</v>
      </c>
      <c r="L297" s="46">
        <v>0</v>
      </c>
      <c r="M297" s="258">
        <v>1000000</v>
      </c>
      <c r="N297" s="46">
        <v>0</v>
      </c>
      <c r="O297" s="258">
        <v>393000</v>
      </c>
      <c r="P297" s="46" t="s">
        <v>1900</v>
      </c>
      <c r="Q297" s="46" t="s">
        <v>1900</v>
      </c>
      <c r="R297" s="46" t="s">
        <v>1900</v>
      </c>
    </row>
    <row r="298" spans="1:18" ht="18.75" customHeight="1">
      <c r="A298" s="247" t="s">
        <v>706</v>
      </c>
      <c r="B298" s="248">
        <v>206</v>
      </c>
      <c r="C298" s="248" t="s">
        <v>705</v>
      </c>
      <c r="D298" s="250" t="s">
        <v>1900</v>
      </c>
      <c r="E298" s="46" t="s">
        <v>1900</v>
      </c>
      <c r="F298" s="249">
        <v>71366308.715314895</v>
      </c>
      <c r="G298" s="249">
        <v>187806.07556661815</v>
      </c>
      <c r="H298" s="46">
        <v>3</v>
      </c>
      <c r="I298" s="46">
        <v>2</v>
      </c>
      <c r="J298" s="46">
        <v>0</v>
      </c>
      <c r="K298" s="258">
        <v>0</v>
      </c>
      <c r="L298" s="46">
        <v>0</v>
      </c>
      <c r="M298" s="258">
        <v>21483807.93</v>
      </c>
      <c r="N298" s="46">
        <v>0</v>
      </c>
      <c r="O298" s="258">
        <v>2760000</v>
      </c>
      <c r="P298" s="46" t="s">
        <v>1900</v>
      </c>
      <c r="Q298" s="46" t="s">
        <v>1900</v>
      </c>
      <c r="R298" s="46" t="s">
        <v>1900</v>
      </c>
    </row>
    <row r="299" spans="1:18" ht="18.75" customHeight="1">
      <c r="A299" s="247" t="s">
        <v>1389</v>
      </c>
      <c r="B299" s="248">
        <v>117</v>
      </c>
      <c r="C299" s="248" t="s">
        <v>1388</v>
      </c>
      <c r="D299" s="250" t="s">
        <v>1954</v>
      </c>
      <c r="E299" s="46" t="s">
        <v>1900</v>
      </c>
      <c r="F299" s="249">
        <v>80983889.510693967</v>
      </c>
      <c r="G299" s="249">
        <v>165611.2259932392</v>
      </c>
      <c r="H299" s="46">
        <v>3.16</v>
      </c>
      <c r="I299" s="46">
        <v>3</v>
      </c>
      <c r="J299" s="46">
        <v>0</v>
      </c>
      <c r="K299" s="258">
        <v>0</v>
      </c>
      <c r="L299" s="46">
        <v>0</v>
      </c>
      <c r="M299" s="258">
        <v>943650.7</v>
      </c>
      <c r="N299" s="46">
        <v>0</v>
      </c>
      <c r="O299" s="258">
        <v>0</v>
      </c>
      <c r="P299" s="46" t="s">
        <v>1901</v>
      </c>
      <c r="Q299" s="46" t="s">
        <v>1900</v>
      </c>
      <c r="R299" s="46" t="s">
        <v>1900</v>
      </c>
    </row>
    <row r="300" spans="1:18" ht="18.75" customHeight="1">
      <c r="A300" s="247" t="s">
        <v>1272</v>
      </c>
      <c r="B300" s="248">
        <v>314</v>
      </c>
      <c r="C300" s="248" t="s">
        <v>1271</v>
      </c>
      <c r="D300" s="250" t="s">
        <v>2316</v>
      </c>
      <c r="E300" s="46" t="s">
        <v>1900</v>
      </c>
      <c r="F300" s="249">
        <v>23962342.856413834</v>
      </c>
      <c r="G300" s="249">
        <v>86506.652911241283</v>
      </c>
      <c r="H300" s="46">
        <v>3</v>
      </c>
      <c r="I300" s="46">
        <v>2.66</v>
      </c>
      <c r="J300" s="46">
        <v>0</v>
      </c>
      <c r="K300" s="258">
        <v>0</v>
      </c>
      <c r="L300" s="46">
        <v>0</v>
      </c>
      <c r="M300" s="258">
        <v>5926484.3300000001</v>
      </c>
      <c r="N300" s="46">
        <v>0</v>
      </c>
      <c r="O300" s="258">
        <v>600046.06999999995</v>
      </c>
      <c r="P300" s="46" t="s">
        <v>1900</v>
      </c>
      <c r="Q300" s="46" t="s">
        <v>1900</v>
      </c>
      <c r="R300" s="46" t="s">
        <v>1900</v>
      </c>
    </row>
    <row r="301" spans="1:18" ht="18.75" customHeight="1">
      <c r="A301" s="247" t="s">
        <v>1473</v>
      </c>
      <c r="B301" s="248">
        <v>35</v>
      </c>
      <c r="C301" s="248" t="s">
        <v>1472</v>
      </c>
      <c r="D301" s="250" t="s">
        <v>2278</v>
      </c>
      <c r="E301" s="46" t="s">
        <v>1900</v>
      </c>
      <c r="F301" s="249">
        <v>86728011.840062901</v>
      </c>
      <c r="G301" s="249">
        <v>205516.61573474621</v>
      </c>
      <c r="H301" s="46">
        <v>3</v>
      </c>
      <c r="I301" s="46">
        <v>3.3</v>
      </c>
      <c r="J301" s="46">
        <v>0</v>
      </c>
      <c r="K301" s="258">
        <v>11176877</v>
      </c>
      <c r="L301" s="46">
        <v>0</v>
      </c>
      <c r="M301" s="258">
        <v>0</v>
      </c>
      <c r="N301" s="46">
        <v>0</v>
      </c>
      <c r="O301" s="258">
        <v>667942.18999999994</v>
      </c>
      <c r="P301" s="46" t="s">
        <v>1900</v>
      </c>
      <c r="Q301" s="46" t="s">
        <v>1900</v>
      </c>
      <c r="R301" s="46" t="s">
        <v>1900</v>
      </c>
    </row>
    <row r="302" spans="1:18" ht="18.75" customHeight="1">
      <c r="A302" s="247" t="s">
        <v>1544</v>
      </c>
      <c r="B302" s="248">
        <v>42</v>
      </c>
      <c r="C302" s="248" t="s">
        <v>1543</v>
      </c>
      <c r="D302" s="250" t="s">
        <v>1954</v>
      </c>
      <c r="E302" s="46" t="s">
        <v>1900</v>
      </c>
      <c r="F302" s="249">
        <v>104947617.87620059</v>
      </c>
      <c r="G302" s="249">
        <v>209058.99975338762</v>
      </c>
      <c r="H302" s="46">
        <v>3</v>
      </c>
      <c r="I302" s="46">
        <v>3</v>
      </c>
      <c r="J302" s="46">
        <v>0</v>
      </c>
      <c r="K302" s="258">
        <v>3520602.77</v>
      </c>
      <c r="L302" s="46">
        <v>0</v>
      </c>
      <c r="M302" s="258">
        <v>3673808.76</v>
      </c>
      <c r="N302" s="46">
        <v>0</v>
      </c>
      <c r="O302" s="258">
        <v>1350542.7</v>
      </c>
      <c r="P302" s="46" t="s">
        <v>1900</v>
      </c>
      <c r="Q302" s="46" t="s">
        <v>1900</v>
      </c>
      <c r="R302" s="46" t="s">
        <v>1900</v>
      </c>
    </row>
    <row r="303" spans="1:18" ht="18.75" customHeight="1">
      <c r="A303" s="247" t="s">
        <v>1618</v>
      </c>
      <c r="B303" s="248">
        <v>116</v>
      </c>
      <c r="C303" s="248" t="s">
        <v>1617</v>
      </c>
      <c r="D303" s="250" t="s">
        <v>1900</v>
      </c>
      <c r="E303" s="46" t="s">
        <v>1900</v>
      </c>
      <c r="F303" s="249">
        <v>80091438.758062258</v>
      </c>
      <c r="G303" s="249">
        <v>163451.91583278013</v>
      </c>
      <c r="H303" s="46">
        <v>3</v>
      </c>
      <c r="I303" s="46">
        <v>3</v>
      </c>
      <c r="J303" s="46">
        <v>0</v>
      </c>
      <c r="K303" s="258">
        <v>557693.5</v>
      </c>
      <c r="L303" s="46">
        <v>0</v>
      </c>
      <c r="M303" s="258">
        <v>2842664.06</v>
      </c>
      <c r="N303" s="46">
        <v>0</v>
      </c>
      <c r="O303" s="258">
        <v>84625</v>
      </c>
      <c r="P303" s="46" t="s">
        <v>1900</v>
      </c>
      <c r="Q303" s="46" t="s">
        <v>1900</v>
      </c>
      <c r="R303" s="46" t="s">
        <v>1900</v>
      </c>
    </row>
    <row r="304" spans="1:18" ht="18.75" customHeight="1">
      <c r="A304" s="247" t="s">
        <v>1621</v>
      </c>
      <c r="B304" s="248">
        <v>175</v>
      </c>
      <c r="C304" s="248" t="s">
        <v>1620</v>
      </c>
      <c r="D304" s="250" t="s">
        <v>1900</v>
      </c>
      <c r="E304" s="46" t="s">
        <v>1900</v>
      </c>
      <c r="F304" s="249">
        <v>20059715.807805095</v>
      </c>
      <c r="G304" s="249">
        <v>139303.58199864649</v>
      </c>
      <c r="H304" s="46" t="s">
        <v>1920</v>
      </c>
      <c r="I304" s="46" t="s">
        <v>1920</v>
      </c>
      <c r="J304" s="46">
        <v>0</v>
      </c>
      <c r="K304" s="258">
        <v>0</v>
      </c>
      <c r="L304" s="46">
        <v>0</v>
      </c>
      <c r="M304" s="258">
        <v>1222616.25</v>
      </c>
      <c r="N304" s="46">
        <v>0</v>
      </c>
      <c r="O304" s="258">
        <v>0</v>
      </c>
      <c r="P304" s="46" t="s">
        <v>1900</v>
      </c>
      <c r="Q304" s="46" t="s">
        <v>1900</v>
      </c>
      <c r="R304" s="46" t="s">
        <v>1900</v>
      </c>
    </row>
  </sheetData>
  <autoFilter ref="A2:R304" xr:uid="{00000000-0009-0000-0000-000004000000}"/>
  <pageMargins left="0.7" right="0.7" top="0.75" bottom="0.75" header="0.3" footer="0.3"/>
  <pageSetup paperSize="5" scale="79" fitToHeight="0" orientation="landscape" r:id="rId1"/>
  <headerFooter>
    <oddFooter>&amp;CPage &amp;P of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206"/>
  <sheetViews>
    <sheetView workbookViewId="0">
      <selection activeCell="D200" sqref="D2:D200"/>
    </sheetView>
  </sheetViews>
  <sheetFormatPr defaultColWidth="8.85546875" defaultRowHeight="15"/>
  <cols>
    <col min="1" max="1" width="10.85546875" bestFit="1" customWidth="1"/>
    <col min="2" max="2" width="16.85546875" style="54" customWidth="1"/>
    <col min="3" max="3" width="39.28515625" bestFit="1" customWidth="1"/>
    <col min="4" max="4" width="14.28515625" bestFit="1" customWidth="1"/>
  </cols>
  <sheetData>
    <row r="1" spans="1:4" s="35" customFormat="1" ht="30.75" customHeight="1">
      <c r="A1" s="241" t="s">
        <v>23</v>
      </c>
      <c r="B1" s="242" t="s">
        <v>2375</v>
      </c>
      <c r="C1" s="241" t="s">
        <v>2376</v>
      </c>
      <c r="D1" s="242" t="s">
        <v>2377</v>
      </c>
    </row>
    <row r="2" spans="1:4">
      <c r="A2" s="238">
        <v>2</v>
      </c>
      <c r="B2" s="240" t="s">
        <v>1641</v>
      </c>
      <c r="C2" s="239" t="s">
        <v>1642</v>
      </c>
      <c r="D2" s="106">
        <v>132</v>
      </c>
    </row>
    <row r="3" spans="1:4">
      <c r="A3" s="238">
        <v>3</v>
      </c>
      <c r="B3" s="240" t="s">
        <v>1019</v>
      </c>
      <c r="C3" s="239" t="s">
        <v>2378</v>
      </c>
      <c r="D3" s="106">
        <v>31</v>
      </c>
    </row>
    <row r="4" spans="1:4">
      <c r="A4" s="238">
        <v>4</v>
      </c>
      <c r="B4" s="240" t="s">
        <v>1354</v>
      </c>
      <c r="C4" s="239" t="s">
        <v>1355</v>
      </c>
      <c r="D4" s="106">
        <v>18</v>
      </c>
    </row>
    <row r="5" spans="1:4">
      <c r="A5" s="238">
        <v>5</v>
      </c>
      <c r="B5" s="240" t="s">
        <v>1340</v>
      </c>
      <c r="C5" s="239" t="s">
        <v>1341</v>
      </c>
      <c r="D5" s="106">
        <v>46</v>
      </c>
    </row>
    <row r="6" spans="1:4">
      <c r="A6" s="238">
        <v>6</v>
      </c>
      <c r="B6" s="240" t="s">
        <v>1582</v>
      </c>
      <c r="C6" s="239" t="s">
        <v>2379</v>
      </c>
      <c r="D6" s="106">
        <v>72</v>
      </c>
    </row>
    <row r="7" spans="1:4">
      <c r="A7" s="238">
        <v>8</v>
      </c>
      <c r="B7" s="240" t="s">
        <v>1479</v>
      </c>
      <c r="C7" s="239" t="s">
        <v>1480</v>
      </c>
      <c r="D7" s="106">
        <v>24</v>
      </c>
    </row>
    <row r="8" spans="1:4">
      <c r="A8" s="238">
        <v>9</v>
      </c>
      <c r="B8" s="240" t="s">
        <v>859</v>
      </c>
      <c r="C8" s="239" t="s">
        <v>860</v>
      </c>
      <c r="D8" s="106">
        <v>13</v>
      </c>
    </row>
    <row r="9" spans="1:4">
      <c r="A9" s="238">
        <v>10</v>
      </c>
      <c r="B9" s="240" t="s">
        <v>1089</v>
      </c>
      <c r="C9" s="239" t="s">
        <v>1090</v>
      </c>
      <c r="D9" s="106">
        <v>35</v>
      </c>
    </row>
    <row r="10" spans="1:4">
      <c r="A10" s="238">
        <v>14</v>
      </c>
      <c r="B10" s="240" t="s">
        <v>1068</v>
      </c>
      <c r="C10" s="239" t="s">
        <v>1069</v>
      </c>
      <c r="D10" s="106">
        <v>18</v>
      </c>
    </row>
    <row r="11" spans="1:4">
      <c r="A11" s="238">
        <v>15</v>
      </c>
      <c r="B11" s="240" t="s">
        <v>873</v>
      </c>
      <c r="C11" s="239" t="s">
        <v>874</v>
      </c>
      <c r="D11" s="106">
        <v>57</v>
      </c>
    </row>
    <row r="12" spans="1:4">
      <c r="A12" s="238">
        <v>16</v>
      </c>
      <c r="B12" s="240" t="s">
        <v>663</v>
      </c>
      <c r="C12" s="239" t="s">
        <v>664</v>
      </c>
      <c r="D12" s="106">
        <v>24</v>
      </c>
    </row>
    <row r="13" spans="1:4">
      <c r="A13" s="238">
        <v>17</v>
      </c>
      <c r="B13" s="240" t="s">
        <v>1083</v>
      </c>
      <c r="C13" s="239" t="s">
        <v>1084</v>
      </c>
      <c r="D13" s="106">
        <v>26</v>
      </c>
    </row>
    <row r="14" spans="1:4">
      <c r="A14" s="238">
        <v>18</v>
      </c>
      <c r="B14" s="240" t="s">
        <v>1391</v>
      </c>
      <c r="C14" s="239" t="s">
        <v>2380</v>
      </c>
      <c r="D14" s="106">
        <v>86</v>
      </c>
    </row>
    <row r="15" spans="1:4">
      <c r="A15" s="238">
        <v>20</v>
      </c>
      <c r="B15" s="240" t="s">
        <v>1132</v>
      </c>
      <c r="C15" s="239" t="s">
        <v>1133</v>
      </c>
      <c r="D15" s="106">
        <v>11</v>
      </c>
    </row>
    <row r="16" spans="1:4">
      <c r="A16" s="238">
        <v>21</v>
      </c>
      <c r="B16" s="240" t="s">
        <v>1187</v>
      </c>
      <c r="C16" s="239" t="s">
        <v>1188</v>
      </c>
      <c r="D16" s="106">
        <v>7</v>
      </c>
    </row>
    <row r="17" spans="1:4">
      <c r="A17" s="238">
        <v>22</v>
      </c>
      <c r="B17" s="240" t="s">
        <v>439</v>
      </c>
      <c r="C17" s="239" t="s">
        <v>440</v>
      </c>
      <c r="D17" s="106">
        <v>84</v>
      </c>
    </row>
    <row r="18" spans="1:4">
      <c r="A18" s="238">
        <v>23</v>
      </c>
      <c r="B18" s="240" t="s">
        <v>1591</v>
      </c>
      <c r="C18" s="239" t="s">
        <v>1592</v>
      </c>
      <c r="D18" s="106">
        <v>100</v>
      </c>
    </row>
    <row r="19" spans="1:4">
      <c r="A19" s="238">
        <v>24</v>
      </c>
      <c r="B19" s="240" t="s">
        <v>1306</v>
      </c>
      <c r="C19" s="239" t="s">
        <v>1307</v>
      </c>
      <c r="D19" s="106">
        <v>9</v>
      </c>
    </row>
    <row r="20" spans="1:4">
      <c r="A20" s="238">
        <v>25</v>
      </c>
      <c r="B20" s="240" t="s">
        <v>983</v>
      </c>
      <c r="C20" s="239" t="s">
        <v>984</v>
      </c>
      <c r="D20" s="106">
        <v>57</v>
      </c>
    </row>
    <row r="21" spans="1:4">
      <c r="A21" s="238">
        <v>26</v>
      </c>
      <c r="B21" s="240" t="s">
        <v>451</v>
      </c>
      <c r="C21" s="239" t="s">
        <v>453</v>
      </c>
      <c r="D21" s="106">
        <v>44</v>
      </c>
    </row>
    <row r="22" spans="1:4">
      <c r="A22" s="238">
        <v>27</v>
      </c>
      <c r="B22" s="240" t="s">
        <v>1464</v>
      </c>
      <c r="C22" s="239" t="s">
        <v>1465</v>
      </c>
      <c r="D22" s="106">
        <v>113</v>
      </c>
    </row>
    <row r="23" spans="1:4">
      <c r="A23" s="238">
        <v>28</v>
      </c>
      <c r="B23" s="240" t="s">
        <v>1210</v>
      </c>
      <c r="C23" s="239" t="s">
        <v>1211</v>
      </c>
      <c r="D23" s="106">
        <v>14</v>
      </c>
    </row>
    <row r="24" spans="1:4">
      <c r="A24" s="238">
        <v>29</v>
      </c>
      <c r="B24" s="240" t="s">
        <v>879</v>
      </c>
      <c r="C24" s="239" t="s">
        <v>880</v>
      </c>
      <c r="D24" s="106">
        <v>8</v>
      </c>
    </row>
    <row r="25" spans="1:4">
      <c r="A25" s="238">
        <v>30</v>
      </c>
      <c r="B25" s="240" t="s">
        <v>1086</v>
      </c>
      <c r="C25" s="239" t="s">
        <v>1087</v>
      </c>
      <c r="D25" s="106">
        <v>19</v>
      </c>
    </row>
    <row r="26" spans="1:4">
      <c r="A26" s="238">
        <v>31</v>
      </c>
      <c r="B26" s="240" t="s">
        <v>424</v>
      </c>
      <c r="C26" s="239" t="s">
        <v>425</v>
      </c>
      <c r="D26" s="106">
        <v>26</v>
      </c>
    </row>
    <row r="27" spans="1:4">
      <c r="A27" s="238">
        <v>32</v>
      </c>
      <c r="B27" s="240" t="s">
        <v>651</v>
      </c>
      <c r="C27" s="239" t="s">
        <v>652</v>
      </c>
      <c r="D27" s="106">
        <v>43</v>
      </c>
    </row>
    <row r="28" spans="1:4">
      <c r="A28" s="238">
        <v>33</v>
      </c>
      <c r="B28" s="240" t="s">
        <v>1648</v>
      </c>
      <c r="C28" s="239" t="s">
        <v>1649</v>
      </c>
      <c r="D28" s="106">
        <v>103</v>
      </c>
    </row>
    <row r="29" spans="1:4">
      <c r="A29" s="238">
        <v>34</v>
      </c>
      <c r="B29" s="240" t="s">
        <v>863</v>
      </c>
      <c r="C29" s="239" t="s">
        <v>2381</v>
      </c>
      <c r="D29" s="106">
        <v>10</v>
      </c>
    </row>
    <row r="30" spans="1:4">
      <c r="A30" s="238">
        <v>35</v>
      </c>
      <c r="B30" s="240" t="s">
        <v>1472</v>
      </c>
      <c r="C30" s="239" t="s">
        <v>1473</v>
      </c>
      <c r="D30" s="106">
        <v>32</v>
      </c>
    </row>
    <row r="31" spans="1:4">
      <c r="A31" s="238">
        <v>36</v>
      </c>
      <c r="B31" s="240" t="s">
        <v>1459</v>
      </c>
      <c r="C31" s="239" t="s">
        <v>1460</v>
      </c>
      <c r="D31" s="106">
        <v>15</v>
      </c>
    </row>
    <row r="32" spans="1:4">
      <c r="A32" s="238">
        <v>37</v>
      </c>
      <c r="B32" s="240" t="s">
        <v>1348</v>
      </c>
      <c r="C32" s="239" t="s">
        <v>1349</v>
      </c>
      <c r="D32" s="106">
        <v>7</v>
      </c>
    </row>
    <row r="33" spans="1:4">
      <c r="A33" s="238">
        <v>38</v>
      </c>
      <c r="B33" s="240" t="s">
        <v>1430</v>
      </c>
      <c r="C33" s="239" t="s">
        <v>1431</v>
      </c>
      <c r="D33" s="106">
        <v>42</v>
      </c>
    </row>
    <row r="34" spans="1:4">
      <c r="A34" s="238">
        <v>39</v>
      </c>
      <c r="B34" s="240" t="s">
        <v>1309</v>
      </c>
      <c r="C34" s="239" t="s">
        <v>1310</v>
      </c>
      <c r="D34" s="106">
        <v>76</v>
      </c>
    </row>
    <row r="35" spans="1:4">
      <c r="A35" s="238">
        <v>40</v>
      </c>
      <c r="B35" s="240" t="s">
        <v>1003</v>
      </c>
      <c r="C35" s="239" t="s">
        <v>1004</v>
      </c>
      <c r="D35" s="106">
        <v>37</v>
      </c>
    </row>
    <row r="36" spans="1:4">
      <c r="A36" s="238">
        <v>41</v>
      </c>
      <c r="B36" s="240" t="s">
        <v>828</v>
      </c>
      <c r="C36" s="239" t="s">
        <v>829</v>
      </c>
      <c r="D36" s="106">
        <v>35</v>
      </c>
    </row>
    <row r="37" spans="1:4">
      <c r="A37" s="238">
        <v>42</v>
      </c>
      <c r="B37" s="240" t="s">
        <v>1543</v>
      </c>
      <c r="C37" s="239" t="s">
        <v>1544</v>
      </c>
      <c r="D37" s="106">
        <v>17</v>
      </c>
    </row>
    <row r="38" spans="1:4">
      <c r="A38" s="238">
        <v>43</v>
      </c>
      <c r="B38" s="240" t="s">
        <v>1277</v>
      </c>
      <c r="C38" s="239" t="s">
        <v>1278</v>
      </c>
      <c r="D38" s="106">
        <v>13</v>
      </c>
    </row>
    <row r="39" spans="1:4">
      <c r="A39" s="238">
        <v>44</v>
      </c>
      <c r="B39" s="240" t="s">
        <v>972</v>
      </c>
      <c r="C39" s="239" t="s">
        <v>973</v>
      </c>
      <c r="D39" s="106">
        <v>29</v>
      </c>
    </row>
    <row r="40" spans="1:4">
      <c r="A40" s="238">
        <v>45</v>
      </c>
      <c r="B40" s="240" t="s">
        <v>1451</v>
      </c>
      <c r="C40" s="239" t="s">
        <v>1452</v>
      </c>
      <c r="D40" s="106">
        <v>7</v>
      </c>
    </row>
    <row r="41" spans="1:4">
      <c r="A41" s="238">
        <v>47</v>
      </c>
      <c r="B41" s="240" t="s">
        <v>1302</v>
      </c>
      <c r="C41" s="239" t="s">
        <v>1303</v>
      </c>
      <c r="D41" s="106">
        <v>13</v>
      </c>
    </row>
    <row r="42" spans="1:4">
      <c r="A42" s="238">
        <v>48</v>
      </c>
      <c r="B42" s="240" t="s">
        <v>1350</v>
      </c>
      <c r="C42" s="239" t="s">
        <v>1351</v>
      </c>
      <c r="D42" s="106">
        <v>60</v>
      </c>
    </row>
    <row r="43" spans="1:4">
      <c r="A43" s="238">
        <v>49</v>
      </c>
      <c r="B43" s="240" t="s">
        <v>1176</v>
      </c>
      <c r="C43" s="239" t="s">
        <v>1177</v>
      </c>
      <c r="D43" s="106">
        <v>26</v>
      </c>
    </row>
    <row r="44" spans="1:4">
      <c r="A44" s="238">
        <v>51</v>
      </c>
      <c r="B44" s="240" t="s">
        <v>1284</v>
      </c>
      <c r="C44" s="239" t="s">
        <v>1285</v>
      </c>
      <c r="D44" s="106">
        <v>1</v>
      </c>
    </row>
    <row r="45" spans="1:4">
      <c r="A45" s="238">
        <v>52</v>
      </c>
      <c r="B45" s="240" t="s">
        <v>556</v>
      </c>
      <c r="C45" s="239" t="s">
        <v>558</v>
      </c>
      <c r="D45" s="106">
        <v>24</v>
      </c>
    </row>
    <row r="46" spans="1:4">
      <c r="A46" s="238">
        <v>53</v>
      </c>
      <c r="B46" s="240" t="s">
        <v>1322</v>
      </c>
      <c r="C46" s="239" t="s">
        <v>1323</v>
      </c>
      <c r="D46" s="106">
        <v>53</v>
      </c>
    </row>
    <row r="47" spans="1:4">
      <c r="A47" s="238">
        <v>54</v>
      </c>
      <c r="B47" s="240" t="s">
        <v>577</v>
      </c>
      <c r="C47" s="239" t="s">
        <v>578</v>
      </c>
      <c r="D47" s="106">
        <v>58</v>
      </c>
    </row>
    <row r="48" spans="1:4">
      <c r="A48" s="238">
        <v>55</v>
      </c>
      <c r="B48" s="240" t="s">
        <v>1366</v>
      </c>
      <c r="C48" s="239" t="s">
        <v>1367</v>
      </c>
      <c r="D48" s="106">
        <v>5</v>
      </c>
    </row>
    <row r="49" spans="1:4">
      <c r="A49" s="238">
        <v>56</v>
      </c>
      <c r="B49" s="240" t="s">
        <v>639</v>
      </c>
      <c r="C49" s="239" t="s">
        <v>640</v>
      </c>
      <c r="D49" s="106">
        <v>21</v>
      </c>
    </row>
    <row r="50" spans="1:4">
      <c r="A50" s="238">
        <v>57</v>
      </c>
      <c r="B50" s="240" t="s">
        <v>868</v>
      </c>
      <c r="C50" s="239" t="s">
        <v>869</v>
      </c>
      <c r="D50" s="106">
        <v>17</v>
      </c>
    </row>
    <row r="51" spans="1:4">
      <c r="A51" s="238">
        <v>58</v>
      </c>
      <c r="B51" s="240" t="s">
        <v>699</v>
      </c>
      <c r="C51" s="239" t="s">
        <v>700</v>
      </c>
      <c r="D51" s="106">
        <v>97</v>
      </c>
    </row>
    <row r="52" spans="1:4">
      <c r="A52" s="238">
        <v>59</v>
      </c>
      <c r="B52" s="240" t="s">
        <v>938</v>
      </c>
      <c r="C52" s="239" t="s">
        <v>939</v>
      </c>
      <c r="D52" s="106">
        <v>11</v>
      </c>
    </row>
    <row r="53" spans="1:4">
      <c r="A53" s="238">
        <v>60</v>
      </c>
      <c r="B53" s="240" t="s">
        <v>510</v>
      </c>
      <c r="C53" s="239" t="s">
        <v>511</v>
      </c>
      <c r="D53" s="106">
        <v>37</v>
      </c>
    </row>
    <row r="54" spans="1:4">
      <c r="A54" s="238">
        <v>61</v>
      </c>
      <c r="B54" s="240" t="s">
        <v>1573</v>
      </c>
      <c r="C54" s="239" t="s">
        <v>1574</v>
      </c>
      <c r="D54" s="106">
        <v>23</v>
      </c>
    </row>
    <row r="55" spans="1:4">
      <c r="A55" s="238">
        <v>62</v>
      </c>
      <c r="B55" s="240" t="s">
        <v>1593</v>
      </c>
      <c r="C55" s="239" t="s">
        <v>1594</v>
      </c>
      <c r="D55" s="106">
        <v>28</v>
      </c>
    </row>
    <row r="56" spans="1:4">
      <c r="A56" s="238">
        <v>63</v>
      </c>
      <c r="B56" s="240" t="s">
        <v>1536</v>
      </c>
      <c r="C56" s="239" t="s">
        <v>1537</v>
      </c>
      <c r="D56" s="106">
        <v>52</v>
      </c>
    </row>
    <row r="57" spans="1:4">
      <c r="A57" s="238">
        <v>64</v>
      </c>
      <c r="B57" s="240" t="s">
        <v>1081</v>
      </c>
      <c r="C57" s="239" t="s">
        <v>1082</v>
      </c>
      <c r="D57" s="106">
        <v>27</v>
      </c>
    </row>
    <row r="58" spans="1:4">
      <c r="A58" s="238">
        <v>65</v>
      </c>
      <c r="B58" s="240" t="s">
        <v>647</v>
      </c>
      <c r="C58" s="239" t="s">
        <v>648</v>
      </c>
      <c r="D58" s="106">
        <v>12</v>
      </c>
    </row>
    <row r="59" spans="1:4">
      <c r="A59" s="238">
        <v>67</v>
      </c>
      <c r="B59" s="240" t="s">
        <v>1466</v>
      </c>
      <c r="C59" s="239" t="s">
        <v>2382</v>
      </c>
      <c r="D59" s="106">
        <v>28</v>
      </c>
    </row>
    <row r="60" spans="1:4">
      <c r="A60" s="238">
        <v>68</v>
      </c>
      <c r="B60" s="240" t="s">
        <v>1001</v>
      </c>
      <c r="C60" s="239" t="s">
        <v>1002</v>
      </c>
      <c r="D60" s="106">
        <v>16</v>
      </c>
    </row>
    <row r="61" spans="1:4">
      <c r="A61" s="238">
        <v>69</v>
      </c>
      <c r="B61" s="240" t="s">
        <v>783</v>
      </c>
      <c r="C61" s="239" t="s">
        <v>784</v>
      </c>
      <c r="D61" s="106">
        <v>25</v>
      </c>
    </row>
    <row r="62" spans="1:4">
      <c r="A62" s="238">
        <v>70</v>
      </c>
      <c r="B62" s="240" t="s">
        <v>802</v>
      </c>
      <c r="C62" s="239" t="s">
        <v>803</v>
      </c>
      <c r="D62" s="106">
        <v>10</v>
      </c>
    </row>
    <row r="63" spans="1:4">
      <c r="A63" s="238">
        <v>71</v>
      </c>
      <c r="B63" s="240" t="s">
        <v>1469</v>
      </c>
      <c r="C63" s="239" t="s">
        <v>1470</v>
      </c>
      <c r="D63" s="106">
        <v>51</v>
      </c>
    </row>
    <row r="64" spans="1:4">
      <c r="A64" s="238">
        <v>72</v>
      </c>
      <c r="B64" s="240" t="s">
        <v>1049</v>
      </c>
      <c r="C64" s="239" t="s">
        <v>1050</v>
      </c>
      <c r="D64" s="106">
        <v>11</v>
      </c>
    </row>
    <row r="65" spans="1:4">
      <c r="A65" s="238">
        <v>73</v>
      </c>
      <c r="B65" s="240" t="s">
        <v>1511</v>
      </c>
      <c r="C65" s="239" t="s">
        <v>1512</v>
      </c>
      <c r="D65" s="106">
        <v>24</v>
      </c>
    </row>
    <row r="66" spans="1:4">
      <c r="A66" s="238">
        <v>74</v>
      </c>
      <c r="B66" s="240" t="s">
        <v>1588</v>
      </c>
      <c r="C66" s="239" t="s">
        <v>1589</v>
      </c>
      <c r="D66" s="106">
        <v>17</v>
      </c>
    </row>
    <row r="67" spans="1:4">
      <c r="A67" s="238">
        <v>75</v>
      </c>
      <c r="B67" s="240" t="s">
        <v>1010</v>
      </c>
      <c r="C67" s="239" t="s">
        <v>1011</v>
      </c>
      <c r="D67" s="106">
        <v>10</v>
      </c>
    </row>
    <row r="68" spans="1:4">
      <c r="A68" s="238">
        <v>76</v>
      </c>
      <c r="B68" s="240" t="s">
        <v>1099</v>
      </c>
      <c r="C68" s="239" t="s">
        <v>2383</v>
      </c>
      <c r="D68" s="106">
        <v>70</v>
      </c>
    </row>
    <row r="69" spans="1:4">
      <c r="A69" s="238">
        <v>77</v>
      </c>
      <c r="B69" s="240" t="s">
        <v>1190</v>
      </c>
      <c r="C69" s="239" t="s">
        <v>1191</v>
      </c>
      <c r="D69" s="106">
        <v>25</v>
      </c>
    </row>
    <row r="70" spans="1:4">
      <c r="A70" s="238">
        <v>78</v>
      </c>
      <c r="B70" s="240" t="s">
        <v>1035</v>
      </c>
      <c r="C70" s="239" t="s">
        <v>1036</v>
      </c>
      <c r="D70" s="106">
        <v>26</v>
      </c>
    </row>
    <row r="71" spans="1:4">
      <c r="A71" s="238">
        <v>79</v>
      </c>
      <c r="B71" s="240" t="s">
        <v>1363</v>
      </c>
      <c r="C71" s="239" t="s">
        <v>1364</v>
      </c>
      <c r="D71" s="106">
        <v>44</v>
      </c>
    </row>
    <row r="72" spans="1:4">
      <c r="A72" s="238">
        <v>80</v>
      </c>
      <c r="B72" s="240" t="s">
        <v>715</v>
      </c>
      <c r="C72" s="239" t="s">
        <v>716</v>
      </c>
      <c r="D72" s="106">
        <v>11</v>
      </c>
    </row>
    <row r="73" spans="1:4">
      <c r="A73" s="238">
        <v>81</v>
      </c>
      <c r="B73" s="240" t="s">
        <v>1165</v>
      </c>
      <c r="C73" s="239" t="s">
        <v>1166</v>
      </c>
      <c r="D73" s="106">
        <v>34</v>
      </c>
    </row>
    <row r="74" spans="1:4">
      <c r="A74" s="238">
        <v>82</v>
      </c>
      <c r="B74" s="240" t="s">
        <v>816</v>
      </c>
      <c r="C74" s="239" t="s">
        <v>2384</v>
      </c>
      <c r="D74" s="106">
        <v>21</v>
      </c>
    </row>
    <row r="75" spans="1:4">
      <c r="A75" s="238">
        <v>83</v>
      </c>
      <c r="B75" s="240" t="s">
        <v>1197</v>
      </c>
      <c r="C75" s="239" t="s">
        <v>1198</v>
      </c>
      <c r="D75" s="106">
        <v>32</v>
      </c>
    </row>
    <row r="76" spans="1:4">
      <c r="A76" s="238">
        <v>84</v>
      </c>
      <c r="B76" s="240" t="s">
        <v>1227</v>
      </c>
      <c r="C76" s="239" t="s">
        <v>1228</v>
      </c>
      <c r="D76" s="106">
        <v>20</v>
      </c>
    </row>
    <row r="77" spans="1:4">
      <c r="A77" s="238">
        <v>86</v>
      </c>
      <c r="B77" s="240" t="s">
        <v>671</v>
      </c>
      <c r="C77" s="239" t="s">
        <v>672</v>
      </c>
      <c r="D77" s="106">
        <v>25</v>
      </c>
    </row>
    <row r="78" spans="1:4">
      <c r="A78" s="238">
        <v>87</v>
      </c>
      <c r="B78" s="240" t="s">
        <v>995</v>
      </c>
      <c r="C78" s="239" t="s">
        <v>996</v>
      </c>
      <c r="D78" s="106">
        <v>17</v>
      </c>
    </row>
    <row r="79" spans="1:4">
      <c r="A79" s="238">
        <v>88</v>
      </c>
      <c r="B79" s="240" t="s">
        <v>1237</v>
      </c>
      <c r="C79" s="239" t="s">
        <v>1238</v>
      </c>
      <c r="D79" s="106">
        <v>5</v>
      </c>
    </row>
    <row r="80" spans="1:4">
      <c r="A80" s="238">
        <v>89</v>
      </c>
      <c r="B80" s="240" t="s">
        <v>1316</v>
      </c>
      <c r="C80" s="239" t="s">
        <v>1317</v>
      </c>
      <c r="D80" s="106">
        <v>15</v>
      </c>
    </row>
    <row r="81" spans="1:4">
      <c r="A81" s="238">
        <v>91</v>
      </c>
      <c r="B81" s="240" t="s">
        <v>495</v>
      </c>
      <c r="C81" s="239" t="s">
        <v>496</v>
      </c>
      <c r="D81" s="106">
        <v>9</v>
      </c>
    </row>
    <row r="82" spans="1:4">
      <c r="A82" s="238">
        <v>92</v>
      </c>
      <c r="B82" s="240" t="s">
        <v>521</v>
      </c>
      <c r="C82" s="239" t="s">
        <v>2385</v>
      </c>
      <c r="D82" s="106">
        <v>16</v>
      </c>
    </row>
    <row r="83" spans="1:4">
      <c r="A83" s="238">
        <v>93</v>
      </c>
      <c r="B83" s="240" t="s">
        <v>1425</v>
      </c>
      <c r="C83" s="239" t="s">
        <v>1426</v>
      </c>
      <c r="D83" s="106">
        <v>14</v>
      </c>
    </row>
    <row r="84" spans="1:4">
      <c r="A84" s="238">
        <v>94</v>
      </c>
      <c r="B84" s="240" t="s">
        <v>765</v>
      </c>
      <c r="C84" s="239" t="s">
        <v>766</v>
      </c>
      <c r="D84" s="106">
        <v>8</v>
      </c>
    </row>
    <row r="85" spans="1:4">
      <c r="A85" s="238">
        <v>95</v>
      </c>
      <c r="B85" s="240" t="s">
        <v>1136</v>
      </c>
      <c r="C85" s="239" t="s">
        <v>1137</v>
      </c>
      <c r="D85" s="106">
        <v>86</v>
      </c>
    </row>
    <row r="86" spans="1:4">
      <c r="A86" s="238">
        <v>96</v>
      </c>
      <c r="B86" s="240" t="s">
        <v>1541</v>
      </c>
      <c r="C86" s="239" t="s">
        <v>1542</v>
      </c>
      <c r="D86" s="106">
        <v>11</v>
      </c>
    </row>
    <row r="87" spans="1:4">
      <c r="A87" s="238">
        <v>97</v>
      </c>
      <c r="B87" s="240" t="s">
        <v>1520</v>
      </c>
      <c r="C87" s="239" t="s">
        <v>1521</v>
      </c>
      <c r="D87" s="106">
        <v>28</v>
      </c>
    </row>
    <row r="88" spans="1:4">
      <c r="A88" s="238">
        <v>99</v>
      </c>
      <c r="B88" s="240" t="s">
        <v>1415</v>
      </c>
      <c r="C88" s="239" t="s">
        <v>1416</v>
      </c>
      <c r="D88" s="106">
        <v>98</v>
      </c>
    </row>
    <row r="89" spans="1:4">
      <c r="A89" s="238">
        <v>100</v>
      </c>
      <c r="B89" s="240" t="s">
        <v>980</v>
      </c>
      <c r="C89" s="239" t="s">
        <v>981</v>
      </c>
      <c r="D89" s="106">
        <v>49</v>
      </c>
    </row>
    <row r="90" spans="1:4">
      <c r="A90" s="238">
        <v>101</v>
      </c>
      <c r="B90" s="240" t="s">
        <v>1117</v>
      </c>
      <c r="C90" s="239" t="s">
        <v>1118</v>
      </c>
      <c r="D90" s="106">
        <v>36</v>
      </c>
    </row>
    <row r="91" spans="1:4">
      <c r="A91" s="238">
        <v>102</v>
      </c>
      <c r="B91" s="240" t="s">
        <v>1244</v>
      </c>
      <c r="C91" s="239" t="s">
        <v>2349</v>
      </c>
      <c r="D91" s="106">
        <v>35</v>
      </c>
    </row>
    <row r="92" spans="1:4">
      <c r="A92" s="238">
        <v>103</v>
      </c>
      <c r="B92" s="240" t="s">
        <v>1207</v>
      </c>
      <c r="C92" s="239" t="s">
        <v>2386</v>
      </c>
      <c r="D92" s="106">
        <v>4</v>
      </c>
    </row>
    <row r="93" spans="1:4">
      <c r="A93" s="238">
        <v>109</v>
      </c>
      <c r="B93" s="240" t="s">
        <v>1066</v>
      </c>
      <c r="C93" s="239" t="s">
        <v>1067</v>
      </c>
      <c r="D93" s="106">
        <v>18</v>
      </c>
    </row>
    <row r="94" spans="1:4">
      <c r="A94" s="238">
        <v>111</v>
      </c>
      <c r="B94" s="240" t="s">
        <v>823</v>
      </c>
      <c r="C94" s="239" t="s">
        <v>2387</v>
      </c>
      <c r="D94" s="106">
        <v>7</v>
      </c>
    </row>
    <row r="95" spans="1:4">
      <c r="A95" s="238">
        <v>113</v>
      </c>
      <c r="B95" s="240" t="s">
        <v>676</v>
      </c>
      <c r="C95" s="239" t="s">
        <v>677</v>
      </c>
      <c r="D95" s="106">
        <v>23</v>
      </c>
    </row>
    <row r="96" spans="1:4">
      <c r="A96" s="238">
        <v>114</v>
      </c>
      <c r="B96" s="240" t="s">
        <v>1489</v>
      </c>
      <c r="C96" s="239" t="s">
        <v>1490</v>
      </c>
      <c r="D96" s="106">
        <v>6</v>
      </c>
    </row>
    <row r="97" spans="1:4">
      <c r="A97" s="238">
        <v>116</v>
      </c>
      <c r="B97" s="240" t="s">
        <v>1617</v>
      </c>
      <c r="C97" s="239" t="s">
        <v>1618</v>
      </c>
      <c r="D97" s="106">
        <v>6</v>
      </c>
    </row>
    <row r="98" spans="1:4">
      <c r="A98" s="238">
        <v>117</v>
      </c>
      <c r="B98" s="240" t="s">
        <v>1388</v>
      </c>
      <c r="C98" s="239" t="s">
        <v>1389</v>
      </c>
      <c r="D98" s="106">
        <v>12</v>
      </c>
    </row>
    <row r="99" spans="1:4">
      <c r="A99" s="238">
        <v>118</v>
      </c>
      <c r="B99" s="240" t="s">
        <v>413</v>
      </c>
      <c r="C99" s="239" t="s">
        <v>414</v>
      </c>
      <c r="D99" s="106">
        <v>53</v>
      </c>
    </row>
    <row r="100" spans="1:4">
      <c r="A100" s="238">
        <v>120</v>
      </c>
      <c r="B100" s="240" t="s">
        <v>1078</v>
      </c>
      <c r="C100" s="239" t="s">
        <v>1079</v>
      </c>
      <c r="D100" s="106">
        <v>25</v>
      </c>
    </row>
    <row r="101" spans="1:4">
      <c r="A101" s="238">
        <v>121</v>
      </c>
      <c r="B101" s="240" t="s">
        <v>1267</v>
      </c>
      <c r="C101" s="239" t="s">
        <v>1268</v>
      </c>
      <c r="D101" s="106">
        <v>47</v>
      </c>
    </row>
    <row r="102" spans="1:4">
      <c r="A102" s="238">
        <v>122</v>
      </c>
      <c r="B102" s="240" t="s">
        <v>1106</v>
      </c>
      <c r="C102" s="239" t="s">
        <v>2388</v>
      </c>
      <c r="D102" s="106">
        <v>34</v>
      </c>
    </row>
    <row r="103" spans="1:4">
      <c r="A103" s="238">
        <v>123</v>
      </c>
      <c r="B103" s="240" t="s">
        <v>759</v>
      </c>
      <c r="C103" s="239" t="s">
        <v>760</v>
      </c>
      <c r="D103" s="106">
        <v>10</v>
      </c>
    </row>
    <row r="104" spans="1:4">
      <c r="A104" s="238">
        <v>124</v>
      </c>
      <c r="B104" s="240" t="s">
        <v>1635</v>
      </c>
      <c r="C104" s="239" t="s">
        <v>1636</v>
      </c>
      <c r="D104" s="106">
        <v>8</v>
      </c>
    </row>
    <row r="105" spans="1:4">
      <c r="A105" s="238">
        <v>125</v>
      </c>
      <c r="B105" s="240" t="s">
        <v>476</v>
      </c>
      <c r="C105" s="239" t="s">
        <v>2389</v>
      </c>
      <c r="D105" s="106">
        <v>17</v>
      </c>
    </row>
    <row r="106" spans="1:4">
      <c r="A106" s="238">
        <v>127</v>
      </c>
      <c r="B106" s="240" t="s">
        <v>1646</v>
      </c>
      <c r="C106" s="239" t="s">
        <v>1647</v>
      </c>
      <c r="D106" s="106">
        <v>6</v>
      </c>
    </row>
    <row r="107" spans="1:4">
      <c r="A107" s="238">
        <v>128</v>
      </c>
      <c r="B107" s="240" t="s">
        <v>2341</v>
      </c>
      <c r="C107" s="239" t="s">
        <v>2340</v>
      </c>
      <c r="D107" s="106">
        <v>12</v>
      </c>
    </row>
    <row r="108" spans="1:4">
      <c r="A108" s="238">
        <v>129</v>
      </c>
      <c r="B108" s="240" t="s">
        <v>1241</v>
      </c>
      <c r="C108" s="239" t="s">
        <v>1242</v>
      </c>
      <c r="D108" s="106">
        <v>13</v>
      </c>
    </row>
    <row r="109" spans="1:4">
      <c r="A109" s="238">
        <v>131</v>
      </c>
      <c r="B109" s="240" t="s">
        <v>1547</v>
      </c>
      <c r="C109" s="239" t="s">
        <v>1548</v>
      </c>
      <c r="D109" s="106">
        <v>24</v>
      </c>
    </row>
    <row r="110" spans="1:4">
      <c r="A110" s="238">
        <v>134</v>
      </c>
      <c r="B110" s="240" t="s">
        <v>720</v>
      </c>
      <c r="C110" s="239" t="s">
        <v>721</v>
      </c>
      <c r="D110" s="106">
        <v>23</v>
      </c>
    </row>
    <row r="111" spans="1:4">
      <c r="A111" s="238">
        <v>135</v>
      </c>
      <c r="B111" s="240" t="s">
        <v>1406</v>
      </c>
      <c r="C111" s="239" t="s">
        <v>1407</v>
      </c>
      <c r="D111" s="106">
        <v>19</v>
      </c>
    </row>
    <row r="112" spans="1:4">
      <c r="A112" s="238">
        <v>136</v>
      </c>
      <c r="B112" s="240" t="s">
        <v>954</v>
      </c>
      <c r="C112" s="239" t="s">
        <v>955</v>
      </c>
      <c r="D112" s="106">
        <v>91</v>
      </c>
    </row>
    <row r="113" spans="1:4">
      <c r="A113" s="238">
        <v>138</v>
      </c>
      <c r="B113" s="240" t="s">
        <v>615</v>
      </c>
      <c r="C113" s="239" t="s">
        <v>2390</v>
      </c>
      <c r="D113" s="106">
        <v>56</v>
      </c>
    </row>
    <row r="114" spans="1:4">
      <c r="A114" s="238">
        <v>139</v>
      </c>
      <c r="B114" s="240" t="s">
        <v>1076</v>
      </c>
      <c r="C114" s="239" t="s">
        <v>1077</v>
      </c>
      <c r="D114" s="106">
        <v>189</v>
      </c>
    </row>
    <row r="115" spans="1:4">
      <c r="A115" s="238">
        <v>141</v>
      </c>
      <c r="B115" s="240" t="s">
        <v>1615</v>
      </c>
      <c r="C115" s="239" t="s">
        <v>1616</v>
      </c>
      <c r="D115" s="106">
        <v>34</v>
      </c>
    </row>
    <row r="116" spans="1:4">
      <c r="A116" s="238">
        <v>142</v>
      </c>
      <c r="B116" s="240" t="s">
        <v>1007</v>
      </c>
      <c r="C116" s="239" t="s">
        <v>1008</v>
      </c>
      <c r="D116" s="106">
        <v>9</v>
      </c>
    </row>
    <row r="117" spans="1:4">
      <c r="A117" s="238">
        <v>145</v>
      </c>
      <c r="B117" s="240" t="s">
        <v>1234</v>
      </c>
      <c r="C117" s="239" t="s">
        <v>1235</v>
      </c>
      <c r="D117" s="106">
        <v>82</v>
      </c>
    </row>
    <row r="118" spans="1:4">
      <c r="A118" s="238">
        <v>149</v>
      </c>
      <c r="B118" s="240" t="s">
        <v>1319</v>
      </c>
      <c r="C118" s="239" t="s">
        <v>1320</v>
      </c>
      <c r="D118" s="106">
        <v>10</v>
      </c>
    </row>
    <row r="119" spans="1:4">
      <c r="A119" s="238">
        <v>152</v>
      </c>
      <c r="B119" s="240" t="s">
        <v>1103</v>
      </c>
      <c r="C119" s="239" t="s">
        <v>2391</v>
      </c>
      <c r="D119" s="106">
        <v>16</v>
      </c>
    </row>
    <row r="120" spans="1:4">
      <c r="A120" s="238">
        <v>153</v>
      </c>
      <c r="B120" s="240" t="s">
        <v>1503</v>
      </c>
      <c r="C120" s="239" t="s">
        <v>1504</v>
      </c>
      <c r="D120" s="106">
        <v>81</v>
      </c>
    </row>
    <row r="121" spans="1:4">
      <c r="A121" s="238">
        <v>157</v>
      </c>
      <c r="B121" s="240" t="s">
        <v>655</v>
      </c>
      <c r="C121" s="239" t="s">
        <v>656</v>
      </c>
      <c r="D121" s="106">
        <v>2</v>
      </c>
    </row>
    <row r="122" spans="1:4">
      <c r="A122" s="238">
        <v>160</v>
      </c>
      <c r="B122" s="240" t="s">
        <v>571</v>
      </c>
      <c r="C122" s="239" t="s">
        <v>572</v>
      </c>
      <c r="D122" s="106">
        <v>3</v>
      </c>
    </row>
    <row r="123" spans="1:4">
      <c r="A123" s="238">
        <v>161</v>
      </c>
      <c r="B123" s="240" t="s">
        <v>1096</v>
      </c>
      <c r="C123" s="239" t="s">
        <v>2392</v>
      </c>
      <c r="D123" s="106">
        <v>1</v>
      </c>
    </row>
    <row r="124" spans="1:4">
      <c r="A124" s="238">
        <v>162</v>
      </c>
      <c r="B124" s="240" t="s">
        <v>1287</v>
      </c>
      <c r="C124" s="239" t="s">
        <v>2393</v>
      </c>
      <c r="D124" s="106">
        <v>15</v>
      </c>
    </row>
    <row r="125" spans="1:4">
      <c r="A125" s="238">
        <v>163</v>
      </c>
      <c r="B125" s="240" t="s">
        <v>1667</v>
      </c>
      <c r="C125" s="239" t="s">
        <v>1668</v>
      </c>
      <c r="D125" s="106">
        <v>48</v>
      </c>
    </row>
    <row r="126" spans="1:4">
      <c r="A126" s="238">
        <v>165</v>
      </c>
      <c r="B126" s="240" t="s">
        <v>534</v>
      </c>
      <c r="C126" s="239" t="s">
        <v>2374</v>
      </c>
      <c r="D126" s="106">
        <v>25</v>
      </c>
    </row>
    <row r="127" spans="1:4">
      <c r="A127" s="238">
        <v>166</v>
      </c>
      <c r="B127" s="240" t="s">
        <v>683</v>
      </c>
      <c r="C127" s="239" t="s">
        <v>684</v>
      </c>
      <c r="D127" s="106">
        <v>23</v>
      </c>
    </row>
    <row r="128" spans="1:4">
      <c r="A128" s="238">
        <v>167</v>
      </c>
      <c r="B128" s="240" t="s">
        <v>1385</v>
      </c>
      <c r="C128" s="239" t="s">
        <v>2394</v>
      </c>
      <c r="D128" s="106">
        <v>1</v>
      </c>
    </row>
    <row r="129" spans="1:4">
      <c r="A129" s="238">
        <v>168</v>
      </c>
      <c r="B129" s="240" t="s">
        <v>1059</v>
      </c>
      <c r="C129" s="239" t="s">
        <v>2395</v>
      </c>
      <c r="D129" s="106">
        <v>13</v>
      </c>
    </row>
    <row r="130" spans="1:4">
      <c r="A130" s="238">
        <v>169</v>
      </c>
      <c r="B130" s="240" t="s">
        <v>1148</v>
      </c>
      <c r="C130" s="239" t="s">
        <v>2396</v>
      </c>
      <c r="D130" s="106">
        <v>20</v>
      </c>
    </row>
    <row r="131" spans="1:4">
      <c r="A131" s="238">
        <v>170</v>
      </c>
      <c r="B131" s="240" t="s">
        <v>1515</v>
      </c>
      <c r="C131" s="239" t="s">
        <v>1516</v>
      </c>
      <c r="D131" s="106">
        <v>7</v>
      </c>
    </row>
    <row r="132" spans="1:4">
      <c r="A132" s="238">
        <v>171</v>
      </c>
      <c r="B132" s="240" t="s">
        <v>968</v>
      </c>
      <c r="C132" s="239" t="s">
        <v>969</v>
      </c>
      <c r="D132" s="106">
        <v>29</v>
      </c>
    </row>
    <row r="133" spans="1:4">
      <c r="A133" s="238">
        <v>172</v>
      </c>
      <c r="B133" s="240" t="s">
        <v>1293</v>
      </c>
      <c r="C133" s="239" t="s">
        <v>1294</v>
      </c>
      <c r="D133" s="106">
        <v>47</v>
      </c>
    </row>
    <row r="134" spans="1:4">
      <c r="A134" s="238">
        <v>175</v>
      </c>
      <c r="B134" s="240" t="s">
        <v>1620</v>
      </c>
      <c r="C134" s="239" t="s">
        <v>1621</v>
      </c>
      <c r="D134" s="106">
        <v>3</v>
      </c>
    </row>
    <row r="135" spans="1:4">
      <c r="A135" s="238">
        <v>176</v>
      </c>
      <c r="B135" s="240" t="s">
        <v>730</v>
      </c>
      <c r="C135" s="239" t="s">
        <v>731</v>
      </c>
      <c r="D135" s="106">
        <v>3</v>
      </c>
    </row>
    <row r="136" spans="1:4">
      <c r="A136" s="238">
        <v>178</v>
      </c>
      <c r="B136" s="240" t="s">
        <v>1657</v>
      </c>
      <c r="C136" s="239" t="s">
        <v>2397</v>
      </c>
      <c r="D136" s="106">
        <v>64</v>
      </c>
    </row>
    <row r="137" spans="1:4">
      <c r="A137" s="238">
        <v>180</v>
      </c>
      <c r="B137" s="240" t="s">
        <v>255</v>
      </c>
      <c r="C137" s="239" t="s">
        <v>257</v>
      </c>
      <c r="D137" s="106">
        <v>8</v>
      </c>
    </row>
    <row r="138" spans="1:4">
      <c r="A138" s="238">
        <v>181</v>
      </c>
      <c r="B138" s="240" t="s">
        <v>1217</v>
      </c>
      <c r="C138" s="239" t="s">
        <v>1218</v>
      </c>
      <c r="D138" s="106">
        <v>23</v>
      </c>
    </row>
    <row r="139" spans="1:4">
      <c r="A139" s="238">
        <v>182</v>
      </c>
      <c r="B139" s="240" t="s">
        <v>1654</v>
      </c>
      <c r="C139" s="239" t="s">
        <v>1655</v>
      </c>
      <c r="D139" s="106">
        <v>1</v>
      </c>
    </row>
    <row r="140" spans="1:4">
      <c r="A140" s="238">
        <v>183</v>
      </c>
      <c r="B140" s="240" t="s">
        <v>1215</v>
      </c>
      <c r="C140" s="239" t="s">
        <v>2398</v>
      </c>
      <c r="D140" s="106">
        <v>7</v>
      </c>
    </row>
    <row r="141" spans="1:4">
      <c r="A141" s="238">
        <v>185</v>
      </c>
      <c r="B141" s="240" t="s">
        <v>376</v>
      </c>
      <c r="C141" s="239" t="s">
        <v>2399</v>
      </c>
      <c r="D141" s="106">
        <v>4</v>
      </c>
    </row>
    <row r="142" spans="1:4">
      <c r="A142" s="238">
        <v>186</v>
      </c>
      <c r="B142" s="240" t="s">
        <v>1112</v>
      </c>
      <c r="C142" s="239" t="s">
        <v>1113</v>
      </c>
      <c r="D142" s="106">
        <v>35</v>
      </c>
    </row>
    <row r="143" spans="1:4">
      <c r="A143" s="238">
        <v>187</v>
      </c>
      <c r="B143" s="240" t="s">
        <v>448</v>
      </c>
      <c r="C143" s="239" t="s">
        <v>449</v>
      </c>
      <c r="D143" s="106">
        <v>12</v>
      </c>
    </row>
    <row r="144" spans="1:4">
      <c r="A144" s="238">
        <v>189</v>
      </c>
      <c r="B144" s="240" t="s">
        <v>604</v>
      </c>
      <c r="C144" s="239" t="s">
        <v>605</v>
      </c>
      <c r="D144" s="106">
        <v>9</v>
      </c>
    </row>
    <row r="145" spans="1:4">
      <c r="A145" s="238">
        <v>190</v>
      </c>
      <c r="B145" s="240" t="s">
        <v>806</v>
      </c>
      <c r="C145" s="239" t="s">
        <v>807</v>
      </c>
      <c r="D145" s="106">
        <v>14</v>
      </c>
    </row>
    <row r="146" spans="1:4">
      <c r="A146" s="238">
        <v>191</v>
      </c>
      <c r="B146" s="240" t="s">
        <v>1221</v>
      </c>
      <c r="C146" s="239" t="s">
        <v>1222</v>
      </c>
      <c r="D146" s="106">
        <v>9</v>
      </c>
    </row>
    <row r="147" spans="1:4">
      <c r="A147" s="238">
        <v>192</v>
      </c>
      <c r="B147" s="240" t="s">
        <v>1454</v>
      </c>
      <c r="C147" s="239" t="s">
        <v>1455</v>
      </c>
      <c r="D147" s="106">
        <v>22</v>
      </c>
    </row>
    <row r="148" spans="1:4">
      <c r="A148" s="238">
        <v>194</v>
      </c>
      <c r="B148" s="240" t="s">
        <v>1312</v>
      </c>
      <c r="C148" s="239" t="s">
        <v>2400</v>
      </c>
      <c r="D148" s="106">
        <v>32</v>
      </c>
    </row>
    <row r="149" spans="1:4">
      <c r="A149" s="238">
        <v>197</v>
      </c>
      <c r="B149" s="240" t="s">
        <v>943</v>
      </c>
      <c r="C149" s="239" t="s">
        <v>2401</v>
      </c>
      <c r="D149" s="106">
        <v>30</v>
      </c>
    </row>
    <row r="150" spans="1:4">
      <c r="A150" s="238">
        <v>198</v>
      </c>
      <c r="B150" s="240" t="s">
        <v>517</v>
      </c>
      <c r="C150" s="239" t="s">
        <v>2402</v>
      </c>
      <c r="D150" s="106">
        <v>22</v>
      </c>
    </row>
    <row r="151" spans="1:4">
      <c r="A151" s="238">
        <v>199</v>
      </c>
      <c r="B151" s="240" t="s">
        <v>789</v>
      </c>
      <c r="C151" s="239" t="s">
        <v>2403</v>
      </c>
      <c r="D151" s="106">
        <v>4</v>
      </c>
    </row>
    <row r="152" spans="1:4">
      <c r="A152" s="238">
        <v>201</v>
      </c>
      <c r="B152" s="240" t="s">
        <v>1115</v>
      </c>
      <c r="C152" s="239" t="s">
        <v>2404</v>
      </c>
      <c r="D152" s="106">
        <v>14</v>
      </c>
    </row>
    <row r="153" spans="1:4">
      <c r="A153" s="238">
        <v>206</v>
      </c>
      <c r="B153" s="240" t="s">
        <v>705</v>
      </c>
      <c r="C153" s="239" t="s">
        <v>706</v>
      </c>
      <c r="D153" s="106">
        <v>4</v>
      </c>
    </row>
    <row r="154" spans="1:4">
      <c r="A154" s="238">
        <v>208</v>
      </c>
      <c r="B154" s="240" t="s">
        <v>853</v>
      </c>
      <c r="C154" s="239" t="s">
        <v>2405</v>
      </c>
      <c r="D154" s="106">
        <v>10</v>
      </c>
    </row>
    <row r="155" spans="1:4">
      <c r="A155" s="238">
        <v>209</v>
      </c>
      <c r="B155" s="240" t="s">
        <v>895</v>
      </c>
      <c r="C155" s="239" t="s">
        <v>2406</v>
      </c>
      <c r="D155" s="106">
        <v>3</v>
      </c>
    </row>
    <row r="156" spans="1:4">
      <c r="A156" s="238">
        <v>210</v>
      </c>
      <c r="B156" s="240" t="s">
        <v>2337</v>
      </c>
      <c r="C156" s="239" t="s">
        <v>2407</v>
      </c>
      <c r="D156" s="106">
        <v>5</v>
      </c>
    </row>
    <row r="157" spans="1:4">
      <c r="A157" s="238">
        <v>218</v>
      </c>
      <c r="B157" s="240" t="s">
        <v>1397</v>
      </c>
      <c r="C157" s="239" t="s">
        <v>1398</v>
      </c>
      <c r="D157" s="106">
        <v>26</v>
      </c>
    </row>
    <row r="158" spans="1:4">
      <c r="A158" s="238">
        <v>221</v>
      </c>
      <c r="B158" s="240" t="s">
        <v>1506</v>
      </c>
      <c r="C158" s="239" t="s">
        <v>1507</v>
      </c>
      <c r="D158" s="106">
        <v>18</v>
      </c>
    </row>
    <row r="159" spans="1:4">
      <c r="A159" s="238">
        <v>225</v>
      </c>
      <c r="B159" s="240" t="s">
        <v>962</v>
      </c>
      <c r="C159" s="239" t="s">
        <v>2408</v>
      </c>
      <c r="D159" s="106">
        <v>6</v>
      </c>
    </row>
    <row r="160" spans="1:4">
      <c r="A160" s="238">
        <v>232</v>
      </c>
      <c r="B160" s="240" t="s">
        <v>775</v>
      </c>
      <c r="C160" s="239" t="s">
        <v>2409</v>
      </c>
      <c r="D160" s="106">
        <v>3</v>
      </c>
    </row>
    <row r="161" spans="1:4">
      <c r="A161" s="238">
        <v>234</v>
      </c>
      <c r="B161" s="240" t="s">
        <v>1527</v>
      </c>
      <c r="C161" s="239" t="s">
        <v>2410</v>
      </c>
      <c r="D161" s="106">
        <v>94</v>
      </c>
    </row>
    <row r="162" spans="1:4">
      <c r="A162" s="238">
        <v>236</v>
      </c>
      <c r="B162" s="240" t="s">
        <v>763</v>
      </c>
      <c r="C162" s="239" t="s">
        <v>2411</v>
      </c>
      <c r="D162" s="106">
        <v>3</v>
      </c>
    </row>
    <row r="163" spans="1:4">
      <c r="A163" s="238">
        <v>237</v>
      </c>
      <c r="B163" s="240" t="s">
        <v>840</v>
      </c>
      <c r="C163" s="239" t="s">
        <v>841</v>
      </c>
      <c r="D163" s="106">
        <v>2</v>
      </c>
    </row>
    <row r="164" spans="1:4">
      <c r="A164" s="238">
        <v>241</v>
      </c>
      <c r="B164" s="240" t="s">
        <v>1403</v>
      </c>
      <c r="C164" s="239" t="s">
        <v>2412</v>
      </c>
      <c r="D164" s="106">
        <v>18</v>
      </c>
    </row>
    <row r="165" spans="1:4">
      <c r="A165" s="238">
        <v>242</v>
      </c>
      <c r="B165" s="240" t="s">
        <v>277</v>
      </c>
      <c r="C165" s="239" t="s">
        <v>279</v>
      </c>
      <c r="D165" s="106">
        <v>20</v>
      </c>
    </row>
    <row r="166" spans="1:4">
      <c r="A166" s="238">
        <v>243</v>
      </c>
      <c r="B166" s="240" t="s">
        <v>588</v>
      </c>
      <c r="C166" s="239" t="s">
        <v>589</v>
      </c>
      <c r="D166" s="106">
        <v>73</v>
      </c>
    </row>
    <row r="167" spans="1:4">
      <c r="A167" s="238">
        <v>245</v>
      </c>
      <c r="B167" s="240" t="s">
        <v>1344</v>
      </c>
      <c r="C167" s="239" t="s">
        <v>2413</v>
      </c>
      <c r="D167" s="106">
        <v>3</v>
      </c>
    </row>
    <row r="168" spans="1:4">
      <c r="A168" s="238">
        <v>246</v>
      </c>
      <c r="B168" s="240" t="s">
        <v>1632</v>
      </c>
      <c r="C168" s="239" t="s">
        <v>2414</v>
      </c>
      <c r="D168" s="106">
        <v>4</v>
      </c>
    </row>
    <row r="169" spans="1:4">
      <c r="A169" s="238">
        <v>252</v>
      </c>
      <c r="B169" s="240" t="s">
        <v>958</v>
      </c>
      <c r="C169" s="239" t="s">
        <v>2415</v>
      </c>
      <c r="D169" s="106">
        <v>6</v>
      </c>
    </row>
    <row r="170" spans="1:4">
      <c r="A170" s="238">
        <v>261</v>
      </c>
      <c r="B170" s="240" t="s">
        <v>1564</v>
      </c>
      <c r="C170" s="239" t="s">
        <v>2416</v>
      </c>
      <c r="D170" s="106">
        <v>27</v>
      </c>
    </row>
    <row r="171" spans="1:4">
      <c r="A171" s="238">
        <v>262</v>
      </c>
      <c r="B171" s="240" t="s">
        <v>1013</v>
      </c>
      <c r="C171" s="239" t="s">
        <v>1014</v>
      </c>
      <c r="D171" s="106">
        <v>2</v>
      </c>
    </row>
    <row r="172" spans="1:4">
      <c r="A172" s="238">
        <v>267</v>
      </c>
      <c r="B172" s="240" t="s">
        <v>1257</v>
      </c>
      <c r="C172" s="239" t="s">
        <v>1258</v>
      </c>
      <c r="D172" s="106">
        <v>6</v>
      </c>
    </row>
    <row r="173" spans="1:4">
      <c r="A173" s="238">
        <v>268</v>
      </c>
      <c r="B173" s="240" t="s">
        <v>1534</v>
      </c>
      <c r="C173" s="239" t="s">
        <v>2417</v>
      </c>
      <c r="D173" s="106">
        <v>20</v>
      </c>
    </row>
    <row r="174" spans="1:4">
      <c r="A174" s="238">
        <v>280</v>
      </c>
      <c r="B174" s="240" t="s">
        <v>1422</v>
      </c>
      <c r="C174" s="239" t="s">
        <v>2418</v>
      </c>
      <c r="D174" s="106">
        <v>58</v>
      </c>
    </row>
    <row r="175" spans="1:4">
      <c r="A175" s="238">
        <v>286</v>
      </c>
      <c r="B175" s="240" t="s">
        <v>679</v>
      </c>
      <c r="C175" s="239" t="s">
        <v>680</v>
      </c>
      <c r="D175" s="106">
        <v>31</v>
      </c>
    </row>
    <row r="176" spans="1:4">
      <c r="A176" s="238">
        <v>287</v>
      </c>
      <c r="B176" s="240" t="s">
        <v>1550</v>
      </c>
      <c r="C176" s="239" t="s">
        <v>2419</v>
      </c>
      <c r="D176" s="106">
        <v>1</v>
      </c>
    </row>
    <row r="177" spans="1:4">
      <c r="A177" s="238">
        <v>293</v>
      </c>
      <c r="B177" s="240" t="s">
        <v>1598</v>
      </c>
      <c r="C177" s="239" t="s">
        <v>2420</v>
      </c>
      <c r="D177" s="106">
        <v>27</v>
      </c>
    </row>
    <row r="178" spans="1:4">
      <c r="A178" s="238">
        <v>296</v>
      </c>
      <c r="B178" s="240" t="s">
        <v>1171</v>
      </c>
      <c r="C178" s="239" t="s">
        <v>2421</v>
      </c>
      <c r="D178" s="106">
        <v>13</v>
      </c>
    </row>
    <row r="179" spans="1:4">
      <c r="A179" s="238">
        <v>308</v>
      </c>
      <c r="B179" s="240" t="s">
        <v>747</v>
      </c>
      <c r="C179" s="239" t="s">
        <v>2422</v>
      </c>
      <c r="D179" s="106">
        <v>23</v>
      </c>
    </row>
    <row r="180" spans="1:4">
      <c r="A180" s="238">
        <v>309</v>
      </c>
      <c r="B180" s="240" t="s">
        <v>951</v>
      </c>
      <c r="C180" s="239" t="s">
        <v>2423</v>
      </c>
      <c r="D180" s="106">
        <v>7</v>
      </c>
    </row>
    <row r="181" spans="1:4">
      <c r="A181" s="238">
        <v>314</v>
      </c>
      <c r="B181" s="240" t="s">
        <v>1271</v>
      </c>
      <c r="C181" s="239" t="s">
        <v>2424</v>
      </c>
      <c r="D181" s="106">
        <v>11</v>
      </c>
    </row>
    <row r="182" spans="1:4">
      <c r="A182" s="238">
        <v>315</v>
      </c>
      <c r="B182" s="240" t="s">
        <v>1578</v>
      </c>
      <c r="C182" s="239" t="s">
        <v>2425</v>
      </c>
      <c r="D182" s="106">
        <v>22</v>
      </c>
    </row>
    <row r="183" spans="1:4">
      <c r="A183" s="238">
        <v>317</v>
      </c>
      <c r="B183" s="240" t="s">
        <v>2426</v>
      </c>
      <c r="C183" s="239" t="s">
        <v>2427</v>
      </c>
      <c r="D183" s="106">
        <v>1</v>
      </c>
    </row>
    <row r="184" spans="1:4">
      <c r="A184" s="238">
        <v>333</v>
      </c>
      <c r="B184" s="240" t="s">
        <v>1509</v>
      </c>
      <c r="C184" s="239" t="s">
        <v>1510</v>
      </c>
      <c r="D184" s="106">
        <v>1</v>
      </c>
    </row>
    <row r="185" spans="1:4">
      <c r="A185" s="238">
        <v>337</v>
      </c>
      <c r="B185" s="240" t="s">
        <v>1158</v>
      </c>
      <c r="C185" s="239" t="s">
        <v>1159</v>
      </c>
      <c r="D185" s="106">
        <v>43</v>
      </c>
    </row>
    <row r="186" spans="1:4">
      <c r="A186" s="238">
        <v>340</v>
      </c>
      <c r="B186" s="240" t="s">
        <v>1332</v>
      </c>
      <c r="C186" s="239" t="s">
        <v>2428</v>
      </c>
      <c r="D186" s="106">
        <v>1</v>
      </c>
    </row>
    <row r="187" spans="1:4">
      <c r="A187" s="238">
        <v>341</v>
      </c>
      <c r="B187" s="240" t="s">
        <v>1566</v>
      </c>
      <c r="C187" s="239" t="s">
        <v>2429</v>
      </c>
      <c r="D187" s="106">
        <v>24</v>
      </c>
    </row>
    <row r="188" spans="1:4">
      <c r="A188" s="238">
        <v>342</v>
      </c>
      <c r="B188" s="240" t="s">
        <v>1556</v>
      </c>
      <c r="C188" s="239" t="s">
        <v>2430</v>
      </c>
      <c r="D188" s="106">
        <v>2</v>
      </c>
    </row>
    <row r="189" spans="1:4">
      <c r="A189" s="238">
        <v>343</v>
      </c>
      <c r="B189" s="240" t="s">
        <v>1569</v>
      </c>
      <c r="C189" s="239" t="s">
        <v>2431</v>
      </c>
      <c r="D189" s="106">
        <v>6</v>
      </c>
    </row>
    <row r="190" spans="1:4">
      <c r="A190" s="238">
        <v>345</v>
      </c>
      <c r="B190" s="240" t="s">
        <v>546</v>
      </c>
      <c r="C190" s="239" t="s">
        <v>2432</v>
      </c>
      <c r="D190" s="106">
        <v>27</v>
      </c>
    </row>
    <row r="191" spans="1:4">
      <c r="A191" s="238">
        <v>351</v>
      </c>
      <c r="B191" s="240" t="s">
        <v>1299</v>
      </c>
      <c r="C191" s="239" t="s">
        <v>2433</v>
      </c>
      <c r="D191" s="106">
        <v>17</v>
      </c>
    </row>
    <row r="192" spans="1:4">
      <c r="A192" s="238">
        <v>359</v>
      </c>
      <c r="B192" s="240" t="s">
        <v>332</v>
      </c>
      <c r="C192" s="239" t="s">
        <v>2434</v>
      </c>
      <c r="D192" s="106">
        <v>36</v>
      </c>
    </row>
    <row r="193" spans="1:4">
      <c r="A193" s="238">
        <v>363</v>
      </c>
      <c r="B193" s="240" t="s">
        <v>2345</v>
      </c>
      <c r="C193" s="239" t="s">
        <v>2435</v>
      </c>
      <c r="D193" s="106">
        <v>16</v>
      </c>
    </row>
    <row r="194" spans="1:4">
      <c r="A194" s="238">
        <v>364</v>
      </c>
      <c r="B194" s="240" t="s">
        <v>1160</v>
      </c>
      <c r="C194" s="239" t="s">
        <v>1161</v>
      </c>
      <c r="D194" s="106">
        <v>8</v>
      </c>
    </row>
    <row r="195" spans="1:4">
      <c r="A195" s="238">
        <v>377</v>
      </c>
      <c r="B195" s="240" t="s">
        <v>1433</v>
      </c>
      <c r="C195" s="239" t="s">
        <v>2436</v>
      </c>
      <c r="D195" s="106">
        <v>26</v>
      </c>
    </row>
    <row r="196" spans="1:4">
      <c r="A196" s="238">
        <v>505</v>
      </c>
      <c r="B196" s="240" t="s">
        <v>1335</v>
      </c>
      <c r="C196" s="239" t="s">
        <v>1336</v>
      </c>
      <c r="D196" s="106">
        <v>44</v>
      </c>
    </row>
    <row r="197" spans="1:4">
      <c r="A197" s="238">
        <v>514</v>
      </c>
      <c r="B197" s="240" t="s">
        <v>1638</v>
      </c>
      <c r="C197" s="239" t="s">
        <v>1639</v>
      </c>
      <c r="D197" s="106">
        <v>62</v>
      </c>
    </row>
    <row r="198" spans="1:4">
      <c r="A198" s="238">
        <v>515</v>
      </c>
      <c r="B198" s="240" t="s">
        <v>1375</v>
      </c>
      <c r="C198" s="239" t="s">
        <v>2437</v>
      </c>
      <c r="D198" s="106">
        <v>25</v>
      </c>
    </row>
    <row r="199" spans="1:4">
      <c r="A199" s="238">
        <v>516</v>
      </c>
      <c r="B199" s="240" t="s">
        <v>1378</v>
      </c>
      <c r="C199" s="239" t="s">
        <v>2438</v>
      </c>
      <c r="D199" s="106">
        <v>5</v>
      </c>
    </row>
    <row r="200" spans="1:4">
      <c r="A200" s="238">
        <v>530</v>
      </c>
      <c r="B200" s="240" t="s">
        <v>2348</v>
      </c>
      <c r="C200" s="239" t="s">
        <v>2439</v>
      </c>
      <c r="D200" s="106">
        <v>14</v>
      </c>
    </row>
    <row r="201" spans="1:4">
      <c r="A201" s="238">
        <v>601</v>
      </c>
      <c r="B201" s="240" t="s">
        <v>2440</v>
      </c>
      <c r="C201" s="239" t="s">
        <v>256</v>
      </c>
      <c r="D201" s="106">
        <v>118</v>
      </c>
    </row>
    <row r="202" spans="1:4">
      <c r="A202" s="238">
        <v>602</v>
      </c>
      <c r="B202" s="240" t="s">
        <v>2441</v>
      </c>
      <c r="C202" s="239" t="s">
        <v>307</v>
      </c>
      <c r="D202" s="106">
        <v>489</v>
      </c>
    </row>
    <row r="203" spans="1:4">
      <c r="A203" s="238">
        <v>603</v>
      </c>
      <c r="B203" s="240" t="s">
        <v>2442</v>
      </c>
      <c r="C203" s="239" t="s">
        <v>278</v>
      </c>
      <c r="D203" s="106">
        <v>76</v>
      </c>
    </row>
    <row r="204" spans="1:4">
      <c r="A204" s="238">
        <v>604</v>
      </c>
      <c r="B204" s="240" t="s">
        <v>2443</v>
      </c>
      <c r="C204" s="239" t="s">
        <v>452</v>
      </c>
      <c r="D204" s="106">
        <v>108</v>
      </c>
    </row>
    <row r="205" spans="1:4">
      <c r="A205" s="238">
        <v>605</v>
      </c>
      <c r="B205" s="240" t="s">
        <v>2444</v>
      </c>
      <c r="C205" s="239" t="s">
        <v>557</v>
      </c>
      <c r="D205" s="106">
        <v>22</v>
      </c>
    </row>
    <row r="206" spans="1:4">
      <c r="A206" s="238">
        <v>606</v>
      </c>
      <c r="B206" s="240" t="s">
        <v>2445</v>
      </c>
      <c r="C206" s="239" t="s">
        <v>2446</v>
      </c>
      <c r="D206" s="106">
        <v>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303"/>
  <sheetViews>
    <sheetView workbookViewId="0">
      <pane ySplit="1" topLeftCell="A288" activePane="bottomLeft" state="frozen"/>
      <selection pane="bottomLeft" activeCell="D1" sqref="D1:D1048576"/>
    </sheetView>
  </sheetViews>
  <sheetFormatPr defaultColWidth="8.85546875" defaultRowHeight="15"/>
  <cols>
    <col min="1" max="1" width="57" style="224" bestFit="1" customWidth="1"/>
    <col min="2" max="2" width="14.42578125" style="224" customWidth="1"/>
    <col min="3" max="3" width="14.7109375" style="224" customWidth="1"/>
    <col min="4" max="5" width="16.140625" style="159" customWidth="1"/>
  </cols>
  <sheetData>
    <row r="1" spans="1:5" ht="42.75" customHeight="1">
      <c r="A1" s="225" t="s">
        <v>22</v>
      </c>
      <c r="B1" s="222" t="s">
        <v>1671</v>
      </c>
      <c r="C1" s="226" t="s">
        <v>2367</v>
      </c>
      <c r="D1" s="227" t="s">
        <v>1892</v>
      </c>
      <c r="E1" s="227" t="s">
        <v>1893</v>
      </c>
    </row>
    <row r="2" spans="1:5">
      <c r="A2" s="223" t="s">
        <v>257</v>
      </c>
      <c r="B2" s="219">
        <v>180</v>
      </c>
      <c r="C2" s="219" t="s">
        <v>255</v>
      </c>
      <c r="D2" s="220">
        <v>22</v>
      </c>
      <c r="E2" s="228">
        <v>0.1</v>
      </c>
    </row>
    <row r="3" spans="1:5">
      <c r="A3" s="223" t="s">
        <v>279</v>
      </c>
      <c r="B3" s="219">
        <v>242</v>
      </c>
      <c r="C3" s="219" t="s">
        <v>277</v>
      </c>
      <c r="D3" s="229">
        <v>0</v>
      </c>
      <c r="E3" s="228">
        <v>0</v>
      </c>
    </row>
    <row r="4" spans="1:5">
      <c r="A4" s="223" t="s">
        <v>296</v>
      </c>
      <c r="B4" s="219">
        <v>233</v>
      </c>
      <c r="C4" s="219" t="s">
        <v>295</v>
      </c>
      <c r="D4" s="229">
        <v>0</v>
      </c>
      <c r="E4" s="228">
        <v>0</v>
      </c>
    </row>
    <row r="5" spans="1:5">
      <c r="A5" s="223" t="s">
        <v>308</v>
      </c>
      <c r="B5" s="219">
        <v>154</v>
      </c>
      <c r="C5" s="219" t="s">
        <v>306</v>
      </c>
      <c r="D5" s="229">
        <v>0</v>
      </c>
      <c r="E5" s="228">
        <v>0</v>
      </c>
    </row>
    <row r="6" spans="1:5">
      <c r="A6" s="223" t="s">
        <v>323</v>
      </c>
      <c r="B6" s="219">
        <v>214</v>
      </c>
      <c r="C6" s="219" t="s">
        <v>322</v>
      </c>
      <c r="D6" s="220">
        <v>3</v>
      </c>
      <c r="E6" s="228">
        <v>3.125E-2</v>
      </c>
    </row>
    <row r="7" spans="1:5">
      <c r="A7" s="223" t="s">
        <v>333</v>
      </c>
      <c r="B7" s="219">
        <v>359</v>
      </c>
      <c r="C7" s="219" t="s">
        <v>332</v>
      </c>
      <c r="D7" s="229">
        <v>0</v>
      </c>
      <c r="E7" s="228">
        <v>0</v>
      </c>
    </row>
    <row r="8" spans="1:5">
      <c r="A8" s="223" t="s">
        <v>349</v>
      </c>
      <c r="B8" s="219">
        <v>156</v>
      </c>
      <c r="C8" s="219" t="s">
        <v>348</v>
      </c>
      <c r="D8" s="220">
        <v>10</v>
      </c>
      <c r="E8" s="228">
        <v>4.2735042735042736E-2</v>
      </c>
    </row>
    <row r="9" spans="1:5">
      <c r="A9" s="223" t="s">
        <v>365</v>
      </c>
      <c r="B9" s="219">
        <v>203</v>
      </c>
      <c r="C9" s="219" t="s">
        <v>364</v>
      </c>
      <c r="D9" s="220">
        <v>4</v>
      </c>
      <c r="E9" s="228">
        <v>6.0606060606060608E-2</v>
      </c>
    </row>
    <row r="10" spans="1:5">
      <c r="A10" s="223" t="s">
        <v>377</v>
      </c>
      <c r="B10" s="219">
        <v>185</v>
      </c>
      <c r="C10" s="219" t="s">
        <v>376</v>
      </c>
      <c r="D10" s="229">
        <v>0</v>
      </c>
      <c r="E10" s="228">
        <v>0</v>
      </c>
    </row>
    <row r="11" spans="1:5">
      <c r="A11" s="223" t="s">
        <v>395</v>
      </c>
      <c r="B11" s="219">
        <v>265</v>
      </c>
      <c r="C11" s="219" t="s">
        <v>394</v>
      </c>
      <c r="D11" s="220">
        <v>2</v>
      </c>
      <c r="E11" s="228">
        <v>1.8691588785046728E-2</v>
      </c>
    </row>
    <row r="12" spans="1:5">
      <c r="A12" s="223" t="s">
        <v>409</v>
      </c>
      <c r="B12" s="219">
        <v>150</v>
      </c>
      <c r="C12" s="219" t="s">
        <v>408</v>
      </c>
      <c r="D12" s="229">
        <v>0</v>
      </c>
      <c r="E12" s="228">
        <v>0</v>
      </c>
    </row>
    <row r="13" spans="1:5">
      <c r="A13" s="223" t="s">
        <v>414</v>
      </c>
      <c r="B13" s="219">
        <v>118</v>
      </c>
      <c r="C13" s="219" t="s">
        <v>413</v>
      </c>
      <c r="D13" s="220">
        <v>47</v>
      </c>
      <c r="E13" s="228">
        <v>5.0810810810810812E-2</v>
      </c>
    </row>
    <row r="14" spans="1:5">
      <c r="A14" s="223" t="s">
        <v>425</v>
      </c>
      <c r="B14" s="219">
        <v>31</v>
      </c>
      <c r="C14" s="219" t="s">
        <v>424</v>
      </c>
      <c r="D14" s="220">
        <v>54</v>
      </c>
      <c r="E14" s="228">
        <v>6.513872135102533E-2</v>
      </c>
    </row>
    <row r="15" spans="1:5">
      <c r="A15" s="223" t="s">
        <v>437</v>
      </c>
      <c r="B15" s="219">
        <v>85</v>
      </c>
      <c r="C15" s="219" t="s">
        <v>436</v>
      </c>
      <c r="D15" s="220">
        <v>7</v>
      </c>
      <c r="E15" s="228">
        <v>1.7500000000000002E-2</v>
      </c>
    </row>
    <row r="16" spans="1:5">
      <c r="A16" s="223" t="s">
        <v>440</v>
      </c>
      <c r="B16" s="219">
        <v>22</v>
      </c>
      <c r="C16" s="219" t="s">
        <v>439</v>
      </c>
      <c r="D16" s="220">
        <v>25</v>
      </c>
      <c r="E16" s="228">
        <v>2.3062730627306273E-2</v>
      </c>
    </row>
    <row r="17" spans="1:5">
      <c r="A17" s="223" t="s">
        <v>449</v>
      </c>
      <c r="B17" s="219">
        <v>187</v>
      </c>
      <c r="C17" s="219" t="s">
        <v>448</v>
      </c>
      <c r="D17" s="220">
        <v>14</v>
      </c>
      <c r="E17" s="228">
        <v>0.08</v>
      </c>
    </row>
    <row r="18" spans="1:5">
      <c r="A18" s="223" t="s">
        <v>453</v>
      </c>
      <c r="B18" s="219">
        <v>26</v>
      </c>
      <c r="C18" s="219" t="s">
        <v>451</v>
      </c>
      <c r="D18" s="220">
        <v>112</v>
      </c>
      <c r="E18" s="228">
        <v>0.10144927536231885</v>
      </c>
    </row>
    <row r="19" spans="1:5">
      <c r="A19" s="223" t="s">
        <v>467</v>
      </c>
      <c r="B19" s="219">
        <v>256</v>
      </c>
      <c r="C19" s="219" t="s">
        <v>466</v>
      </c>
      <c r="D19" s="220">
        <v>19</v>
      </c>
      <c r="E19" s="228">
        <v>6.3333333333333339E-2</v>
      </c>
    </row>
    <row r="20" spans="1:5">
      <c r="A20" s="223" t="s">
        <v>477</v>
      </c>
      <c r="B20" s="219">
        <v>125</v>
      </c>
      <c r="C20" s="219" t="s">
        <v>476</v>
      </c>
      <c r="D20" s="220">
        <v>9</v>
      </c>
      <c r="E20" s="228">
        <v>5.3571428571428568E-2</v>
      </c>
    </row>
    <row r="21" spans="1:5">
      <c r="A21" s="223" t="s">
        <v>485</v>
      </c>
      <c r="B21" s="219">
        <v>202</v>
      </c>
      <c r="C21" s="219" t="s">
        <v>484</v>
      </c>
      <c r="D21" s="220">
        <v>24</v>
      </c>
      <c r="E21" s="228">
        <v>0.10300429184549356</v>
      </c>
    </row>
    <row r="22" spans="1:5">
      <c r="A22" s="223" t="s">
        <v>496</v>
      </c>
      <c r="B22" s="219">
        <v>91</v>
      </c>
      <c r="C22" s="219" t="s">
        <v>495</v>
      </c>
      <c r="D22" s="220">
        <v>32</v>
      </c>
      <c r="E22" s="228">
        <v>8.2901554404145081E-2</v>
      </c>
    </row>
    <row r="23" spans="1:5">
      <c r="A23" s="223" t="s">
        <v>511</v>
      </c>
      <c r="B23" s="221">
        <v>60</v>
      </c>
      <c r="C23" s="219" t="s">
        <v>510</v>
      </c>
      <c r="D23" s="220">
        <v>112</v>
      </c>
      <c r="E23" s="228">
        <v>5.1048313582497722E-2</v>
      </c>
    </row>
    <row r="24" spans="1:5">
      <c r="A24" s="223" t="s">
        <v>518</v>
      </c>
      <c r="B24" s="219">
        <v>198</v>
      </c>
      <c r="C24" s="219" t="s">
        <v>517</v>
      </c>
      <c r="D24" s="220">
        <v>20</v>
      </c>
      <c r="E24" s="228">
        <v>0.10152284263959391</v>
      </c>
    </row>
    <row r="25" spans="1:5">
      <c r="A25" s="223" t="s">
        <v>522</v>
      </c>
      <c r="B25" s="219">
        <v>92</v>
      </c>
      <c r="C25" s="219" t="s">
        <v>521</v>
      </c>
      <c r="D25" s="220">
        <v>161</v>
      </c>
      <c r="E25" s="228">
        <v>0.1</v>
      </c>
    </row>
    <row r="26" spans="1:5">
      <c r="A26" s="223" t="s">
        <v>535</v>
      </c>
      <c r="B26" s="219">
        <v>165</v>
      </c>
      <c r="C26" s="219" t="s">
        <v>534</v>
      </c>
      <c r="D26" s="220">
        <v>72</v>
      </c>
      <c r="E26" s="228">
        <v>0.10112359550561797</v>
      </c>
    </row>
    <row r="27" spans="1:5">
      <c r="A27" s="223" t="s">
        <v>544</v>
      </c>
      <c r="B27" s="219">
        <v>311</v>
      </c>
      <c r="C27" s="219" t="s">
        <v>543</v>
      </c>
      <c r="D27" s="229">
        <v>0</v>
      </c>
      <c r="E27" s="228">
        <v>0</v>
      </c>
    </row>
    <row r="28" spans="1:5">
      <c r="A28" s="223" t="s">
        <v>547</v>
      </c>
      <c r="B28" s="219">
        <v>345</v>
      </c>
      <c r="C28" s="219" t="s">
        <v>546</v>
      </c>
      <c r="D28" s="229">
        <v>0</v>
      </c>
      <c r="E28" s="228">
        <v>0</v>
      </c>
    </row>
    <row r="29" spans="1:5">
      <c r="A29" s="223" t="s">
        <v>558</v>
      </c>
      <c r="B29" s="219">
        <v>52</v>
      </c>
      <c r="C29" s="219" t="s">
        <v>556</v>
      </c>
      <c r="D29" s="220">
        <v>26</v>
      </c>
      <c r="E29" s="228">
        <v>5.1383399209486168E-2</v>
      </c>
    </row>
    <row r="30" spans="1:5">
      <c r="A30" s="223" t="s">
        <v>572</v>
      </c>
      <c r="B30" s="219">
        <v>160</v>
      </c>
      <c r="C30" s="219" t="s">
        <v>571</v>
      </c>
      <c r="D30" s="220">
        <v>17</v>
      </c>
      <c r="E30" s="228">
        <v>8.0952380952380956E-2</v>
      </c>
    </row>
    <row r="31" spans="1:5">
      <c r="A31" s="223" t="s">
        <v>578</v>
      </c>
      <c r="B31" s="219">
        <v>54</v>
      </c>
      <c r="C31" s="219" t="s">
        <v>577</v>
      </c>
      <c r="D31" s="220">
        <v>40</v>
      </c>
      <c r="E31" s="228">
        <v>0.1</v>
      </c>
    </row>
    <row r="32" spans="1:5">
      <c r="A32" s="223" t="s">
        <v>589</v>
      </c>
      <c r="B32" s="219">
        <v>243</v>
      </c>
      <c r="C32" s="219" t="s">
        <v>588</v>
      </c>
      <c r="D32" s="220">
        <v>50</v>
      </c>
      <c r="E32" s="228">
        <v>9.8231827111984277E-2</v>
      </c>
    </row>
    <row r="33" spans="1:5">
      <c r="A33" s="223" t="s">
        <v>601</v>
      </c>
      <c r="B33" s="219">
        <v>271</v>
      </c>
      <c r="C33" s="219" t="s">
        <v>600</v>
      </c>
      <c r="D33" s="220">
        <v>21</v>
      </c>
      <c r="E33" s="228">
        <v>4.9411764705882349E-2</v>
      </c>
    </row>
    <row r="34" spans="1:5">
      <c r="A34" s="223" t="s">
        <v>605</v>
      </c>
      <c r="B34" s="219">
        <v>189</v>
      </c>
      <c r="C34" s="219" t="s">
        <v>604</v>
      </c>
      <c r="D34" s="220">
        <v>24</v>
      </c>
      <c r="E34" s="228">
        <v>0.10212765957446808</v>
      </c>
    </row>
    <row r="35" spans="1:5">
      <c r="A35" s="223" t="s">
        <v>616</v>
      </c>
      <c r="B35" s="219">
        <v>138</v>
      </c>
      <c r="C35" s="219" t="s">
        <v>615</v>
      </c>
      <c r="D35" s="220">
        <v>19</v>
      </c>
      <c r="E35" s="228">
        <v>3.5315985130111527E-2</v>
      </c>
    </row>
    <row r="36" spans="1:5">
      <c r="A36" s="223" t="s">
        <v>628</v>
      </c>
      <c r="B36" s="219">
        <v>46</v>
      </c>
      <c r="C36" s="219" t="s">
        <v>627</v>
      </c>
      <c r="D36" s="220">
        <v>35</v>
      </c>
      <c r="E36" s="228">
        <v>2.4288688410825817E-2</v>
      </c>
    </row>
    <row r="37" spans="1:5">
      <c r="A37" s="223" t="s">
        <v>632</v>
      </c>
      <c r="B37" s="219">
        <v>346</v>
      </c>
      <c r="C37" s="219" t="s">
        <v>631</v>
      </c>
      <c r="D37" s="229">
        <v>0</v>
      </c>
      <c r="E37" s="228">
        <v>0</v>
      </c>
    </row>
    <row r="38" spans="1:5">
      <c r="A38" s="223" t="s">
        <v>636</v>
      </c>
      <c r="B38" s="219">
        <v>264</v>
      </c>
      <c r="C38" s="219" t="s">
        <v>635</v>
      </c>
      <c r="D38" s="229">
        <v>0</v>
      </c>
      <c r="E38" s="228">
        <v>0</v>
      </c>
    </row>
    <row r="39" spans="1:5">
      <c r="A39" s="223" t="s">
        <v>640</v>
      </c>
      <c r="B39" s="219">
        <v>56</v>
      </c>
      <c r="C39" s="219" t="s">
        <v>639</v>
      </c>
      <c r="D39" s="220">
        <v>35</v>
      </c>
      <c r="E39" s="228">
        <v>2.1943573667711599E-2</v>
      </c>
    </row>
    <row r="40" spans="1:5">
      <c r="A40" s="223" t="s">
        <v>648</v>
      </c>
      <c r="B40" s="219">
        <v>65</v>
      </c>
      <c r="C40" s="219" t="s">
        <v>647</v>
      </c>
      <c r="D40" s="220">
        <v>45</v>
      </c>
      <c r="E40" s="228">
        <v>5.0223214285714288E-2</v>
      </c>
    </row>
    <row r="41" spans="1:5">
      <c r="A41" s="223" t="s">
        <v>652</v>
      </c>
      <c r="B41" s="219">
        <v>32</v>
      </c>
      <c r="C41" s="219" t="s">
        <v>651</v>
      </c>
      <c r="D41" s="220">
        <v>95</v>
      </c>
      <c r="E41" s="228">
        <v>7.6243980738362763E-2</v>
      </c>
    </row>
    <row r="42" spans="1:5">
      <c r="A42" s="223" t="s">
        <v>656</v>
      </c>
      <c r="B42" s="219">
        <v>157</v>
      </c>
      <c r="C42" s="219" t="s">
        <v>655</v>
      </c>
      <c r="D42" s="229">
        <v>0</v>
      </c>
      <c r="E42" s="228">
        <v>0</v>
      </c>
    </row>
    <row r="43" spans="1:5">
      <c r="A43" s="223" t="s">
        <v>660</v>
      </c>
      <c r="B43" s="219">
        <v>325</v>
      </c>
      <c r="C43" s="219" t="s">
        <v>659</v>
      </c>
      <c r="D43" s="220">
        <v>4</v>
      </c>
      <c r="E43" s="228">
        <v>0.02</v>
      </c>
    </row>
    <row r="44" spans="1:5">
      <c r="A44" s="223" t="s">
        <v>664</v>
      </c>
      <c r="B44" s="219">
        <v>16</v>
      </c>
      <c r="C44" s="219" t="s">
        <v>663</v>
      </c>
      <c r="D44" s="220">
        <v>55</v>
      </c>
      <c r="E44" s="228">
        <v>4.1106128550074741E-2</v>
      </c>
    </row>
    <row r="45" spans="1:5">
      <c r="A45" s="223" t="s">
        <v>668</v>
      </c>
      <c r="B45" s="219">
        <v>235</v>
      </c>
      <c r="C45" s="219" t="s">
        <v>667</v>
      </c>
      <c r="D45" s="220">
        <v>4</v>
      </c>
      <c r="E45" s="228">
        <v>5.5555555555555552E-2</v>
      </c>
    </row>
    <row r="46" spans="1:5">
      <c r="A46" s="223" t="s">
        <v>672</v>
      </c>
      <c r="B46" s="219">
        <v>86</v>
      </c>
      <c r="C46" s="219" t="s">
        <v>671</v>
      </c>
      <c r="D46" s="220">
        <v>86</v>
      </c>
      <c r="E46" s="228">
        <v>7.0491803278688522E-2</v>
      </c>
    </row>
    <row r="47" spans="1:5">
      <c r="A47" s="223" t="s">
        <v>677</v>
      </c>
      <c r="B47" s="219">
        <v>113</v>
      </c>
      <c r="C47" s="219" t="s">
        <v>676</v>
      </c>
      <c r="D47" s="220">
        <v>31</v>
      </c>
      <c r="E47" s="228">
        <v>2.0777479892761394E-2</v>
      </c>
    </row>
    <row r="48" spans="1:5">
      <c r="A48" s="223" t="s">
        <v>680</v>
      </c>
      <c r="B48" s="219">
        <v>286</v>
      </c>
      <c r="C48" s="219" t="s">
        <v>679</v>
      </c>
      <c r="D48" s="220">
        <v>4</v>
      </c>
      <c r="E48" s="228">
        <v>1.7857142857142856E-2</v>
      </c>
    </row>
    <row r="49" spans="1:5">
      <c r="A49" s="223" t="s">
        <v>684</v>
      </c>
      <c r="B49" s="219">
        <v>166</v>
      </c>
      <c r="C49" s="219" t="s">
        <v>683</v>
      </c>
      <c r="D49" s="220">
        <v>57</v>
      </c>
      <c r="E49" s="228">
        <v>8.3455344070278187E-2</v>
      </c>
    </row>
    <row r="50" spans="1:5">
      <c r="A50" s="223" t="s">
        <v>696</v>
      </c>
      <c r="B50" s="219">
        <v>164</v>
      </c>
      <c r="C50" s="219" t="s">
        <v>695</v>
      </c>
      <c r="D50" s="220">
        <v>13</v>
      </c>
      <c r="E50" s="228">
        <v>7.4712643678160925E-2</v>
      </c>
    </row>
    <row r="51" spans="1:5">
      <c r="A51" s="223" t="s">
        <v>700</v>
      </c>
      <c r="B51" s="219">
        <v>58</v>
      </c>
      <c r="C51" s="219" t="s">
        <v>699</v>
      </c>
      <c r="D51" s="220">
        <v>69</v>
      </c>
      <c r="E51" s="228">
        <v>5.5377207062600318E-2</v>
      </c>
    </row>
    <row r="52" spans="1:5">
      <c r="A52" s="223" t="s">
        <v>706</v>
      </c>
      <c r="B52" s="219">
        <v>206</v>
      </c>
      <c r="C52" s="219" t="s">
        <v>705</v>
      </c>
      <c r="D52" s="220">
        <v>28</v>
      </c>
      <c r="E52" s="228">
        <v>7.3684210526315783E-2</v>
      </c>
    </row>
    <row r="53" spans="1:5">
      <c r="A53" s="223" t="s">
        <v>716</v>
      </c>
      <c r="B53" s="219">
        <v>80</v>
      </c>
      <c r="C53" s="219" t="s">
        <v>715</v>
      </c>
      <c r="D53" s="220">
        <v>43</v>
      </c>
      <c r="E53" s="228">
        <v>2.1234567901234569E-2</v>
      </c>
    </row>
    <row r="54" spans="1:5">
      <c r="A54" s="223" t="s">
        <v>721</v>
      </c>
      <c r="B54" s="219">
        <v>134</v>
      </c>
      <c r="C54" s="219" t="s">
        <v>720</v>
      </c>
      <c r="D54" s="220">
        <v>18</v>
      </c>
      <c r="E54" s="228">
        <v>4.2352941176470586E-2</v>
      </c>
    </row>
    <row r="55" spans="1:5">
      <c r="A55" s="223" t="s">
        <v>731</v>
      </c>
      <c r="B55" s="219">
        <v>176</v>
      </c>
      <c r="C55" s="219" t="s">
        <v>730</v>
      </c>
      <c r="D55" s="220">
        <v>11</v>
      </c>
      <c r="E55" s="228">
        <v>0.11458333333333333</v>
      </c>
    </row>
    <row r="56" spans="1:5">
      <c r="A56" s="223" t="s">
        <v>734</v>
      </c>
      <c r="B56" s="219">
        <v>334</v>
      </c>
      <c r="C56" s="219" t="s">
        <v>733</v>
      </c>
      <c r="D56" s="229">
        <v>0</v>
      </c>
      <c r="E56" s="228">
        <v>0</v>
      </c>
    </row>
    <row r="57" spans="1:5">
      <c r="A57" s="223" t="s">
        <v>739</v>
      </c>
      <c r="B57" s="219">
        <v>307</v>
      </c>
      <c r="C57" s="219" t="s">
        <v>738</v>
      </c>
      <c r="D57" s="229">
        <v>0</v>
      </c>
      <c r="E57" s="228">
        <v>0</v>
      </c>
    </row>
    <row r="58" spans="1:5">
      <c r="A58" s="223" t="s">
        <v>748</v>
      </c>
      <c r="B58" s="219">
        <v>308</v>
      </c>
      <c r="C58" s="219" t="s">
        <v>747</v>
      </c>
      <c r="D58" s="220">
        <v>1</v>
      </c>
      <c r="E58" s="228">
        <v>8.6956521739130436E-3</v>
      </c>
    </row>
    <row r="59" spans="1:5">
      <c r="A59" s="223" t="s">
        <v>751</v>
      </c>
      <c r="B59" s="219">
        <v>335</v>
      </c>
      <c r="C59" s="219" t="s">
        <v>750</v>
      </c>
      <c r="D59" s="220">
        <v>1</v>
      </c>
      <c r="E59" s="228">
        <v>6.6666666666666671E-3</v>
      </c>
    </row>
    <row r="60" spans="1:5">
      <c r="A60" s="223" t="s">
        <v>754</v>
      </c>
      <c r="B60" s="219">
        <v>336</v>
      </c>
      <c r="C60" s="219" t="s">
        <v>753</v>
      </c>
      <c r="D60" s="229">
        <v>0</v>
      </c>
      <c r="E60" s="228">
        <v>0</v>
      </c>
    </row>
    <row r="61" spans="1:5">
      <c r="A61" s="223" t="s">
        <v>756</v>
      </c>
      <c r="B61" s="219">
        <v>11</v>
      </c>
      <c r="C61" s="219" t="s">
        <v>755</v>
      </c>
      <c r="D61" s="229">
        <v>0</v>
      </c>
      <c r="E61" s="228">
        <v>0</v>
      </c>
    </row>
    <row r="62" spans="1:5">
      <c r="A62" s="223" t="s">
        <v>760</v>
      </c>
      <c r="B62" s="219">
        <v>123</v>
      </c>
      <c r="C62" s="219" t="s">
        <v>759</v>
      </c>
      <c r="D62" s="220">
        <v>81</v>
      </c>
      <c r="E62" s="228">
        <v>0.1081441922563418</v>
      </c>
    </row>
    <row r="63" spans="1:5">
      <c r="A63" s="223" t="s">
        <v>764</v>
      </c>
      <c r="B63" s="219">
        <v>236</v>
      </c>
      <c r="C63" s="219" t="s">
        <v>763</v>
      </c>
      <c r="D63" s="220">
        <v>6</v>
      </c>
      <c r="E63" s="228">
        <v>6.3157894736842107E-2</v>
      </c>
    </row>
    <row r="64" spans="1:5">
      <c r="A64" s="223" t="s">
        <v>766</v>
      </c>
      <c r="B64" s="219">
        <v>94</v>
      </c>
      <c r="C64" s="219" t="s">
        <v>765</v>
      </c>
      <c r="D64" s="220">
        <v>33</v>
      </c>
      <c r="E64" s="228">
        <v>6.1797752808988762E-2</v>
      </c>
    </row>
    <row r="65" spans="1:5">
      <c r="A65" s="223" t="s">
        <v>769</v>
      </c>
      <c r="B65" s="219">
        <v>239</v>
      </c>
      <c r="C65" s="219" t="s">
        <v>768</v>
      </c>
      <c r="D65" s="220">
        <v>10</v>
      </c>
      <c r="E65" s="228">
        <v>5.181347150259067E-2</v>
      </c>
    </row>
    <row r="66" spans="1:5">
      <c r="A66" s="223" t="s">
        <v>771</v>
      </c>
      <c r="B66" s="219">
        <v>238</v>
      </c>
      <c r="C66" s="219" t="s">
        <v>770</v>
      </c>
      <c r="D66" s="220">
        <v>2</v>
      </c>
      <c r="E66" s="228">
        <v>1.6E-2</v>
      </c>
    </row>
    <row r="67" spans="1:5">
      <c r="A67" s="223" t="s">
        <v>774</v>
      </c>
      <c r="B67" s="219">
        <v>216</v>
      </c>
      <c r="C67" s="219" t="s">
        <v>773</v>
      </c>
      <c r="D67" s="220">
        <v>20</v>
      </c>
      <c r="E67" s="228">
        <v>5.3191489361702128E-2</v>
      </c>
    </row>
    <row r="68" spans="1:5">
      <c r="A68" s="223" t="s">
        <v>776</v>
      </c>
      <c r="B68" s="219">
        <v>232</v>
      </c>
      <c r="C68" s="219" t="s">
        <v>775</v>
      </c>
      <c r="D68" s="220">
        <v>22</v>
      </c>
      <c r="E68" s="228">
        <v>0.10185185185185185</v>
      </c>
    </row>
    <row r="69" spans="1:5">
      <c r="A69" s="223" t="s">
        <v>784</v>
      </c>
      <c r="B69" s="219">
        <v>69</v>
      </c>
      <c r="C69" s="219" t="s">
        <v>783</v>
      </c>
      <c r="D69" s="220">
        <v>35</v>
      </c>
      <c r="E69" s="228">
        <v>0.05</v>
      </c>
    </row>
    <row r="70" spans="1:5">
      <c r="A70" s="223" t="s">
        <v>790</v>
      </c>
      <c r="B70" s="219">
        <v>199</v>
      </c>
      <c r="C70" s="219" t="s">
        <v>789</v>
      </c>
      <c r="D70" s="220">
        <v>9</v>
      </c>
      <c r="E70" s="228">
        <v>5.2631578947368418E-2</v>
      </c>
    </row>
    <row r="71" spans="1:5">
      <c r="A71" s="223" t="s">
        <v>794</v>
      </c>
      <c r="B71" s="219">
        <v>312</v>
      </c>
      <c r="C71" s="219" t="s">
        <v>793</v>
      </c>
      <c r="D71" s="229">
        <v>0</v>
      </c>
      <c r="E71" s="228">
        <v>0</v>
      </c>
    </row>
    <row r="72" spans="1:5">
      <c r="A72" s="223" t="s">
        <v>803</v>
      </c>
      <c r="B72" s="219">
        <v>70</v>
      </c>
      <c r="C72" s="219" t="s">
        <v>802</v>
      </c>
      <c r="D72" s="220">
        <v>79</v>
      </c>
      <c r="E72" s="228">
        <v>5.4709141274238225E-2</v>
      </c>
    </row>
    <row r="73" spans="1:5">
      <c r="A73" s="223" t="s">
        <v>807</v>
      </c>
      <c r="B73" s="219">
        <v>190</v>
      </c>
      <c r="C73" s="219" t="s">
        <v>806</v>
      </c>
      <c r="D73" s="220">
        <v>8</v>
      </c>
      <c r="E73" s="228">
        <v>4.5714285714285714E-2</v>
      </c>
    </row>
    <row r="74" spans="1:5">
      <c r="A74" s="223" t="s">
        <v>812</v>
      </c>
      <c r="B74" s="219">
        <v>155</v>
      </c>
      <c r="C74" s="219" t="s">
        <v>811</v>
      </c>
      <c r="D74" s="220">
        <v>15</v>
      </c>
      <c r="E74" s="228">
        <v>6.726457399103139E-2</v>
      </c>
    </row>
    <row r="75" spans="1:5">
      <c r="A75" s="223" t="s">
        <v>814</v>
      </c>
      <c r="B75" s="219">
        <v>148</v>
      </c>
      <c r="C75" s="219" t="s">
        <v>813</v>
      </c>
      <c r="D75" s="229">
        <v>0</v>
      </c>
      <c r="E75" s="228">
        <v>0</v>
      </c>
    </row>
    <row r="76" spans="1:5">
      <c r="A76" s="223" t="s">
        <v>817</v>
      </c>
      <c r="B76" s="219">
        <v>82</v>
      </c>
      <c r="C76" s="219" t="s">
        <v>816</v>
      </c>
      <c r="D76" s="220">
        <v>48</v>
      </c>
      <c r="E76" s="228">
        <v>3.6781609195402298E-2</v>
      </c>
    </row>
    <row r="77" spans="1:5">
      <c r="A77" s="223" t="s">
        <v>821</v>
      </c>
      <c r="B77" s="219">
        <v>582</v>
      </c>
      <c r="C77" s="219" t="s">
        <v>820</v>
      </c>
      <c r="D77" s="220">
        <v>48</v>
      </c>
      <c r="E77" s="228">
        <v>6.3745019920318724E-2</v>
      </c>
    </row>
    <row r="78" spans="1:5">
      <c r="A78" s="223" t="s">
        <v>824</v>
      </c>
      <c r="B78" s="219">
        <v>111</v>
      </c>
      <c r="C78" s="219" t="s">
        <v>823</v>
      </c>
      <c r="D78" s="220">
        <v>66</v>
      </c>
      <c r="E78" s="228">
        <v>5.4231717337715694E-2</v>
      </c>
    </row>
    <row r="79" spans="1:5">
      <c r="A79" s="223" t="s">
        <v>829</v>
      </c>
      <c r="B79" s="219">
        <v>41</v>
      </c>
      <c r="C79" s="219" t="s">
        <v>828</v>
      </c>
      <c r="D79" s="220">
        <v>62</v>
      </c>
      <c r="E79" s="228">
        <v>5.3127677806341048E-2</v>
      </c>
    </row>
    <row r="80" spans="1:5">
      <c r="A80" s="223" t="s">
        <v>837</v>
      </c>
      <c r="B80" s="219">
        <v>224</v>
      </c>
      <c r="C80" s="219" t="s">
        <v>836</v>
      </c>
      <c r="D80" s="220">
        <v>4</v>
      </c>
      <c r="E80" s="228">
        <v>6.0606060606060608E-2</v>
      </c>
    </row>
    <row r="81" spans="1:5">
      <c r="A81" s="223" t="s">
        <v>841</v>
      </c>
      <c r="B81" s="219">
        <v>237</v>
      </c>
      <c r="C81" s="219" t="s">
        <v>840</v>
      </c>
      <c r="D81" s="229">
        <v>0</v>
      </c>
      <c r="E81" s="228">
        <v>0</v>
      </c>
    </row>
    <row r="82" spans="1:5">
      <c r="A82" s="223" t="s">
        <v>845</v>
      </c>
      <c r="B82" s="219">
        <v>304</v>
      </c>
      <c r="C82" s="219" t="s">
        <v>844</v>
      </c>
      <c r="D82" s="229">
        <v>0</v>
      </c>
      <c r="E82" s="228">
        <v>0</v>
      </c>
    </row>
    <row r="83" spans="1:5">
      <c r="A83" s="223" t="s">
        <v>851</v>
      </c>
      <c r="B83" s="219">
        <v>338</v>
      </c>
      <c r="C83" s="219" t="s">
        <v>850</v>
      </c>
      <c r="D83" s="229">
        <v>0</v>
      </c>
      <c r="E83" s="228">
        <v>0</v>
      </c>
    </row>
    <row r="84" spans="1:5">
      <c r="A84" s="223" t="s">
        <v>854</v>
      </c>
      <c r="B84" s="219">
        <v>208</v>
      </c>
      <c r="C84" s="219" t="s">
        <v>853</v>
      </c>
      <c r="D84" s="220">
        <v>6</v>
      </c>
      <c r="E84" s="228">
        <v>2.5104602510460251E-2</v>
      </c>
    </row>
    <row r="85" spans="1:5">
      <c r="A85" s="223" t="s">
        <v>857</v>
      </c>
      <c r="B85" s="219">
        <v>263</v>
      </c>
      <c r="C85" s="219" t="s">
        <v>856</v>
      </c>
      <c r="D85" s="229">
        <v>0</v>
      </c>
      <c r="E85" s="228">
        <v>0</v>
      </c>
    </row>
    <row r="86" spans="1:5">
      <c r="A86" s="223" t="s">
        <v>860</v>
      </c>
      <c r="B86" s="219">
        <v>9</v>
      </c>
      <c r="C86" s="219" t="s">
        <v>859</v>
      </c>
      <c r="D86" s="220">
        <v>53</v>
      </c>
      <c r="E86" s="228">
        <v>4.5299145299145298E-2</v>
      </c>
    </row>
    <row r="87" spans="1:5">
      <c r="A87" s="223" t="s">
        <v>864</v>
      </c>
      <c r="B87" s="219">
        <v>34</v>
      </c>
      <c r="C87" s="219" t="s">
        <v>863</v>
      </c>
      <c r="D87" s="220">
        <v>44</v>
      </c>
      <c r="E87" s="228">
        <v>5.0171037628278223E-2</v>
      </c>
    </row>
    <row r="88" spans="1:5">
      <c r="A88" s="223" t="s">
        <v>869</v>
      </c>
      <c r="B88" s="219">
        <v>57</v>
      </c>
      <c r="C88" s="219" t="s">
        <v>868</v>
      </c>
      <c r="D88" s="220">
        <v>102</v>
      </c>
      <c r="E88" s="228">
        <v>5.002452182442374E-2</v>
      </c>
    </row>
    <row r="89" spans="1:5">
      <c r="A89" s="223" t="s">
        <v>874</v>
      </c>
      <c r="B89" s="219">
        <v>15</v>
      </c>
      <c r="C89" s="219" t="s">
        <v>873</v>
      </c>
      <c r="D89" s="220">
        <v>39</v>
      </c>
      <c r="E89" s="228">
        <v>6.4144736842105268E-2</v>
      </c>
    </row>
    <row r="90" spans="1:5">
      <c r="A90" s="223" t="s">
        <v>880</v>
      </c>
      <c r="B90" s="219">
        <v>29</v>
      </c>
      <c r="C90" s="219" t="s">
        <v>879</v>
      </c>
      <c r="D90" s="220">
        <v>75</v>
      </c>
      <c r="E90" s="228">
        <v>5.3956834532374098E-2</v>
      </c>
    </row>
    <row r="91" spans="1:5">
      <c r="A91" s="223" t="s">
        <v>886</v>
      </c>
      <c r="B91" s="219">
        <v>205</v>
      </c>
      <c r="C91" s="219" t="s">
        <v>885</v>
      </c>
      <c r="D91" s="229">
        <v>0</v>
      </c>
      <c r="E91" s="228">
        <v>0</v>
      </c>
    </row>
    <row r="92" spans="1:5">
      <c r="A92" s="223" t="s">
        <v>896</v>
      </c>
      <c r="B92" s="219">
        <v>209</v>
      </c>
      <c r="C92" s="219" t="s">
        <v>895</v>
      </c>
      <c r="D92" s="229">
        <v>0</v>
      </c>
      <c r="E92" s="228">
        <v>0</v>
      </c>
    </row>
    <row r="93" spans="1:5">
      <c r="A93" s="223" t="s">
        <v>901</v>
      </c>
      <c r="B93" s="219">
        <v>212</v>
      </c>
      <c r="C93" s="219" t="s">
        <v>900</v>
      </c>
      <c r="D93" s="229">
        <v>0</v>
      </c>
      <c r="E93" s="228">
        <v>0</v>
      </c>
    </row>
    <row r="94" spans="1:5">
      <c r="A94" s="223" t="s">
        <v>906</v>
      </c>
      <c r="B94" s="219">
        <v>213</v>
      </c>
      <c r="C94" s="219" t="s">
        <v>905</v>
      </c>
      <c r="D94" s="229">
        <v>0</v>
      </c>
      <c r="E94" s="228">
        <v>0</v>
      </c>
    </row>
    <row r="95" spans="1:5">
      <c r="A95" s="223" t="s">
        <v>909</v>
      </c>
      <c r="B95" s="219">
        <v>226</v>
      </c>
      <c r="C95" s="219" t="s">
        <v>908</v>
      </c>
      <c r="D95" s="229">
        <v>0</v>
      </c>
      <c r="E95" s="228">
        <v>0</v>
      </c>
    </row>
    <row r="96" spans="1:5">
      <c r="A96" s="223" t="s">
        <v>912</v>
      </c>
      <c r="B96" s="219">
        <v>283</v>
      </c>
      <c r="C96" s="219" t="s">
        <v>911</v>
      </c>
      <c r="D96" s="229">
        <v>0</v>
      </c>
      <c r="E96" s="228">
        <v>0</v>
      </c>
    </row>
    <row r="97" spans="1:5">
      <c r="A97" s="223" t="s">
        <v>917</v>
      </c>
      <c r="B97" s="219">
        <v>260</v>
      </c>
      <c r="C97" s="219" t="s">
        <v>916</v>
      </c>
      <c r="D97" s="229">
        <v>0</v>
      </c>
      <c r="E97" s="228">
        <v>0</v>
      </c>
    </row>
    <row r="98" spans="1:5">
      <c r="A98" s="223" t="s">
        <v>921</v>
      </c>
      <c r="B98" s="219">
        <v>273</v>
      </c>
      <c r="C98" s="219" t="s">
        <v>920</v>
      </c>
      <c r="D98" s="229">
        <v>0</v>
      </c>
      <c r="E98" s="228">
        <v>0</v>
      </c>
    </row>
    <row r="99" spans="1:5">
      <c r="A99" s="223" t="s">
        <v>924</v>
      </c>
      <c r="B99" s="219">
        <v>274</v>
      </c>
      <c r="C99" s="219" t="s">
        <v>923</v>
      </c>
      <c r="D99" s="229">
        <v>0</v>
      </c>
      <c r="E99" s="228">
        <v>0</v>
      </c>
    </row>
    <row r="100" spans="1:5">
      <c r="A100" s="223" t="s">
        <v>927</v>
      </c>
      <c r="B100" s="219">
        <v>275</v>
      </c>
      <c r="C100" s="219" t="s">
        <v>926</v>
      </c>
      <c r="D100" s="229">
        <v>0</v>
      </c>
      <c r="E100" s="228">
        <v>0</v>
      </c>
    </row>
    <row r="101" spans="1:5">
      <c r="A101" s="223" t="s">
        <v>929</v>
      </c>
      <c r="B101" s="219">
        <v>284</v>
      </c>
      <c r="C101" s="219" t="s">
        <v>928</v>
      </c>
      <c r="D101" s="229">
        <v>0</v>
      </c>
      <c r="E101" s="228">
        <v>0</v>
      </c>
    </row>
    <row r="102" spans="1:5">
      <c r="A102" s="223" t="s">
        <v>932</v>
      </c>
      <c r="B102" s="219">
        <v>207</v>
      </c>
      <c r="C102" s="219" t="s">
        <v>931</v>
      </c>
      <c r="D102" s="229">
        <v>0</v>
      </c>
      <c r="E102" s="228">
        <v>0</v>
      </c>
    </row>
    <row r="103" spans="1:5">
      <c r="A103" s="223" t="s">
        <v>935</v>
      </c>
      <c r="B103" s="219">
        <v>1</v>
      </c>
      <c r="C103" s="219" t="s">
        <v>934</v>
      </c>
      <c r="D103" s="229">
        <v>0</v>
      </c>
      <c r="E103" s="228">
        <v>0</v>
      </c>
    </row>
    <row r="104" spans="1:5">
      <c r="A104" s="223" t="s">
        <v>939</v>
      </c>
      <c r="B104" s="219">
        <v>59</v>
      </c>
      <c r="C104" s="219" t="s">
        <v>938</v>
      </c>
      <c r="D104" s="220">
        <v>61</v>
      </c>
      <c r="E104" s="228">
        <v>4.5185185185185182E-2</v>
      </c>
    </row>
    <row r="105" spans="1:5">
      <c r="A105" s="223" t="s">
        <v>944</v>
      </c>
      <c r="B105" s="219">
        <v>197</v>
      </c>
      <c r="C105" s="219" t="s">
        <v>943</v>
      </c>
      <c r="D105" s="220">
        <v>15</v>
      </c>
      <c r="E105" s="228">
        <v>4.3604651162790699E-2</v>
      </c>
    </row>
    <row r="106" spans="1:5">
      <c r="A106" s="223" t="s">
        <v>952</v>
      </c>
      <c r="B106" s="219">
        <v>309</v>
      </c>
      <c r="C106" s="219" t="s">
        <v>951</v>
      </c>
      <c r="D106" s="220">
        <v>10</v>
      </c>
      <c r="E106" s="228">
        <v>4.4247787610619468E-2</v>
      </c>
    </row>
    <row r="107" spans="1:5">
      <c r="A107" s="223" t="s">
        <v>955</v>
      </c>
      <c r="B107" s="219">
        <v>136</v>
      </c>
      <c r="C107" s="219" t="s">
        <v>954</v>
      </c>
      <c r="D107" s="220">
        <v>94</v>
      </c>
      <c r="E107" s="228">
        <v>9.9576271186440676E-2</v>
      </c>
    </row>
    <row r="108" spans="1:5">
      <c r="A108" s="223" t="s">
        <v>959</v>
      </c>
      <c r="B108" s="219">
        <v>252</v>
      </c>
      <c r="C108" s="219" t="s">
        <v>958</v>
      </c>
      <c r="D108" s="220">
        <v>9</v>
      </c>
      <c r="E108" s="228">
        <v>2.8037383177570093E-2</v>
      </c>
    </row>
    <row r="109" spans="1:5">
      <c r="A109" s="223" t="s">
        <v>963</v>
      </c>
      <c r="B109" s="219">
        <v>225</v>
      </c>
      <c r="C109" s="219" t="s">
        <v>962</v>
      </c>
      <c r="D109" s="220">
        <v>7</v>
      </c>
      <c r="E109" s="228">
        <v>5.3030303030303032E-2</v>
      </c>
    </row>
    <row r="110" spans="1:5">
      <c r="A110" s="223" t="s">
        <v>969</v>
      </c>
      <c r="B110" s="219">
        <v>171</v>
      </c>
      <c r="C110" s="219" t="s">
        <v>968</v>
      </c>
      <c r="D110" s="220">
        <v>28</v>
      </c>
      <c r="E110" s="228">
        <v>6.363636363636363E-2</v>
      </c>
    </row>
    <row r="111" spans="1:5">
      <c r="A111" s="223" t="s">
        <v>973</v>
      </c>
      <c r="B111" s="219">
        <v>44</v>
      </c>
      <c r="C111" s="219" t="s">
        <v>972</v>
      </c>
      <c r="D111" s="220">
        <v>60</v>
      </c>
      <c r="E111" s="228">
        <v>5.0505050505050504E-2</v>
      </c>
    </row>
    <row r="112" spans="1:5">
      <c r="A112" s="223" t="s">
        <v>981</v>
      </c>
      <c r="B112" s="219">
        <v>100</v>
      </c>
      <c r="C112" s="219" t="s">
        <v>980</v>
      </c>
      <c r="D112" s="220">
        <v>33</v>
      </c>
      <c r="E112" s="228">
        <v>6.9620253164556958E-2</v>
      </c>
    </row>
    <row r="113" spans="1:5">
      <c r="A113" s="223" t="s">
        <v>984</v>
      </c>
      <c r="B113" s="219">
        <v>25</v>
      </c>
      <c r="C113" s="219" t="s">
        <v>983</v>
      </c>
      <c r="D113" s="220">
        <v>49</v>
      </c>
      <c r="E113" s="228">
        <v>4.3020193151887619E-2</v>
      </c>
    </row>
    <row r="114" spans="1:5">
      <c r="A114" s="223" t="s">
        <v>993</v>
      </c>
      <c r="B114" s="219">
        <v>281</v>
      </c>
      <c r="C114" s="219" t="s">
        <v>992</v>
      </c>
      <c r="D114" s="229">
        <v>0</v>
      </c>
      <c r="E114" s="228">
        <v>0</v>
      </c>
    </row>
    <row r="115" spans="1:5">
      <c r="A115" s="223" t="s">
        <v>996</v>
      </c>
      <c r="B115" s="219">
        <v>87</v>
      </c>
      <c r="C115" s="219" t="s">
        <v>995</v>
      </c>
      <c r="D115" s="220">
        <v>80</v>
      </c>
      <c r="E115" s="228">
        <v>4.1237113402061855E-2</v>
      </c>
    </row>
    <row r="116" spans="1:5">
      <c r="A116" s="223" t="s">
        <v>1002</v>
      </c>
      <c r="B116" s="219">
        <v>68</v>
      </c>
      <c r="C116" s="219" t="s">
        <v>1001</v>
      </c>
      <c r="D116" s="220">
        <v>48</v>
      </c>
      <c r="E116" s="228">
        <v>7.5709779179810727E-2</v>
      </c>
    </row>
    <row r="117" spans="1:5">
      <c r="A117" s="223" t="s">
        <v>1004</v>
      </c>
      <c r="B117" s="219">
        <v>40</v>
      </c>
      <c r="C117" s="219" t="s">
        <v>1003</v>
      </c>
      <c r="D117" s="220">
        <v>70</v>
      </c>
      <c r="E117" s="228">
        <v>9.5497953615279671E-2</v>
      </c>
    </row>
    <row r="118" spans="1:5">
      <c r="A118" s="223" t="s">
        <v>1008</v>
      </c>
      <c r="B118" s="219">
        <v>142</v>
      </c>
      <c r="C118" s="219" t="s">
        <v>1007</v>
      </c>
      <c r="D118" s="220">
        <v>39</v>
      </c>
      <c r="E118" s="228">
        <v>0.10263157894736842</v>
      </c>
    </row>
    <row r="119" spans="1:5">
      <c r="A119" s="223" t="s">
        <v>1011</v>
      </c>
      <c r="B119" s="219">
        <v>75</v>
      </c>
      <c r="C119" s="219" t="s">
        <v>1010</v>
      </c>
      <c r="D119" s="220">
        <v>34</v>
      </c>
      <c r="E119" s="228">
        <v>4.7752808988764044E-2</v>
      </c>
    </row>
    <row r="120" spans="1:5">
      <c r="A120" s="223" t="s">
        <v>1014</v>
      </c>
      <c r="B120" s="219">
        <v>262</v>
      </c>
      <c r="C120" s="219" t="s">
        <v>1013</v>
      </c>
      <c r="D120" s="220">
        <v>9</v>
      </c>
      <c r="E120" s="228">
        <v>2.3872679045092837E-2</v>
      </c>
    </row>
    <row r="121" spans="1:5">
      <c r="A121" s="223" t="s">
        <v>1020</v>
      </c>
      <c r="B121" s="219">
        <v>3</v>
      </c>
      <c r="C121" s="219" t="s">
        <v>1019</v>
      </c>
      <c r="D121" s="229">
        <v>0</v>
      </c>
      <c r="E121" s="228">
        <v>0</v>
      </c>
    </row>
    <row r="122" spans="1:5">
      <c r="A122" s="223" t="s">
        <v>1023</v>
      </c>
      <c r="B122" s="219">
        <v>147</v>
      </c>
      <c r="C122" s="219" t="s">
        <v>1022</v>
      </c>
      <c r="D122" s="220">
        <v>6</v>
      </c>
      <c r="E122" s="228">
        <v>5.1724137931034482E-2</v>
      </c>
    </row>
    <row r="123" spans="1:5">
      <c r="A123" s="223" t="s">
        <v>1025</v>
      </c>
      <c r="B123" s="219">
        <v>347</v>
      </c>
      <c r="C123" s="219" t="s">
        <v>1024</v>
      </c>
      <c r="D123" s="229">
        <v>0</v>
      </c>
      <c r="E123" s="228">
        <v>0</v>
      </c>
    </row>
    <row r="124" spans="1:5">
      <c r="A124" s="223" t="s">
        <v>1031</v>
      </c>
      <c r="B124" s="219">
        <v>547</v>
      </c>
      <c r="C124" s="219" t="s">
        <v>1030</v>
      </c>
      <c r="D124" s="229">
        <v>0</v>
      </c>
      <c r="E124" s="228">
        <v>0</v>
      </c>
    </row>
    <row r="125" spans="1:5">
      <c r="A125" s="223" t="s">
        <v>1033</v>
      </c>
      <c r="B125" s="219">
        <v>184</v>
      </c>
      <c r="C125" s="219" t="s">
        <v>1032</v>
      </c>
      <c r="D125" s="220">
        <v>8</v>
      </c>
      <c r="E125" s="228">
        <v>5.3691275167785234E-2</v>
      </c>
    </row>
    <row r="126" spans="1:5">
      <c r="A126" s="223" t="s">
        <v>1036</v>
      </c>
      <c r="B126" s="219">
        <v>78</v>
      </c>
      <c r="C126" s="219" t="s">
        <v>1035</v>
      </c>
      <c r="D126" s="220">
        <v>37</v>
      </c>
      <c r="E126" s="228">
        <v>5.2857142857142859E-2</v>
      </c>
    </row>
    <row r="127" spans="1:5">
      <c r="A127" s="223" t="s">
        <v>1040</v>
      </c>
      <c r="B127" s="219">
        <v>215</v>
      </c>
      <c r="C127" s="219" t="s">
        <v>1039</v>
      </c>
      <c r="D127" s="229">
        <v>0</v>
      </c>
      <c r="E127" s="228">
        <v>0</v>
      </c>
    </row>
    <row r="128" spans="1:5">
      <c r="A128" s="223" t="s">
        <v>1042</v>
      </c>
      <c r="B128" s="219">
        <v>159</v>
      </c>
      <c r="C128" s="219" t="s">
        <v>1041</v>
      </c>
      <c r="D128" s="220">
        <v>40</v>
      </c>
      <c r="E128" s="228">
        <v>7.4487895716946001E-2</v>
      </c>
    </row>
    <row r="129" spans="1:5">
      <c r="A129" s="223" t="s">
        <v>1050</v>
      </c>
      <c r="B129" s="219">
        <v>72</v>
      </c>
      <c r="C129" s="219" t="s">
        <v>1049</v>
      </c>
      <c r="D129" s="220">
        <v>41</v>
      </c>
      <c r="E129" s="228">
        <v>5.030674846625767E-2</v>
      </c>
    </row>
    <row r="130" spans="1:5">
      <c r="A130" s="223" t="s">
        <v>1054</v>
      </c>
      <c r="B130" s="219">
        <v>339</v>
      </c>
      <c r="C130" s="219" t="s">
        <v>1053</v>
      </c>
      <c r="D130" s="229">
        <v>0</v>
      </c>
      <c r="E130" s="228">
        <v>0</v>
      </c>
    </row>
    <row r="131" spans="1:5">
      <c r="A131" s="223" t="s">
        <v>1056</v>
      </c>
      <c r="B131" s="219">
        <v>365</v>
      </c>
      <c r="C131" s="219" t="s">
        <v>1055</v>
      </c>
      <c r="D131" s="220">
        <v>7</v>
      </c>
      <c r="E131" s="228">
        <v>4.4871794871794872E-2</v>
      </c>
    </row>
    <row r="132" spans="1:5">
      <c r="A132" s="223" t="s">
        <v>1060</v>
      </c>
      <c r="B132" s="219">
        <v>168</v>
      </c>
      <c r="C132" s="219" t="s">
        <v>1059</v>
      </c>
      <c r="D132" s="220">
        <v>28</v>
      </c>
      <c r="E132" s="228">
        <v>5.4580896686159841E-2</v>
      </c>
    </row>
    <row r="133" spans="1:5">
      <c r="A133" s="223" t="s">
        <v>1062</v>
      </c>
      <c r="B133" s="219">
        <v>367</v>
      </c>
      <c r="C133" s="219" t="s">
        <v>1061</v>
      </c>
      <c r="D133" s="229">
        <v>0</v>
      </c>
      <c r="E133" s="228">
        <v>0</v>
      </c>
    </row>
    <row r="134" spans="1:5">
      <c r="A134" s="223" t="s">
        <v>1067</v>
      </c>
      <c r="B134" s="219">
        <v>109</v>
      </c>
      <c r="C134" s="219" t="s">
        <v>1066</v>
      </c>
      <c r="D134" s="220">
        <v>8</v>
      </c>
      <c r="E134" s="228">
        <v>3.8277511961722487E-2</v>
      </c>
    </row>
    <row r="135" spans="1:5">
      <c r="A135" s="223" t="s">
        <v>1069</v>
      </c>
      <c r="B135" s="219">
        <v>14</v>
      </c>
      <c r="C135" s="219" t="s">
        <v>1068</v>
      </c>
      <c r="D135" s="220">
        <v>27</v>
      </c>
      <c r="E135" s="228">
        <v>1.4673913043478261E-2</v>
      </c>
    </row>
    <row r="136" spans="1:5">
      <c r="A136" s="223" t="s">
        <v>1074</v>
      </c>
      <c r="B136" s="219">
        <v>316</v>
      </c>
      <c r="C136" s="219" t="s">
        <v>1073</v>
      </c>
      <c r="D136" s="220">
        <v>23</v>
      </c>
      <c r="E136" s="228">
        <v>0.14465408805031446</v>
      </c>
    </row>
    <row r="137" spans="1:5">
      <c r="A137" s="223" t="s">
        <v>1077</v>
      </c>
      <c r="B137" s="219">
        <v>139</v>
      </c>
      <c r="C137" s="219" t="s">
        <v>1076</v>
      </c>
      <c r="D137" s="220">
        <v>33</v>
      </c>
      <c r="E137" s="228">
        <v>5.1886792452830191E-2</v>
      </c>
    </row>
    <row r="138" spans="1:5">
      <c r="A138" s="223" t="s">
        <v>1079</v>
      </c>
      <c r="B138" s="219">
        <v>120</v>
      </c>
      <c r="C138" s="219" t="s">
        <v>1078</v>
      </c>
      <c r="D138" s="220">
        <v>44</v>
      </c>
      <c r="E138" s="228">
        <v>5.0691244239631339E-2</v>
      </c>
    </row>
    <row r="139" spans="1:5">
      <c r="A139" s="223" t="s">
        <v>1082</v>
      </c>
      <c r="B139" s="219">
        <v>64</v>
      </c>
      <c r="C139" s="219" t="s">
        <v>1081</v>
      </c>
      <c r="D139" s="220">
        <v>9</v>
      </c>
      <c r="E139" s="228">
        <v>6.0281312793034163E-3</v>
      </c>
    </row>
    <row r="140" spans="1:5">
      <c r="A140" s="223" t="s">
        <v>1084</v>
      </c>
      <c r="B140" s="219">
        <v>17</v>
      </c>
      <c r="C140" s="219" t="s">
        <v>1083</v>
      </c>
      <c r="D140" s="220">
        <v>65</v>
      </c>
      <c r="E140" s="228">
        <v>4.9618320610687022E-2</v>
      </c>
    </row>
    <row r="141" spans="1:5">
      <c r="A141" s="223" t="s">
        <v>1087</v>
      </c>
      <c r="B141" s="219">
        <v>30</v>
      </c>
      <c r="C141" s="219" t="s">
        <v>1086</v>
      </c>
      <c r="D141" s="220">
        <v>63</v>
      </c>
      <c r="E141" s="228">
        <v>4.5685279187817257E-2</v>
      </c>
    </row>
    <row r="142" spans="1:5">
      <c r="A142" s="223" t="s">
        <v>1090</v>
      </c>
      <c r="B142" s="219">
        <v>10</v>
      </c>
      <c r="C142" s="219" t="s">
        <v>1089</v>
      </c>
      <c r="D142" s="220">
        <v>79</v>
      </c>
      <c r="E142" s="228">
        <v>6.7811158798283255E-2</v>
      </c>
    </row>
    <row r="143" spans="1:5">
      <c r="A143" s="223" t="s">
        <v>1097</v>
      </c>
      <c r="B143" s="219">
        <v>161</v>
      </c>
      <c r="C143" s="219" t="s">
        <v>1096</v>
      </c>
      <c r="D143" s="220">
        <v>6</v>
      </c>
      <c r="E143" s="228">
        <v>3.2608695652173912E-2</v>
      </c>
    </row>
    <row r="144" spans="1:5">
      <c r="A144" s="223" t="s">
        <v>1100</v>
      </c>
      <c r="B144" s="219">
        <v>76</v>
      </c>
      <c r="C144" s="219" t="s">
        <v>1099</v>
      </c>
      <c r="D144" s="220">
        <v>77</v>
      </c>
      <c r="E144" s="228">
        <v>7.0383912248628888E-2</v>
      </c>
    </row>
    <row r="145" spans="1:5">
      <c r="A145" s="223" t="s">
        <v>1104</v>
      </c>
      <c r="B145" s="219">
        <v>152</v>
      </c>
      <c r="C145" s="219" t="s">
        <v>1103</v>
      </c>
      <c r="D145" s="220">
        <v>21</v>
      </c>
      <c r="E145" s="228">
        <v>0.14000000000000001</v>
      </c>
    </row>
    <row r="146" spans="1:5">
      <c r="A146" s="223" t="s">
        <v>1107</v>
      </c>
      <c r="B146" s="219">
        <v>122</v>
      </c>
      <c r="C146" s="219" t="s">
        <v>1106</v>
      </c>
      <c r="D146" s="220">
        <v>44</v>
      </c>
      <c r="E146" s="228">
        <v>4.9886621315192746E-2</v>
      </c>
    </row>
    <row r="147" spans="1:5">
      <c r="A147" s="223" t="s">
        <v>1113</v>
      </c>
      <c r="B147" s="219">
        <v>186</v>
      </c>
      <c r="C147" s="219" t="s">
        <v>1112</v>
      </c>
      <c r="D147" s="220">
        <v>63</v>
      </c>
      <c r="E147" s="228">
        <v>0.14893617021276595</v>
      </c>
    </row>
    <row r="148" spans="1:5">
      <c r="A148" s="223" t="s">
        <v>1116</v>
      </c>
      <c r="B148" s="219">
        <v>201</v>
      </c>
      <c r="C148" s="219" t="s">
        <v>1115</v>
      </c>
      <c r="D148" s="220">
        <v>3</v>
      </c>
      <c r="E148" s="228">
        <v>3.614457831325301E-2</v>
      </c>
    </row>
    <row r="149" spans="1:5">
      <c r="A149" s="223" t="s">
        <v>1118</v>
      </c>
      <c r="B149" s="219">
        <v>101</v>
      </c>
      <c r="C149" s="219" t="s">
        <v>1117</v>
      </c>
      <c r="D149" s="220">
        <v>28</v>
      </c>
      <c r="E149" s="228">
        <v>4.5016077170418008E-2</v>
      </c>
    </row>
    <row r="150" spans="1:5">
      <c r="A150" s="223" t="s">
        <v>1121</v>
      </c>
      <c r="B150" s="219">
        <v>348</v>
      </c>
      <c r="C150" s="219" t="s">
        <v>1120</v>
      </c>
      <c r="D150" s="229">
        <v>0</v>
      </c>
      <c r="E150" s="228">
        <v>0</v>
      </c>
    </row>
    <row r="151" spans="1:5">
      <c r="A151" s="223" t="s">
        <v>1130</v>
      </c>
      <c r="B151" s="219">
        <v>50</v>
      </c>
      <c r="C151" s="219" t="s">
        <v>1129</v>
      </c>
      <c r="D151" s="220">
        <v>5</v>
      </c>
      <c r="E151" s="228">
        <v>1.1160714285714286E-2</v>
      </c>
    </row>
    <row r="152" spans="1:5">
      <c r="A152" s="223" t="s">
        <v>1133</v>
      </c>
      <c r="B152" s="219">
        <v>20</v>
      </c>
      <c r="C152" s="219" t="s">
        <v>1132</v>
      </c>
      <c r="D152" s="220">
        <v>65</v>
      </c>
      <c r="E152" s="228">
        <v>5.0544323483670293E-2</v>
      </c>
    </row>
    <row r="153" spans="1:5">
      <c r="A153" s="223" t="s">
        <v>1137</v>
      </c>
      <c r="B153" s="219">
        <v>95</v>
      </c>
      <c r="C153" s="219" t="s">
        <v>1136</v>
      </c>
      <c r="D153" s="220">
        <v>140</v>
      </c>
      <c r="E153" s="228">
        <v>8.8272383354350573E-2</v>
      </c>
    </row>
    <row r="154" spans="1:5">
      <c r="A154" s="223" t="s">
        <v>1141</v>
      </c>
      <c r="B154" s="219">
        <v>276</v>
      </c>
      <c r="C154" s="219" t="s">
        <v>1140</v>
      </c>
      <c r="D154" s="220">
        <v>20</v>
      </c>
      <c r="E154" s="228">
        <v>8.6206896551724144E-2</v>
      </c>
    </row>
    <row r="155" spans="1:5">
      <c r="A155" s="223" t="s">
        <v>1146</v>
      </c>
      <c r="B155" s="219">
        <v>362</v>
      </c>
      <c r="C155" s="219" t="s">
        <v>1145</v>
      </c>
      <c r="D155" s="220">
        <v>1</v>
      </c>
      <c r="E155" s="228">
        <v>1.3333333333333334E-2</v>
      </c>
    </row>
    <row r="156" spans="1:5">
      <c r="A156" s="223" t="s">
        <v>1149</v>
      </c>
      <c r="B156" s="219">
        <v>169</v>
      </c>
      <c r="C156" s="219" t="s">
        <v>1148</v>
      </c>
      <c r="D156" s="220">
        <v>25</v>
      </c>
      <c r="E156" s="228">
        <v>4.6641791044776122E-2</v>
      </c>
    </row>
    <row r="157" spans="1:5">
      <c r="A157" s="223" t="s">
        <v>1155</v>
      </c>
      <c r="B157" s="219">
        <v>326</v>
      </c>
      <c r="C157" s="219" t="s">
        <v>1154</v>
      </c>
      <c r="D157" s="229">
        <v>0</v>
      </c>
      <c r="E157" s="228">
        <v>0</v>
      </c>
    </row>
    <row r="158" spans="1:5">
      <c r="A158" s="223" t="s">
        <v>1159</v>
      </c>
      <c r="B158" s="219">
        <v>337</v>
      </c>
      <c r="C158" s="219" t="s">
        <v>1158</v>
      </c>
      <c r="D158" s="229">
        <v>0</v>
      </c>
      <c r="E158" s="228">
        <v>0</v>
      </c>
    </row>
    <row r="159" spans="1:5">
      <c r="A159" s="223" t="s">
        <v>1161</v>
      </c>
      <c r="B159" s="219">
        <v>364</v>
      </c>
      <c r="C159" s="219" t="s">
        <v>1160</v>
      </c>
      <c r="D159" s="229">
        <v>0</v>
      </c>
      <c r="E159" s="228">
        <v>0</v>
      </c>
    </row>
    <row r="160" spans="1:5">
      <c r="A160" s="223" t="s">
        <v>1164</v>
      </c>
      <c r="B160" s="219">
        <v>292</v>
      </c>
      <c r="C160" s="219" t="s">
        <v>1163</v>
      </c>
      <c r="D160" s="229">
        <v>0</v>
      </c>
      <c r="E160" s="228">
        <v>0</v>
      </c>
    </row>
    <row r="161" spans="1:5">
      <c r="A161" s="223" t="s">
        <v>1166</v>
      </c>
      <c r="B161" s="219">
        <v>81</v>
      </c>
      <c r="C161" s="219" t="s">
        <v>1165</v>
      </c>
      <c r="D161" s="220">
        <v>59</v>
      </c>
      <c r="E161" s="228">
        <v>4.6383647798742135E-2</v>
      </c>
    </row>
    <row r="162" spans="1:5">
      <c r="A162" s="223" t="s">
        <v>1172</v>
      </c>
      <c r="B162" s="219">
        <v>296</v>
      </c>
      <c r="C162" s="219" t="s">
        <v>1171</v>
      </c>
      <c r="D162" s="229">
        <v>0</v>
      </c>
      <c r="E162" s="228">
        <v>0</v>
      </c>
    </row>
    <row r="163" spans="1:5">
      <c r="A163" s="223" t="s">
        <v>1175</v>
      </c>
      <c r="B163" s="219">
        <v>297</v>
      </c>
      <c r="C163" s="219" t="s">
        <v>1174</v>
      </c>
      <c r="D163" s="229">
        <v>0</v>
      </c>
      <c r="E163" s="228">
        <v>0</v>
      </c>
    </row>
    <row r="164" spans="1:5">
      <c r="A164" s="223" t="s">
        <v>1177</v>
      </c>
      <c r="B164" s="219">
        <v>49</v>
      </c>
      <c r="C164" s="219" t="s">
        <v>1176</v>
      </c>
      <c r="D164" s="220">
        <v>92</v>
      </c>
      <c r="E164" s="228">
        <v>5.4696789536266346E-2</v>
      </c>
    </row>
    <row r="165" spans="1:5">
      <c r="A165" s="223" t="s">
        <v>1188</v>
      </c>
      <c r="B165" s="219">
        <v>21</v>
      </c>
      <c r="C165" s="219" t="s">
        <v>1187</v>
      </c>
      <c r="D165" s="220">
        <v>40</v>
      </c>
      <c r="E165" s="228">
        <v>2.3296447291788001E-2</v>
      </c>
    </row>
    <row r="166" spans="1:5">
      <c r="A166" s="223" t="s">
        <v>1191</v>
      </c>
      <c r="B166" s="219">
        <v>77</v>
      </c>
      <c r="C166" s="219" t="s">
        <v>1190</v>
      </c>
      <c r="D166" s="220">
        <v>31</v>
      </c>
      <c r="E166" s="228">
        <v>5.1070840197693576E-2</v>
      </c>
    </row>
    <row r="167" spans="1:5">
      <c r="A167" s="223" t="s">
        <v>1198</v>
      </c>
      <c r="B167" s="219">
        <v>83</v>
      </c>
      <c r="C167" s="219" t="s">
        <v>1197</v>
      </c>
      <c r="D167" s="220">
        <v>99</v>
      </c>
      <c r="E167" s="228">
        <v>5.6090651558073655E-2</v>
      </c>
    </row>
    <row r="168" spans="1:5">
      <c r="A168" s="223" t="s">
        <v>1205</v>
      </c>
      <c r="B168" s="219">
        <v>344</v>
      </c>
      <c r="C168" s="219" t="s">
        <v>1204</v>
      </c>
      <c r="D168" s="220">
        <v>1</v>
      </c>
      <c r="E168" s="228">
        <v>5.5555555555555558E-3</v>
      </c>
    </row>
    <row r="169" spans="1:5">
      <c r="A169" s="223" t="s">
        <v>1208</v>
      </c>
      <c r="B169" s="219">
        <v>103</v>
      </c>
      <c r="C169" s="219" t="s">
        <v>1207</v>
      </c>
      <c r="D169" s="220">
        <v>31</v>
      </c>
      <c r="E169" s="228">
        <v>5.0080775444264945E-2</v>
      </c>
    </row>
    <row r="170" spans="1:5">
      <c r="A170" s="223" t="s">
        <v>1211</v>
      </c>
      <c r="B170" s="219">
        <v>28</v>
      </c>
      <c r="C170" s="219" t="s">
        <v>1210</v>
      </c>
      <c r="D170" s="220">
        <v>52</v>
      </c>
      <c r="E170" s="228">
        <v>5.0830889540566963E-2</v>
      </c>
    </row>
    <row r="171" spans="1:5">
      <c r="A171" s="223" t="s">
        <v>1216</v>
      </c>
      <c r="B171" s="219">
        <v>183</v>
      </c>
      <c r="C171" s="219" t="s">
        <v>1215</v>
      </c>
      <c r="D171" s="220">
        <v>20</v>
      </c>
      <c r="E171" s="228">
        <v>8.6580086580086577E-2</v>
      </c>
    </row>
    <row r="172" spans="1:5">
      <c r="A172" s="223" t="s">
        <v>1218</v>
      </c>
      <c r="B172" s="219">
        <v>181</v>
      </c>
      <c r="C172" s="219" t="s">
        <v>1217</v>
      </c>
      <c r="D172" s="220">
        <v>27</v>
      </c>
      <c r="E172" s="228">
        <v>9.8181818181818176E-2</v>
      </c>
    </row>
    <row r="173" spans="1:5">
      <c r="A173" s="223" t="s">
        <v>1222</v>
      </c>
      <c r="B173" s="219">
        <v>191</v>
      </c>
      <c r="C173" s="219" t="s">
        <v>1221</v>
      </c>
      <c r="D173" s="220">
        <v>11</v>
      </c>
      <c r="E173" s="228">
        <v>6.1452513966480445E-2</v>
      </c>
    </row>
    <row r="174" spans="1:5">
      <c r="A174" s="223" t="s">
        <v>1228</v>
      </c>
      <c r="B174" s="219">
        <v>84</v>
      </c>
      <c r="C174" s="219" t="s">
        <v>1227</v>
      </c>
      <c r="D174" s="220">
        <v>68</v>
      </c>
      <c r="E174" s="228">
        <v>5.4183266932270914E-2</v>
      </c>
    </row>
    <row r="175" spans="1:5">
      <c r="A175" s="223" t="s">
        <v>1232</v>
      </c>
      <c r="B175" s="219">
        <v>132</v>
      </c>
      <c r="C175" s="219" t="s">
        <v>1231</v>
      </c>
      <c r="D175" s="220">
        <v>6</v>
      </c>
      <c r="E175" s="228">
        <v>4.8000000000000001E-2</v>
      </c>
    </row>
    <row r="176" spans="1:5">
      <c r="A176" s="223" t="s">
        <v>1235</v>
      </c>
      <c r="B176" s="219">
        <v>145</v>
      </c>
      <c r="C176" s="219" t="s">
        <v>1234</v>
      </c>
      <c r="D176" s="220">
        <v>58</v>
      </c>
      <c r="E176" s="228">
        <v>3.348729792147806E-2</v>
      </c>
    </row>
    <row r="177" spans="1:5">
      <c r="A177" s="223" t="s">
        <v>1238</v>
      </c>
      <c r="B177" s="219">
        <v>88</v>
      </c>
      <c r="C177" s="219" t="s">
        <v>1237</v>
      </c>
      <c r="D177" s="220">
        <v>106</v>
      </c>
      <c r="E177" s="228">
        <v>9.6188747731397461E-2</v>
      </c>
    </row>
    <row r="178" spans="1:5">
      <c r="A178" s="223" t="s">
        <v>1242</v>
      </c>
      <c r="B178" s="219">
        <v>129</v>
      </c>
      <c r="C178" s="219" t="s">
        <v>1241</v>
      </c>
      <c r="D178" s="220">
        <v>23</v>
      </c>
      <c r="E178" s="228">
        <v>4.9676025917926567E-2</v>
      </c>
    </row>
    <row r="179" spans="1:5">
      <c r="A179" s="223" t="s">
        <v>1245</v>
      </c>
      <c r="B179" s="219">
        <v>102</v>
      </c>
      <c r="C179" s="219" t="s">
        <v>1244</v>
      </c>
      <c r="D179" s="220">
        <v>57</v>
      </c>
      <c r="E179" s="228">
        <v>5.2534562211981564E-2</v>
      </c>
    </row>
    <row r="180" spans="1:5">
      <c r="A180" s="223" t="s">
        <v>1249</v>
      </c>
      <c r="B180" s="219">
        <v>502</v>
      </c>
      <c r="C180" s="219" t="s">
        <v>1248</v>
      </c>
      <c r="D180" s="220">
        <v>29</v>
      </c>
      <c r="E180" s="228">
        <v>3.6159600997506237E-2</v>
      </c>
    </row>
    <row r="181" spans="1:5">
      <c r="A181" s="223" t="s">
        <v>1252</v>
      </c>
      <c r="B181" s="219">
        <v>277</v>
      </c>
      <c r="C181" s="219" t="s">
        <v>1251</v>
      </c>
      <c r="D181" s="220">
        <v>5</v>
      </c>
      <c r="E181" s="228">
        <v>5.1546391752577317E-2</v>
      </c>
    </row>
    <row r="182" spans="1:5">
      <c r="A182" s="223" t="s">
        <v>1256</v>
      </c>
      <c r="B182" s="219">
        <v>130</v>
      </c>
      <c r="C182" s="219" t="s">
        <v>1255</v>
      </c>
      <c r="D182" s="229">
        <v>0</v>
      </c>
      <c r="E182" s="228">
        <v>0</v>
      </c>
    </row>
    <row r="183" spans="1:5">
      <c r="A183" s="223" t="s">
        <v>1258</v>
      </c>
      <c r="B183" s="219">
        <v>267</v>
      </c>
      <c r="C183" s="219" t="s">
        <v>1257</v>
      </c>
      <c r="D183" s="220">
        <v>48</v>
      </c>
      <c r="E183" s="228">
        <v>5.6939501779359428E-2</v>
      </c>
    </row>
    <row r="184" spans="1:5">
      <c r="A184" s="223" t="s">
        <v>1268</v>
      </c>
      <c r="B184" s="219">
        <v>121</v>
      </c>
      <c r="C184" s="219" t="s">
        <v>1267</v>
      </c>
      <c r="D184" s="220">
        <v>33</v>
      </c>
      <c r="E184" s="228">
        <v>3.3232628398791542E-2</v>
      </c>
    </row>
    <row r="185" spans="1:5">
      <c r="A185" s="223" t="s">
        <v>1272</v>
      </c>
      <c r="B185" s="219">
        <v>314</v>
      </c>
      <c r="C185" s="219" t="s">
        <v>1271</v>
      </c>
      <c r="D185" s="220">
        <v>16</v>
      </c>
      <c r="E185" s="228">
        <v>5.7761732851985562E-2</v>
      </c>
    </row>
    <row r="186" spans="1:5">
      <c r="A186" s="223" t="s">
        <v>1278</v>
      </c>
      <c r="B186" s="219">
        <v>43</v>
      </c>
      <c r="C186" s="219" t="s">
        <v>1277</v>
      </c>
      <c r="D186" s="220">
        <v>18</v>
      </c>
      <c r="E186" s="228">
        <v>1.5679442508710801E-2</v>
      </c>
    </row>
    <row r="187" spans="1:5">
      <c r="A187" s="223" t="s">
        <v>1285</v>
      </c>
      <c r="B187" s="219">
        <v>51</v>
      </c>
      <c r="C187" s="219" t="s">
        <v>1284</v>
      </c>
      <c r="D187" s="220">
        <v>2</v>
      </c>
      <c r="E187" s="228">
        <v>4.7846889952153108E-3</v>
      </c>
    </row>
    <row r="188" spans="1:5">
      <c r="A188" s="223" t="s">
        <v>1288</v>
      </c>
      <c r="B188" s="219">
        <v>162</v>
      </c>
      <c r="C188" s="219" t="s">
        <v>1287</v>
      </c>
      <c r="D188" s="229">
        <v>0</v>
      </c>
      <c r="E188" s="228">
        <v>0</v>
      </c>
    </row>
    <row r="189" spans="1:5">
      <c r="A189" s="223" t="s">
        <v>1291</v>
      </c>
      <c r="B189" s="219">
        <v>313</v>
      </c>
      <c r="C189" s="219" t="s">
        <v>1290</v>
      </c>
      <c r="D189" s="229">
        <v>0</v>
      </c>
      <c r="E189" s="228">
        <v>0</v>
      </c>
    </row>
    <row r="190" spans="1:5">
      <c r="A190" s="223" t="s">
        <v>1294</v>
      </c>
      <c r="B190" s="219">
        <v>172</v>
      </c>
      <c r="C190" s="219" t="s">
        <v>1293</v>
      </c>
      <c r="D190" s="220">
        <v>46</v>
      </c>
      <c r="E190" s="228">
        <v>8.0279232111692841E-2</v>
      </c>
    </row>
    <row r="191" spans="1:5">
      <c r="A191" s="223" t="s">
        <v>1297</v>
      </c>
      <c r="B191" s="219">
        <v>204</v>
      </c>
      <c r="C191" s="219" t="s">
        <v>1296</v>
      </c>
      <c r="D191" s="220">
        <v>3</v>
      </c>
      <c r="E191" s="228">
        <v>3.3333333333333333E-2</v>
      </c>
    </row>
    <row r="192" spans="1:5">
      <c r="A192" s="223" t="s">
        <v>1300</v>
      </c>
      <c r="B192" s="219">
        <v>351</v>
      </c>
      <c r="C192" s="219" t="s">
        <v>1299</v>
      </c>
      <c r="D192" s="229">
        <v>0</v>
      </c>
      <c r="E192" s="228">
        <v>0</v>
      </c>
    </row>
    <row r="193" spans="1:5">
      <c r="A193" s="223" t="s">
        <v>1303</v>
      </c>
      <c r="B193" s="219">
        <v>47</v>
      </c>
      <c r="C193" s="219" t="s">
        <v>1302</v>
      </c>
      <c r="D193" s="220">
        <v>73</v>
      </c>
      <c r="E193" s="228">
        <v>8.3048919226393625E-2</v>
      </c>
    </row>
    <row r="194" spans="1:5">
      <c r="A194" s="223" t="s">
        <v>1307</v>
      </c>
      <c r="B194" s="219">
        <v>24</v>
      </c>
      <c r="C194" s="219" t="s">
        <v>1306</v>
      </c>
      <c r="D194" s="220">
        <v>34</v>
      </c>
      <c r="E194" s="228">
        <v>1.8983807928531545E-2</v>
      </c>
    </row>
    <row r="195" spans="1:5">
      <c r="A195" s="223" t="s">
        <v>1310</v>
      </c>
      <c r="B195" s="219">
        <v>39</v>
      </c>
      <c r="C195" s="219" t="s">
        <v>1309</v>
      </c>
      <c r="D195" s="220">
        <v>50</v>
      </c>
      <c r="E195" s="228">
        <v>3.9494470774091628E-2</v>
      </c>
    </row>
    <row r="196" spans="1:5">
      <c r="A196" s="223" t="s">
        <v>1313</v>
      </c>
      <c r="B196" s="219">
        <v>194</v>
      </c>
      <c r="C196" s="219" t="s">
        <v>1312</v>
      </c>
      <c r="D196" s="220">
        <v>34</v>
      </c>
      <c r="E196" s="228">
        <v>0.10119047619047619</v>
      </c>
    </row>
    <row r="197" spans="1:5">
      <c r="A197" s="223" t="s">
        <v>1317</v>
      </c>
      <c r="B197" s="219">
        <v>89</v>
      </c>
      <c r="C197" s="219" t="s">
        <v>1316</v>
      </c>
      <c r="D197" s="220">
        <v>74</v>
      </c>
      <c r="E197" s="228">
        <v>4.9333333333333333E-2</v>
      </c>
    </row>
    <row r="198" spans="1:5">
      <c r="A198" s="223" t="s">
        <v>1320</v>
      </c>
      <c r="B198" s="219">
        <v>149</v>
      </c>
      <c r="C198" s="219" t="s">
        <v>1319</v>
      </c>
      <c r="D198" s="220">
        <v>79</v>
      </c>
      <c r="E198" s="228">
        <v>4.8946716232961589E-2</v>
      </c>
    </row>
    <row r="199" spans="1:5">
      <c r="A199" s="223" t="s">
        <v>1323</v>
      </c>
      <c r="B199" s="219">
        <v>53</v>
      </c>
      <c r="C199" s="219" t="s">
        <v>1322</v>
      </c>
      <c r="D199" s="220">
        <v>3</v>
      </c>
      <c r="E199" s="228">
        <v>1.4485755673587638E-3</v>
      </c>
    </row>
    <row r="200" spans="1:5">
      <c r="A200" s="223" t="s">
        <v>1333</v>
      </c>
      <c r="B200" s="219">
        <v>340</v>
      </c>
      <c r="C200" s="219" t="s">
        <v>1332</v>
      </c>
      <c r="D200" s="229">
        <v>0</v>
      </c>
      <c r="E200" s="228">
        <v>0</v>
      </c>
    </row>
    <row r="201" spans="1:5">
      <c r="A201" s="223" t="s">
        <v>1336</v>
      </c>
      <c r="B201" s="219">
        <v>505</v>
      </c>
      <c r="C201" s="219" t="s">
        <v>1335</v>
      </c>
      <c r="D201" s="229">
        <v>0</v>
      </c>
      <c r="E201" s="228">
        <v>0</v>
      </c>
    </row>
    <row r="202" spans="1:5">
      <c r="A202" s="223" t="s">
        <v>1341</v>
      </c>
      <c r="B202" s="219">
        <v>5</v>
      </c>
      <c r="C202" s="219" t="s">
        <v>1340</v>
      </c>
      <c r="D202" s="229">
        <v>0</v>
      </c>
      <c r="E202" s="228">
        <v>0</v>
      </c>
    </row>
    <row r="203" spans="1:5">
      <c r="A203" s="223" t="s">
        <v>1343</v>
      </c>
      <c r="B203" s="219">
        <v>352</v>
      </c>
      <c r="C203" s="219" t="s">
        <v>1342</v>
      </c>
      <c r="D203" s="229">
        <v>0</v>
      </c>
      <c r="E203" s="228">
        <v>0</v>
      </c>
    </row>
    <row r="204" spans="1:5">
      <c r="A204" s="223" t="s">
        <v>1345</v>
      </c>
      <c r="B204" s="219">
        <v>245</v>
      </c>
      <c r="C204" s="219" t="s">
        <v>1344</v>
      </c>
      <c r="D204" s="220">
        <v>29</v>
      </c>
      <c r="E204" s="228">
        <v>0.11507936507936507</v>
      </c>
    </row>
    <row r="205" spans="1:5">
      <c r="A205" s="223" t="s">
        <v>1349</v>
      </c>
      <c r="B205" s="219">
        <v>37</v>
      </c>
      <c r="C205" s="219" t="s">
        <v>1348</v>
      </c>
      <c r="D205" s="220">
        <v>30</v>
      </c>
      <c r="E205" s="228">
        <v>3.048780487804878E-2</v>
      </c>
    </row>
    <row r="206" spans="1:5">
      <c r="A206" s="223" t="s">
        <v>1351</v>
      </c>
      <c r="B206" s="219">
        <v>48</v>
      </c>
      <c r="C206" s="219" t="s">
        <v>1350</v>
      </c>
      <c r="D206" s="220">
        <v>71</v>
      </c>
      <c r="E206" s="228">
        <v>3.2779316712834718E-2</v>
      </c>
    </row>
    <row r="207" spans="1:5">
      <c r="A207" s="223" t="s">
        <v>1355</v>
      </c>
      <c r="B207" s="219">
        <v>4</v>
      </c>
      <c r="C207" s="219" t="s">
        <v>1354</v>
      </c>
      <c r="D207" s="229">
        <v>0</v>
      </c>
      <c r="E207" s="228">
        <v>0</v>
      </c>
    </row>
    <row r="208" spans="1:5">
      <c r="A208" s="223" t="s">
        <v>1364</v>
      </c>
      <c r="B208" s="219">
        <v>79</v>
      </c>
      <c r="C208" s="219" t="s">
        <v>1363</v>
      </c>
      <c r="D208" s="220">
        <v>22</v>
      </c>
      <c r="E208" s="228">
        <v>1.4864864864864866E-2</v>
      </c>
    </row>
    <row r="209" spans="1:5">
      <c r="A209" s="223" t="s">
        <v>1367</v>
      </c>
      <c r="B209" s="219">
        <v>55</v>
      </c>
      <c r="C209" s="219" t="s">
        <v>1366</v>
      </c>
      <c r="D209" s="220">
        <v>25</v>
      </c>
      <c r="E209" s="228">
        <v>4.1390728476821195E-2</v>
      </c>
    </row>
    <row r="210" spans="1:5">
      <c r="A210" s="223" t="s">
        <v>1371</v>
      </c>
      <c r="B210" s="219">
        <v>143</v>
      </c>
      <c r="C210" s="219" t="s">
        <v>1370</v>
      </c>
      <c r="D210" s="229">
        <v>0</v>
      </c>
      <c r="E210" s="228">
        <v>0</v>
      </c>
    </row>
    <row r="211" spans="1:5">
      <c r="A211" s="223" t="s">
        <v>1376</v>
      </c>
      <c r="B211" s="219">
        <v>515</v>
      </c>
      <c r="C211" s="219" t="s">
        <v>1375</v>
      </c>
      <c r="D211" s="229">
        <v>0</v>
      </c>
      <c r="E211" s="228">
        <v>0</v>
      </c>
    </row>
    <row r="212" spans="1:5">
      <c r="A212" s="223" t="s">
        <v>1379</v>
      </c>
      <c r="B212" s="219">
        <v>516</v>
      </c>
      <c r="C212" s="219" t="s">
        <v>1378</v>
      </c>
      <c r="D212" s="220">
        <v>1</v>
      </c>
      <c r="E212" s="228">
        <v>6.41025641025641E-3</v>
      </c>
    </row>
    <row r="213" spans="1:5">
      <c r="A213" s="223" t="s">
        <v>1383</v>
      </c>
      <c r="B213" s="219">
        <v>517</v>
      </c>
      <c r="C213" s="219" t="s">
        <v>1382</v>
      </c>
      <c r="D213" s="229">
        <v>0</v>
      </c>
      <c r="E213" s="228">
        <v>0</v>
      </c>
    </row>
    <row r="214" spans="1:5">
      <c r="A214" s="223" t="s">
        <v>1386</v>
      </c>
      <c r="B214" s="219">
        <v>167</v>
      </c>
      <c r="C214" s="219" t="s">
        <v>1385</v>
      </c>
      <c r="D214" s="220">
        <v>12</v>
      </c>
      <c r="E214" s="228">
        <v>5.2173913043478258E-2</v>
      </c>
    </row>
    <row r="215" spans="1:5">
      <c r="A215" s="223" t="s">
        <v>1389</v>
      </c>
      <c r="B215" s="219">
        <v>117</v>
      </c>
      <c r="C215" s="219" t="s">
        <v>1388</v>
      </c>
      <c r="D215" s="220">
        <v>13</v>
      </c>
      <c r="E215" s="228">
        <v>2.6584867075664622E-2</v>
      </c>
    </row>
    <row r="216" spans="1:5">
      <c r="A216" s="223" t="s">
        <v>1392</v>
      </c>
      <c r="B216" s="219">
        <v>18</v>
      </c>
      <c r="C216" s="219" t="s">
        <v>1391</v>
      </c>
      <c r="D216" s="229">
        <v>0</v>
      </c>
      <c r="E216" s="228">
        <v>0</v>
      </c>
    </row>
    <row r="217" spans="1:5">
      <c r="A217" s="223" t="s">
        <v>1396</v>
      </c>
      <c r="B217" s="219">
        <v>19</v>
      </c>
      <c r="C217" s="219" t="s">
        <v>1395</v>
      </c>
      <c r="D217" s="229">
        <v>0</v>
      </c>
      <c r="E217" s="228">
        <v>0</v>
      </c>
    </row>
    <row r="218" spans="1:5">
      <c r="A218" s="223" t="s">
        <v>1398</v>
      </c>
      <c r="B218" s="219">
        <v>218</v>
      </c>
      <c r="C218" s="219" t="s">
        <v>1397</v>
      </c>
      <c r="D218" s="229">
        <v>0</v>
      </c>
      <c r="E218" s="228">
        <v>0</v>
      </c>
    </row>
    <row r="219" spans="1:5">
      <c r="A219" s="223" t="s">
        <v>1404</v>
      </c>
      <c r="B219" s="219">
        <v>241</v>
      </c>
      <c r="C219" s="219" t="s">
        <v>1403</v>
      </c>
      <c r="D219" s="220">
        <v>17</v>
      </c>
      <c r="E219" s="228">
        <v>8.9947089947089942E-2</v>
      </c>
    </row>
    <row r="220" spans="1:5">
      <c r="A220" s="223" t="s">
        <v>1407</v>
      </c>
      <c r="B220" s="219">
        <v>135</v>
      </c>
      <c r="C220" s="219" t="s">
        <v>1406</v>
      </c>
      <c r="D220" s="220">
        <v>39</v>
      </c>
      <c r="E220" s="228">
        <v>5.1114023591087812E-2</v>
      </c>
    </row>
    <row r="221" spans="1:5">
      <c r="A221" s="223" t="s">
        <v>1413</v>
      </c>
      <c r="B221" s="219">
        <v>177</v>
      </c>
      <c r="C221" s="219" t="s">
        <v>1412</v>
      </c>
      <c r="D221" s="220">
        <v>18</v>
      </c>
      <c r="E221" s="228">
        <v>5.2631578947368418E-2</v>
      </c>
    </row>
    <row r="222" spans="1:5">
      <c r="A222" s="223" t="s">
        <v>1416</v>
      </c>
      <c r="B222" s="219">
        <v>99</v>
      </c>
      <c r="C222" s="219" t="s">
        <v>1415</v>
      </c>
      <c r="D222" s="220">
        <v>31</v>
      </c>
      <c r="E222" s="228">
        <v>4.2995839112343968E-2</v>
      </c>
    </row>
    <row r="223" spans="1:5">
      <c r="A223" s="223" t="s">
        <v>1418</v>
      </c>
      <c r="B223" s="219">
        <v>282</v>
      </c>
      <c r="C223" s="219" t="s">
        <v>1417</v>
      </c>
      <c r="D223" s="220">
        <v>1</v>
      </c>
      <c r="E223" s="228">
        <v>1.6393442622950821E-2</v>
      </c>
    </row>
    <row r="224" spans="1:5">
      <c r="A224" s="223" t="s">
        <v>1423</v>
      </c>
      <c r="B224" s="219">
        <v>280</v>
      </c>
      <c r="C224" s="219" t="s">
        <v>1422</v>
      </c>
      <c r="D224" s="220">
        <v>24</v>
      </c>
      <c r="E224" s="228">
        <v>5.8111380145278453E-2</v>
      </c>
    </row>
    <row r="225" spans="1:5">
      <c r="A225" s="223" t="s">
        <v>1426</v>
      </c>
      <c r="B225" s="219">
        <v>93</v>
      </c>
      <c r="C225" s="219" t="s">
        <v>1425</v>
      </c>
      <c r="D225" s="220">
        <v>34</v>
      </c>
      <c r="E225" s="228">
        <v>3.3763654419066536E-2</v>
      </c>
    </row>
    <row r="226" spans="1:5">
      <c r="A226" s="223" t="s">
        <v>1431</v>
      </c>
      <c r="B226" s="219">
        <v>38</v>
      </c>
      <c r="C226" s="219" t="s">
        <v>1430</v>
      </c>
      <c r="D226" s="220">
        <v>70</v>
      </c>
      <c r="E226" s="228">
        <v>4.5871559633027525E-2</v>
      </c>
    </row>
    <row r="227" spans="1:5">
      <c r="A227" s="223" t="s">
        <v>1434</v>
      </c>
      <c r="B227" s="219">
        <v>377</v>
      </c>
      <c r="C227" s="219" t="s">
        <v>1433</v>
      </c>
      <c r="D227" s="229">
        <v>0</v>
      </c>
      <c r="E227" s="228">
        <v>0</v>
      </c>
    </row>
    <row r="228" spans="1:5">
      <c r="A228" s="223" t="s">
        <v>1441</v>
      </c>
      <c r="B228" s="219">
        <v>389</v>
      </c>
      <c r="C228" s="219" t="s">
        <v>1440</v>
      </c>
      <c r="D228" s="229">
        <v>0</v>
      </c>
      <c r="E228" s="228">
        <v>0</v>
      </c>
    </row>
    <row r="229" spans="1:5">
      <c r="A229" s="223" t="s">
        <v>1444</v>
      </c>
      <c r="B229" s="219">
        <v>398</v>
      </c>
      <c r="C229" s="219" t="s">
        <v>1443</v>
      </c>
      <c r="D229" s="229">
        <v>0</v>
      </c>
      <c r="E229" s="228">
        <v>0</v>
      </c>
    </row>
    <row r="230" spans="1:5">
      <c r="A230" s="223" t="s">
        <v>1446</v>
      </c>
      <c r="B230" s="219">
        <v>399</v>
      </c>
      <c r="C230" s="219" t="s">
        <v>1445</v>
      </c>
      <c r="D230" s="229">
        <v>0</v>
      </c>
      <c r="E230" s="228">
        <v>0</v>
      </c>
    </row>
    <row r="231" spans="1:5">
      <c r="A231" s="223" t="s">
        <v>1449</v>
      </c>
      <c r="B231" s="219">
        <v>158</v>
      </c>
      <c r="C231" s="219" t="s">
        <v>1448</v>
      </c>
      <c r="D231" s="229">
        <v>0</v>
      </c>
      <c r="E231" s="228">
        <v>0</v>
      </c>
    </row>
    <row r="232" spans="1:5">
      <c r="A232" s="223" t="s">
        <v>1452</v>
      </c>
      <c r="B232" s="219">
        <v>45</v>
      </c>
      <c r="C232" s="219" t="s">
        <v>1451</v>
      </c>
      <c r="D232" s="220">
        <v>52</v>
      </c>
      <c r="E232" s="228">
        <v>6.6157760814249358E-2</v>
      </c>
    </row>
    <row r="233" spans="1:5">
      <c r="A233" s="223" t="s">
        <v>1455</v>
      </c>
      <c r="B233" s="219">
        <v>192</v>
      </c>
      <c r="C233" s="219" t="s">
        <v>1454</v>
      </c>
      <c r="D233" s="220">
        <v>6</v>
      </c>
      <c r="E233" s="228">
        <v>1.6666666666666666E-2</v>
      </c>
    </row>
    <row r="234" spans="1:5">
      <c r="A234" s="223" t="s">
        <v>1460</v>
      </c>
      <c r="B234" s="219">
        <v>36</v>
      </c>
      <c r="C234" s="219" t="s">
        <v>1459</v>
      </c>
      <c r="D234" s="229">
        <v>0</v>
      </c>
      <c r="E234" s="228">
        <v>0</v>
      </c>
    </row>
    <row r="235" spans="1:5">
      <c r="A235" s="223" t="s">
        <v>1462</v>
      </c>
      <c r="B235" s="219">
        <v>279</v>
      </c>
      <c r="C235" s="219" t="s">
        <v>1461</v>
      </c>
      <c r="D235" s="220">
        <v>24</v>
      </c>
      <c r="E235" s="228">
        <v>0.15483870967741936</v>
      </c>
    </row>
    <row r="236" spans="1:5">
      <c r="A236" s="223" t="s">
        <v>1465</v>
      </c>
      <c r="B236" s="219">
        <v>27</v>
      </c>
      <c r="C236" s="219" t="s">
        <v>1464</v>
      </c>
      <c r="D236" s="220">
        <v>97</v>
      </c>
      <c r="E236" s="228">
        <v>5.0129198966408266E-2</v>
      </c>
    </row>
    <row r="237" spans="1:5">
      <c r="A237" s="223" t="s">
        <v>1467</v>
      </c>
      <c r="B237" s="219">
        <v>67</v>
      </c>
      <c r="C237" s="219" t="s">
        <v>1466</v>
      </c>
      <c r="D237" s="220">
        <v>76</v>
      </c>
      <c r="E237" s="228">
        <v>5.0768203072812289E-2</v>
      </c>
    </row>
    <row r="238" spans="1:5">
      <c r="A238" s="223" t="s">
        <v>1470</v>
      </c>
      <c r="B238" s="219">
        <v>71</v>
      </c>
      <c r="C238" s="219" t="s">
        <v>1469</v>
      </c>
      <c r="D238" s="220">
        <v>69</v>
      </c>
      <c r="E238" s="228">
        <v>5.4805401111993647E-2</v>
      </c>
    </row>
    <row r="239" spans="1:5">
      <c r="A239" s="223" t="s">
        <v>1473</v>
      </c>
      <c r="B239" s="219">
        <v>35</v>
      </c>
      <c r="C239" s="219" t="s">
        <v>1472</v>
      </c>
      <c r="D239" s="220">
        <v>22</v>
      </c>
      <c r="E239" s="228">
        <v>5.2132701421800945E-2</v>
      </c>
    </row>
    <row r="240" spans="1:5">
      <c r="A240" s="223" t="s">
        <v>1477</v>
      </c>
      <c r="B240" s="219">
        <v>305</v>
      </c>
      <c r="C240" s="219" t="s">
        <v>1476</v>
      </c>
      <c r="D240" s="229">
        <v>0</v>
      </c>
      <c r="E240" s="228">
        <v>0</v>
      </c>
    </row>
    <row r="241" spans="1:5">
      <c r="A241" s="223" t="s">
        <v>1480</v>
      </c>
      <c r="B241" s="219">
        <v>8</v>
      </c>
      <c r="C241" s="219" t="s">
        <v>1479</v>
      </c>
      <c r="D241" s="229">
        <v>0</v>
      </c>
      <c r="E241" s="228">
        <v>0</v>
      </c>
    </row>
    <row r="242" spans="1:5">
      <c r="A242" s="223" t="s">
        <v>1485</v>
      </c>
      <c r="B242" s="219">
        <v>66</v>
      </c>
      <c r="C242" s="219" t="s">
        <v>1484</v>
      </c>
      <c r="D242" s="229">
        <v>0</v>
      </c>
      <c r="E242" s="228">
        <v>0</v>
      </c>
    </row>
    <row r="243" spans="1:5">
      <c r="A243" s="223" t="s">
        <v>1488</v>
      </c>
      <c r="B243" s="219">
        <v>559</v>
      </c>
      <c r="C243" s="219" t="s">
        <v>1487</v>
      </c>
      <c r="D243" s="220">
        <v>13</v>
      </c>
      <c r="E243" s="228">
        <v>1</v>
      </c>
    </row>
    <row r="244" spans="1:5">
      <c r="A244" s="223" t="s">
        <v>1490</v>
      </c>
      <c r="B244" s="219">
        <v>114</v>
      </c>
      <c r="C244" s="219" t="s">
        <v>1489</v>
      </c>
      <c r="D244" s="220">
        <v>36</v>
      </c>
      <c r="E244" s="228">
        <v>5.1948051948051951E-2</v>
      </c>
    </row>
    <row r="245" spans="1:5">
      <c r="A245" s="223" t="s">
        <v>1494</v>
      </c>
      <c r="B245" s="219">
        <v>353</v>
      </c>
      <c r="C245" s="219" t="s">
        <v>1493</v>
      </c>
      <c r="D245" s="229">
        <v>0</v>
      </c>
      <c r="E245" s="228">
        <v>0</v>
      </c>
    </row>
    <row r="246" spans="1:5">
      <c r="A246" s="223" t="s">
        <v>1496</v>
      </c>
      <c r="B246" s="219">
        <v>366</v>
      </c>
      <c r="C246" s="219" t="s">
        <v>1495</v>
      </c>
      <c r="D246" s="229">
        <v>0</v>
      </c>
      <c r="E246" s="228">
        <v>0</v>
      </c>
    </row>
    <row r="247" spans="1:5">
      <c r="A247" s="223" t="s">
        <v>1501</v>
      </c>
      <c r="B247" s="219">
        <v>368</v>
      </c>
      <c r="C247" s="219" t="s">
        <v>1500</v>
      </c>
      <c r="D247" s="229">
        <v>0</v>
      </c>
      <c r="E247" s="228">
        <v>0</v>
      </c>
    </row>
    <row r="248" spans="1:5">
      <c r="A248" s="223" t="s">
        <v>1504</v>
      </c>
      <c r="B248" s="219">
        <v>153</v>
      </c>
      <c r="C248" s="219" t="s">
        <v>1503</v>
      </c>
      <c r="D248" s="220">
        <v>11</v>
      </c>
      <c r="E248" s="228">
        <v>4.1198501872659173E-2</v>
      </c>
    </row>
    <row r="249" spans="1:5">
      <c r="A249" s="223" t="s">
        <v>1507</v>
      </c>
      <c r="B249" s="219">
        <v>221</v>
      </c>
      <c r="C249" s="219" t="s">
        <v>1506</v>
      </c>
      <c r="D249" s="229">
        <v>0</v>
      </c>
      <c r="E249" s="228">
        <v>0</v>
      </c>
    </row>
    <row r="250" spans="1:5">
      <c r="A250" s="223" t="s">
        <v>1510</v>
      </c>
      <c r="B250" s="219">
        <v>333</v>
      </c>
      <c r="C250" s="219" t="s">
        <v>1509</v>
      </c>
      <c r="D250" s="220">
        <v>1</v>
      </c>
      <c r="E250" s="228">
        <v>6.6666666666666671E-3</v>
      </c>
    </row>
    <row r="251" spans="1:5">
      <c r="A251" s="223" t="s">
        <v>1512</v>
      </c>
      <c r="B251" s="219">
        <v>73</v>
      </c>
      <c r="C251" s="219" t="s">
        <v>1511</v>
      </c>
      <c r="D251" s="220">
        <v>52</v>
      </c>
      <c r="E251" s="228">
        <v>4.7315741583257506E-2</v>
      </c>
    </row>
    <row r="252" spans="1:5">
      <c r="A252" s="223" t="s">
        <v>1516</v>
      </c>
      <c r="B252" s="219">
        <v>170</v>
      </c>
      <c r="C252" s="219" t="s">
        <v>1515</v>
      </c>
      <c r="D252" s="220">
        <v>30</v>
      </c>
      <c r="E252" s="228">
        <v>0.05</v>
      </c>
    </row>
    <row r="253" spans="1:5">
      <c r="A253" s="223" t="s">
        <v>1519</v>
      </c>
      <c r="B253" s="219">
        <v>369</v>
      </c>
      <c r="C253" s="219" t="s">
        <v>1518</v>
      </c>
      <c r="D253" s="220">
        <v>7</v>
      </c>
      <c r="E253" s="228">
        <v>7.0000000000000007E-2</v>
      </c>
    </row>
    <row r="254" spans="1:5">
      <c r="A254" s="223" t="s">
        <v>1521</v>
      </c>
      <c r="B254" s="219">
        <v>97</v>
      </c>
      <c r="C254" s="219" t="s">
        <v>1520</v>
      </c>
      <c r="D254" s="220">
        <v>73</v>
      </c>
      <c r="E254" s="228">
        <v>4.9659863945578232E-2</v>
      </c>
    </row>
    <row r="255" spans="1:5">
      <c r="A255" s="223" t="s">
        <v>1525</v>
      </c>
      <c r="B255" s="219">
        <v>354</v>
      </c>
      <c r="C255" s="219" t="s">
        <v>1524</v>
      </c>
      <c r="D255" s="229">
        <v>0</v>
      </c>
      <c r="E255" s="228">
        <v>0</v>
      </c>
    </row>
    <row r="256" spans="1:5">
      <c r="A256" s="223" t="s">
        <v>1528</v>
      </c>
      <c r="B256" s="219">
        <v>234</v>
      </c>
      <c r="C256" s="219" t="s">
        <v>1527</v>
      </c>
      <c r="D256" s="220">
        <v>9</v>
      </c>
      <c r="E256" s="228">
        <v>1.7142857142857144E-2</v>
      </c>
    </row>
    <row r="257" spans="1:5">
      <c r="A257" s="223" t="s">
        <v>1533</v>
      </c>
      <c r="B257" s="219">
        <v>223</v>
      </c>
      <c r="C257" s="219" t="s">
        <v>1532</v>
      </c>
      <c r="D257" s="220">
        <v>3</v>
      </c>
      <c r="E257" s="228">
        <v>3.3333333333333333E-2</v>
      </c>
    </row>
    <row r="258" spans="1:5">
      <c r="A258" s="223" t="s">
        <v>1535</v>
      </c>
      <c r="B258" s="219">
        <v>268</v>
      </c>
      <c r="C258" s="219" t="s">
        <v>1534</v>
      </c>
      <c r="D258" s="220">
        <v>9</v>
      </c>
      <c r="E258" s="228">
        <v>0.10344827586206896</v>
      </c>
    </row>
    <row r="259" spans="1:5">
      <c r="A259" s="223" t="s">
        <v>1537</v>
      </c>
      <c r="B259" s="219">
        <v>63</v>
      </c>
      <c r="C259" s="219" t="s">
        <v>1536</v>
      </c>
      <c r="D259" s="220">
        <v>25</v>
      </c>
      <c r="E259" s="228">
        <v>2.1097046413502109E-2</v>
      </c>
    </row>
    <row r="260" spans="1:5">
      <c r="A260" s="223" t="s">
        <v>1539</v>
      </c>
      <c r="B260" s="219">
        <v>193</v>
      </c>
      <c r="C260" s="219" t="s">
        <v>1538</v>
      </c>
      <c r="D260" s="220">
        <v>5</v>
      </c>
      <c r="E260" s="228">
        <v>1.7421602787456445E-2</v>
      </c>
    </row>
    <row r="261" spans="1:5">
      <c r="A261" s="223" t="s">
        <v>1542</v>
      </c>
      <c r="B261" s="219">
        <v>96</v>
      </c>
      <c r="C261" s="219" t="s">
        <v>1541</v>
      </c>
      <c r="D261" s="220">
        <v>50</v>
      </c>
      <c r="E261" s="228">
        <v>5.0100200400801605E-2</v>
      </c>
    </row>
    <row r="262" spans="1:5">
      <c r="A262" s="223" t="s">
        <v>1544</v>
      </c>
      <c r="B262" s="219">
        <v>42</v>
      </c>
      <c r="C262" s="219" t="s">
        <v>1543</v>
      </c>
      <c r="D262" s="220">
        <v>26</v>
      </c>
      <c r="E262" s="228">
        <v>5.1792828685258967E-2</v>
      </c>
    </row>
    <row r="263" spans="1:5">
      <c r="A263" s="223" t="s">
        <v>1548</v>
      </c>
      <c r="B263" s="219">
        <v>131</v>
      </c>
      <c r="C263" s="219" t="s">
        <v>1547</v>
      </c>
      <c r="D263" s="220">
        <v>63</v>
      </c>
      <c r="E263" s="228">
        <v>6.022944550669216E-2</v>
      </c>
    </row>
    <row r="264" spans="1:5">
      <c r="A264" s="223" t="s">
        <v>1551</v>
      </c>
      <c r="B264" s="219">
        <v>287</v>
      </c>
      <c r="C264" s="219" t="s">
        <v>1550</v>
      </c>
      <c r="D264" s="229">
        <v>0</v>
      </c>
      <c r="E264" s="228">
        <v>0</v>
      </c>
    </row>
    <row r="265" spans="1:5">
      <c r="A265" s="223" t="s">
        <v>1554</v>
      </c>
      <c r="B265" s="219">
        <v>266</v>
      </c>
      <c r="C265" s="219" t="s">
        <v>1553</v>
      </c>
      <c r="D265" s="220">
        <v>11</v>
      </c>
      <c r="E265" s="228">
        <v>4.3999999999999997E-2</v>
      </c>
    </row>
    <row r="266" spans="1:5">
      <c r="A266" s="223" t="s">
        <v>1557</v>
      </c>
      <c r="B266" s="219">
        <v>342</v>
      </c>
      <c r="C266" s="219" t="s">
        <v>1556</v>
      </c>
      <c r="D266" s="220">
        <v>3</v>
      </c>
      <c r="E266" s="228">
        <v>1.4999999999999999E-2</v>
      </c>
    </row>
    <row r="267" spans="1:5">
      <c r="A267" s="223" t="s">
        <v>1560</v>
      </c>
      <c r="B267" s="219">
        <v>356</v>
      </c>
      <c r="C267" s="219" t="s">
        <v>1559</v>
      </c>
      <c r="D267" s="229">
        <v>0</v>
      </c>
      <c r="E267" s="228">
        <v>0</v>
      </c>
    </row>
    <row r="268" spans="1:5">
      <c r="A268" s="223" t="s">
        <v>1562</v>
      </c>
      <c r="B268" s="219">
        <v>240</v>
      </c>
      <c r="C268" s="219" t="s">
        <v>1561</v>
      </c>
      <c r="D268" s="220">
        <v>8</v>
      </c>
      <c r="E268" s="228">
        <v>4.790419161676647E-2</v>
      </c>
    </row>
    <row r="269" spans="1:5">
      <c r="A269" s="223" t="s">
        <v>1565</v>
      </c>
      <c r="B269" s="219">
        <v>261</v>
      </c>
      <c r="C269" s="219" t="s">
        <v>1564</v>
      </c>
      <c r="D269" s="220">
        <v>25</v>
      </c>
      <c r="E269" s="228">
        <v>5.4112554112554112E-2</v>
      </c>
    </row>
    <row r="270" spans="1:5">
      <c r="A270" s="223" t="s">
        <v>1567</v>
      </c>
      <c r="B270" s="219">
        <v>341</v>
      </c>
      <c r="C270" s="219" t="s">
        <v>1566</v>
      </c>
      <c r="D270" s="229">
        <v>0</v>
      </c>
      <c r="E270" s="228">
        <v>0</v>
      </c>
    </row>
    <row r="271" spans="1:5">
      <c r="A271" s="223" t="s">
        <v>1570</v>
      </c>
      <c r="B271" s="219">
        <v>343</v>
      </c>
      <c r="C271" s="219" t="s">
        <v>1569</v>
      </c>
      <c r="D271" s="220">
        <v>8</v>
      </c>
      <c r="E271" s="228">
        <v>0.04</v>
      </c>
    </row>
    <row r="272" spans="1:5">
      <c r="A272" s="223" t="s">
        <v>1572</v>
      </c>
      <c r="B272" s="219">
        <v>355</v>
      </c>
      <c r="C272" s="219" t="s">
        <v>1571</v>
      </c>
      <c r="D272" s="220">
        <v>10</v>
      </c>
      <c r="E272" s="228">
        <v>6.6666666666666666E-2</v>
      </c>
    </row>
    <row r="273" spans="1:5">
      <c r="A273" s="223" t="s">
        <v>1574</v>
      </c>
      <c r="B273" s="219">
        <v>61</v>
      </c>
      <c r="C273" s="219" t="s">
        <v>1573</v>
      </c>
      <c r="D273" s="220">
        <v>30</v>
      </c>
      <c r="E273" s="228">
        <v>1.8714909544603867E-2</v>
      </c>
    </row>
    <row r="274" spans="1:5">
      <c r="A274" s="223" t="s">
        <v>1577</v>
      </c>
      <c r="B274" s="219">
        <v>146</v>
      </c>
      <c r="C274" s="219" t="s">
        <v>1576</v>
      </c>
      <c r="D274" s="220">
        <v>5</v>
      </c>
      <c r="E274" s="228">
        <v>4.4642857142857144E-2</v>
      </c>
    </row>
    <row r="275" spans="1:5">
      <c r="A275" s="223" t="s">
        <v>1579</v>
      </c>
      <c r="B275" s="219">
        <v>315</v>
      </c>
      <c r="C275" s="219" t="s">
        <v>1578</v>
      </c>
      <c r="D275" s="220">
        <v>1</v>
      </c>
      <c r="E275" s="228">
        <v>3.4129692832764505E-3</v>
      </c>
    </row>
    <row r="276" spans="1:5">
      <c r="A276" s="223" t="s">
        <v>1583</v>
      </c>
      <c r="B276" s="219">
        <v>6</v>
      </c>
      <c r="C276" s="219" t="s">
        <v>1582</v>
      </c>
      <c r="D276" s="220">
        <v>26</v>
      </c>
      <c r="E276" s="228">
        <v>1.6982364467668192E-2</v>
      </c>
    </row>
    <row r="277" spans="1:5">
      <c r="A277" s="223" t="s">
        <v>1587</v>
      </c>
      <c r="B277" s="219">
        <v>7</v>
      </c>
      <c r="C277" s="219" t="s">
        <v>1586</v>
      </c>
      <c r="D277" s="220">
        <v>12</v>
      </c>
      <c r="E277" s="228">
        <v>0.05</v>
      </c>
    </row>
    <row r="278" spans="1:5">
      <c r="A278" s="223" t="s">
        <v>1589</v>
      </c>
      <c r="B278" s="219">
        <v>74</v>
      </c>
      <c r="C278" s="219" t="s">
        <v>1588</v>
      </c>
      <c r="D278" s="220">
        <v>115</v>
      </c>
      <c r="E278" s="228">
        <v>5.3191489361702128E-2</v>
      </c>
    </row>
    <row r="279" spans="1:5">
      <c r="A279" s="223" t="s">
        <v>1592</v>
      </c>
      <c r="B279" s="219">
        <v>23</v>
      </c>
      <c r="C279" s="219" t="s">
        <v>1591</v>
      </c>
      <c r="D279" s="220">
        <v>35</v>
      </c>
      <c r="E279" s="228">
        <v>1.8807092960773777E-2</v>
      </c>
    </row>
    <row r="280" spans="1:5">
      <c r="A280" s="223" t="s">
        <v>1594</v>
      </c>
      <c r="B280" s="219">
        <v>62</v>
      </c>
      <c r="C280" s="219" t="s">
        <v>1593</v>
      </c>
      <c r="D280" s="229">
        <v>0</v>
      </c>
      <c r="E280" s="228">
        <v>0</v>
      </c>
    </row>
    <row r="281" spans="1:5">
      <c r="A281" s="223" t="s">
        <v>1599</v>
      </c>
      <c r="B281" s="219">
        <v>293</v>
      </c>
      <c r="C281" s="219" t="s">
        <v>1598</v>
      </c>
      <c r="D281" s="220">
        <v>3</v>
      </c>
      <c r="E281" s="228">
        <v>1.3888888888888888E-2</v>
      </c>
    </row>
    <row r="282" spans="1:5">
      <c r="A282" s="223" t="s">
        <v>1602</v>
      </c>
      <c r="B282" s="219">
        <v>523</v>
      </c>
      <c r="C282" s="219" t="s">
        <v>1601</v>
      </c>
      <c r="D282" s="220">
        <v>1</v>
      </c>
      <c r="E282" s="228">
        <v>1.1363636363636364E-2</v>
      </c>
    </row>
    <row r="283" spans="1:5">
      <c r="A283" s="223" t="s">
        <v>1609</v>
      </c>
      <c r="B283" s="219">
        <v>329</v>
      </c>
      <c r="C283" s="219" t="s">
        <v>1608</v>
      </c>
      <c r="D283" s="229">
        <v>0</v>
      </c>
      <c r="E283" s="228">
        <v>0</v>
      </c>
    </row>
    <row r="284" spans="1:5">
      <c r="A284" s="223" t="s">
        <v>1612</v>
      </c>
      <c r="B284" s="219">
        <v>330</v>
      </c>
      <c r="C284" s="219" t="s">
        <v>1611</v>
      </c>
      <c r="D284" s="229">
        <v>0</v>
      </c>
      <c r="E284" s="228">
        <v>0</v>
      </c>
    </row>
    <row r="285" spans="1:5">
      <c r="A285" s="223" t="s">
        <v>1614</v>
      </c>
      <c r="B285" s="219">
        <v>331</v>
      </c>
      <c r="C285" s="219" t="s">
        <v>1613</v>
      </c>
      <c r="D285" s="229">
        <v>0</v>
      </c>
      <c r="E285" s="228">
        <v>0</v>
      </c>
    </row>
    <row r="286" spans="1:5">
      <c r="A286" s="223" t="s">
        <v>1616</v>
      </c>
      <c r="B286" s="219">
        <v>141</v>
      </c>
      <c r="C286" s="219" t="s">
        <v>1615</v>
      </c>
      <c r="D286" s="220">
        <v>21</v>
      </c>
      <c r="E286" s="228">
        <v>3.4653465346534656E-2</v>
      </c>
    </row>
    <row r="287" spans="1:5">
      <c r="A287" s="223" t="s">
        <v>1618</v>
      </c>
      <c r="B287" s="219">
        <v>116</v>
      </c>
      <c r="C287" s="219" t="s">
        <v>1617</v>
      </c>
      <c r="D287" s="220">
        <v>25</v>
      </c>
      <c r="E287" s="228">
        <v>5.1020408163265307E-2</v>
      </c>
    </row>
    <row r="288" spans="1:5">
      <c r="A288" s="223" t="s">
        <v>1621</v>
      </c>
      <c r="B288" s="219">
        <v>175</v>
      </c>
      <c r="C288" s="219" t="s">
        <v>1620</v>
      </c>
      <c r="D288" s="229">
        <v>0</v>
      </c>
      <c r="E288" s="228">
        <v>0</v>
      </c>
    </row>
    <row r="289" spans="1:5">
      <c r="A289" s="223" t="s">
        <v>1623</v>
      </c>
      <c r="B289" s="219">
        <v>360</v>
      </c>
      <c r="C289" s="219" t="s">
        <v>1622</v>
      </c>
      <c r="D289" s="220">
        <v>1</v>
      </c>
      <c r="E289" s="228">
        <v>4.807692307692308E-3</v>
      </c>
    </row>
    <row r="290" spans="1:5">
      <c r="A290" s="223" t="s">
        <v>1630</v>
      </c>
      <c r="B290" s="219">
        <v>526</v>
      </c>
      <c r="C290" s="219" t="s">
        <v>1629</v>
      </c>
      <c r="D290" s="229">
        <v>0</v>
      </c>
      <c r="E290" s="228">
        <v>0</v>
      </c>
    </row>
    <row r="291" spans="1:5">
      <c r="A291" s="223" t="s">
        <v>1633</v>
      </c>
      <c r="B291" s="219">
        <v>246</v>
      </c>
      <c r="C291" s="219" t="s">
        <v>1632</v>
      </c>
      <c r="D291" s="220">
        <v>4</v>
      </c>
      <c r="E291" s="228">
        <v>2.7027027027027029E-2</v>
      </c>
    </row>
    <row r="292" spans="1:5">
      <c r="A292" s="223" t="s">
        <v>1636</v>
      </c>
      <c r="B292" s="219">
        <v>124</v>
      </c>
      <c r="C292" s="219" t="s">
        <v>1635</v>
      </c>
      <c r="D292" s="220">
        <v>27</v>
      </c>
      <c r="E292" s="228">
        <v>0.10887096774193548</v>
      </c>
    </row>
    <row r="293" spans="1:5">
      <c r="A293" s="223" t="s">
        <v>1639</v>
      </c>
      <c r="B293" s="219">
        <v>514</v>
      </c>
      <c r="C293" s="219" t="s">
        <v>1638</v>
      </c>
      <c r="D293" s="220">
        <v>66</v>
      </c>
      <c r="E293" s="228">
        <v>3.9783001808318265E-2</v>
      </c>
    </row>
    <row r="294" spans="1:5">
      <c r="A294" s="223" t="s">
        <v>1642</v>
      </c>
      <c r="B294" s="219">
        <v>2</v>
      </c>
      <c r="C294" s="219" t="s">
        <v>1641</v>
      </c>
      <c r="D294" s="229">
        <v>0</v>
      </c>
      <c r="E294" s="228">
        <v>0</v>
      </c>
    </row>
    <row r="295" spans="1:5">
      <c r="A295" s="223" t="s">
        <v>1645</v>
      </c>
      <c r="B295" s="219">
        <v>112</v>
      </c>
      <c r="C295" s="219" t="s">
        <v>1644</v>
      </c>
      <c r="D295" s="220">
        <v>28</v>
      </c>
      <c r="E295" s="228">
        <v>7.0351758793969849E-2</v>
      </c>
    </row>
    <row r="296" spans="1:5">
      <c r="A296" s="223" t="s">
        <v>1647</v>
      </c>
      <c r="B296" s="219">
        <v>127</v>
      </c>
      <c r="C296" s="219" t="s">
        <v>1646</v>
      </c>
      <c r="D296" s="220">
        <v>36</v>
      </c>
      <c r="E296" s="228">
        <v>9.0225563909774431E-2</v>
      </c>
    </row>
    <row r="297" spans="1:5">
      <c r="A297" s="223" t="s">
        <v>1649</v>
      </c>
      <c r="B297" s="219">
        <v>33</v>
      </c>
      <c r="C297" s="219" t="s">
        <v>1648</v>
      </c>
      <c r="D297" s="220">
        <v>6</v>
      </c>
      <c r="E297" s="228">
        <v>4.4215180545320561E-3</v>
      </c>
    </row>
    <row r="298" spans="1:5">
      <c r="A298" s="223" t="s">
        <v>1655</v>
      </c>
      <c r="B298" s="219">
        <v>182</v>
      </c>
      <c r="C298" s="219" t="s">
        <v>1654</v>
      </c>
      <c r="D298" s="220">
        <v>42</v>
      </c>
      <c r="E298" s="228">
        <v>0.10319410319410319</v>
      </c>
    </row>
    <row r="299" spans="1:5">
      <c r="A299" s="223" t="s">
        <v>1658</v>
      </c>
      <c r="B299" s="219">
        <v>178</v>
      </c>
      <c r="C299" s="219" t="s">
        <v>1657</v>
      </c>
      <c r="D299" s="220">
        <v>12</v>
      </c>
      <c r="E299" s="228">
        <v>5.0847457627118647E-2</v>
      </c>
    </row>
    <row r="300" spans="1:5">
      <c r="A300" s="223" t="s">
        <v>1662</v>
      </c>
      <c r="B300" s="219">
        <v>151</v>
      </c>
      <c r="C300" s="219" t="s">
        <v>1661</v>
      </c>
      <c r="D300" s="220">
        <v>3</v>
      </c>
      <c r="E300" s="228">
        <v>4.2857142857142858E-2</v>
      </c>
    </row>
    <row r="301" spans="1:5">
      <c r="A301" s="223" t="s">
        <v>1664</v>
      </c>
      <c r="B301" s="219">
        <v>173</v>
      </c>
      <c r="C301" s="219" t="s">
        <v>1663</v>
      </c>
      <c r="D301" s="220">
        <v>9</v>
      </c>
      <c r="E301" s="228">
        <v>5.3571428571428568E-2</v>
      </c>
    </row>
    <row r="302" spans="1:5">
      <c r="A302" s="223" t="s">
        <v>1666</v>
      </c>
      <c r="B302" s="219">
        <v>174</v>
      </c>
      <c r="C302" s="219" t="s">
        <v>1665</v>
      </c>
      <c r="D302" s="220">
        <v>8</v>
      </c>
      <c r="E302" s="228">
        <v>5.0632911392405063E-2</v>
      </c>
    </row>
    <row r="303" spans="1:5">
      <c r="A303" s="223" t="s">
        <v>1668</v>
      </c>
      <c r="B303" s="219">
        <v>163</v>
      </c>
      <c r="C303" s="219" t="s">
        <v>1667</v>
      </c>
      <c r="D303" s="220">
        <v>60</v>
      </c>
      <c r="E303" s="228">
        <v>0.11342155009451796</v>
      </c>
    </row>
  </sheetData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358"/>
  <sheetViews>
    <sheetView zoomScale="80" zoomScaleNormal="80" workbookViewId="0">
      <pane ySplit="2" topLeftCell="A3" activePane="bottomLeft" state="frozen"/>
      <selection pane="bottomLeft" activeCell="C5" sqref="C5"/>
    </sheetView>
  </sheetViews>
  <sheetFormatPr defaultColWidth="8.85546875" defaultRowHeight="15"/>
  <cols>
    <col min="1" max="1" width="8.7109375" style="54" customWidth="1"/>
    <col min="2" max="2" width="20" style="54" customWidth="1"/>
    <col min="3" max="3" width="65.42578125" customWidth="1"/>
    <col min="4" max="4" width="42.7109375" style="208" customWidth="1"/>
    <col min="5" max="5" width="23.85546875" customWidth="1"/>
    <col min="6" max="6" width="23.85546875" style="164" customWidth="1"/>
    <col min="7" max="14" width="23.42578125" style="201" customWidth="1"/>
    <col min="15" max="15" width="19.28515625" customWidth="1"/>
  </cols>
  <sheetData>
    <row r="1" spans="1:15" ht="30.75" customHeight="1">
      <c r="B1" s="144">
        <v>1</v>
      </c>
      <c r="C1" s="144">
        <v>2</v>
      </c>
      <c r="D1" s="144">
        <v>3</v>
      </c>
      <c r="E1" s="144">
        <v>4</v>
      </c>
      <c r="F1" s="144">
        <v>5</v>
      </c>
      <c r="G1" s="144">
        <v>6</v>
      </c>
      <c r="H1" s="144">
        <v>7</v>
      </c>
      <c r="I1" s="144">
        <v>8</v>
      </c>
      <c r="J1" s="144">
        <v>9</v>
      </c>
      <c r="K1" s="144">
        <v>10</v>
      </c>
      <c r="L1" s="144">
        <v>11</v>
      </c>
      <c r="M1" s="144">
        <v>12</v>
      </c>
      <c r="N1" s="144">
        <v>13</v>
      </c>
    </row>
    <row r="2" spans="1:15" s="35" customFormat="1" ht="60" customHeight="1">
      <c r="A2" s="206" t="s">
        <v>2447</v>
      </c>
      <c r="B2" s="213" t="s">
        <v>2448</v>
      </c>
      <c r="C2" s="212" t="s">
        <v>2449</v>
      </c>
      <c r="D2" s="212" t="s">
        <v>2450</v>
      </c>
      <c r="E2" s="212" t="s">
        <v>2451</v>
      </c>
      <c r="F2" s="209" t="s">
        <v>2452</v>
      </c>
      <c r="G2" s="202" t="s">
        <v>2453</v>
      </c>
      <c r="H2" s="202" t="s">
        <v>2454</v>
      </c>
      <c r="I2" s="203" t="s">
        <v>2455</v>
      </c>
      <c r="J2" s="203" t="s">
        <v>2456</v>
      </c>
      <c r="K2" s="203" t="s">
        <v>2457</v>
      </c>
      <c r="L2" s="203" t="s">
        <v>2458</v>
      </c>
      <c r="M2" s="203" t="s">
        <v>2459</v>
      </c>
      <c r="N2" s="204" t="s">
        <v>2460</v>
      </c>
    </row>
    <row r="3" spans="1:15" s="35" customFormat="1" ht="21" customHeight="1">
      <c r="A3" s="207">
        <v>1</v>
      </c>
      <c r="B3" s="207" t="s">
        <v>934</v>
      </c>
      <c r="C3" s="205" t="s">
        <v>2461</v>
      </c>
      <c r="D3" s="210" t="s">
        <v>935</v>
      </c>
      <c r="E3" s="205" t="s">
        <v>2462</v>
      </c>
      <c r="F3" s="179" t="s">
        <v>2463</v>
      </c>
      <c r="G3" s="214">
        <v>582938.99</v>
      </c>
      <c r="H3" s="215">
        <v>1613024.4</v>
      </c>
      <c r="I3" s="214">
        <v>135020.22</v>
      </c>
      <c r="J3" s="214">
        <v>140607.13</v>
      </c>
      <c r="K3" s="214">
        <v>30135.42</v>
      </c>
      <c r="L3" s="214">
        <v>0</v>
      </c>
      <c r="M3" s="214">
        <v>7697.24</v>
      </c>
      <c r="N3" s="215">
        <v>320825.8600000001</v>
      </c>
      <c r="O3" s="216"/>
    </row>
    <row r="4" spans="1:15" s="35" customFormat="1" ht="21" customHeight="1">
      <c r="A4" s="207">
        <v>2</v>
      </c>
      <c r="B4" s="207" t="s">
        <v>1641</v>
      </c>
      <c r="C4" s="205" t="s">
        <v>2464</v>
      </c>
      <c r="D4" s="210" t="s">
        <v>1642</v>
      </c>
      <c r="E4" s="205" t="s">
        <v>2465</v>
      </c>
      <c r="F4" s="179" t="s">
        <v>2463</v>
      </c>
      <c r="G4" s="214">
        <v>10175751.190000001</v>
      </c>
      <c r="H4" s="215">
        <v>16097934.950000001</v>
      </c>
      <c r="I4" s="214">
        <v>1428248.29</v>
      </c>
      <c r="J4" s="214">
        <v>1672173.6700000002</v>
      </c>
      <c r="K4" s="214">
        <v>1266838.3</v>
      </c>
      <c r="L4" s="214">
        <v>2271.39</v>
      </c>
      <c r="M4" s="214">
        <v>308755.40000000002</v>
      </c>
      <c r="N4" s="215">
        <v>2297836.6300000008</v>
      </c>
    </row>
    <row r="5" spans="1:15" s="35" customFormat="1" ht="21" customHeight="1">
      <c r="A5" s="207">
        <v>3</v>
      </c>
      <c r="B5" s="207" t="s">
        <v>1019</v>
      </c>
      <c r="C5" s="205" t="s">
        <v>2466</v>
      </c>
      <c r="D5" s="210" t="s">
        <v>1020</v>
      </c>
      <c r="E5" s="205" t="s">
        <v>2467</v>
      </c>
      <c r="F5" s="179" t="s">
        <v>2463</v>
      </c>
      <c r="G5" s="214">
        <v>3557614.29</v>
      </c>
      <c r="H5" s="215">
        <v>7105076.7199999979</v>
      </c>
      <c r="I5" s="214">
        <v>889940.42999999993</v>
      </c>
      <c r="J5" s="214">
        <v>606649.93999999994</v>
      </c>
      <c r="K5" s="214">
        <v>463563.38</v>
      </c>
      <c r="L5" s="214">
        <v>15750.45</v>
      </c>
      <c r="M5" s="214">
        <v>94734.5</v>
      </c>
      <c r="N5" s="215">
        <v>-369556.87999999803</v>
      </c>
    </row>
    <row r="6" spans="1:15" s="35" customFormat="1" ht="21" customHeight="1">
      <c r="A6" s="207">
        <v>4</v>
      </c>
      <c r="B6" s="207" t="s">
        <v>1354</v>
      </c>
      <c r="C6" s="205" t="s">
        <v>2468</v>
      </c>
      <c r="D6" s="210" t="s">
        <v>1355</v>
      </c>
      <c r="E6" s="205" t="s">
        <v>2469</v>
      </c>
      <c r="F6" s="179" t="s">
        <v>2463</v>
      </c>
      <c r="G6" s="214">
        <v>8093175.5099999998</v>
      </c>
      <c r="H6" s="215">
        <v>16732599.24</v>
      </c>
      <c r="I6" s="214">
        <v>1242103.07</v>
      </c>
      <c r="J6" s="214">
        <v>1649229.72</v>
      </c>
      <c r="K6" s="214">
        <v>1490766.91</v>
      </c>
      <c r="L6" s="214">
        <v>54240.47</v>
      </c>
      <c r="M6" s="214">
        <v>163605.17000000001</v>
      </c>
      <c r="N6" s="215">
        <v>-651001.30000000261</v>
      </c>
    </row>
    <row r="7" spans="1:15" s="35" customFormat="1" ht="21" customHeight="1">
      <c r="A7" s="207">
        <v>5</v>
      </c>
      <c r="B7" s="207" t="s">
        <v>1340</v>
      </c>
      <c r="C7" s="205" t="s">
        <v>2470</v>
      </c>
      <c r="D7" s="210" t="s">
        <v>1341</v>
      </c>
      <c r="E7" s="205" t="s">
        <v>2471</v>
      </c>
      <c r="F7" s="179" t="s">
        <v>2463</v>
      </c>
      <c r="G7" s="214">
        <v>9611834.2699999977</v>
      </c>
      <c r="H7" s="215">
        <v>15915905.650000002</v>
      </c>
      <c r="I7" s="214">
        <v>1115874.42</v>
      </c>
      <c r="J7" s="214">
        <v>1673810.25</v>
      </c>
      <c r="K7" s="214">
        <v>851712.24</v>
      </c>
      <c r="L7" s="214">
        <v>30571.73</v>
      </c>
      <c r="M7" s="214">
        <v>100907.39000000001</v>
      </c>
      <c r="N7" s="215">
        <v>1800046.9099999964</v>
      </c>
    </row>
    <row r="8" spans="1:15" s="35" customFormat="1" ht="21" customHeight="1">
      <c r="A8" s="207">
        <v>6</v>
      </c>
      <c r="B8" s="207" t="s">
        <v>1582</v>
      </c>
      <c r="C8" s="211" t="s">
        <v>2472</v>
      </c>
      <c r="D8" s="158" t="s">
        <v>1583</v>
      </c>
      <c r="E8" s="205" t="s">
        <v>2473</v>
      </c>
      <c r="F8" s="179" t="s">
        <v>2463</v>
      </c>
      <c r="G8" s="214">
        <v>9298304.7100000009</v>
      </c>
      <c r="H8" s="215">
        <v>16007812.260000002</v>
      </c>
      <c r="I8" s="214">
        <v>1573291.1</v>
      </c>
      <c r="J8" s="214">
        <v>1558762.72</v>
      </c>
      <c r="K8" s="214">
        <v>1268643.6399999999</v>
      </c>
      <c r="L8" s="214">
        <v>54235.72</v>
      </c>
      <c r="M8" s="214">
        <v>264931.97000000003</v>
      </c>
      <c r="N8" s="215">
        <v>468430.30000000075</v>
      </c>
    </row>
    <row r="9" spans="1:15" s="35" customFormat="1" ht="21" customHeight="1">
      <c r="A9" s="207">
        <v>7</v>
      </c>
      <c r="B9" s="207" t="s">
        <v>1586</v>
      </c>
      <c r="C9" s="205" t="s">
        <v>2474</v>
      </c>
      <c r="D9" s="210" t="s">
        <v>1587</v>
      </c>
      <c r="E9" s="205" t="s">
        <v>2473</v>
      </c>
      <c r="F9" s="179" t="s">
        <v>2463</v>
      </c>
      <c r="G9" s="214">
        <v>1502105.3099999998</v>
      </c>
      <c r="H9" s="215">
        <v>2716738.24</v>
      </c>
      <c r="I9" s="214">
        <v>324561.62</v>
      </c>
      <c r="J9" s="214">
        <v>244001.47</v>
      </c>
      <c r="K9" s="214">
        <v>103980.47</v>
      </c>
      <c r="L9" s="214">
        <v>6026.79</v>
      </c>
      <c r="M9" s="214">
        <v>474.43</v>
      </c>
      <c r="N9" s="215">
        <v>-31181.710000000428</v>
      </c>
    </row>
    <row r="10" spans="1:15" s="35" customFormat="1" ht="21" customHeight="1">
      <c r="A10" s="207">
        <v>8</v>
      </c>
      <c r="B10" s="207" t="s">
        <v>1479</v>
      </c>
      <c r="C10" s="205" t="s">
        <v>2475</v>
      </c>
      <c r="D10" s="210" t="s">
        <v>1480</v>
      </c>
      <c r="E10" s="205" t="s">
        <v>2476</v>
      </c>
      <c r="F10" s="179" t="s">
        <v>2463</v>
      </c>
      <c r="G10" s="214">
        <v>2568461.1800000002</v>
      </c>
      <c r="H10" s="215">
        <v>7331012.5699999994</v>
      </c>
      <c r="I10" s="214">
        <v>719673.19</v>
      </c>
      <c r="J10" s="214">
        <v>455469.43</v>
      </c>
      <c r="K10" s="214">
        <v>342958.16</v>
      </c>
      <c r="L10" s="214">
        <v>31007</v>
      </c>
      <c r="M10" s="214">
        <v>82501.970000000016</v>
      </c>
      <c r="N10" s="215">
        <v>-1902418.9899999993</v>
      </c>
    </row>
    <row r="11" spans="1:15" s="35" customFormat="1" ht="21" customHeight="1">
      <c r="A11" s="207">
        <v>9</v>
      </c>
      <c r="B11" s="207" t="s">
        <v>859</v>
      </c>
      <c r="C11" s="205" t="s">
        <v>2477</v>
      </c>
      <c r="D11" s="210" t="s">
        <v>860</v>
      </c>
      <c r="E11" s="205" t="s">
        <v>2478</v>
      </c>
      <c r="F11" s="179" t="s">
        <v>2463</v>
      </c>
      <c r="G11" s="214">
        <v>6293870.2000000002</v>
      </c>
      <c r="H11" s="215">
        <v>15164666.279999999</v>
      </c>
      <c r="I11" s="214">
        <v>1375954.4100000001</v>
      </c>
      <c r="J11" s="214">
        <v>1206722.3</v>
      </c>
      <c r="K11" s="214">
        <v>1142793.8400000001</v>
      </c>
      <c r="L11" s="214">
        <v>41360.82</v>
      </c>
      <c r="M11" s="214">
        <v>273919.98999999993</v>
      </c>
      <c r="N11" s="215">
        <v>3789090.3100000005</v>
      </c>
    </row>
    <row r="12" spans="1:15" s="35" customFormat="1" ht="21" customHeight="1">
      <c r="A12" s="207">
        <v>10</v>
      </c>
      <c r="B12" s="207" t="s">
        <v>1089</v>
      </c>
      <c r="C12" s="205" t="s">
        <v>2479</v>
      </c>
      <c r="D12" s="210" t="s">
        <v>1090</v>
      </c>
      <c r="E12" s="205" t="s">
        <v>2480</v>
      </c>
      <c r="F12" s="179" t="s">
        <v>2463</v>
      </c>
      <c r="G12" s="214">
        <v>6678696.9900000002</v>
      </c>
      <c r="H12" s="215">
        <v>14034575.809999999</v>
      </c>
      <c r="I12" s="214">
        <v>938718.65</v>
      </c>
      <c r="J12" s="214">
        <v>1190240.6599999999</v>
      </c>
      <c r="K12" s="214">
        <v>918977.42</v>
      </c>
      <c r="L12" s="214">
        <v>50402.78</v>
      </c>
      <c r="M12" s="214">
        <v>130841.98000000001</v>
      </c>
      <c r="N12" s="215">
        <v>-1356123.6899999976</v>
      </c>
    </row>
    <row r="13" spans="1:15" s="35" customFormat="1" ht="21" customHeight="1">
      <c r="A13" s="207">
        <v>11</v>
      </c>
      <c r="B13" s="207" t="s">
        <v>755</v>
      </c>
      <c r="C13" s="205" t="s">
        <v>2481</v>
      </c>
      <c r="D13" s="210" t="s">
        <v>756</v>
      </c>
      <c r="E13" s="205" t="s">
        <v>2482</v>
      </c>
      <c r="F13" s="179" t="s">
        <v>2463</v>
      </c>
      <c r="G13" s="214">
        <v>2676916.4300000002</v>
      </c>
      <c r="H13" s="215">
        <v>4614665.1999999983</v>
      </c>
      <c r="I13" s="214">
        <v>648200.29999999993</v>
      </c>
      <c r="J13" s="214">
        <v>407685.8</v>
      </c>
      <c r="K13" s="214">
        <v>-629798.49</v>
      </c>
      <c r="L13" s="214">
        <v>34857.1</v>
      </c>
      <c r="M13" s="214">
        <v>25375.800000000003</v>
      </c>
      <c r="N13" s="215">
        <v>577324.30000000168</v>
      </c>
    </row>
    <row r="14" spans="1:15" s="35" customFormat="1" ht="21" customHeight="1">
      <c r="A14" s="207">
        <v>13</v>
      </c>
      <c r="B14" s="207" t="s">
        <v>2483</v>
      </c>
      <c r="C14" s="205" t="s">
        <v>2484</v>
      </c>
      <c r="D14" s="210" t="s">
        <v>2485</v>
      </c>
      <c r="E14" s="205" t="s">
        <v>2486</v>
      </c>
      <c r="F14" s="179" t="s">
        <v>2487</v>
      </c>
      <c r="G14" s="214">
        <v>0</v>
      </c>
      <c r="H14" s="215">
        <v>37049.569999999992</v>
      </c>
      <c r="I14" s="214">
        <v>0</v>
      </c>
      <c r="J14" s="214">
        <v>0</v>
      </c>
      <c r="K14" s="214">
        <v>0</v>
      </c>
      <c r="L14" s="214">
        <v>0</v>
      </c>
      <c r="M14" s="214">
        <v>0</v>
      </c>
      <c r="N14" s="215">
        <v>-37029.479999999996</v>
      </c>
    </row>
    <row r="15" spans="1:15" s="35" customFormat="1" ht="21" customHeight="1">
      <c r="A15" s="207">
        <v>14</v>
      </c>
      <c r="B15" s="207" t="s">
        <v>1068</v>
      </c>
      <c r="C15" s="205" t="s">
        <v>2488</v>
      </c>
      <c r="D15" s="210" t="s">
        <v>1069</v>
      </c>
      <c r="E15" s="205" t="s">
        <v>2489</v>
      </c>
      <c r="F15" s="179" t="s">
        <v>2463</v>
      </c>
      <c r="G15" s="214">
        <v>11733751.9</v>
      </c>
      <c r="H15" s="215">
        <v>18523668.400000002</v>
      </c>
      <c r="I15" s="214">
        <v>1423913.05</v>
      </c>
      <c r="J15" s="214">
        <v>1880465.57</v>
      </c>
      <c r="K15" s="214">
        <v>913511.14</v>
      </c>
      <c r="L15" s="214">
        <v>81791.899999999994</v>
      </c>
      <c r="M15" s="214">
        <v>162050.78</v>
      </c>
      <c r="N15" s="215">
        <v>3197837.4199999981</v>
      </c>
    </row>
    <row r="16" spans="1:15" s="35" customFormat="1" ht="21" customHeight="1">
      <c r="A16" s="207">
        <v>15</v>
      </c>
      <c r="B16" s="207" t="s">
        <v>873</v>
      </c>
      <c r="C16" s="211" t="s">
        <v>2490</v>
      </c>
      <c r="D16" s="210" t="s">
        <v>874</v>
      </c>
      <c r="E16" s="205" t="s">
        <v>2491</v>
      </c>
      <c r="F16" s="179" t="s">
        <v>2463</v>
      </c>
      <c r="G16" s="214">
        <v>3884475.31</v>
      </c>
      <c r="H16" s="215">
        <v>5875061.5300000012</v>
      </c>
      <c r="I16" s="214">
        <v>401005.70999999996</v>
      </c>
      <c r="J16" s="214">
        <v>624524.24</v>
      </c>
      <c r="K16" s="214">
        <v>569207.73</v>
      </c>
      <c r="L16" s="214">
        <v>23455.45</v>
      </c>
      <c r="M16" s="214">
        <v>92578.5</v>
      </c>
      <c r="N16" s="215">
        <v>1199677.7399999993</v>
      </c>
    </row>
    <row r="17" spans="1:14" s="35" customFormat="1" ht="21" customHeight="1">
      <c r="A17" s="207">
        <v>16</v>
      </c>
      <c r="B17" s="207" t="s">
        <v>663</v>
      </c>
      <c r="C17" s="205" t="s">
        <v>2492</v>
      </c>
      <c r="D17" s="210" t="s">
        <v>664</v>
      </c>
      <c r="E17" s="205" t="s">
        <v>2493</v>
      </c>
      <c r="F17" s="179" t="s">
        <v>2463</v>
      </c>
      <c r="G17" s="214">
        <v>7675560.1799999988</v>
      </c>
      <c r="H17" s="215">
        <v>15755352.450000001</v>
      </c>
      <c r="I17" s="214">
        <v>1158547.1099999999</v>
      </c>
      <c r="J17" s="214">
        <v>1367735.11</v>
      </c>
      <c r="K17" s="214">
        <v>1176124.6000000001</v>
      </c>
      <c r="L17" s="214">
        <v>57985.47</v>
      </c>
      <c r="M17" s="214">
        <v>243163.16</v>
      </c>
      <c r="N17" s="215">
        <v>-16304.320000002161</v>
      </c>
    </row>
    <row r="18" spans="1:14" s="35" customFormat="1" ht="21" customHeight="1">
      <c r="A18" s="207">
        <v>17</v>
      </c>
      <c r="B18" s="207" t="s">
        <v>1083</v>
      </c>
      <c r="C18" s="205" t="s">
        <v>2494</v>
      </c>
      <c r="D18" s="210" t="s">
        <v>1084</v>
      </c>
      <c r="E18" s="205" t="s">
        <v>2495</v>
      </c>
      <c r="F18" s="179" t="s">
        <v>2463</v>
      </c>
      <c r="G18" s="214">
        <v>8706251.9000000004</v>
      </c>
      <c r="H18" s="215">
        <v>13697554.140000002</v>
      </c>
      <c r="I18" s="214">
        <v>1550689.93</v>
      </c>
      <c r="J18" s="214">
        <v>1334448.9099999999</v>
      </c>
      <c r="K18" s="214">
        <v>383617.38</v>
      </c>
      <c r="L18" s="214">
        <v>24280.23</v>
      </c>
      <c r="M18" s="214">
        <v>185976.43</v>
      </c>
      <c r="N18" s="215">
        <v>3143428.209999999</v>
      </c>
    </row>
    <row r="19" spans="1:14" s="35" customFormat="1" ht="21" customHeight="1">
      <c r="A19" s="207">
        <v>18</v>
      </c>
      <c r="B19" s="207" t="s">
        <v>1391</v>
      </c>
      <c r="C19" s="211" t="s">
        <v>2496</v>
      </c>
      <c r="D19" s="210" t="s">
        <v>1392</v>
      </c>
      <c r="E19" s="205" t="s">
        <v>2497</v>
      </c>
      <c r="F19" s="179" t="s">
        <v>2463</v>
      </c>
      <c r="G19" s="214">
        <v>7984971.8499999996</v>
      </c>
      <c r="H19" s="215">
        <v>14954014.120000005</v>
      </c>
      <c r="I19" s="214">
        <v>1682690.69</v>
      </c>
      <c r="J19" s="214">
        <v>1219121.1399999999</v>
      </c>
      <c r="K19" s="214">
        <v>634302.71</v>
      </c>
      <c r="L19" s="214">
        <v>132685.31</v>
      </c>
      <c r="M19" s="214">
        <v>312244.44999999995</v>
      </c>
      <c r="N19" s="215">
        <v>1853462.8599999957</v>
      </c>
    </row>
    <row r="20" spans="1:14" s="35" customFormat="1" ht="21" customHeight="1">
      <c r="A20" s="207">
        <v>19</v>
      </c>
      <c r="B20" s="207" t="s">
        <v>1395</v>
      </c>
      <c r="C20" s="205" t="s">
        <v>2498</v>
      </c>
      <c r="D20" s="210" t="s">
        <v>1396</v>
      </c>
      <c r="E20" s="205" t="s">
        <v>2497</v>
      </c>
      <c r="F20" s="179" t="s">
        <v>2463</v>
      </c>
      <c r="G20" s="214">
        <v>3680736.2399999998</v>
      </c>
      <c r="H20" s="215">
        <v>7071484.3499999996</v>
      </c>
      <c r="I20" s="214">
        <v>785466.34</v>
      </c>
      <c r="J20" s="214">
        <v>593923.52</v>
      </c>
      <c r="K20" s="214">
        <v>345009.4</v>
      </c>
      <c r="L20" s="214">
        <v>7650.24</v>
      </c>
      <c r="M20" s="214">
        <v>146203.24</v>
      </c>
      <c r="N20" s="215">
        <v>839686.59999999963</v>
      </c>
    </row>
    <row r="21" spans="1:14" s="35" customFormat="1" ht="21" customHeight="1">
      <c r="A21" s="207">
        <v>20</v>
      </c>
      <c r="B21" s="207" t="s">
        <v>1132</v>
      </c>
      <c r="C21" s="205" t="s">
        <v>2499</v>
      </c>
      <c r="D21" s="210" t="s">
        <v>1133</v>
      </c>
      <c r="E21" s="205" t="s">
        <v>2500</v>
      </c>
      <c r="F21" s="179" t="s">
        <v>2463</v>
      </c>
      <c r="G21" s="214">
        <v>7560993.5899999999</v>
      </c>
      <c r="H21" s="215">
        <v>16338119.119999999</v>
      </c>
      <c r="I21" s="214">
        <v>1774560.1099999999</v>
      </c>
      <c r="J21" s="214">
        <v>1320886.96</v>
      </c>
      <c r="K21" s="214">
        <v>1330824.6399999999</v>
      </c>
      <c r="L21" s="214">
        <v>55447.78</v>
      </c>
      <c r="M21" s="214">
        <v>203143.98</v>
      </c>
      <c r="N21" s="215">
        <v>-624580.61999999918</v>
      </c>
    </row>
    <row r="22" spans="1:14" s="35" customFormat="1" ht="21" customHeight="1">
      <c r="A22" s="207">
        <v>21</v>
      </c>
      <c r="B22" s="207" t="s">
        <v>1187</v>
      </c>
      <c r="C22" s="205" t="s">
        <v>2501</v>
      </c>
      <c r="D22" s="210" t="s">
        <v>1188</v>
      </c>
      <c r="E22" s="205" t="s">
        <v>2502</v>
      </c>
      <c r="F22" s="179" t="s">
        <v>2463</v>
      </c>
      <c r="G22" s="214">
        <v>11009237.210000001</v>
      </c>
      <c r="H22" s="215">
        <v>18030540.810000002</v>
      </c>
      <c r="I22" s="214">
        <v>398753.44</v>
      </c>
      <c r="J22" s="214">
        <v>1754718.35</v>
      </c>
      <c r="K22" s="214">
        <v>1476357.17</v>
      </c>
      <c r="L22" s="214">
        <v>85891.73</v>
      </c>
      <c r="M22" s="214">
        <v>152351.85</v>
      </c>
      <c r="N22" s="215">
        <v>2065966.9499999955</v>
      </c>
    </row>
    <row r="23" spans="1:14" s="35" customFormat="1" ht="21" customHeight="1">
      <c r="A23" s="207">
        <v>22</v>
      </c>
      <c r="B23" s="207" t="s">
        <v>439</v>
      </c>
      <c r="C23" s="205" t="s">
        <v>2503</v>
      </c>
      <c r="D23" s="210" t="s">
        <v>440</v>
      </c>
      <c r="E23" s="205" t="s">
        <v>2504</v>
      </c>
      <c r="F23" s="179" t="s">
        <v>2463</v>
      </c>
      <c r="G23" s="214">
        <v>7082805.6600000001</v>
      </c>
      <c r="H23" s="215">
        <v>11129018.310000001</v>
      </c>
      <c r="I23" s="214">
        <v>1344152.24</v>
      </c>
      <c r="J23" s="214">
        <v>1112371.69</v>
      </c>
      <c r="K23" s="214">
        <v>1075847.99</v>
      </c>
      <c r="L23" s="214">
        <v>37708.019999999997</v>
      </c>
      <c r="M23" s="214">
        <v>181033.55</v>
      </c>
      <c r="N23" s="215">
        <v>1615962.4499999993</v>
      </c>
    </row>
    <row r="24" spans="1:14" s="35" customFormat="1" ht="21" customHeight="1">
      <c r="A24" s="207">
        <v>23</v>
      </c>
      <c r="B24" s="207" t="s">
        <v>1591</v>
      </c>
      <c r="C24" s="205" t="s">
        <v>2505</v>
      </c>
      <c r="D24" s="210" t="s">
        <v>1592</v>
      </c>
      <c r="E24" s="205" t="s">
        <v>2506</v>
      </c>
      <c r="F24" s="179" t="s">
        <v>2463</v>
      </c>
      <c r="G24" s="214">
        <v>12495312</v>
      </c>
      <c r="H24" s="215">
        <v>19452468.079999998</v>
      </c>
      <c r="I24" s="214">
        <v>1511909.5899999999</v>
      </c>
      <c r="J24" s="214">
        <v>1901542.63</v>
      </c>
      <c r="K24" s="214">
        <v>1181646.49</v>
      </c>
      <c r="L24" s="214">
        <v>31683.27</v>
      </c>
      <c r="M24" s="214">
        <v>373504.24000000005</v>
      </c>
      <c r="N24" s="215">
        <v>4745986.43</v>
      </c>
    </row>
    <row r="25" spans="1:14" s="35" customFormat="1" ht="21" customHeight="1">
      <c r="A25" s="207">
        <v>24</v>
      </c>
      <c r="B25" s="207" t="s">
        <v>1306</v>
      </c>
      <c r="C25" s="205" t="s">
        <v>2507</v>
      </c>
      <c r="D25" s="210" t="s">
        <v>1307</v>
      </c>
      <c r="E25" s="205" t="s">
        <v>2508</v>
      </c>
      <c r="F25" s="179" t="s">
        <v>2463</v>
      </c>
      <c r="G25" s="214">
        <v>10595937.15</v>
      </c>
      <c r="H25" s="215">
        <v>22879238.629999999</v>
      </c>
      <c r="I25" s="214">
        <v>2987490.29</v>
      </c>
      <c r="J25" s="214">
        <v>1824173.25</v>
      </c>
      <c r="K25" s="214">
        <v>2036728.46</v>
      </c>
      <c r="L25" s="214">
        <v>61937.36</v>
      </c>
      <c r="M25" s="214">
        <v>280620.95</v>
      </c>
      <c r="N25" s="215">
        <v>-757240.67999999598</v>
      </c>
    </row>
    <row r="26" spans="1:14" s="35" customFormat="1" ht="21" customHeight="1">
      <c r="A26" s="207">
        <v>25</v>
      </c>
      <c r="B26" s="207" t="s">
        <v>983</v>
      </c>
      <c r="C26" s="205" t="s">
        <v>2509</v>
      </c>
      <c r="D26" s="210" t="s">
        <v>984</v>
      </c>
      <c r="E26" s="205" t="s">
        <v>2510</v>
      </c>
      <c r="F26" s="179" t="s">
        <v>2463</v>
      </c>
      <c r="G26" s="214">
        <v>7326182.9100000001</v>
      </c>
      <c r="H26" s="215">
        <v>12858936.660000002</v>
      </c>
      <c r="I26" s="214">
        <v>1259635.3899999999</v>
      </c>
      <c r="J26" s="214">
        <v>1158611.6599999999</v>
      </c>
      <c r="K26" s="214">
        <v>1160464.3999999999</v>
      </c>
      <c r="L26" s="214">
        <v>49523.34</v>
      </c>
      <c r="M26" s="214">
        <v>130997.14000000001</v>
      </c>
      <c r="N26" s="215">
        <v>704303.21999999695</v>
      </c>
    </row>
    <row r="27" spans="1:14" s="35" customFormat="1" ht="21" customHeight="1">
      <c r="A27" s="207">
        <v>26</v>
      </c>
      <c r="B27" s="207" t="s">
        <v>451</v>
      </c>
      <c r="C27" s="205" t="s">
        <v>2511</v>
      </c>
      <c r="D27" s="210" t="s">
        <v>453</v>
      </c>
      <c r="E27" s="205" t="s">
        <v>2512</v>
      </c>
      <c r="F27" s="179" t="s">
        <v>2463</v>
      </c>
      <c r="G27" s="214">
        <v>7595325.5800000001</v>
      </c>
      <c r="H27" s="215">
        <v>14710377.199999999</v>
      </c>
      <c r="I27" s="214">
        <v>1049065.44</v>
      </c>
      <c r="J27" s="214">
        <v>1130670.6200000001</v>
      </c>
      <c r="K27" s="214">
        <v>1164648.6599999999</v>
      </c>
      <c r="L27" s="214">
        <v>58696.14</v>
      </c>
      <c r="M27" s="214">
        <v>182816.11000000002</v>
      </c>
      <c r="N27" s="215">
        <v>-1144221.8200000003</v>
      </c>
    </row>
    <row r="28" spans="1:14" s="35" customFormat="1" ht="21" customHeight="1">
      <c r="A28" s="207">
        <v>27</v>
      </c>
      <c r="B28" s="207" t="s">
        <v>1464</v>
      </c>
      <c r="C28" s="205" t="s">
        <v>2513</v>
      </c>
      <c r="D28" s="210" t="s">
        <v>1465</v>
      </c>
      <c r="E28" s="205" t="s">
        <v>2514</v>
      </c>
      <c r="F28" s="179" t="s">
        <v>2463</v>
      </c>
      <c r="G28" s="214">
        <v>12536913.93</v>
      </c>
      <c r="H28" s="215">
        <v>22882688.91</v>
      </c>
      <c r="I28" s="214">
        <v>1958090.6</v>
      </c>
      <c r="J28" s="214">
        <v>1992205.59</v>
      </c>
      <c r="K28" s="214">
        <v>1948018.18</v>
      </c>
      <c r="L28" s="214">
        <v>85838.56</v>
      </c>
      <c r="M28" s="214">
        <v>344040.27</v>
      </c>
      <c r="N28" s="215">
        <v>654745.55000000075</v>
      </c>
    </row>
    <row r="29" spans="1:14" s="35" customFormat="1" ht="21" customHeight="1">
      <c r="A29" s="207">
        <v>28</v>
      </c>
      <c r="B29" s="207" t="s">
        <v>1210</v>
      </c>
      <c r="C29" s="205" t="s">
        <v>2515</v>
      </c>
      <c r="D29" s="210" t="s">
        <v>1211</v>
      </c>
      <c r="E29" s="205" t="s">
        <v>2516</v>
      </c>
      <c r="F29" s="179" t="s">
        <v>2463</v>
      </c>
      <c r="G29" s="214">
        <v>5973338.2000000002</v>
      </c>
      <c r="H29" s="215">
        <v>13469235.830000002</v>
      </c>
      <c r="I29" s="214">
        <v>1538185.5699999998</v>
      </c>
      <c r="J29" s="214">
        <v>1051581.3999999999</v>
      </c>
      <c r="K29" s="214">
        <v>1123429.5900000001</v>
      </c>
      <c r="L29" s="214">
        <v>46229.02</v>
      </c>
      <c r="M29" s="214">
        <v>84243.209999999992</v>
      </c>
      <c r="N29" s="215">
        <v>-743671.99000000209</v>
      </c>
    </row>
    <row r="30" spans="1:14" s="35" customFormat="1" ht="21" customHeight="1">
      <c r="A30" s="207">
        <v>29</v>
      </c>
      <c r="B30" s="207" t="s">
        <v>879</v>
      </c>
      <c r="C30" s="205" t="s">
        <v>2517</v>
      </c>
      <c r="D30" s="210" t="s">
        <v>880</v>
      </c>
      <c r="E30" s="205" t="s">
        <v>2518</v>
      </c>
      <c r="F30" s="179" t="s">
        <v>2463</v>
      </c>
      <c r="G30" s="214">
        <v>8618925.209999999</v>
      </c>
      <c r="H30" s="215">
        <v>16567889.289999999</v>
      </c>
      <c r="I30" s="214">
        <v>1524162.05</v>
      </c>
      <c r="J30" s="214">
        <v>1423310.51</v>
      </c>
      <c r="K30" s="214">
        <v>1294892.76</v>
      </c>
      <c r="L30" s="214">
        <v>70857.820000000007</v>
      </c>
      <c r="M30" s="214">
        <v>149171.41</v>
      </c>
      <c r="N30" s="215">
        <v>119617.65000000037</v>
      </c>
    </row>
    <row r="31" spans="1:14" s="35" customFormat="1" ht="21" customHeight="1">
      <c r="A31" s="207">
        <v>30</v>
      </c>
      <c r="B31" s="207" t="s">
        <v>1086</v>
      </c>
      <c r="C31" s="205" t="s">
        <v>2519</v>
      </c>
      <c r="D31" s="210" t="s">
        <v>1087</v>
      </c>
      <c r="E31" s="205" t="s">
        <v>2520</v>
      </c>
      <c r="F31" s="179" t="s">
        <v>2463</v>
      </c>
      <c r="G31" s="214">
        <v>8713487.1400000006</v>
      </c>
      <c r="H31" s="215">
        <v>17232148.770000003</v>
      </c>
      <c r="I31" s="214">
        <v>1545497.94</v>
      </c>
      <c r="J31" s="214">
        <v>1415349.01</v>
      </c>
      <c r="K31" s="214">
        <v>1395934.22</v>
      </c>
      <c r="L31" s="214">
        <v>56523.1</v>
      </c>
      <c r="M31" s="214">
        <v>206762.96</v>
      </c>
      <c r="N31" s="215">
        <v>492898.97999999672</v>
      </c>
    </row>
    <row r="32" spans="1:14" s="35" customFormat="1" ht="21" customHeight="1">
      <c r="A32" s="207">
        <v>31</v>
      </c>
      <c r="B32" s="207" t="s">
        <v>424</v>
      </c>
      <c r="C32" s="205" t="s">
        <v>2521</v>
      </c>
      <c r="D32" s="210" t="s">
        <v>425</v>
      </c>
      <c r="E32" s="205" t="s">
        <v>2522</v>
      </c>
      <c r="F32" s="179" t="s">
        <v>2463</v>
      </c>
      <c r="G32" s="214">
        <v>5062000.28</v>
      </c>
      <c r="H32" s="215">
        <v>10333403.249999998</v>
      </c>
      <c r="I32" s="214">
        <v>808888.15</v>
      </c>
      <c r="J32" s="214">
        <v>852706.53</v>
      </c>
      <c r="K32" s="214">
        <v>730037.04</v>
      </c>
      <c r="L32" s="214">
        <v>46171.23</v>
      </c>
      <c r="M32" s="214">
        <v>164896.44999999998</v>
      </c>
      <c r="N32" s="215">
        <v>-594761.02999999933</v>
      </c>
    </row>
    <row r="33" spans="1:14" s="35" customFormat="1" ht="21" customHeight="1">
      <c r="A33" s="207">
        <v>32</v>
      </c>
      <c r="B33" s="207" t="s">
        <v>651</v>
      </c>
      <c r="C33" s="205" t="s">
        <v>2523</v>
      </c>
      <c r="D33" s="210" t="s">
        <v>652</v>
      </c>
      <c r="E33" s="205" t="s">
        <v>2524</v>
      </c>
      <c r="F33" s="179" t="s">
        <v>2463</v>
      </c>
      <c r="G33" s="214">
        <v>7624755.870000001</v>
      </c>
      <c r="H33" s="215">
        <v>14616659.089999998</v>
      </c>
      <c r="I33" s="214">
        <v>1815588.95</v>
      </c>
      <c r="J33" s="214">
        <v>1275038.17</v>
      </c>
      <c r="K33" s="214">
        <v>1278819.98</v>
      </c>
      <c r="L33" s="214">
        <v>71016.25</v>
      </c>
      <c r="M33" s="214">
        <v>68593.42</v>
      </c>
      <c r="N33" s="215">
        <v>367299.34000000171</v>
      </c>
    </row>
    <row r="34" spans="1:14" s="35" customFormat="1" ht="21" customHeight="1">
      <c r="A34" s="207">
        <v>33</v>
      </c>
      <c r="B34" s="207" t="s">
        <v>1648</v>
      </c>
      <c r="C34" s="205" t="s">
        <v>2525</v>
      </c>
      <c r="D34" s="210" t="s">
        <v>1649</v>
      </c>
      <c r="E34" s="205" t="s">
        <v>2526</v>
      </c>
      <c r="F34" s="179" t="s">
        <v>2463</v>
      </c>
      <c r="G34" s="214">
        <v>9178090.1899999995</v>
      </c>
      <c r="H34" s="215">
        <v>16107479.529999999</v>
      </c>
      <c r="I34" s="214">
        <v>1128802.69</v>
      </c>
      <c r="J34" s="214">
        <v>1386774.17</v>
      </c>
      <c r="K34" s="214">
        <v>1331155.8600000001</v>
      </c>
      <c r="L34" s="214">
        <v>48337.67</v>
      </c>
      <c r="M34" s="214">
        <v>121236.72</v>
      </c>
      <c r="N34" s="215">
        <v>-380272.66000000201</v>
      </c>
    </row>
    <row r="35" spans="1:14" s="35" customFormat="1" ht="21" customHeight="1">
      <c r="A35" s="207">
        <v>34</v>
      </c>
      <c r="B35" s="207" t="s">
        <v>863</v>
      </c>
      <c r="C35" s="205" t="s">
        <v>2527</v>
      </c>
      <c r="D35" s="210" t="s">
        <v>864</v>
      </c>
      <c r="E35" s="205" t="s">
        <v>2528</v>
      </c>
      <c r="F35" s="179" t="s">
        <v>2463</v>
      </c>
      <c r="G35" s="214">
        <v>5447755.7000000002</v>
      </c>
      <c r="H35" s="215">
        <v>11590622.23</v>
      </c>
      <c r="I35" s="214">
        <v>1406461.54</v>
      </c>
      <c r="J35" s="214">
        <v>891622.13</v>
      </c>
      <c r="K35" s="214">
        <v>900974.31</v>
      </c>
      <c r="L35" s="214">
        <v>30825.83</v>
      </c>
      <c r="M35" s="214">
        <v>62677.27</v>
      </c>
      <c r="N35" s="215">
        <v>-890759.30000000075</v>
      </c>
    </row>
    <row r="36" spans="1:14" s="35" customFormat="1" ht="21" customHeight="1">
      <c r="A36" s="207">
        <v>35</v>
      </c>
      <c r="B36" s="207" t="s">
        <v>1472</v>
      </c>
      <c r="C36" s="205" t="s">
        <v>2529</v>
      </c>
      <c r="D36" s="210" t="s">
        <v>1473</v>
      </c>
      <c r="E36" s="205" t="s">
        <v>2530</v>
      </c>
      <c r="F36" s="179" t="s">
        <v>2463</v>
      </c>
      <c r="G36" s="214">
        <v>2415979.39</v>
      </c>
      <c r="H36" s="215">
        <v>6114676.8600000003</v>
      </c>
      <c r="I36" s="214">
        <v>349471.73</v>
      </c>
      <c r="J36" s="214">
        <v>431972.55</v>
      </c>
      <c r="K36" s="214">
        <v>441981.79</v>
      </c>
      <c r="L36" s="214">
        <v>13324.64</v>
      </c>
      <c r="M36" s="214">
        <v>26921.18</v>
      </c>
      <c r="N36" s="215">
        <v>-1291237.5499999998</v>
      </c>
    </row>
    <row r="37" spans="1:14" s="35" customFormat="1" ht="21" customHeight="1">
      <c r="A37" s="207">
        <v>36</v>
      </c>
      <c r="B37" s="207" t="s">
        <v>1459</v>
      </c>
      <c r="C37" s="205" t="s">
        <v>2531</v>
      </c>
      <c r="D37" s="210" t="s">
        <v>1460</v>
      </c>
      <c r="E37" s="205" t="s">
        <v>2532</v>
      </c>
      <c r="F37" s="179" t="s">
        <v>2463</v>
      </c>
      <c r="G37" s="214">
        <v>6667260.8199999994</v>
      </c>
      <c r="H37" s="215">
        <v>12453225.349999998</v>
      </c>
      <c r="I37" s="214">
        <v>1156502.46</v>
      </c>
      <c r="J37" s="214">
        <v>1076515.02</v>
      </c>
      <c r="K37" s="214">
        <v>1065637.76</v>
      </c>
      <c r="L37" s="214">
        <v>42758.66</v>
      </c>
      <c r="M37" s="214">
        <v>77658.070000000007</v>
      </c>
      <c r="N37" s="215">
        <v>-158504.47999999672</v>
      </c>
    </row>
    <row r="38" spans="1:14" s="35" customFormat="1" ht="21" customHeight="1">
      <c r="A38" s="207">
        <v>37</v>
      </c>
      <c r="B38" s="207" t="s">
        <v>1348</v>
      </c>
      <c r="C38" s="205" t="s">
        <v>2533</v>
      </c>
      <c r="D38" s="210" t="s">
        <v>1349</v>
      </c>
      <c r="E38" s="205" t="s">
        <v>2534</v>
      </c>
      <c r="F38" s="179" t="s">
        <v>2463</v>
      </c>
      <c r="G38" s="214">
        <v>6520314.8499999996</v>
      </c>
      <c r="H38" s="215">
        <v>12944349.91</v>
      </c>
      <c r="I38" s="214">
        <v>1177586.5</v>
      </c>
      <c r="J38" s="214">
        <v>1001599.41</v>
      </c>
      <c r="K38" s="214">
        <v>964619.39</v>
      </c>
      <c r="L38" s="214">
        <v>54771</v>
      </c>
      <c r="M38" s="214">
        <v>131629.53</v>
      </c>
      <c r="N38" s="215">
        <v>-565420.91999999993</v>
      </c>
    </row>
    <row r="39" spans="1:14" s="35" customFormat="1" ht="21" customHeight="1">
      <c r="A39" s="207">
        <v>38</v>
      </c>
      <c r="B39" s="207" t="s">
        <v>1430</v>
      </c>
      <c r="C39" s="205" t="s">
        <v>2535</v>
      </c>
      <c r="D39" s="210" t="s">
        <v>1431</v>
      </c>
      <c r="E39" s="205" t="s">
        <v>2536</v>
      </c>
      <c r="F39" s="179" t="s">
        <v>2463</v>
      </c>
      <c r="G39" s="214">
        <v>9397102.7200000007</v>
      </c>
      <c r="H39" s="215">
        <v>18582270.590000004</v>
      </c>
      <c r="I39" s="214">
        <v>1467679.11</v>
      </c>
      <c r="J39" s="214">
        <v>1563927.29</v>
      </c>
      <c r="K39" s="214">
        <v>1673346.75</v>
      </c>
      <c r="L39" s="214">
        <v>78057.48</v>
      </c>
      <c r="M39" s="214">
        <v>120268.42</v>
      </c>
      <c r="N39" s="215">
        <v>-226726.20000000298</v>
      </c>
    </row>
    <row r="40" spans="1:14" s="35" customFormat="1" ht="21" customHeight="1">
      <c r="A40" s="207">
        <v>39</v>
      </c>
      <c r="B40" s="207" t="s">
        <v>1309</v>
      </c>
      <c r="C40" s="205" t="s">
        <v>2537</v>
      </c>
      <c r="D40" s="210" t="s">
        <v>1310</v>
      </c>
      <c r="E40" s="205" t="s">
        <v>2538</v>
      </c>
      <c r="F40" s="179" t="s">
        <v>2463</v>
      </c>
      <c r="G40" s="214">
        <v>7933339.3000000007</v>
      </c>
      <c r="H40" s="215">
        <v>16569501.75</v>
      </c>
      <c r="I40" s="214">
        <v>2941101.24</v>
      </c>
      <c r="J40" s="214">
        <v>1338932.76</v>
      </c>
      <c r="K40" s="214">
        <v>1186733.92</v>
      </c>
      <c r="L40" s="214">
        <v>56851.69</v>
      </c>
      <c r="M40" s="214">
        <v>87311.13</v>
      </c>
      <c r="N40" s="215">
        <v>-2332856.1699999981</v>
      </c>
    </row>
    <row r="41" spans="1:14" s="35" customFormat="1" ht="21" customHeight="1">
      <c r="A41" s="207">
        <v>40</v>
      </c>
      <c r="B41" s="207" t="s">
        <v>1003</v>
      </c>
      <c r="C41" s="205" t="s">
        <v>2539</v>
      </c>
      <c r="D41" s="210" t="s">
        <v>1004</v>
      </c>
      <c r="E41" s="205" t="s">
        <v>2540</v>
      </c>
      <c r="F41" s="179" t="s">
        <v>2463</v>
      </c>
      <c r="G41" s="214">
        <v>4706190.93</v>
      </c>
      <c r="H41" s="215">
        <v>10865308.190000003</v>
      </c>
      <c r="I41" s="214">
        <v>888735.97000000009</v>
      </c>
      <c r="J41" s="214">
        <v>759627.59</v>
      </c>
      <c r="K41" s="214">
        <v>661807.23</v>
      </c>
      <c r="L41" s="214">
        <v>29198.959999999999</v>
      </c>
      <c r="M41" s="214">
        <v>101083.16</v>
      </c>
      <c r="N41" s="215">
        <v>-6054719.0100000035</v>
      </c>
    </row>
    <row r="42" spans="1:14" s="35" customFormat="1" ht="21" customHeight="1">
      <c r="A42" s="207">
        <v>41</v>
      </c>
      <c r="B42" s="207" t="s">
        <v>828</v>
      </c>
      <c r="C42" s="205" t="s">
        <v>2541</v>
      </c>
      <c r="D42" s="210" t="s">
        <v>829</v>
      </c>
      <c r="E42" s="205" t="s">
        <v>2542</v>
      </c>
      <c r="F42" s="179" t="s">
        <v>2463</v>
      </c>
      <c r="G42" s="214">
        <v>7355094.8599999994</v>
      </c>
      <c r="H42" s="215">
        <v>13680472.620000003</v>
      </c>
      <c r="I42" s="214">
        <v>1162350.5599999998</v>
      </c>
      <c r="J42" s="214">
        <v>1202518.06</v>
      </c>
      <c r="K42" s="214">
        <v>1218498.3899999999</v>
      </c>
      <c r="L42" s="214">
        <v>46307.83</v>
      </c>
      <c r="M42" s="214">
        <v>190579.65</v>
      </c>
      <c r="N42" s="215">
        <v>-689209.23000000231</v>
      </c>
    </row>
    <row r="43" spans="1:14" s="35" customFormat="1" ht="21" customHeight="1">
      <c r="A43" s="207">
        <v>42</v>
      </c>
      <c r="B43" s="207" t="s">
        <v>1543</v>
      </c>
      <c r="C43" s="205" t="s">
        <v>2543</v>
      </c>
      <c r="D43" s="210" t="s">
        <v>1544</v>
      </c>
      <c r="E43" s="205" t="s">
        <v>2544</v>
      </c>
      <c r="F43" s="179" t="s">
        <v>2463</v>
      </c>
      <c r="G43" s="214">
        <v>3459557.94</v>
      </c>
      <c r="H43" s="215">
        <v>8347422.879999999</v>
      </c>
      <c r="I43" s="214">
        <v>419896.06</v>
      </c>
      <c r="J43" s="214">
        <v>514925.1</v>
      </c>
      <c r="K43" s="214">
        <v>431550.93</v>
      </c>
      <c r="L43" s="214">
        <v>15910.23</v>
      </c>
      <c r="M43" s="214">
        <v>96668.91</v>
      </c>
      <c r="N43" s="215">
        <v>-3045888.5299999984</v>
      </c>
    </row>
    <row r="44" spans="1:14" s="35" customFormat="1" ht="21" customHeight="1">
      <c r="A44" s="207">
        <v>43</v>
      </c>
      <c r="B44" s="207" t="s">
        <v>1277</v>
      </c>
      <c r="C44" s="205" t="s">
        <v>2545</v>
      </c>
      <c r="D44" s="210" t="s">
        <v>1278</v>
      </c>
      <c r="E44" s="205" t="s">
        <v>2532</v>
      </c>
      <c r="F44" s="179" t="s">
        <v>2463</v>
      </c>
      <c r="G44" s="214">
        <v>6742063.8900000006</v>
      </c>
      <c r="H44" s="215">
        <v>12669478.370000001</v>
      </c>
      <c r="I44" s="214">
        <v>1285293.83</v>
      </c>
      <c r="J44" s="214">
        <v>1171664.3400000001</v>
      </c>
      <c r="K44" s="214">
        <v>988688.97</v>
      </c>
      <c r="L44" s="214">
        <v>36945.67</v>
      </c>
      <c r="M44" s="214">
        <v>106201.7</v>
      </c>
      <c r="N44" s="215">
        <v>177937.46999999881</v>
      </c>
    </row>
    <row r="45" spans="1:14" s="35" customFormat="1" ht="21" customHeight="1">
      <c r="A45" s="207">
        <v>44</v>
      </c>
      <c r="B45" s="207" t="s">
        <v>972</v>
      </c>
      <c r="C45" s="205" t="s">
        <v>2546</v>
      </c>
      <c r="D45" s="210" t="s">
        <v>973</v>
      </c>
      <c r="E45" s="205" t="s">
        <v>2547</v>
      </c>
      <c r="F45" s="179" t="s">
        <v>2463</v>
      </c>
      <c r="G45" s="214">
        <v>8258891.04</v>
      </c>
      <c r="H45" s="215">
        <v>15142327.629999999</v>
      </c>
      <c r="I45" s="214">
        <v>1165667.21</v>
      </c>
      <c r="J45" s="214">
        <v>1217692.03</v>
      </c>
      <c r="K45" s="214">
        <v>1012974.17</v>
      </c>
      <c r="L45" s="214">
        <v>43462.01</v>
      </c>
      <c r="M45" s="214">
        <v>153732.31</v>
      </c>
      <c r="N45" s="215">
        <v>-1722559.4299999997</v>
      </c>
    </row>
    <row r="46" spans="1:14" s="35" customFormat="1" ht="21" customHeight="1">
      <c r="A46" s="207">
        <v>45</v>
      </c>
      <c r="B46" s="207" t="s">
        <v>1451</v>
      </c>
      <c r="C46" s="205" t="s">
        <v>2548</v>
      </c>
      <c r="D46" s="210" t="s">
        <v>1452</v>
      </c>
      <c r="E46" s="205" t="s">
        <v>2549</v>
      </c>
      <c r="F46" s="179" t="s">
        <v>2463</v>
      </c>
      <c r="G46" s="214">
        <v>4374741.95</v>
      </c>
      <c r="H46" s="215">
        <v>10580079.540000001</v>
      </c>
      <c r="I46" s="214">
        <v>1138299.6000000001</v>
      </c>
      <c r="J46" s="214">
        <v>802041.48</v>
      </c>
      <c r="K46" s="214">
        <v>693919.4</v>
      </c>
      <c r="L46" s="214">
        <v>29944.82</v>
      </c>
      <c r="M46" s="214">
        <v>132777.25</v>
      </c>
      <c r="N46" s="215">
        <v>-1308555.3000000007</v>
      </c>
    </row>
    <row r="47" spans="1:14" s="35" customFormat="1" ht="21" customHeight="1">
      <c r="A47" s="207">
        <v>46</v>
      </c>
      <c r="B47" s="207" t="s">
        <v>627</v>
      </c>
      <c r="C47" s="205" t="s">
        <v>2550</v>
      </c>
      <c r="D47" s="210" t="s">
        <v>628</v>
      </c>
      <c r="E47" s="205" t="s">
        <v>2551</v>
      </c>
      <c r="F47" s="179" t="s">
        <v>2463</v>
      </c>
      <c r="G47" s="214">
        <v>0</v>
      </c>
      <c r="H47" s="215">
        <v>20449991.019999996</v>
      </c>
      <c r="I47" s="214">
        <v>1190158.21</v>
      </c>
      <c r="J47" s="214">
        <v>0</v>
      </c>
      <c r="K47" s="214">
        <v>1250543.78</v>
      </c>
      <c r="L47" s="214">
        <v>52210.84</v>
      </c>
      <c r="M47" s="214">
        <v>236671.95</v>
      </c>
      <c r="N47" s="215">
        <v>-5886882.1899999958</v>
      </c>
    </row>
    <row r="48" spans="1:14" s="35" customFormat="1" ht="21" customHeight="1">
      <c r="A48" s="207">
        <v>47</v>
      </c>
      <c r="B48" s="207" t="s">
        <v>1302</v>
      </c>
      <c r="C48" s="205" t="s">
        <v>2552</v>
      </c>
      <c r="D48" s="210" t="s">
        <v>1303</v>
      </c>
      <c r="E48" s="205" t="s">
        <v>2540</v>
      </c>
      <c r="F48" s="179" t="s">
        <v>2463</v>
      </c>
      <c r="G48" s="214">
        <v>5020214.8499999996</v>
      </c>
      <c r="H48" s="215">
        <v>11283514.729999999</v>
      </c>
      <c r="I48" s="214">
        <v>1169384.69</v>
      </c>
      <c r="J48" s="214">
        <v>897732.19</v>
      </c>
      <c r="K48" s="214">
        <v>836271.16</v>
      </c>
      <c r="L48" s="214">
        <v>34379.589999999997</v>
      </c>
      <c r="M48" s="214">
        <v>314008.01999999996</v>
      </c>
      <c r="N48" s="215">
        <v>1230141.9700000007</v>
      </c>
    </row>
    <row r="49" spans="1:14" s="35" customFormat="1" ht="21" customHeight="1">
      <c r="A49" s="207">
        <v>48</v>
      </c>
      <c r="B49" s="207" t="s">
        <v>1350</v>
      </c>
      <c r="C49" s="205" t="s">
        <v>2553</v>
      </c>
      <c r="D49" s="210" t="s">
        <v>1351</v>
      </c>
      <c r="E49" s="205" t="s">
        <v>2554</v>
      </c>
      <c r="F49" s="179" t="s">
        <v>2463</v>
      </c>
      <c r="G49" s="214">
        <v>15202250.830000002</v>
      </c>
      <c r="H49" s="215">
        <v>24914497.129999999</v>
      </c>
      <c r="I49" s="214">
        <v>2687603.47</v>
      </c>
      <c r="J49" s="214">
        <v>2212904.5</v>
      </c>
      <c r="K49" s="214">
        <v>2159415.36</v>
      </c>
      <c r="L49" s="214">
        <v>68590.710000000006</v>
      </c>
      <c r="M49" s="214">
        <v>120669.81999999999</v>
      </c>
      <c r="N49" s="215">
        <v>221274.67000000551</v>
      </c>
    </row>
    <row r="50" spans="1:14" s="35" customFormat="1" ht="21" customHeight="1">
      <c r="A50" s="207">
        <v>49</v>
      </c>
      <c r="B50" s="207" t="s">
        <v>1176</v>
      </c>
      <c r="C50" s="205" t="s">
        <v>2555</v>
      </c>
      <c r="D50" s="210" t="s">
        <v>1177</v>
      </c>
      <c r="E50" s="205" t="s">
        <v>2556</v>
      </c>
      <c r="F50" s="179" t="s">
        <v>2463</v>
      </c>
      <c r="G50" s="214">
        <v>0</v>
      </c>
      <c r="H50" s="215">
        <v>26237305.079999998</v>
      </c>
      <c r="I50" s="214">
        <v>1726822.63</v>
      </c>
      <c r="J50" s="214">
        <v>0</v>
      </c>
      <c r="K50" s="214">
        <v>1554625.53</v>
      </c>
      <c r="L50" s="214">
        <v>57161.08</v>
      </c>
      <c r="M50" s="214">
        <v>199191.7</v>
      </c>
      <c r="N50" s="215">
        <v>533076.77000000328</v>
      </c>
    </row>
    <row r="51" spans="1:14" s="35" customFormat="1" ht="21" customHeight="1">
      <c r="A51" s="207">
        <v>50</v>
      </c>
      <c r="B51" s="207" t="s">
        <v>1129</v>
      </c>
      <c r="C51" s="205" t="s">
        <v>2557</v>
      </c>
      <c r="D51" s="210" t="s">
        <v>1130</v>
      </c>
      <c r="E51" s="205" t="s">
        <v>2558</v>
      </c>
      <c r="F51" s="179" t="s">
        <v>2463</v>
      </c>
      <c r="G51" s="214">
        <v>2950568.1300000004</v>
      </c>
      <c r="H51" s="215">
        <v>3838827.1299999994</v>
      </c>
      <c r="I51" s="214">
        <v>459322.74</v>
      </c>
      <c r="J51" s="214">
        <v>462059.22</v>
      </c>
      <c r="K51" s="214">
        <v>-1413192</v>
      </c>
      <c r="L51" s="214">
        <v>3091.13</v>
      </c>
      <c r="M51" s="214">
        <v>279523.38</v>
      </c>
      <c r="N51" s="215">
        <v>1697259.2600000012</v>
      </c>
    </row>
    <row r="52" spans="1:14" s="35" customFormat="1" ht="21" customHeight="1">
      <c r="A52" s="207">
        <v>51</v>
      </c>
      <c r="B52" s="207" t="s">
        <v>1284</v>
      </c>
      <c r="C52" s="211" t="s">
        <v>2559</v>
      </c>
      <c r="D52" s="210" t="s">
        <v>1285</v>
      </c>
      <c r="E52" s="205" t="s">
        <v>2560</v>
      </c>
      <c r="F52" s="179" t="s">
        <v>2463</v>
      </c>
      <c r="G52" s="214">
        <v>2606568.63</v>
      </c>
      <c r="H52" s="215">
        <v>5727044.3300000001</v>
      </c>
      <c r="I52" s="214">
        <v>400731.2</v>
      </c>
      <c r="J52" s="214">
        <v>430964.02999999997</v>
      </c>
      <c r="K52" s="214">
        <v>467462.25</v>
      </c>
      <c r="L52" s="214">
        <v>25889.72</v>
      </c>
      <c r="M52" s="214">
        <v>303066.99</v>
      </c>
      <c r="N52" s="215">
        <v>-1718203.31</v>
      </c>
    </row>
    <row r="53" spans="1:14" s="35" customFormat="1" ht="21" customHeight="1">
      <c r="A53" s="207">
        <v>52</v>
      </c>
      <c r="B53" s="207" t="s">
        <v>556</v>
      </c>
      <c r="C53" s="205" t="s">
        <v>2561</v>
      </c>
      <c r="D53" s="210" t="s">
        <v>558</v>
      </c>
      <c r="E53" s="205" t="s">
        <v>2562</v>
      </c>
      <c r="F53" s="179" t="s">
        <v>2463</v>
      </c>
      <c r="G53" s="214">
        <v>3026834.22</v>
      </c>
      <c r="H53" s="215">
        <v>6922511.5600000005</v>
      </c>
      <c r="I53" s="214">
        <v>402384.02</v>
      </c>
      <c r="J53" s="214">
        <v>518176.46</v>
      </c>
      <c r="K53" s="214">
        <v>507639.57</v>
      </c>
      <c r="L53" s="214">
        <v>9416.66</v>
      </c>
      <c r="M53" s="214">
        <v>135673.99</v>
      </c>
      <c r="N53" s="215">
        <v>-1457359.5700000003</v>
      </c>
    </row>
    <row r="54" spans="1:14" s="35" customFormat="1" ht="21" customHeight="1">
      <c r="A54" s="207">
        <v>53</v>
      </c>
      <c r="B54" s="207" t="s">
        <v>1322</v>
      </c>
      <c r="C54" s="205" t="s">
        <v>2563</v>
      </c>
      <c r="D54" s="210" t="s">
        <v>1323</v>
      </c>
      <c r="E54" s="205" t="s">
        <v>2564</v>
      </c>
      <c r="F54" s="179" t="s">
        <v>2463</v>
      </c>
      <c r="G54" s="214">
        <v>13559864.98</v>
      </c>
      <c r="H54" s="215">
        <v>26258273.359999999</v>
      </c>
      <c r="I54" s="214">
        <v>3114101.96</v>
      </c>
      <c r="J54" s="214">
        <v>2105529.5</v>
      </c>
      <c r="K54" s="214">
        <v>1999458.24</v>
      </c>
      <c r="L54" s="214">
        <v>53604.32</v>
      </c>
      <c r="M54" s="214">
        <v>308790.3</v>
      </c>
      <c r="N54" s="215">
        <v>-3138118.0700000003</v>
      </c>
    </row>
    <row r="55" spans="1:14" s="35" customFormat="1" ht="21" customHeight="1">
      <c r="A55" s="207">
        <v>54</v>
      </c>
      <c r="B55" s="207" t="s">
        <v>577</v>
      </c>
      <c r="C55" s="205" t="s">
        <v>2565</v>
      </c>
      <c r="D55" s="210" t="s">
        <v>578</v>
      </c>
      <c r="E55" s="205" t="s">
        <v>2566</v>
      </c>
      <c r="F55" s="179" t="s">
        <v>2463</v>
      </c>
      <c r="G55" s="214">
        <v>2754256.78</v>
      </c>
      <c r="H55" s="215">
        <v>5193240.8600000013</v>
      </c>
      <c r="I55" s="214">
        <v>600362.58000000007</v>
      </c>
      <c r="J55" s="214">
        <v>416553.83</v>
      </c>
      <c r="K55" s="214">
        <v>408180.16</v>
      </c>
      <c r="L55" s="214">
        <v>15107.26</v>
      </c>
      <c r="M55" s="214">
        <v>53114.729999999996</v>
      </c>
      <c r="N55" s="215">
        <v>-500871.78000000119</v>
      </c>
    </row>
    <row r="56" spans="1:14" s="35" customFormat="1" ht="21" customHeight="1">
      <c r="A56" s="207">
        <v>55</v>
      </c>
      <c r="B56" s="207" t="s">
        <v>1366</v>
      </c>
      <c r="C56" s="205" t="s">
        <v>2567</v>
      </c>
      <c r="D56" s="210" t="s">
        <v>1367</v>
      </c>
      <c r="E56" s="205" t="s">
        <v>2568</v>
      </c>
      <c r="F56" s="179" t="s">
        <v>2463</v>
      </c>
      <c r="G56" s="214">
        <v>3307972.89</v>
      </c>
      <c r="H56" s="215">
        <v>9959260.4000000022</v>
      </c>
      <c r="I56" s="214">
        <v>662462.54</v>
      </c>
      <c r="J56" s="214">
        <v>620268.31999999995</v>
      </c>
      <c r="K56" s="214">
        <v>695548.44</v>
      </c>
      <c r="L56" s="214">
        <v>37834.22</v>
      </c>
      <c r="M56" s="214">
        <v>107813.4</v>
      </c>
      <c r="N56" s="215">
        <v>-2496771.910000002</v>
      </c>
    </row>
    <row r="57" spans="1:14" s="35" customFormat="1" ht="21" customHeight="1">
      <c r="A57" s="207">
        <v>56</v>
      </c>
      <c r="B57" s="207" t="s">
        <v>639</v>
      </c>
      <c r="C57" s="205" t="s">
        <v>2569</v>
      </c>
      <c r="D57" s="210" t="s">
        <v>640</v>
      </c>
      <c r="E57" s="205" t="s">
        <v>2570</v>
      </c>
      <c r="F57" s="179" t="s">
        <v>2463</v>
      </c>
      <c r="G57" s="214">
        <v>9763167.5599999987</v>
      </c>
      <c r="H57" s="215">
        <v>19455950.509999998</v>
      </c>
      <c r="I57" s="214">
        <v>1598597.97</v>
      </c>
      <c r="J57" s="214">
        <v>1626393.55</v>
      </c>
      <c r="K57" s="214">
        <v>1659398.69</v>
      </c>
      <c r="L57" s="214">
        <v>66487</v>
      </c>
      <c r="M57" s="214">
        <v>153402.52000000002</v>
      </c>
      <c r="N57" s="215">
        <v>788241.59000000358</v>
      </c>
    </row>
    <row r="58" spans="1:14" s="35" customFormat="1" ht="21" customHeight="1">
      <c r="A58" s="207">
        <v>57</v>
      </c>
      <c r="B58" s="207" t="s">
        <v>868</v>
      </c>
      <c r="C58" s="205" t="s">
        <v>2571</v>
      </c>
      <c r="D58" s="210" t="s">
        <v>869</v>
      </c>
      <c r="E58" s="205" t="s">
        <v>2572</v>
      </c>
      <c r="F58" s="179" t="s">
        <v>2463</v>
      </c>
      <c r="G58" s="214">
        <v>13214539.899999999</v>
      </c>
      <c r="H58" s="215">
        <v>25680879.809999999</v>
      </c>
      <c r="I58" s="214">
        <v>3113613.1</v>
      </c>
      <c r="J58" s="214">
        <v>2083748</v>
      </c>
      <c r="K58" s="214">
        <v>2023708.05</v>
      </c>
      <c r="L58" s="214">
        <v>77140.72</v>
      </c>
      <c r="M58" s="214">
        <v>185112.57</v>
      </c>
      <c r="N58" s="215">
        <v>-806055.6099999994</v>
      </c>
    </row>
    <row r="59" spans="1:14" s="35" customFormat="1" ht="21" customHeight="1">
      <c r="A59" s="207">
        <v>58</v>
      </c>
      <c r="B59" s="207" t="s">
        <v>699</v>
      </c>
      <c r="C59" s="205" t="s">
        <v>2573</v>
      </c>
      <c r="D59" s="210" t="s">
        <v>700</v>
      </c>
      <c r="E59" s="205" t="s">
        <v>2574</v>
      </c>
      <c r="F59" s="179" t="s">
        <v>2463</v>
      </c>
      <c r="G59" s="214">
        <v>8592080.4000000004</v>
      </c>
      <c r="H59" s="215">
        <v>13975329.989999998</v>
      </c>
      <c r="I59" s="214">
        <v>1294018.2</v>
      </c>
      <c r="J59" s="214">
        <v>1278224.76</v>
      </c>
      <c r="K59" s="214">
        <v>1204777.26</v>
      </c>
      <c r="L59" s="214">
        <v>16542.34</v>
      </c>
      <c r="M59" s="214">
        <v>171171.71000000002</v>
      </c>
      <c r="N59" s="215">
        <v>2040580.3900000006</v>
      </c>
    </row>
    <row r="60" spans="1:14" s="35" customFormat="1" ht="21" customHeight="1">
      <c r="A60" s="207">
        <v>59</v>
      </c>
      <c r="B60" s="207" t="s">
        <v>938</v>
      </c>
      <c r="C60" s="205" t="s">
        <v>2575</v>
      </c>
      <c r="D60" s="210" t="s">
        <v>939</v>
      </c>
      <c r="E60" s="205" t="s">
        <v>2576</v>
      </c>
      <c r="F60" s="179" t="s">
        <v>2463</v>
      </c>
      <c r="G60" s="214">
        <v>8138311.9500000002</v>
      </c>
      <c r="H60" s="215">
        <v>17109464.360000003</v>
      </c>
      <c r="I60" s="214">
        <v>1715831.33</v>
      </c>
      <c r="J60" s="214">
        <v>1384447.05</v>
      </c>
      <c r="K60" s="214">
        <v>1480873.48</v>
      </c>
      <c r="L60" s="214">
        <v>47748.65</v>
      </c>
      <c r="M60" s="214">
        <v>149514.11000000002</v>
      </c>
      <c r="N60" s="215">
        <v>8341.2699999958277</v>
      </c>
    </row>
    <row r="61" spans="1:14" s="35" customFormat="1" ht="21" customHeight="1">
      <c r="A61" s="207">
        <v>60</v>
      </c>
      <c r="B61" s="207" t="s">
        <v>510</v>
      </c>
      <c r="C61" s="205" t="s">
        <v>2577</v>
      </c>
      <c r="D61" s="210" t="s">
        <v>511</v>
      </c>
      <c r="E61" s="205" t="s">
        <v>2578</v>
      </c>
      <c r="F61" s="179" t="s">
        <v>2463</v>
      </c>
      <c r="G61" s="214">
        <v>13613039.810000001</v>
      </c>
      <c r="H61" s="215">
        <v>23711369.139999997</v>
      </c>
      <c r="I61" s="214">
        <v>2620921.63</v>
      </c>
      <c r="J61" s="214">
        <v>2252316.64</v>
      </c>
      <c r="K61" s="214">
        <v>1621194.09</v>
      </c>
      <c r="L61" s="214">
        <v>50250.95</v>
      </c>
      <c r="M61" s="214">
        <v>399808.09</v>
      </c>
      <c r="N61" s="215">
        <v>3152450.9900000058</v>
      </c>
    </row>
    <row r="62" spans="1:14" s="35" customFormat="1" ht="21" customHeight="1">
      <c r="A62" s="207">
        <v>61</v>
      </c>
      <c r="B62" s="207" t="s">
        <v>1573</v>
      </c>
      <c r="C62" s="205" t="s">
        <v>2579</v>
      </c>
      <c r="D62" s="210" t="s">
        <v>1574</v>
      </c>
      <c r="E62" s="205" t="s">
        <v>2580</v>
      </c>
      <c r="F62" s="179" t="s">
        <v>2463</v>
      </c>
      <c r="G62" s="214">
        <v>9854077.3300000019</v>
      </c>
      <c r="H62" s="215">
        <v>19707289.680000007</v>
      </c>
      <c r="I62" s="214">
        <v>1548574.9300000002</v>
      </c>
      <c r="J62" s="214">
        <v>1750612.52</v>
      </c>
      <c r="K62" s="214">
        <v>1517982.06</v>
      </c>
      <c r="L62" s="214">
        <v>82299.600000000006</v>
      </c>
      <c r="M62" s="214">
        <v>115138.31999999999</v>
      </c>
      <c r="N62" s="215">
        <v>168126.33999999613</v>
      </c>
    </row>
    <row r="63" spans="1:14" s="35" customFormat="1" ht="21" customHeight="1">
      <c r="A63" s="207">
        <v>62</v>
      </c>
      <c r="B63" s="207" t="s">
        <v>1593</v>
      </c>
      <c r="C63" s="205" t="s">
        <v>2581</v>
      </c>
      <c r="D63" s="210" t="s">
        <v>1594</v>
      </c>
      <c r="E63" s="205" t="s">
        <v>2558</v>
      </c>
      <c r="F63" s="179" t="s">
        <v>2463</v>
      </c>
      <c r="G63" s="214">
        <v>10137094.310000001</v>
      </c>
      <c r="H63" s="215">
        <v>18534567.780000001</v>
      </c>
      <c r="I63" s="214">
        <v>1435984.88</v>
      </c>
      <c r="J63" s="214">
        <v>1548232.87</v>
      </c>
      <c r="K63" s="214">
        <v>1446108.74</v>
      </c>
      <c r="L63" s="214">
        <v>66296.160000000003</v>
      </c>
      <c r="M63" s="214">
        <v>273335.75</v>
      </c>
      <c r="N63" s="215">
        <v>250763.00999999791</v>
      </c>
    </row>
    <row r="64" spans="1:14" s="35" customFormat="1" ht="21" customHeight="1">
      <c r="A64" s="207">
        <v>63</v>
      </c>
      <c r="B64" s="207" t="s">
        <v>1536</v>
      </c>
      <c r="C64" s="205" t="s">
        <v>2582</v>
      </c>
      <c r="D64" s="210" t="s">
        <v>1537</v>
      </c>
      <c r="E64" s="205" t="s">
        <v>2583</v>
      </c>
      <c r="F64" s="179" t="s">
        <v>2463</v>
      </c>
      <c r="G64" s="214">
        <v>7084010.3900000006</v>
      </c>
      <c r="H64" s="215">
        <v>16742539.08</v>
      </c>
      <c r="I64" s="214">
        <v>453140.28</v>
      </c>
      <c r="J64" s="214">
        <v>1207724.46</v>
      </c>
      <c r="K64" s="214">
        <v>1324197.67</v>
      </c>
      <c r="L64" s="214">
        <v>39716.46</v>
      </c>
      <c r="M64" s="214">
        <v>83577.23</v>
      </c>
      <c r="N64" s="215">
        <v>-3034977.4499999993</v>
      </c>
    </row>
    <row r="65" spans="1:14" s="35" customFormat="1" ht="21" customHeight="1">
      <c r="A65" s="207">
        <v>64</v>
      </c>
      <c r="B65" s="207" t="s">
        <v>1081</v>
      </c>
      <c r="C65" s="205" t="s">
        <v>2584</v>
      </c>
      <c r="D65" s="210" t="s">
        <v>1082</v>
      </c>
      <c r="E65" s="205" t="s">
        <v>2585</v>
      </c>
      <c r="F65" s="179" t="s">
        <v>2463</v>
      </c>
      <c r="G65" s="214">
        <v>9611898.1300000008</v>
      </c>
      <c r="H65" s="215">
        <v>18812500.580000002</v>
      </c>
      <c r="I65" s="214">
        <v>1787070.01</v>
      </c>
      <c r="J65" s="214">
        <v>1529447.98</v>
      </c>
      <c r="K65" s="214">
        <v>1030907.06</v>
      </c>
      <c r="L65" s="214">
        <v>85595.75</v>
      </c>
      <c r="M65" s="214">
        <v>217126.61000000002</v>
      </c>
      <c r="N65" s="215">
        <v>383071.16999999806</v>
      </c>
    </row>
    <row r="66" spans="1:14" s="35" customFormat="1" ht="21" customHeight="1">
      <c r="A66" s="207">
        <v>65</v>
      </c>
      <c r="B66" s="207" t="s">
        <v>647</v>
      </c>
      <c r="C66" s="205" t="s">
        <v>2586</v>
      </c>
      <c r="D66" s="210" t="s">
        <v>648</v>
      </c>
      <c r="E66" s="205" t="s">
        <v>2587</v>
      </c>
      <c r="F66" s="179" t="s">
        <v>2463</v>
      </c>
      <c r="G66" s="214">
        <v>5647348.6799999997</v>
      </c>
      <c r="H66" s="215">
        <v>11090732.43</v>
      </c>
      <c r="I66" s="214">
        <v>900080.85</v>
      </c>
      <c r="J66" s="214">
        <v>924118.45</v>
      </c>
      <c r="K66" s="214">
        <v>971363.65</v>
      </c>
      <c r="L66" s="214">
        <v>39203</v>
      </c>
      <c r="M66" s="214">
        <v>58539.83</v>
      </c>
      <c r="N66" s="215">
        <v>-279144.20999999903</v>
      </c>
    </row>
    <row r="67" spans="1:14" s="35" customFormat="1" ht="21" customHeight="1">
      <c r="A67" s="207">
        <v>66</v>
      </c>
      <c r="B67" s="207" t="s">
        <v>1484</v>
      </c>
      <c r="C67" s="205" t="s">
        <v>2588</v>
      </c>
      <c r="D67" s="210" t="s">
        <v>1485</v>
      </c>
      <c r="E67" s="205" t="s">
        <v>2476</v>
      </c>
      <c r="F67" s="179" t="s">
        <v>2463</v>
      </c>
      <c r="G67" s="214">
        <v>3853248.93</v>
      </c>
      <c r="H67" s="215">
        <v>9847171.209999999</v>
      </c>
      <c r="I67" s="214">
        <v>371849.5</v>
      </c>
      <c r="J67" s="214">
        <v>1420305.05</v>
      </c>
      <c r="K67" s="214">
        <v>617762.88</v>
      </c>
      <c r="L67" s="214">
        <v>10479.48</v>
      </c>
      <c r="M67" s="214">
        <v>59052.1</v>
      </c>
      <c r="N67" s="215">
        <v>-2063310.3999999985</v>
      </c>
    </row>
    <row r="68" spans="1:14" s="35" customFormat="1" ht="21" customHeight="1">
      <c r="A68" s="207">
        <v>67</v>
      </c>
      <c r="B68" s="207" t="s">
        <v>1466</v>
      </c>
      <c r="C68" s="211" t="s">
        <v>2589</v>
      </c>
      <c r="D68" s="210" t="s">
        <v>1467</v>
      </c>
      <c r="E68" s="205" t="s">
        <v>2590</v>
      </c>
      <c r="F68" s="179" t="s">
        <v>2463</v>
      </c>
      <c r="G68" s="214">
        <v>9107458.3499999996</v>
      </c>
      <c r="H68" s="215">
        <v>20275195.279999997</v>
      </c>
      <c r="I68" s="214">
        <v>3834645.01</v>
      </c>
      <c r="J68" s="214">
        <v>1525711.24</v>
      </c>
      <c r="K68" s="214">
        <v>1665855.13</v>
      </c>
      <c r="L68" s="214">
        <v>58863.54</v>
      </c>
      <c r="M68" s="214">
        <v>304342.84000000003</v>
      </c>
      <c r="N68" s="215">
        <v>-1316888.7099999972</v>
      </c>
    </row>
    <row r="69" spans="1:14" s="35" customFormat="1" ht="21" customHeight="1">
      <c r="A69" s="207">
        <v>68</v>
      </c>
      <c r="B69" s="207" t="s">
        <v>1001</v>
      </c>
      <c r="C69" s="205" t="s">
        <v>2591</v>
      </c>
      <c r="D69" s="210" t="s">
        <v>1002</v>
      </c>
      <c r="E69" s="205" t="s">
        <v>2592</v>
      </c>
      <c r="F69" s="179" t="s">
        <v>2463</v>
      </c>
      <c r="G69" s="214">
        <v>3553979.14</v>
      </c>
      <c r="H69" s="215">
        <v>7638868.5600000005</v>
      </c>
      <c r="I69" s="214">
        <v>819206.19000000006</v>
      </c>
      <c r="J69" s="214">
        <v>648745.91</v>
      </c>
      <c r="K69" s="214">
        <v>674674</v>
      </c>
      <c r="L69" s="214">
        <v>31681.58</v>
      </c>
      <c r="M69" s="214">
        <v>139075.01</v>
      </c>
      <c r="N69" s="215">
        <v>188735.76999999955</v>
      </c>
    </row>
    <row r="70" spans="1:14" s="35" customFormat="1" ht="21" customHeight="1">
      <c r="A70" s="207">
        <v>69</v>
      </c>
      <c r="B70" s="207" t="s">
        <v>783</v>
      </c>
      <c r="C70" s="205" t="s">
        <v>2593</v>
      </c>
      <c r="D70" s="210" t="s">
        <v>784</v>
      </c>
      <c r="E70" s="205" t="s">
        <v>2594</v>
      </c>
      <c r="F70" s="179" t="s">
        <v>2463</v>
      </c>
      <c r="G70" s="214">
        <v>4410015.26</v>
      </c>
      <c r="H70" s="215">
        <v>8936355.9199999962</v>
      </c>
      <c r="I70" s="214">
        <v>740292.48</v>
      </c>
      <c r="J70" s="214">
        <v>717010.59</v>
      </c>
      <c r="K70" s="214">
        <v>609968.22</v>
      </c>
      <c r="L70" s="214">
        <v>27181.759999999998</v>
      </c>
      <c r="M70" s="214">
        <v>133892.45000000001</v>
      </c>
      <c r="N70" s="215">
        <v>-432301.22999999672</v>
      </c>
    </row>
    <row r="71" spans="1:14" s="35" customFormat="1" ht="21" customHeight="1">
      <c r="A71" s="207">
        <v>70</v>
      </c>
      <c r="B71" s="207" t="s">
        <v>802</v>
      </c>
      <c r="C71" s="205" t="s">
        <v>2595</v>
      </c>
      <c r="D71" s="210" t="s">
        <v>803</v>
      </c>
      <c r="E71" s="205" t="s">
        <v>2596</v>
      </c>
      <c r="F71" s="179" t="s">
        <v>2463</v>
      </c>
      <c r="G71" s="214">
        <v>8513616.0500000007</v>
      </c>
      <c r="H71" s="215">
        <v>21087272.609999999</v>
      </c>
      <c r="I71" s="214">
        <v>1417498.5499999998</v>
      </c>
      <c r="J71" s="214">
        <v>1470586.65</v>
      </c>
      <c r="K71" s="214">
        <v>4284936.53</v>
      </c>
      <c r="L71" s="214">
        <v>63980.73</v>
      </c>
      <c r="M71" s="214">
        <v>110381.96</v>
      </c>
      <c r="N71" s="215">
        <v>-3881875.9900000021</v>
      </c>
    </row>
    <row r="72" spans="1:14" s="35" customFormat="1" ht="21" customHeight="1">
      <c r="A72" s="207">
        <v>71</v>
      </c>
      <c r="B72" s="207" t="s">
        <v>1469</v>
      </c>
      <c r="C72" s="205" t="s">
        <v>2597</v>
      </c>
      <c r="D72" s="210" t="s">
        <v>1470</v>
      </c>
      <c r="E72" s="205" t="s">
        <v>2598</v>
      </c>
      <c r="F72" s="179" t="s">
        <v>2463</v>
      </c>
      <c r="G72" s="214">
        <v>7424060.2999999998</v>
      </c>
      <c r="H72" s="215">
        <v>15850709.130000001</v>
      </c>
      <c r="I72" s="214">
        <v>2051239.02</v>
      </c>
      <c r="J72" s="214">
        <v>1282838</v>
      </c>
      <c r="K72" s="214">
        <v>1357850.63</v>
      </c>
      <c r="L72" s="214">
        <v>23812.43</v>
      </c>
      <c r="M72" s="214">
        <v>231086.25999999998</v>
      </c>
      <c r="N72" s="215">
        <v>-393506.75000000186</v>
      </c>
    </row>
    <row r="73" spans="1:14" s="35" customFormat="1" ht="21" customHeight="1">
      <c r="A73" s="207">
        <v>72</v>
      </c>
      <c r="B73" s="207" t="s">
        <v>1049</v>
      </c>
      <c r="C73" s="205" t="s">
        <v>2599</v>
      </c>
      <c r="D73" s="210" t="s">
        <v>1050</v>
      </c>
      <c r="E73" s="205" t="s">
        <v>2600</v>
      </c>
      <c r="F73" s="179" t="s">
        <v>2463</v>
      </c>
      <c r="G73" s="214">
        <v>4708909.91</v>
      </c>
      <c r="H73" s="215">
        <v>12820428.479999999</v>
      </c>
      <c r="I73" s="214">
        <v>706389.28</v>
      </c>
      <c r="J73" s="214">
        <v>836852.17</v>
      </c>
      <c r="K73" s="214">
        <v>734963.03</v>
      </c>
      <c r="L73" s="214">
        <v>34262.81</v>
      </c>
      <c r="M73" s="214">
        <v>134269.89000000001</v>
      </c>
      <c r="N73" s="215">
        <v>3032698.9800000023</v>
      </c>
    </row>
    <row r="74" spans="1:14" s="35" customFormat="1" ht="21" customHeight="1">
      <c r="A74" s="207">
        <v>73</v>
      </c>
      <c r="B74" s="207" t="s">
        <v>1511</v>
      </c>
      <c r="C74" s="205" t="s">
        <v>2601</v>
      </c>
      <c r="D74" s="210" t="s">
        <v>1512</v>
      </c>
      <c r="E74" s="205" t="s">
        <v>2602</v>
      </c>
      <c r="F74" s="179" t="s">
        <v>2463</v>
      </c>
      <c r="G74" s="214">
        <v>6730151.0099999998</v>
      </c>
      <c r="H74" s="215">
        <v>12586633.859999999</v>
      </c>
      <c r="I74" s="214">
        <v>1065839.94</v>
      </c>
      <c r="J74" s="214">
        <v>1125595.82</v>
      </c>
      <c r="K74" s="214">
        <v>1025950.51</v>
      </c>
      <c r="L74" s="214">
        <v>41318.870000000003</v>
      </c>
      <c r="M74" s="214">
        <v>131894.97</v>
      </c>
      <c r="N74" s="215">
        <v>147210.6799999997</v>
      </c>
    </row>
    <row r="75" spans="1:14" s="35" customFormat="1" ht="21" customHeight="1">
      <c r="A75" s="207">
        <v>74</v>
      </c>
      <c r="B75" s="207" t="s">
        <v>1588</v>
      </c>
      <c r="C75" s="205" t="s">
        <v>2603</v>
      </c>
      <c r="D75" s="210" t="s">
        <v>1589</v>
      </c>
      <c r="E75" s="205" t="s">
        <v>2604</v>
      </c>
      <c r="F75" s="179" t="s">
        <v>2463</v>
      </c>
      <c r="G75" s="214">
        <v>13264438.849999998</v>
      </c>
      <c r="H75" s="215">
        <v>26518198.200000003</v>
      </c>
      <c r="I75" s="214">
        <v>2485873.9200000004</v>
      </c>
      <c r="J75" s="214">
        <v>2200783.91</v>
      </c>
      <c r="K75" s="214">
        <v>2323761.4900000002</v>
      </c>
      <c r="L75" s="214">
        <v>82073.03</v>
      </c>
      <c r="M75" s="214">
        <v>338623.58</v>
      </c>
      <c r="N75" s="215">
        <v>1368267.7199999914</v>
      </c>
    </row>
    <row r="76" spans="1:14" s="35" customFormat="1" ht="21" customHeight="1">
      <c r="A76" s="207">
        <v>75</v>
      </c>
      <c r="B76" s="207" t="s">
        <v>1010</v>
      </c>
      <c r="C76" s="205" t="s">
        <v>2605</v>
      </c>
      <c r="D76" s="210" t="s">
        <v>1011</v>
      </c>
      <c r="E76" s="205" t="s">
        <v>2606</v>
      </c>
      <c r="F76" s="179" t="s">
        <v>2463</v>
      </c>
      <c r="G76" s="214">
        <v>3521357.69</v>
      </c>
      <c r="H76" s="215">
        <v>8957208.7799999993</v>
      </c>
      <c r="I76" s="214">
        <v>688349.27</v>
      </c>
      <c r="J76" s="214">
        <v>729229.73</v>
      </c>
      <c r="K76" s="214">
        <v>876510.96</v>
      </c>
      <c r="L76" s="214">
        <v>52703.08</v>
      </c>
      <c r="M76" s="214">
        <v>154787.96</v>
      </c>
      <c r="N76" s="215">
        <v>-33796.839999999851</v>
      </c>
    </row>
    <row r="77" spans="1:14" s="35" customFormat="1" ht="21" customHeight="1">
      <c r="A77" s="207">
        <v>76</v>
      </c>
      <c r="B77" s="207" t="s">
        <v>1099</v>
      </c>
      <c r="C77" s="205" t="s">
        <v>2607</v>
      </c>
      <c r="D77" s="210" t="s">
        <v>1100</v>
      </c>
      <c r="E77" s="205" t="s">
        <v>2608</v>
      </c>
      <c r="F77" s="179" t="s">
        <v>2463</v>
      </c>
      <c r="G77" s="214">
        <v>7626791.2200000007</v>
      </c>
      <c r="H77" s="215">
        <v>12730925.059999997</v>
      </c>
      <c r="I77" s="214">
        <v>895780.45</v>
      </c>
      <c r="J77" s="214">
        <v>1118416.26</v>
      </c>
      <c r="K77" s="214">
        <v>1190995.29</v>
      </c>
      <c r="L77" s="214">
        <v>50216.9</v>
      </c>
      <c r="M77" s="214">
        <v>77665.509999999995</v>
      </c>
      <c r="N77" s="215">
        <v>1931852.3100000042</v>
      </c>
    </row>
    <row r="78" spans="1:14" s="35" customFormat="1" ht="21" customHeight="1">
      <c r="A78" s="207">
        <v>77</v>
      </c>
      <c r="B78" s="207" t="s">
        <v>1190</v>
      </c>
      <c r="C78" s="205" t="s">
        <v>2609</v>
      </c>
      <c r="D78" s="210" t="s">
        <v>1191</v>
      </c>
      <c r="E78" s="205" t="s">
        <v>2610</v>
      </c>
      <c r="F78" s="179" t="s">
        <v>2463</v>
      </c>
      <c r="G78" s="214">
        <v>3433251.0500000003</v>
      </c>
      <c r="H78" s="215">
        <v>8596654.0100000016</v>
      </c>
      <c r="I78" s="214">
        <v>635991.04000000004</v>
      </c>
      <c r="J78" s="214">
        <v>623440.64000000001</v>
      </c>
      <c r="K78" s="214">
        <v>710368.81</v>
      </c>
      <c r="L78" s="214">
        <v>23596.560000000001</v>
      </c>
      <c r="M78" s="214">
        <v>62903.3</v>
      </c>
      <c r="N78" s="215">
        <v>-1059618.6500000013</v>
      </c>
    </row>
    <row r="79" spans="1:14" s="35" customFormat="1" ht="21" customHeight="1">
      <c r="A79" s="207">
        <v>78</v>
      </c>
      <c r="B79" s="207" t="s">
        <v>1035</v>
      </c>
      <c r="C79" s="205" t="s">
        <v>2611</v>
      </c>
      <c r="D79" s="210" t="s">
        <v>1036</v>
      </c>
      <c r="E79" s="205" t="s">
        <v>2612</v>
      </c>
      <c r="F79" s="179" t="s">
        <v>2463</v>
      </c>
      <c r="G79" s="214">
        <v>4169720.1999999997</v>
      </c>
      <c r="H79" s="215">
        <v>9353861.0599999987</v>
      </c>
      <c r="I79" s="214">
        <v>839864.4</v>
      </c>
      <c r="J79" s="214">
        <v>717868.88</v>
      </c>
      <c r="K79" s="214">
        <v>669371.68000000005</v>
      </c>
      <c r="L79" s="214">
        <v>33875.629999999997</v>
      </c>
      <c r="M79" s="214">
        <v>112141.28</v>
      </c>
      <c r="N79" s="215">
        <v>-935515.22999999858</v>
      </c>
    </row>
    <row r="80" spans="1:14" s="35" customFormat="1" ht="21" customHeight="1">
      <c r="A80" s="207">
        <v>79</v>
      </c>
      <c r="B80" s="207" t="s">
        <v>1363</v>
      </c>
      <c r="C80" s="205" t="s">
        <v>2613</v>
      </c>
      <c r="D80" s="210" t="s">
        <v>1364</v>
      </c>
      <c r="E80" s="205" t="s">
        <v>2614</v>
      </c>
      <c r="F80" s="179" t="s">
        <v>2463</v>
      </c>
      <c r="G80" s="214">
        <v>8772206.3499999996</v>
      </c>
      <c r="H80" s="215">
        <v>17389684.080000002</v>
      </c>
      <c r="I80" s="214">
        <v>1235109.43</v>
      </c>
      <c r="J80" s="214">
        <v>1296678.92</v>
      </c>
      <c r="K80" s="214">
        <v>1168404.72</v>
      </c>
      <c r="L80" s="214">
        <v>46862.09</v>
      </c>
      <c r="M80" s="214">
        <v>293234.89</v>
      </c>
      <c r="N80" s="215">
        <v>255316.23999999836</v>
      </c>
    </row>
    <row r="81" spans="1:14" s="35" customFormat="1" ht="21" customHeight="1">
      <c r="A81" s="207">
        <v>80</v>
      </c>
      <c r="B81" s="207" t="s">
        <v>715</v>
      </c>
      <c r="C81" s="205" t="s">
        <v>2615</v>
      </c>
      <c r="D81" s="210" t="s">
        <v>716</v>
      </c>
      <c r="E81" s="205" t="s">
        <v>2616</v>
      </c>
      <c r="F81" s="179" t="s">
        <v>2463</v>
      </c>
      <c r="G81" s="214">
        <v>0</v>
      </c>
      <c r="H81" s="215">
        <v>32185184.270000003</v>
      </c>
      <c r="I81" s="214">
        <v>2066440.19</v>
      </c>
      <c r="J81" s="214">
        <v>0</v>
      </c>
      <c r="K81" s="214">
        <v>2218676.56</v>
      </c>
      <c r="L81" s="214">
        <v>115648.28</v>
      </c>
      <c r="M81" s="214">
        <v>176888.81</v>
      </c>
      <c r="N81" s="215">
        <v>781903.04999999702</v>
      </c>
    </row>
    <row r="82" spans="1:14" s="35" customFormat="1" ht="21" customHeight="1">
      <c r="A82" s="207">
        <v>81</v>
      </c>
      <c r="B82" s="207" t="s">
        <v>1165</v>
      </c>
      <c r="C82" s="205" t="s">
        <v>2617</v>
      </c>
      <c r="D82" s="210" t="s">
        <v>1166</v>
      </c>
      <c r="E82" s="205" t="s">
        <v>2618</v>
      </c>
      <c r="F82" s="179" t="s">
        <v>2463</v>
      </c>
      <c r="G82" s="214">
        <v>0</v>
      </c>
      <c r="H82" s="215">
        <v>23068726.790000003</v>
      </c>
      <c r="I82" s="214">
        <v>1654788.4000000001</v>
      </c>
      <c r="J82" s="214">
        <v>0</v>
      </c>
      <c r="K82" s="214">
        <v>1324440.8899999999</v>
      </c>
      <c r="L82" s="214">
        <v>52802.94</v>
      </c>
      <c r="M82" s="214">
        <v>206240.55</v>
      </c>
      <c r="N82" s="215">
        <v>1243048.1199999973</v>
      </c>
    </row>
    <row r="83" spans="1:14" s="35" customFormat="1" ht="21" customHeight="1">
      <c r="A83" s="207">
        <v>82</v>
      </c>
      <c r="B83" s="207" t="s">
        <v>816</v>
      </c>
      <c r="C83" s="211" t="s">
        <v>2619</v>
      </c>
      <c r="D83" s="210" t="s">
        <v>817</v>
      </c>
      <c r="E83" s="205" t="s">
        <v>2620</v>
      </c>
      <c r="F83" s="179" t="s">
        <v>2463</v>
      </c>
      <c r="G83" s="214">
        <v>8299648.9199999999</v>
      </c>
      <c r="H83" s="215">
        <v>12680356.699999999</v>
      </c>
      <c r="I83" s="214">
        <v>1564074.1700000002</v>
      </c>
      <c r="J83" s="214">
        <v>420120.9</v>
      </c>
      <c r="K83" s="214">
        <v>621397.92000000004</v>
      </c>
      <c r="L83" s="214">
        <v>33559</v>
      </c>
      <c r="M83" s="214">
        <v>361590.31</v>
      </c>
      <c r="N83" s="215">
        <v>2366391.9800000004</v>
      </c>
    </row>
    <row r="84" spans="1:14" s="35" customFormat="1" ht="21" customHeight="1">
      <c r="A84" s="207">
        <v>83</v>
      </c>
      <c r="B84" s="207" t="s">
        <v>1197</v>
      </c>
      <c r="C84" s="205" t="s">
        <v>2621</v>
      </c>
      <c r="D84" s="210" t="s">
        <v>1198</v>
      </c>
      <c r="E84" s="205" t="s">
        <v>2622</v>
      </c>
      <c r="F84" s="179" t="s">
        <v>2463</v>
      </c>
      <c r="G84" s="214">
        <v>0</v>
      </c>
      <c r="H84" s="215">
        <v>26889471.340000004</v>
      </c>
      <c r="I84" s="214">
        <v>1769000.7</v>
      </c>
      <c r="J84" s="214">
        <v>123592.12</v>
      </c>
      <c r="K84" s="214">
        <v>1434168.5</v>
      </c>
      <c r="L84" s="214">
        <v>93881.13</v>
      </c>
      <c r="M84" s="214">
        <v>143580.25999999998</v>
      </c>
      <c r="N84" s="215">
        <v>389688.46999999881</v>
      </c>
    </row>
    <row r="85" spans="1:14" s="35" customFormat="1" ht="21" customHeight="1">
      <c r="A85" s="207">
        <v>84</v>
      </c>
      <c r="B85" s="207" t="s">
        <v>1227</v>
      </c>
      <c r="C85" s="205" t="s">
        <v>2623</v>
      </c>
      <c r="D85" s="210" t="s">
        <v>1228</v>
      </c>
      <c r="E85" s="205" t="s">
        <v>2624</v>
      </c>
      <c r="F85" s="179" t="s">
        <v>2463</v>
      </c>
      <c r="G85" s="214">
        <v>6772117.7599999998</v>
      </c>
      <c r="H85" s="215">
        <v>15696695.349999998</v>
      </c>
      <c r="I85" s="214">
        <v>1668753.8099999998</v>
      </c>
      <c r="J85" s="214">
        <v>1282148.52</v>
      </c>
      <c r="K85" s="214">
        <v>1419956.26</v>
      </c>
      <c r="L85" s="214">
        <v>52374.86</v>
      </c>
      <c r="M85" s="214">
        <v>152807.74000000002</v>
      </c>
      <c r="N85" s="215">
        <v>-924225.56999999844</v>
      </c>
    </row>
    <row r="86" spans="1:14" s="35" customFormat="1" ht="21" customHeight="1">
      <c r="A86" s="207">
        <v>85</v>
      </c>
      <c r="B86" s="207" t="s">
        <v>436</v>
      </c>
      <c r="C86" s="205" t="s">
        <v>2625</v>
      </c>
      <c r="D86" s="210" t="s">
        <v>437</v>
      </c>
      <c r="E86" s="205" t="s">
        <v>2522</v>
      </c>
      <c r="F86" s="179" t="s">
        <v>2463</v>
      </c>
      <c r="G86" s="214">
        <v>2299854.21</v>
      </c>
      <c r="H86" s="215">
        <v>4756314.4799999986</v>
      </c>
      <c r="I86" s="214">
        <v>404525.41</v>
      </c>
      <c r="J86" s="214">
        <v>406669.1</v>
      </c>
      <c r="K86" s="214">
        <v>338894.87</v>
      </c>
      <c r="L86" s="214">
        <v>9014.2199999999993</v>
      </c>
      <c r="M86" s="214">
        <v>90619.520000000004</v>
      </c>
      <c r="N86" s="215">
        <v>-183495.24999999814</v>
      </c>
    </row>
    <row r="87" spans="1:14" s="35" customFormat="1" ht="21" customHeight="1">
      <c r="A87" s="207">
        <v>86</v>
      </c>
      <c r="B87" s="207" t="s">
        <v>671</v>
      </c>
      <c r="C87" s="205" t="s">
        <v>2626</v>
      </c>
      <c r="D87" s="210" t="s">
        <v>672</v>
      </c>
      <c r="E87" s="205" t="s">
        <v>2627</v>
      </c>
      <c r="F87" s="179" t="s">
        <v>2463</v>
      </c>
      <c r="G87" s="214">
        <v>0</v>
      </c>
      <c r="H87" s="215">
        <v>19111785.289999999</v>
      </c>
      <c r="I87" s="214">
        <v>1139058.6800000002</v>
      </c>
      <c r="J87" s="214">
        <v>0</v>
      </c>
      <c r="K87" s="214">
        <v>1253347.29</v>
      </c>
      <c r="L87" s="214">
        <v>58894.96</v>
      </c>
      <c r="M87" s="214">
        <v>160358.43</v>
      </c>
      <c r="N87" s="215">
        <v>128686.53000000119</v>
      </c>
    </row>
    <row r="88" spans="1:14" s="35" customFormat="1" ht="21" customHeight="1">
      <c r="A88" s="207">
        <v>87</v>
      </c>
      <c r="B88" s="207" t="s">
        <v>995</v>
      </c>
      <c r="C88" s="205" t="s">
        <v>2628</v>
      </c>
      <c r="D88" s="210" t="s">
        <v>996</v>
      </c>
      <c r="E88" s="205" t="s">
        <v>2629</v>
      </c>
      <c r="F88" s="179" t="s">
        <v>2463</v>
      </c>
      <c r="G88" s="214">
        <v>12439870.939999999</v>
      </c>
      <c r="H88" s="215">
        <v>22593588.479999997</v>
      </c>
      <c r="I88" s="214">
        <v>2125054.4499999997</v>
      </c>
      <c r="J88" s="214">
        <v>1985524.89</v>
      </c>
      <c r="K88" s="214">
        <v>2153391.9700000002</v>
      </c>
      <c r="L88" s="214">
        <v>80142.149999999994</v>
      </c>
      <c r="M88" s="214">
        <v>128144.59</v>
      </c>
      <c r="N88" s="215">
        <v>342727.74000000209</v>
      </c>
    </row>
    <row r="89" spans="1:14" s="35" customFormat="1" ht="21" customHeight="1">
      <c r="A89" s="207">
        <v>88</v>
      </c>
      <c r="B89" s="207" t="s">
        <v>1237</v>
      </c>
      <c r="C89" s="205" t="s">
        <v>2630</v>
      </c>
      <c r="D89" s="210" t="s">
        <v>1238</v>
      </c>
      <c r="E89" s="205" t="s">
        <v>2631</v>
      </c>
      <c r="F89" s="179" t="s">
        <v>2463</v>
      </c>
      <c r="G89" s="214">
        <v>6668186.25</v>
      </c>
      <c r="H89" s="215">
        <v>15894026.560000004</v>
      </c>
      <c r="I89" s="214">
        <v>1986258.88</v>
      </c>
      <c r="J89" s="214">
        <v>1110334.94</v>
      </c>
      <c r="K89" s="214">
        <v>1265617.05</v>
      </c>
      <c r="L89" s="214">
        <v>56332.38</v>
      </c>
      <c r="M89" s="214">
        <v>77488.960000000006</v>
      </c>
      <c r="N89" s="215">
        <v>-1415590.4000000041</v>
      </c>
    </row>
    <row r="90" spans="1:14" s="35" customFormat="1" ht="21" customHeight="1">
      <c r="A90" s="207">
        <v>89</v>
      </c>
      <c r="B90" s="207" t="s">
        <v>1316</v>
      </c>
      <c r="C90" s="205" t="s">
        <v>2632</v>
      </c>
      <c r="D90" s="210" t="s">
        <v>1317</v>
      </c>
      <c r="E90" s="205" t="s">
        <v>2633</v>
      </c>
      <c r="F90" s="179" t="s">
        <v>2463</v>
      </c>
      <c r="G90" s="214">
        <v>9543858.379999999</v>
      </c>
      <c r="H90" s="215">
        <v>19876311.940000001</v>
      </c>
      <c r="I90" s="214">
        <v>1542694.49</v>
      </c>
      <c r="J90" s="214">
        <v>1528761.21</v>
      </c>
      <c r="K90" s="214">
        <v>1347677.91</v>
      </c>
      <c r="L90" s="214">
        <v>79457.460000000006</v>
      </c>
      <c r="M90" s="214">
        <v>152498.01999999999</v>
      </c>
      <c r="N90" s="215">
        <v>-1119142.0800000019</v>
      </c>
    </row>
    <row r="91" spans="1:14" s="35" customFormat="1" ht="21" customHeight="1">
      <c r="A91" s="207">
        <v>91</v>
      </c>
      <c r="B91" s="207" t="s">
        <v>495</v>
      </c>
      <c r="C91" s="205" t="s">
        <v>2634</v>
      </c>
      <c r="D91" s="210" t="s">
        <v>496</v>
      </c>
      <c r="E91" s="205" t="s">
        <v>2635</v>
      </c>
      <c r="F91" s="179" t="s">
        <v>2463</v>
      </c>
      <c r="G91" s="214">
        <v>2325957.59</v>
      </c>
      <c r="H91" s="215">
        <v>6585307.3799999999</v>
      </c>
      <c r="I91" s="214">
        <v>472393.87</v>
      </c>
      <c r="J91" s="214">
        <v>427661.15</v>
      </c>
      <c r="K91" s="214">
        <v>412999.48</v>
      </c>
      <c r="L91" s="214">
        <v>18784.75</v>
      </c>
      <c r="M91" s="214">
        <v>73102.62</v>
      </c>
      <c r="N91" s="215">
        <v>-1975882.5899999999</v>
      </c>
    </row>
    <row r="92" spans="1:14" s="35" customFormat="1" ht="21" customHeight="1">
      <c r="A92" s="207">
        <v>92</v>
      </c>
      <c r="B92" s="207" t="s">
        <v>521</v>
      </c>
      <c r="C92" s="205" t="s">
        <v>2636</v>
      </c>
      <c r="D92" s="210" t="s">
        <v>522</v>
      </c>
      <c r="E92" s="205" t="s">
        <v>2637</v>
      </c>
      <c r="F92" s="179" t="s">
        <v>2463</v>
      </c>
      <c r="G92" s="214">
        <v>0</v>
      </c>
      <c r="H92" s="215">
        <v>23793624.649999999</v>
      </c>
      <c r="I92" s="214">
        <v>1448034.59</v>
      </c>
      <c r="J92" s="214">
        <v>0</v>
      </c>
      <c r="K92" s="214">
        <v>1513374.79</v>
      </c>
      <c r="L92" s="214">
        <v>72947.81</v>
      </c>
      <c r="M92" s="214">
        <v>235633.4</v>
      </c>
      <c r="N92" s="215">
        <v>689918.26000000164</v>
      </c>
    </row>
    <row r="93" spans="1:14" s="35" customFormat="1" ht="21" customHeight="1">
      <c r="A93" s="207">
        <v>93</v>
      </c>
      <c r="B93" s="207" t="s">
        <v>1425</v>
      </c>
      <c r="C93" s="205" t="s">
        <v>2638</v>
      </c>
      <c r="D93" s="210" t="s">
        <v>1426</v>
      </c>
      <c r="E93" s="205" t="s">
        <v>2639</v>
      </c>
      <c r="F93" s="179" t="s">
        <v>2463</v>
      </c>
      <c r="G93" s="214">
        <v>0</v>
      </c>
      <c r="H93" s="215">
        <v>17424744.84</v>
      </c>
      <c r="I93" s="214">
        <v>1402204.57</v>
      </c>
      <c r="J93" s="214">
        <v>0</v>
      </c>
      <c r="K93" s="214">
        <v>1088141.3</v>
      </c>
      <c r="L93" s="214">
        <v>41509.279999999999</v>
      </c>
      <c r="M93" s="214">
        <v>268192.82</v>
      </c>
      <c r="N93" s="215">
        <v>12007.640000000596</v>
      </c>
    </row>
    <row r="94" spans="1:14" s="35" customFormat="1" ht="21" customHeight="1">
      <c r="A94" s="207">
        <v>94</v>
      </c>
      <c r="B94" s="207" t="s">
        <v>765</v>
      </c>
      <c r="C94" s="205" t="s">
        <v>2640</v>
      </c>
      <c r="D94" s="210" t="s">
        <v>766</v>
      </c>
      <c r="E94" s="205" t="s">
        <v>2641</v>
      </c>
      <c r="F94" s="179" t="s">
        <v>2463</v>
      </c>
      <c r="G94" s="214">
        <v>3660961.6599999997</v>
      </c>
      <c r="H94" s="215">
        <v>6596276.959999999</v>
      </c>
      <c r="I94" s="214">
        <v>532535.64</v>
      </c>
      <c r="J94" s="214">
        <v>543768.84</v>
      </c>
      <c r="K94" s="214">
        <v>414729.08</v>
      </c>
      <c r="L94" s="214">
        <v>25900.080000000002</v>
      </c>
      <c r="M94" s="214">
        <v>90252.560000000012</v>
      </c>
      <c r="N94" s="215">
        <v>187077.8200000003</v>
      </c>
    </row>
    <row r="95" spans="1:14" s="35" customFormat="1" ht="21" customHeight="1">
      <c r="A95" s="207">
        <v>95</v>
      </c>
      <c r="B95" s="207" t="s">
        <v>1136</v>
      </c>
      <c r="C95" s="205" t="s">
        <v>2642</v>
      </c>
      <c r="D95" s="210" t="s">
        <v>1137</v>
      </c>
      <c r="E95" s="205" t="s">
        <v>2643</v>
      </c>
      <c r="F95" s="179" t="s">
        <v>2463</v>
      </c>
      <c r="G95" s="214">
        <v>0</v>
      </c>
      <c r="H95" s="215">
        <v>24444105.16</v>
      </c>
      <c r="I95" s="214">
        <v>1307673.47</v>
      </c>
      <c r="J95" s="214">
        <v>0</v>
      </c>
      <c r="K95" s="214">
        <v>1666513.2</v>
      </c>
      <c r="L95" s="214">
        <v>72945.02</v>
      </c>
      <c r="M95" s="214">
        <v>123705.86000000002</v>
      </c>
      <c r="N95" s="215">
        <v>-9310704.8300000001</v>
      </c>
    </row>
    <row r="96" spans="1:14" s="35" customFormat="1" ht="21" customHeight="1">
      <c r="A96" s="207">
        <v>96</v>
      </c>
      <c r="B96" s="207" t="s">
        <v>1541</v>
      </c>
      <c r="C96" s="205" t="s">
        <v>2644</v>
      </c>
      <c r="D96" s="210" t="s">
        <v>1542</v>
      </c>
      <c r="E96" s="205" t="s">
        <v>2645</v>
      </c>
      <c r="F96" s="179" t="s">
        <v>2463</v>
      </c>
      <c r="G96" s="214">
        <v>5557877.9199999999</v>
      </c>
      <c r="H96" s="215">
        <v>12080463.450000001</v>
      </c>
      <c r="I96" s="214">
        <v>1011904.74</v>
      </c>
      <c r="J96" s="214">
        <v>1017140.79</v>
      </c>
      <c r="K96" s="214">
        <v>966560.92</v>
      </c>
      <c r="L96" s="214">
        <v>53796.29</v>
      </c>
      <c r="M96" s="214">
        <v>65469.1</v>
      </c>
      <c r="N96" s="215">
        <v>-6320655.120000001</v>
      </c>
    </row>
    <row r="97" spans="1:14" s="35" customFormat="1" ht="21" customHeight="1">
      <c r="A97" s="207">
        <v>97</v>
      </c>
      <c r="B97" s="207" t="s">
        <v>1520</v>
      </c>
      <c r="C97" s="205" t="s">
        <v>2646</v>
      </c>
      <c r="D97" s="210" t="s">
        <v>1521</v>
      </c>
      <c r="E97" s="205" t="s">
        <v>2647</v>
      </c>
      <c r="F97" s="179" t="s">
        <v>2463</v>
      </c>
      <c r="G97" s="214">
        <v>8860301.4699999988</v>
      </c>
      <c r="H97" s="215">
        <v>18285257.449999999</v>
      </c>
      <c r="I97" s="214">
        <v>1780488.9300000002</v>
      </c>
      <c r="J97" s="214">
        <v>1540967.39</v>
      </c>
      <c r="K97" s="214">
        <v>1467607.78</v>
      </c>
      <c r="L97" s="214">
        <v>65922.13</v>
      </c>
      <c r="M97" s="214">
        <v>115084.74</v>
      </c>
      <c r="N97" s="215">
        <v>-708710.69999999925</v>
      </c>
    </row>
    <row r="98" spans="1:14" s="35" customFormat="1" ht="21" customHeight="1">
      <c r="A98" s="207">
        <v>98</v>
      </c>
      <c r="B98" s="207" t="s">
        <v>2648</v>
      </c>
      <c r="C98" s="205" t="s">
        <v>2649</v>
      </c>
      <c r="D98" s="210" t="s">
        <v>2650</v>
      </c>
      <c r="E98" s="205" t="s">
        <v>2560</v>
      </c>
      <c r="F98" s="179" t="s">
        <v>2487</v>
      </c>
      <c r="G98" s="214">
        <v>0</v>
      </c>
      <c r="H98" s="215">
        <v>318771.70999999996</v>
      </c>
      <c r="I98" s="214">
        <v>47821.84</v>
      </c>
      <c r="J98" s="214">
        <v>0</v>
      </c>
      <c r="K98" s="214">
        <v>92830.64</v>
      </c>
      <c r="L98" s="214">
        <v>0</v>
      </c>
      <c r="M98" s="214">
        <v>2399</v>
      </c>
      <c r="N98" s="215">
        <v>3473715.6500000004</v>
      </c>
    </row>
    <row r="99" spans="1:14" s="35" customFormat="1" ht="21" customHeight="1">
      <c r="A99" s="207">
        <v>99</v>
      </c>
      <c r="B99" s="207" t="s">
        <v>1415</v>
      </c>
      <c r="C99" s="205" t="s">
        <v>2651</v>
      </c>
      <c r="D99" s="210" t="s">
        <v>1416</v>
      </c>
      <c r="E99" s="205" t="s">
        <v>2652</v>
      </c>
      <c r="F99" s="179" t="s">
        <v>2463</v>
      </c>
      <c r="G99" s="214">
        <v>0</v>
      </c>
      <c r="H99" s="215">
        <v>12193087.34</v>
      </c>
      <c r="I99" s="214">
        <v>834474.78</v>
      </c>
      <c r="J99" s="214">
        <v>0</v>
      </c>
      <c r="K99" s="214">
        <v>676293.73</v>
      </c>
      <c r="L99" s="214">
        <v>38327.040000000001</v>
      </c>
      <c r="M99" s="214">
        <v>84588.82</v>
      </c>
      <c r="N99" s="215">
        <v>825427.80999999866</v>
      </c>
    </row>
    <row r="100" spans="1:14" s="35" customFormat="1" ht="21" customHeight="1">
      <c r="A100" s="207">
        <v>100</v>
      </c>
      <c r="B100" s="207" t="s">
        <v>980</v>
      </c>
      <c r="C100" s="205" t="s">
        <v>2653</v>
      </c>
      <c r="D100" s="210" t="s">
        <v>981</v>
      </c>
      <c r="E100" s="205" t="s">
        <v>2654</v>
      </c>
      <c r="F100" s="179" t="s">
        <v>2463</v>
      </c>
      <c r="G100" s="214">
        <v>3088626.58</v>
      </c>
      <c r="H100" s="215">
        <v>5968422.2699999986</v>
      </c>
      <c r="I100" s="214">
        <v>857115.98</v>
      </c>
      <c r="J100" s="214">
        <v>489047.46</v>
      </c>
      <c r="K100" s="214">
        <v>494507.1</v>
      </c>
      <c r="L100" s="214">
        <v>26224.59</v>
      </c>
      <c r="M100" s="214">
        <v>136287.02000000002</v>
      </c>
      <c r="N100" s="215">
        <v>76576.750000000931</v>
      </c>
    </row>
    <row r="101" spans="1:14" s="35" customFormat="1" ht="21" customHeight="1">
      <c r="A101" s="207">
        <v>101</v>
      </c>
      <c r="B101" s="207" t="s">
        <v>1117</v>
      </c>
      <c r="C101" s="211" t="s">
        <v>2655</v>
      </c>
      <c r="D101" s="210" t="s">
        <v>1118</v>
      </c>
      <c r="E101" s="205" t="s">
        <v>2656</v>
      </c>
      <c r="F101" s="179" t="s">
        <v>2463</v>
      </c>
      <c r="G101" s="214">
        <v>4087428.37</v>
      </c>
      <c r="H101" s="215">
        <v>7891944.5000000019</v>
      </c>
      <c r="I101" s="214">
        <v>986787.49</v>
      </c>
      <c r="J101" s="214">
        <v>638548.77</v>
      </c>
      <c r="K101" s="214">
        <v>664954.22</v>
      </c>
      <c r="L101" s="214">
        <v>28908.53</v>
      </c>
      <c r="M101" s="214">
        <v>100562.16</v>
      </c>
      <c r="N101" s="215">
        <v>-177644.33000000101</v>
      </c>
    </row>
    <row r="102" spans="1:14" s="35" customFormat="1" ht="21" customHeight="1">
      <c r="A102" s="207">
        <v>102</v>
      </c>
      <c r="B102" s="207" t="s">
        <v>1244</v>
      </c>
      <c r="C102" s="205" t="s">
        <v>2657</v>
      </c>
      <c r="D102" s="210" t="s">
        <v>1245</v>
      </c>
      <c r="E102" s="205" t="s">
        <v>2658</v>
      </c>
      <c r="F102" s="179" t="s">
        <v>2463</v>
      </c>
      <c r="G102" s="214">
        <v>10842666.84</v>
      </c>
      <c r="H102" s="215">
        <v>14126058.290000001</v>
      </c>
      <c r="I102" s="214">
        <v>1478275.51</v>
      </c>
      <c r="J102" s="214">
        <v>1105591.33</v>
      </c>
      <c r="K102" s="214">
        <v>1458812.51</v>
      </c>
      <c r="L102" s="214">
        <v>76309.33</v>
      </c>
      <c r="M102" s="214">
        <v>87160.709999999992</v>
      </c>
      <c r="N102" s="215">
        <v>3579644.24</v>
      </c>
    </row>
    <row r="103" spans="1:14" s="35" customFormat="1" ht="21" customHeight="1">
      <c r="A103" s="207">
        <v>103</v>
      </c>
      <c r="B103" s="207" t="s">
        <v>1207</v>
      </c>
      <c r="C103" s="205" t="s">
        <v>2659</v>
      </c>
      <c r="D103" s="210" t="s">
        <v>1208</v>
      </c>
      <c r="E103" s="205" t="s">
        <v>2660</v>
      </c>
      <c r="F103" s="179" t="s">
        <v>2463</v>
      </c>
      <c r="G103" s="214">
        <v>3760834.87</v>
      </c>
      <c r="H103" s="215">
        <v>7311697.5499999989</v>
      </c>
      <c r="I103" s="214">
        <v>439876.31</v>
      </c>
      <c r="J103" s="214">
        <v>635941.73</v>
      </c>
      <c r="K103" s="214">
        <v>714706.24</v>
      </c>
      <c r="L103" s="214">
        <v>30619.72</v>
      </c>
      <c r="M103" s="214">
        <v>71277.48000000001</v>
      </c>
      <c r="N103" s="215">
        <v>719704.57000000123</v>
      </c>
    </row>
    <row r="104" spans="1:14" s="35" customFormat="1" ht="21" customHeight="1">
      <c r="A104" s="207">
        <v>109</v>
      </c>
      <c r="B104" s="207" t="s">
        <v>1066</v>
      </c>
      <c r="C104" s="205" t="s">
        <v>2661</v>
      </c>
      <c r="D104" s="210" t="s">
        <v>1067</v>
      </c>
      <c r="E104" s="205" t="s">
        <v>2662</v>
      </c>
      <c r="F104" s="179" t="s">
        <v>2463</v>
      </c>
      <c r="G104" s="214">
        <v>1311298.3999999999</v>
      </c>
      <c r="H104" s="215">
        <v>1038466.7</v>
      </c>
      <c r="I104" s="214">
        <v>194044.15</v>
      </c>
      <c r="J104" s="214">
        <v>212484.62</v>
      </c>
      <c r="K104" s="214">
        <v>215427.98</v>
      </c>
      <c r="L104" s="214">
        <v>10661.21</v>
      </c>
      <c r="M104" s="214">
        <v>62077.79</v>
      </c>
      <c r="N104" s="215">
        <v>1211869.5299999996</v>
      </c>
    </row>
    <row r="105" spans="1:14" s="35" customFormat="1" ht="21" customHeight="1">
      <c r="A105" s="207">
        <v>111</v>
      </c>
      <c r="B105" s="207" t="s">
        <v>823</v>
      </c>
      <c r="C105" s="211" t="s">
        <v>2663</v>
      </c>
      <c r="D105" s="210" t="s">
        <v>824</v>
      </c>
      <c r="E105" s="205" t="s">
        <v>2664</v>
      </c>
      <c r="F105" s="179" t="s">
        <v>2463</v>
      </c>
      <c r="G105" s="214">
        <v>0</v>
      </c>
      <c r="H105" s="215">
        <v>21420820.719999999</v>
      </c>
      <c r="I105" s="214">
        <v>1510030.6199999999</v>
      </c>
      <c r="J105" s="214">
        <v>0</v>
      </c>
      <c r="K105" s="214">
        <v>1205254.73</v>
      </c>
      <c r="L105" s="214">
        <v>47932.27</v>
      </c>
      <c r="M105" s="214">
        <v>95831.76</v>
      </c>
      <c r="N105" s="215">
        <v>1197676.9399999976</v>
      </c>
    </row>
    <row r="106" spans="1:14" s="35" customFormat="1" ht="21" customHeight="1">
      <c r="A106" s="207">
        <v>112</v>
      </c>
      <c r="B106" s="207" t="s">
        <v>1644</v>
      </c>
      <c r="C106" s="205" t="s">
        <v>2665</v>
      </c>
      <c r="D106" s="210" t="s">
        <v>1645</v>
      </c>
      <c r="E106" s="205" t="s">
        <v>2478</v>
      </c>
      <c r="F106" s="179" t="s">
        <v>2463</v>
      </c>
      <c r="G106" s="214">
        <v>2867667.52</v>
      </c>
      <c r="H106" s="215">
        <v>5201295.7500000009</v>
      </c>
      <c r="I106" s="214">
        <v>536213.07999999996</v>
      </c>
      <c r="J106" s="214">
        <v>406701.72</v>
      </c>
      <c r="K106" s="214">
        <v>522020.15</v>
      </c>
      <c r="L106" s="214">
        <v>19029.689999999999</v>
      </c>
      <c r="M106" s="214">
        <v>54017.37</v>
      </c>
      <c r="N106" s="215">
        <v>-2256615.8000000012</v>
      </c>
    </row>
    <row r="107" spans="1:14" s="35" customFormat="1" ht="21" customHeight="1">
      <c r="A107" s="207">
        <v>113</v>
      </c>
      <c r="B107" s="207" t="s">
        <v>676</v>
      </c>
      <c r="C107" s="205" t="s">
        <v>2666</v>
      </c>
      <c r="D107" s="210" t="s">
        <v>677</v>
      </c>
      <c r="E107" s="205" t="s">
        <v>2667</v>
      </c>
      <c r="F107" s="179" t="s">
        <v>2463</v>
      </c>
      <c r="G107" s="214">
        <v>8578618.5800000019</v>
      </c>
      <c r="H107" s="215">
        <v>17093511.199999999</v>
      </c>
      <c r="I107" s="214">
        <v>1543149.27</v>
      </c>
      <c r="J107" s="214">
        <v>1525080.25</v>
      </c>
      <c r="K107" s="214">
        <v>1687402.24</v>
      </c>
      <c r="L107" s="214">
        <v>75066.899999999994</v>
      </c>
      <c r="M107" s="214">
        <v>208182.79</v>
      </c>
      <c r="N107" s="215">
        <v>277750.27000000328</v>
      </c>
    </row>
    <row r="108" spans="1:14" s="35" customFormat="1" ht="21" customHeight="1">
      <c r="A108" s="207">
        <v>114</v>
      </c>
      <c r="B108" s="207" t="s">
        <v>1489</v>
      </c>
      <c r="C108" s="205" t="s">
        <v>2668</v>
      </c>
      <c r="D108" s="210" t="s">
        <v>1490</v>
      </c>
      <c r="E108" s="205" t="s">
        <v>2669</v>
      </c>
      <c r="F108" s="179" t="s">
        <v>2463</v>
      </c>
      <c r="G108" s="214">
        <v>0</v>
      </c>
      <c r="H108" s="215">
        <v>11804924.880000001</v>
      </c>
      <c r="I108" s="214">
        <v>430856.77</v>
      </c>
      <c r="J108" s="214">
        <v>0</v>
      </c>
      <c r="K108" s="214">
        <v>801822.16</v>
      </c>
      <c r="L108" s="214">
        <v>34381.94</v>
      </c>
      <c r="M108" s="214">
        <v>53225.479999999996</v>
      </c>
      <c r="N108" s="215">
        <v>246815.91000000015</v>
      </c>
    </row>
    <row r="109" spans="1:14" s="35" customFormat="1" ht="21" customHeight="1">
      <c r="A109" s="207">
        <v>116</v>
      </c>
      <c r="B109" s="207" t="s">
        <v>1617</v>
      </c>
      <c r="C109" s="205" t="s">
        <v>2670</v>
      </c>
      <c r="D109" s="210" t="s">
        <v>1618</v>
      </c>
      <c r="E109" s="205" t="s">
        <v>2486</v>
      </c>
      <c r="F109" s="179" t="s">
        <v>2463</v>
      </c>
      <c r="G109" s="214">
        <v>2972905.0100000002</v>
      </c>
      <c r="H109" s="215">
        <v>6985672.4299999988</v>
      </c>
      <c r="I109" s="214">
        <v>412791.02</v>
      </c>
      <c r="J109" s="214">
        <v>500816.79</v>
      </c>
      <c r="K109" s="214">
        <v>537466.51</v>
      </c>
      <c r="L109" s="214">
        <v>22339.07</v>
      </c>
      <c r="M109" s="214">
        <v>34212.01</v>
      </c>
      <c r="N109" s="215">
        <v>-927152.82999999821</v>
      </c>
    </row>
    <row r="110" spans="1:14" s="35" customFormat="1" ht="21" customHeight="1">
      <c r="A110" s="207">
        <v>117</v>
      </c>
      <c r="B110" s="207" t="s">
        <v>1388</v>
      </c>
      <c r="C110" s="205" t="s">
        <v>2671</v>
      </c>
      <c r="D110" s="210" t="s">
        <v>1389</v>
      </c>
      <c r="E110" s="205" t="s">
        <v>2672</v>
      </c>
      <c r="F110" s="179" t="s">
        <v>2463</v>
      </c>
      <c r="G110" s="214">
        <v>2921867.22</v>
      </c>
      <c r="H110" s="215">
        <v>5849852.8099999996</v>
      </c>
      <c r="I110" s="214">
        <v>455581.54000000004</v>
      </c>
      <c r="J110" s="214">
        <v>503023.52</v>
      </c>
      <c r="K110" s="214">
        <v>561687.21</v>
      </c>
      <c r="L110" s="214">
        <v>19053.650000000001</v>
      </c>
      <c r="M110" s="214">
        <v>31319.81</v>
      </c>
      <c r="N110" s="215">
        <v>-163771.28000000026</v>
      </c>
    </row>
    <row r="111" spans="1:14" s="35" customFormat="1" ht="21" customHeight="1">
      <c r="A111" s="207">
        <v>118</v>
      </c>
      <c r="B111" s="207" t="s">
        <v>413</v>
      </c>
      <c r="C111" s="205" t="s">
        <v>2673</v>
      </c>
      <c r="D111" s="210" t="s">
        <v>414</v>
      </c>
      <c r="E111" s="205" t="s">
        <v>2674</v>
      </c>
      <c r="F111" s="179" t="s">
        <v>2463</v>
      </c>
      <c r="G111" s="214">
        <v>5383461.2199999997</v>
      </c>
      <c r="H111" s="215">
        <v>10858325.699999999</v>
      </c>
      <c r="I111" s="214">
        <v>1155073.8999999999</v>
      </c>
      <c r="J111" s="214">
        <v>954015.57</v>
      </c>
      <c r="K111" s="214">
        <v>993513.75</v>
      </c>
      <c r="L111" s="214">
        <v>20516.740000000002</v>
      </c>
      <c r="M111" s="214">
        <v>71615.520000000004</v>
      </c>
      <c r="N111" s="215">
        <v>422152.73000000045</v>
      </c>
    </row>
    <row r="112" spans="1:14" s="35" customFormat="1" ht="21" customHeight="1">
      <c r="A112" s="207">
        <v>120</v>
      </c>
      <c r="B112" s="207" t="s">
        <v>1078</v>
      </c>
      <c r="C112" s="205" t="s">
        <v>2675</v>
      </c>
      <c r="D112" s="210" t="s">
        <v>1079</v>
      </c>
      <c r="E112" s="205" t="s">
        <v>2676</v>
      </c>
      <c r="F112" s="179" t="s">
        <v>2463</v>
      </c>
      <c r="G112" s="214">
        <v>5000777.2500000009</v>
      </c>
      <c r="H112" s="215">
        <v>12751044.029999999</v>
      </c>
      <c r="I112" s="214">
        <v>1311484.47</v>
      </c>
      <c r="J112" s="214">
        <v>885766.97</v>
      </c>
      <c r="K112" s="214">
        <v>847736.67</v>
      </c>
      <c r="L112" s="214">
        <v>41215.360000000001</v>
      </c>
      <c r="M112" s="214">
        <v>68131.33</v>
      </c>
      <c r="N112" s="215">
        <v>-2157406.2299999986</v>
      </c>
    </row>
    <row r="113" spans="1:14" s="35" customFormat="1" ht="21" customHeight="1">
      <c r="A113" s="207">
        <v>121</v>
      </c>
      <c r="B113" s="207" t="s">
        <v>1267</v>
      </c>
      <c r="C113" s="205" t="s">
        <v>2677</v>
      </c>
      <c r="D113" s="210" t="s">
        <v>1268</v>
      </c>
      <c r="E113" s="205" t="s">
        <v>2678</v>
      </c>
      <c r="F113" s="179" t="s">
        <v>2463</v>
      </c>
      <c r="G113" s="214">
        <v>6030081.3100000005</v>
      </c>
      <c r="H113" s="215">
        <v>14219040.869999997</v>
      </c>
      <c r="I113" s="214">
        <v>1759677.66</v>
      </c>
      <c r="J113" s="214">
        <v>1014101.7</v>
      </c>
      <c r="K113" s="214">
        <v>1205931.92</v>
      </c>
      <c r="L113" s="214">
        <v>52114.85</v>
      </c>
      <c r="M113" s="214">
        <v>70598.890000000014</v>
      </c>
      <c r="N113" s="215">
        <v>-1641305.7499999963</v>
      </c>
    </row>
    <row r="114" spans="1:14" s="35" customFormat="1" ht="21" customHeight="1">
      <c r="A114" s="207">
        <v>122</v>
      </c>
      <c r="B114" s="207" t="s">
        <v>1106</v>
      </c>
      <c r="C114" s="205" t="s">
        <v>2679</v>
      </c>
      <c r="D114" s="210" t="s">
        <v>1107</v>
      </c>
      <c r="E114" s="205" t="s">
        <v>2680</v>
      </c>
      <c r="F114" s="179" t="s">
        <v>2463</v>
      </c>
      <c r="G114" s="214">
        <v>6395107.0200000005</v>
      </c>
      <c r="H114" s="215">
        <v>10483757.92</v>
      </c>
      <c r="I114" s="214">
        <v>922154.69000000006</v>
      </c>
      <c r="J114" s="214">
        <v>926049.2</v>
      </c>
      <c r="K114" s="214">
        <v>938908.39</v>
      </c>
      <c r="L114" s="214">
        <v>49657.99</v>
      </c>
      <c r="M114" s="214">
        <v>109711.91999999998</v>
      </c>
      <c r="N114" s="215">
        <v>531536.02999999933</v>
      </c>
    </row>
    <row r="115" spans="1:14" s="35" customFormat="1" ht="21" customHeight="1">
      <c r="A115" s="207">
        <v>123</v>
      </c>
      <c r="B115" s="207" t="s">
        <v>759</v>
      </c>
      <c r="C115" s="205" t="s">
        <v>2681</v>
      </c>
      <c r="D115" s="210" t="s">
        <v>760</v>
      </c>
      <c r="E115" s="205" t="s">
        <v>2682</v>
      </c>
      <c r="F115" s="179" t="s">
        <v>2463</v>
      </c>
      <c r="G115" s="214">
        <v>4518716.99</v>
      </c>
      <c r="H115" s="215">
        <v>10685832.540000001</v>
      </c>
      <c r="I115" s="214">
        <v>961924.8899999999</v>
      </c>
      <c r="J115" s="214">
        <v>952551.63</v>
      </c>
      <c r="K115" s="214">
        <v>830049.66</v>
      </c>
      <c r="L115" s="214">
        <v>26595.23</v>
      </c>
      <c r="M115" s="214">
        <v>75732.900000000009</v>
      </c>
      <c r="N115" s="215">
        <v>-1084645.4500000011</v>
      </c>
    </row>
    <row r="116" spans="1:14" s="35" customFormat="1" ht="21" customHeight="1">
      <c r="A116" s="207">
        <v>124</v>
      </c>
      <c r="B116" s="207" t="s">
        <v>1635</v>
      </c>
      <c r="C116" s="205" t="s">
        <v>2683</v>
      </c>
      <c r="D116" s="210" t="s">
        <v>1636</v>
      </c>
      <c r="E116" s="205" t="s">
        <v>2478</v>
      </c>
      <c r="F116" s="179" t="s">
        <v>2463</v>
      </c>
      <c r="G116" s="214">
        <v>871648.44000000006</v>
      </c>
      <c r="H116" s="215">
        <v>2900505.6799999997</v>
      </c>
      <c r="I116" s="214">
        <v>226933.96000000002</v>
      </c>
      <c r="J116" s="214">
        <v>253864.19</v>
      </c>
      <c r="K116" s="214">
        <v>192388.41</v>
      </c>
      <c r="L116" s="214">
        <v>7753.01</v>
      </c>
      <c r="M116" s="214">
        <v>34442.94</v>
      </c>
      <c r="N116" s="215">
        <v>-1985349.1499999997</v>
      </c>
    </row>
    <row r="117" spans="1:14" s="35" customFormat="1" ht="21" customHeight="1">
      <c r="A117" s="207">
        <v>125</v>
      </c>
      <c r="B117" s="207" t="s">
        <v>476</v>
      </c>
      <c r="C117" s="205" t="s">
        <v>2684</v>
      </c>
      <c r="D117" s="210" t="s">
        <v>477</v>
      </c>
      <c r="E117" s="205" t="s">
        <v>2685</v>
      </c>
      <c r="F117" s="179" t="s">
        <v>2463</v>
      </c>
      <c r="G117" s="214">
        <v>1114562.43</v>
      </c>
      <c r="H117" s="215">
        <v>2199444.92</v>
      </c>
      <c r="I117" s="214">
        <v>268931.78999999998</v>
      </c>
      <c r="J117" s="214">
        <v>174273.51</v>
      </c>
      <c r="K117" s="214">
        <v>185235.14</v>
      </c>
      <c r="L117" s="214">
        <v>9717.35</v>
      </c>
      <c r="M117" s="214">
        <v>80222.700000000012</v>
      </c>
      <c r="N117" s="215">
        <v>-206355.44999999995</v>
      </c>
    </row>
    <row r="118" spans="1:14" s="35" customFormat="1" ht="21" customHeight="1">
      <c r="A118" s="207">
        <v>126</v>
      </c>
      <c r="B118" s="207" t="s">
        <v>2686</v>
      </c>
      <c r="C118" s="205" t="s">
        <v>2687</v>
      </c>
      <c r="D118" s="210" t="s">
        <v>2688</v>
      </c>
      <c r="E118" s="205" t="s">
        <v>2689</v>
      </c>
      <c r="F118" s="179" t="s">
        <v>2487</v>
      </c>
      <c r="G118" s="214">
        <v>0</v>
      </c>
      <c r="H118" s="215">
        <v>7059563.1700000009</v>
      </c>
      <c r="I118" s="214">
        <v>364819.20000000001</v>
      </c>
      <c r="J118" s="214">
        <v>0</v>
      </c>
      <c r="K118" s="214">
        <v>479976.43</v>
      </c>
      <c r="L118" s="214">
        <v>26331.96</v>
      </c>
      <c r="M118" s="214">
        <v>90223.739999999991</v>
      </c>
      <c r="N118" s="215">
        <v>-323661.62000000197</v>
      </c>
    </row>
    <row r="119" spans="1:14" s="35" customFormat="1" ht="21" customHeight="1">
      <c r="A119" s="207">
        <v>127</v>
      </c>
      <c r="B119" s="207" t="s">
        <v>1646</v>
      </c>
      <c r="C119" s="205" t="s">
        <v>2690</v>
      </c>
      <c r="D119" s="210" t="s">
        <v>1647</v>
      </c>
      <c r="E119" s="205" t="s">
        <v>2691</v>
      </c>
      <c r="F119" s="179" t="s">
        <v>2463</v>
      </c>
      <c r="G119" s="214">
        <v>0</v>
      </c>
      <c r="H119" s="215">
        <v>8230255.2300000004</v>
      </c>
      <c r="I119" s="214">
        <v>775375.87</v>
      </c>
      <c r="J119" s="214">
        <v>0</v>
      </c>
      <c r="K119" s="214">
        <v>429743.35</v>
      </c>
      <c r="L119" s="214">
        <v>17708.419999999998</v>
      </c>
      <c r="M119" s="214">
        <v>43517.7</v>
      </c>
      <c r="N119" s="215">
        <v>-2001153.540000001</v>
      </c>
    </row>
    <row r="120" spans="1:14" s="35" customFormat="1" ht="21" customHeight="1">
      <c r="A120" s="207">
        <v>128</v>
      </c>
      <c r="B120" s="207" t="s">
        <v>2341</v>
      </c>
      <c r="C120" s="205" t="s">
        <v>2692</v>
      </c>
      <c r="D120" s="210" t="s">
        <v>2340</v>
      </c>
      <c r="E120" s="205" t="s">
        <v>2693</v>
      </c>
      <c r="F120" s="179" t="s">
        <v>2487</v>
      </c>
      <c r="G120" s="214">
        <v>0</v>
      </c>
      <c r="H120" s="215">
        <v>13203736.720000003</v>
      </c>
      <c r="I120" s="214">
        <v>494171.32999999996</v>
      </c>
      <c r="J120" s="214">
        <v>0</v>
      </c>
      <c r="K120" s="214">
        <v>671165.43999999994</v>
      </c>
      <c r="L120" s="214">
        <v>24117.39</v>
      </c>
      <c r="M120" s="214">
        <v>107935.86</v>
      </c>
      <c r="N120" s="215">
        <v>-6509413.3300000019</v>
      </c>
    </row>
    <row r="121" spans="1:14" s="35" customFormat="1" ht="21" customHeight="1">
      <c r="A121" s="207">
        <v>129</v>
      </c>
      <c r="B121" s="207" t="s">
        <v>1241</v>
      </c>
      <c r="C121" s="205" t="s">
        <v>2694</v>
      </c>
      <c r="D121" s="210" t="s">
        <v>1242</v>
      </c>
      <c r="E121" s="205" t="s">
        <v>2639</v>
      </c>
      <c r="F121" s="179" t="s">
        <v>2463</v>
      </c>
      <c r="G121" s="214">
        <v>2732840.13</v>
      </c>
      <c r="H121" s="215">
        <v>4871109.1199999992</v>
      </c>
      <c r="I121" s="214">
        <v>626860.42000000004</v>
      </c>
      <c r="J121" s="214">
        <v>470719.53</v>
      </c>
      <c r="K121" s="214">
        <v>504508.8</v>
      </c>
      <c r="L121" s="214">
        <v>24651.55</v>
      </c>
      <c r="M121" s="214">
        <v>93531.37</v>
      </c>
      <c r="N121" s="215">
        <v>991073.91000000015</v>
      </c>
    </row>
    <row r="122" spans="1:14" s="35" customFormat="1" ht="21" customHeight="1">
      <c r="A122" s="207">
        <v>130</v>
      </c>
      <c r="B122" s="207" t="s">
        <v>1255</v>
      </c>
      <c r="C122" s="205" t="s">
        <v>2695</v>
      </c>
      <c r="D122" s="210" t="s">
        <v>1256</v>
      </c>
      <c r="E122" s="205" t="s">
        <v>2696</v>
      </c>
      <c r="F122" s="179" t="s">
        <v>2463</v>
      </c>
      <c r="G122" s="214">
        <v>1038991.8500000001</v>
      </c>
      <c r="H122" s="215">
        <v>2903061.98</v>
      </c>
      <c r="I122" s="214">
        <v>255765.69</v>
      </c>
      <c r="J122" s="214">
        <v>209434.58</v>
      </c>
      <c r="K122" s="214">
        <v>204538.41</v>
      </c>
      <c r="L122" s="214">
        <v>21520.18</v>
      </c>
      <c r="M122" s="214">
        <v>28856.14</v>
      </c>
      <c r="N122" s="215">
        <v>-545450.77</v>
      </c>
    </row>
    <row r="123" spans="1:14" s="35" customFormat="1" ht="21" customHeight="1">
      <c r="A123" s="207">
        <v>131</v>
      </c>
      <c r="B123" s="207" t="s">
        <v>1547</v>
      </c>
      <c r="C123" s="205" t="s">
        <v>2697</v>
      </c>
      <c r="D123" s="210" t="s">
        <v>1548</v>
      </c>
      <c r="E123" s="205" t="s">
        <v>2698</v>
      </c>
      <c r="F123" s="179" t="s">
        <v>2463</v>
      </c>
      <c r="G123" s="214">
        <v>6944191.46</v>
      </c>
      <c r="H123" s="215">
        <v>15570415.400000002</v>
      </c>
      <c r="I123" s="214">
        <v>4241392.0299999993</v>
      </c>
      <c r="J123" s="214">
        <v>1067191.74</v>
      </c>
      <c r="K123" s="214">
        <v>1153113.55</v>
      </c>
      <c r="L123" s="214">
        <v>46815.78</v>
      </c>
      <c r="M123" s="214">
        <v>97336.069999999992</v>
      </c>
      <c r="N123" s="215">
        <v>-2411921.5200000014</v>
      </c>
    </row>
    <row r="124" spans="1:14" s="35" customFormat="1" ht="21" customHeight="1">
      <c r="A124" s="207">
        <v>132</v>
      </c>
      <c r="B124" s="207" t="s">
        <v>1231</v>
      </c>
      <c r="C124" s="205" t="s">
        <v>2699</v>
      </c>
      <c r="D124" s="210" t="s">
        <v>1232</v>
      </c>
      <c r="E124" s="205" t="s">
        <v>2624</v>
      </c>
      <c r="F124" s="179" t="s">
        <v>2463</v>
      </c>
      <c r="G124" s="214">
        <v>615550.05000000005</v>
      </c>
      <c r="H124" s="215">
        <v>1682177.73</v>
      </c>
      <c r="I124" s="214">
        <v>187781.22</v>
      </c>
      <c r="J124" s="214">
        <v>127084.1</v>
      </c>
      <c r="K124" s="214">
        <v>128708.38</v>
      </c>
      <c r="L124" s="214">
        <v>6187.69</v>
      </c>
      <c r="M124" s="214">
        <v>171048.05</v>
      </c>
      <c r="N124" s="215">
        <v>-267741.37999999989</v>
      </c>
    </row>
    <row r="125" spans="1:14" s="35" customFormat="1" ht="21" customHeight="1">
      <c r="A125" s="207">
        <v>133</v>
      </c>
      <c r="B125" s="207" t="s">
        <v>2700</v>
      </c>
      <c r="C125" s="205" t="s">
        <v>2701</v>
      </c>
      <c r="D125" s="210" t="s">
        <v>2702</v>
      </c>
      <c r="E125" s="205" t="s">
        <v>2703</v>
      </c>
      <c r="F125" s="179" t="s">
        <v>2487</v>
      </c>
      <c r="G125" s="214">
        <v>0</v>
      </c>
      <c r="H125" s="215">
        <v>7820626.1999999993</v>
      </c>
      <c r="I125" s="214">
        <v>123291.31</v>
      </c>
      <c r="J125" s="214">
        <v>0</v>
      </c>
      <c r="K125" s="214">
        <v>288386.42</v>
      </c>
      <c r="L125" s="214">
        <v>17969.52</v>
      </c>
      <c r="M125" s="214">
        <v>16475.18</v>
      </c>
      <c r="N125" s="215">
        <v>-2534707.5699999994</v>
      </c>
    </row>
    <row r="126" spans="1:14" s="35" customFormat="1" ht="21" customHeight="1">
      <c r="A126" s="207">
        <v>134</v>
      </c>
      <c r="B126" s="207" t="s">
        <v>720</v>
      </c>
      <c r="C126" s="205" t="s">
        <v>2704</v>
      </c>
      <c r="D126" s="210" t="s">
        <v>721</v>
      </c>
      <c r="E126" s="205" t="s">
        <v>2491</v>
      </c>
      <c r="F126" s="179" t="s">
        <v>2463</v>
      </c>
      <c r="G126" s="214">
        <v>0</v>
      </c>
      <c r="H126" s="215">
        <v>7336425.9700000007</v>
      </c>
      <c r="I126" s="214">
        <v>672201.52</v>
      </c>
      <c r="J126" s="214">
        <v>0</v>
      </c>
      <c r="K126" s="214">
        <v>427531.12</v>
      </c>
      <c r="L126" s="214">
        <v>16335.3</v>
      </c>
      <c r="M126" s="214">
        <v>34152.28</v>
      </c>
      <c r="N126" s="215">
        <v>710239.01999999955</v>
      </c>
    </row>
    <row r="127" spans="1:14" s="35" customFormat="1" ht="21" customHeight="1">
      <c r="A127" s="207">
        <v>135</v>
      </c>
      <c r="B127" s="207" t="s">
        <v>1406</v>
      </c>
      <c r="C127" s="205" t="s">
        <v>2705</v>
      </c>
      <c r="D127" s="210" t="s">
        <v>1407</v>
      </c>
      <c r="E127" s="205" t="s">
        <v>2706</v>
      </c>
      <c r="F127" s="179" t="s">
        <v>2463</v>
      </c>
      <c r="G127" s="214">
        <v>4663297.5200000005</v>
      </c>
      <c r="H127" s="215">
        <v>8798672.0800000001</v>
      </c>
      <c r="I127" s="214">
        <v>735464.85</v>
      </c>
      <c r="J127" s="214">
        <v>783169.92</v>
      </c>
      <c r="K127" s="214">
        <v>713122.89</v>
      </c>
      <c r="L127" s="214">
        <v>38432.879999999997</v>
      </c>
      <c r="M127" s="214">
        <v>79352.08</v>
      </c>
      <c r="N127" s="215">
        <v>203174.68000000156</v>
      </c>
    </row>
    <row r="128" spans="1:14" s="35" customFormat="1" ht="21" customHeight="1">
      <c r="A128" s="207">
        <v>136</v>
      </c>
      <c r="B128" s="207" t="s">
        <v>954</v>
      </c>
      <c r="C128" s="205" t="s">
        <v>2707</v>
      </c>
      <c r="D128" s="210" t="s">
        <v>955</v>
      </c>
      <c r="E128" s="205" t="s">
        <v>2708</v>
      </c>
      <c r="F128" s="179" t="s">
        <v>2463</v>
      </c>
      <c r="G128" s="214">
        <v>7410848.9800000004</v>
      </c>
      <c r="H128" s="215">
        <v>12756838.289999997</v>
      </c>
      <c r="I128" s="214">
        <v>2292198.2799999998</v>
      </c>
      <c r="J128" s="214">
        <v>966329.02</v>
      </c>
      <c r="K128" s="214">
        <v>1077942</v>
      </c>
      <c r="L128" s="214">
        <v>32332.12</v>
      </c>
      <c r="M128" s="214">
        <v>132483.88999999998</v>
      </c>
      <c r="N128" s="215">
        <v>-118207.08999999799</v>
      </c>
    </row>
    <row r="129" spans="1:14" s="35" customFormat="1" ht="21" customHeight="1">
      <c r="A129" s="207">
        <v>138</v>
      </c>
      <c r="B129" s="207" t="s">
        <v>615</v>
      </c>
      <c r="C129" s="205" t="s">
        <v>2709</v>
      </c>
      <c r="D129" s="210" t="s">
        <v>616</v>
      </c>
      <c r="E129" s="205" t="s">
        <v>2689</v>
      </c>
      <c r="F129" s="179" t="s">
        <v>2463</v>
      </c>
      <c r="G129" s="214">
        <v>3334338.55</v>
      </c>
      <c r="H129" s="215">
        <v>6024707.4600000009</v>
      </c>
      <c r="I129" s="214">
        <v>773173.71</v>
      </c>
      <c r="J129" s="214">
        <v>551101.91</v>
      </c>
      <c r="K129" s="214">
        <v>592950.24</v>
      </c>
      <c r="L129" s="214">
        <v>25724.07</v>
      </c>
      <c r="M129" s="214">
        <v>37979.620000000003</v>
      </c>
      <c r="N129" s="215">
        <v>680514.53999999911</v>
      </c>
    </row>
    <row r="130" spans="1:14" s="35" customFormat="1" ht="21" customHeight="1">
      <c r="A130" s="207">
        <v>139</v>
      </c>
      <c r="B130" s="207" t="s">
        <v>1076</v>
      </c>
      <c r="C130" s="205" t="s">
        <v>2710</v>
      </c>
      <c r="D130" s="210" t="s">
        <v>1077</v>
      </c>
      <c r="E130" s="205" t="s">
        <v>2711</v>
      </c>
      <c r="F130" s="179" t="s">
        <v>2463</v>
      </c>
      <c r="G130" s="214">
        <v>4180957.5999999996</v>
      </c>
      <c r="H130" s="215">
        <v>7488260.25</v>
      </c>
      <c r="I130" s="214">
        <v>846446.64999999991</v>
      </c>
      <c r="J130" s="214">
        <v>652957.66</v>
      </c>
      <c r="K130" s="214">
        <v>609162.35</v>
      </c>
      <c r="L130" s="214">
        <v>30163.78</v>
      </c>
      <c r="M130" s="214">
        <v>231214.38</v>
      </c>
      <c r="N130" s="215">
        <v>-367720.80000000075</v>
      </c>
    </row>
    <row r="131" spans="1:14" s="35" customFormat="1" ht="21" customHeight="1">
      <c r="A131" s="207">
        <v>140</v>
      </c>
      <c r="B131" s="207" t="s">
        <v>2343</v>
      </c>
      <c r="C131" s="205" t="s">
        <v>2712</v>
      </c>
      <c r="D131" s="210" t="s">
        <v>2342</v>
      </c>
      <c r="E131" s="205" t="s">
        <v>2713</v>
      </c>
      <c r="F131" s="179" t="s">
        <v>2487</v>
      </c>
      <c r="G131" s="214">
        <v>0</v>
      </c>
      <c r="H131" s="215">
        <v>16743087.000000002</v>
      </c>
      <c r="I131" s="214">
        <v>1042657.8</v>
      </c>
      <c r="J131" s="214">
        <v>0</v>
      </c>
      <c r="K131" s="214">
        <v>987233.53</v>
      </c>
      <c r="L131" s="214">
        <v>29642.38</v>
      </c>
      <c r="M131" s="214">
        <v>50765.67</v>
      </c>
      <c r="N131" s="215">
        <v>-7240616.5300000012</v>
      </c>
    </row>
    <row r="132" spans="1:14" s="35" customFormat="1" ht="21" customHeight="1">
      <c r="A132" s="207">
        <v>141</v>
      </c>
      <c r="B132" s="207" t="s">
        <v>1615</v>
      </c>
      <c r="C132" s="205" t="s">
        <v>2714</v>
      </c>
      <c r="D132" s="210" t="s">
        <v>1616</v>
      </c>
      <c r="E132" s="205" t="s">
        <v>2696</v>
      </c>
      <c r="F132" s="179" t="s">
        <v>2463</v>
      </c>
      <c r="G132" s="214">
        <v>3441962.28</v>
      </c>
      <c r="H132" s="215">
        <v>8313163.3800000008</v>
      </c>
      <c r="I132" s="214">
        <v>553953.75</v>
      </c>
      <c r="J132" s="214">
        <v>622301.65</v>
      </c>
      <c r="K132" s="214">
        <v>654750.12</v>
      </c>
      <c r="L132" s="214">
        <v>37329.379999999997</v>
      </c>
      <c r="M132" s="214">
        <v>101617.95000000001</v>
      </c>
      <c r="N132" s="215">
        <v>-961202.78000000119</v>
      </c>
    </row>
    <row r="133" spans="1:14" s="35" customFormat="1" ht="21" customHeight="1">
      <c r="A133" s="207">
        <v>142</v>
      </c>
      <c r="B133" s="207" t="s">
        <v>1007</v>
      </c>
      <c r="C133" s="205" t="s">
        <v>2715</v>
      </c>
      <c r="D133" s="210" t="s">
        <v>1008</v>
      </c>
      <c r="E133" s="205" t="s">
        <v>2716</v>
      </c>
      <c r="F133" s="179" t="s">
        <v>2463</v>
      </c>
      <c r="G133" s="214">
        <v>1318850.28</v>
      </c>
      <c r="H133" s="215">
        <v>4912801.57</v>
      </c>
      <c r="I133" s="214">
        <v>187416.51</v>
      </c>
      <c r="J133" s="214">
        <v>388413.57</v>
      </c>
      <c r="K133" s="214">
        <v>286865.46999999997</v>
      </c>
      <c r="L133" s="214">
        <v>10680.43</v>
      </c>
      <c r="M133" s="214">
        <v>69519.399999999994</v>
      </c>
      <c r="N133" s="215">
        <v>-1329738.5200000005</v>
      </c>
    </row>
    <row r="134" spans="1:14" s="35" customFormat="1" ht="21" customHeight="1">
      <c r="A134" s="207">
        <v>143</v>
      </c>
      <c r="B134" s="207" t="s">
        <v>1370</v>
      </c>
      <c r="C134" s="205" t="s">
        <v>2717</v>
      </c>
      <c r="D134" s="210" t="s">
        <v>1371</v>
      </c>
      <c r="E134" s="205" t="s">
        <v>2566</v>
      </c>
      <c r="F134" s="179" t="s">
        <v>2463</v>
      </c>
      <c r="G134" s="214">
        <v>37282.400000000001</v>
      </c>
      <c r="H134" s="215">
        <v>157351.27999999997</v>
      </c>
      <c r="I134" s="214">
        <v>12496.92</v>
      </c>
      <c r="J134" s="214">
        <v>7586.62</v>
      </c>
      <c r="K134" s="214">
        <v>10996.18</v>
      </c>
      <c r="L134" s="214">
        <v>0</v>
      </c>
      <c r="M134" s="214">
        <v>620.74</v>
      </c>
      <c r="N134" s="215">
        <v>-59562.989999999962</v>
      </c>
    </row>
    <row r="135" spans="1:14" s="35" customFormat="1" ht="21" customHeight="1">
      <c r="A135" s="207">
        <v>145</v>
      </c>
      <c r="B135" s="207" t="s">
        <v>1234</v>
      </c>
      <c r="C135" s="205" t="s">
        <v>2718</v>
      </c>
      <c r="D135" s="210" t="s">
        <v>1235</v>
      </c>
      <c r="E135" s="205" t="s">
        <v>2719</v>
      </c>
      <c r="F135" s="179" t="s">
        <v>2463</v>
      </c>
      <c r="G135" s="214">
        <v>10304488.310000001</v>
      </c>
      <c r="H135" s="215">
        <v>22066825.250000004</v>
      </c>
      <c r="I135" s="214">
        <v>2105863.5</v>
      </c>
      <c r="J135" s="214">
        <v>1771207.57</v>
      </c>
      <c r="K135" s="214">
        <v>1890282.87</v>
      </c>
      <c r="L135" s="214">
        <v>77985.460000000006</v>
      </c>
      <c r="M135" s="214">
        <v>111551.34</v>
      </c>
      <c r="N135" s="215">
        <v>-1497315.070000004</v>
      </c>
    </row>
    <row r="136" spans="1:14" s="35" customFormat="1" ht="21" customHeight="1">
      <c r="A136" s="207">
        <v>146</v>
      </c>
      <c r="B136" s="207" t="s">
        <v>1576</v>
      </c>
      <c r="C136" s="205" t="s">
        <v>2720</v>
      </c>
      <c r="D136" s="210" t="s">
        <v>1577</v>
      </c>
      <c r="E136" s="205" t="s">
        <v>2721</v>
      </c>
      <c r="F136" s="179" t="s">
        <v>2463</v>
      </c>
      <c r="G136" s="214">
        <v>463213.1</v>
      </c>
      <c r="H136" s="215">
        <v>1468253.88</v>
      </c>
      <c r="I136" s="214">
        <v>140919.29</v>
      </c>
      <c r="J136" s="214">
        <v>0</v>
      </c>
      <c r="K136" s="214">
        <v>92417.18</v>
      </c>
      <c r="L136" s="214">
        <v>10686.19</v>
      </c>
      <c r="M136" s="214">
        <v>15526.869999999997</v>
      </c>
      <c r="N136" s="215">
        <v>-989984.39999999991</v>
      </c>
    </row>
    <row r="137" spans="1:14" s="35" customFormat="1" ht="21" customHeight="1">
      <c r="A137" s="207">
        <v>147</v>
      </c>
      <c r="B137" s="207" t="s">
        <v>1022</v>
      </c>
      <c r="C137" s="205" t="s">
        <v>2722</v>
      </c>
      <c r="D137" s="210" t="s">
        <v>1023</v>
      </c>
      <c r="E137" s="205" t="s">
        <v>2467</v>
      </c>
      <c r="F137" s="179" t="s">
        <v>2463</v>
      </c>
      <c r="G137" s="214">
        <v>758691.04999999993</v>
      </c>
      <c r="H137" s="215">
        <v>1482952.77</v>
      </c>
      <c r="I137" s="214">
        <v>189721.63</v>
      </c>
      <c r="J137" s="214">
        <v>117934.08</v>
      </c>
      <c r="K137" s="214">
        <v>148422.01999999999</v>
      </c>
      <c r="L137" s="214">
        <v>6165.01</v>
      </c>
      <c r="M137" s="214">
        <v>7907.53</v>
      </c>
      <c r="N137" s="215">
        <v>-122258.40000000014</v>
      </c>
    </row>
    <row r="138" spans="1:14" s="35" customFormat="1" ht="21" customHeight="1">
      <c r="A138" s="207">
        <v>148</v>
      </c>
      <c r="B138" s="207" t="s">
        <v>813</v>
      </c>
      <c r="C138" s="205" t="s">
        <v>2723</v>
      </c>
      <c r="D138" s="210" t="s">
        <v>814</v>
      </c>
      <c r="E138" s="205" t="s">
        <v>2620</v>
      </c>
      <c r="F138" s="179" t="s">
        <v>2463</v>
      </c>
      <c r="G138" s="214">
        <v>918848.95000000007</v>
      </c>
      <c r="H138" s="215">
        <v>1569000.63</v>
      </c>
      <c r="I138" s="214">
        <v>144636.45000000001</v>
      </c>
      <c r="J138" s="214">
        <v>140545.74</v>
      </c>
      <c r="K138" s="214">
        <v>166473.5</v>
      </c>
      <c r="L138" s="214">
        <v>7935.14</v>
      </c>
      <c r="M138" s="214">
        <v>24869.16</v>
      </c>
      <c r="N138" s="215">
        <v>74501.810000000056</v>
      </c>
    </row>
    <row r="139" spans="1:14" s="35" customFormat="1" ht="21" customHeight="1">
      <c r="A139" s="207">
        <v>149</v>
      </c>
      <c r="B139" s="207" t="s">
        <v>1319</v>
      </c>
      <c r="C139" s="211" t="s">
        <v>2724</v>
      </c>
      <c r="D139" s="210" t="s">
        <v>1320</v>
      </c>
      <c r="E139" s="205" t="s">
        <v>2725</v>
      </c>
      <c r="F139" s="179" t="s">
        <v>2463</v>
      </c>
      <c r="G139" s="214">
        <v>10026039.869999999</v>
      </c>
      <c r="H139" s="215">
        <v>19068346.359999999</v>
      </c>
      <c r="I139" s="214">
        <v>2024182.73</v>
      </c>
      <c r="J139" s="214">
        <v>1640910.03</v>
      </c>
      <c r="K139" s="214">
        <v>2019145.02</v>
      </c>
      <c r="L139" s="214">
        <v>74585.929999999993</v>
      </c>
      <c r="M139" s="214">
        <v>159800.34</v>
      </c>
      <c r="N139" s="215">
        <v>1966431.8399999999</v>
      </c>
    </row>
    <row r="140" spans="1:14" s="35" customFormat="1" ht="21" customHeight="1">
      <c r="A140" s="207">
        <v>150</v>
      </c>
      <c r="B140" s="207" t="s">
        <v>408</v>
      </c>
      <c r="C140" s="211" t="s">
        <v>2726</v>
      </c>
      <c r="D140" s="210" t="s">
        <v>409</v>
      </c>
      <c r="E140" s="205" t="s">
        <v>2620</v>
      </c>
      <c r="F140" s="179" t="s">
        <v>2463</v>
      </c>
      <c r="G140" s="214">
        <v>911301.02</v>
      </c>
      <c r="H140" s="215">
        <v>1737026.27</v>
      </c>
      <c r="I140" s="214">
        <v>181273.88</v>
      </c>
      <c r="J140" s="214">
        <v>161650.99</v>
      </c>
      <c r="K140" s="214">
        <v>201999.1</v>
      </c>
      <c r="L140" s="214">
        <v>8313.49</v>
      </c>
      <c r="M140" s="214">
        <v>26147.59</v>
      </c>
      <c r="N140" s="215">
        <v>-947.70999999996275</v>
      </c>
    </row>
    <row r="141" spans="1:14" s="35" customFormat="1" ht="21" customHeight="1">
      <c r="A141" s="207">
        <v>151</v>
      </c>
      <c r="B141" s="207" t="s">
        <v>1661</v>
      </c>
      <c r="C141" s="211" t="s">
        <v>2727</v>
      </c>
      <c r="D141" s="210" t="s">
        <v>1662</v>
      </c>
      <c r="E141" s="205" t="s">
        <v>2691</v>
      </c>
      <c r="F141" s="179" t="s">
        <v>2463</v>
      </c>
      <c r="G141" s="214">
        <v>537127.12999999989</v>
      </c>
      <c r="H141" s="215">
        <v>848345.34000000008</v>
      </c>
      <c r="I141" s="214">
        <v>166842.84000000003</v>
      </c>
      <c r="J141" s="214">
        <v>71167.12</v>
      </c>
      <c r="K141" s="214">
        <v>75806.12</v>
      </c>
      <c r="L141" s="214">
        <v>3474.26</v>
      </c>
      <c r="M141" s="214">
        <v>4546.0200000000004</v>
      </c>
      <c r="N141" s="215">
        <v>92308.429999999702</v>
      </c>
    </row>
    <row r="142" spans="1:14" s="35" customFormat="1" ht="21" customHeight="1">
      <c r="A142" s="207">
        <v>152</v>
      </c>
      <c r="B142" s="207" t="s">
        <v>1103</v>
      </c>
      <c r="C142" s="205" t="s">
        <v>2728</v>
      </c>
      <c r="D142" s="210" t="s">
        <v>1104</v>
      </c>
      <c r="E142" s="205" t="s">
        <v>2608</v>
      </c>
      <c r="F142" s="179" t="s">
        <v>2463</v>
      </c>
      <c r="G142" s="214">
        <v>533932.62</v>
      </c>
      <c r="H142" s="215">
        <v>1575993.3399999999</v>
      </c>
      <c r="I142" s="214">
        <v>92117.31</v>
      </c>
      <c r="J142" s="214">
        <v>155795.82</v>
      </c>
      <c r="K142" s="214">
        <v>84828.86</v>
      </c>
      <c r="L142" s="214">
        <v>9049.2900000000009</v>
      </c>
      <c r="M142" s="214">
        <v>6594.69</v>
      </c>
      <c r="N142" s="215">
        <v>-94452.020000000019</v>
      </c>
    </row>
    <row r="143" spans="1:14" s="35" customFormat="1" ht="21" customHeight="1">
      <c r="A143" s="207">
        <v>153</v>
      </c>
      <c r="B143" s="207" t="s">
        <v>1503</v>
      </c>
      <c r="C143" s="205" t="s">
        <v>2729</v>
      </c>
      <c r="D143" s="210" t="s">
        <v>1504</v>
      </c>
      <c r="E143" s="205" t="s">
        <v>2730</v>
      </c>
      <c r="F143" s="179" t="s">
        <v>2463</v>
      </c>
      <c r="G143" s="214">
        <v>1637217.1700000002</v>
      </c>
      <c r="H143" s="215">
        <v>3344886.79</v>
      </c>
      <c r="I143" s="214">
        <v>431895.81</v>
      </c>
      <c r="J143" s="214">
        <v>271451.67</v>
      </c>
      <c r="K143" s="214">
        <v>257315.1</v>
      </c>
      <c r="L143" s="214">
        <v>11514.84</v>
      </c>
      <c r="M143" s="214">
        <v>36499.880000000005</v>
      </c>
      <c r="N143" s="215">
        <v>-241931.22999999998</v>
      </c>
    </row>
    <row r="144" spans="1:14" s="35" customFormat="1" ht="21" customHeight="1">
      <c r="A144" s="207">
        <v>154</v>
      </c>
      <c r="B144" s="207" t="s">
        <v>306</v>
      </c>
      <c r="C144" s="211" t="s">
        <v>2731</v>
      </c>
      <c r="D144" s="210" t="s">
        <v>308</v>
      </c>
      <c r="E144" s="205" t="s">
        <v>2647</v>
      </c>
      <c r="F144" s="179" t="s">
        <v>2463</v>
      </c>
      <c r="G144" s="214">
        <v>568167.99</v>
      </c>
      <c r="H144" s="215">
        <v>1145146.6299999999</v>
      </c>
      <c r="I144" s="214">
        <v>118067.89</v>
      </c>
      <c r="J144" s="214">
        <v>102391.7</v>
      </c>
      <c r="K144" s="214">
        <v>97943.039999999994</v>
      </c>
      <c r="L144" s="214">
        <v>4605.0200000000004</v>
      </c>
      <c r="M144" s="214">
        <v>6527.96</v>
      </c>
      <c r="N144" s="215">
        <v>-16920.159999999916</v>
      </c>
    </row>
    <row r="145" spans="1:14" s="35" customFormat="1" ht="21" customHeight="1">
      <c r="A145" s="207">
        <v>155</v>
      </c>
      <c r="B145" s="207" t="s">
        <v>811</v>
      </c>
      <c r="C145" s="211" t="s">
        <v>2732</v>
      </c>
      <c r="D145" s="210" t="s">
        <v>812</v>
      </c>
      <c r="E145" s="205" t="s">
        <v>2691</v>
      </c>
      <c r="F145" s="179" t="s">
        <v>2463</v>
      </c>
      <c r="G145" s="214">
        <v>1318235.8500000001</v>
      </c>
      <c r="H145" s="215">
        <v>2429471.0100000007</v>
      </c>
      <c r="I145" s="214">
        <v>403869.35</v>
      </c>
      <c r="J145" s="214">
        <v>233696.61</v>
      </c>
      <c r="K145" s="214">
        <v>227060.72</v>
      </c>
      <c r="L145" s="214">
        <v>9213.14</v>
      </c>
      <c r="M145" s="214">
        <v>32254.730000000003</v>
      </c>
      <c r="N145" s="215">
        <v>177313.56999999937</v>
      </c>
    </row>
    <row r="146" spans="1:14" s="35" customFormat="1" ht="21" customHeight="1">
      <c r="A146" s="207">
        <v>156</v>
      </c>
      <c r="B146" s="207" t="s">
        <v>348</v>
      </c>
      <c r="C146" s="211" t="s">
        <v>2733</v>
      </c>
      <c r="D146" s="210" t="s">
        <v>349</v>
      </c>
      <c r="E146" s="205" t="s">
        <v>2602</v>
      </c>
      <c r="F146" s="179" t="s">
        <v>2463</v>
      </c>
      <c r="G146" s="214">
        <v>1354139.5300000003</v>
      </c>
      <c r="H146" s="215">
        <v>2748961.1700000004</v>
      </c>
      <c r="I146" s="214">
        <v>238081</v>
      </c>
      <c r="J146" s="214">
        <v>237901.47</v>
      </c>
      <c r="K146" s="214">
        <v>250162.88</v>
      </c>
      <c r="L146" s="214">
        <v>13103.9</v>
      </c>
      <c r="M146" s="214">
        <v>17235.560000000001</v>
      </c>
      <c r="N146" s="215">
        <v>-70516.850000000093</v>
      </c>
    </row>
    <row r="147" spans="1:14" s="35" customFormat="1" ht="21" customHeight="1">
      <c r="A147" s="207">
        <v>157</v>
      </c>
      <c r="B147" s="207" t="s">
        <v>655</v>
      </c>
      <c r="C147" s="205" t="s">
        <v>2734</v>
      </c>
      <c r="D147" s="210" t="s">
        <v>656</v>
      </c>
      <c r="E147" s="205" t="s">
        <v>2524</v>
      </c>
      <c r="F147" s="179" t="s">
        <v>2463</v>
      </c>
      <c r="G147" s="214">
        <v>771056.6</v>
      </c>
      <c r="H147" s="215">
        <v>2319610.94</v>
      </c>
      <c r="I147" s="214">
        <v>184895.13</v>
      </c>
      <c r="J147" s="214">
        <v>233062.94</v>
      </c>
      <c r="K147" s="214">
        <v>120821.92</v>
      </c>
      <c r="L147" s="214">
        <v>8697.26</v>
      </c>
      <c r="M147" s="214">
        <v>20904.23</v>
      </c>
      <c r="N147" s="215">
        <v>-198800.93999999994</v>
      </c>
    </row>
    <row r="148" spans="1:14" s="35" customFormat="1" ht="21" customHeight="1">
      <c r="A148" s="207">
        <v>158</v>
      </c>
      <c r="B148" s="207" t="s">
        <v>1448</v>
      </c>
      <c r="C148" s="211" t="s">
        <v>2735</v>
      </c>
      <c r="D148" s="210" t="s">
        <v>1449</v>
      </c>
      <c r="E148" s="205" t="s">
        <v>2736</v>
      </c>
      <c r="F148" s="179" t="s">
        <v>2463</v>
      </c>
      <c r="G148" s="214">
        <v>933145.81</v>
      </c>
      <c r="H148" s="215">
        <v>2131297.1000000006</v>
      </c>
      <c r="I148" s="214">
        <v>127728.98999999999</v>
      </c>
      <c r="J148" s="214">
        <v>129150.11</v>
      </c>
      <c r="K148" s="214">
        <v>141942.85</v>
      </c>
      <c r="L148" s="214">
        <v>9141.8799999999992</v>
      </c>
      <c r="M148" s="214">
        <v>8588.43</v>
      </c>
      <c r="N148" s="215">
        <v>-612195.78000000073</v>
      </c>
    </row>
    <row r="149" spans="1:14" s="35" customFormat="1" ht="21" customHeight="1">
      <c r="A149" s="207">
        <v>159</v>
      </c>
      <c r="B149" s="207" t="s">
        <v>1041</v>
      </c>
      <c r="C149" s="205" t="s">
        <v>2737</v>
      </c>
      <c r="D149" s="210" t="s">
        <v>1042</v>
      </c>
      <c r="E149" s="205" t="s">
        <v>2711</v>
      </c>
      <c r="F149" s="179" t="s">
        <v>2463</v>
      </c>
      <c r="G149" s="214">
        <v>3277603.5399999996</v>
      </c>
      <c r="H149" s="215">
        <v>5824831.9400000013</v>
      </c>
      <c r="I149" s="214">
        <v>547900.69000000006</v>
      </c>
      <c r="J149" s="214">
        <v>549582.81000000006</v>
      </c>
      <c r="K149" s="214">
        <v>509483.31</v>
      </c>
      <c r="L149" s="214">
        <v>18884.330000000002</v>
      </c>
      <c r="M149" s="214">
        <v>46744.480000000003</v>
      </c>
      <c r="N149" s="215">
        <v>-63072.570000002161</v>
      </c>
    </row>
    <row r="150" spans="1:14" s="35" customFormat="1" ht="21" customHeight="1">
      <c r="A150" s="207">
        <v>160</v>
      </c>
      <c r="B150" s="207" t="s">
        <v>571</v>
      </c>
      <c r="C150" s="205" t="s">
        <v>2738</v>
      </c>
      <c r="D150" s="210" t="s">
        <v>572</v>
      </c>
      <c r="E150" s="205" t="s">
        <v>2685</v>
      </c>
      <c r="F150" s="179" t="s">
        <v>2463</v>
      </c>
      <c r="G150" s="214">
        <v>837119.5199999999</v>
      </c>
      <c r="H150" s="215">
        <v>2410522.19</v>
      </c>
      <c r="I150" s="214">
        <v>234009.48</v>
      </c>
      <c r="J150" s="214">
        <v>216382.58</v>
      </c>
      <c r="K150" s="214">
        <v>135704.95000000001</v>
      </c>
      <c r="L150" s="214">
        <v>9673.49</v>
      </c>
      <c r="M150" s="214">
        <v>16664.05</v>
      </c>
      <c r="N150" s="215">
        <v>-447822.37999999989</v>
      </c>
    </row>
    <row r="151" spans="1:14" s="35" customFormat="1" ht="21" customHeight="1">
      <c r="A151" s="207">
        <v>161</v>
      </c>
      <c r="B151" s="207" t="s">
        <v>1096</v>
      </c>
      <c r="C151" s="211" t="s">
        <v>2739</v>
      </c>
      <c r="D151" s="210" t="s">
        <v>1097</v>
      </c>
      <c r="E151" s="205" t="s">
        <v>2480</v>
      </c>
      <c r="F151" s="179" t="s">
        <v>2463</v>
      </c>
      <c r="G151" s="214">
        <v>708404.61</v>
      </c>
      <c r="H151" s="215">
        <v>2155396.1099999994</v>
      </c>
      <c r="I151" s="214">
        <v>152570.48000000001</v>
      </c>
      <c r="J151" s="214">
        <v>189132.62</v>
      </c>
      <c r="K151" s="214">
        <v>98244.07</v>
      </c>
      <c r="L151" s="214">
        <v>0</v>
      </c>
      <c r="M151" s="214">
        <v>17235.45</v>
      </c>
      <c r="N151" s="215">
        <v>-483431.87999999942</v>
      </c>
    </row>
    <row r="152" spans="1:14" s="35" customFormat="1" ht="21" customHeight="1">
      <c r="A152" s="207">
        <v>162</v>
      </c>
      <c r="B152" s="207" t="s">
        <v>1287</v>
      </c>
      <c r="C152" s="211" t="s">
        <v>2740</v>
      </c>
      <c r="D152" s="210" t="s">
        <v>1288</v>
      </c>
      <c r="E152" s="205" t="s">
        <v>2736</v>
      </c>
      <c r="F152" s="179" t="s">
        <v>2463</v>
      </c>
      <c r="G152" s="214">
        <v>1829920.08</v>
      </c>
      <c r="H152" s="215">
        <v>4278589.1900000004</v>
      </c>
      <c r="I152" s="214">
        <v>286892.41000000003</v>
      </c>
      <c r="J152" s="214">
        <v>244469.45</v>
      </c>
      <c r="K152" s="214">
        <v>285051.45</v>
      </c>
      <c r="L152" s="214">
        <v>11761.6</v>
      </c>
      <c r="M152" s="214">
        <v>57672.669999999991</v>
      </c>
      <c r="N152" s="215">
        <v>-1245347.6300000004</v>
      </c>
    </row>
    <row r="153" spans="1:14" s="35" customFormat="1" ht="21" customHeight="1">
      <c r="A153" s="207">
        <v>163</v>
      </c>
      <c r="B153" s="207" t="s">
        <v>1667</v>
      </c>
      <c r="C153" s="205" t="s">
        <v>2741</v>
      </c>
      <c r="D153" s="210" t="s">
        <v>1668</v>
      </c>
      <c r="E153" s="205" t="s">
        <v>2742</v>
      </c>
      <c r="F153" s="179" t="s">
        <v>2463</v>
      </c>
      <c r="G153" s="214">
        <v>3553801.58</v>
      </c>
      <c r="H153" s="215">
        <v>7614867.3899999997</v>
      </c>
      <c r="I153" s="214">
        <v>816882.34</v>
      </c>
      <c r="J153" s="214">
        <v>548985.94999999995</v>
      </c>
      <c r="K153" s="214">
        <v>509932.71</v>
      </c>
      <c r="L153" s="214">
        <v>24898.93</v>
      </c>
      <c r="M153" s="214">
        <v>100085.34000000001</v>
      </c>
      <c r="N153" s="215">
        <v>-1272837.5199999996</v>
      </c>
    </row>
    <row r="154" spans="1:14" s="35" customFormat="1" ht="21" customHeight="1">
      <c r="A154" s="207">
        <v>164</v>
      </c>
      <c r="B154" s="207" t="s">
        <v>695</v>
      </c>
      <c r="C154" s="205" t="s">
        <v>2743</v>
      </c>
      <c r="D154" s="210" t="s">
        <v>696</v>
      </c>
      <c r="E154" s="205" t="s">
        <v>2606</v>
      </c>
      <c r="F154" s="179" t="s">
        <v>2463</v>
      </c>
      <c r="G154" s="214">
        <v>900585.47999999986</v>
      </c>
      <c r="H154" s="215">
        <v>2126536.5500000003</v>
      </c>
      <c r="I154" s="214">
        <v>184857.58</v>
      </c>
      <c r="J154" s="214">
        <v>183077.24</v>
      </c>
      <c r="K154" s="214">
        <v>191433.44</v>
      </c>
      <c r="L154" s="214">
        <v>7958.91</v>
      </c>
      <c r="M154" s="214">
        <v>19470.740000000002</v>
      </c>
      <c r="N154" s="215">
        <v>80598.429999999236</v>
      </c>
    </row>
    <row r="155" spans="1:14" s="35" customFormat="1" ht="21" customHeight="1">
      <c r="A155" s="207">
        <v>165</v>
      </c>
      <c r="B155" s="207" t="s">
        <v>534</v>
      </c>
      <c r="C155" s="211" t="s">
        <v>2744</v>
      </c>
      <c r="D155" s="210" t="s">
        <v>535</v>
      </c>
      <c r="E155" s="205" t="s">
        <v>2745</v>
      </c>
      <c r="F155" s="179" t="s">
        <v>2463</v>
      </c>
      <c r="G155" s="214">
        <v>3792968.9699999997</v>
      </c>
      <c r="H155" s="215">
        <v>9757878.0799999982</v>
      </c>
      <c r="I155" s="214">
        <v>813084.34000000008</v>
      </c>
      <c r="J155" s="214">
        <v>730874.5</v>
      </c>
      <c r="K155" s="214">
        <v>820182.35</v>
      </c>
      <c r="L155" s="214">
        <v>30684.19</v>
      </c>
      <c r="M155" s="214">
        <v>89425.48000000001</v>
      </c>
      <c r="N155" s="215">
        <v>-2010530.5399999982</v>
      </c>
    </row>
    <row r="156" spans="1:14" s="35" customFormat="1" ht="21" customHeight="1">
      <c r="A156" s="207">
        <v>166</v>
      </c>
      <c r="B156" s="207" t="s">
        <v>683</v>
      </c>
      <c r="C156" s="205" t="s">
        <v>2746</v>
      </c>
      <c r="D156" s="210" t="s">
        <v>684</v>
      </c>
      <c r="E156" s="205" t="s">
        <v>2716</v>
      </c>
      <c r="F156" s="179" t="s">
        <v>2463</v>
      </c>
      <c r="G156" s="214">
        <v>3820124.76</v>
      </c>
      <c r="H156" s="215">
        <v>9296783.7799999993</v>
      </c>
      <c r="I156" s="214">
        <v>751798.61</v>
      </c>
      <c r="J156" s="214">
        <v>696830.16</v>
      </c>
      <c r="K156" s="214">
        <v>725167.18</v>
      </c>
      <c r="L156" s="214">
        <v>36354.39</v>
      </c>
      <c r="M156" s="214">
        <v>142748.90000000002</v>
      </c>
      <c r="N156" s="215">
        <v>-860037.69999999925</v>
      </c>
    </row>
    <row r="157" spans="1:14" s="35" customFormat="1" ht="21" customHeight="1">
      <c r="A157" s="207">
        <v>167</v>
      </c>
      <c r="B157" s="207" t="s">
        <v>1385</v>
      </c>
      <c r="C157" s="211" t="s">
        <v>2747</v>
      </c>
      <c r="D157" s="210" t="s">
        <v>1386</v>
      </c>
      <c r="E157" s="205" t="s">
        <v>2748</v>
      </c>
      <c r="F157" s="179" t="s">
        <v>2463</v>
      </c>
      <c r="G157" s="214">
        <v>827628.44000000006</v>
      </c>
      <c r="H157" s="215">
        <v>3334030.9499999993</v>
      </c>
      <c r="I157" s="214">
        <v>152741.21</v>
      </c>
      <c r="J157" s="214">
        <v>456961.44</v>
      </c>
      <c r="K157" s="214">
        <v>132461.62</v>
      </c>
      <c r="L157" s="214">
        <v>8366.35</v>
      </c>
      <c r="M157" s="214">
        <v>62543.03</v>
      </c>
      <c r="N157" s="215">
        <v>-1216961.8999999994</v>
      </c>
    </row>
    <row r="158" spans="1:14" s="35" customFormat="1" ht="21" customHeight="1">
      <c r="A158" s="207">
        <v>168</v>
      </c>
      <c r="B158" s="207" t="s">
        <v>1059</v>
      </c>
      <c r="C158" s="211" t="s">
        <v>2749</v>
      </c>
      <c r="D158" s="210" t="s">
        <v>1060</v>
      </c>
      <c r="E158" s="205" t="s">
        <v>2721</v>
      </c>
      <c r="F158" s="179" t="s">
        <v>2463</v>
      </c>
      <c r="G158" s="214">
        <v>3368295.2099999995</v>
      </c>
      <c r="H158" s="215">
        <v>7122020.3799999999</v>
      </c>
      <c r="I158" s="214">
        <v>466225.39</v>
      </c>
      <c r="J158" s="214">
        <v>525685.11</v>
      </c>
      <c r="K158" s="214">
        <v>506075.69</v>
      </c>
      <c r="L158" s="214">
        <v>29641.78</v>
      </c>
      <c r="M158" s="214">
        <v>46195.849999999991</v>
      </c>
      <c r="N158" s="215">
        <v>1941765.1800000006</v>
      </c>
    </row>
    <row r="159" spans="1:14" s="35" customFormat="1" ht="21" customHeight="1">
      <c r="A159" s="207">
        <v>169</v>
      </c>
      <c r="B159" s="207" t="s">
        <v>1148</v>
      </c>
      <c r="C159" s="205" t="s">
        <v>2750</v>
      </c>
      <c r="D159" s="210" t="s">
        <v>1149</v>
      </c>
      <c r="E159" s="205" t="s">
        <v>2751</v>
      </c>
      <c r="F159" s="179" t="s">
        <v>2463</v>
      </c>
      <c r="G159" s="214">
        <v>3095594.35</v>
      </c>
      <c r="H159" s="215">
        <v>6964510.8100000005</v>
      </c>
      <c r="I159" s="214">
        <v>572229.14</v>
      </c>
      <c r="J159" s="214">
        <v>554821.28</v>
      </c>
      <c r="K159" s="214">
        <v>566330.88</v>
      </c>
      <c r="L159" s="214">
        <v>34363.22</v>
      </c>
      <c r="M159" s="214">
        <v>114097.16</v>
      </c>
      <c r="N159" s="215">
        <v>-690380.00999999978</v>
      </c>
    </row>
    <row r="160" spans="1:14" s="35" customFormat="1" ht="21" customHeight="1">
      <c r="A160" s="207">
        <v>170</v>
      </c>
      <c r="B160" s="207" t="s">
        <v>1515</v>
      </c>
      <c r="C160" s="205" t="s">
        <v>2752</v>
      </c>
      <c r="D160" s="210" t="s">
        <v>1516</v>
      </c>
      <c r="E160" s="205" t="s">
        <v>2641</v>
      </c>
      <c r="F160" s="179" t="s">
        <v>2463</v>
      </c>
      <c r="G160" s="214">
        <v>3073516.87</v>
      </c>
      <c r="H160" s="215">
        <v>7222837.3999999994</v>
      </c>
      <c r="I160" s="214">
        <v>566414.63</v>
      </c>
      <c r="J160" s="214">
        <v>611079.36</v>
      </c>
      <c r="K160" s="214">
        <v>321714.09999999998</v>
      </c>
      <c r="L160" s="214">
        <v>24721.66</v>
      </c>
      <c r="M160" s="214">
        <v>105977.59999999999</v>
      </c>
      <c r="N160" s="215">
        <v>-456945.71999999974</v>
      </c>
    </row>
    <row r="161" spans="1:14" s="35" customFormat="1" ht="21" customHeight="1">
      <c r="A161" s="207">
        <v>171</v>
      </c>
      <c r="B161" s="207" t="s">
        <v>968</v>
      </c>
      <c r="C161" s="205" t="s">
        <v>2753</v>
      </c>
      <c r="D161" s="210" t="s">
        <v>969</v>
      </c>
      <c r="E161" s="205" t="s">
        <v>2751</v>
      </c>
      <c r="F161" s="179" t="s">
        <v>2463</v>
      </c>
      <c r="G161" s="214">
        <v>2497498.98</v>
      </c>
      <c r="H161" s="215">
        <v>5259424.01</v>
      </c>
      <c r="I161" s="214">
        <v>424771.4</v>
      </c>
      <c r="J161" s="214">
        <v>448411.69</v>
      </c>
      <c r="K161" s="214">
        <v>399748.29</v>
      </c>
      <c r="L161" s="214">
        <v>10875.26</v>
      </c>
      <c r="M161" s="214">
        <v>61863.26</v>
      </c>
      <c r="N161" s="215">
        <v>-160126.75999999978</v>
      </c>
    </row>
    <row r="162" spans="1:14" s="35" customFormat="1" ht="21" customHeight="1">
      <c r="A162" s="207">
        <v>172</v>
      </c>
      <c r="B162" s="207" t="s">
        <v>1293</v>
      </c>
      <c r="C162" s="205" t="s">
        <v>2754</v>
      </c>
      <c r="D162" s="210" t="s">
        <v>1294</v>
      </c>
      <c r="E162" s="205" t="s">
        <v>2592</v>
      </c>
      <c r="F162" s="179" t="s">
        <v>2463</v>
      </c>
      <c r="G162" s="214">
        <v>3442366.11</v>
      </c>
      <c r="H162" s="215">
        <v>6551818.4199999999</v>
      </c>
      <c r="I162" s="214">
        <v>488620.19</v>
      </c>
      <c r="J162" s="214">
        <v>586685.5</v>
      </c>
      <c r="K162" s="214">
        <v>563960.11</v>
      </c>
      <c r="L162" s="214">
        <v>23550.639999999999</v>
      </c>
      <c r="M162" s="214">
        <v>85281.099999999991</v>
      </c>
      <c r="N162" s="215">
        <v>504059.1799999997</v>
      </c>
    </row>
    <row r="163" spans="1:14" s="35" customFormat="1" ht="21" customHeight="1">
      <c r="A163" s="207">
        <v>173</v>
      </c>
      <c r="B163" s="207" t="s">
        <v>1663</v>
      </c>
      <c r="C163" s="211" t="s">
        <v>2755</v>
      </c>
      <c r="D163" s="210" t="s">
        <v>1664</v>
      </c>
      <c r="E163" s="205" t="s">
        <v>2691</v>
      </c>
      <c r="F163" s="179" t="s">
        <v>2463</v>
      </c>
      <c r="G163" s="214">
        <v>959097.25</v>
      </c>
      <c r="H163" s="215">
        <v>1879414.0299999998</v>
      </c>
      <c r="I163" s="214">
        <v>372237.63</v>
      </c>
      <c r="J163" s="214">
        <v>172866.97</v>
      </c>
      <c r="K163" s="214">
        <v>198056.92</v>
      </c>
      <c r="L163" s="214">
        <v>7263</v>
      </c>
      <c r="M163" s="214">
        <v>29725.159999999996</v>
      </c>
      <c r="N163" s="215">
        <v>55135.660000000149</v>
      </c>
    </row>
    <row r="164" spans="1:14" s="35" customFormat="1" ht="21" customHeight="1">
      <c r="A164" s="207">
        <v>174</v>
      </c>
      <c r="B164" s="207" t="s">
        <v>1665</v>
      </c>
      <c r="C164" s="211" t="s">
        <v>2756</v>
      </c>
      <c r="D164" s="210" t="s">
        <v>1666</v>
      </c>
      <c r="E164" s="205" t="s">
        <v>2691</v>
      </c>
      <c r="F164" s="179" t="s">
        <v>2463</v>
      </c>
      <c r="G164" s="214">
        <v>930553.54999999993</v>
      </c>
      <c r="H164" s="215">
        <v>1760533.2899999998</v>
      </c>
      <c r="I164" s="214">
        <v>348789.16</v>
      </c>
      <c r="J164" s="214">
        <v>161884.94</v>
      </c>
      <c r="K164" s="214">
        <v>183895.05</v>
      </c>
      <c r="L164" s="214">
        <v>7030.72</v>
      </c>
      <c r="M164" s="214">
        <v>11394.849999999999</v>
      </c>
      <c r="N164" s="215">
        <v>94669.929999999935</v>
      </c>
    </row>
    <row r="165" spans="1:14" s="35" customFormat="1" ht="21" customHeight="1">
      <c r="A165" s="207">
        <v>175</v>
      </c>
      <c r="B165" s="207" t="s">
        <v>1620</v>
      </c>
      <c r="C165" s="205" t="s">
        <v>2757</v>
      </c>
      <c r="D165" s="210" t="s">
        <v>1621</v>
      </c>
      <c r="E165" s="205" t="s">
        <v>2486</v>
      </c>
      <c r="F165" s="179" t="s">
        <v>2463</v>
      </c>
      <c r="G165" s="214">
        <v>340792.81</v>
      </c>
      <c r="H165" s="215">
        <v>1580026.68</v>
      </c>
      <c r="I165" s="214">
        <v>57438.41</v>
      </c>
      <c r="J165" s="214">
        <v>147070.39999999999</v>
      </c>
      <c r="K165" s="214">
        <v>73250.97</v>
      </c>
      <c r="L165" s="214">
        <v>985.04</v>
      </c>
      <c r="M165" s="214">
        <v>22597.609999999997</v>
      </c>
      <c r="N165" s="215">
        <v>-495139.1399999999</v>
      </c>
    </row>
    <row r="166" spans="1:14" s="35" customFormat="1" ht="21" customHeight="1">
      <c r="A166" s="207">
        <v>176</v>
      </c>
      <c r="B166" s="207" t="s">
        <v>730</v>
      </c>
      <c r="C166" s="205" t="s">
        <v>2758</v>
      </c>
      <c r="D166" s="210" t="s">
        <v>731</v>
      </c>
      <c r="E166" s="205" t="s">
        <v>2491</v>
      </c>
      <c r="F166" s="179" t="s">
        <v>2463</v>
      </c>
      <c r="G166" s="214">
        <v>371538.39000000007</v>
      </c>
      <c r="H166" s="215">
        <v>995465.30000000016</v>
      </c>
      <c r="I166" s="214">
        <v>100702.32</v>
      </c>
      <c r="J166" s="214">
        <v>104190.32</v>
      </c>
      <c r="K166" s="214">
        <v>127428.12</v>
      </c>
      <c r="L166" s="214">
        <v>4742.6400000000003</v>
      </c>
      <c r="M166" s="214">
        <v>20850.669999999998</v>
      </c>
      <c r="N166" s="215">
        <v>-126551.16000000003</v>
      </c>
    </row>
    <row r="167" spans="1:14" s="35" customFormat="1" ht="21" customHeight="1">
      <c r="A167" s="207">
        <v>177</v>
      </c>
      <c r="B167" s="207" t="s">
        <v>1412</v>
      </c>
      <c r="C167" s="205" t="s">
        <v>2759</v>
      </c>
      <c r="D167" s="210" t="s">
        <v>1413</v>
      </c>
      <c r="E167" s="205" t="s">
        <v>2706</v>
      </c>
      <c r="F167" s="179" t="s">
        <v>2463</v>
      </c>
      <c r="G167" s="214">
        <v>2029820.6600000004</v>
      </c>
      <c r="H167" s="215">
        <v>3893215.9400000009</v>
      </c>
      <c r="I167" s="214">
        <v>320025.7</v>
      </c>
      <c r="J167" s="214">
        <v>349768.13</v>
      </c>
      <c r="K167" s="214">
        <v>338722.2</v>
      </c>
      <c r="L167" s="214">
        <v>7587.47</v>
      </c>
      <c r="M167" s="214">
        <v>75907.199999999997</v>
      </c>
      <c r="N167" s="215">
        <v>91551.409999999683</v>
      </c>
    </row>
    <row r="168" spans="1:14" s="35" customFormat="1" ht="21" customHeight="1">
      <c r="A168" s="207">
        <v>178</v>
      </c>
      <c r="B168" s="207" t="s">
        <v>1657</v>
      </c>
      <c r="C168" s="211" t="s">
        <v>2760</v>
      </c>
      <c r="D168" s="210" t="s">
        <v>1658</v>
      </c>
      <c r="E168" s="205" t="s">
        <v>2691</v>
      </c>
      <c r="F168" s="179" t="s">
        <v>2463</v>
      </c>
      <c r="G168" s="214">
        <v>1280877.4100000001</v>
      </c>
      <c r="H168" s="215">
        <v>2574796.2600000002</v>
      </c>
      <c r="I168" s="214">
        <v>431232.36</v>
      </c>
      <c r="J168" s="214">
        <v>237954.15</v>
      </c>
      <c r="K168" s="214">
        <v>193513.25</v>
      </c>
      <c r="L168" s="214">
        <v>15963.77</v>
      </c>
      <c r="M168" s="214">
        <v>24434.100000000002</v>
      </c>
      <c r="N168" s="215">
        <v>64751.499999999534</v>
      </c>
    </row>
    <row r="169" spans="1:14" s="35" customFormat="1" ht="21" customHeight="1">
      <c r="A169" s="207">
        <v>180</v>
      </c>
      <c r="B169" s="207" t="s">
        <v>255</v>
      </c>
      <c r="C169" s="211" t="s">
        <v>2761</v>
      </c>
      <c r="D169" s="210" t="s">
        <v>257</v>
      </c>
      <c r="E169" s="205" t="s">
        <v>2703</v>
      </c>
      <c r="F169" s="179" t="s">
        <v>2463</v>
      </c>
      <c r="G169" s="214">
        <v>1214229.27</v>
      </c>
      <c r="H169" s="215">
        <v>2855815.58</v>
      </c>
      <c r="I169" s="214">
        <v>288808.38</v>
      </c>
      <c r="J169" s="214">
        <v>230257.79</v>
      </c>
      <c r="K169" s="214">
        <v>228627.04</v>
      </c>
      <c r="L169" s="214">
        <v>9434.41</v>
      </c>
      <c r="M169" s="214">
        <v>38651.58</v>
      </c>
      <c r="N169" s="215">
        <v>-255662.47999999998</v>
      </c>
    </row>
    <row r="170" spans="1:14" s="35" customFormat="1" ht="21" customHeight="1">
      <c r="A170" s="207">
        <v>181</v>
      </c>
      <c r="B170" s="207" t="s">
        <v>1217</v>
      </c>
      <c r="C170" s="205" t="s">
        <v>2762</v>
      </c>
      <c r="D170" s="210" t="s">
        <v>1218</v>
      </c>
      <c r="E170" s="205" t="s">
        <v>2478</v>
      </c>
      <c r="F170" s="179" t="s">
        <v>2463</v>
      </c>
      <c r="G170" s="214">
        <v>1697106.1900000002</v>
      </c>
      <c r="H170" s="215">
        <v>3958063.0500000003</v>
      </c>
      <c r="I170" s="214">
        <v>675414.3</v>
      </c>
      <c r="J170" s="214">
        <v>285068.40999999997</v>
      </c>
      <c r="K170" s="214">
        <v>332997.73</v>
      </c>
      <c r="L170" s="214">
        <v>13522.93</v>
      </c>
      <c r="M170" s="214">
        <v>48890.76</v>
      </c>
      <c r="N170" s="215">
        <v>-2215528.9300000002</v>
      </c>
    </row>
    <row r="171" spans="1:14" s="35" customFormat="1" ht="21" customHeight="1">
      <c r="A171" s="207">
        <v>182</v>
      </c>
      <c r="B171" s="207" t="s">
        <v>1654</v>
      </c>
      <c r="C171" s="205" t="s">
        <v>2763</v>
      </c>
      <c r="D171" s="210" t="s">
        <v>1655</v>
      </c>
      <c r="E171" s="205" t="s">
        <v>2721</v>
      </c>
      <c r="F171" s="179" t="s">
        <v>2463</v>
      </c>
      <c r="G171" s="214">
        <v>1670005.77</v>
      </c>
      <c r="H171" s="215">
        <v>4871260.1000000006</v>
      </c>
      <c r="I171" s="214">
        <v>255060.08000000002</v>
      </c>
      <c r="J171" s="214">
        <v>416710.47</v>
      </c>
      <c r="K171" s="214">
        <v>238651.68</v>
      </c>
      <c r="L171" s="214">
        <v>8607.98</v>
      </c>
      <c r="M171" s="214">
        <v>18300.349999999999</v>
      </c>
      <c r="N171" s="215">
        <v>-3138916.1800000006</v>
      </c>
    </row>
    <row r="172" spans="1:14" s="35" customFormat="1" ht="21" customHeight="1">
      <c r="A172" s="207">
        <v>183</v>
      </c>
      <c r="B172" s="207" t="s">
        <v>1215</v>
      </c>
      <c r="C172" s="205" t="s">
        <v>2764</v>
      </c>
      <c r="D172" s="210" t="s">
        <v>1216</v>
      </c>
      <c r="E172" s="205" t="s">
        <v>2654</v>
      </c>
      <c r="F172" s="179" t="s">
        <v>2463</v>
      </c>
      <c r="G172" s="214">
        <v>763538.89</v>
      </c>
      <c r="H172" s="215">
        <v>2469962.7599999998</v>
      </c>
      <c r="I172" s="214">
        <v>235234.13</v>
      </c>
      <c r="J172" s="214">
        <v>234851.47</v>
      </c>
      <c r="K172" s="214">
        <v>128257.62</v>
      </c>
      <c r="L172" s="214">
        <v>9182.57</v>
      </c>
      <c r="M172" s="214">
        <v>51907.529999999992</v>
      </c>
      <c r="N172" s="215">
        <v>-251832.30999999959</v>
      </c>
    </row>
    <row r="173" spans="1:14" s="35" customFormat="1" ht="21" customHeight="1">
      <c r="A173" s="207">
        <v>184</v>
      </c>
      <c r="B173" s="207" t="s">
        <v>1032</v>
      </c>
      <c r="C173" s="205" t="s">
        <v>2765</v>
      </c>
      <c r="D173" s="210" t="s">
        <v>1033</v>
      </c>
      <c r="E173" s="205" t="s">
        <v>2654</v>
      </c>
      <c r="F173" s="179" t="s">
        <v>2463</v>
      </c>
      <c r="G173" s="214">
        <v>929475.59000000008</v>
      </c>
      <c r="H173" s="215">
        <v>1654226.7999999998</v>
      </c>
      <c r="I173" s="214">
        <v>167404.69</v>
      </c>
      <c r="J173" s="214">
        <v>154365.54</v>
      </c>
      <c r="K173" s="214">
        <v>132105.51999999999</v>
      </c>
      <c r="L173" s="214">
        <v>8020.69</v>
      </c>
      <c r="M173" s="214">
        <v>10662.99</v>
      </c>
      <c r="N173" s="215">
        <v>211722.01000000024</v>
      </c>
    </row>
    <row r="174" spans="1:14" s="35" customFormat="1" ht="21" customHeight="1">
      <c r="A174" s="207">
        <v>185</v>
      </c>
      <c r="B174" s="207" t="s">
        <v>376</v>
      </c>
      <c r="C174" s="211" t="s">
        <v>2766</v>
      </c>
      <c r="D174" s="210" t="s">
        <v>377</v>
      </c>
      <c r="E174" s="205" t="s">
        <v>2730</v>
      </c>
      <c r="F174" s="179" t="s">
        <v>2463</v>
      </c>
      <c r="G174" s="214">
        <v>0</v>
      </c>
      <c r="H174" s="215">
        <v>4611460.22</v>
      </c>
      <c r="I174" s="214">
        <v>314537.65000000002</v>
      </c>
      <c r="J174" s="214">
        <v>0</v>
      </c>
      <c r="K174" s="214">
        <v>231084.17</v>
      </c>
      <c r="L174" s="214">
        <v>9383.8799999999992</v>
      </c>
      <c r="M174" s="214">
        <v>46273.4</v>
      </c>
      <c r="N174" s="215">
        <v>-1027865.0999999996</v>
      </c>
    </row>
    <row r="175" spans="1:14" s="35" customFormat="1" ht="21" customHeight="1">
      <c r="A175" s="207">
        <v>186</v>
      </c>
      <c r="B175" s="207" t="s">
        <v>1112</v>
      </c>
      <c r="C175" s="205" t="s">
        <v>2767</v>
      </c>
      <c r="D175" s="210" t="s">
        <v>1113</v>
      </c>
      <c r="E175" s="205" t="s">
        <v>2566</v>
      </c>
      <c r="F175" s="179" t="s">
        <v>2463</v>
      </c>
      <c r="G175" s="214">
        <v>2610664.5799999996</v>
      </c>
      <c r="H175" s="215">
        <v>5289747.4600000009</v>
      </c>
      <c r="I175" s="214">
        <v>389730.24</v>
      </c>
      <c r="J175" s="214">
        <v>436228.74</v>
      </c>
      <c r="K175" s="214">
        <v>401023.23</v>
      </c>
      <c r="L175" s="214">
        <v>14876.6</v>
      </c>
      <c r="M175" s="214">
        <v>38008.18</v>
      </c>
      <c r="N175" s="215">
        <v>-663060.77000000142</v>
      </c>
    </row>
    <row r="176" spans="1:14" s="35" customFormat="1" ht="21" customHeight="1">
      <c r="A176" s="207">
        <v>187</v>
      </c>
      <c r="B176" s="207" t="s">
        <v>448</v>
      </c>
      <c r="C176" s="205" t="s">
        <v>2768</v>
      </c>
      <c r="D176" s="210" t="s">
        <v>449</v>
      </c>
      <c r="E176" s="205" t="s">
        <v>2504</v>
      </c>
      <c r="F176" s="179" t="s">
        <v>2463</v>
      </c>
      <c r="G176" s="214">
        <v>0</v>
      </c>
      <c r="H176" s="215">
        <v>3987094.3300000005</v>
      </c>
      <c r="I176" s="214">
        <v>414822.93</v>
      </c>
      <c r="J176" s="214">
        <v>0</v>
      </c>
      <c r="K176" s="214">
        <v>222355.96</v>
      </c>
      <c r="L176" s="214">
        <v>8746.76</v>
      </c>
      <c r="M176" s="214">
        <v>14678.369999999999</v>
      </c>
      <c r="N176" s="215">
        <v>159790.06999999937</v>
      </c>
    </row>
    <row r="177" spans="1:14" s="35" customFormat="1" ht="21" customHeight="1">
      <c r="A177" s="207">
        <v>189</v>
      </c>
      <c r="B177" s="207" t="s">
        <v>604</v>
      </c>
      <c r="C177" s="205" t="s">
        <v>2769</v>
      </c>
      <c r="D177" s="210" t="s">
        <v>605</v>
      </c>
      <c r="E177" s="205" t="s">
        <v>2538</v>
      </c>
      <c r="F177" s="179" t="s">
        <v>2463</v>
      </c>
      <c r="G177" s="214">
        <v>975307.54999999993</v>
      </c>
      <c r="H177" s="215">
        <v>2695431.88</v>
      </c>
      <c r="I177" s="214">
        <v>235611.53</v>
      </c>
      <c r="J177" s="214">
        <v>242981.81</v>
      </c>
      <c r="K177" s="214">
        <v>224150.21</v>
      </c>
      <c r="L177" s="214">
        <v>8994.83</v>
      </c>
      <c r="M177" s="214">
        <v>28104.46</v>
      </c>
      <c r="N177" s="215">
        <v>-570328.14999999991</v>
      </c>
    </row>
    <row r="178" spans="1:14" s="35" customFormat="1" ht="21" customHeight="1">
      <c r="A178" s="207">
        <v>190</v>
      </c>
      <c r="B178" s="207" t="s">
        <v>806</v>
      </c>
      <c r="C178" s="205" t="s">
        <v>2770</v>
      </c>
      <c r="D178" s="210" t="s">
        <v>807</v>
      </c>
      <c r="E178" s="205" t="s">
        <v>2771</v>
      </c>
      <c r="F178" s="179" t="s">
        <v>2463</v>
      </c>
      <c r="G178" s="214">
        <v>1066694.6800000002</v>
      </c>
      <c r="H178" s="215">
        <v>2629546.34</v>
      </c>
      <c r="I178" s="214">
        <v>267611.28000000003</v>
      </c>
      <c r="J178" s="214">
        <v>181212.63</v>
      </c>
      <c r="K178" s="214">
        <v>221772.09</v>
      </c>
      <c r="L178" s="214">
        <v>11504.71</v>
      </c>
      <c r="M178" s="214">
        <v>17788.02</v>
      </c>
      <c r="N178" s="215">
        <v>-530239.88999999966</v>
      </c>
    </row>
    <row r="179" spans="1:14" s="35" customFormat="1" ht="21" customHeight="1">
      <c r="A179" s="207">
        <v>191</v>
      </c>
      <c r="B179" s="207" t="s">
        <v>1221</v>
      </c>
      <c r="C179" s="205" t="s">
        <v>2772</v>
      </c>
      <c r="D179" s="210" t="s">
        <v>1222</v>
      </c>
      <c r="E179" s="205" t="s">
        <v>2528</v>
      </c>
      <c r="F179" s="179" t="s">
        <v>2463</v>
      </c>
      <c r="G179" s="214">
        <v>657544.48</v>
      </c>
      <c r="H179" s="215">
        <v>2121799.4200000009</v>
      </c>
      <c r="I179" s="214">
        <v>160981.6</v>
      </c>
      <c r="J179" s="214">
        <v>187333.33</v>
      </c>
      <c r="K179" s="214">
        <v>124191.32</v>
      </c>
      <c r="L179" s="214">
        <v>7212.97</v>
      </c>
      <c r="M179" s="214">
        <v>12228.909999999998</v>
      </c>
      <c r="N179" s="215">
        <v>-424327.66000000108</v>
      </c>
    </row>
    <row r="180" spans="1:14" s="35" customFormat="1" ht="21" customHeight="1">
      <c r="A180" s="207">
        <v>192</v>
      </c>
      <c r="B180" s="207" t="s">
        <v>1454</v>
      </c>
      <c r="C180" s="211" t="s">
        <v>2773</v>
      </c>
      <c r="D180" s="210" t="s">
        <v>1455</v>
      </c>
      <c r="E180" s="205" t="s">
        <v>2654</v>
      </c>
      <c r="F180" s="179" t="s">
        <v>2463</v>
      </c>
      <c r="G180" s="214">
        <v>2126905.5799999996</v>
      </c>
      <c r="H180" s="215">
        <v>4282753.63</v>
      </c>
      <c r="I180" s="214">
        <v>689352.75</v>
      </c>
      <c r="J180" s="214">
        <v>366829.49</v>
      </c>
      <c r="K180" s="214">
        <v>359429.9</v>
      </c>
      <c r="L180" s="214">
        <v>20651.97</v>
      </c>
      <c r="M180" s="214">
        <v>60227.92</v>
      </c>
      <c r="N180" s="215">
        <v>108874.27999999933</v>
      </c>
    </row>
    <row r="181" spans="1:14" s="35" customFormat="1" ht="21" customHeight="1">
      <c r="A181" s="207">
        <v>193</v>
      </c>
      <c r="B181" s="207" t="s">
        <v>1538</v>
      </c>
      <c r="C181" s="205" t="s">
        <v>2774</v>
      </c>
      <c r="D181" s="210" t="s">
        <v>1539</v>
      </c>
      <c r="E181" s="205" t="s">
        <v>2583</v>
      </c>
      <c r="F181" s="179" t="s">
        <v>2463</v>
      </c>
      <c r="G181" s="214">
        <v>1707416.06</v>
      </c>
      <c r="H181" s="215">
        <v>4231306.4499999983</v>
      </c>
      <c r="I181" s="214">
        <v>394157.18000000005</v>
      </c>
      <c r="J181" s="214">
        <v>292882.74</v>
      </c>
      <c r="K181" s="214">
        <v>358449.83</v>
      </c>
      <c r="L181" s="214">
        <v>13169.91</v>
      </c>
      <c r="M181" s="214">
        <v>19700.52</v>
      </c>
      <c r="N181" s="215">
        <v>-917272.7799999984</v>
      </c>
    </row>
    <row r="182" spans="1:14" s="35" customFormat="1" ht="21" customHeight="1">
      <c r="A182" s="207">
        <v>194</v>
      </c>
      <c r="B182" s="207" t="s">
        <v>1312</v>
      </c>
      <c r="C182" s="211" t="s">
        <v>2775</v>
      </c>
      <c r="D182" s="210" t="s">
        <v>1313</v>
      </c>
      <c r="E182" s="205" t="s">
        <v>2776</v>
      </c>
      <c r="F182" s="179" t="s">
        <v>2463</v>
      </c>
      <c r="G182" s="214">
        <v>1870795.31</v>
      </c>
      <c r="H182" s="215">
        <v>4682367.0999999987</v>
      </c>
      <c r="I182" s="214">
        <v>296466.55</v>
      </c>
      <c r="J182" s="214">
        <v>341602.1</v>
      </c>
      <c r="K182" s="214">
        <v>328522.28999999998</v>
      </c>
      <c r="L182" s="214">
        <v>15297.34</v>
      </c>
      <c r="M182" s="214">
        <v>27506.48</v>
      </c>
      <c r="N182" s="215">
        <v>-1027453.3399999989</v>
      </c>
    </row>
    <row r="183" spans="1:14" s="35" customFormat="1" ht="21" customHeight="1">
      <c r="A183" s="207">
        <v>195</v>
      </c>
      <c r="B183" s="207" t="s">
        <v>2777</v>
      </c>
      <c r="C183" s="205" t="s">
        <v>2778</v>
      </c>
      <c r="D183" s="210" t="s">
        <v>2779</v>
      </c>
      <c r="E183" s="205" t="s">
        <v>2780</v>
      </c>
      <c r="F183" s="179" t="s">
        <v>2487</v>
      </c>
      <c r="G183" s="214">
        <v>421601.39</v>
      </c>
      <c r="H183" s="215">
        <v>1227832.8499999999</v>
      </c>
      <c r="I183" s="214">
        <v>47450.770000000004</v>
      </c>
      <c r="J183" s="214">
        <v>116917.38</v>
      </c>
      <c r="K183" s="214">
        <v>89919.83</v>
      </c>
      <c r="L183" s="214">
        <v>5638.71</v>
      </c>
      <c r="M183" s="214">
        <v>4948.9500000000007</v>
      </c>
      <c r="N183" s="215">
        <v>-210169.90999999992</v>
      </c>
    </row>
    <row r="184" spans="1:14" s="35" customFormat="1" ht="21" customHeight="1">
      <c r="A184" s="207">
        <v>196</v>
      </c>
      <c r="B184" s="207" t="s">
        <v>2335</v>
      </c>
      <c r="C184" s="205" t="s">
        <v>2781</v>
      </c>
      <c r="D184" s="210" t="s">
        <v>2334</v>
      </c>
      <c r="E184" s="205" t="s">
        <v>2742</v>
      </c>
      <c r="F184" s="179" t="s">
        <v>2487</v>
      </c>
      <c r="G184" s="214">
        <v>1256974.21</v>
      </c>
      <c r="H184" s="215">
        <v>2440772.98</v>
      </c>
      <c r="I184" s="214">
        <v>139236</v>
      </c>
      <c r="J184" s="214">
        <v>203334.58</v>
      </c>
      <c r="K184" s="214">
        <v>198995.06</v>
      </c>
      <c r="L184" s="214">
        <v>8938.2900000000009</v>
      </c>
      <c r="M184" s="214">
        <v>24017.72</v>
      </c>
      <c r="N184" s="215">
        <v>-131798.12000000011</v>
      </c>
    </row>
    <row r="185" spans="1:14" s="35" customFormat="1" ht="21" customHeight="1">
      <c r="A185" s="207">
        <v>197</v>
      </c>
      <c r="B185" s="207" t="s">
        <v>943</v>
      </c>
      <c r="C185" s="211" t="s">
        <v>2782</v>
      </c>
      <c r="D185" s="210" t="s">
        <v>944</v>
      </c>
      <c r="E185" s="205" t="s">
        <v>2783</v>
      </c>
      <c r="F185" s="179" t="s">
        <v>2463</v>
      </c>
      <c r="G185" s="214">
        <v>2150743.61</v>
      </c>
      <c r="H185" s="215">
        <v>5554956.2199999997</v>
      </c>
      <c r="I185" s="214">
        <v>355857.10000000003</v>
      </c>
      <c r="J185" s="214">
        <v>355084.39</v>
      </c>
      <c r="K185" s="214">
        <v>422692.19</v>
      </c>
      <c r="L185" s="214">
        <v>17743.03</v>
      </c>
      <c r="M185" s="214">
        <v>69731.570000000007</v>
      </c>
      <c r="N185" s="215">
        <v>-1400874.0499999998</v>
      </c>
    </row>
    <row r="186" spans="1:14" s="35" customFormat="1" ht="21" customHeight="1">
      <c r="A186" s="207">
        <v>198</v>
      </c>
      <c r="B186" s="207" t="s">
        <v>517</v>
      </c>
      <c r="C186" s="205" t="s">
        <v>2784</v>
      </c>
      <c r="D186" s="210" t="s">
        <v>518</v>
      </c>
      <c r="E186" s="205" t="s">
        <v>2578</v>
      </c>
      <c r="F186" s="179" t="s">
        <v>2463</v>
      </c>
      <c r="G186" s="214">
        <v>701174.88</v>
      </c>
      <c r="H186" s="215">
        <v>1913587.68</v>
      </c>
      <c r="I186" s="214">
        <v>89212.7</v>
      </c>
      <c r="J186" s="214">
        <v>201187.35</v>
      </c>
      <c r="K186" s="214">
        <v>118706.96</v>
      </c>
      <c r="L186" s="214">
        <v>3762.26</v>
      </c>
      <c r="M186" s="214">
        <v>571.96</v>
      </c>
      <c r="N186" s="215">
        <v>-25742.630000000121</v>
      </c>
    </row>
    <row r="187" spans="1:14" s="35" customFormat="1" ht="21" customHeight="1">
      <c r="A187" s="207">
        <v>199</v>
      </c>
      <c r="B187" s="207" t="s">
        <v>789</v>
      </c>
      <c r="C187" s="205" t="s">
        <v>2785</v>
      </c>
      <c r="D187" s="210" t="s">
        <v>790</v>
      </c>
      <c r="E187" s="205" t="s">
        <v>2585</v>
      </c>
      <c r="F187" s="179" t="s">
        <v>2463</v>
      </c>
      <c r="G187" s="214">
        <v>610895.5</v>
      </c>
      <c r="H187" s="215">
        <v>2385635.1000000006</v>
      </c>
      <c r="I187" s="214">
        <v>179616.15000000002</v>
      </c>
      <c r="J187" s="214">
        <v>176732.32</v>
      </c>
      <c r="K187" s="214">
        <v>107388.25</v>
      </c>
      <c r="L187" s="214">
        <v>7022.02</v>
      </c>
      <c r="M187" s="214">
        <v>34415.99</v>
      </c>
      <c r="N187" s="215">
        <v>-680151.51000000071</v>
      </c>
    </row>
    <row r="188" spans="1:14" s="35" customFormat="1" ht="21" customHeight="1">
      <c r="A188" s="207">
        <v>201</v>
      </c>
      <c r="B188" s="207" t="s">
        <v>1115</v>
      </c>
      <c r="C188" s="211" t="s">
        <v>2786</v>
      </c>
      <c r="D188" s="210" t="s">
        <v>1116</v>
      </c>
      <c r="E188" s="205" t="s">
        <v>2566</v>
      </c>
      <c r="F188" s="179" t="s">
        <v>2463</v>
      </c>
      <c r="G188" s="214">
        <v>307237.39</v>
      </c>
      <c r="H188" s="215">
        <v>958991.79000000015</v>
      </c>
      <c r="I188" s="214">
        <v>61235.240000000005</v>
      </c>
      <c r="J188" s="214">
        <v>84383.88</v>
      </c>
      <c r="K188" s="214">
        <v>67286.710000000006</v>
      </c>
      <c r="L188" s="214">
        <v>4217.3</v>
      </c>
      <c r="M188" s="214">
        <v>4562.7599999999993</v>
      </c>
      <c r="N188" s="215">
        <v>-251626.15000000026</v>
      </c>
    </row>
    <row r="189" spans="1:14" s="35" customFormat="1" ht="21" customHeight="1">
      <c r="A189" s="207">
        <v>202</v>
      </c>
      <c r="B189" s="207" t="s">
        <v>484</v>
      </c>
      <c r="C189" s="211" t="s">
        <v>2787</v>
      </c>
      <c r="D189" s="210" t="s">
        <v>485</v>
      </c>
      <c r="E189" s="205" t="s">
        <v>2783</v>
      </c>
      <c r="F189" s="179" t="s">
        <v>2463</v>
      </c>
      <c r="G189" s="214">
        <v>1306085.1400000001</v>
      </c>
      <c r="H189" s="215">
        <v>3798460.0099999993</v>
      </c>
      <c r="I189" s="214">
        <v>308815.86</v>
      </c>
      <c r="J189" s="214">
        <v>243060.89</v>
      </c>
      <c r="K189" s="214">
        <v>240304.71</v>
      </c>
      <c r="L189" s="214">
        <v>10306.23</v>
      </c>
      <c r="M189" s="214">
        <v>11063.26</v>
      </c>
      <c r="N189" s="215">
        <v>-1150044.5299999993</v>
      </c>
    </row>
    <row r="190" spans="1:14" s="35" customFormat="1" ht="21" customHeight="1">
      <c r="A190" s="207">
        <v>203</v>
      </c>
      <c r="B190" s="207" t="s">
        <v>364</v>
      </c>
      <c r="C190" s="211" t="s">
        <v>2788</v>
      </c>
      <c r="D190" s="210" t="s">
        <v>365</v>
      </c>
      <c r="E190" s="205" t="s">
        <v>2585</v>
      </c>
      <c r="F190" s="179" t="s">
        <v>2463</v>
      </c>
      <c r="G190" s="214">
        <v>326063.82</v>
      </c>
      <c r="H190" s="215">
        <v>907041.87000000011</v>
      </c>
      <c r="I190" s="214">
        <v>69487.56</v>
      </c>
      <c r="J190" s="214">
        <v>70395.320000000007</v>
      </c>
      <c r="K190" s="214">
        <v>68987.070000000007</v>
      </c>
      <c r="L190" s="214">
        <v>4405.1499999999996</v>
      </c>
      <c r="M190" s="214">
        <v>75433.760000000009</v>
      </c>
      <c r="N190" s="215">
        <v>-127251.26000000013</v>
      </c>
    </row>
    <row r="191" spans="1:14" s="35" customFormat="1" ht="21" customHeight="1">
      <c r="A191" s="207">
        <v>204</v>
      </c>
      <c r="B191" s="207" t="s">
        <v>1296</v>
      </c>
      <c r="C191" s="211" t="s">
        <v>2789</v>
      </c>
      <c r="D191" s="210" t="s">
        <v>1297</v>
      </c>
      <c r="E191" s="205" t="s">
        <v>2790</v>
      </c>
      <c r="F191" s="179" t="s">
        <v>2463</v>
      </c>
      <c r="G191" s="214">
        <v>511054.49000000005</v>
      </c>
      <c r="H191" s="215">
        <v>1219360.3900000001</v>
      </c>
      <c r="I191" s="214">
        <v>92726.590000000011</v>
      </c>
      <c r="J191" s="214">
        <v>91500.56</v>
      </c>
      <c r="K191" s="214">
        <v>121737.95</v>
      </c>
      <c r="L191" s="214">
        <v>7698.96</v>
      </c>
      <c r="M191" s="214">
        <v>9598.5500000000011</v>
      </c>
      <c r="N191" s="215">
        <v>-195402.07000000007</v>
      </c>
    </row>
    <row r="192" spans="1:14" s="35" customFormat="1" ht="21" customHeight="1">
      <c r="A192" s="207">
        <v>205</v>
      </c>
      <c r="B192" s="207" t="s">
        <v>885</v>
      </c>
      <c r="C192" s="211" t="s">
        <v>2791</v>
      </c>
      <c r="D192" s="210" t="s">
        <v>886</v>
      </c>
      <c r="E192" s="205" t="s">
        <v>2748</v>
      </c>
      <c r="F192" s="179" t="s">
        <v>2463</v>
      </c>
      <c r="G192" s="214">
        <v>260959.48</v>
      </c>
      <c r="H192" s="215">
        <v>511465.17000000004</v>
      </c>
      <c r="I192" s="214">
        <v>52176.44</v>
      </c>
      <c r="J192" s="214">
        <v>64575.46</v>
      </c>
      <c r="K192" s="214">
        <v>18627.2</v>
      </c>
      <c r="L192" s="214">
        <v>0</v>
      </c>
      <c r="M192" s="214">
        <v>5755.95</v>
      </c>
      <c r="N192" s="215">
        <v>-50754.000000000058</v>
      </c>
    </row>
    <row r="193" spans="1:14" s="35" customFormat="1" ht="21" customHeight="1">
      <c r="A193" s="207">
        <v>206</v>
      </c>
      <c r="B193" s="207" t="s">
        <v>705</v>
      </c>
      <c r="C193" s="211" t="s">
        <v>2792</v>
      </c>
      <c r="D193" s="210" t="s">
        <v>706</v>
      </c>
      <c r="E193" s="205" t="s">
        <v>2672</v>
      </c>
      <c r="F193" s="179" t="s">
        <v>2463</v>
      </c>
      <c r="G193" s="214">
        <v>1395859.47</v>
      </c>
      <c r="H193" s="215">
        <v>4752458.32</v>
      </c>
      <c r="I193" s="214">
        <v>256309.92</v>
      </c>
      <c r="J193" s="214">
        <v>393557.49</v>
      </c>
      <c r="K193" s="214">
        <v>246543.56</v>
      </c>
      <c r="L193" s="214">
        <v>7807.39</v>
      </c>
      <c r="M193" s="214">
        <v>35810.86</v>
      </c>
      <c r="N193" s="215">
        <v>-1227710.25</v>
      </c>
    </row>
    <row r="194" spans="1:14" s="35" customFormat="1" ht="21" customHeight="1">
      <c r="A194" s="207">
        <v>207</v>
      </c>
      <c r="B194" s="207" t="s">
        <v>931</v>
      </c>
      <c r="C194" s="205" t="s">
        <v>2793</v>
      </c>
      <c r="D194" s="210" t="s">
        <v>932</v>
      </c>
      <c r="E194" s="205" t="s">
        <v>2794</v>
      </c>
      <c r="F194" s="179" t="s">
        <v>2463</v>
      </c>
      <c r="G194" s="214">
        <v>1002154.39</v>
      </c>
      <c r="H194" s="215">
        <v>2944219.03</v>
      </c>
      <c r="I194" s="214">
        <v>192762.42</v>
      </c>
      <c r="J194" s="214">
        <v>163074.76999999999</v>
      </c>
      <c r="K194" s="214">
        <v>215158.65</v>
      </c>
      <c r="L194" s="214">
        <v>11522.18</v>
      </c>
      <c r="M194" s="214">
        <v>46287.070000000007</v>
      </c>
      <c r="N194" s="215">
        <v>-916796.0399999998</v>
      </c>
    </row>
    <row r="195" spans="1:14" s="35" customFormat="1" ht="21" customHeight="1">
      <c r="A195" s="207">
        <v>208</v>
      </c>
      <c r="B195" s="207" t="s">
        <v>853</v>
      </c>
      <c r="C195" s="211" t="s">
        <v>2795</v>
      </c>
      <c r="D195" s="210" t="s">
        <v>854</v>
      </c>
      <c r="E195" s="205" t="s">
        <v>2796</v>
      </c>
      <c r="F195" s="179" t="s">
        <v>2463</v>
      </c>
      <c r="G195" s="214">
        <v>1473540.1400000001</v>
      </c>
      <c r="H195" s="215">
        <v>2867742.5900000008</v>
      </c>
      <c r="I195" s="214">
        <v>118268.64</v>
      </c>
      <c r="J195" s="214">
        <v>246703.11</v>
      </c>
      <c r="K195" s="214">
        <v>259006.18</v>
      </c>
      <c r="L195" s="214">
        <v>80794.429999999993</v>
      </c>
      <c r="M195" s="214">
        <v>25871.91</v>
      </c>
      <c r="N195" s="215">
        <v>-41330.250000000931</v>
      </c>
    </row>
    <row r="196" spans="1:14" s="35" customFormat="1" ht="21" customHeight="1">
      <c r="A196" s="207">
        <v>209</v>
      </c>
      <c r="B196" s="207" t="s">
        <v>895</v>
      </c>
      <c r="C196" s="211" t="s">
        <v>2797</v>
      </c>
      <c r="D196" s="210" t="s">
        <v>896</v>
      </c>
      <c r="E196" s="205" t="s">
        <v>2798</v>
      </c>
      <c r="F196" s="179" t="s">
        <v>2463</v>
      </c>
      <c r="G196" s="214">
        <v>1038561.9000000001</v>
      </c>
      <c r="H196" s="215">
        <v>392538.14</v>
      </c>
      <c r="I196" s="214">
        <v>23924.28</v>
      </c>
      <c r="J196" s="214">
        <v>20855.62</v>
      </c>
      <c r="K196" s="214">
        <v>0</v>
      </c>
      <c r="L196" s="214">
        <v>0</v>
      </c>
      <c r="M196" s="214">
        <v>23457.649999999998</v>
      </c>
      <c r="N196" s="215">
        <v>1549963.69</v>
      </c>
    </row>
    <row r="197" spans="1:14" s="35" customFormat="1" ht="21" customHeight="1">
      <c r="A197" s="207">
        <v>210</v>
      </c>
      <c r="B197" s="207" t="s">
        <v>2337</v>
      </c>
      <c r="C197" s="205" t="s">
        <v>2799</v>
      </c>
      <c r="D197" s="210" t="s">
        <v>2336</v>
      </c>
      <c r="E197" s="205" t="s">
        <v>2800</v>
      </c>
      <c r="F197" s="179" t="s">
        <v>2487</v>
      </c>
      <c r="G197" s="214">
        <v>2286600.9999999995</v>
      </c>
      <c r="H197" s="215">
        <v>5561312.5600000005</v>
      </c>
      <c r="I197" s="214">
        <v>324210.32</v>
      </c>
      <c r="J197" s="214">
        <v>393660.06</v>
      </c>
      <c r="K197" s="214">
        <v>493905.85</v>
      </c>
      <c r="L197" s="214">
        <v>30428.03</v>
      </c>
      <c r="M197" s="214">
        <v>82240.319999999992</v>
      </c>
      <c r="N197" s="215">
        <v>-969561.35000000149</v>
      </c>
    </row>
    <row r="198" spans="1:14" s="35" customFormat="1" ht="21" customHeight="1">
      <c r="A198" s="207">
        <v>211</v>
      </c>
      <c r="B198" s="207" t="s">
        <v>2801</v>
      </c>
      <c r="C198" s="205" t="s">
        <v>2802</v>
      </c>
      <c r="D198" s="210" t="s">
        <v>2803</v>
      </c>
      <c r="E198" s="205" t="s">
        <v>2804</v>
      </c>
      <c r="F198" s="179" t="s">
        <v>2487</v>
      </c>
      <c r="G198" s="214">
        <v>1549565.84</v>
      </c>
      <c r="H198" s="215">
        <v>4770862.46</v>
      </c>
      <c r="I198" s="214">
        <v>675200.11</v>
      </c>
      <c r="J198" s="214">
        <v>278054.28000000003</v>
      </c>
      <c r="K198" s="214">
        <v>367705.42</v>
      </c>
      <c r="L198" s="214">
        <v>14523.96</v>
      </c>
      <c r="M198" s="214">
        <v>37865.72</v>
      </c>
      <c r="N198" s="215">
        <v>-2234086.83</v>
      </c>
    </row>
    <row r="199" spans="1:14" s="35" customFormat="1" ht="21" customHeight="1">
      <c r="A199" s="207">
        <v>212</v>
      </c>
      <c r="B199" s="207" t="s">
        <v>900</v>
      </c>
      <c r="C199" s="211" t="s">
        <v>2805</v>
      </c>
      <c r="D199" s="210" t="s">
        <v>901</v>
      </c>
      <c r="E199" s="205" t="s">
        <v>2798</v>
      </c>
      <c r="F199" s="179" t="s">
        <v>2463</v>
      </c>
      <c r="G199" s="214">
        <v>0</v>
      </c>
      <c r="H199" s="215">
        <v>165923.14000000001</v>
      </c>
      <c r="I199" s="214">
        <v>0</v>
      </c>
      <c r="J199" s="214">
        <v>20899.900000000001</v>
      </c>
      <c r="K199" s="214">
        <v>0</v>
      </c>
      <c r="L199" s="214">
        <v>0</v>
      </c>
      <c r="M199" s="214">
        <v>3126</v>
      </c>
      <c r="N199" s="215">
        <v>-164294.79</v>
      </c>
    </row>
    <row r="200" spans="1:14" s="35" customFormat="1" ht="21" customHeight="1">
      <c r="A200" s="207">
        <v>213</v>
      </c>
      <c r="B200" s="207" t="s">
        <v>905</v>
      </c>
      <c r="C200" s="211" t="s">
        <v>2806</v>
      </c>
      <c r="D200" s="210" t="s">
        <v>906</v>
      </c>
      <c r="E200" s="205" t="s">
        <v>2798</v>
      </c>
      <c r="F200" s="179" t="s">
        <v>2463</v>
      </c>
      <c r="G200" s="214">
        <v>0</v>
      </c>
      <c r="H200" s="215">
        <v>151123.66000000003</v>
      </c>
      <c r="I200" s="214">
        <v>423.77</v>
      </c>
      <c r="J200" s="214">
        <v>9675.7999999999993</v>
      </c>
      <c r="K200" s="214">
        <v>9.82</v>
      </c>
      <c r="L200" s="214">
        <v>0</v>
      </c>
      <c r="M200" s="214">
        <v>25.42</v>
      </c>
      <c r="N200" s="215">
        <v>-149392.29000000004</v>
      </c>
    </row>
    <row r="201" spans="1:14" s="35" customFormat="1" ht="21" customHeight="1">
      <c r="A201" s="207">
        <v>214</v>
      </c>
      <c r="B201" s="207" t="s">
        <v>322</v>
      </c>
      <c r="C201" s="211" t="s">
        <v>2807</v>
      </c>
      <c r="D201" s="210" t="s">
        <v>323</v>
      </c>
      <c r="E201" s="205" t="s">
        <v>2590</v>
      </c>
      <c r="F201" s="179" t="s">
        <v>2463</v>
      </c>
      <c r="G201" s="214">
        <v>487445.75999999995</v>
      </c>
      <c r="H201" s="215">
        <v>1174406.96</v>
      </c>
      <c r="I201" s="214">
        <v>118871.58</v>
      </c>
      <c r="J201" s="214">
        <v>99243.18</v>
      </c>
      <c r="K201" s="214">
        <v>108247.18</v>
      </c>
      <c r="L201" s="214">
        <v>32691.08</v>
      </c>
      <c r="M201" s="214">
        <v>5489.65</v>
      </c>
      <c r="N201" s="215">
        <v>-33731.110000000102</v>
      </c>
    </row>
    <row r="202" spans="1:14" s="35" customFormat="1" ht="21" customHeight="1">
      <c r="A202" s="207">
        <v>215</v>
      </c>
      <c r="B202" s="207" t="s">
        <v>1039</v>
      </c>
      <c r="C202" s="211" t="s">
        <v>2808</v>
      </c>
      <c r="D202" s="210" t="s">
        <v>1040</v>
      </c>
      <c r="E202" s="205" t="s">
        <v>2809</v>
      </c>
      <c r="F202" s="179" t="s">
        <v>2463</v>
      </c>
      <c r="G202" s="214">
        <v>374714.54000000004</v>
      </c>
      <c r="H202" s="215">
        <v>837767.01</v>
      </c>
      <c r="I202" s="214">
        <v>91014.09</v>
      </c>
      <c r="J202" s="214">
        <v>66083.7</v>
      </c>
      <c r="K202" s="214">
        <v>72715.570000000007</v>
      </c>
      <c r="L202" s="214">
        <v>3653.89</v>
      </c>
      <c r="M202" s="214">
        <v>26152.55</v>
      </c>
      <c r="N202" s="215">
        <v>-82125.989999999991</v>
      </c>
    </row>
    <row r="203" spans="1:14" s="35" customFormat="1" ht="21" customHeight="1">
      <c r="A203" s="207">
        <v>216</v>
      </c>
      <c r="B203" s="207" t="s">
        <v>773</v>
      </c>
      <c r="C203" s="205" t="s">
        <v>2810</v>
      </c>
      <c r="D203" s="210" t="s">
        <v>774</v>
      </c>
      <c r="E203" s="205" t="s">
        <v>2641</v>
      </c>
      <c r="F203" s="179" t="s">
        <v>2463</v>
      </c>
      <c r="G203" s="214">
        <v>2544842.37</v>
      </c>
      <c r="H203" s="215">
        <v>4903858.5199999996</v>
      </c>
      <c r="I203" s="214">
        <v>395597.88999999996</v>
      </c>
      <c r="J203" s="214">
        <v>383106.02</v>
      </c>
      <c r="K203" s="214">
        <v>539654.44999999995</v>
      </c>
      <c r="L203" s="214">
        <v>28328.880000000001</v>
      </c>
      <c r="M203" s="214">
        <v>116540.25</v>
      </c>
      <c r="N203" s="215">
        <v>45720</v>
      </c>
    </row>
    <row r="204" spans="1:14" s="35" customFormat="1" ht="21" customHeight="1">
      <c r="A204" s="207">
        <v>218</v>
      </c>
      <c r="B204" s="207" t="s">
        <v>1397</v>
      </c>
      <c r="C204" s="205" t="s">
        <v>2811</v>
      </c>
      <c r="D204" s="210" t="s">
        <v>1398</v>
      </c>
      <c r="E204" s="205" t="s">
        <v>2711</v>
      </c>
      <c r="F204" s="179" t="s">
        <v>2463</v>
      </c>
      <c r="G204" s="214">
        <v>573893.9</v>
      </c>
      <c r="H204" s="215">
        <v>1692208.18</v>
      </c>
      <c r="I204" s="214">
        <v>267283.07</v>
      </c>
      <c r="J204" s="214">
        <v>156209.47</v>
      </c>
      <c r="K204" s="214">
        <v>108771.66</v>
      </c>
      <c r="L204" s="214">
        <v>4972.18</v>
      </c>
      <c r="M204" s="214">
        <v>9985.6</v>
      </c>
      <c r="N204" s="215">
        <v>-435205.43999999994</v>
      </c>
    </row>
    <row r="205" spans="1:14" s="35" customFormat="1" ht="21" customHeight="1">
      <c r="A205" s="207">
        <v>220</v>
      </c>
      <c r="B205" s="207" t="s">
        <v>2812</v>
      </c>
      <c r="C205" s="205" t="s">
        <v>2813</v>
      </c>
      <c r="D205" s="210" t="s">
        <v>2814</v>
      </c>
      <c r="E205" s="205" t="s">
        <v>2804</v>
      </c>
      <c r="F205" s="179" t="s">
        <v>2487</v>
      </c>
      <c r="G205" s="214">
        <v>261420.80000000002</v>
      </c>
      <c r="H205" s="215">
        <v>679504.83</v>
      </c>
      <c r="I205" s="214">
        <v>73084.86</v>
      </c>
      <c r="J205" s="214">
        <v>41307.089999999997</v>
      </c>
      <c r="K205" s="214">
        <v>66619.31</v>
      </c>
      <c r="L205" s="214">
        <v>2489.1</v>
      </c>
      <c r="M205" s="214">
        <v>10593.41</v>
      </c>
      <c r="N205" s="215">
        <v>-77294.909999999916</v>
      </c>
    </row>
    <row r="206" spans="1:14" s="35" customFormat="1" ht="21" customHeight="1">
      <c r="A206" s="207">
        <v>221</v>
      </c>
      <c r="B206" s="207" t="s">
        <v>1506</v>
      </c>
      <c r="C206" s="205" t="s">
        <v>2815</v>
      </c>
      <c r="D206" s="210" t="s">
        <v>1507</v>
      </c>
      <c r="E206" s="205" t="s">
        <v>2816</v>
      </c>
      <c r="F206" s="179" t="s">
        <v>2463</v>
      </c>
      <c r="G206" s="214">
        <v>2388809.9899999998</v>
      </c>
      <c r="H206" s="215">
        <v>5083239.4299999988</v>
      </c>
      <c r="I206" s="214">
        <v>303005.3</v>
      </c>
      <c r="J206" s="214">
        <v>334581.49</v>
      </c>
      <c r="K206" s="214">
        <v>435439.12</v>
      </c>
      <c r="L206" s="214">
        <v>28407.93</v>
      </c>
      <c r="M206" s="214">
        <v>65357.020000000004</v>
      </c>
      <c r="N206" s="215">
        <v>-985381.51999999955</v>
      </c>
    </row>
    <row r="207" spans="1:14" s="35" customFormat="1" ht="21" customHeight="1">
      <c r="A207" s="207">
        <v>222</v>
      </c>
      <c r="B207" s="207" t="s">
        <v>2817</v>
      </c>
      <c r="C207" s="205" t="s">
        <v>2818</v>
      </c>
      <c r="D207" s="210" t="s">
        <v>2819</v>
      </c>
      <c r="E207" s="205" t="s">
        <v>2804</v>
      </c>
      <c r="F207" s="179" t="s">
        <v>2487</v>
      </c>
      <c r="G207" s="214">
        <v>146611.56999999998</v>
      </c>
      <c r="H207" s="215">
        <v>499890.04999999993</v>
      </c>
      <c r="I207" s="214">
        <v>68837.67</v>
      </c>
      <c r="J207" s="214">
        <v>92487.43</v>
      </c>
      <c r="K207" s="214">
        <v>42784.26</v>
      </c>
      <c r="L207" s="214">
        <v>1776.12</v>
      </c>
      <c r="M207" s="214">
        <v>7073.09</v>
      </c>
      <c r="N207" s="215">
        <v>-169952.75</v>
      </c>
    </row>
    <row r="208" spans="1:14" s="35" customFormat="1" ht="21" customHeight="1">
      <c r="A208" s="207">
        <v>223</v>
      </c>
      <c r="B208" s="207" t="s">
        <v>1532</v>
      </c>
      <c r="C208" s="211" t="s">
        <v>2820</v>
      </c>
      <c r="D208" s="210" t="s">
        <v>1533</v>
      </c>
      <c r="E208" s="205" t="s">
        <v>2821</v>
      </c>
      <c r="F208" s="179" t="s">
        <v>2463</v>
      </c>
      <c r="G208" s="214">
        <v>450724.3</v>
      </c>
      <c r="H208" s="215">
        <v>1383208.4000000004</v>
      </c>
      <c r="I208" s="214">
        <v>129280.61</v>
      </c>
      <c r="J208" s="214">
        <v>91500.57</v>
      </c>
      <c r="K208" s="214">
        <v>99104.8</v>
      </c>
      <c r="L208" s="214">
        <v>4752.5</v>
      </c>
      <c r="M208" s="214">
        <v>28689.1</v>
      </c>
      <c r="N208" s="215">
        <v>-400627.45000000042</v>
      </c>
    </row>
    <row r="209" spans="1:14" s="35" customFormat="1" ht="21" customHeight="1">
      <c r="A209" s="207">
        <v>224</v>
      </c>
      <c r="B209" s="207" t="s">
        <v>836</v>
      </c>
      <c r="C209" s="211" t="s">
        <v>2822</v>
      </c>
      <c r="D209" s="210" t="s">
        <v>837</v>
      </c>
      <c r="E209" s="205" t="s">
        <v>2660</v>
      </c>
      <c r="F209" s="179" t="s">
        <v>2463</v>
      </c>
      <c r="G209" s="214">
        <v>371475.26</v>
      </c>
      <c r="H209" s="215">
        <v>864441.74</v>
      </c>
      <c r="I209" s="214">
        <v>64195.86</v>
      </c>
      <c r="J209" s="214">
        <v>67100.399999999994</v>
      </c>
      <c r="K209" s="214">
        <v>75705.820000000007</v>
      </c>
      <c r="L209" s="214">
        <v>3697.62</v>
      </c>
      <c r="M209" s="214">
        <v>79338.87000000001</v>
      </c>
      <c r="N209" s="215">
        <v>-61196.260000000009</v>
      </c>
    </row>
    <row r="210" spans="1:14" s="35" customFormat="1" ht="21" customHeight="1">
      <c r="A210" s="207">
        <v>225</v>
      </c>
      <c r="B210" s="207" t="s">
        <v>962</v>
      </c>
      <c r="C210" s="211" t="s">
        <v>2823</v>
      </c>
      <c r="D210" s="210" t="s">
        <v>963</v>
      </c>
      <c r="E210" s="205" t="s">
        <v>2590</v>
      </c>
      <c r="F210" s="179" t="s">
        <v>2463</v>
      </c>
      <c r="G210" s="214">
        <v>490895.62</v>
      </c>
      <c r="H210" s="215">
        <v>1438927.97</v>
      </c>
      <c r="I210" s="214">
        <v>110257.05</v>
      </c>
      <c r="J210" s="214">
        <v>137082.15</v>
      </c>
      <c r="K210" s="214">
        <v>116560.59</v>
      </c>
      <c r="L210" s="214">
        <v>5878.89</v>
      </c>
      <c r="M210" s="214">
        <v>11817.29</v>
      </c>
      <c r="N210" s="215">
        <v>-84182.350000000093</v>
      </c>
    </row>
    <row r="211" spans="1:14" s="35" customFormat="1" ht="21" customHeight="1">
      <c r="A211" s="207">
        <v>226</v>
      </c>
      <c r="B211" s="207" t="s">
        <v>908</v>
      </c>
      <c r="C211" s="211" t="s">
        <v>2824</v>
      </c>
      <c r="D211" s="210" t="s">
        <v>909</v>
      </c>
      <c r="E211" s="205" t="s">
        <v>2798</v>
      </c>
      <c r="F211" s="179" t="s">
        <v>2463</v>
      </c>
      <c r="G211" s="214">
        <v>0</v>
      </c>
      <c r="H211" s="215">
        <v>176579.37000000002</v>
      </c>
      <c r="I211" s="214">
        <v>0</v>
      </c>
      <c r="J211" s="214">
        <v>45007.81</v>
      </c>
      <c r="K211" s="214">
        <v>0</v>
      </c>
      <c r="L211" s="214">
        <v>0</v>
      </c>
      <c r="M211" s="214">
        <v>166.47</v>
      </c>
      <c r="N211" s="215">
        <v>-174910.81000000003</v>
      </c>
    </row>
    <row r="212" spans="1:14" s="35" customFormat="1" ht="21" customHeight="1">
      <c r="A212" s="207">
        <v>227</v>
      </c>
      <c r="B212" s="207" t="s">
        <v>2825</v>
      </c>
      <c r="C212" s="205" t="s">
        <v>2826</v>
      </c>
      <c r="D212" s="210" t="s">
        <v>2827</v>
      </c>
      <c r="E212" s="205" t="s">
        <v>2796</v>
      </c>
      <c r="F212" s="179" t="s">
        <v>2487</v>
      </c>
      <c r="G212" s="214">
        <v>1668611.9600000002</v>
      </c>
      <c r="H212" s="215">
        <v>4037595.91</v>
      </c>
      <c r="I212" s="214">
        <v>383504.57</v>
      </c>
      <c r="J212" s="214">
        <v>266748.75</v>
      </c>
      <c r="K212" s="214">
        <v>371674.99</v>
      </c>
      <c r="L212" s="214">
        <v>60802.05</v>
      </c>
      <c r="M212" s="214">
        <v>49662.63</v>
      </c>
      <c r="N212" s="215">
        <v>-568737.06000000006</v>
      </c>
    </row>
    <row r="213" spans="1:14" s="35" customFormat="1" ht="21" customHeight="1">
      <c r="A213" s="207">
        <v>228</v>
      </c>
      <c r="B213" s="207" t="s">
        <v>2339</v>
      </c>
      <c r="C213" s="205" t="s">
        <v>2828</v>
      </c>
      <c r="D213" s="210" t="s">
        <v>2338</v>
      </c>
      <c r="E213" s="205" t="s">
        <v>2800</v>
      </c>
      <c r="F213" s="179" t="s">
        <v>2487</v>
      </c>
      <c r="G213" s="214">
        <v>1653087.82</v>
      </c>
      <c r="H213" s="215">
        <v>3507148.2199999997</v>
      </c>
      <c r="I213" s="214">
        <v>181595.86000000002</v>
      </c>
      <c r="J213" s="214">
        <v>253862.78</v>
      </c>
      <c r="K213" s="214">
        <v>340285.56</v>
      </c>
      <c r="L213" s="214">
        <v>18811.88</v>
      </c>
      <c r="M213" s="214">
        <v>39416.9</v>
      </c>
      <c r="N213" s="215">
        <v>-316212.6799999997</v>
      </c>
    </row>
    <row r="214" spans="1:14" s="35" customFormat="1" ht="21" customHeight="1">
      <c r="A214" s="207">
        <v>229</v>
      </c>
      <c r="B214" s="207" t="s">
        <v>2356</v>
      </c>
      <c r="C214" s="205" t="s">
        <v>2829</v>
      </c>
      <c r="D214" s="210" t="s">
        <v>2355</v>
      </c>
      <c r="E214" s="205" t="s">
        <v>2522</v>
      </c>
      <c r="F214" s="179" t="s">
        <v>2487</v>
      </c>
      <c r="G214" s="214">
        <v>1593573.9899999998</v>
      </c>
      <c r="H214" s="215">
        <v>3185223.3200000003</v>
      </c>
      <c r="I214" s="214">
        <v>224221.89</v>
      </c>
      <c r="J214" s="214">
        <v>263350.90000000002</v>
      </c>
      <c r="K214" s="214">
        <v>342659.68</v>
      </c>
      <c r="L214" s="214">
        <v>17806.490000000002</v>
      </c>
      <c r="M214" s="214">
        <v>39372.089999999997</v>
      </c>
      <c r="N214" s="215">
        <v>-94735.160000000615</v>
      </c>
    </row>
    <row r="215" spans="1:14" s="35" customFormat="1" ht="21" customHeight="1">
      <c r="A215" s="207">
        <v>230</v>
      </c>
      <c r="B215" s="207" t="s">
        <v>2830</v>
      </c>
      <c r="C215" s="205" t="s">
        <v>2831</v>
      </c>
      <c r="D215" s="210" t="s">
        <v>2832</v>
      </c>
      <c r="E215" s="205" t="s">
        <v>2804</v>
      </c>
      <c r="F215" s="179" t="s">
        <v>2487</v>
      </c>
      <c r="G215" s="214">
        <v>1585891.19</v>
      </c>
      <c r="H215" s="215">
        <v>3654990.23</v>
      </c>
      <c r="I215" s="214">
        <v>370386.46</v>
      </c>
      <c r="J215" s="214">
        <v>213562.7</v>
      </c>
      <c r="K215" s="214">
        <v>413053.16</v>
      </c>
      <c r="L215" s="214">
        <v>23104.42</v>
      </c>
      <c r="M215" s="214">
        <v>26122.11</v>
      </c>
      <c r="N215" s="215">
        <v>47007.380000000354</v>
      </c>
    </row>
    <row r="216" spans="1:14" s="35" customFormat="1" ht="21" customHeight="1">
      <c r="A216" s="207">
        <v>231</v>
      </c>
      <c r="B216" s="207" t="s">
        <v>2833</v>
      </c>
      <c r="C216" s="205" t="s">
        <v>2834</v>
      </c>
      <c r="D216" s="210" t="s">
        <v>2835</v>
      </c>
      <c r="E216" s="205" t="s">
        <v>2804</v>
      </c>
      <c r="F216" s="179" t="s">
        <v>2487</v>
      </c>
      <c r="G216" s="214">
        <v>537600.67000000004</v>
      </c>
      <c r="H216" s="215">
        <v>1352827.4200000002</v>
      </c>
      <c r="I216" s="214">
        <v>97791.61</v>
      </c>
      <c r="J216" s="214">
        <v>118078</v>
      </c>
      <c r="K216" s="214">
        <v>97512.27</v>
      </c>
      <c r="L216" s="214">
        <v>0</v>
      </c>
      <c r="M216" s="214">
        <v>7692.42</v>
      </c>
      <c r="N216" s="215">
        <v>-75421.780000000028</v>
      </c>
    </row>
    <row r="217" spans="1:14" s="35" customFormat="1" ht="21" customHeight="1">
      <c r="A217" s="207">
        <v>232</v>
      </c>
      <c r="B217" s="207" t="s">
        <v>775</v>
      </c>
      <c r="C217" s="211" t="s">
        <v>2836</v>
      </c>
      <c r="D217" s="210" t="s">
        <v>776</v>
      </c>
      <c r="E217" s="205" t="s">
        <v>2635</v>
      </c>
      <c r="F217" s="179" t="s">
        <v>2463</v>
      </c>
      <c r="G217" s="214">
        <v>864201.31</v>
      </c>
      <c r="H217" s="215">
        <v>3225936.8999999994</v>
      </c>
      <c r="I217" s="214">
        <v>110271.56999999999</v>
      </c>
      <c r="J217" s="214">
        <v>282808.26</v>
      </c>
      <c r="K217" s="214">
        <v>139547.17000000001</v>
      </c>
      <c r="L217" s="214">
        <v>7628.23</v>
      </c>
      <c r="M217" s="214">
        <v>9990.2899999999991</v>
      </c>
      <c r="N217" s="215">
        <v>-1173829.2099999995</v>
      </c>
    </row>
    <row r="218" spans="1:14" s="35" customFormat="1" ht="21" customHeight="1">
      <c r="A218" s="207">
        <v>233</v>
      </c>
      <c r="B218" s="207" t="s">
        <v>295</v>
      </c>
      <c r="C218" s="211" t="s">
        <v>2837</v>
      </c>
      <c r="D218" s="210" t="s">
        <v>296</v>
      </c>
      <c r="E218" s="205" t="s">
        <v>2821</v>
      </c>
      <c r="F218" s="179" t="s">
        <v>2463</v>
      </c>
      <c r="G218" s="214">
        <v>309638.66000000003</v>
      </c>
      <c r="H218" s="215">
        <v>1035834.89</v>
      </c>
      <c r="I218" s="214">
        <v>63189.4</v>
      </c>
      <c r="J218" s="214">
        <v>69166.38</v>
      </c>
      <c r="K218" s="214">
        <v>84927.81</v>
      </c>
      <c r="L218" s="214">
        <v>29935.25</v>
      </c>
      <c r="M218" s="214">
        <v>34831.800000000003</v>
      </c>
      <c r="N218" s="215">
        <v>-344080.23</v>
      </c>
    </row>
    <row r="219" spans="1:14" s="35" customFormat="1" ht="21" customHeight="1">
      <c r="A219" s="207">
        <v>234</v>
      </c>
      <c r="B219" s="207" t="s">
        <v>1527</v>
      </c>
      <c r="C219" s="211" t="s">
        <v>2838</v>
      </c>
      <c r="D219" s="210" t="s">
        <v>1528</v>
      </c>
      <c r="E219" s="205" t="s">
        <v>2713</v>
      </c>
      <c r="F219" s="179" t="s">
        <v>2463</v>
      </c>
      <c r="G219" s="214">
        <v>2984518.5399999996</v>
      </c>
      <c r="H219" s="215">
        <v>5263783.6899999985</v>
      </c>
      <c r="I219" s="214">
        <v>797306.92999999993</v>
      </c>
      <c r="J219" s="214">
        <v>537069.87</v>
      </c>
      <c r="K219" s="214">
        <v>657353.75</v>
      </c>
      <c r="L219" s="214">
        <v>24152.3</v>
      </c>
      <c r="M219" s="214">
        <v>39575.42</v>
      </c>
      <c r="N219" s="215">
        <v>1204946.8800000008</v>
      </c>
    </row>
    <row r="220" spans="1:14" s="35" customFormat="1" ht="21" customHeight="1">
      <c r="A220" s="207">
        <v>235</v>
      </c>
      <c r="B220" s="207" t="s">
        <v>667</v>
      </c>
      <c r="C220" s="211" t="s">
        <v>2839</v>
      </c>
      <c r="D220" s="210" t="s">
        <v>668</v>
      </c>
      <c r="E220" s="205" t="s">
        <v>2809</v>
      </c>
      <c r="F220" s="179" t="s">
        <v>2463</v>
      </c>
      <c r="G220" s="214">
        <v>425403.30000000005</v>
      </c>
      <c r="H220" s="215">
        <v>872153.06999999983</v>
      </c>
      <c r="I220" s="214">
        <v>75577.41</v>
      </c>
      <c r="J220" s="214">
        <v>73200.45</v>
      </c>
      <c r="K220" s="214">
        <v>101584.8</v>
      </c>
      <c r="L220" s="214">
        <v>2031.97</v>
      </c>
      <c r="M220" s="214">
        <v>3082.95</v>
      </c>
      <c r="N220" s="215">
        <v>-28187.379999999888</v>
      </c>
    </row>
    <row r="221" spans="1:14" s="35" customFormat="1" ht="21" customHeight="1">
      <c r="A221" s="207">
        <v>236</v>
      </c>
      <c r="B221" s="207" t="s">
        <v>763</v>
      </c>
      <c r="C221" s="211" t="s">
        <v>2840</v>
      </c>
      <c r="D221" s="210" t="s">
        <v>764</v>
      </c>
      <c r="E221" s="205" t="s">
        <v>2821</v>
      </c>
      <c r="F221" s="179" t="s">
        <v>2463</v>
      </c>
      <c r="G221" s="214">
        <v>315071.24000000005</v>
      </c>
      <c r="H221" s="215">
        <v>1373006.65</v>
      </c>
      <c r="I221" s="214">
        <v>86533.75</v>
      </c>
      <c r="J221" s="214">
        <v>99465.21</v>
      </c>
      <c r="K221" s="214">
        <v>59487.55</v>
      </c>
      <c r="L221" s="214">
        <v>4758.25</v>
      </c>
      <c r="M221" s="214">
        <v>3884.3999999999996</v>
      </c>
      <c r="N221" s="215">
        <v>-500602.47999999986</v>
      </c>
    </row>
    <row r="222" spans="1:14" s="35" customFormat="1" ht="21" customHeight="1">
      <c r="A222" s="207">
        <v>237</v>
      </c>
      <c r="B222" s="207" t="s">
        <v>840</v>
      </c>
      <c r="C222" s="211" t="s">
        <v>2841</v>
      </c>
      <c r="D222" s="210" t="s">
        <v>841</v>
      </c>
      <c r="E222" s="205" t="s">
        <v>2516</v>
      </c>
      <c r="F222" s="179" t="s">
        <v>2463</v>
      </c>
      <c r="G222" s="214">
        <v>1073949.6599999999</v>
      </c>
      <c r="H222" s="215">
        <v>2780405.3499999996</v>
      </c>
      <c r="I222" s="214">
        <v>246599.71000000002</v>
      </c>
      <c r="J222" s="214">
        <v>227979.64</v>
      </c>
      <c r="K222" s="214">
        <v>218263.41</v>
      </c>
      <c r="L222" s="214">
        <v>11372.65</v>
      </c>
      <c r="M222" s="214">
        <v>66528.340000000011</v>
      </c>
      <c r="N222" s="215">
        <v>-237652.01999999955</v>
      </c>
    </row>
    <row r="223" spans="1:14" s="35" customFormat="1" ht="21" customHeight="1">
      <c r="A223" s="207">
        <v>238</v>
      </c>
      <c r="B223" s="207" t="s">
        <v>770</v>
      </c>
      <c r="C223" s="211" t="s">
        <v>2842</v>
      </c>
      <c r="D223" s="210" t="s">
        <v>771</v>
      </c>
      <c r="E223" s="205" t="s">
        <v>2592</v>
      </c>
      <c r="F223" s="179" t="s">
        <v>2463</v>
      </c>
      <c r="G223" s="214">
        <v>731663.33</v>
      </c>
      <c r="H223" s="215">
        <v>1526498.2999999998</v>
      </c>
      <c r="I223" s="214">
        <v>191399.3</v>
      </c>
      <c r="J223" s="214">
        <v>127084.1</v>
      </c>
      <c r="K223" s="214">
        <v>160944.92000000001</v>
      </c>
      <c r="L223" s="214">
        <v>7606.39</v>
      </c>
      <c r="M223" s="214">
        <v>31329.22</v>
      </c>
      <c r="N223" s="215">
        <v>55369.030000000261</v>
      </c>
    </row>
    <row r="224" spans="1:14" s="35" customFormat="1" ht="21" customHeight="1">
      <c r="A224" s="207">
        <v>239</v>
      </c>
      <c r="B224" s="207" t="s">
        <v>768</v>
      </c>
      <c r="C224" s="205" t="s">
        <v>2843</v>
      </c>
      <c r="D224" s="210" t="s">
        <v>769</v>
      </c>
      <c r="E224" s="205" t="s">
        <v>2716</v>
      </c>
      <c r="F224" s="179" t="s">
        <v>2463</v>
      </c>
      <c r="G224" s="214">
        <v>1300338.8600000001</v>
      </c>
      <c r="H224" s="215">
        <v>2561501.4600000004</v>
      </c>
      <c r="I224" s="214">
        <v>180754.88999999998</v>
      </c>
      <c r="J224" s="214">
        <v>196217.83</v>
      </c>
      <c r="K224" s="214">
        <v>238405.39</v>
      </c>
      <c r="L224" s="214">
        <v>9709.32</v>
      </c>
      <c r="M224" s="214">
        <v>48968.869999999995</v>
      </c>
      <c r="N224" s="215">
        <v>-39451.160000000615</v>
      </c>
    </row>
    <row r="225" spans="1:14" s="35" customFormat="1" ht="21" customHeight="1">
      <c r="A225" s="207">
        <v>240</v>
      </c>
      <c r="B225" s="207" t="s">
        <v>1561</v>
      </c>
      <c r="C225" s="211" t="s">
        <v>2844</v>
      </c>
      <c r="D225" s="210" t="s">
        <v>1562</v>
      </c>
      <c r="E225" s="205" t="s">
        <v>2794</v>
      </c>
      <c r="F225" s="179" t="s">
        <v>2463</v>
      </c>
      <c r="G225" s="214">
        <v>1084416.9200000002</v>
      </c>
      <c r="H225" s="215">
        <v>3069659.6600000006</v>
      </c>
      <c r="I225" s="214">
        <v>145888.15</v>
      </c>
      <c r="J225" s="214">
        <v>170611.67</v>
      </c>
      <c r="K225" s="214">
        <v>210596.2</v>
      </c>
      <c r="L225" s="214">
        <v>12110.67</v>
      </c>
      <c r="M225" s="214">
        <v>24496.93</v>
      </c>
      <c r="N225" s="215">
        <v>-910573.13000000035</v>
      </c>
    </row>
    <row r="226" spans="1:14" s="35" customFormat="1" ht="21" customHeight="1">
      <c r="A226" s="207">
        <v>241</v>
      </c>
      <c r="B226" s="207" t="s">
        <v>1403</v>
      </c>
      <c r="C226" s="211" t="s">
        <v>2845</v>
      </c>
      <c r="D226" s="210" t="s">
        <v>1404</v>
      </c>
      <c r="E226" s="205" t="s">
        <v>2790</v>
      </c>
      <c r="F226" s="179" t="s">
        <v>2463</v>
      </c>
      <c r="G226" s="214">
        <v>1224752.22</v>
      </c>
      <c r="H226" s="215">
        <v>2632785.459999999</v>
      </c>
      <c r="I226" s="214">
        <v>152735.59</v>
      </c>
      <c r="J226" s="214">
        <v>191971.49</v>
      </c>
      <c r="K226" s="214">
        <v>241115.6</v>
      </c>
      <c r="L226" s="214">
        <v>11406.01</v>
      </c>
      <c r="M226" s="214">
        <v>15010.43</v>
      </c>
      <c r="N226" s="215">
        <v>-310188.82999999914</v>
      </c>
    </row>
    <row r="227" spans="1:14" s="35" customFormat="1" ht="21" customHeight="1">
      <c r="A227" s="207">
        <v>242</v>
      </c>
      <c r="B227" s="207" t="s">
        <v>277</v>
      </c>
      <c r="C227" s="211" t="s">
        <v>2846</v>
      </c>
      <c r="D227" s="210" t="s">
        <v>279</v>
      </c>
      <c r="E227" s="205" t="s">
        <v>2748</v>
      </c>
      <c r="F227" s="179" t="s">
        <v>2463</v>
      </c>
      <c r="G227" s="214">
        <v>185884.22</v>
      </c>
      <c r="H227" s="215">
        <v>536470.49999999988</v>
      </c>
      <c r="I227" s="214">
        <v>23009.41</v>
      </c>
      <c r="J227" s="214">
        <v>30500.17</v>
      </c>
      <c r="K227" s="214">
        <v>38731.81</v>
      </c>
      <c r="L227" s="214">
        <v>3463.87</v>
      </c>
      <c r="M227" s="214">
        <v>57677.770000000004</v>
      </c>
      <c r="N227" s="215">
        <v>-182432.04999999987</v>
      </c>
    </row>
    <row r="228" spans="1:14" s="35" customFormat="1" ht="21" customHeight="1">
      <c r="A228" s="207">
        <v>243</v>
      </c>
      <c r="B228" s="207" t="s">
        <v>588</v>
      </c>
      <c r="C228" s="205" t="s">
        <v>2847</v>
      </c>
      <c r="D228" s="210" t="s">
        <v>589</v>
      </c>
      <c r="E228" s="205" t="s">
        <v>2848</v>
      </c>
      <c r="F228" s="179" t="s">
        <v>2463</v>
      </c>
      <c r="G228" s="214">
        <v>3118838.0100000002</v>
      </c>
      <c r="H228" s="215">
        <v>6672237.8399999999</v>
      </c>
      <c r="I228" s="214">
        <v>168663</v>
      </c>
      <c r="J228" s="214">
        <v>523791.02</v>
      </c>
      <c r="K228" s="214">
        <v>963217.72</v>
      </c>
      <c r="L228" s="214">
        <v>33817.81</v>
      </c>
      <c r="M228" s="214">
        <v>61216.66</v>
      </c>
      <c r="N228" s="215">
        <v>-606872.79</v>
      </c>
    </row>
    <row r="229" spans="1:14" s="35" customFormat="1" ht="21" customHeight="1">
      <c r="A229" s="207">
        <v>244</v>
      </c>
      <c r="B229" s="207" t="s">
        <v>2849</v>
      </c>
      <c r="C229" s="205" t="s">
        <v>2850</v>
      </c>
      <c r="D229" s="210" t="s">
        <v>2851</v>
      </c>
      <c r="E229" s="205" t="s">
        <v>2852</v>
      </c>
      <c r="F229" s="179" t="s">
        <v>2487</v>
      </c>
      <c r="G229" s="214">
        <v>0</v>
      </c>
      <c r="H229" s="215">
        <v>15617.099999999999</v>
      </c>
      <c r="I229" s="214">
        <v>0</v>
      </c>
      <c r="J229" s="214">
        <v>0</v>
      </c>
      <c r="K229" s="214">
        <v>0</v>
      </c>
      <c r="L229" s="214">
        <v>0</v>
      </c>
      <c r="M229" s="214">
        <v>14892.599999999999</v>
      </c>
      <c r="N229" s="215">
        <v>-15597.009999999998</v>
      </c>
    </row>
    <row r="230" spans="1:14" s="35" customFormat="1" ht="21" customHeight="1">
      <c r="A230" s="207">
        <v>245</v>
      </c>
      <c r="B230" s="207" t="s">
        <v>1344</v>
      </c>
      <c r="C230" s="211" t="s">
        <v>2853</v>
      </c>
      <c r="D230" s="210" t="s">
        <v>1345</v>
      </c>
      <c r="E230" s="205" t="s">
        <v>2583</v>
      </c>
      <c r="F230" s="179" t="s">
        <v>2463</v>
      </c>
      <c r="G230" s="214">
        <v>1020597.02</v>
      </c>
      <c r="H230" s="215">
        <v>3355034.8000000003</v>
      </c>
      <c r="I230" s="214">
        <v>203191.72</v>
      </c>
      <c r="J230" s="214">
        <v>255758.13</v>
      </c>
      <c r="K230" s="214">
        <v>225236.89</v>
      </c>
      <c r="L230" s="214">
        <v>11497.15</v>
      </c>
      <c r="M230" s="214">
        <v>45492.35</v>
      </c>
      <c r="N230" s="215">
        <v>-957577.28000000026</v>
      </c>
    </row>
    <row r="231" spans="1:14" s="35" customFormat="1" ht="21" customHeight="1">
      <c r="A231" s="207">
        <v>246</v>
      </c>
      <c r="B231" s="207" t="s">
        <v>1632</v>
      </c>
      <c r="C231" s="211" t="s">
        <v>2854</v>
      </c>
      <c r="D231" s="210" t="s">
        <v>1633</v>
      </c>
      <c r="E231" s="205" t="s">
        <v>2549</v>
      </c>
      <c r="F231" s="179" t="s">
        <v>2463</v>
      </c>
      <c r="G231" s="214">
        <v>469464.61</v>
      </c>
      <c r="H231" s="215">
        <v>1937280.2000000002</v>
      </c>
      <c r="I231" s="214">
        <v>110968.53</v>
      </c>
      <c r="J231" s="214">
        <v>154599.47</v>
      </c>
      <c r="K231" s="214">
        <v>124517.69</v>
      </c>
      <c r="L231" s="214">
        <v>9545.69</v>
      </c>
      <c r="M231" s="214">
        <v>17153.269999999997</v>
      </c>
      <c r="N231" s="215">
        <v>-538086.69000000018</v>
      </c>
    </row>
    <row r="232" spans="1:14" s="35" customFormat="1" ht="21" customHeight="1">
      <c r="A232" s="207">
        <v>247</v>
      </c>
      <c r="B232" s="207" t="s">
        <v>2855</v>
      </c>
      <c r="C232" s="205" t="s">
        <v>2856</v>
      </c>
      <c r="D232" s="210" t="s">
        <v>2857</v>
      </c>
      <c r="E232" s="205" t="s">
        <v>2780</v>
      </c>
      <c r="F232" s="179" t="s">
        <v>2487</v>
      </c>
      <c r="G232" s="214">
        <v>1605256.3299999998</v>
      </c>
      <c r="H232" s="215">
        <v>3844194.3899999997</v>
      </c>
      <c r="I232" s="214">
        <v>210631.65</v>
      </c>
      <c r="J232" s="214">
        <v>339038.48</v>
      </c>
      <c r="K232" s="214">
        <v>127533.91</v>
      </c>
      <c r="L232" s="214">
        <v>19549.689999999999</v>
      </c>
      <c r="M232" s="214">
        <v>27458.77</v>
      </c>
      <c r="N232" s="215">
        <v>-450189.80999999959</v>
      </c>
    </row>
    <row r="233" spans="1:14" s="35" customFormat="1" ht="21" customHeight="1">
      <c r="A233" s="207">
        <v>252</v>
      </c>
      <c r="B233" s="207" t="s">
        <v>958</v>
      </c>
      <c r="C233" s="205" t="s">
        <v>2858</v>
      </c>
      <c r="D233" s="210" t="s">
        <v>959</v>
      </c>
      <c r="E233" s="205" t="s">
        <v>2859</v>
      </c>
      <c r="F233" s="179" t="s">
        <v>2463</v>
      </c>
      <c r="G233" s="214">
        <v>1982732.43</v>
      </c>
      <c r="H233" s="215">
        <v>5128356.2</v>
      </c>
      <c r="I233" s="214">
        <v>310267.39999999997</v>
      </c>
      <c r="J233" s="214">
        <v>332909.96999999997</v>
      </c>
      <c r="K233" s="214">
        <v>407316.35</v>
      </c>
      <c r="L233" s="214">
        <v>18218.21</v>
      </c>
      <c r="M233" s="214">
        <v>80428.430000000008</v>
      </c>
      <c r="N233" s="215">
        <v>-1318329.1300000004</v>
      </c>
    </row>
    <row r="234" spans="1:14" s="35" customFormat="1" ht="21" customHeight="1">
      <c r="A234" s="207">
        <v>256</v>
      </c>
      <c r="B234" s="207" t="s">
        <v>466</v>
      </c>
      <c r="C234" s="205" t="s">
        <v>2860</v>
      </c>
      <c r="D234" s="210" t="s">
        <v>467</v>
      </c>
      <c r="E234" s="205" t="s">
        <v>2742</v>
      </c>
      <c r="F234" s="179" t="s">
        <v>2463</v>
      </c>
      <c r="G234" s="214">
        <v>1974716.48</v>
      </c>
      <c r="H234" s="215">
        <v>4031732.64</v>
      </c>
      <c r="I234" s="214">
        <v>283593.42000000004</v>
      </c>
      <c r="J234" s="214">
        <v>308318.46000000002</v>
      </c>
      <c r="K234" s="214">
        <v>316992.46000000002</v>
      </c>
      <c r="L234" s="214">
        <v>17801.849999999999</v>
      </c>
      <c r="M234" s="214">
        <v>90919.16</v>
      </c>
      <c r="N234" s="215">
        <v>-499265.02</v>
      </c>
    </row>
    <row r="235" spans="1:14" s="35" customFormat="1" ht="21" customHeight="1">
      <c r="A235" s="207">
        <v>260</v>
      </c>
      <c r="B235" s="207" t="s">
        <v>916</v>
      </c>
      <c r="C235" s="211" t="s">
        <v>2861</v>
      </c>
      <c r="D235" s="210" t="s">
        <v>917</v>
      </c>
      <c r="E235" s="205" t="s">
        <v>2798</v>
      </c>
      <c r="F235" s="179" t="s">
        <v>2463</v>
      </c>
      <c r="G235" s="214">
        <v>0</v>
      </c>
      <c r="H235" s="215">
        <v>368942.75</v>
      </c>
      <c r="I235" s="214">
        <v>-102584.67</v>
      </c>
      <c r="J235" s="214">
        <v>76537.42</v>
      </c>
      <c r="K235" s="214">
        <v>2129.7399999999998</v>
      </c>
      <c r="L235" s="214">
        <v>0</v>
      </c>
      <c r="M235" s="214">
        <v>6713.7</v>
      </c>
      <c r="N235" s="215">
        <v>-364264.57</v>
      </c>
    </row>
    <row r="236" spans="1:14" s="35" customFormat="1" ht="21" customHeight="1">
      <c r="A236" s="207">
        <v>261</v>
      </c>
      <c r="B236" s="207" t="s">
        <v>1564</v>
      </c>
      <c r="C236" s="211" t="s">
        <v>2862</v>
      </c>
      <c r="D236" s="210" t="s">
        <v>1565</v>
      </c>
      <c r="E236" s="205" t="s">
        <v>2794</v>
      </c>
      <c r="F236" s="179" t="s">
        <v>2463</v>
      </c>
      <c r="G236" s="214">
        <v>2829675.78</v>
      </c>
      <c r="H236" s="215">
        <v>8130799.2199999997</v>
      </c>
      <c r="I236" s="214">
        <v>392045.12</v>
      </c>
      <c r="J236" s="214">
        <v>448588.71</v>
      </c>
      <c r="K236" s="214">
        <v>608486.23</v>
      </c>
      <c r="L236" s="214">
        <v>32935.589999999997</v>
      </c>
      <c r="M236" s="214">
        <v>107725.73</v>
      </c>
      <c r="N236" s="215">
        <v>-2338950.09</v>
      </c>
    </row>
    <row r="237" spans="1:14" s="35" customFormat="1" ht="21" customHeight="1">
      <c r="A237" s="207">
        <v>262</v>
      </c>
      <c r="B237" s="207" t="s">
        <v>1013</v>
      </c>
      <c r="C237" s="205" t="s">
        <v>2863</v>
      </c>
      <c r="D237" s="210" t="s">
        <v>1014</v>
      </c>
      <c r="E237" s="205" t="s">
        <v>2504</v>
      </c>
      <c r="F237" s="179" t="s">
        <v>2463</v>
      </c>
      <c r="G237" s="214">
        <v>2315359.71</v>
      </c>
      <c r="H237" s="215">
        <v>3517287.7499999995</v>
      </c>
      <c r="I237" s="214">
        <v>217160.65</v>
      </c>
      <c r="J237" s="214">
        <v>392756.71</v>
      </c>
      <c r="K237" s="214">
        <v>347363.54</v>
      </c>
      <c r="L237" s="214">
        <v>17053.689999999999</v>
      </c>
      <c r="M237" s="214">
        <v>33121.72</v>
      </c>
      <c r="N237" s="215">
        <v>726716.36999999965</v>
      </c>
    </row>
    <row r="238" spans="1:14" s="35" customFormat="1" ht="21" customHeight="1">
      <c r="A238" s="207">
        <v>263</v>
      </c>
      <c r="B238" s="207" t="s">
        <v>856</v>
      </c>
      <c r="C238" s="205" t="s">
        <v>2864</v>
      </c>
      <c r="D238" s="210" t="s">
        <v>857</v>
      </c>
      <c r="E238" s="205" t="s">
        <v>2596</v>
      </c>
      <c r="F238" s="179" t="s">
        <v>2463</v>
      </c>
      <c r="G238" s="214">
        <v>453142.31000000006</v>
      </c>
      <c r="H238" s="215">
        <v>885961.35999999987</v>
      </c>
      <c r="I238" s="214">
        <v>78514.09</v>
      </c>
      <c r="J238" s="214">
        <v>75666.78</v>
      </c>
      <c r="K238" s="214">
        <v>113097.79</v>
      </c>
      <c r="L238" s="214">
        <v>9547.36</v>
      </c>
      <c r="M238" s="214">
        <v>4165.55</v>
      </c>
      <c r="N238" s="215">
        <v>-37829.029999999795</v>
      </c>
    </row>
    <row r="239" spans="1:14" s="35" customFormat="1" ht="21" customHeight="1">
      <c r="A239" s="207">
        <v>264</v>
      </c>
      <c r="B239" s="207" t="s">
        <v>635</v>
      </c>
      <c r="C239" s="205" t="s">
        <v>2865</v>
      </c>
      <c r="D239" s="210" t="s">
        <v>636</v>
      </c>
      <c r="E239" s="205" t="s">
        <v>2462</v>
      </c>
      <c r="F239" s="179" t="s">
        <v>2463</v>
      </c>
      <c r="G239" s="214">
        <v>753440.52</v>
      </c>
      <c r="H239" s="215">
        <v>1594477.2500000002</v>
      </c>
      <c r="I239" s="214">
        <v>158710.15</v>
      </c>
      <c r="J239" s="214">
        <v>113518.96</v>
      </c>
      <c r="K239" s="214">
        <v>163968.19</v>
      </c>
      <c r="L239" s="214">
        <v>6556.85</v>
      </c>
      <c r="M239" s="214">
        <v>10610.98</v>
      </c>
      <c r="N239" s="215">
        <v>-213583.33000000031</v>
      </c>
    </row>
    <row r="240" spans="1:14" s="35" customFormat="1" ht="21" customHeight="1">
      <c r="A240" s="207">
        <v>265</v>
      </c>
      <c r="B240" s="207" t="s">
        <v>394</v>
      </c>
      <c r="C240" s="211" t="s">
        <v>2866</v>
      </c>
      <c r="D240" s="210" t="s">
        <v>395</v>
      </c>
      <c r="E240" s="205" t="s">
        <v>2654</v>
      </c>
      <c r="F240" s="179" t="s">
        <v>2463</v>
      </c>
      <c r="G240" s="214">
        <v>860857.25</v>
      </c>
      <c r="H240" s="215">
        <v>1246596.75</v>
      </c>
      <c r="I240" s="214">
        <v>112075.43</v>
      </c>
      <c r="J240" s="214">
        <v>112366.87</v>
      </c>
      <c r="K240" s="214">
        <v>143403.57999999999</v>
      </c>
      <c r="L240" s="214">
        <v>5988.21</v>
      </c>
      <c r="M240" s="214">
        <v>11650.969999999998</v>
      </c>
      <c r="N240" s="215">
        <v>281094.66999999993</v>
      </c>
    </row>
    <row r="241" spans="1:14" s="35" customFormat="1" ht="21" customHeight="1">
      <c r="A241" s="207">
        <v>266</v>
      </c>
      <c r="B241" s="207" t="s">
        <v>1553</v>
      </c>
      <c r="C241" s="205" t="s">
        <v>2867</v>
      </c>
      <c r="D241" s="210" t="s">
        <v>1554</v>
      </c>
      <c r="E241" s="205" t="s">
        <v>2608</v>
      </c>
      <c r="F241" s="179" t="s">
        <v>2463</v>
      </c>
      <c r="G241" s="214">
        <v>1935905.8399999999</v>
      </c>
      <c r="H241" s="215">
        <v>3754341.9200000004</v>
      </c>
      <c r="I241" s="214">
        <v>655519.39</v>
      </c>
      <c r="J241" s="214">
        <v>255418.87</v>
      </c>
      <c r="K241" s="214">
        <v>330361.40000000002</v>
      </c>
      <c r="L241" s="214">
        <v>13157.1</v>
      </c>
      <c r="M241" s="214">
        <v>25754.61</v>
      </c>
      <c r="N241" s="215">
        <v>-214364.82000000076</v>
      </c>
    </row>
    <row r="242" spans="1:14" s="35" customFormat="1" ht="21" customHeight="1">
      <c r="A242" s="207">
        <v>267</v>
      </c>
      <c r="B242" s="207" t="s">
        <v>1257</v>
      </c>
      <c r="C242" s="205" t="s">
        <v>2868</v>
      </c>
      <c r="D242" s="210" t="s">
        <v>1258</v>
      </c>
      <c r="E242" s="205" t="s">
        <v>2676</v>
      </c>
      <c r="F242" s="179" t="s">
        <v>2463</v>
      </c>
      <c r="G242" s="214">
        <v>4410402.63</v>
      </c>
      <c r="H242" s="215">
        <v>12157893.340000002</v>
      </c>
      <c r="I242" s="214">
        <v>994616.05</v>
      </c>
      <c r="J242" s="214">
        <v>925936.13</v>
      </c>
      <c r="K242" s="214">
        <v>970910.13</v>
      </c>
      <c r="L242" s="214">
        <v>38964</v>
      </c>
      <c r="M242" s="214">
        <v>74124.13</v>
      </c>
      <c r="N242" s="215">
        <v>-2202847.3200000022</v>
      </c>
    </row>
    <row r="243" spans="1:14" s="35" customFormat="1" ht="21" customHeight="1">
      <c r="A243" s="207">
        <v>268</v>
      </c>
      <c r="B243" s="207" t="s">
        <v>1534</v>
      </c>
      <c r="C243" s="211" t="s">
        <v>2869</v>
      </c>
      <c r="D243" s="210" t="s">
        <v>1535</v>
      </c>
      <c r="E243" s="205" t="s">
        <v>2691</v>
      </c>
      <c r="F243" s="179" t="s">
        <v>2463</v>
      </c>
      <c r="G243" s="214">
        <v>345584.73</v>
      </c>
      <c r="H243" s="215">
        <v>835364.58</v>
      </c>
      <c r="I243" s="214">
        <v>161819.93</v>
      </c>
      <c r="J243" s="214">
        <v>121712.86</v>
      </c>
      <c r="K243" s="214">
        <v>28826.71</v>
      </c>
      <c r="L243" s="214">
        <v>4524.8</v>
      </c>
      <c r="M243" s="214">
        <v>6238.26</v>
      </c>
      <c r="N243" s="215">
        <v>12142.430000000051</v>
      </c>
    </row>
    <row r="244" spans="1:14" s="35" customFormat="1" ht="21" customHeight="1">
      <c r="A244" s="207">
        <v>271</v>
      </c>
      <c r="B244" s="207" t="s">
        <v>600</v>
      </c>
      <c r="C244" s="205" t="s">
        <v>2870</v>
      </c>
      <c r="D244" s="210" t="s">
        <v>601</v>
      </c>
      <c r="E244" s="205" t="s">
        <v>2848</v>
      </c>
      <c r="F244" s="179" t="s">
        <v>2463</v>
      </c>
      <c r="G244" s="214">
        <v>2993635.6700000004</v>
      </c>
      <c r="H244" s="215">
        <v>5269506.8399999989</v>
      </c>
      <c r="I244" s="214">
        <v>333356.89</v>
      </c>
      <c r="J244" s="214">
        <v>435380.9</v>
      </c>
      <c r="K244" s="214">
        <v>552741.9</v>
      </c>
      <c r="L244" s="214">
        <v>26303.3</v>
      </c>
      <c r="M244" s="214">
        <v>73045.600000000006</v>
      </c>
      <c r="N244" s="215">
        <v>177107.8600000022</v>
      </c>
    </row>
    <row r="245" spans="1:14" s="35" customFormat="1" ht="21" customHeight="1">
      <c r="A245" s="207">
        <v>273</v>
      </c>
      <c r="B245" s="207" t="s">
        <v>920</v>
      </c>
      <c r="C245" s="211" t="s">
        <v>2871</v>
      </c>
      <c r="D245" s="210" t="s">
        <v>921</v>
      </c>
      <c r="E245" s="205" t="s">
        <v>2798</v>
      </c>
      <c r="F245" s="179" t="s">
        <v>2463</v>
      </c>
      <c r="G245" s="214">
        <v>0</v>
      </c>
      <c r="H245" s="215">
        <v>89033.439999999973</v>
      </c>
      <c r="I245" s="214">
        <v>1987.06</v>
      </c>
      <c r="J245" s="214">
        <v>5369.86</v>
      </c>
      <c r="K245" s="214">
        <v>0</v>
      </c>
      <c r="L245" s="214">
        <v>0</v>
      </c>
      <c r="M245" s="214">
        <v>25.42</v>
      </c>
      <c r="N245" s="215">
        <v>-88076.019999999975</v>
      </c>
    </row>
    <row r="246" spans="1:14" s="35" customFormat="1" ht="21" customHeight="1">
      <c r="A246" s="207">
        <v>274</v>
      </c>
      <c r="B246" s="207" t="s">
        <v>923</v>
      </c>
      <c r="C246" s="211" t="s">
        <v>2872</v>
      </c>
      <c r="D246" s="210" t="s">
        <v>924</v>
      </c>
      <c r="E246" s="205" t="s">
        <v>2798</v>
      </c>
      <c r="F246" s="179" t="s">
        <v>2463</v>
      </c>
      <c r="G246" s="214">
        <v>0</v>
      </c>
      <c r="H246" s="215">
        <v>203214.46999999997</v>
      </c>
      <c r="I246" s="214">
        <v>0</v>
      </c>
      <c r="J246" s="214">
        <v>9106.4599999999991</v>
      </c>
      <c r="K246" s="214">
        <v>0</v>
      </c>
      <c r="L246" s="214">
        <v>0</v>
      </c>
      <c r="M246" s="214">
        <v>121472.42</v>
      </c>
      <c r="N246" s="215">
        <v>-202319.87999999998</v>
      </c>
    </row>
    <row r="247" spans="1:14" s="35" customFormat="1" ht="21" customHeight="1">
      <c r="A247" s="207">
        <v>275</v>
      </c>
      <c r="B247" s="207" t="s">
        <v>926</v>
      </c>
      <c r="C247" s="211" t="s">
        <v>2873</v>
      </c>
      <c r="D247" s="210" t="s">
        <v>927</v>
      </c>
      <c r="E247" s="205" t="s">
        <v>2798</v>
      </c>
      <c r="F247" s="179" t="s">
        <v>2463</v>
      </c>
      <c r="G247" s="214">
        <v>0</v>
      </c>
      <c r="H247" s="215">
        <v>86153.93</v>
      </c>
      <c r="I247" s="214">
        <v>0</v>
      </c>
      <c r="J247" s="214">
        <v>18344.64</v>
      </c>
      <c r="K247" s="214">
        <v>0</v>
      </c>
      <c r="L247" s="214">
        <v>0</v>
      </c>
      <c r="M247" s="214">
        <v>32.42</v>
      </c>
      <c r="N247" s="215">
        <v>-85279.439999999988</v>
      </c>
    </row>
    <row r="248" spans="1:14" s="35" customFormat="1" ht="21" customHeight="1">
      <c r="A248" s="207">
        <v>276</v>
      </c>
      <c r="B248" s="207" t="s">
        <v>1140</v>
      </c>
      <c r="C248" s="205" t="s">
        <v>2874</v>
      </c>
      <c r="D248" s="210" t="s">
        <v>1141</v>
      </c>
      <c r="E248" s="205" t="s">
        <v>2794</v>
      </c>
      <c r="F248" s="179" t="s">
        <v>2463</v>
      </c>
      <c r="G248" s="214">
        <v>1183010.0700000003</v>
      </c>
      <c r="H248" s="215">
        <v>3677682.5000000009</v>
      </c>
      <c r="I248" s="214">
        <v>195438.34</v>
      </c>
      <c r="J248" s="214">
        <v>235868.08</v>
      </c>
      <c r="K248" s="214">
        <v>55755.62</v>
      </c>
      <c r="L248" s="214">
        <v>19278.29</v>
      </c>
      <c r="M248" s="214">
        <v>23674.140000000003</v>
      </c>
      <c r="N248" s="215">
        <v>-1016151.5300000007</v>
      </c>
    </row>
    <row r="249" spans="1:14" s="35" customFormat="1" ht="21" customHeight="1">
      <c r="A249" s="207">
        <v>277</v>
      </c>
      <c r="B249" s="207" t="s">
        <v>1251</v>
      </c>
      <c r="C249" s="211" t="s">
        <v>2875</v>
      </c>
      <c r="D249" s="210" t="s">
        <v>1252</v>
      </c>
      <c r="E249" s="205" t="s">
        <v>2790</v>
      </c>
      <c r="F249" s="179" t="s">
        <v>2463</v>
      </c>
      <c r="G249" s="214">
        <v>272737.38999999996</v>
      </c>
      <c r="H249" s="215">
        <v>1113181.44</v>
      </c>
      <c r="I249" s="214">
        <v>60999.8</v>
      </c>
      <c r="J249" s="214">
        <v>99030.93</v>
      </c>
      <c r="K249" s="214">
        <v>18142</v>
      </c>
      <c r="L249" s="214">
        <v>9735.41</v>
      </c>
      <c r="M249" s="214">
        <v>3949.1400000000003</v>
      </c>
      <c r="N249" s="215">
        <v>-286485.51</v>
      </c>
    </row>
    <row r="250" spans="1:14" s="35" customFormat="1" ht="21" customHeight="1">
      <c r="A250" s="207">
        <v>278</v>
      </c>
      <c r="B250" s="207" t="s">
        <v>2876</v>
      </c>
      <c r="C250" s="205" t="s">
        <v>2877</v>
      </c>
      <c r="D250" s="210" t="s">
        <v>2878</v>
      </c>
      <c r="E250" s="205" t="s">
        <v>2520</v>
      </c>
      <c r="F250" s="179" t="s">
        <v>2487</v>
      </c>
      <c r="G250" s="214">
        <v>898.6</v>
      </c>
      <c r="H250" s="215">
        <v>273411.40999999997</v>
      </c>
      <c r="I250" s="214">
        <v>0</v>
      </c>
      <c r="J250" s="214">
        <v>0</v>
      </c>
      <c r="K250" s="214">
        <v>0</v>
      </c>
      <c r="L250" s="214">
        <v>0</v>
      </c>
      <c r="M250" s="214">
        <v>26214.71</v>
      </c>
      <c r="N250" s="215">
        <v>206501.93999999994</v>
      </c>
    </row>
    <row r="251" spans="1:14" s="35" customFormat="1" ht="21" customHeight="1">
      <c r="A251" s="207">
        <v>279</v>
      </c>
      <c r="B251" s="207" t="s">
        <v>1461</v>
      </c>
      <c r="C251" s="205" t="s">
        <v>2879</v>
      </c>
      <c r="D251" s="210" t="s">
        <v>1462</v>
      </c>
      <c r="E251" s="205" t="s">
        <v>2635</v>
      </c>
      <c r="F251" s="179" t="s">
        <v>2463</v>
      </c>
      <c r="G251" s="214">
        <v>512035.72</v>
      </c>
      <c r="H251" s="215">
        <v>2200038.9299999997</v>
      </c>
      <c r="I251" s="214">
        <v>96114.240000000005</v>
      </c>
      <c r="J251" s="214">
        <v>102724.22</v>
      </c>
      <c r="K251" s="214">
        <v>31977.200000000001</v>
      </c>
      <c r="L251" s="214">
        <v>5774.88</v>
      </c>
      <c r="M251" s="214">
        <v>8516.869999999999</v>
      </c>
      <c r="N251" s="215">
        <v>-841782.68999999948</v>
      </c>
    </row>
    <row r="252" spans="1:14" s="35" customFormat="1" ht="21" customHeight="1">
      <c r="A252" s="207">
        <v>280</v>
      </c>
      <c r="B252" s="207" t="s">
        <v>1422</v>
      </c>
      <c r="C252" s="205" t="s">
        <v>2880</v>
      </c>
      <c r="D252" s="210" t="s">
        <v>1423</v>
      </c>
      <c r="E252" s="205" t="s">
        <v>2482</v>
      </c>
      <c r="F252" s="179" t="s">
        <v>2463</v>
      </c>
      <c r="G252" s="214">
        <v>2544348.39</v>
      </c>
      <c r="H252" s="215">
        <v>6180348.7400000021</v>
      </c>
      <c r="I252" s="214">
        <v>556558.65</v>
      </c>
      <c r="J252" s="214">
        <v>424017.78</v>
      </c>
      <c r="K252" s="214">
        <v>463182.52</v>
      </c>
      <c r="L252" s="214">
        <v>203247.83</v>
      </c>
      <c r="M252" s="214">
        <v>100781.81</v>
      </c>
      <c r="N252" s="215">
        <v>-1052613.5500000026</v>
      </c>
    </row>
    <row r="253" spans="1:14" s="35" customFormat="1" ht="21" customHeight="1">
      <c r="A253" s="207">
        <v>281</v>
      </c>
      <c r="B253" s="207" t="s">
        <v>992</v>
      </c>
      <c r="C253" s="205" t="s">
        <v>2881</v>
      </c>
      <c r="D253" s="210" t="s">
        <v>993</v>
      </c>
      <c r="E253" s="205" t="s">
        <v>2520</v>
      </c>
      <c r="F253" s="179" t="s">
        <v>2463</v>
      </c>
      <c r="G253" s="214">
        <v>172206.66</v>
      </c>
      <c r="H253" s="215">
        <v>422010.50999999989</v>
      </c>
      <c r="I253" s="214">
        <v>41765.03</v>
      </c>
      <c r="J253" s="214">
        <v>35583.589999999997</v>
      </c>
      <c r="K253" s="214">
        <v>4547.8</v>
      </c>
      <c r="L253" s="214">
        <v>1979.25</v>
      </c>
      <c r="M253" s="214">
        <v>31277.86</v>
      </c>
      <c r="N253" s="215">
        <v>-22607.399999999907</v>
      </c>
    </row>
    <row r="254" spans="1:14" s="35" customFormat="1" ht="21" customHeight="1">
      <c r="A254" s="207">
        <v>282</v>
      </c>
      <c r="B254" s="207" t="s">
        <v>1417</v>
      </c>
      <c r="C254" s="205" t="s">
        <v>2882</v>
      </c>
      <c r="D254" s="210" t="s">
        <v>1418</v>
      </c>
      <c r="E254" s="205" t="s">
        <v>2748</v>
      </c>
      <c r="F254" s="179" t="s">
        <v>2463</v>
      </c>
      <c r="G254" s="214">
        <v>357869.69</v>
      </c>
      <c r="H254" s="215">
        <v>1026499.72</v>
      </c>
      <c r="I254" s="214">
        <v>60589.1</v>
      </c>
      <c r="J254" s="214">
        <v>61026.67</v>
      </c>
      <c r="K254" s="214">
        <v>65116.76</v>
      </c>
      <c r="L254" s="214">
        <v>4247.66</v>
      </c>
      <c r="M254" s="214">
        <v>9785.4500000000025</v>
      </c>
      <c r="N254" s="215">
        <v>-324466.8600000001</v>
      </c>
    </row>
    <row r="255" spans="1:14" s="35" customFormat="1" ht="21" customHeight="1">
      <c r="A255" s="207">
        <v>283</v>
      </c>
      <c r="B255" s="207" t="s">
        <v>911</v>
      </c>
      <c r="C255" s="211" t="s">
        <v>2883</v>
      </c>
      <c r="D255" s="210" t="s">
        <v>912</v>
      </c>
      <c r="E255" s="205" t="s">
        <v>2798</v>
      </c>
      <c r="F255" s="179" t="s">
        <v>2463</v>
      </c>
      <c r="G255" s="214">
        <v>0</v>
      </c>
      <c r="H255" s="215">
        <v>288739.13999999996</v>
      </c>
      <c r="I255" s="214">
        <v>11368.58</v>
      </c>
      <c r="J255" s="214">
        <v>27191.22</v>
      </c>
      <c r="K255" s="214">
        <v>7749.27</v>
      </c>
      <c r="L255" s="214">
        <v>0</v>
      </c>
      <c r="M255" s="214">
        <v>32.42</v>
      </c>
      <c r="N255" s="215">
        <v>-286024.34999999998</v>
      </c>
    </row>
    <row r="256" spans="1:14" s="35" customFormat="1" ht="21" customHeight="1">
      <c r="A256" s="207">
        <v>284</v>
      </c>
      <c r="B256" s="207" t="s">
        <v>928</v>
      </c>
      <c r="C256" s="211" t="s">
        <v>2884</v>
      </c>
      <c r="D256" s="210" t="s">
        <v>929</v>
      </c>
      <c r="E256" s="205" t="s">
        <v>2798</v>
      </c>
      <c r="F256" s="179" t="s">
        <v>2463</v>
      </c>
      <c r="G256" s="214">
        <v>0</v>
      </c>
      <c r="H256" s="215">
        <v>257372.78000000003</v>
      </c>
      <c r="I256" s="214">
        <v>803.53</v>
      </c>
      <c r="J256" s="214">
        <v>20487.580000000002</v>
      </c>
      <c r="K256" s="214">
        <v>0</v>
      </c>
      <c r="L256" s="214">
        <v>0</v>
      </c>
      <c r="M256" s="214">
        <v>1887.0900000000001</v>
      </c>
      <c r="N256" s="215">
        <v>-254537.38000000003</v>
      </c>
    </row>
    <row r="257" spans="1:14" s="35" customFormat="1" ht="21" customHeight="1">
      <c r="A257" s="207">
        <v>285</v>
      </c>
      <c r="B257" s="207" t="s">
        <v>2885</v>
      </c>
      <c r="C257" s="205" t="s">
        <v>2886</v>
      </c>
      <c r="D257" s="210" t="s">
        <v>2887</v>
      </c>
      <c r="E257" s="205" t="s">
        <v>2804</v>
      </c>
      <c r="F257" s="179" t="s">
        <v>2487</v>
      </c>
      <c r="G257" s="214">
        <v>731652.3899999999</v>
      </c>
      <c r="H257" s="215">
        <v>1882893.8100000005</v>
      </c>
      <c r="I257" s="214">
        <v>117118.93</v>
      </c>
      <c r="J257" s="214">
        <v>144049.79999999999</v>
      </c>
      <c r="K257" s="214">
        <v>84541.1</v>
      </c>
      <c r="L257" s="214">
        <v>8379.6200000000008</v>
      </c>
      <c r="M257" s="214">
        <v>16294.23</v>
      </c>
      <c r="N257" s="215">
        <v>-11767.410000000615</v>
      </c>
    </row>
    <row r="258" spans="1:14" s="35" customFormat="1" ht="21" customHeight="1">
      <c r="A258" s="207">
        <v>286</v>
      </c>
      <c r="B258" s="207" t="s">
        <v>679</v>
      </c>
      <c r="C258" s="205" t="s">
        <v>2888</v>
      </c>
      <c r="D258" s="210" t="s">
        <v>680</v>
      </c>
      <c r="E258" s="205" t="s">
        <v>2889</v>
      </c>
      <c r="F258" s="179" t="s">
        <v>2463</v>
      </c>
      <c r="G258" s="214">
        <v>1513218.12</v>
      </c>
      <c r="H258" s="215">
        <v>3494034.8099999996</v>
      </c>
      <c r="I258" s="214">
        <v>351109.36</v>
      </c>
      <c r="J258" s="214">
        <v>234324.44</v>
      </c>
      <c r="K258" s="214">
        <v>79257.98</v>
      </c>
      <c r="L258" s="214">
        <v>13279.97</v>
      </c>
      <c r="M258" s="214">
        <v>49373.68</v>
      </c>
      <c r="N258" s="215">
        <v>-537026.97999999952</v>
      </c>
    </row>
    <row r="259" spans="1:14" s="35" customFormat="1" ht="21" customHeight="1">
      <c r="A259" s="207">
        <v>287</v>
      </c>
      <c r="B259" s="207" t="s">
        <v>1550</v>
      </c>
      <c r="C259" s="205" t="s">
        <v>2890</v>
      </c>
      <c r="D259" s="210" t="s">
        <v>1551</v>
      </c>
      <c r="E259" s="205" t="s">
        <v>2796</v>
      </c>
      <c r="F259" s="179" t="s">
        <v>2463</v>
      </c>
      <c r="G259" s="214">
        <v>640335.34</v>
      </c>
      <c r="H259" s="215">
        <v>2381105.7400000002</v>
      </c>
      <c r="I259" s="214">
        <v>116275.56</v>
      </c>
      <c r="J259" s="214">
        <v>224717.31</v>
      </c>
      <c r="K259" s="214">
        <v>54998.27</v>
      </c>
      <c r="L259" s="214">
        <v>11666.96</v>
      </c>
      <c r="M259" s="214">
        <v>50191.08</v>
      </c>
      <c r="N259" s="215">
        <v>-525817.4300000004</v>
      </c>
    </row>
    <row r="260" spans="1:14" s="35" customFormat="1" ht="21" customHeight="1">
      <c r="A260" s="207">
        <v>292</v>
      </c>
      <c r="B260" s="207" t="s">
        <v>1163</v>
      </c>
      <c r="C260" s="205" t="s">
        <v>2891</v>
      </c>
      <c r="D260" s="210" t="s">
        <v>1164</v>
      </c>
      <c r="E260" s="205" t="s">
        <v>2462</v>
      </c>
      <c r="F260" s="179" t="s">
        <v>2463</v>
      </c>
      <c r="G260" s="214">
        <v>374973.67</v>
      </c>
      <c r="H260" s="215">
        <v>967905.72</v>
      </c>
      <c r="I260" s="214">
        <v>95224.960000000006</v>
      </c>
      <c r="J260" s="214">
        <v>183418.18</v>
      </c>
      <c r="K260" s="214">
        <v>26166.45</v>
      </c>
      <c r="L260" s="214">
        <v>3743.16</v>
      </c>
      <c r="M260" s="214">
        <v>16538.829999999998</v>
      </c>
      <c r="N260" s="215">
        <v>-84110.140000000014</v>
      </c>
    </row>
    <row r="261" spans="1:14" s="35" customFormat="1" ht="21" customHeight="1">
      <c r="A261" s="207">
        <v>293</v>
      </c>
      <c r="B261" s="207" t="s">
        <v>1598</v>
      </c>
      <c r="C261" s="211" t="s">
        <v>2892</v>
      </c>
      <c r="D261" s="210" t="s">
        <v>1599</v>
      </c>
      <c r="E261" s="205" t="s">
        <v>2893</v>
      </c>
      <c r="F261" s="179" t="s">
        <v>2463</v>
      </c>
      <c r="G261" s="214">
        <v>1028480.56</v>
      </c>
      <c r="H261" s="215">
        <v>4011591.1399999992</v>
      </c>
      <c r="I261" s="214">
        <v>239744.67</v>
      </c>
      <c r="J261" s="214">
        <v>263280.21999999997</v>
      </c>
      <c r="K261" s="214">
        <v>43620.06</v>
      </c>
      <c r="L261" s="214">
        <v>14361.31</v>
      </c>
      <c r="M261" s="214">
        <v>16208.61</v>
      </c>
      <c r="N261" s="215">
        <v>-1711819.9099999988</v>
      </c>
    </row>
    <row r="262" spans="1:14" s="35" customFormat="1" ht="21" customHeight="1">
      <c r="A262" s="207">
        <v>296</v>
      </c>
      <c r="B262" s="207" t="s">
        <v>1171</v>
      </c>
      <c r="C262" s="205" t="s">
        <v>2894</v>
      </c>
      <c r="D262" s="210" t="s">
        <v>1172</v>
      </c>
      <c r="E262" s="205" t="s">
        <v>2618</v>
      </c>
      <c r="F262" s="179" t="s">
        <v>2463</v>
      </c>
      <c r="G262" s="214">
        <v>275231.32</v>
      </c>
      <c r="H262" s="215">
        <v>218061.41999999998</v>
      </c>
      <c r="I262" s="214">
        <v>50831.15</v>
      </c>
      <c r="J262" s="214">
        <v>45006.54</v>
      </c>
      <c r="K262" s="214">
        <v>24404.03</v>
      </c>
      <c r="L262" s="214">
        <v>4043.91</v>
      </c>
      <c r="M262" s="214">
        <v>6583.35</v>
      </c>
      <c r="N262" s="215">
        <v>372324.6700000001</v>
      </c>
    </row>
    <row r="263" spans="1:14" s="35" customFormat="1" ht="21" customHeight="1">
      <c r="A263" s="207">
        <v>297</v>
      </c>
      <c r="B263" s="207" t="s">
        <v>1174</v>
      </c>
      <c r="C263" s="205" t="s">
        <v>2895</v>
      </c>
      <c r="D263" s="210" t="s">
        <v>1175</v>
      </c>
      <c r="E263" s="205" t="s">
        <v>2618</v>
      </c>
      <c r="F263" s="179" t="s">
        <v>2463</v>
      </c>
      <c r="G263" s="214">
        <v>232926.38999999998</v>
      </c>
      <c r="H263" s="215">
        <v>217682.41</v>
      </c>
      <c r="I263" s="214">
        <v>92361.32</v>
      </c>
      <c r="J263" s="214">
        <v>51850.31</v>
      </c>
      <c r="K263" s="214">
        <v>18348.330000000002</v>
      </c>
      <c r="L263" s="214">
        <v>3220.44</v>
      </c>
      <c r="M263" s="214">
        <v>5571.26</v>
      </c>
      <c r="N263" s="215">
        <v>313318.83999999997</v>
      </c>
    </row>
    <row r="264" spans="1:14" s="35" customFormat="1" ht="21" customHeight="1">
      <c r="A264" s="207">
        <v>299</v>
      </c>
      <c r="B264" s="207" t="s">
        <v>2896</v>
      </c>
      <c r="C264" s="205" t="s">
        <v>2897</v>
      </c>
      <c r="D264" s="210" t="s">
        <v>2898</v>
      </c>
      <c r="E264" s="205" t="s">
        <v>2899</v>
      </c>
      <c r="F264" s="179" t="s">
        <v>2487</v>
      </c>
      <c r="G264" s="214">
        <v>0</v>
      </c>
      <c r="H264" s="215">
        <v>681.47</v>
      </c>
      <c r="I264" s="214">
        <v>0</v>
      </c>
      <c r="J264" s="214">
        <v>0</v>
      </c>
      <c r="K264" s="214">
        <v>0</v>
      </c>
      <c r="L264" s="214">
        <v>0</v>
      </c>
      <c r="M264" s="214">
        <v>0</v>
      </c>
      <c r="N264" s="215">
        <v>182.99</v>
      </c>
    </row>
    <row r="265" spans="1:14" s="35" customFormat="1" ht="21" customHeight="1">
      <c r="A265" s="207">
        <v>300</v>
      </c>
      <c r="B265" s="207" t="s">
        <v>2900</v>
      </c>
      <c r="C265" s="205" t="s">
        <v>2901</v>
      </c>
      <c r="D265" s="210" t="s">
        <v>2902</v>
      </c>
      <c r="E265" s="205" t="s">
        <v>2899</v>
      </c>
      <c r="F265" s="179" t="s">
        <v>2487</v>
      </c>
      <c r="G265" s="214">
        <v>0</v>
      </c>
      <c r="H265" s="215">
        <v>0</v>
      </c>
      <c r="I265" s="214">
        <v>0</v>
      </c>
      <c r="J265" s="214">
        <v>0</v>
      </c>
      <c r="K265" s="214">
        <v>0</v>
      </c>
      <c r="L265" s="214">
        <v>0</v>
      </c>
      <c r="M265" s="214">
        <v>0</v>
      </c>
      <c r="N265" s="215">
        <v>91666.45</v>
      </c>
    </row>
    <row r="266" spans="1:14" s="35" customFormat="1" ht="21" customHeight="1">
      <c r="A266" s="207">
        <v>301</v>
      </c>
      <c r="B266" s="207" t="s">
        <v>2903</v>
      </c>
      <c r="C266" s="205" t="s">
        <v>2904</v>
      </c>
      <c r="D266" s="210" t="s">
        <v>2905</v>
      </c>
      <c r="E266" s="205" t="s">
        <v>2899</v>
      </c>
      <c r="F266" s="179" t="s">
        <v>2487</v>
      </c>
      <c r="G266" s="214">
        <v>0</v>
      </c>
      <c r="H266" s="215">
        <v>0</v>
      </c>
      <c r="I266" s="214">
        <v>0</v>
      </c>
      <c r="J266" s="214">
        <v>0</v>
      </c>
      <c r="K266" s="214">
        <v>0</v>
      </c>
      <c r="L266" s="214">
        <v>0</v>
      </c>
      <c r="M266" s="214">
        <v>0</v>
      </c>
      <c r="N266" s="215">
        <v>321.66000000000003</v>
      </c>
    </row>
    <row r="267" spans="1:14" s="35" customFormat="1" ht="21" customHeight="1">
      <c r="A267" s="207">
        <v>302</v>
      </c>
      <c r="B267" s="207" t="s">
        <v>2906</v>
      </c>
      <c r="C267" s="205" t="s">
        <v>2907</v>
      </c>
      <c r="D267" s="210" t="s">
        <v>2908</v>
      </c>
      <c r="E267" s="205" t="s">
        <v>2780</v>
      </c>
      <c r="F267" s="179" t="s">
        <v>2487</v>
      </c>
      <c r="G267" s="214">
        <v>1827222.2699999998</v>
      </c>
      <c r="H267" s="215">
        <v>3088455.4000000004</v>
      </c>
      <c r="I267" s="214">
        <v>224648.16</v>
      </c>
      <c r="J267" s="214">
        <v>346068.25</v>
      </c>
      <c r="K267" s="214">
        <v>112126.91</v>
      </c>
      <c r="L267" s="214">
        <v>28297.93</v>
      </c>
      <c r="M267" s="214">
        <v>44044.889999999992</v>
      </c>
      <c r="N267" s="215">
        <v>283416.12999999942</v>
      </c>
    </row>
    <row r="268" spans="1:14" s="35" customFormat="1" ht="21" customHeight="1">
      <c r="A268" s="207">
        <v>303</v>
      </c>
      <c r="B268" s="207" t="s">
        <v>2909</v>
      </c>
      <c r="C268" s="205" t="s">
        <v>2910</v>
      </c>
      <c r="D268" s="210" t="s">
        <v>2911</v>
      </c>
      <c r="E268" s="205" t="s">
        <v>2780</v>
      </c>
      <c r="F268" s="179" t="s">
        <v>2487</v>
      </c>
      <c r="G268" s="214">
        <v>1763768.2599999998</v>
      </c>
      <c r="H268" s="215">
        <v>3003933.7500000005</v>
      </c>
      <c r="I268" s="214">
        <v>239647.7</v>
      </c>
      <c r="J268" s="214">
        <v>306806.53999999998</v>
      </c>
      <c r="K268" s="214">
        <v>104863.03999999999</v>
      </c>
      <c r="L268" s="214">
        <v>25936.6</v>
      </c>
      <c r="M268" s="214">
        <v>6596.6399999999994</v>
      </c>
      <c r="N268" s="215">
        <v>315227.79999999935</v>
      </c>
    </row>
    <row r="269" spans="1:14" s="35" customFormat="1" ht="21" customHeight="1">
      <c r="A269" s="207">
        <v>304</v>
      </c>
      <c r="B269" s="207" t="s">
        <v>844</v>
      </c>
      <c r="C269" s="211" t="s">
        <v>2912</v>
      </c>
      <c r="D269" s="210" t="s">
        <v>845</v>
      </c>
      <c r="E269" s="205" t="s">
        <v>2809</v>
      </c>
      <c r="F269" s="179" t="s">
        <v>2463</v>
      </c>
      <c r="G269" s="214">
        <v>759486.18</v>
      </c>
      <c r="H269" s="215">
        <v>1222232.24</v>
      </c>
      <c r="I269" s="214">
        <v>147217.47</v>
      </c>
      <c r="J269" s="214">
        <v>150001.20000000001</v>
      </c>
      <c r="K269" s="214">
        <v>37212.089999999997</v>
      </c>
      <c r="L269" s="214">
        <v>9236.41</v>
      </c>
      <c r="M269" s="214">
        <v>22153.759999999995</v>
      </c>
      <c r="N269" s="215">
        <v>195177.94999999995</v>
      </c>
    </row>
    <row r="270" spans="1:14" s="35" customFormat="1" ht="21" customHeight="1">
      <c r="A270" s="207">
        <v>305</v>
      </c>
      <c r="B270" s="207" t="s">
        <v>1476</v>
      </c>
      <c r="C270" s="205" t="s">
        <v>2913</v>
      </c>
      <c r="D270" s="210" t="s">
        <v>1477</v>
      </c>
      <c r="E270" s="205" t="s">
        <v>2771</v>
      </c>
      <c r="F270" s="179" t="s">
        <v>2463</v>
      </c>
      <c r="G270" s="214">
        <v>711047.72</v>
      </c>
      <c r="H270" s="215">
        <v>1462201.6200000003</v>
      </c>
      <c r="I270" s="214">
        <v>110780.5</v>
      </c>
      <c r="J270" s="214">
        <v>115721.02</v>
      </c>
      <c r="K270" s="214">
        <v>46028.3</v>
      </c>
      <c r="L270" s="214">
        <v>32698.36</v>
      </c>
      <c r="M270" s="214">
        <v>11324.38</v>
      </c>
      <c r="N270" s="215">
        <v>-95023.6800000004</v>
      </c>
    </row>
    <row r="271" spans="1:14" s="35" customFormat="1" ht="21" customHeight="1">
      <c r="A271" s="207">
        <v>307</v>
      </c>
      <c r="B271" s="207" t="s">
        <v>738</v>
      </c>
      <c r="C271" s="211" t="s">
        <v>2914</v>
      </c>
      <c r="D271" s="210" t="s">
        <v>739</v>
      </c>
      <c r="E271" s="205" t="s">
        <v>2821</v>
      </c>
      <c r="F271" s="179" t="s">
        <v>2463</v>
      </c>
      <c r="G271" s="214">
        <v>433710.91</v>
      </c>
      <c r="H271" s="215">
        <v>1639138.8900000004</v>
      </c>
      <c r="I271" s="214">
        <v>148375.29999999999</v>
      </c>
      <c r="J271" s="214">
        <v>129813.56</v>
      </c>
      <c r="K271" s="214">
        <v>37368.33</v>
      </c>
      <c r="L271" s="214">
        <v>8750.3700000000008</v>
      </c>
      <c r="M271" s="214">
        <v>14190.410000000002</v>
      </c>
      <c r="N271" s="215">
        <v>-564988.01000000047</v>
      </c>
    </row>
    <row r="272" spans="1:14" s="35" customFormat="1" ht="21" customHeight="1">
      <c r="A272" s="207">
        <v>308</v>
      </c>
      <c r="B272" s="207" t="s">
        <v>747</v>
      </c>
      <c r="C272" s="211" t="s">
        <v>2915</v>
      </c>
      <c r="D272" s="210" t="s">
        <v>748</v>
      </c>
      <c r="E272" s="205" t="s">
        <v>2821</v>
      </c>
      <c r="F272" s="179" t="s">
        <v>2463</v>
      </c>
      <c r="G272" s="214">
        <v>548543.59</v>
      </c>
      <c r="H272" s="215">
        <v>1676868.8599999996</v>
      </c>
      <c r="I272" s="214">
        <v>143181.19</v>
      </c>
      <c r="J272" s="214">
        <v>125507.1</v>
      </c>
      <c r="K272" s="214">
        <v>43141.99</v>
      </c>
      <c r="L272" s="214">
        <v>8478.44</v>
      </c>
      <c r="M272" s="214">
        <v>8958.4600000000009</v>
      </c>
      <c r="N272" s="215">
        <v>-493834.36999999965</v>
      </c>
    </row>
    <row r="273" spans="1:14" s="35" customFormat="1" ht="21" customHeight="1">
      <c r="A273" s="207">
        <v>309</v>
      </c>
      <c r="B273" s="207" t="s">
        <v>951</v>
      </c>
      <c r="C273" s="211" t="s">
        <v>2916</v>
      </c>
      <c r="D273" s="210" t="s">
        <v>952</v>
      </c>
      <c r="E273" s="205" t="s">
        <v>2893</v>
      </c>
      <c r="F273" s="179" t="s">
        <v>2463</v>
      </c>
      <c r="G273" s="214">
        <v>714812.88</v>
      </c>
      <c r="H273" s="215">
        <v>4342316.4300000006</v>
      </c>
      <c r="I273" s="214">
        <v>292293.56</v>
      </c>
      <c r="J273" s="214">
        <v>235941.72</v>
      </c>
      <c r="K273" s="214">
        <v>146398.32</v>
      </c>
      <c r="L273" s="214">
        <v>10462.56</v>
      </c>
      <c r="M273" s="214">
        <v>17585.11</v>
      </c>
      <c r="N273" s="215">
        <v>-2142650.3000000007</v>
      </c>
    </row>
    <row r="274" spans="1:14" s="35" customFormat="1" ht="21" customHeight="1">
      <c r="A274" s="207">
        <v>310</v>
      </c>
      <c r="B274" s="207" t="s">
        <v>2917</v>
      </c>
      <c r="C274" s="205" t="s">
        <v>2918</v>
      </c>
      <c r="D274" s="210" t="s">
        <v>2919</v>
      </c>
      <c r="E274" s="205" t="s">
        <v>2920</v>
      </c>
      <c r="F274" s="179"/>
      <c r="G274" s="214">
        <v>0</v>
      </c>
      <c r="H274" s="215">
        <v>23225.119999999999</v>
      </c>
      <c r="I274" s="214">
        <v>0</v>
      </c>
      <c r="J274" s="214">
        <v>0</v>
      </c>
      <c r="K274" s="214">
        <v>0</v>
      </c>
      <c r="L274" s="214">
        <v>0</v>
      </c>
      <c r="M274" s="214">
        <v>10745.119999999999</v>
      </c>
      <c r="N274" s="215">
        <v>-22005.03</v>
      </c>
    </row>
    <row r="275" spans="1:14" s="35" customFormat="1" ht="21" customHeight="1">
      <c r="A275" s="207">
        <v>311</v>
      </c>
      <c r="B275" s="207" t="s">
        <v>543</v>
      </c>
      <c r="C275" s="211" t="s">
        <v>2921</v>
      </c>
      <c r="D275" s="210" t="s">
        <v>544</v>
      </c>
      <c r="E275" s="205" t="s">
        <v>2602</v>
      </c>
      <c r="F275" s="179" t="s">
        <v>2463</v>
      </c>
      <c r="G275" s="214">
        <v>472801.01</v>
      </c>
      <c r="H275" s="215">
        <v>745913.56999999983</v>
      </c>
      <c r="I275" s="214">
        <v>78981.58</v>
      </c>
      <c r="J275" s="214">
        <v>58740.79</v>
      </c>
      <c r="K275" s="214">
        <v>21382.04</v>
      </c>
      <c r="L275" s="214">
        <v>6427.47</v>
      </c>
      <c r="M275" s="214">
        <v>22943.439999999999</v>
      </c>
      <c r="N275" s="215">
        <v>88275.610000000102</v>
      </c>
    </row>
    <row r="276" spans="1:14" s="35" customFormat="1" ht="21" customHeight="1">
      <c r="A276" s="207">
        <v>312</v>
      </c>
      <c r="B276" s="207" t="s">
        <v>793</v>
      </c>
      <c r="C276" s="205" t="s">
        <v>2922</v>
      </c>
      <c r="D276" s="210" t="s">
        <v>794</v>
      </c>
      <c r="E276" s="205" t="s">
        <v>2923</v>
      </c>
      <c r="F276" s="179" t="s">
        <v>2463</v>
      </c>
      <c r="G276" s="214">
        <v>821036.08</v>
      </c>
      <c r="H276" s="215">
        <v>1521824.25</v>
      </c>
      <c r="I276" s="214">
        <v>81192.679999999993</v>
      </c>
      <c r="J276" s="214">
        <v>139891.91999999998</v>
      </c>
      <c r="K276" s="214">
        <v>41985.26</v>
      </c>
      <c r="L276" s="214">
        <v>13052.42</v>
      </c>
      <c r="M276" s="214">
        <v>18145.36</v>
      </c>
      <c r="N276" s="215">
        <v>-136804.19999999995</v>
      </c>
    </row>
    <row r="277" spans="1:14" s="35" customFormat="1" ht="21" customHeight="1">
      <c r="A277" s="207">
        <v>313</v>
      </c>
      <c r="B277" s="207" t="s">
        <v>1290</v>
      </c>
      <c r="C277" s="211" t="s">
        <v>2924</v>
      </c>
      <c r="D277" s="210" t="s">
        <v>1291</v>
      </c>
      <c r="E277" s="205" t="s">
        <v>2923</v>
      </c>
      <c r="F277" s="179" t="s">
        <v>2463</v>
      </c>
      <c r="G277" s="214">
        <v>753417.69</v>
      </c>
      <c r="H277" s="215">
        <v>1696540.3799999997</v>
      </c>
      <c r="I277" s="214">
        <v>73439.47</v>
      </c>
      <c r="J277" s="214">
        <v>165543.79</v>
      </c>
      <c r="K277" s="214">
        <v>31869.02</v>
      </c>
      <c r="L277" s="214">
        <v>16802.03</v>
      </c>
      <c r="M277" s="214">
        <v>17884.649999999994</v>
      </c>
      <c r="N277" s="215">
        <v>-365464.30999999982</v>
      </c>
    </row>
    <row r="278" spans="1:14" s="35" customFormat="1" ht="21" customHeight="1">
      <c r="A278" s="207">
        <v>314</v>
      </c>
      <c r="B278" s="207" t="s">
        <v>1271</v>
      </c>
      <c r="C278" s="205" t="s">
        <v>2925</v>
      </c>
      <c r="D278" s="210" t="s">
        <v>1272</v>
      </c>
      <c r="E278" s="205" t="s">
        <v>2530</v>
      </c>
      <c r="F278" s="179" t="s">
        <v>2463</v>
      </c>
      <c r="G278" s="214">
        <v>864781.62</v>
      </c>
      <c r="H278" s="215">
        <v>3387414.66</v>
      </c>
      <c r="I278" s="214">
        <v>104603.57</v>
      </c>
      <c r="J278" s="214">
        <v>285925.28999999998</v>
      </c>
      <c r="K278" s="214">
        <v>80213.31</v>
      </c>
      <c r="L278" s="214">
        <v>16033.41</v>
      </c>
      <c r="M278" s="214">
        <v>14671.36</v>
      </c>
      <c r="N278" s="215">
        <v>-947221.7200000002</v>
      </c>
    </row>
    <row r="279" spans="1:14" s="35" customFormat="1" ht="21" customHeight="1">
      <c r="A279" s="207">
        <v>315</v>
      </c>
      <c r="B279" s="207" t="s">
        <v>1578</v>
      </c>
      <c r="C279" s="205" t="s">
        <v>2926</v>
      </c>
      <c r="D279" s="210" t="s">
        <v>1579</v>
      </c>
      <c r="E279" s="205" t="s">
        <v>2776</v>
      </c>
      <c r="F279" s="179" t="s">
        <v>2463</v>
      </c>
      <c r="G279" s="214">
        <v>1084338.3999999999</v>
      </c>
      <c r="H279" s="215">
        <v>3387097.370000001</v>
      </c>
      <c r="I279" s="214">
        <v>2442.1</v>
      </c>
      <c r="J279" s="214">
        <v>300386.43</v>
      </c>
      <c r="K279" s="214">
        <v>71398.3</v>
      </c>
      <c r="L279" s="214">
        <v>15637.34</v>
      </c>
      <c r="M279" s="214">
        <v>21255.200000000001</v>
      </c>
      <c r="N279" s="215">
        <v>-735489.16000000155</v>
      </c>
    </row>
    <row r="280" spans="1:14" s="35" customFormat="1" ht="21" customHeight="1">
      <c r="A280" s="207">
        <v>316</v>
      </c>
      <c r="B280" s="207" t="s">
        <v>1073</v>
      </c>
      <c r="C280" s="205" t="s">
        <v>2927</v>
      </c>
      <c r="D280" s="210" t="s">
        <v>1074</v>
      </c>
      <c r="E280" s="205" t="s">
        <v>2635</v>
      </c>
      <c r="F280" s="179" t="s">
        <v>2463</v>
      </c>
      <c r="G280" s="214">
        <v>558690.68000000005</v>
      </c>
      <c r="H280" s="215">
        <v>2073636.78</v>
      </c>
      <c r="I280" s="214">
        <v>57144.77</v>
      </c>
      <c r="J280" s="214">
        <v>121046.5</v>
      </c>
      <c r="K280" s="214">
        <v>58834.33</v>
      </c>
      <c r="L280" s="214">
        <v>4852.3100000000004</v>
      </c>
      <c r="M280" s="214">
        <v>8770.4200000000019</v>
      </c>
      <c r="N280" s="215">
        <v>-703593.25</v>
      </c>
    </row>
    <row r="281" spans="1:14" s="35" customFormat="1" ht="21" customHeight="1">
      <c r="A281" s="207">
        <v>324</v>
      </c>
      <c r="B281" s="207" t="s">
        <v>2928</v>
      </c>
      <c r="C281" s="205" t="s">
        <v>2929</v>
      </c>
      <c r="D281" s="210" t="s">
        <v>2930</v>
      </c>
      <c r="E281" s="205" t="s">
        <v>2780</v>
      </c>
      <c r="F281" s="179" t="s">
        <v>2487</v>
      </c>
      <c r="G281" s="214">
        <v>1491306.6</v>
      </c>
      <c r="H281" s="215">
        <v>2729895.7100000004</v>
      </c>
      <c r="I281" s="214">
        <v>204948.23</v>
      </c>
      <c r="J281" s="214">
        <v>316706.56</v>
      </c>
      <c r="K281" s="214">
        <v>93778.17</v>
      </c>
      <c r="L281" s="214">
        <v>16751.18</v>
      </c>
      <c r="M281" s="214">
        <v>12828.84</v>
      </c>
      <c r="N281" s="215">
        <v>196081.0299999998</v>
      </c>
    </row>
    <row r="282" spans="1:14" s="35" customFormat="1" ht="21" customHeight="1">
      <c r="A282" s="207">
        <v>325</v>
      </c>
      <c r="B282" s="207" t="s">
        <v>659</v>
      </c>
      <c r="C282" s="211" t="s">
        <v>2931</v>
      </c>
      <c r="D282" s="210" t="s">
        <v>660</v>
      </c>
      <c r="E282" s="205" t="s">
        <v>2859</v>
      </c>
      <c r="F282" s="179" t="s">
        <v>2463</v>
      </c>
      <c r="G282" s="214">
        <v>753047.83</v>
      </c>
      <c r="H282" s="215">
        <v>2658007.4300000002</v>
      </c>
      <c r="I282" s="214">
        <v>76413.55</v>
      </c>
      <c r="J282" s="214">
        <v>205802.22</v>
      </c>
      <c r="K282" s="214">
        <v>47464.39</v>
      </c>
      <c r="L282" s="214">
        <v>10685.01</v>
      </c>
      <c r="M282" s="214">
        <v>38126.94</v>
      </c>
      <c r="N282" s="215">
        <v>-792086.87000000011</v>
      </c>
    </row>
    <row r="283" spans="1:14" s="35" customFormat="1" ht="21" customHeight="1">
      <c r="A283" s="207">
        <v>326</v>
      </c>
      <c r="B283" s="207" t="s">
        <v>1154</v>
      </c>
      <c r="C283" s="205" t="s">
        <v>2932</v>
      </c>
      <c r="D283" s="210" t="s">
        <v>1155</v>
      </c>
      <c r="E283" s="205" t="s">
        <v>2654</v>
      </c>
      <c r="F283" s="179" t="s">
        <v>2463</v>
      </c>
      <c r="G283" s="214">
        <v>969631.83000000007</v>
      </c>
      <c r="H283" s="215">
        <v>1952899.0800000003</v>
      </c>
      <c r="I283" s="214">
        <v>221961.65</v>
      </c>
      <c r="J283" s="214">
        <v>194238.83</v>
      </c>
      <c r="K283" s="214">
        <v>74022.100000000006</v>
      </c>
      <c r="L283" s="214">
        <v>11521.25</v>
      </c>
      <c r="M283" s="214">
        <v>40441.9</v>
      </c>
      <c r="N283" s="215">
        <v>195167.23999999953</v>
      </c>
    </row>
    <row r="284" spans="1:14" s="35" customFormat="1" ht="21" customHeight="1">
      <c r="A284" s="207">
        <v>329</v>
      </c>
      <c r="B284" s="207" t="s">
        <v>1608</v>
      </c>
      <c r="C284" s="211" t="s">
        <v>2933</v>
      </c>
      <c r="D284" s="210" t="s">
        <v>1609</v>
      </c>
      <c r="E284" s="205" t="s">
        <v>2685</v>
      </c>
      <c r="F284" s="179" t="s">
        <v>2463</v>
      </c>
      <c r="G284" s="214">
        <v>80638.87</v>
      </c>
      <c r="H284" s="215">
        <v>149932.27000000002</v>
      </c>
      <c r="I284" s="214">
        <v>8751.67</v>
      </c>
      <c r="J284" s="214">
        <v>17081.87</v>
      </c>
      <c r="K284" s="214">
        <v>7413.44</v>
      </c>
      <c r="L284" s="214">
        <v>1011.59</v>
      </c>
      <c r="M284" s="214">
        <v>6976.0699999999988</v>
      </c>
      <c r="N284" s="215">
        <v>3031.75</v>
      </c>
    </row>
    <row r="285" spans="1:14" s="35" customFormat="1" ht="21" customHeight="1">
      <c r="A285" s="207">
        <v>330</v>
      </c>
      <c r="B285" s="207" t="s">
        <v>1611</v>
      </c>
      <c r="C285" s="211" t="s">
        <v>2934</v>
      </c>
      <c r="D285" s="210" t="s">
        <v>1612</v>
      </c>
      <c r="E285" s="205" t="s">
        <v>2893</v>
      </c>
      <c r="F285" s="179" t="s">
        <v>2463</v>
      </c>
      <c r="G285" s="214">
        <v>153889.84</v>
      </c>
      <c r="H285" s="215">
        <v>579966.48</v>
      </c>
      <c r="I285" s="214">
        <v>44735.32</v>
      </c>
      <c r="J285" s="214">
        <v>42684.18</v>
      </c>
      <c r="K285" s="214">
        <v>17404.28</v>
      </c>
      <c r="L285" s="214">
        <v>3239.31</v>
      </c>
      <c r="M285" s="214">
        <v>25387.21</v>
      </c>
      <c r="N285" s="215">
        <v>-247169.5</v>
      </c>
    </row>
    <row r="286" spans="1:14" s="35" customFormat="1" ht="21" customHeight="1">
      <c r="A286" s="207">
        <v>331</v>
      </c>
      <c r="B286" s="207" t="s">
        <v>1613</v>
      </c>
      <c r="C286" s="211" t="s">
        <v>2935</v>
      </c>
      <c r="D286" s="210" t="s">
        <v>1614</v>
      </c>
      <c r="E286" s="205" t="s">
        <v>2893</v>
      </c>
      <c r="F286" s="179" t="s">
        <v>2463</v>
      </c>
      <c r="G286" s="214">
        <v>164358.46</v>
      </c>
      <c r="H286" s="215">
        <v>541504.53</v>
      </c>
      <c r="I286" s="214">
        <v>45669.95</v>
      </c>
      <c r="J286" s="214">
        <v>32533.5</v>
      </c>
      <c r="K286" s="214">
        <v>16949.59</v>
      </c>
      <c r="L286" s="214">
        <v>2864.99</v>
      </c>
      <c r="M286" s="214">
        <v>2008.6399999999999</v>
      </c>
      <c r="N286" s="215">
        <v>-196792.60000000003</v>
      </c>
    </row>
    <row r="287" spans="1:14" s="35" customFormat="1" ht="21" customHeight="1">
      <c r="A287" s="207">
        <v>333</v>
      </c>
      <c r="B287" s="207" t="s">
        <v>1509</v>
      </c>
      <c r="C287" s="205" t="s">
        <v>2936</v>
      </c>
      <c r="D287" s="210" t="s">
        <v>1510</v>
      </c>
      <c r="E287" s="205" t="s">
        <v>2816</v>
      </c>
      <c r="F287" s="179" t="s">
        <v>2463</v>
      </c>
      <c r="G287" s="214">
        <v>595029.49000000011</v>
      </c>
      <c r="H287" s="215">
        <v>1819125.25</v>
      </c>
      <c r="I287" s="214">
        <v>75120.67</v>
      </c>
      <c r="J287" s="214">
        <v>108334.75</v>
      </c>
      <c r="K287" s="214">
        <v>7636.53</v>
      </c>
      <c r="L287" s="214">
        <v>8886.9500000000007</v>
      </c>
      <c r="M287" s="214">
        <v>7520.7</v>
      </c>
      <c r="N287" s="215">
        <v>-484383.43999999994</v>
      </c>
    </row>
    <row r="288" spans="1:14" s="35" customFormat="1" ht="21" customHeight="1">
      <c r="A288" s="207">
        <v>334</v>
      </c>
      <c r="B288" s="207" t="s">
        <v>733</v>
      </c>
      <c r="C288" s="211" t="s">
        <v>2937</v>
      </c>
      <c r="D288" s="210" t="s">
        <v>734</v>
      </c>
      <c r="E288" s="205" t="s">
        <v>2771</v>
      </c>
      <c r="F288" s="179" t="s">
        <v>2463</v>
      </c>
      <c r="G288" s="214">
        <v>768629.44</v>
      </c>
      <c r="H288" s="215">
        <v>2325650.12</v>
      </c>
      <c r="I288" s="214">
        <v>142893.31</v>
      </c>
      <c r="J288" s="214">
        <v>194843</v>
      </c>
      <c r="K288" s="214">
        <v>66760.23</v>
      </c>
      <c r="L288" s="214">
        <v>11914.85</v>
      </c>
      <c r="M288" s="214">
        <v>32497.579999999998</v>
      </c>
      <c r="N288" s="215">
        <v>-464148.90000000037</v>
      </c>
    </row>
    <row r="289" spans="1:14" s="35" customFormat="1" ht="21" customHeight="1">
      <c r="A289" s="207">
        <v>335</v>
      </c>
      <c r="B289" s="207" t="s">
        <v>750</v>
      </c>
      <c r="C289" s="211" t="s">
        <v>2938</v>
      </c>
      <c r="D289" s="210" t="s">
        <v>751</v>
      </c>
      <c r="E289" s="205" t="s">
        <v>2821</v>
      </c>
      <c r="F289" s="179" t="s">
        <v>2463</v>
      </c>
      <c r="G289" s="214">
        <v>640277.27</v>
      </c>
      <c r="H289" s="215">
        <v>2331506.8900000006</v>
      </c>
      <c r="I289" s="214">
        <v>199436.21</v>
      </c>
      <c r="J289" s="214">
        <v>184030.82</v>
      </c>
      <c r="K289" s="214">
        <v>68281.62</v>
      </c>
      <c r="L289" s="214">
        <v>13373.48</v>
      </c>
      <c r="M289" s="214">
        <v>38898.219999999994</v>
      </c>
      <c r="N289" s="215">
        <v>-818939.20000000065</v>
      </c>
    </row>
    <row r="290" spans="1:14" s="35" customFormat="1" ht="21" customHeight="1">
      <c r="A290" s="207">
        <v>336</v>
      </c>
      <c r="B290" s="207" t="s">
        <v>753</v>
      </c>
      <c r="C290" s="211" t="s">
        <v>2939</v>
      </c>
      <c r="D290" s="210" t="s">
        <v>754</v>
      </c>
      <c r="E290" s="205" t="s">
        <v>2821</v>
      </c>
      <c r="F290" s="179" t="s">
        <v>2463</v>
      </c>
      <c r="G290" s="214">
        <v>617840.05000000016</v>
      </c>
      <c r="H290" s="215">
        <v>1848739.39</v>
      </c>
      <c r="I290" s="214">
        <v>176141</v>
      </c>
      <c r="J290" s="214">
        <v>141396.60999999999</v>
      </c>
      <c r="K290" s="214">
        <v>39377.440000000002</v>
      </c>
      <c r="L290" s="214">
        <v>11137.65</v>
      </c>
      <c r="M290" s="214">
        <v>10508.98</v>
      </c>
      <c r="N290" s="215">
        <v>-435120.96999999974</v>
      </c>
    </row>
    <row r="291" spans="1:14" s="35" customFormat="1" ht="21" customHeight="1">
      <c r="A291" s="207">
        <v>337</v>
      </c>
      <c r="B291" s="207" t="s">
        <v>1158</v>
      </c>
      <c r="C291" s="205" t="s">
        <v>2940</v>
      </c>
      <c r="D291" s="210" t="s">
        <v>1159</v>
      </c>
      <c r="E291" s="205" t="s">
        <v>2462</v>
      </c>
      <c r="F291" s="179" t="s">
        <v>2463</v>
      </c>
      <c r="G291" s="214">
        <v>1071720.23</v>
      </c>
      <c r="H291" s="215">
        <v>2350779.9</v>
      </c>
      <c r="I291" s="214">
        <v>205555.76</v>
      </c>
      <c r="J291" s="214">
        <v>323374.88999999996</v>
      </c>
      <c r="K291" s="214">
        <v>63783.92</v>
      </c>
      <c r="L291" s="214">
        <v>12509.09</v>
      </c>
      <c r="M291" s="214">
        <v>30851.98</v>
      </c>
      <c r="N291" s="215">
        <v>-203124.32999999961</v>
      </c>
    </row>
    <row r="292" spans="1:14" s="35" customFormat="1" ht="21" customHeight="1">
      <c r="A292" s="207">
        <v>338</v>
      </c>
      <c r="B292" s="207" t="s">
        <v>850</v>
      </c>
      <c r="C292" s="211" t="s">
        <v>2941</v>
      </c>
      <c r="D292" s="210" t="s">
        <v>851</v>
      </c>
      <c r="E292" s="205" t="s">
        <v>2809</v>
      </c>
      <c r="F292" s="179" t="s">
        <v>2463</v>
      </c>
      <c r="G292" s="214">
        <v>964309.12</v>
      </c>
      <c r="H292" s="215">
        <v>1827565.74</v>
      </c>
      <c r="I292" s="214">
        <v>199361.25</v>
      </c>
      <c r="J292" s="214">
        <v>295503.3</v>
      </c>
      <c r="K292" s="214">
        <v>48705.02</v>
      </c>
      <c r="L292" s="214">
        <v>9539.9599999999991</v>
      </c>
      <c r="M292" s="214">
        <v>12965.460000000001</v>
      </c>
      <c r="N292" s="215">
        <v>127986.90999999992</v>
      </c>
    </row>
    <row r="293" spans="1:14" s="35" customFormat="1" ht="21" customHeight="1">
      <c r="A293" s="207">
        <v>339</v>
      </c>
      <c r="B293" s="207" t="s">
        <v>1053</v>
      </c>
      <c r="C293" s="211" t="s">
        <v>2942</v>
      </c>
      <c r="D293" s="210" t="s">
        <v>1054</v>
      </c>
      <c r="E293" s="205" t="s">
        <v>2923</v>
      </c>
      <c r="F293" s="179" t="s">
        <v>2463</v>
      </c>
      <c r="G293" s="214">
        <v>971405.76</v>
      </c>
      <c r="H293" s="215">
        <v>1755794.5799999998</v>
      </c>
      <c r="I293" s="214">
        <v>79338.84</v>
      </c>
      <c r="J293" s="214">
        <v>178763.69</v>
      </c>
      <c r="K293" s="214">
        <v>37731.21</v>
      </c>
      <c r="L293" s="214">
        <v>10753.48</v>
      </c>
      <c r="M293" s="214">
        <v>21687.940000000002</v>
      </c>
      <c r="N293" s="215">
        <v>-95568.489999999758</v>
      </c>
    </row>
    <row r="294" spans="1:14" s="35" customFormat="1" ht="21" customHeight="1">
      <c r="A294" s="207">
        <v>340</v>
      </c>
      <c r="B294" s="207" t="s">
        <v>1332</v>
      </c>
      <c r="C294" s="205" t="s">
        <v>2943</v>
      </c>
      <c r="D294" s="210" t="s">
        <v>1333</v>
      </c>
      <c r="E294" s="205" t="s">
        <v>2664</v>
      </c>
      <c r="F294" s="179" t="s">
        <v>2463</v>
      </c>
      <c r="G294" s="214">
        <v>491811.11</v>
      </c>
      <c r="H294" s="215">
        <v>551446.65999999992</v>
      </c>
      <c r="I294" s="214">
        <v>100992.06</v>
      </c>
      <c r="J294" s="214">
        <v>127084.1</v>
      </c>
      <c r="K294" s="214">
        <v>57585.14</v>
      </c>
      <c r="L294" s="214">
        <v>7205.38</v>
      </c>
      <c r="M294" s="214">
        <v>6054.2300000000005</v>
      </c>
      <c r="N294" s="215">
        <v>607547.17000000016</v>
      </c>
    </row>
    <row r="295" spans="1:14" s="35" customFormat="1" ht="21" customHeight="1">
      <c r="A295" s="207">
        <v>341</v>
      </c>
      <c r="B295" s="207" t="s">
        <v>1566</v>
      </c>
      <c r="C295" s="211" t="s">
        <v>2944</v>
      </c>
      <c r="D295" s="210" t="s">
        <v>1567</v>
      </c>
      <c r="E295" s="205" t="s">
        <v>2899</v>
      </c>
      <c r="F295" s="179" t="s">
        <v>2463</v>
      </c>
      <c r="G295" s="214">
        <v>1217392.0399999998</v>
      </c>
      <c r="H295" s="215">
        <v>2597709.81</v>
      </c>
      <c r="I295" s="214">
        <v>311801.11</v>
      </c>
      <c r="J295" s="214">
        <v>237182.81</v>
      </c>
      <c r="K295" s="214">
        <v>52915.519999999997</v>
      </c>
      <c r="L295" s="214">
        <v>16742.16</v>
      </c>
      <c r="M295" s="214">
        <v>42363.7</v>
      </c>
      <c r="N295" s="215">
        <v>37680.729999999981</v>
      </c>
    </row>
    <row r="296" spans="1:14" s="35" customFormat="1" ht="21" customHeight="1">
      <c r="A296" s="207">
        <v>342</v>
      </c>
      <c r="B296" s="207" t="s">
        <v>1556</v>
      </c>
      <c r="C296" s="211" t="s">
        <v>2945</v>
      </c>
      <c r="D296" s="210" t="s">
        <v>1557</v>
      </c>
      <c r="E296" s="205" t="s">
        <v>2771</v>
      </c>
      <c r="F296" s="179" t="s">
        <v>2463</v>
      </c>
      <c r="G296" s="214">
        <v>601518.78</v>
      </c>
      <c r="H296" s="215">
        <v>2720948.6700000004</v>
      </c>
      <c r="I296" s="214">
        <v>227972.96</v>
      </c>
      <c r="J296" s="214">
        <v>205400.56</v>
      </c>
      <c r="K296" s="214">
        <v>61828.85</v>
      </c>
      <c r="L296" s="214">
        <v>10005.89</v>
      </c>
      <c r="M296" s="214">
        <v>23575.43</v>
      </c>
      <c r="N296" s="215">
        <v>-925893.05000000028</v>
      </c>
    </row>
    <row r="297" spans="1:14" s="35" customFormat="1" ht="21" customHeight="1">
      <c r="A297" s="207">
        <v>343</v>
      </c>
      <c r="B297" s="207" t="s">
        <v>1569</v>
      </c>
      <c r="C297" s="211" t="s">
        <v>2946</v>
      </c>
      <c r="D297" s="210" t="s">
        <v>1570</v>
      </c>
      <c r="E297" s="205" t="s">
        <v>2790</v>
      </c>
      <c r="F297" s="179" t="s">
        <v>2463</v>
      </c>
      <c r="G297" s="214">
        <v>495152.63999999996</v>
      </c>
      <c r="H297" s="215">
        <v>2117167.5699999998</v>
      </c>
      <c r="I297" s="214">
        <v>114351.34</v>
      </c>
      <c r="J297" s="214">
        <v>112145.95</v>
      </c>
      <c r="K297" s="214">
        <v>87812.59</v>
      </c>
      <c r="L297" s="214">
        <v>7720.85</v>
      </c>
      <c r="M297" s="214">
        <v>76560.759999999995</v>
      </c>
      <c r="N297" s="215">
        <v>-589477.5299999998</v>
      </c>
    </row>
    <row r="298" spans="1:14" s="35" customFormat="1" ht="21" customHeight="1">
      <c r="A298" s="207">
        <v>344</v>
      </c>
      <c r="B298" s="207" t="s">
        <v>1204</v>
      </c>
      <c r="C298" s="211" t="s">
        <v>2947</v>
      </c>
      <c r="D298" s="210" t="s">
        <v>1205</v>
      </c>
      <c r="E298" s="205" t="s">
        <v>2685</v>
      </c>
      <c r="F298" s="179" t="s">
        <v>2463</v>
      </c>
      <c r="G298" s="214">
        <v>521529.23000000004</v>
      </c>
      <c r="H298" s="215">
        <v>1954722.7999999998</v>
      </c>
      <c r="I298" s="214">
        <v>125618.26</v>
      </c>
      <c r="J298" s="214">
        <v>183001.13</v>
      </c>
      <c r="K298" s="214">
        <v>56725.41</v>
      </c>
      <c r="L298" s="214">
        <v>10384.66</v>
      </c>
      <c r="M298" s="214">
        <v>10229.15</v>
      </c>
      <c r="N298" s="215">
        <v>-489836.31999999983</v>
      </c>
    </row>
    <row r="299" spans="1:14" s="35" customFormat="1" ht="21" customHeight="1">
      <c r="A299" s="207">
        <v>345</v>
      </c>
      <c r="B299" s="207" t="s">
        <v>546</v>
      </c>
      <c r="C299" s="211" t="s">
        <v>2948</v>
      </c>
      <c r="D299" s="210" t="s">
        <v>547</v>
      </c>
      <c r="E299" s="205" t="s">
        <v>2551</v>
      </c>
      <c r="F299" s="179" t="s">
        <v>2463</v>
      </c>
      <c r="G299" s="214">
        <v>436565.26</v>
      </c>
      <c r="H299" s="215">
        <v>-236244.07999999973</v>
      </c>
      <c r="I299" s="214">
        <v>43006.78</v>
      </c>
      <c r="J299" s="214">
        <v>73200.460000000006</v>
      </c>
      <c r="K299" s="214">
        <v>22177.09</v>
      </c>
      <c r="L299" s="214">
        <v>5860.47</v>
      </c>
      <c r="M299" s="214">
        <v>5590.51</v>
      </c>
      <c r="N299" s="215">
        <v>1061778.4399999997</v>
      </c>
    </row>
    <row r="300" spans="1:14" s="35" customFormat="1" ht="21" customHeight="1">
      <c r="A300" s="207">
        <v>346</v>
      </c>
      <c r="B300" s="207" t="s">
        <v>631</v>
      </c>
      <c r="C300" s="211" t="s">
        <v>2949</v>
      </c>
      <c r="D300" s="210" t="s">
        <v>632</v>
      </c>
      <c r="E300" s="205" t="s">
        <v>2524</v>
      </c>
      <c r="F300" s="179" t="s">
        <v>2463</v>
      </c>
      <c r="G300" s="214">
        <v>422041.86999999994</v>
      </c>
      <c r="H300" s="215">
        <v>846013.94000000006</v>
      </c>
      <c r="I300" s="214">
        <v>49285.02</v>
      </c>
      <c r="J300" s="214">
        <v>86662.1</v>
      </c>
      <c r="K300" s="214">
        <v>25172.03</v>
      </c>
      <c r="L300" s="214">
        <v>6778.73</v>
      </c>
      <c r="M300" s="214">
        <v>6869.14</v>
      </c>
      <c r="N300" s="215">
        <v>59942.10999999987</v>
      </c>
    </row>
    <row r="301" spans="1:14" s="35" customFormat="1" ht="21" customHeight="1">
      <c r="A301" s="207">
        <v>347</v>
      </c>
      <c r="B301" s="207" t="s">
        <v>1024</v>
      </c>
      <c r="C301" s="211" t="s">
        <v>2950</v>
      </c>
      <c r="D301" s="210" t="s">
        <v>1025</v>
      </c>
      <c r="E301" s="205" t="s">
        <v>2899</v>
      </c>
      <c r="F301" s="179" t="s">
        <v>2463</v>
      </c>
      <c r="G301" s="214">
        <v>163482.07999999999</v>
      </c>
      <c r="H301" s="215">
        <v>584273.30000000005</v>
      </c>
      <c r="I301" s="214">
        <v>49047.42</v>
      </c>
      <c r="J301" s="214">
        <v>34566.9</v>
      </c>
      <c r="K301" s="214">
        <v>9120.2900000000009</v>
      </c>
      <c r="L301" s="214">
        <v>2663.95</v>
      </c>
      <c r="M301" s="214">
        <v>27903.660000000003</v>
      </c>
      <c r="N301" s="215">
        <v>-238576.90000000008</v>
      </c>
    </row>
    <row r="302" spans="1:14" s="35" customFormat="1" ht="21" customHeight="1">
      <c r="A302" s="207">
        <v>348</v>
      </c>
      <c r="B302" s="207" t="s">
        <v>1120</v>
      </c>
      <c r="C302" s="211" t="s">
        <v>2951</v>
      </c>
      <c r="D302" s="210" t="s">
        <v>1121</v>
      </c>
      <c r="E302" s="205" t="s">
        <v>2748</v>
      </c>
      <c r="F302" s="179" t="s">
        <v>2463</v>
      </c>
      <c r="G302" s="214">
        <v>458661.22000000003</v>
      </c>
      <c r="H302" s="215">
        <v>930415.32000000007</v>
      </c>
      <c r="I302" s="214">
        <v>50900.22</v>
      </c>
      <c r="J302" s="214">
        <v>75233.789999999994</v>
      </c>
      <c r="K302" s="214">
        <v>21059.43</v>
      </c>
      <c r="L302" s="214">
        <v>7620.57</v>
      </c>
      <c r="M302" s="214">
        <v>20679.310000000001</v>
      </c>
      <c r="N302" s="215">
        <v>-58787</v>
      </c>
    </row>
    <row r="303" spans="1:14" s="35" customFormat="1" ht="21" customHeight="1">
      <c r="A303" s="207">
        <v>349</v>
      </c>
      <c r="B303" s="207" t="s">
        <v>2952</v>
      </c>
      <c r="C303" s="205" t="s">
        <v>2953</v>
      </c>
      <c r="D303" s="210" t="s">
        <v>2954</v>
      </c>
      <c r="E303" s="205" t="s">
        <v>2899</v>
      </c>
      <c r="F303" s="179" t="s">
        <v>2487</v>
      </c>
      <c r="G303" s="214">
        <v>0</v>
      </c>
      <c r="H303" s="215">
        <v>0</v>
      </c>
      <c r="I303" s="214">
        <v>0</v>
      </c>
      <c r="J303" s="214">
        <v>0</v>
      </c>
      <c r="K303" s="214">
        <v>0</v>
      </c>
      <c r="L303" s="214">
        <v>0</v>
      </c>
      <c r="M303" s="214">
        <v>0</v>
      </c>
      <c r="N303" s="215">
        <v>53415.060000000005</v>
      </c>
    </row>
    <row r="304" spans="1:14" s="35" customFormat="1" ht="21" customHeight="1">
      <c r="A304" s="207">
        <v>350</v>
      </c>
      <c r="B304" s="207" t="s">
        <v>2955</v>
      </c>
      <c r="C304" s="205" t="s">
        <v>2956</v>
      </c>
      <c r="D304" s="210" t="s">
        <v>2957</v>
      </c>
      <c r="E304" s="205" t="s">
        <v>2899</v>
      </c>
      <c r="F304" s="179" t="s">
        <v>2487</v>
      </c>
      <c r="G304" s="214">
        <v>0</v>
      </c>
      <c r="H304" s="215">
        <v>0</v>
      </c>
      <c r="I304" s="214">
        <v>0</v>
      </c>
      <c r="J304" s="214">
        <v>0</v>
      </c>
      <c r="K304" s="214">
        <v>0</v>
      </c>
      <c r="L304" s="214">
        <v>0</v>
      </c>
      <c r="M304" s="214">
        <v>0</v>
      </c>
      <c r="N304" s="215">
        <v>125849.23</v>
      </c>
    </row>
    <row r="305" spans="1:14" s="35" customFormat="1" ht="21" customHeight="1">
      <c r="A305" s="207">
        <v>351</v>
      </c>
      <c r="B305" s="207" t="s">
        <v>1299</v>
      </c>
      <c r="C305" s="205" t="s">
        <v>2958</v>
      </c>
      <c r="D305" s="210" t="s">
        <v>1300</v>
      </c>
      <c r="E305" s="205" t="s">
        <v>2923</v>
      </c>
      <c r="F305" s="179" t="s">
        <v>2463</v>
      </c>
      <c r="G305" s="214">
        <v>904897.4</v>
      </c>
      <c r="H305" s="215">
        <v>2333388.3199999998</v>
      </c>
      <c r="I305" s="214">
        <v>92094.01</v>
      </c>
      <c r="J305" s="214">
        <v>433886.37</v>
      </c>
      <c r="K305" s="214">
        <v>44367.26</v>
      </c>
      <c r="L305" s="214">
        <v>13714.04</v>
      </c>
      <c r="M305" s="214">
        <v>24108.5</v>
      </c>
      <c r="N305" s="215">
        <v>-803448.96999999974</v>
      </c>
    </row>
    <row r="306" spans="1:14" s="35" customFormat="1" ht="21" customHeight="1">
      <c r="A306" s="207">
        <v>352</v>
      </c>
      <c r="B306" s="207" t="s">
        <v>1342</v>
      </c>
      <c r="C306" s="211" t="s">
        <v>2959</v>
      </c>
      <c r="D306" s="210" t="s">
        <v>1343</v>
      </c>
      <c r="E306" s="205" t="s">
        <v>2748</v>
      </c>
      <c r="F306" s="179" t="s">
        <v>2463</v>
      </c>
      <c r="G306" s="214">
        <v>702781.04</v>
      </c>
      <c r="H306" s="215">
        <v>1551656.81</v>
      </c>
      <c r="I306" s="214">
        <v>80160.179999999993</v>
      </c>
      <c r="J306" s="214">
        <v>192256.59</v>
      </c>
      <c r="K306" s="214">
        <v>40048.129999999997</v>
      </c>
      <c r="L306" s="214">
        <v>12265.57</v>
      </c>
      <c r="M306" s="214">
        <v>17816.53</v>
      </c>
      <c r="N306" s="215">
        <v>-187878.77000000002</v>
      </c>
    </row>
    <row r="307" spans="1:14" s="35" customFormat="1" ht="21" customHeight="1">
      <c r="A307" s="207">
        <v>353</v>
      </c>
      <c r="B307" s="207" t="s">
        <v>1493</v>
      </c>
      <c r="C307" s="211" t="s">
        <v>2960</v>
      </c>
      <c r="D307" s="210" t="s">
        <v>1494</v>
      </c>
      <c r="E307" s="205" t="s">
        <v>2771</v>
      </c>
      <c r="F307" s="179" t="s">
        <v>2463</v>
      </c>
      <c r="G307" s="214">
        <v>791538.46</v>
      </c>
      <c r="H307" s="215">
        <v>1628140.5799999996</v>
      </c>
      <c r="I307" s="214">
        <v>141111.67000000001</v>
      </c>
      <c r="J307" s="214">
        <v>237658.46</v>
      </c>
      <c r="K307" s="214">
        <v>43951.96</v>
      </c>
      <c r="L307" s="214">
        <v>8190.54</v>
      </c>
      <c r="M307" s="214">
        <v>6080.51</v>
      </c>
      <c r="N307" s="215">
        <v>-137339.83999999985</v>
      </c>
    </row>
    <row r="308" spans="1:14" s="35" customFormat="1" ht="21" customHeight="1">
      <c r="A308" s="207">
        <v>354</v>
      </c>
      <c r="B308" s="207" t="s">
        <v>1524</v>
      </c>
      <c r="C308" s="211" t="s">
        <v>2961</v>
      </c>
      <c r="D308" s="210" t="s">
        <v>1525</v>
      </c>
      <c r="E308" s="205" t="s">
        <v>2748</v>
      </c>
      <c r="F308" s="179" t="s">
        <v>2463</v>
      </c>
      <c r="G308" s="214">
        <v>857249.62</v>
      </c>
      <c r="H308" s="215">
        <v>1853700.8499999999</v>
      </c>
      <c r="I308" s="214">
        <v>134039.34</v>
      </c>
      <c r="J308" s="214">
        <v>28542.18</v>
      </c>
      <c r="K308" s="214">
        <v>51989.8</v>
      </c>
      <c r="L308" s="214">
        <v>15419.23</v>
      </c>
      <c r="M308" s="214">
        <v>27858.99</v>
      </c>
      <c r="N308" s="215">
        <v>-62968.929999999935</v>
      </c>
    </row>
    <row r="309" spans="1:14" s="35" customFormat="1" ht="21" customHeight="1">
      <c r="A309" s="207">
        <v>355</v>
      </c>
      <c r="B309" s="207" t="s">
        <v>1571</v>
      </c>
      <c r="C309" s="211" t="s">
        <v>2962</v>
      </c>
      <c r="D309" s="210" t="s">
        <v>1572</v>
      </c>
      <c r="E309" s="205" t="s">
        <v>2790</v>
      </c>
      <c r="F309" s="179" t="s">
        <v>2463</v>
      </c>
      <c r="G309" s="214">
        <v>429679.91</v>
      </c>
      <c r="H309" s="215">
        <v>1620498.55</v>
      </c>
      <c r="I309" s="214">
        <v>115064.49</v>
      </c>
      <c r="J309" s="214">
        <v>151176.4</v>
      </c>
      <c r="K309" s="214">
        <v>35580.9</v>
      </c>
      <c r="L309" s="214">
        <v>8913.61</v>
      </c>
      <c r="M309" s="214">
        <v>8737.3000000000011</v>
      </c>
      <c r="N309" s="215">
        <v>-300381.02</v>
      </c>
    </row>
    <row r="310" spans="1:14" s="35" customFormat="1" ht="21" customHeight="1">
      <c r="A310" s="207">
        <v>356</v>
      </c>
      <c r="B310" s="207" t="s">
        <v>1559</v>
      </c>
      <c r="C310" s="211" t="s">
        <v>2963</v>
      </c>
      <c r="D310" s="210" t="s">
        <v>1560</v>
      </c>
      <c r="E310" s="205" t="s">
        <v>2771</v>
      </c>
      <c r="F310" s="179" t="s">
        <v>2463</v>
      </c>
      <c r="G310" s="214">
        <v>709076.80999999994</v>
      </c>
      <c r="H310" s="215">
        <v>1676322.1199999999</v>
      </c>
      <c r="I310" s="214">
        <v>141058.03</v>
      </c>
      <c r="J310" s="214">
        <v>189787.21</v>
      </c>
      <c r="K310" s="214">
        <v>61374.99</v>
      </c>
      <c r="L310" s="214">
        <v>9375.19</v>
      </c>
      <c r="M310" s="214">
        <v>79047.75</v>
      </c>
      <c r="N310" s="215">
        <v>-266295.21999999997</v>
      </c>
    </row>
    <row r="311" spans="1:14" s="35" customFormat="1" ht="21" customHeight="1">
      <c r="A311" s="207">
        <v>357</v>
      </c>
      <c r="B311" s="207" t="s">
        <v>2359</v>
      </c>
      <c r="C311" s="205" t="s">
        <v>2964</v>
      </c>
      <c r="D311" s="210" t="s">
        <v>2965</v>
      </c>
      <c r="E311" s="205" t="s">
        <v>2698</v>
      </c>
      <c r="F311" s="179" t="s">
        <v>2487</v>
      </c>
      <c r="G311" s="214">
        <v>991356.52</v>
      </c>
      <c r="H311" s="215">
        <v>1584685.27</v>
      </c>
      <c r="I311" s="214">
        <v>100845.92</v>
      </c>
      <c r="J311" s="214">
        <v>255017.35</v>
      </c>
      <c r="K311" s="214">
        <v>44599.57</v>
      </c>
      <c r="L311" s="214">
        <v>9080.4599999999991</v>
      </c>
      <c r="M311" s="214">
        <v>11112.05</v>
      </c>
      <c r="N311" s="215">
        <v>315720.45999999996</v>
      </c>
    </row>
    <row r="312" spans="1:14" s="35" customFormat="1" ht="21" customHeight="1">
      <c r="A312" s="207">
        <v>358</v>
      </c>
      <c r="B312" s="207" t="s">
        <v>2362</v>
      </c>
      <c r="C312" s="205" t="s">
        <v>2966</v>
      </c>
      <c r="D312" s="210" t="s">
        <v>2967</v>
      </c>
      <c r="E312" s="205" t="s">
        <v>2968</v>
      </c>
      <c r="F312" s="179" t="s">
        <v>2487</v>
      </c>
      <c r="G312" s="214">
        <v>190923.4</v>
      </c>
      <c r="H312" s="215">
        <v>463678.31000000006</v>
      </c>
      <c r="I312" s="214">
        <v>21893.78</v>
      </c>
      <c r="J312" s="214">
        <v>39431.75</v>
      </c>
      <c r="K312" s="214">
        <v>26739.41</v>
      </c>
      <c r="L312" s="214">
        <v>2525.34</v>
      </c>
      <c r="M312" s="214">
        <v>146.91999999999999</v>
      </c>
      <c r="N312" s="215">
        <v>-112848.58000000007</v>
      </c>
    </row>
    <row r="313" spans="1:14" s="35" customFormat="1" ht="21" customHeight="1">
      <c r="A313" s="207">
        <v>359</v>
      </c>
      <c r="B313" s="207" t="s">
        <v>332</v>
      </c>
      <c r="C313" s="211" t="s">
        <v>2969</v>
      </c>
      <c r="D313" s="210" t="s">
        <v>333</v>
      </c>
      <c r="E313" s="205" t="s">
        <v>2968</v>
      </c>
      <c r="F313" s="179" t="s">
        <v>2463</v>
      </c>
      <c r="G313" s="214">
        <v>242621.75</v>
      </c>
      <c r="H313" s="215">
        <v>478034.00999999995</v>
      </c>
      <c r="I313" s="214">
        <v>35071.040000000001</v>
      </c>
      <c r="J313" s="214">
        <v>26199.040000000001</v>
      </c>
      <c r="K313" s="214">
        <v>20051.060000000001</v>
      </c>
      <c r="L313" s="214">
        <v>2324.67</v>
      </c>
      <c r="M313" s="214">
        <v>2978.83</v>
      </c>
      <c r="N313" s="215">
        <v>-90743.27999999997</v>
      </c>
    </row>
    <row r="314" spans="1:14" s="35" customFormat="1" ht="21" customHeight="1">
      <c r="A314" s="207">
        <v>362</v>
      </c>
      <c r="B314" s="207" t="s">
        <v>1145</v>
      </c>
      <c r="C314" s="205" t="s">
        <v>2970</v>
      </c>
      <c r="D314" s="210" t="s">
        <v>1146</v>
      </c>
      <c r="E314" s="205" t="s">
        <v>2809</v>
      </c>
      <c r="F314" s="179" t="s">
        <v>2463</v>
      </c>
      <c r="G314" s="214">
        <v>511629.15</v>
      </c>
      <c r="H314" s="215">
        <v>908133.6</v>
      </c>
      <c r="I314" s="214">
        <v>106028.99</v>
      </c>
      <c r="J314" s="214">
        <v>76250.48</v>
      </c>
      <c r="K314" s="214">
        <v>26414.86</v>
      </c>
      <c r="L314" s="214">
        <v>6776.93</v>
      </c>
      <c r="M314" s="214">
        <v>9113.24</v>
      </c>
      <c r="N314" s="215">
        <v>39212.460000000079</v>
      </c>
    </row>
    <row r="315" spans="1:14" s="35" customFormat="1" ht="21" customHeight="1">
      <c r="A315" s="207">
        <v>363</v>
      </c>
      <c r="B315" s="207" t="s">
        <v>2345</v>
      </c>
      <c r="C315" s="205" t="s">
        <v>2971</v>
      </c>
      <c r="D315" s="210" t="s">
        <v>2972</v>
      </c>
      <c r="E315" s="205" t="s">
        <v>2968</v>
      </c>
      <c r="F315" s="179" t="s">
        <v>2487</v>
      </c>
      <c r="G315" s="214">
        <v>265803.89</v>
      </c>
      <c r="H315" s="215">
        <v>662991.39000000013</v>
      </c>
      <c r="I315" s="214">
        <v>35541.01</v>
      </c>
      <c r="J315" s="214">
        <v>48800.28</v>
      </c>
      <c r="K315" s="214">
        <v>11548.31</v>
      </c>
      <c r="L315" s="214">
        <v>3166.4</v>
      </c>
      <c r="M315" s="214">
        <v>18208.150000000001</v>
      </c>
      <c r="N315" s="215">
        <v>-140631.49000000011</v>
      </c>
    </row>
    <row r="316" spans="1:14" s="35" customFormat="1" ht="21" customHeight="1">
      <c r="A316" s="207">
        <v>364</v>
      </c>
      <c r="B316" s="207" t="s">
        <v>1160</v>
      </c>
      <c r="C316" s="205" t="s">
        <v>2973</v>
      </c>
      <c r="D316" s="210" t="s">
        <v>1161</v>
      </c>
      <c r="E316" s="205" t="s">
        <v>2968</v>
      </c>
      <c r="F316" s="179" t="s">
        <v>2463</v>
      </c>
      <c r="G316" s="214">
        <v>417378.08</v>
      </c>
      <c r="H316" s="215">
        <v>748647.93</v>
      </c>
      <c r="I316" s="214">
        <v>72429.23</v>
      </c>
      <c r="J316" s="214">
        <v>56933.67</v>
      </c>
      <c r="K316" s="214">
        <v>18810.349999999999</v>
      </c>
      <c r="L316" s="214">
        <v>8362.67</v>
      </c>
      <c r="M316" s="214">
        <v>10738.79</v>
      </c>
      <c r="N316" s="215">
        <v>-31569.990000000107</v>
      </c>
    </row>
    <row r="317" spans="1:14" s="35" customFormat="1" ht="21" customHeight="1">
      <c r="A317" s="207">
        <v>365</v>
      </c>
      <c r="B317" s="207" t="s">
        <v>1055</v>
      </c>
      <c r="C317" s="211" t="s">
        <v>2974</v>
      </c>
      <c r="D317" s="210" t="s">
        <v>1056</v>
      </c>
      <c r="E317" s="205" t="s">
        <v>2923</v>
      </c>
      <c r="F317" s="179" t="s">
        <v>2463</v>
      </c>
      <c r="G317" s="214">
        <v>1089147.1499999999</v>
      </c>
      <c r="H317" s="215">
        <v>2039713.85</v>
      </c>
      <c r="I317" s="214">
        <v>135836.29</v>
      </c>
      <c r="J317" s="214">
        <v>288260.02999999997</v>
      </c>
      <c r="K317" s="214">
        <v>82889.95</v>
      </c>
      <c r="L317" s="214">
        <v>12147.63</v>
      </c>
      <c r="M317" s="214">
        <v>22876.97</v>
      </c>
      <c r="N317" s="215">
        <v>-216070.55000000028</v>
      </c>
    </row>
    <row r="318" spans="1:14" s="35" customFormat="1" ht="21" customHeight="1">
      <c r="A318" s="207">
        <v>366</v>
      </c>
      <c r="B318" s="207" t="s">
        <v>1495</v>
      </c>
      <c r="C318" s="211" t="s">
        <v>2975</v>
      </c>
      <c r="D318" s="210" t="s">
        <v>1496</v>
      </c>
      <c r="E318" s="205" t="s">
        <v>2923</v>
      </c>
      <c r="F318" s="179" t="s">
        <v>2463</v>
      </c>
      <c r="G318" s="214">
        <v>619038.04999999993</v>
      </c>
      <c r="H318" s="215">
        <v>1229322.8400000001</v>
      </c>
      <c r="I318" s="214">
        <v>148109.96</v>
      </c>
      <c r="J318" s="214">
        <v>108643.62</v>
      </c>
      <c r="K318" s="214">
        <v>33045.71</v>
      </c>
      <c r="L318" s="214">
        <v>11162.89</v>
      </c>
      <c r="M318" s="214">
        <v>67001.989999999991</v>
      </c>
      <c r="N318" s="215">
        <v>-225401.7300000001</v>
      </c>
    </row>
    <row r="319" spans="1:14" s="35" customFormat="1" ht="21" customHeight="1">
      <c r="A319" s="207">
        <v>367</v>
      </c>
      <c r="B319" s="207" t="s">
        <v>1061</v>
      </c>
      <c r="C319" s="211" t="s">
        <v>2976</v>
      </c>
      <c r="D319" s="210" t="s">
        <v>1062</v>
      </c>
      <c r="E319" s="205" t="s">
        <v>2809</v>
      </c>
      <c r="F319" s="179" t="s">
        <v>2463</v>
      </c>
      <c r="G319" s="214">
        <v>710692.52</v>
      </c>
      <c r="H319" s="215">
        <v>1784161.6399999997</v>
      </c>
      <c r="I319" s="214">
        <v>385898.01</v>
      </c>
      <c r="J319" s="214">
        <v>213736.11</v>
      </c>
      <c r="K319" s="214">
        <v>51202.15</v>
      </c>
      <c r="L319" s="214">
        <v>9897.31</v>
      </c>
      <c r="M319" s="214">
        <v>14506.32</v>
      </c>
      <c r="N319" s="215">
        <v>-311889.8199999996</v>
      </c>
    </row>
    <row r="320" spans="1:14" s="35" customFormat="1" ht="21" customHeight="1">
      <c r="A320" s="207">
        <v>368</v>
      </c>
      <c r="B320" s="207" t="s">
        <v>1500</v>
      </c>
      <c r="C320" s="211" t="s">
        <v>2977</v>
      </c>
      <c r="D320" s="210" t="s">
        <v>1501</v>
      </c>
      <c r="E320" s="205" t="s">
        <v>2923</v>
      </c>
      <c r="F320" s="179" t="s">
        <v>2463</v>
      </c>
      <c r="G320" s="214">
        <v>794786.92999999993</v>
      </c>
      <c r="H320" s="215">
        <v>1665120.2</v>
      </c>
      <c r="I320" s="214">
        <v>139557.32</v>
      </c>
      <c r="J320" s="214">
        <v>158771.73000000001</v>
      </c>
      <c r="K320" s="214">
        <v>60626.8</v>
      </c>
      <c r="L320" s="214">
        <v>15613.24</v>
      </c>
      <c r="M320" s="214">
        <v>19119.86</v>
      </c>
      <c r="N320" s="215">
        <v>-294561.99</v>
      </c>
    </row>
    <row r="321" spans="1:14" s="35" customFormat="1" ht="21" customHeight="1">
      <c r="A321" s="207">
        <v>369</v>
      </c>
      <c r="B321" s="207" t="s">
        <v>1518</v>
      </c>
      <c r="C321" s="211" t="s">
        <v>2978</v>
      </c>
      <c r="D321" s="210" t="s">
        <v>1519</v>
      </c>
      <c r="E321" s="205" t="s">
        <v>2748</v>
      </c>
      <c r="F321" s="179" t="s">
        <v>2463</v>
      </c>
      <c r="G321" s="214">
        <v>643816.24</v>
      </c>
      <c r="H321" s="215">
        <v>1313722.2399999998</v>
      </c>
      <c r="I321" s="214">
        <v>87444.22</v>
      </c>
      <c r="J321" s="214">
        <v>97706.03</v>
      </c>
      <c r="K321" s="214">
        <v>35730.639999999999</v>
      </c>
      <c r="L321" s="214">
        <v>5893.71</v>
      </c>
      <c r="M321" s="214">
        <v>16189.64</v>
      </c>
      <c r="N321" s="215">
        <v>-110501.24999999977</v>
      </c>
    </row>
    <row r="322" spans="1:14" s="35" customFormat="1" ht="21" customHeight="1">
      <c r="A322" s="207">
        <v>370</v>
      </c>
      <c r="B322" s="207" t="s">
        <v>2979</v>
      </c>
      <c r="C322" s="205" t="s">
        <v>2980</v>
      </c>
      <c r="D322" s="210" t="s">
        <v>2981</v>
      </c>
      <c r="E322" s="205" t="s">
        <v>2982</v>
      </c>
      <c r="F322" s="179" t="s">
        <v>2487</v>
      </c>
      <c r="G322" s="214">
        <v>770796.03999999992</v>
      </c>
      <c r="H322" s="215">
        <v>1496055.7399999998</v>
      </c>
      <c r="I322" s="214">
        <v>162193.15</v>
      </c>
      <c r="J322" s="214">
        <v>148396.68</v>
      </c>
      <c r="K322" s="214">
        <v>31902.33</v>
      </c>
      <c r="L322" s="214">
        <v>9915.24</v>
      </c>
      <c r="M322" s="214">
        <v>8480.41</v>
      </c>
      <c r="N322" s="215">
        <v>5203.2900000000373</v>
      </c>
    </row>
    <row r="323" spans="1:14" s="35" customFormat="1" ht="21" customHeight="1">
      <c r="A323" s="207">
        <v>371</v>
      </c>
      <c r="B323" s="207" t="s">
        <v>2983</v>
      </c>
      <c r="C323" s="205" t="s">
        <v>2984</v>
      </c>
      <c r="D323" s="210" t="s">
        <v>2985</v>
      </c>
      <c r="E323" s="205" t="s">
        <v>2982</v>
      </c>
      <c r="F323" s="179" t="s">
        <v>2487</v>
      </c>
      <c r="G323" s="214">
        <v>476428.15</v>
      </c>
      <c r="H323" s="215">
        <v>1073348.33</v>
      </c>
      <c r="I323" s="214">
        <v>91199.06</v>
      </c>
      <c r="J323" s="214">
        <v>82409.47</v>
      </c>
      <c r="K323" s="214">
        <v>22897.23</v>
      </c>
      <c r="L323" s="214">
        <v>7037.66</v>
      </c>
      <c r="M323" s="214">
        <v>6586.3099999999995</v>
      </c>
      <c r="N323" s="215">
        <v>-171313.58000000007</v>
      </c>
    </row>
    <row r="324" spans="1:14" s="35" customFormat="1" ht="21" customHeight="1">
      <c r="A324" s="207">
        <v>372</v>
      </c>
      <c r="B324" s="207" t="s">
        <v>2986</v>
      </c>
      <c r="C324" s="205" t="s">
        <v>2987</v>
      </c>
      <c r="D324" s="210" t="s">
        <v>2988</v>
      </c>
      <c r="E324" s="205" t="s">
        <v>2989</v>
      </c>
      <c r="F324" s="179" t="s">
        <v>2487</v>
      </c>
      <c r="G324" s="214">
        <v>0</v>
      </c>
      <c r="H324" s="215">
        <v>78.400000000000006</v>
      </c>
      <c r="I324" s="214">
        <v>0</v>
      </c>
      <c r="J324" s="214">
        <v>0</v>
      </c>
      <c r="K324" s="214">
        <v>0</v>
      </c>
      <c r="L324" s="214">
        <v>0</v>
      </c>
      <c r="M324" s="214">
        <v>0</v>
      </c>
      <c r="N324" s="215">
        <v>323.66999999999996</v>
      </c>
    </row>
    <row r="325" spans="1:14" s="35" customFormat="1" ht="21" customHeight="1">
      <c r="A325" s="207">
        <v>373</v>
      </c>
      <c r="B325" s="207" t="s">
        <v>2990</v>
      </c>
      <c r="C325" s="205" t="s">
        <v>2991</v>
      </c>
      <c r="D325" s="210" t="s">
        <v>2992</v>
      </c>
      <c r="E325" s="205" t="s">
        <v>2989</v>
      </c>
      <c r="F325" s="179" t="s">
        <v>2487</v>
      </c>
      <c r="G325" s="214">
        <v>0</v>
      </c>
      <c r="H325" s="215">
        <v>236.25</v>
      </c>
      <c r="I325" s="214">
        <v>0</v>
      </c>
      <c r="J325" s="214">
        <v>0</v>
      </c>
      <c r="K325" s="214">
        <v>0</v>
      </c>
      <c r="L325" s="214">
        <v>0</v>
      </c>
      <c r="M325" s="214">
        <v>0</v>
      </c>
      <c r="N325" s="215">
        <v>366.85</v>
      </c>
    </row>
    <row r="326" spans="1:14" s="35" customFormat="1" ht="21" customHeight="1">
      <c r="A326" s="207">
        <v>374</v>
      </c>
      <c r="B326" s="207" t="s">
        <v>2993</v>
      </c>
      <c r="C326" s="205" t="s">
        <v>2994</v>
      </c>
      <c r="D326" s="210" t="s">
        <v>2995</v>
      </c>
      <c r="E326" s="205" t="s">
        <v>2989</v>
      </c>
      <c r="F326" s="179" t="s">
        <v>2487</v>
      </c>
      <c r="G326" s="214">
        <v>0</v>
      </c>
      <c r="H326" s="215">
        <v>0</v>
      </c>
      <c r="I326" s="214">
        <v>0</v>
      </c>
      <c r="J326" s="214">
        <v>0</v>
      </c>
      <c r="K326" s="214">
        <v>0</v>
      </c>
      <c r="L326" s="214">
        <v>0</v>
      </c>
      <c r="M326" s="214">
        <v>0</v>
      </c>
      <c r="N326" s="215">
        <v>823.83</v>
      </c>
    </row>
    <row r="327" spans="1:14" s="35" customFormat="1" ht="21" customHeight="1">
      <c r="A327" s="207">
        <v>376</v>
      </c>
      <c r="B327" s="207" t="s">
        <v>2996</v>
      </c>
      <c r="C327" s="205" t="s">
        <v>2997</v>
      </c>
      <c r="D327" s="210" t="s">
        <v>2998</v>
      </c>
      <c r="E327" s="205" t="s">
        <v>2989</v>
      </c>
      <c r="F327" s="179" t="s">
        <v>2487</v>
      </c>
      <c r="G327" s="214">
        <v>0</v>
      </c>
      <c r="H327" s="215">
        <v>0</v>
      </c>
      <c r="I327" s="214">
        <v>0</v>
      </c>
      <c r="J327" s="214">
        <v>0</v>
      </c>
      <c r="K327" s="214">
        <v>0</v>
      </c>
      <c r="L327" s="214">
        <v>0</v>
      </c>
      <c r="M327" s="214">
        <v>0</v>
      </c>
      <c r="N327" s="215">
        <v>1749.02</v>
      </c>
    </row>
    <row r="328" spans="1:14" s="35" customFormat="1" ht="21" customHeight="1">
      <c r="A328" s="207">
        <v>377</v>
      </c>
      <c r="B328" s="207" t="s">
        <v>1433</v>
      </c>
      <c r="C328" s="211" t="s">
        <v>2999</v>
      </c>
      <c r="D328" s="210" t="s">
        <v>1434</v>
      </c>
      <c r="E328" s="205" t="s">
        <v>3000</v>
      </c>
      <c r="F328" s="179" t="s">
        <v>2463</v>
      </c>
      <c r="G328" s="214">
        <v>0</v>
      </c>
      <c r="H328" s="215">
        <v>10700081.610000001</v>
      </c>
      <c r="I328" s="214">
        <v>895485.72</v>
      </c>
      <c r="J328" s="214">
        <v>990088.46</v>
      </c>
      <c r="K328" s="214">
        <v>343154.57</v>
      </c>
      <c r="L328" s="214">
        <v>50502.3</v>
      </c>
      <c r="M328" s="214">
        <v>42760.229999999996</v>
      </c>
      <c r="N328" s="215">
        <v>907938.99000000022</v>
      </c>
    </row>
    <row r="329" spans="1:14" s="35" customFormat="1" ht="21" customHeight="1">
      <c r="A329" s="207">
        <v>387</v>
      </c>
      <c r="B329" s="207" t="s">
        <v>3001</v>
      </c>
      <c r="C329" s="205" t="s">
        <v>3002</v>
      </c>
      <c r="D329" s="210" t="s">
        <v>3003</v>
      </c>
      <c r="E329" s="205" t="s">
        <v>2989</v>
      </c>
      <c r="F329" s="179" t="s">
        <v>2487</v>
      </c>
      <c r="G329" s="214">
        <v>0</v>
      </c>
      <c r="H329" s="215">
        <v>0</v>
      </c>
      <c r="I329" s="214">
        <v>0</v>
      </c>
      <c r="J329" s="214">
        <v>0</v>
      </c>
      <c r="K329" s="214">
        <v>0</v>
      </c>
      <c r="L329" s="214">
        <v>0</v>
      </c>
      <c r="M329" s="214">
        <v>0</v>
      </c>
      <c r="N329" s="215">
        <v>442.28</v>
      </c>
    </row>
    <row r="330" spans="1:14" s="35" customFormat="1" ht="21" customHeight="1">
      <c r="A330" s="207">
        <v>389</v>
      </c>
      <c r="B330" s="207" t="s">
        <v>1440</v>
      </c>
      <c r="C330" s="211" t="s">
        <v>3004</v>
      </c>
      <c r="D330" s="210" t="s">
        <v>1441</v>
      </c>
      <c r="E330" s="205" t="s">
        <v>3005</v>
      </c>
      <c r="F330" s="179" t="s">
        <v>2463</v>
      </c>
      <c r="G330" s="214">
        <v>201083.16</v>
      </c>
      <c r="H330" s="215">
        <v>700671.03</v>
      </c>
      <c r="I330" s="214">
        <v>71598.649999999994</v>
      </c>
      <c r="J330" s="214">
        <v>33267.69</v>
      </c>
      <c r="K330" s="214">
        <v>33229.31</v>
      </c>
      <c r="L330" s="214">
        <v>2971.82</v>
      </c>
      <c r="M330" s="214">
        <v>3400.06</v>
      </c>
      <c r="N330" s="215">
        <v>-377531.62</v>
      </c>
    </row>
    <row r="331" spans="1:14" s="35" customFormat="1" ht="21" customHeight="1">
      <c r="A331" s="207">
        <v>396</v>
      </c>
      <c r="B331" s="207" t="s">
        <v>3006</v>
      </c>
      <c r="C331" s="205" t="s">
        <v>3007</v>
      </c>
      <c r="D331" s="210" t="s">
        <v>3008</v>
      </c>
      <c r="E331" s="205" t="s">
        <v>2982</v>
      </c>
      <c r="F331" s="179" t="s">
        <v>2487</v>
      </c>
      <c r="G331" s="214">
        <v>0</v>
      </c>
      <c r="H331" s="215">
        <v>0</v>
      </c>
      <c r="I331" s="214">
        <v>0</v>
      </c>
      <c r="J331" s="214">
        <v>0</v>
      </c>
      <c r="K331" s="214">
        <v>0</v>
      </c>
      <c r="L331" s="214">
        <v>0</v>
      </c>
      <c r="M331" s="214">
        <v>0</v>
      </c>
      <c r="N331" s="215">
        <v>0</v>
      </c>
    </row>
    <row r="332" spans="1:14" s="35" customFormat="1" ht="21" customHeight="1">
      <c r="A332" s="207">
        <v>397</v>
      </c>
      <c r="B332" s="207" t="s">
        <v>3009</v>
      </c>
      <c r="C332" s="205" t="s">
        <v>3010</v>
      </c>
      <c r="D332" s="210" t="s">
        <v>3011</v>
      </c>
      <c r="E332" s="205" t="s">
        <v>2989</v>
      </c>
      <c r="F332" s="179" t="s">
        <v>2487</v>
      </c>
      <c r="G332" s="214">
        <v>0</v>
      </c>
      <c r="H332" s="215">
        <v>84.3</v>
      </c>
      <c r="I332" s="214">
        <v>0</v>
      </c>
      <c r="J332" s="214">
        <v>0</v>
      </c>
      <c r="K332" s="214">
        <v>0</v>
      </c>
      <c r="L332" s="214">
        <v>0</v>
      </c>
      <c r="M332" s="214">
        <v>0</v>
      </c>
      <c r="N332" s="215">
        <v>297.67</v>
      </c>
    </row>
    <row r="333" spans="1:14" s="35" customFormat="1" ht="21" customHeight="1">
      <c r="A333" s="207">
        <v>398</v>
      </c>
      <c r="B333" s="207" t="s">
        <v>1443</v>
      </c>
      <c r="C333" s="211" t="s">
        <v>3012</v>
      </c>
      <c r="D333" s="210" t="s">
        <v>1444</v>
      </c>
      <c r="E333" s="205" t="s">
        <v>3005</v>
      </c>
      <c r="F333" s="179" t="s">
        <v>2463</v>
      </c>
      <c r="G333" s="214">
        <v>47323.05</v>
      </c>
      <c r="H333" s="215">
        <v>219530.61999999997</v>
      </c>
      <c r="I333" s="214">
        <v>16033.88</v>
      </c>
      <c r="J333" s="214">
        <v>10166.719999999999</v>
      </c>
      <c r="K333" s="214">
        <v>7044.33</v>
      </c>
      <c r="L333" s="214">
        <v>742.53</v>
      </c>
      <c r="M333" s="214">
        <v>11458.079999999998</v>
      </c>
      <c r="N333" s="215">
        <v>-151965.72999999998</v>
      </c>
    </row>
    <row r="334" spans="1:14" s="35" customFormat="1" ht="21" customHeight="1">
      <c r="A334" s="207">
        <v>399</v>
      </c>
      <c r="B334" s="207" t="s">
        <v>1445</v>
      </c>
      <c r="C334" s="211" t="s">
        <v>3013</v>
      </c>
      <c r="D334" s="210" t="s">
        <v>1446</v>
      </c>
      <c r="E334" s="205" t="s">
        <v>3005</v>
      </c>
      <c r="F334" s="179" t="s">
        <v>2463</v>
      </c>
      <c r="G334" s="214">
        <v>13947.27</v>
      </c>
      <c r="H334" s="215">
        <v>170825.55999999997</v>
      </c>
      <c r="I334" s="214">
        <v>9680.58</v>
      </c>
      <c r="J334" s="214">
        <v>10166.719999999999</v>
      </c>
      <c r="K334" s="214">
        <v>4792.2700000000004</v>
      </c>
      <c r="L334" s="214">
        <v>415.54</v>
      </c>
      <c r="M334" s="214">
        <v>688.55</v>
      </c>
      <c r="N334" s="215">
        <v>-151756.96999999997</v>
      </c>
    </row>
    <row r="335" spans="1:14" s="35" customFormat="1" ht="21" customHeight="1">
      <c r="A335" s="207">
        <v>502</v>
      </c>
      <c r="B335" s="207" t="s">
        <v>1248</v>
      </c>
      <c r="C335" s="205" t="s">
        <v>3014</v>
      </c>
      <c r="D335" s="210" t="s">
        <v>1249</v>
      </c>
      <c r="E335" s="205" t="s">
        <v>2658</v>
      </c>
      <c r="F335" s="179" t="s">
        <v>2463</v>
      </c>
      <c r="G335" s="214">
        <v>0</v>
      </c>
      <c r="H335" s="215">
        <v>9603907.1399999987</v>
      </c>
      <c r="I335" s="214">
        <v>1042523.21</v>
      </c>
      <c r="J335" s="214">
        <v>815785.26</v>
      </c>
      <c r="K335" s="214">
        <v>731436.09</v>
      </c>
      <c r="L335" s="214">
        <v>40309.599999999999</v>
      </c>
      <c r="M335" s="214">
        <v>79374.760000000009</v>
      </c>
      <c r="N335" s="215">
        <v>-4576438.7599999988</v>
      </c>
    </row>
    <row r="336" spans="1:14" s="35" customFormat="1" ht="21" customHeight="1">
      <c r="A336" s="207">
        <v>505</v>
      </c>
      <c r="B336" s="207" t="s">
        <v>1335</v>
      </c>
      <c r="C336" s="205" t="s">
        <v>3015</v>
      </c>
      <c r="D336" s="210" t="s">
        <v>1336</v>
      </c>
      <c r="E336" s="205" t="s">
        <v>3016</v>
      </c>
      <c r="F336" s="179" t="s">
        <v>2463</v>
      </c>
      <c r="G336" s="214">
        <v>9996718.040000001</v>
      </c>
      <c r="H336" s="215">
        <v>18715261.880000003</v>
      </c>
      <c r="I336" s="214">
        <v>1998545.52</v>
      </c>
      <c r="J336" s="214">
        <v>1644362.95</v>
      </c>
      <c r="K336" s="214">
        <v>819415.28</v>
      </c>
      <c r="L336" s="214">
        <v>67485.350000000006</v>
      </c>
      <c r="M336" s="214">
        <v>92397.31</v>
      </c>
      <c r="N336" s="215">
        <v>-1076574.6400000006</v>
      </c>
    </row>
    <row r="337" spans="1:14" s="35" customFormat="1" ht="21" customHeight="1">
      <c r="A337" s="207">
        <v>514</v>
      </c>
      <c r="B337" s="207" t="s">
        <v>1638</v>
      </c>
      <c r="C337" s="205" t="s">
        <v>3017</v>
      </c>
      <c r="D337" s="210" t="s">
        <v>1639</v>
      </c>
      <c r="E337" s="205" t="s">
        <v>3018</v>
      </c>
      <c r="F337" s="179" t="s">
        <v>2463</v>
      </c>
      <c r="G337" s="214">
        <v>10500555.209999999</v>
      </c>
      <c r="H337" s="215">
        <v>16689498.310000002</v>
      </c>
      <c r="I337" s="214">
        <v>1702899.48</v>
      </c>
      <c r="J337" s="214">
        <v>1641705.51</v>
      </c>
      <c r="K337" s="214">
        <v>802573.46</v>
      </c>
      <c r="L337" s="214">
        <v>72251.92</v>
      </c>
      <c r="M337" s="214">
        <v>79733.36</v>
      </c>
      <c r="N337" s="215">
        <v>3357526.2899999991</v>
      </c>
    </row>
    <row r="338" spans="1:14" s="35" customFormat="1" ht="21" customHeight="1">
      <c r="A338" s="207">
        <v>515</v>
      </c>
      <c r="B338" s="207" t="s">
        <v>1375</v>
      </c>
      <c r="C338" s="211" t="s">
        <v>3019</v>
      </c>
      <c r="D338" s="210" t="s">
        <v>1376</v>
      </c>
      <c r="E338" s="205" t="s">
        <v>3005</v>
      </c>
      <c r="F338" s="179" t="s">
        <v>2463</v>
      </c>
      <c r="G338" s="214">
        <v>723832.88</v>
      </c>
      <c r="H338" s="215">
        <v>1634781.84</v>
      </c>
      <c r="I338" s="214">
        <v>129626.94</v>
      </c>
      <c r="J338" s="214">
        <v>113867.34</v>
      </c>
      <c r="K338" s="214">
        <v>104773.06</v>
      </c>
      <c r="L338" s="214">
        <v>5355.32</v>
      </c>
      <c r="M338" s="214">
        <v>29600.93</v>
      </c>
      <c r="N338" s="215">
        <v>-341849.09000000008</v>
      </c>
    </row>
    <row r="339" spans="1:14" s="35" customFormat="1" ht="21" customHeight="1">
      <c r="A339" s="207">
        <v>516</v>
      </c>
      <c r="B339" s="207" t="s">
        <v>1378</v>
      </c>
      <c r="C339" s="211" t="s">
        <v>3020</v>
      </c>
      <c r="D339" s="210" t="s">
        <v>1379</v>
      </c>
      <c r="E339" s="205" t="s">
        <v>3005</v>
      </c>
      <c r="F339" s="179" t="s">
        <v>2463</v>
      </c>
      <c r="G339" s="214">
        <v>983534.02</v>
      </c>
      <c r="H339" s="215">
        <v>2327012.5099999998</v>
      </c>
      <c r="I339" s="214">
        <v>211663</v>
      </c>
      <c r="J339" s="214">
        <v>264115.11</v>
      </c>
      <c r="K339" s="214">
        <v>155673.21</v>
      </c>
      <c r="L339" s="214">
        <v>8413.61</v>
      </c>
      <c r="M339" s="214">
        <v>40775.019999999997</v>
      </c>
      <c r="N339" s="215">
        <v>-368451.5399999998</v>
      </c>
    </row>
    <row r="340" spans="1:14" s="35" customFormat="1" ht="21" customHeight="1">
      <c r="A340" s="207">
        <v>517</v>
      </c>
      <c r="B340" s="207" t="s">
        <v>1382</v>
      </c>
      <c r="C340" s="205" t="s">
        <v>3021</v>
      </c>
      <c r="D340" s="210" t="s">
        <v>1383</v>
      </c>
      <c r="E340" s="205" t="s">
        <v>2691</v>
      </c>
      <c r="F340" s="179" t="s">
        <v>2463</v>
      </c>
      <c r="G340" s="214">
        <v>277863.48000000004</v>
      </c>
      <c r="H340" s="215">
        <v>431969.4</v>
      </c>
      <c r="I340" s="214">
        <v>55452.15</v>
      </c>
      <c r="J340" s="214">
        <v>40666.89</v>
      </c>
      <c r="K340" s="214">
        <v>43324.66</v>
      </c>
      <c r="L340" s="214">
        <v>2021.46</v>
      </c>
      <c r="M340" s="214">
        <v>3464.4100000000003</v>
      </c>
      <c r="N340" s="215">
        <v>76487.280000000028</v>
      </c>
    </row>
    <row r="341" spans="1:14" s="35" customFormat="1" ht="21" customHeight="1">
      <c r="A341" s="207">
        <v>518</v>
      </c>
      <c r="B341" s="207" t="s">
        <v>3022</v>
      </c>
      <c r="C341" s="205" t="s">
        <v>3023</v>
      </c>
      <c r="D341" s="210" t="s">
        <v>3024</v>
      </c>
      <c r="E341" s="205" t="s">
        <v>2624</v>
      </c>
      <c r="F341" s="179" t="s">
        <v>2487</v>
      </c>
      <c r="G341" s="214">
        <v>207943.78999999998</v>
      </c>
      <c r="H341" s="215">
        <v>615557.15</v>
      </c>
      <c r="I341" s="214">
        <v>78434.880000000005</v>
      </c>
      <c r="J341" s="214">
        <v>45821.23</v>
      </c>
      <c r="K341" s="214">
        <v>70799.16</v>
      </c>
      <c r="L341" s="214">
        <v>1920.99</v>
      </c>
      <c r="M341" s="214">
        <v>66.069999999999993</v>
      </c>
      <c r="N341" s="215">
        <v>-53739.190000000061</v>
      </c>
    </row>
    <row r="342" spans="1:14" s="35" customFormat="1" ht="21" customHeight="1">
      <c r="A342" s="207">
        <v>519</v>
      </c>
      <c r="B342" s="207" t="s">
        <v>3025</v>
      </c>
      <c r="C342" s="205" t="s">
        <v>3026</v>
      </c>
      <c r="D342" s="210" t="s">
        <v>3027</v>
      </c>
      <c r="E342" s="205" t="s">
        <v>2719</v>
      </c>
      <c r="F342" s="179" t="s">
        <v>2487</v>
      </c>
      <c r="G342" s="214">
        <v>465575.48</v>
      </c>
      <c r="H342" s="215">
        <v>935552.29</v>
      </c>
      <c r="I342" s="214">
        <v>126305.52</v>
      </c>
      <c r="J342" s="214">
        <v>52565.88</v>
      </c>
      <c r="K342" s="214">
        <v>145634.32</v>
      </c>
      <c r="L342" s="214">
        <v>6068.86</v>
      </c>
      <c r="M342" s="214">
        <v>108.67</v>
      </c>
      <c r="N342" s="215">
        <v>241115.71999999997</v>
      </c>
    </row>
    <row r="343" spans="1:14" s="35" customFormat="1" ht="21" customHeight="1">
      <c r="A343" s="207">
        <v>520</v>
      </c>
      <c r="B343" s="207" t="s">
        <v>3028</v>
      </c>
      <c r="C343" s="205" t="s">
        <v>3029</v>
      </c>
      <c r="D343" s="210" t="s">
        <v>3030</v>
      </c>
      <c r="E343" s="205" t="s">
        <v>2624</v>
      </c>
      <c r="F343" s="179" t="s">
        <v>2487</v>
      </c>
      <c r="G343" s="214">
        <v>95807.65</v>
      </c>
      <c r="H343" s="215">
        <v>220379.71000000002</v>
      </c>
      <c r="I343" s="214">
        <v>43263.53</v>
      </c>
      <c r="J343" s="214">
        <v>0</v>
      </c>
      <c r="K343" s="214">
        <v>37900.94</v>
      </c>
      <c r="L343" s="214">
        <v>0</v>
      </c>
      <c r="M343" s="214">
        <v>246.91</v>
      </c>
      <c r="N343" s="215">
        <v>31951.189999999944</v>
      </c>
    </row>
    <row r="344" spans="1:14" s="35" customFormat="1" ht="21" customHeight="1">
      <c r="A344" s="207">
        <v>521</v>
      </c>
      <c r="B344" s="207" t="s">
        <v>3031</v>
      </c>
      <c r="C344" s="205" t="s">
        <v>3032</v>
      </c>
      <c r="D344" s="210" t="s">
        <v>3033</v>
      </c>
      <c r="E344" s="205" t="s">
        <v>2719</v>
      </c>
      <c r="F344" s="179" t="s">
        <v>2487</v>
      </c>
      <c r="G344" s="214">
        <v>95275.22</v>
      </c>
      <c r="H344" s="215">
        <v>169217.03</v>
      </c>
      <c r="I344" s="214">
        <v>11660.75</v>
      </c>
      <c r="J344" s="214">
        <v>0</v>
      </c>
      <c r="K344" s="214">
        <v>22470.37</v>
      </c>
      <c r="L344" s="214">
        <v>0</v>
      </c>
      <c r="M344" s="214">
        <v>97.72</v>
      </c>
      <c r="N344" s="215">
        <v>42257.820000000007</v>
      </c>
    </row>
    <row r="345" spans="1:14" s="35" customFormat="1" ht="21" customHeight="1">
      <c r="A345" s="207">
        <v>523</v>
      </c>
      <c r="B345" s="207" t="s">
        <v>1601</v>
      </c>
      <c r="C345" s="211" t="s">
        <v>3034</v>
      </c>
      <c r="D345" s="210" t="s">
        <v>1602</v>
      </c>
      <c r="E345" s="205" t="s">
        <v>2893</v>
      </c>
      <c r="F345" s="179" t="s">
        <v>2463</v>
      </c>
      <c r="G345" s="214">
        <v>473098.65</v>
      </c>
      <c r="H345" s="215">
        <v>1578458.8099999998</v>
      </c>
      <c r="I345" s="214">
        <v>111378.22</v>
      </c>
      <c r="J345" s="214">
        <v>141401.01</v>
      </c>
      <c r="K345" s="214">
        <v>32180.36</v>
      </c>
      <c r="L345" s="214">
        <v>20584.14</v>
      </c>
      <c r="M345" s="214">
        <v>19935.14</v>
      </c>
      <c r="N345" s="215">
        <v>-535053.0399999998</v>
      </c>
    </row>
    <row r="346" spans="1:14" s="35" customFormat="1" ht="21" customHeight="1">
      <c r="A346" s="207">
        <v>524</v>
      </c>
      <c r="B346" s="207" t="s">
        <v>3035</v>
      </c>
      <c r="C346" s="205" t="s">
        <v>3036</v>
      </c>
      <c r="D346" s="210" t="s">
        <v>3037</v>
      </c>
      <c r="E346" s="205" t="s">
        <v>2982</v>
      </c>
      <c r="F346" s="179" t="s">
        <v>2487</v>
      </c>
      <c r="G346" s="214">
        <v>74636.639999999999</v>
      </c>
      <c r="H346" s="215">
        <v>246309.53999999998</v>
      </c>
      <c r="I346" s="214">
        <v>15689.2</v>
      </c>
      <c r="J346" s="214">
        <v>15250.09</v>
      </c>
      <c r="K346" s="214">
        <v>9535.31</v>
      </c>
      <c r="L346" s="214">
        <v>1142.78</v>
      </c>
      <c r="M346" s="214">
        <v>988.27</v>
      </c>
      <c r="N346" s="215">
        <v>-91810.889999999985</v>
      </c>
    </row>
    <row r="347" spans="1:14" s="35" customFormat="1" ht="21" customHeight="1">
      <c r="A347" s="207">
        <v>525</v>
      </c>
      <c r="B347" s="207" t="s">
        <v>3038</v>
      </c>
      <c r="C347" s="205" t="s">
        <v>3039</v>
      </c>
      <c r="D347" s="210" t="s">
        <v>3040</v>
      </c>
      <c r="E347" s="205" t="s">
        <v>2982</v>
      </c>
      <c r="F347" s="179" t="s">
        <v>2487</v>
      </c>
      <c r="G347" s="214">
        <v>339256.44999999995</v>
      </c>
      <c r="H347" s="215">
        <v>848849.0900000002</v>
      </c>
      <c r="I347" s="214">
        <v>65973.55</v>
      </c>
      <c r="J347" s="214">
        <v>64484.68</v>
      </c>
      <c r="K347" s="214">
        <v>31715.15</v>
      </c>
      <c r="L347" s="214">
        <v>4269.34</v>
      </c>
      <c r="M347" s="214">
        <v>3361.3599999999997</v>
      </c>
      <c r="N347" s="215">
        <v>-190431.64000000025</v>
      </c>
    </row>
    <row r="348" spans="1:14" s="35" customFormat="1" ht="21" customHeight="1">
      <c r="A348" s="207">
        <v>526</v>
      </c>
      <c r="B348" s="207" t="s">
        <v>1629</v>
      </c>
      <c r="C348" s="211" t="s">
        <v>3041</v>
      </c>
      <c r="D348" s="210" t="s">
        <v>1630</v>
      </c>
      <c r="E348" s="205" t="s">
        <v>2982</v>
      </c>
      <c r="F348" s="179" t="s">
        <v>2463</v>
      </c>
      <c r="G348" s="214">
        <v>118168.15</v>
      </c>
      <c r="H348" s="215">
        <v>273592.42</v>
      </c>
      <c r="I348" s="214">
        <v>23904.51</v>
      </c>
      <c r="J348" s="214">
        <v>10048.19</v>
      </c>
      <c r="K348" s="214">
        <v>11664.23</v>
      </c>
      <c r="L348" s="214">
        <v>1538.73</v>
      </c>
      <c r="M348" s="214">
        <v>289.81</v>
      </c>
      <c r="N348" s="215">
        <v>-28829.709999999992</v>
      </c>
    </row>
    <row r="349" spans="1:14" s="35" customFormat="1" ht="21" customHeight="1">
      <c r="A349" s="207">
        <v>360</v>
      </c>
      <c r="B349" s="217" t="s">
        <v>1622</v>
      </c>
      <c r="C349" s="205" t="s">
        <v>3042</v>
      </c>
      <c r="D349" s="158" t="s">
        <v>1623</v>
      </c>
      <c r="E349" s="205" t="s">
        <v>2809</v>
      </c>
      <c r="F349" s="179" t="s">
        <v>2463</v>
      </c>
      <c r="G349" s="214">
        <v>1151653.4099999999</v>
      </c>
      <c r="H349" s="215">
        <v>2350625.7900000005</v>
      </c>
      <c r="I349" s="214">
        <v>199925.37</v>
      </c>
      <c r="J349" s="214">
        <v>385702.96</v>
      </c>
      <c r="K349" s="214">
        <v>58402.37</v>
      </c>
      <c r="L349" s="214">
        <v>9778.65</v>
      </c>
      <c r="M349" s="214">
        <v>35195.15</v>
      </c>
      <c r="N349" s="215">
        <v>15391.649999999441</v>
      </c>
    </row>
    <row r="350" spans="1:14" s="35" customFormat="1" ht="21" customHeight="1">
      <c r="A350" s="207">
        <v>531</v>
      </c>
      <c r="B350" s="207" t="s">
        <v>3043</v>
      </c>
      <c r="C350" s="205" t="s">
        <v>3044</v>
      </c>
      <c r="D350" s="210" t="s">
        <v>3045</v>
      </c>
      <c r="E350" s="205" t="s">
        <v>2982</v>
      </c>
      <c r="F350" s="179" t="s">
        <v>2487</v>
      </c>
      <c r="G350" s="214">
        <v>129063.46</v>
      </c>
      <c r="H350" s="215">
        <v>600765.22999999986</v>
      </c>
      <c r="I350" s="214">
        <v>55167.25</v>
      </c>
      <c r="J350" s="214">
        <v>52689.39</v>
      </c>
      <c r="K350" s="214">
        <v>28057.200000000001</v>
      </c>
      <c r="L350" s="214">
        <v>3541.96</v>
      </c>
      <c r="M350" s="214">
        <v>2417.9499999999998</v>
      </c>
      <c r="N350" s="215">
        <v>-258804.86999999988</v>
      </c>
    </row>
    <row r="351" spans="1:14" s="35" customFormat="1" ht="21" customHeight="1">
      <c r="A351" s="207">
        <v>547</v>
      </c>
      <c r="B351" s="207" t="s">
        <v>1030</v>
      </c>
      <c r="C351" s="211" t="s">
        <v>3046</v>
      </c>
      <c r="D351" s="210" t="s">
        <v>1031</v>
      </c>
      <c r="E351" s="205" t="s">
        <v>2899</v>
      </c>
      <c r="F351" s="179" t="s">
        <v>2463</v>
      </c>
      <c r="G351" s="214">
        <v>790937.58</v>
      </c>
      <c r="H351" s="215">
        <v>2271588.6100000003</v>
      </c>
      <c r="I351" s="214">
        <v>199795.79</v>
      </c>
      <c r="J351" s="214">
        <v>208223.93</v>
      </c>
      <c r="K351" s="214">
        <v>40523.47</v>
      </c>
      <c r="L351" s="214">
        <v>10010.27</v>
      </c>
      <c r="M351" s="214">
        <v>56841.810000000005</v>
      </c>
      <c r="N351" s="215">
        <v>-679431.67000000039</v>
      </c>
    </row>
    <row r="352" spans="1:14" s="35" customFormat="1" ht="21" customHeight="1">
      <c r="A352" s="207">
        <v>559</v>
      </c>
      <c r="B352" s="207" t="s">
        <v>1487</v>
      </c>
      <c r="C352" s="205" t="s">
        <v>3047</v>
      </c>
      <c r="D352" s="210" t="s">
        <v>1488</v>
      </c>
      <c r="E352" s="205" t="s">
        <v>2968</v>
      </c>
      <c r="F352" s="179" t="s">
        <v>2463</v>
      </c>
      <c r="G352" s="214">
        <v>70159.360000000001</v>
      </c>
      <c r="H352" s="215">
        <v>266036.53000000003</v>
      </c>
      <c r="I352" s="214">
        <v>25697.55</v>
      </c>
      <c r="J352" s="214">
        <v>13216.75</v>
      </c>
      <c r="K352" s="214">
        <v>12731.63</v>
      </c>
      <c r="L352" s="214">
        <v>1322.51</v>
      </c>
      <c r="M352" s="214">
        <v>1776.75</v>
      </c>
      <c r="N352" s="215">
        <v>-125452.45000000001</v>
      </c>
    </row>
    <row r="353" spans="1:14" s="35" customFormat="1" ht="21" customHeight="1">
      <c r="A353" s="207">
        <v>560</v>
      </c>
      <c r="B353" s="207" t="s">
        <v>3048</v>
      </c>
      <c r="C353" s="205" t="s">
        <v>3049</v>
      </c>
      <c r="D353" s="210" t="s">
        <v>3050</v>
      </c>
      <c r="E353" s="205" t="s">
        <v>3051</v>
      </c>
      <c r="F353" s="179"/>
      <c r="G353" s="214">
        <v>0</v>
      </c>
      <c r="H353" s="215">
        <v>464354.69</v>
      </c>
      <c r="I353" s="214">
        <v>0</v>
      </c>
      <c r="J353" s="214">
        <v>0</v>
      </c>
      <c r="K353" s="214">
        <v>0</v>
      </c>
      <c r="L353" s="214">
        <v>0</v>
      </c>
      <c r="M353" s="214">
        <v>4288.6900000000005</v>
      </c>
      <c r="N353" s="215">
        <v>-281793.5</v>
      </c>
    </row>
    <row r="354" spans="1:14" s="35" customFormat="1" ht="21" customHeight="1">
      <c r="A354" s="207">
        <v>561</v>
      </c>
      <c r="B354" s="207" t="s">
        <v>3052</v>
      </c>
      <c r="C354" s="205" t="s">
        <v>3053</v>
      </c>
      <c r="D354" s="210" t="s">
        <v>3053</v>
      </c>
      <c r="E354" s="205"/>
      <c r="F354" s="179"/>
      <c r="G354" s="214">
        <v>0</v>
      </c>
      <c r="H354" s="215">
        <v>492085.75</v>
      </c>
      <c r="I354" s="214">
        <v>0</v>
      </c>
      <c r="J354" s="214">
        <v>0</v>
      </c>
      <c r="K354" s="214">
        <v>0</v>
      </c>
      <c r="L354" s="214">
        <v>0</v>
      </c>
      <c r="M354" s="214">
        <v>0</v>
      </c>
      <c r="N354" s="215">
        <v>242864.25</v>
      </c>
    </row>
    <row r="355" spans="1:14" s="35" customFormat="1" ht="21" customHeight="1">
      <c r="A355" s="207">
        <v>582</v>
      </c>
      <c r="B355" s="207" t="s">
        <v>820</v>
      </c>
      <c r="C355" s="211" t="s">
        <v>3054</v>
      </c>
      <c r="D355" s="210" t="s">
        <v>821</v>
      </c>
      <c r="E355" s="205" t="s">
        <v>2620</v>
      </c>
      <c r="F355" s="179" t="s">
        <v>2463</v>
      </c>
      <c r="G355" s="214">
        <v>5180637.2</v>
      </c>
      <c r="H355" s="215">
        <v>8790991.9799999986</v>
      </c>
      <c r="I355" s="214">
        <v>820751.93</v>
      </c>
      <c r="J355" s="214">
        <v>1690441.52</v>
      </c>
      <c r="K355" s="214">
        <v>713990.23</v>
      </c>
      <c r="L355" s="214">
        <v>25066.91</v>
      </c>
      <c r="M355" s="214">
        <v>72056.27</v>
      </c>
      <c r="N355" s="215">
        <v>227800.79000000097</v>
      </c>
    </row>
    <row r="356" spans="1:14" s="35" customFormat="1" ht="21" customHeight="1">
      <c r="A356" s="207">
        <v>590</v>
      </c>
      <c r="B356" s="207" t="s">
        <v>3055</v>
      </c>
      <c r="C356" s="205" t="s">
        <v>3056</v>
      </c>
      <c r="D356" s="210" t="s">
        <v>3056</v>
      </c>
      <c r="E356" s="205"/>
      <c r="F356" s="179"/>
      <c r="G356" s="214">
        <v>0</v>
      </c>
      <c r="H356" s="215">
        <v>0</v>
      </c>
      <c r="I356" s="214">
        <v>0</v>
      </c>
      <c r="J356" s="214">
        <v>0</v>
      </c>
      <c r="K356" s="214">
        <v>0</v>
      </c>
      <c r="L356" s="214">
        <v>0</v>
      </c>
      <c r="M356" s="214">
        <v>0</v>
      </c>
      <c r="N356" s="215">
        <v>55918</v>
      </c>
    </row>
    <row r="357" spans="1:14" s="35" customFormat="1" ht="21" customHeight="1">
      <c r="A357" s="207">
        <v>591</v>
      </c>
      <c r="B357" s="207" t="s">
        <v>3057</v>
      </c>
      <c r="C357" s="205" t="s">
        <v>3058</v>
      </c>
      <c r="D357" s="210" t="s">
        <v>3058</v>
      </c>
      <c r="E357" s="205"/>
      <c r="F357" s="179"/>
      <c r="G357" s="214">
        <v>0</v>
      </c>
      <c r="H357" s="215">
        <v>20280.809999999998</v>
      </c>
      <c r="I357" s="214">
        <v>0</v>
      </c>
      <c r="J357" s="214">
        <v>0</v>
      </c>
      <c r="K357" s="214">
        <v>0</v>
      </c>
      <c r="L357" s="214">
        <v>0</v>
      </c>
      <c r="M357" s="214">
        <v>0</v>
      </c>
      <c r="N357" s="215">
        <v>83963.19</v>
      </c>
    </row>
    <row r="358" spans="1:14" s="35" customFormat="1" ht="21" customHeight="1">
      <c r="A358" s="207">
        <v>592</v>
      </c>
      <c r="B358" s="207" t="s">
        <v>3059</v>
      </c>
      <c r="C358" s="205" t="s">
        <v>3060</v>
      </c>
      <c r="D358" s="210" t="s">
        <v>3060</v>
      </c>
      <c r="E358" s="205"/>
      <c r="F358" s="179"/>
      <c r="G358" s="214">
        <v>0</v>
      </c>
      <c r="H358" s="215">
        <v>5040</v>
      </c>
      <c r="I358" s="214">
        <v>0</v>
      </c>
      <c r="J358" s="214">
        <v>0</v>
      </c>
      <c r="K358" s="214">
        <v>0</v>
      </c>
      <c r="L358" s="214">
        <v>0</v>
      </c>
      <c r="M358" s="214">
        <v>0</v>
      </c>
      <c r="N358" s="215">
        <v>70984</v>
      </c>
    </row>
  </sheetData>
  <autoFilter ref="A2:N358" xr:uid="{00000000-0009-0000-0000-000007000000}"/>
  <pageMargins left="0.7" right="0.7" top="0.75" bottom="0.75" header="0.3" footer="0.3"/>
  <pageSetup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filterMode="1"/>
  <dimension ref="A1:F137"/>
  <sheetViews>
    <sheetView workbookViewId="0">
      <pane ySplit="1" topLeftCell="A2" activePane="bottomLeft" state="frozen"/>
      <selection pane="bottomLeft" activeCell="E6" sqref="E6"/>
    </sheetView>
  </sheetViews>
  <sheetFormatPr defaultColWidth="9.140625" defaultRowHeight="15"/>
  <cols>
    <col min="1" max="1" width="13.42578125" style="50" customWidth="1"/>
    <col min="2" max="2" width="15.28515625" style="50" customWidth="1"/>
    <col min="3" max="3" width="40.85546875" style="37" customWidth="1"/>
    <col min="4" max="4" width="15" style="193" customWidth="1"/>
    <col min="5" max="5" width="14.140625" style="193" customWidth="1"/>
    <col min="6" max="6" width="11" style="50" customWidth="1"/>
    <col min="7" max="16384" width="9.140625" style="37"/>
  </cols>
  <sheetData>
    <row r="1" spans="1:6" s="51" customFormat="1" ht="45" customHeight="1">
      <c r="A1" s="199" t="s">
        <v>21</v>
      </c>
      <c r="B1" s="198" t="s">
        <v>3061</v>
      </c>
      <c r="C1" s="200" t="s">
        <v>3062</v>
      </c>
      <c r="D1" s="197" t="s">
        <v>3063</v>
      </c>
      <c r="E1" s="196" t="s">
        <v>3064</v>
      </c>
      <c r="F1" s="195" t="s">
        <v>3065</v>
      </c>
    </row>
    <row r="2" spans="1:6" hidden="1">
      <c r="A2" s="47">
        <v>2</v>
      </c>
      <c r="B2" s="47" t="s">
        <v>1641</v>
      </c>
      <c r="C2" s="45" t="s">
        <v>1676</v>
      </c>
      <c r="D2" s="190">
        <v>7</v>
      </c>
      <c r="E2" s="190">
        <v>30</v>
      </c>
      <c r="F2" s="47" t="s">
        <v>3066</v>
      </c>
    </row>
    <row r="3" spans="1:6" hidden="1">
      <c r="A3" s="47">
        <v>3</v>
      </c>
      <c r="B3" s="47" t="s">
        <v>1019</v>
      </c>
      <c r="C3" s="45" t="s">
        <v>1679</v>
      </c>
      <c r="D3" s="190">
        <v>5</v>
      </c>
      <c r="E3" s="190">
        <v>20</v>
      </c>
      <c r="F3" s="47" t="s">
        <v>3066</v>
      </c>
    </row>
    <row r="4" spans="1:6" hidden="1">
      <c r="A4" s="47">
        <v>4</v>
      </c>
      <c r="B4" s="47" t="s">
        <v>1354</v>
      </c>
      <c r="C4" s="45" t="s">
        <v>1682</v>
      </c>
      <c r="D4" s="190">
        <v>6</v>
      </c>
      <c r="E4" s="190">
        <v>26</v>
      </c>
      <c r="F4" s="47" t="s">
        <v>3066</v>
      </c>
    </row>
    <row r="5" spans="1:6" hidden="1">
      <c r="A5" s="47">
        <v>5</v>
      </c>
      <c r="B5" s="47" t="s">
        <v>1340</v>
      </c>
      <c r="C5" s="45" t="s">
        <v>1685</v>
      </c>
      <c r="D5" s="190">
        <v>8</v>
      </c>
      <c r="E5" s="190">
        <v>31</v>
      </c>
      <c r="F5" s="47" t="s">
        <v>3066</v>
      </c>
    </row>
    <row r="6" spans="1:6" hidden="1">
      <c r="A6" s="47">
        <v>6</v>
      </c>
      <c r="B6" s="47" t="s">
        <v>1582</v>
      </c>
      <c r="C6" s="45" t="s">
        <v>1686</v>
      </c>
      <c r="D6" s="190">
        <v>7</v>
      </c>
      <c r="E6" s="190">
        <v>31</v>
      </c>
      <c r="F6" s="47" t="s">
        <v>3066</v>
      </c>
    </row>
    <row r="7" spans="1:6" hidden="1">
      <c r="A7" s="47">
        <v>8</v>
      </c>
      <c r="B7" s="47" t="s">
        <v>1479</v>
      </c>
      <c r="C7" s="45" t="s">
        <v>1687</v>
      </c>
      <c r="D7" s="190">
        <v>5</v>
      </c>
      <c r="E7" s="190">
        <v>27</v>
      </c>
      <c r="F7" s="47" t="s">
        <v>3066</v>
      </c>
    </row>
    <row r="8" spans="1:6" hidden="1">
      <c r="A8" s="47">
        <v>9</v>
      </c>
      <c r="B8" s="47" t="s">
        <v>859</v>
      </c>
      <c r="C8" s="45" t="s">
        <v>1689</v>
      </c>
      <c r="D8" s="190">
        <v>5</v>
      </c>
      <c r="E8" s="190">
        <v>22</v>
      </c>
      <c r="F8" s="47" t="s">
        <v>3066</v>
      </c>
    </row>
    <row r="9" spans="1:6" hidden="1">
      <c r="A9" s="47">
        <v>10</v>
      </c>
      <c r="B9" s="47" t="s">
        <v>1089</v>
      </c>
      <c r="C9" s="45" t="s">
        <v>1691</v>
      </c>
      <c r="D9" s="190">
        <v>5</v>
      </c>
      <c r="E9" s="190">
        <v>28</v>
      </c>
      <c r="F9" s="47" t="s">
        <v>3066</v>
      </c>
    </row>
    <row r="10" spans="1:6" hidden="1">
      <c r="A10" s="47">
        <v>14</v>
      </c>
      <c r="B10" s="47" t="s">
        <v>1068</v>
      </c>
      <c r="C10" s="45" t="s">
        <v>1692</v>
      </c>
      <c r="D10" s="190">
        <v>7</v>
      </c>
      <c r="E10" s="190">
        <v>34</v>
      </c>
      <c r="F10" s="47" t="s">
        <v>3066</v>
      </c>
    </row>
    <row r="11" spans="1:6" hidden="1">
      <c r="A11" s="47">
        <v>16</v>
      </c>
      <c r="B11" s="47" t="s">
        <v>663</v>
      </c>
      <c r="C11" s="45" t="s">
        <v>1694</v>
      </c>
      <c r="D11" s="190">
        <v>6</v>
      </c>
      <c r="E11" s="190">
        <v>28</v>
      </c>
      <c r="F11" s="47" t="s">
        <v>3066</v>
      </c>
    </row>
    <row r="12" spans="1:6" hidden="1">
      <c r="A12" s="47">
        <v>17</v>
      </c>
      <c r="B12" s="47" t="s">
        <v>1083</v>
      </c>
      <c r="C12" s="45" t="s">
        <v>1695</v>
      </c>
      <c r="D12" s="190">
        <v>5</v>
      </c>
      <c r="E12" s="190">
        <v>25</v>
      </c>
      <c r="F12" s="47" t="s">
        <v>3066</v>
      </c>
    </row>
    <row r="13" spans="1:6" hidden="1">
      <c r="A13" s="47">
        <v>18</v>
      </c>
      <c r="B13" s="47" t="s">
        <v>1391</v>
      </c>
      <c r="C13" s="45" t="s">
        <v>1696</v>
      </c>
      <c r="D13" s="190">
        <v>7</v>
      </c>
      <c r="E13" s="190">
        <v>30</v>
      </c>
      <c r="F13" s="47" t="s">
        <v>3066</v>
      </c>
    </row>
    <row r="14" spans="1:6" hidden="1">
      <c r="A14" s="47">
        <v>20</v>
      </c>
      <c r="B14" s="47" t="s">
        <v>1132</v>
      </c>
      <c r="C14" s="45" t="s">
        <v>1697</v>
      </c>
      <c r="D14" s="190">
        <v>5</v>
      </c>
      <c r="E14" s="190">
        <v>26</v>
      </c>
      <c r="F14" s="47" t="s">
        <v>3066</v>
      </c>
    </row>
    <row r="15" spans="1:6" hidden="1">
      <c r="A15" s="47">
        <v>21</v>
      </c>
      <c r="B15" s="47" t="s">
        <v>1187</v>
      </c>
      <c r="C15" s="45" t="s">
        <v>1699</v>
      </c>
      <c r="D15" s="190">
        <v>7</v>
      </c>
      <c r="E15" s="190">
        <v>30</v>
      </c>
      <c r="F15" s="47" t="s">
        <v>3066</v>
      </c>
    </row>
    <row r="16" spans="1:6" hidden="1">
      <c r="A16" s="47">
        <v>22</v>
      </c>
      <c r="B16" s="47" t="s">
        <v>439</v>
      </c>
      <c r="C16" s="45" t="s">
        <v>1701</v>
      </c>
      <c r="D16" s="190">
        <v>8</v>
      </c>
      <c r="E16" s="190">
        <v>29</v>
      </c>
      <c r="F16" s="47" t="s">
        <v>3066</v>
      </c>
    </row>
    <row r="17" spans="1:6" hidden="1">
      <c r="A17" s="47">
        <v>23</v>
      </c>
      <c r="B17" s="47" t="s">
        <v>1591</v>
      </c>
      <c r="C17" s="45" t="s">
        <v>1702</v>
      </c>
      <c r="D17" s="190">
        <v>7</v>
      </c>
      <c r="E17" s="190">
        <v>32</v>
      </c>
      <c r="F17" s="47" t="s">
        <v>3066</v>
      </c>
    </row>
    <row r="18" spans="1:6" hidden="1">
      <c r="A18" s="47">
        <v>24</v>
      </c>
      <c r="B18" s="47" t="s">
        <v>1306</v>
      </c>
      <c r="C18" s="45" t="s">
        <v>1703</v>
      </c>
      <c r="D18" s="190">
        <v>7</v>
      </c>
      <c r="E18" s="190">
        <v>28</v>
      </c>
      <c r="F18" s="47" t="s">
        <v>3066</v>
      </c>
    </row>
    <row r="19" spans="1:6" hidden="1">
      <c r="A19" s="47">
        <v>25</v>
      </c>
      <c r="B19" s="47" t="s">
        <v>983</v>
      </c>
      <c r="C19" s="45" t="s">
        <v>1705</v>
      </c>
      <c r="D19" s="190">
        <v>5</v>
      </c>
      <c r="E19" s="190">
        <v>21</v>
      </c>
      <c r="F19" s="47" t="s">
        <v>3066</v>
      </c>
    </row>
    <row r="20" spans="1:6" hidden="1">
      <c r="A20" s="47">
        <v>26</v>
      </c>
      <c r="B20" s="47" t="s">
        <v>451</v>
      </c>
      <c r="C20" s="45" t="s">
        <v>1706</v>
      </c>
      <c r="D20" s="190">
        <v>4</v>
      </c>
      <c r="E20" s="190">
        <v>23</v>
      </c>
      <c r="F20" s="47" t="s">
        <v>3066</v>
      </c>
    </row>
    <row r="21" spans="1:6" hidden="1">
      <c r="A21" s="47">
        <v>27</v>
      </c>
      <c r="B21" s="47" t="s">
        <v>1464</v>
      </c>
      <c r="C21" s="45" t="s">
        <v>1707</v>
      </c>
      <c r="D21" s="190">
        <v>9</v>
      </c>
      <c r="E21" s="190">
        <v>38</v>
      </c>
      <c r="F21" s="47" t="s">
        <v>3066</v>
      </c>
    </row>
    <row r="22" spans="1:6" hidden="1">
      <c r="A22" s="47">
        <v>28</v>
      </c>
      <c r="B22" s="47" t="s">
        <v>1210</v>
      </c>
      <c r="C22" s="45" t="s">
        <v>1708</v>
      </c>
      <c r="D22" s="190">
        <v>5</v>
      </c>
      <c r="E22" s="190">
        <v>24</v>
      </c>
      <c r="F22" s="47" t="s">
        <v>3066</v>
      </c>
    </row>
    <row r="23" spans="1:6" hidden="1">
      <c r="A23" s="47">
        <v>29</v>
      </c>
      <c r="B23" s="47" t="s">
        <v>879</v>
      </c>
      <c r="C23" s="45" t="s">
        <v>1709</v>
      </c>
      <c r="D23" s="190">
        <v>6</v>
      </c>
      <c r="E23" s="190">
        <v>28</v>
      </c>
      <c r="F23" s="47" t="s">
        <v>3066</v>
      </c>
    </row>
    <row r="24" spans="1:6" hidden="1">
      <c r="A24" s="47">
        <v>30</v>
      </c>
      <c r="B24" s="47" t="s">
        <v>1086</v>
      </c>
      <c r="C24" s="45" t="s">
        <v>1710</v>
      </c>
      <c r="D24" s="190">
        <v>6</v>
      </c>
      <c r="E24" s="190">
        <v>30</v>
      </c>
      <c r="F24" s="47" t="s">
        <v>3066</v>
      </c>
    </row>
    <row r="25" spans="1:6" hidden="1">
      <c r="A25" s="47">
        <v>31</v>
      </c>
      <c r="B25" s="47" t="s">
        <v>424</v>
      </c>
      <c r="C25" s="45" t="s">
        <v>1711</v>
      </c>
      <c r="D25" s="190">
        <v>6</v>
      </c>
      <c r="E25" s="190">
        <v>28</v>
      </c>
      <c r="F25" s="47" t="s">
        <v>3066</v>
      </c>
    </row>
    <row r="26" spans="1:6" hidden="1">
      <c r="A26" s="47">
        <v>32</v>
      </c>
      <c r="B26" s="47" t="s">
        <v>651</v>
      </c>
      <c r="C26" s="45" t="s">
        <v>1712</v>
      </c>
      <c r="D26" s="191">
        <v>6</v>
      </c>
      <c r="E26" s="190">
        <v>27</v>
      </c>
      <c r="F26" s="47" t="s">
        <v>3066</v>
      </c>
    </row>
    <row r="27" spans="1:6" hidden="1">
      <c r="A27" s="47">
        <v>33</v>
      </c>
      <c r="B27" s="47" t="s">
        <v>1648</v>
      </c>
      <c r="C27" s="45" t="s">
        <v>1713</v>
      </c>
      <c r="D27" s="190">
        <v>6</v>
      </c>
      <c r="E27" s="190">
        <v>28</v>
      </c>
      <c r="F27" s="47" t="s">
        <v>3066</v>
      </c>
    </row>
    <row r="28" spans="1:6" hidden="1">
      <c r="A28" s="47">
        <v>34</v>
      </c>
      <c r="B28" s="47" t="s">
        <v>863</v>
      </c>
      <c r="C28" s="45" t="s">
        <v>1714</v>
      </c>
      <c r="D28" s="190">
        <v>5</v>
      </c>
      <c r="E28" s="190">
        <v>19</v>
      </c>
      <c r="F28" s="47" t="s">
        <v>3066</v>
      </c>
    </row>
    <row r="29" spans="1:6" hidden="1">
      <c r="A29" s="47">
        <v>35</v>
      </c>
      <c r="B29" s="47" t="s">
        <v>1472</v>
      </c>
      <c r="C29" s="45" t="s">
        <v>1715</v>
      </c>
      <c r="D29" s="190">
        <v>3</v>
      </c>
      <c r="E29" s="190">
        <v>12</v>
      </c>
      <c r="F29" s="47" t="s">
        <v>3066</v>
      </c>
    </row>
    <row r="30" spans="1:6" hidden="1">
      <c r="A30" s="47">
        <v>36</v>
      </c>
      <c r="B30" s="47" t="s">
        <v>1459</v>
      </c>
      <c r="C30" s="45" t="s">
        <v>1716</v>
      </c>
      <c r="D30" s="190">
        <v>8</v>
      </c>
      <c r="E30" s="190">
        <v>40</v>
      </c>
      <c r="F30" s="47" t="s">
        <v>3066</v>
      </c>
    </row>
    <row r="31" spans="1:6" hidden="1">
      <c r="A31" s="47">
        <v>37</v>
      </c>
      <c r="B31" s="47" t="s">
        <v>1348</v>
      </c>
      <c r="C31" s="45" t="s">
        <v>1717</v>
      </c>
      <c r="D31" s="190">
        <v>4</v>
      </c>
      <c r="E31" s="190">
        <v>20</v>
      </c>
      <c r="F31" s="47" t="s">
        <v>3066</v>
      </c>
    </row>
    <row r="32" spans="1:6" hidden="1">
      <c r="A32" s="47">
        <v>38</v>
      </c>
      <c r="B32" s="47" t="s">
        <v>1430</v>
      </c>
      <c r="C32" s="45" t="s">
        <v>1718</v>
      </c>
      <c r="D32" s="190">
        <v>8</v>
      </c>
      <c r="E32" s="190">
        <v>27</v>
      </c>
      <c r="F32" s="47" t="s">
        <v>3066</v>
      </c>
    </row>
    <row r="33" spans="1:6" hidden="1">
      <c r="A33" s="47">
        <v>39</v>
      </c>
      <c r="B33" s="47" t="s">
        <v>1309</v>
      </c>
      <c r="C33" s="45" t="s">
        <v>1719</v>
      </c>
      <c r="D33" s="190">
        <v>5</v>
      </c>
      <c r="E33" s="190">
        <v>32</v>
      </c>
      <c r="F33" s="47" t="s">
        <v>3066</v>
      </c>
    </row>
    <row r="34" spans="1:6" hidden="1">
      <c r="A34" s="47">
        <v>40</v>
      </c>
      <c r="B34" s="47" t="s">
        <v>1003</v>
      </c>
      <c r="C34" s="45" t="s">
        <v>1720</v>
      </c>
      <c r="D34" s="190">
        <v>3</v>
      </c>
      <c r="E34" s="190">
        <v>17</v>
      </c>
      <c r="F34" s="47" t="s">
        <v>3066</v>
      </c>
    </row>
    <row r="35" spans="1:6" hidden="1">
      <c r="A35" s="47">
        <v>41</v>
      </c>
      <c r="B35" s="47" t="s">
        <v>828</v>
      </c>
      <c r="C35" s="45" t="s">
        <v>1721</v>
      </c>
      <c r="D35" s="190">
        <v>6</v>
      </c>
      <c r="E35" s="190">
        <v>21</v>
      </c>
      <c r="F35" s="47" t="s">
        <v>3066</v>
      </c>
    </row>
    <row r="36" spans="1:6" hidden="1">
      <c r="A36" s="47">
        <v>42</v>
      </c>
      <c r="B36" s="47" t="s">
        <v>1543</v>
      </c>
      <c r="C36" s="45" t="s">
        <v>1722</v>
      </c>
      <c r="D36" s="190">
        <v>1</v>
      </c>
      <c r="E36" s="190">
        <v>14</v>
      </c>
      <c r="F36" s="47" t="s">
        <v>3066</v>
      </c>
    </row>
    <row r="37" spans="1:6" hidden="1">
      <c r="A37" s="47">
        <v>44</v>
      </c>
      <c r="B37" s="47" t="s">
        <v>972</v>
      </c>
      <c r="C37" s="45" t="s">
        <v>1723</v>
      </c>
      <c r="D37" s="190">
        <v>5</v>
      </c>
      <c r="E37" s="190">
        <v>25</v>
      </c>
      <c r="F37" s="47" t="s">
        <v>3066</v>
      </c>
    </row>
    <row r="38" spans="1:6" hidden="1">
      <c r="A38" s="47">
        <v>45</v>
      </c>
      <c r="B38" s="47" t="s">
        <v>1451</v>
      </c>
      <c r="C38" s="45" t="s">
        <v>1724</v>
      </c>
      <c r="D38" s="190">
        <v>5</v>
      </c>
      <c r="E38" s="190">
        <v>16</v>
      </c>
      <c r="F38" s="47" t="s">
        <v>3066</v>
      </c>
    </row>
    <row r="39" spans="1:6">
      <c r="A39" s="187">
        <v>46</v>
      </c>
      <c r="B39" s="64" t="s">
        <v>627</v>
      </c>
      <c r="C39" s="188" t="s">
        <v>1725</v>
      </c>
      <c r="D39" s="192">
        <v>8</v>
      </c>
      <c r="E39" s="192">
        <v>28</v>
      </c>
      <c r="F39" s="64" t="s">
        <v>3067</v>
      </c>
    </row>
    <row r="40" spans="1:6" hidden="1">
      <c r="A40" s="47">
        <v>47</v>
      </c>
      <c r="B40" s="47" t="s">
        <v>1302</v>
      </c>
      <c r="C40" s="45" t="s">
        <v>1726</v>
      </c>
      <c r="D40" s="190">
        <v>4</v>
      </c>
      <c r="E40" s="190">
        <v>15</v>
      </c>
      <c r="F40" s="47" t="s">
        <v>3066</v>
      </c>
    </row>
    <row r="41" spans="1:6" hidden="1">
      <c r="A41" s="47">
        <v>48</v>
      </c>
      <c r="B41" s="47" t="s">
        <v>1350</v>
      </c>
      <c r="C41" s="45" t="s">
        <v>1727</v>
      </c>
      <c r="D41" s="190">
        <v>10</v>
      </c>
      <c r="E41" s="190">
        <v>43</v>
      </c>
      <c r="F41" s="47" t="s">
        <v>3066</v>
      </c>
    </row>
    <row r="42" spans="1:6" hidden="1">
      <c r="A42" s="47">
        <v>49</v>
      </c>
      <c r="B42" s="47" t="s">
        <v>1176</v>
      </c>
      <c r="C42" s="45" t="s">
        <v>1728</v>
      </c>
      <c r="D42" s="190">
        <v>4</v>
      </c>
      <c r="E42" s="190">
        <v>28</v>
      </c>
      <c r="F42" s="47" t="s">
        <v>3066</v>
      </c>
    </row>
    <row r="43" spans="1:6" hidden="1">
      <c r="A43" s="47">
        <v>52</v>
      </c>
      <c r="B43" s="47" t="s">
        <v>556</v>
      </c>
      <c r="C43" s="45" t="s">
        <v>1729</v>
      </c>
      <c r="D43" s="190">
        <v>2</v>
      </c>
      <c r="E43" s="190">
        <v>13</v>
      </c>
      <c r="F43" s="47" t="s">
        <v>3066</v>
      </c>
    </row>
    <row r="44" spans="1:6" hidden="1">
      <c r="A44" s="47">
        <v>53</v>
      </c>
      <c r="B44" s="47" t="s">
        <v>1322</v>
      </c>
      <c r="C44" s="45" t="s">
        <v>1730</v>
      </c>
      <c r="D44" s="190">
        <v>8</v>
      </c>
      <c r="E44" s="190">
        <v>41</v>
      </c>
      <c r="F44" s="47" t="s">
        <v>3066</v>
      </c>
    </row>
    <row r="45" spans="1:6" hidden="1">
      <c r="A45" s="47">
        <v>55</v>
      </c>
      <c r="B45" s="47" t="s">
        <v>1366</v>
      </c>
      <c r="C45" s="45" t="s">
        <v>1731</v>
      </c>
      <c r="D45" s="190">
        <v>3</v>
      </c>
      <c r="E45" s="190">
        <v>13</v>
      </c>
      <c r="F45" s="47" t="s">
        <v>3066</v>
      </c>
    </row>
    <row r="46" spans="1:6" hidden="1">
      <c r="A46" s="47">
        <v>56</v>
      </c>
      <c r="B46" s="47" t="s">
        <v>639</v>
      </c>
      <c r="C46" s="45" t="s">
        <v>1732</v>
      </c>
      <c r="D46" s="190">
        <v>7</v>
      </c>
      <c r="E46" s="190">
        <v>33</v>
      </c>
      <c r="F46" s="47" t="s">
        <v>3066</v>
      </c>
    </row>
    <row r="47" spans="1:6" hidden="1">
      <c r="A47" s="47">
        <v>57</v>
      </c>
      <c r="B47" s="47" t="s">
        <v>868</v>
      </c>
      <c r="C47" s="45" t="s">
        <v>1733</v>
      </c>
      <c r="D47" s="190">
        <v>9</v>
      </c>
      <c r="E47" s="190">
        <v>38</v>
      </c>
      <c r="F47" s="47" t="s">
        <v>3066</v>
      </c>
    </row>
    <row r="48" spans="1:6" hidden="1">
      <c r="A48" s="47">
        <v>58</v>
      </c>
      <c r="B48" s="47" t="s">
        <v>699</v>
      </c>
      <c r="C48" s="45" t="s">
        <v>1734</v>
      </c>
      <c r="D48" s="190">
        <v>5</v>
      </c>
      <c r="E48" s="190">
        <v>25</v>
      </c>
      <c r="F48" s="47" t="s">
        <v>3066</v>
      </c>
    </row>
    <row r="49" spans="1:6" hidden="1">
      <c r="A49" s="47">
        <v>59</v>
      </c>
      <c r="B49" s="47" t="s">
        <v>938</v>
      </c>
      <c r="C49" s="45" t="s">
        <v>1735</v>
      </c>
      <c r="D49" s="190">
        <v>7</v>
      </c>
      <c r="E49" s="190">
        <v>36</v>
      </c>
      <c r="F49" s="47" t="s">
        <v>3066</v>
      </c>
    </row>
    <row r="50" spans="1:6" hidden="1">
      <c r="A50" s="47">
        <v>60</v>
      </c>
      <c r="B50" s="47" t="s">
        <v>510</v>
      </c>
      <c r="C50" s="45" t="s">
        <v>1736</v>
      </c>
      <c r="D50" s="190">
        <v>10</v>
      </c>
      <c r="E50" s="190">
        <v>41</v>
      </c>
      <c r="F50" s="47" t="s">
        <v>3066</v>
      </c>
    </row>
    <row r="51" spans="1:6" hidden="1">
      <c r="A51" s="47">
        <v>61</v>
      </c>
      <c r="B51" s="47" t="s">
        <v>1573</v>
      </c>
      <c r="C51" s="45" t="s">
        <v>1737</v>
      </c>
      <c r="D51" s="190">
        <v>8</v>
      </c>
      <c r="E51" s="190">
        <v>31</v>
      </c>
      <c r="F51" s="47" t="s">
        <v>3066</v>
      </c>
    </row>
    <row r="52" spans="1:6" hidden="1">
      <c r="A52" s="47">
        <v>62</v>
      </c>
      <c r="B52" s="47" t="s">
        <v>1593</v>
      </c>
      <c r="C52" s="45" t="s">
        <v>1738</v>
      </c>
      <c r="D52" s="190">
        <v>9</v>
      </c>
      <c r="E52" s="190">
        <v>38</v>
      </c>
      <c r="F52" s="47" t="s">
        <v>3066</v>
      </c>
    </row>
    <row r="53" spans="1:6" hidden="1">
      <c r="A53" s="47">
        <v>63</v>
      </c>
      <c r="B53" s="47" t="s">
        <v>1536</v>
      </c>
      <c r="C53" s="45" t="s">
        <v>1739</v>
      </c>
      <c r="D53" s="190">
        <v>8</v>
      </c>
      <c r="E53" s="190">
        <v>34</v>
      </c>
      <c r="F53" s="47" t="s">
        <v>3066</v>
      </c>
    </row>
    <row r="54" spans="1:6" hidden="1">
      <c r="A54" s="47">
        <v>64</v>
      </c>
      <c r="B54" s="47" t="s">
        <v>1081</v>
      </c>
      <c r="C54" s="45" t="s">
        <v>1740</v>
      </c>
      <c r="D54" s="190">
        <v>9</v>
      </c>
      <c r="E54" s="190">
        <v>31</v>
      </c>
      <c r="F54" s="47" t="s">
        <v>3066</v>
      </c>
    </row>
    <row r="55" spans="1:6" hidden="1">
      <c r="A55" s="47">
        <v>65</v>
      </c>
      <c r="B55" s="47" t="s">
        <v>647</v>
      </c>
      <c r="C55" s="45" t="s">
        <v>1741</v>
      </c>
      <c r="D55" s="190">
        <v>2</v>
      </c>
      <c r="E55" s="190">
        <v>18</v>
      </c>
      <c r="F55" s="47" t="s">
        <v>3066</v>
      </c>
    </row>
    <row r="56" spans="1:6" hidden="1">
      <c r="A56" s="47">
        <v>67</v>
      </c>
      <c r="B56" s="47" t="s">
        <v>1466</v>
      </c>
      <c r="C56" s="45" t="s">
        <v>1742</v>
      </c>
      <c r="D56" s="190">
        <v>7</v>
      </c>
      <c r="E56" s="190">
        <v>23</v>
      </c>
      <c r="F56" s="47" t="s">
        <v>3066</v>
      </c>
    </row>
    <row r="57" spans="1:6" hidden="1">
      <c r="A57" s="47">
        <v>69</v>
      </c>
      <c r="B57" s="47" t="s">
        <v>783</v>
      </c>
      <c r="C57" s="45" t="s">
        <v>1743</v>
      </c>
      <c r="D57" s="190">
        <v>3</v>
      </c>
      <c r="E57" s="190">
        <v>16</v>
      </c>
      <c r="F57" s="47" t="s">
        <v>3066</v>
      </c>
    </row>
    <row r="58" spans="1:6" hidden="1">
      <c r="A58" s="47">
        <v>70</v>
      </c>
      <c r="B58" s="47" t="s">
        <v>802</v>
      </c>
      <c r="C58" s="45" t="s">
        <v>1744</v>
      </c>
      <c r="D58" s="190">
        <v>7</v>
      </c>
      <c r="E58" s="190">
        <v>33</v>
      </c>
      <c r="F58" s="47" t="s">
        <v>3066</v>
      </c>
    </row>
    <row r="59" spans="1:6" hidden="1">
      <c r="A59" s="47">
        <v>71</v>
      </c>
      <c r="B59" s="47" t="s">
        <v>1469</v>
      </c>
      <c r="C59" s="45" t="s">
        <v>1745</v>
      </c>
      <c r="D59" s="190">
        <v>5</v>
      </c>
      <c r="E59" s="190">
        <v>28</v>
      </c>
      <c r="F59" s="47" t="s">
        <v>3066</v>
      </c>
    </row>
    <row r="60" spans="1:6" hidden="1">
      <c r="A60" s="47">
        <v>72</v>
      </c>
      <c r="B60" s="47" t="s">
        <v>1049</v>
      </c>
      <c r="C60" s="45" t="s">
        <v>1746</v>
      </c>
      <c r="D60" s="190">
        <v>4</v>
      </c>
      <c r="E60" s="190">
        <v>19</v>
      </c>
      <c r="F60" s="47" t="s">
        <v>3066</v>
      </c>
    </row>
    <row r="61" spans="1:6" hidden="1">
      <c r="A61" s="47">
        <v>73</v>
      </c>
      <c r="B61" s="47" t="s">
        <v>1511</v>
      </c>
      <c r="C61" s="45" t="s">
        <v>1747</v>
      </c>
      <c r="D61" s="190">
        <v>4</v>
      </c>
      <c r="E61" s="190">
        <v>32</v>
      </c>
      <c r="F61" s="47" t="s">
        <v>3066</v>
      </c>
    </row>
    <row r="62" spans="1:6" hidden="1">
      <c r="A62" s="47">
        <v>74</v>
      </c>
      <c r="B62" s="47" t="s">
        <v>1588</v>
      </c>
      <c r="C62" s="45" t="s">
        <v>1748</v>
      </c>
      <c r="D62" s="190">
        <v>9</v>
      </c>
      <c r="E62" s="190">
        <v>45</v>
      </c>
      <c r="F62" s="47" t="s">
        <v>3066</v>
      </c>
    </row>
    <row r="63" spans="1:6" hidden="1">
      <c r="A63" s="47">
        <v>75</v>
      </c>
      <c r="B63" s="47" t="s">
        <v>1010</v>
      </c>
      <c r="C63" s="45" t="s">
        <v>1749</v>
      </c>
      <c r="D63" s="190">
        <v>4</v>
      </c>
      <c r="E63" s="190">
        <v>16</v>
      </c>
      <c r="F63" s="47" t="s">
        <v>3066</v>
      </c>
    </row>
    <row r="64" spans="1:6" hidden="1">
      <c r="A64" s="47">
        <v>76</v>
      </c>
      <c r="B64" s="47" t="s">
        <v>1099</v>
      </c>
      <c r="C64" s="45" t="s">
        <v>1750</v>
      </c>
      <c r="D64" s="190">
        <v>5</v>
      </c>
      <c r="E64" s="190">
        <v>28</v>
      </c>
      <c r="F64" s="47" t="s">
        <v>3066</v>
      </c>
    </row>
    <row r="65" spans="1:6" hidden="1">
      <c r="A65" s="47">
        <v>77</v>
      </c>
      <c r="B65" s="47" t="s">
        <v>1190</v>
      </c>
      <c r="C65" s="45" t="s">
        <v>1751</v>
      </c>
      <c r="D65" s="190">
        <v>2</v>
      </c>
      <c r="E65" s="190">
        <v>15</v>
      </c>
      <c r="F65" s="47" t="s">
        <v>3066</v>
      </c>
    </row>
    <row r="66" spans="1:6" hidden="1">
      <c r="A66" s="47">
        <v>78</v>
      </c>
      <c r="B66" s="47" t="s">
        <v>1035</v>
      </c>
      <c r="C66" s="45" t="s">
        <v>1752</v>
      </c>
      <c r="D66" s="190">
        <v>3</v>
      </c>
      <c r="E66" s="190">
        <v>15</v>
      </c>
      <c r="F66" s="47" t="s">
        <v>3066</v>
      </c>
    </row>
    <row r="67" spans="1:6" hidden="1">
      <c r="A67" s="47">
        <v>79</v>
      </c>
      <c r="B67" s="47" t="s">
        <v>1363</v>
      </c>
      <c r="C67" s="45" t="s">
        <v>1753</v>
      </c>
      <c r="D67" s="190">
        <v>6</v>
      </c>
      <c r="E67" s="190">
        <v>23</v>
      </c>
      <c r="F67" s="47" t="s">
        <v>3066</v>
      </c>
    </row>
    <row r="68" spans="1:6" hidden="1">
      <c r="A68" s="47">
        <v>80</v>
      </c>
      <c r="B68" s="47" t="s">
        <v>715</v>
      </c>
      <c r="C68" s="45" t="s">
        <v>1754</v>
      </c>
      <c r="D68" s="190">
        <v>8</v>
      </c>
      <c r="E68" s="190">
        <v>37</v>
      </c>
      <c r="F68" s="47" t="s">
        <v>3066</v>
      </c>
    </row>
    <row r="69" spans="1:6">
      <c r="A69" s="187">
        <v>81</v>
      </c>
      <c r="B69" s="64" t="s">
        <v>1165</v>
      </c>
      <c r="C69" s="188" t="s">
        <v>1755</v>
      </c>
      <c r="D69" s="192">
        <v>5</v>
      </c>
      <c r="E69" s="192">
        <v>19</v>
      </c>
      <c r="F69" s="64" t="s">
        <v>3067</v>
      </c>
    </row>
    <row r="70" spans="1:6" hidden="1">
      <c r="A70" s="47">
        <v>82</v>
      </c>
      <c r="B70" s="47" t="s">
        <v>816</v>
      </c>
      <c r="C70" s="45" t="s">
        <v>1756</v>
      </c>
      <c r="D70" s="190">
        <v>9</v>
      </c>
      <c r="E70" s="190">
        <v>38</v>
      </c>
      <c r="F70" s="47" t="s">
        <v>3066</v>
      </c>
    </row>
    <row r="71" spans="1:6" hidden="1">
      <c r="A71" s="47">
        <v>83</v>
      </c>
      <c r="B71" s="47" t="s">
        <v>1197</v>
      </c>
      <c r="C71" s="45" t="s">
        <v>1757</v>
      </c>
      <c r="D71" s="190">
        <v>9</v>
      </c>
      <c r="E71" s="190">
        <v>34</v>
      </c>
      <c r="F71" s="47" t="s">
        <v>3066</v>
      </c>
    </row>
    <row r="72" spans="1:6" hidden="1">
      <c r="A72" s="47">
        <v>84</v>
      </c>
      <c r="B72" s="47" t="s">
        <v>1227</v>
      </c>
      <c r="C72" s="45" t="s">
        <v>1758</v>
      </c>
      <c r="D72" s="190">
        <v>6</v>
      </c>
      <c r="E72" s="190">
        <v>25</v>
      </c>
      <c r="F72" s="47" t="s">
        <v>3066</v>
      </c>
    </row>
    <row r="73" spans="1:6">
      <c r="A73" s="187">
        <v>86</v>
      </c>
      <c r="B73" s="64" t="s">
        <v>671</v>
      </c>
      <c r="C73" s="188" t="s">
        <v>1759</v>
      </c>
      <c r="D73" s="192">
        <v>8</v>
      </c>
      <c r="E73" s="192">
        <v>30</v>
      </c>
      <c r="F73" s="64" t="s">
        <v>3067</v>
      </c>
    </row>
    <row r="74" spans="1:6" hidden="1">
      <c r="A74" s="47">
        <v>87</v>
      </c>
      <c r="B74" s="47" t="s">
        <v>995</v>
      </c>
      <c r="C74" s="45" t="s">
        <v>1760</v>
      </c>
      <c r="D74" s="190">
        <v>8</v>
      </c>
      <c r="E74" s="190">
        <v>32</v>
      </c>
      <c r="F74" s="47" t="s">
        <v>3066</v>
      </c>
    </row>
    <row r="75" spans="1:6" hidden="1">
      <c r="A75" s="47">
        <v>88</v>
      </c>
      <c r="B75" s="47" t="s">
        <v>1237</v>
      </c>
      <c r="C75" s="45" t="s">
        <v>1761</v>
      </c>
      <c r="D75" s="190">
        <v>5</v>
      </c>
      <c r="E75" s="190">
        <v>19</v>
      </c>
      <c r="F75" s="47" t="s">
        <v>3066</v>
      </c>
    </row>
    <row r="76" spans="1:6" hidden="1">
      <c r="A76" s="47">
        <v>89</v>
      </c>
      <c r="B76" s="47" t="s">
        <v>1316</v>
      </c>
      <c r="C76" s="45" t="s">
        <v>1762</v>
      </c>
      <c r="D76" s="190">
        <v>6</v>
      </c>
      <c r="E76" s="190">
        <v>32</v>
      </c>
      <c r="F76" s="47" t="s">
        <v>3066</v>
      </c>
    </row>
    <row r="77" spans="1:6" hidden="1">
      <c r="A77" s="47">
        <v>91</v>
      </c>
      <c r="B77" s="47" t="s">
        <v>495</v>
      </c>
      <c r="C77" s="45" t="s">
        <v>1763</v>
      </c>
      <c r="D77" s="190">
        <v>5</v>
      </c>
      <c r="E77" s="190">
        <v>24</v>
      </c>
      <c r="F77" s="47" t="s">
        <v>3066</v>
      </c>
    </row>
    <row r="78" spans="1:6" hidden="1">
      <c r="A78" s="47">
        <v>92</v>
      </c>
      <c r="B78" s="47" t="s">
        <v>521</v>
      </c>
      <c r="C78" s="45" t="s">
        <v>1764</v>
      </c>
      <c r="D78" s="190">
        <v>6</v>
      </c>
      <c r="E78" s="190">
        <v>34</v>
      </c>
      <c r="F78" s="47" t="s">
        <v>3066</v>
      </c>
    </row>
    <row r="79" spans="1:6">
      <c r="A79" s="187">
        <v>93</v>
      </c>
      <c r="B79" s="64" t="s">
        <v>1425</v>
      </c>
      <c r="C79" s="188" t="s">
        <v>1765</v>
      </c>
      <c r="D79" s="192">
        <v>6</v>
      </c>
      <c r="E79" s="192">
        <v>30</v>
      </c>
      <c r="F79" s="64" t="s">
        <v>3067</v>
      </c>
    </row>
    <row r="80" spans="1:6" hidden="1">
      <c r="A80" s="47">
        <v>95</v>
      </c>
      <c r="B80" s="47" t="s">
        <v>1136</v>
      </c>
      <c r="C80" s="45" t="s">
        <v>1766</v>
      </c>
      <c r="D80" s="190">
        <v>7</v>
      </c>
      <c r="E80" s="190">
        <v>30</v>
      </c>
      <c r="F80" s="47" t="s">
        <v>3066</v>
      </c>
    </row>
    <row r="81" spans="1:6" hidden="1">
      <c r="A81" s="47">
        <v>96</v>
      </c>
      <c r="B81" s="47" t="s">
        <v>1541</v>
      </c>
      <c r="C81" s="45" t="s">
        <v>1767</v>
      </c>
      <c r="D81" s="190">
        <v>5</v>
      </c>
      <c r="E81" s="190">
        <v>21</v>
      </c>
      <c r="F81" s="47" t="s">
        <v>3066</v>
      </c>
    </row>
    <row r="82" spans="1:6" hidden="1">
      <c r="A82" s="47">
        <v>97</v>
      </c>
      <c r="B82" s="47" t="s">
        <v>1520</v>
      </c>
      <c r="C82" s="45" t="s">
        <v>1768</v>
      </c>
      <c r="D82" s="190">
        <v>9</v>
      </c>
      <c r="E82" s="190">
        <v>26</v>
      </c>
      <c r="F82" s="47" t="s">
        <v>3066</v>
      </c>
    </row>
    <row r="83" spans="1:6" hidden="1">
      <c r="A83" s="47">
        <v>99</v>
      </c>
      <c r="B83" s="47" t="s">
        <v>1415</v>
      </c>
      <c r="C83" s="45" t="s">
        <v>1769</v>
      </c>
      <c r="D83" s="190">
        <v>3</v>
      </c>
      <c r="E83" s="190">
        <v>14</v>
      </c>
      <c r="F83" s="47" t="s">
        <v>3066</v>
      </c>
    </row>
    <row r="84" spans="1:6" hidden="1">
      <c r="A84" s="47">
        <v>100</v>
      </c>
      <c r="B84" s="47" t="s">
        <v>980</v>
      </c>
      <c r="C84" s="45" t="s">
        <v>1770</v>
      </c>
      <c r="D84" s="190">
        <v>7</v>
      </c>
      <c r="E84" s="190">
        <v>27</v>
      </c>
      <c r="F84" s="47" t="s">
        <v>3066</v>
      </c>
    </row>
    <row r="85" spans="1:6" hidden="1">
      <c r="A85" s="47">
        <v>101</v>
      </c>
      <c r="B85" s="47" t="s">
        <v>1117</v>
      </c>
      <c r="C85" s="45" t="s">
        <v>1771</v>
      </c>
      <c r="D85" s="190">
        <v>3</v>
      </c>
      <c r="E85" s="190">
        <v>13</v>
      </c>
      <c r="F85" s="47" t="s">
        <v>3066</v>
      </c>
    </row>
    <row r="86" spans="1:6" hidden="1">
      <c r="A86" s="47">
        <v>102</v>
      </c>
      <c r="B86" s="47" t="s">
        <v>1244</v>
      </c>
      <c r="C86" s="45" t="s">
        <v>1772</v>
      </c>
      <c r="D86" s="190">
        <v>8</v>
      </c>
      <c r="E86" s="190">
        <v>35</v>
      </c>
      <c r="F86" s="47" t="s">
        <v>3066</v>
      </c>
    </row>
    <row r="87" spans="1:6">
      <c r="A87" s="187">
        <v>111</v>
      </c>
      <c r="B87" s="64" t="s">
        <v>823</v>
      </c>
      <c r="C87" s="188" t="s">
        <v>1773</v>
      </c>
      <c r="D87" s="192">
        <v>6</v>
      </c>
      <c r="E87" s="192">
        <v>25</v>
      </c>
      <c r="F87" s="64" t="s">
        <v>3067</v>
      </c>
    </row>
    <row r="88" spans="1:6" hidden="1">
      <c r="A88" s="47">
        <v>112</v>
      </c>
      <c r="B88" s="47" t="s">
        <v>1644</v>
      </c>
      <c r="C88" s="45" t="s">
        <v>1774</v>
      </c>
      <c r="D88" s="190">
        <v>4</v>
      </c>
      <c r="E88" s="190">
        <v>18</v>
      </c>
      <c r="F88" s="47" t="s">
        <v>3066</v>
      </c>
    </row>
    <row r="89" spans="1:6" hidden="1">
      <c r="A89" s="47">
        <v>113</v>
      </c>
      <c r="B89" s="47" t="s">
        <v>676</v>
      </c>
      <c r="C89" s="45" t="s">
        <v>1775</v>
      </c>
      <c r="D89" s="190">
        <v>6</v>
      </c>
      <c r="E89" s="190">
        <v>21</v>
      </c>
      <c r="F89" s="47" t="s">
        <v>3066</v>
      </c>
    </row>
    <row r="90" spans="1:6" hidden="1">
      <c r="A90" s="47">
        <v>114</v>
      </c>
      <c r="B90" s="47" t="s">
        <v>1489</v>
      </c>
      <c r="C90" s="45" t="s">
        <v>1776</v>
      </c>
      <c r="D90" s="190">
        <v>3</v>
      </c>
      <c r="E90" s="190">
        <v>14</v>
      </c>
      <c r="F90" s="47" t="s">
        <v>3066</v>
      </c>
    </row>
    <row r="91" spans="1:6" hidden="1">
      <c r="A91" s="47">
        <v>116</v>
      </c>
      <c r="B91" s="47" t="s">
        <v>1617</v>
      </c>
      <c r="C91" s="45" t="s">
        <v>1777</v>
      </c>
      <c r="D91" s="190">
        <v>3</v>
      </c>
      <c r="E91" s="190">
        <v>12</v>
      </c>
      <c r="F91" s="47" t="s">
        <v>3066</v>
      </c>
    </row>
    <row r="92" spans="1:6" hidden="1">
      <c r="A92" s="47">
        <v>117</v>
      </c>
      <c r="B92" s="47" t="s">
        <v>1388</v>
      </c>
      <c r="C92" s="45" t="s">
        <v>1778</v>
      </c>
      <c r="D92" s="190">
        <v>4</v>
      </c>
      <c r="E92" s="190">
        <v>17</v>
      </c>
      <c r="F92" s="47" t="s">
        <v>3066</v>
      </c>
    </row>
    <row r="93" spans="1:6" hidden="1">
      <c r="A93" s="47">
        <v>118</v>
      </c>
      <c r="B93" s="47" t="s">
        <v>413</v>
      </c>
      <c r="C93" s="45" t="s">
        <v>1779</v>
      </c>
      <c r="D93" s="190">
        <v>5</v>
      </c>
      <c r="E93" s="190">
        <v>17</v>
      </c>
      <c r="F93" s="47" t="s">
        <v>3066</v>
      </c>
    </row>
    <row r="94" spans="1:6" hidden="1">
      <c r="A94" s="47">
        <v>121</v>
      </c>
      <c r="B94" s="47" t="s">
        <v>1267</v>
      </c>
      <c r="C94" s="45" t="s">
        <v>1780</v>
      </c>
      <c r="D94" s="190">
        <v>4</v>
      </c>
      <c r="E94" s="190">
        <v>20</v>
      </c>
      <c r="F94" s="47" t="s">
        <v>3066</v>
      </c>
    </row>
    <row r="95" spans="1:6" hidden="1">
      <c r="A95" s="47">
        <v>122</v>
      </c>
      <c r="B95" s="47" t="s">
        <v>1106</v>
      </c>
      <c r="C95" s="45" t="s">
        <v>1781</v>
      </c>
      <c r="D95" s="190">
        <v>4</v>
      </c>
      <c r="E95" s="190">
        <v>17</v>
      </c>
      <c r="F95" s="47" t="s">
        <v>3066</v>
      </c>
    </row>
    <row r="96" spans="1:6" hidden="1">
      <c r="A96" s="47">
        <v>123</v>
      </c>
      <c r="B96" s="47" t="s">
        <v>759</v>
      </c>
      <c r="C96" s="45" t="s">
        <v>1782</v>
      </c>
      <c r="D96" s="190">
        <v>4</v>
      </c>
      <c r="E96" s="190">
        <v>17</v>
      </c>
      <c r="F96" s="47" t="s">
        <v>3066</v>
      </c>
    </row>
    <row r="97" spans="1:6" hidden="1">
      <c r="A97" s="47">
        <v>127</v>
      </c>
      <c r="B97" s="47" t="s">
        <v>1646</v>
      </c>
      <c r="C97" s="45" t="s">
        <v>1783</v>
      </c>
      <c r="D97" s="194">
        <v>0</v>
      </c>
      <c r="E97" s="190">
        <v>1</v>
      </c>
      <c r="F97" s="47" t="s">
        <v>3066</v>
      </c>
    </row>
    <row r="98" spans="1:6" hidden="1">
      <c r="A98" s="47">
        <v>131</v>
      </c>
      <c r="B98" s="47" t="s">
        <v>1547</v>
      </c>
      <c r="C98" s="45" t="s">
        <v>1784</v>
      </c>
      <c r="D98" s="190">
        <v>4</v>
      </c>
      <c r="E98" s="190">
        <v>25</v>
      </c>
      <c r="F98" s="47" t="s">
        <v>3066</v>
      </c>
    </row>
    <row r="99" spans="1:6">
      <c r="A99" s="187">
        <v>134</v>
      </c>
      <c r="B99" s="64" t="s">
        <v>720</v>
      </c>
      <c r="C99" s="188" t="s">
        <v>1785</v>
      </c>
      <c r="D99" s="192">
        <v>6</v>
      </c>
      <c r="E99" s="192">
        <v>23</v>
      </c>
      <c r="F99" s="64" t="s">
        <v>3067</v>
      </c>
    </row>
    <row r="100" spans="1:6" hidden="1">
      <c r="A100" s="47">
        <v>135</v>
      </c>
      <c r="B100" s="47" t="s">
        <v>1406</v>
      </c>
      <c r="C100" s="45" t="s">
        <v>1786</v>
      </c>
      <c r="D100" s="190">
        <v>4</v>
      </c>
      <c r="E100" s="190">
        <v>20</v>
      </c>
      <c r="F100" s="47" t="s">
        <v>3066</v>
      </c>
    </row>
    <row r="101" spans="1:6" hidden="1">
      <c r="A101" s="47">
        <v>136</v>
      </c>
      <c r="B101" s="47" t="s">
        <v>954</v>
      </c>
      <c r="C101" s="45" t="s">
        <v>1787</v>
      </c>
      <c r="D101" s="190">
        <v>5</v>
      </c>
      <c r="E101" s="190">
        <v>20</v>
      </c>
      <c r="F101" s="47" t="s">
        <v>3066</v>
      </c>
    </row>
    <row r="102" spans="1:6" hidden="1">
      <c r="A102" s="47">
        <v>138</v>
      </c>
      <c r="B102" s="47" t="s">
        <v>615</v>
      </c>
      <c r="C102" s="45" t="s">
        <v>1788</v>
      </c>
      <c r="D102" s="190">
        <v>3</v>
      </c>
      <c r="E102" s="190">
        <v>16</v>
      </c>
      <c r="F102" s="47" t="s">
        <v>3066</v>
      </c>
    </row>
    <row r="103" spans="1:6" hidden="1">
      <c r="A103" s="47">
        <v>139</v>
      </c>
      <c r="B103" s="47" t="s">
        <v>1076</v>
      </c>
      <c r="C103" s="45" t="s">
        <v>1789</v>
      </c>
      <c r="D103" s="190">
        <v>6</v>
      </c>
      <c r="E103" s="190">
        <v>24</v>
      </c>
      <c r="F103" s="47" t="s">
        <v>3066</v>
      </c>
    </row>
    <row r="104" spans="1:6" hidden="1">
      <c r="A104" s="47">
        <v>141</v>
      </c>
      <c r="B104" s="47" t="s">
        <v>1615</v>
      </c>
      <c r="C104" s="45" t="s">
        <v>1790</v>
      </c>
      <c r="D104" s="190">
        <v>4</v>
      </c>
      <c r="E104" s="190">
        <v>17</v>
      </c>
      <c r="F104" s="47" t="s">
        <v>3066</v>
      </c>
    </row>
    <row r="105" spans="1:6" hidden="1">
      <c r="A105" s="47">
        <v>145</v>
      </c>
      <c r="B105" s="47" t="s">
        <v>1234</v>
      </c>
      <c r="C105" s="45" t="s">
        <v>1791</v>
      </c>
      <c r="D105" s="190">
        <v>7</v>
      </c>
      <c r="E105" s="190">
        <v>27</v>
      </c>
      <c r="F105" s="47" t="s">
        <v>3066</v>
      </c>
    </row>
    <row r="106" spans="1:6" hidden="1">
      <c r="A106" s="47">
        <v>149</v>
      </c>
      <c r="B106" s="47" t="s">
        <v>1319</v>
      </c>
      <c r="C106" s="45" t="s">
        <v>1792</v>
      </c>
      <c r="D106" s="190">
        <v>7</v>
      </c>
      <c r="E106" s="190">
        <v>30</v>
      </c>
      <c r="F106" s="47" t="s">
        <v>3066</v>
      </c>
    </row>
    <row r="107" spans="1:6" hidden="1">
      <c r="A107" s="47">
        <v>153</v>
      </c>
      <c r="B107" s="47" t="s">
        <v>1503</v>
      </c>
      <c r="C107" s="45" t="s">
        <v>1793</v>
      </c>
      <c r="D107" s="190">
        <v>3</v>
      </c>
      <c r="E107" s="190">
        <v>11</v>
      </c>
      <c r="F107" s="47" t="s">
        <v>3066</v>
      </c>
    </row>
    <row r="108" spans="1:6" hidden="1">
      <c r="A108" s="47">
        <v>162</v>
      </c>
      <c r="B108" s="47" t="s">
        <v>1287</v>
      </c>
      <c r="C108" s="45" t="s">
        <v>1794</v>
      </c>
      <c r="D108" s="190">
        <v>2</v>
      </c>
      <c r="E108" s="190">
        <v>15</v>
      </c>
      <c r="F108" s="47" t="s">
        <v>3066</v>
      </c>
    </row>
    <row r="109" spans="1:6" hidden="1">
      <c r="A109" s="47">
        <v>163</v>
      </c>
      <c r="B109" s="47" t="s">
        <v>1667</v>
      </c>
      <c r="C109" s="45" t="s">
        <v>1795</v>
      </c>
      <c r="D109" s="190">
        <v>5</v>
      </c>
      <c r="E109" s="190">
        <v>20</v>
      </c>
      <c r="F109" s="47" t="s">
        <v>3066</v>
      </c>
    </row>
    <row r="110" spans="1:6" hidden="1">
      <c r="A110" s="47">
        <v>165</v>
      </c>
      <c r="B110" s="47" t="s">
        <v>534</v>
      </c>
      <c r="C110" s="45" t="s">
        <v>1796</v>
      </c>
      <c r="D110" s="190">
        <v>5</v>
      </c>
      <c r="E110" s="190">
        <v>24</v>
      </c>
      <c r="F110" s="47" t="s">
        <v>3066</v>
      </c>
    </row>
    <row r="111" spans="1:6" hidden="1">
      <c r="A111" s="47">
        <v>166</v>
      </c>
      <c r="B111" s="47" t="s">
        <v>683</v>
      </c>
      <c r="C111" s="45" t="s">
        <v>1797</v>
      </c>
      <c r="D111" s="190">
        <v>5</v>
      </c>
      <c r="E111" s="190">
        <v>24</v>
      </c>
      <c r="F111" s="47" t="s">
        <v>3066</v>
      </c>
    </row>
    <row r="112" spans="1:6" hidden="1">
      <c r="A112" s="47">
        <v>167</v>
      </c>
      <c r="B112" s="47" t="s">
        <v>1385</v>
      </c>
      <c r="C112" s="45" t="s">
        <v>1798</v>
      </c>
      <c r="D112" s="190">
        <v>4</v>
      </c>
      <c r="E112" s="190">
        <v>15</v>
      </c>
      <c r="F112" s="47" t="s">
        <v>3066</v>
      </c>
    </row>
    <row r="113" spans="1:6" hidden="1">
      <c r="A113" s="47">
        <v>168</v>
      </c>
      <c r="B113" s="47" t="s">
        <v>1059</v>
      </c>
      <c r="C113" s="45" t="s">
        <v>1799</v>
      </c>
      <c r="D113" s="190">
        <v>1</v>
      </c>
      <c r="E113" s="190">
        <v>13</v>
      </c>
      <c r="F113" s="47" t="s">
        <v>3066</v>
      </c>
    </row>
    <row r="114" spans="1:6" hidden="1">
      <c r="A114" s="47">
        <v>169</v>
      </c>
      <c r="B114" s="47" t="s">
        <v>1148</v>
      </c>
      <c r="C114" s="45" t="s">
        <v>1800</v>
      </c>
      <c r="D114" s="190">
        <v>4</v>
      </c>
      <c r="E114" s="190">
        <v>18</v>
      </c>
      <c r="F114" s="47" t="s">
        <v>3066</v>
      </c>
    </row>
    <row r="115" spans="1:6" hidden="1">
      <c r="A115" s="47">
        <v>170</v>
      </c>
      <c r="B115" s="47" t="s">
        <v>1515</v>
      </c>
      <c r="C115" s="45" t="s">
        <v>1801</v>
      </c>
      <c r="D115" s="190">
        <v>7</v>
      </c>
      <c r="E115" s="190">
        <v>28</v>
      </c>
      <c r="F115" s="47" t="s">
        <v>3066</v>
      </c>
    </row>
    <row r="116" spans="1:6" hidden="1">
      <c r="A116" s="47">
        <v>172</v>
      </c>
      <c r="B116" s="47" t="s">
        <v>1293</v>
      </c>
      <c r="C116" s="45" t="s">
        <v>1802</v>
      </c>
      <c r="D116" s="190">
        <v>6</v>
      </c>
      <c r="E116" s="190">
        <v>27</v>
      </c>
      <c r="F116" s="47" t="s">
        <v>3066</v>
      </c>
    </row>
    <row r="117" spans="1:6" hidden="1">
      <c r="A117" s="47">
        <v>180</v>
      </c>
      <c r="B117" s="47" t="s">
        <v>255</v>
      </c>
      <c r="C117" s="45" t="s">
        <v>257</v>
      </c>
      <c r="D117" s="190">
        <v>2</v>
      </c>
      <c r="E117" s="190">
        <v>17</v>
      </c>
      <c r="F117" s="47" t="s">
        <v>3066</v>
      </c>
    </row>
    <row r="118" spans="1:6" hidden="1">
      <c r="A118" s="47">
        <v>182</v>
      </c>
      <c r="B118" s="47" t="s">
        <v>1654</v>
      </c>
      <c r="C118" s="45" t="s">
        <v>1803</v>
      </c>
      <c r="D118" s="190">
        <v>2</v>
      </c>
      <c r="E118" s="190">
        <v>13</v>
      </c>
      <c r="F118" s="47" t="s">
        <v>3066</v>
      </c>
    </row>
    <row r="119" spans="1:6" hidden="1">
      <c r="A119" s="47">
        <v>186</v>
      </c>
      <c r="B119" s="47" t="s">
        <v>1112</v>
      </c>
      <c r="C119" s="45" t="s">
        <v>1804</v>
      </c>
      <c r="D119" s="190">
        <v>4</v>
      </c>
      <c r="E119" s="190">
        <v>20</v>
      </c>
      <c r="F119" s="47" t="s">
        <v>3066</v>
      </c>
    </row>
    <row r="120" spans="1:6" hidden="1">
      <c r="A120" s="47">
        <v>194</v>
      </c>
      <c r="B120" s="47" t="s">
        <v>1312</v>
      </c>
      <c r="C120" s="45" t="s">
        <v>1805</v>
      </c>
      <c r="D120" s="190">
        <v>3</v>
      </c>
      <c r="E120" s="190">
        <v>16</v>
      </c>
      <c r="F120" s="47" t="s">
        <v>3066</v>
      </c>
    </row>
    <row r="121" spans="1:6" hidden="1">
      <c r="A121" s="47">
        <v>197</v>
      </c>
      <c r="B121" s="47" t="s">
        <v>943</v>
      </c>
      <c r="C121" s="45" t="s">
        <v>1806</v>
      </c>
      <c r="D121" s="190">
        <v>3</v>
      </c>
      <c r="E121" s="190">
        <v>12</v>
      </c>
      <c r="F121" s="47" t="s">
        <v>3066</v>
      </c>
    </row>
    <row r="122" spans="1:6" hidden="1">
      <c r="A122" s="47">
        <v>221</v>
      </c>
      <c r="B122" s="47" t="s">
        <v>1506</v>
      </c>
      <c r="C122" s="45" t="s">
        <v>1807</v>
      </c>
      <c r="D122" s="190">
        <v>3</v>
      </c>
      <c r="E122" s="190">
        <v>14</v>
      </c>
      <c r="F122" s="47" t="s">
        <v>3066</v>
      </c>
    </row>
    <row r="123" spans="1:6" hidden="1">
      <c r="A123" s="47">
        <v>234</v>
      </c>
      <c r="B123" s="47" t="s">
        <v>1527</v>
      </c>
      <c r="C123" s="45" t="s">
        <v>1808</v>
      </c>
      <c r="D123" s="190">
        <v>3</v>
      </c>
      <c r="E123" s="190">
        <v>17</v>
      </c>
      <c r="F123" s="47" t="s">
        <v>3066</v>
      </c>
    </row>
    <row r="124" spans="1:6" hidden="1">
      <c r="A124" s="47">
        <v>241</v>
      </c>
      <c r="B124" s="47" t="s">
        <v>1403</v>
      </c>
      <c r="C124" s="45" t="s">
        <v>1809</v>
      </c>
      <c r="D124" s="190">
        <v>3</v>
      </c>
      <c r="E124" s="190">
        <v>13</v>
      </c>
      <c r="F124" s="47" t="s">
        <v>3066</v>
      </c>
    </row>
    <row r="125" spans="1:6" hidden="1">
      <c r="A125" s="47">
        <v>243</v>
      </c>
      <c r="B125" s="47" t="s">
        <v>588</v>
      </c>
      <c r="C125" s="45" t="s">
        <v>1810</v>
      </c>
      <c r="D125" s="190">
        <v>4</v>
      </c>
      <c r="E125" s="190">
        <v>24</v>
      </c>
      <c r="F125" s="47" t="s">
        <v>3066</v>
      </c>
    </row>
    <row r="126" spans="1:6" hidden="1">
      <c r="A126" s="47">
        <v>252</v>
      </c>
      <c r="B126" s="47" t="s">
        <v>958</v>
      </c>
      <c r="C126" s="45" t="s">
        <v>1811</v>
      </c>
      <c r="D126" s="190">
        <v>3</v>
      </c>
      <c r="E126" s="190">
        <v>16</v>
      </c>
      <c r="F126" s="47" t="s">
        <v>3066</v>
      </c>
    </row>
    <row r="127" spans="1:6" hidden="1">
      <c r="A127" s="47">
        <v>261</v>
      </c>
      <c r="B127" s="47" t="s">
        <v>1564</v>
      </c>
      <c r="C127" s="45" t="s">
        <v>1812</v>
      </c>
      <c r="D127" s="190">
        <v>5</v>
      </c>
      <c r="E127" s="190">
        <v>23</v>
      </c>
      <c r="F127" s="47" t="s">
        <v>3066</v>
      </c>
    </row>
    <row r="128" spans="1:6" hidden="1">
      <c r="A128" s="47">
        <v>267</v>
      </c>
      <c r="B128" s="47" t="s">
        <v>1257</v>
      </c>
      <c r="C128" s="45" t="s">
        <v>1813</v>
      </c>
      <c r="D128" s="190">
        <v>6</v>
      </c>
      <c r="E128" s="190">
        <v>36</v>
      </c>
      <c r="F128" s="47" t="s">
        <v>3066</v>
      </c>
    </row>
    <row r="129" spans="1:6" hidden="1">
      <c r="A129" s="47">
        <v>280</v>
      </c>
      <c r="B129" s="47" t="s">
        <v>1422</v>
      </c>
      <c r="C129" s="45" t="s">
        <v>1814</v>
      </c>
      <c r="D129" s="190">
        <v>4</v>
      </c>
      <c r="E129" s="190">
        <v>14</v>
      </c>
      <c r="F129" s="47" t="s">
        <v>3066</v>
      </c>
    </row>
    <row r="130" spans="1:6" hidden="1">
      <c r="A130" s="47">
        <v>308</v>
      </c>
      <c r="B130" s="47" t="s">
        <v>747</v>
      </c>
      <c r="C130" s="45" t="s">
        <v>1815</v>
      </c>
      <c r="D130" s="190">
        <v>3</v>
      </c>
      <c r="E130" s="190">
        <v>13</v>
      </c>
      <c r="F130" s="47" t="s">
        <v>3066</v>
      </c>
    </row>
    <row r="131" spans="1:6" hidden="1">
      <c r="A131" s="47">
        <v>309</v>
      </c>
      <c r="B131" s="47" t="s">
        <v>951</v>
      </c>
      <c r="C131" s="45" t="s">
        <v>1816</v>
      </c>
      <c r="D131" s="190">
        <v>2</v>
      </c>
      <c r="E131" s="190">
        <v>10</v>
      </c>
      <c r="F131" s="47" t="s">
        <v>3066</v>
      </c>
    </row>
    <row r="132" spans="1:6" hidden="1">
      <c r="A132" s="47">
        <v>337</v>
      </c>
      <c r="B132" s="47" t="s">
        <v>1158</v>
      </c>
      <c r="C132" s="45" t="s">
        <v>1817</v>
      </c>
      <c r="D132" s="190">
        <v>4</v>
      </c>
      <c r="E132" s="190">
        <v>15</v>
      </c>
      <c r="F132" s="47" t="s">
        <v>3066</v>
      </c>
    </row>
    <row r="133" spans="1:6" hidden="1">
      <c r="A133" s="47">
        <v>342</v>
      </c>
      <c r="B133" s="47" t="s">
        <v>1556</v>
      </c>
      <c r="C133" s="45" t="s">
        <v>1820</v>
      </c>
      <c r="D133" s="190">
        <v>4</v>
      </c>
      <c r="E133" s="190">
        <v>17</v>
      </c>
      <c r="F133" s="47" t="s">
        <v>3066</v>
      </c>
    </row>
    <row r="134" spans="1:6" hidden="1">
      <c r="A134" s="47">
        <v>351</v>
      </c>
      <c r="B134" s="47" t="s">
        <v>1299</v>
      </c>
      <c r="C134" s="45" t="s">
        <v>1821</v>
      </c>
      <c r="D134" s="190">
        <v>2</v>
      </c>
      <c r="E134" s="190">
        <v>20</v>
      </c>
      <c r="F134" s="47" t="s">
        <v>3066</v>
      </c>
    </row>
    <row r="135" spans="1:6" hidden="1">
      <c r="A135" s="47">
        <v>377</v>
      </c>
      <c r="B135" s="47" t="s">
        <v>1433</v>
      </c>
      <c r="C135" s="45" t="s">
        <v>1823</v>
      </c>
      <c r="D135" s="190">
        <v>3</v>
      </c>
      <c r="E135" s="190">
        <v>16</v>
      </c>
      <c r="F135" s="47" t="s">
        <v>3066</v>
      </c>
    </row>
    <row r="136" spans="1:6" hidden="1">
      <c r="A136" s="47">
        <v>505</v>
      </c>
      <c r="B136" s="47" t="s">
        <v>1335</v>
      </c>
      <c r="C136" s="45" t="s">
        <v>1824</v>
      </c>
      <c r="D136" s="190">
        <v>6</v>
      </c>
      <c r="E136" s="190">
        <v>27</v>
      </c>
      <c r="F136" s="47" t="s">
        <v>3066</v>
      </c>
    </row>
    <row r="137" spans="1:6" hidden="1">
      <c r="A137" s="47">
        <v>514</v>
      </c>
      <c r="B137" s="47" t="s">
        <v>1638</v>
      </c>
      <c r="C137" s="45" t="s">
        <v>1825</v>
      </c>
      <c r="D137" s="190">
        <v>6</v>
      </c>
      <c r="E137" s="190">
        <v>28</v>
      </c>
      <c r="F137" s="47" t="s">
        <v>3066</v>
      </c>
    </row>
  </sheetData>
  <autoFilter ref="A1:F137" xr:uid="{00000000-0009-0000-0000-000008000000}">
    <filterColumn colId="5">
      <filters>
        <filter val="Others"/>
      </filters>
    </filterColumn>
    <sortState xmlns:xlrd2="http://schemas.microsoft.com/office/spreadsheetml/2017/richdata2" ref="A2:F137">
      <sortCondition ref="A1:A137"/>
    </sortState>
  </autoFilter>
  <printOptions horizontalCentered="1"/>
  <pageMargins left="0.7" right="0.7" top="0.75" bottom="0.75" header="0.3" footer="0.3"/>
  <pageSetup paperSize="5" scale="80" orientation="landscape" r:id="rId1"/>
  <headerFooter>
    <oddFooter>Page &amp;P of &amp;N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>0</_ip_UnifiedCompliancePolicyUIAction>
    <_ip_UnifiedCompliancePolicyProperties xmlns="http://schemas.microsoft.com/sharepoint/v3">{"__type":"ComplianceItemProperties:#Microsoft.Office.CompliancePolicy.ComplianceData","LastPolicyEvaluatedTimeUtc":"2020-06-29T18:27:37.5838324Z","Rules":{"e1cc7a8d-0748-430c-aa95-df32b4eb13ce":{"Actions":{"GenerateIncidentReport":{"ActionName":"GenerateIncidentReport","CodeVersion":"1.0.2.0","LastAppliedTimeUTC":"2020-06-29T18:27:37.5687471Z","Properties":null,"RuleVersion":"0"},"TagReporting":{"ActionName":"TagReporting","CodeVersion":"1.00.0002.000","LastAppliedTimeUTC":"2020-06-29T18:27:37.5838324Z","Properties":{},"RuleVersion":"0"}},"Properties":{},"RuleId":"e1cc7a8d-0748-430c-aa95-df32b4eb13ce","Scenario":0}},"UniqueId":"60319de0-bdf3-473d-84fb-779cd5178781"}</_ip_UnifiedCompliancePolicyProperties>
  </documentManagement>
</p:properties>
</file>

<file path=customXml/item2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F6F27DEB7D5A4419344E83479ED9DFB" ma:contentTypeVersion="14" ma:contentTypeDescription="Create a new document." ma:contentTypeScope="" ma:versionID="36b5fe45a7ae687c9e4b1b4e01243010">
  <xsd:schema xmlns:xsd="http://www.w3.org/2001/XMLSchema" xmlns:xs="http://www.w3.org/2001/XMLSchema" xmlns:p="http://schemas.microsoft.com/office/2006/metadata/properties" xmlns:ns1="http://schemas.microsoft.com/sharepoint/v3" xmlns:ns2="a21937cc-9329-4c2e-bbda-ee5182c2f08f" xmlns:ns3="ffb7ac5d-57c2-40b6-a6f5-5a41a4e26fe7" targetNamespace="http://schemas.microsoft.com/office/2006/metadata/properties" ma:root="true" ma:fieldsID="3a6b54a4c245aaf21961d2319a43830a" ns1:_="" ns2:_="" ns3:_="">
    <xsd:import namespace="http://schemas.microsoft.com/sharepoint/v3"/>
    <xsd:import namespace="a21937cc-9329-4c2e-bbda-ee5182c2f08f"/>
    <xsd:import namespace="ffb7ac5d-57c2-40b6-a6f5-5a41a4e26fe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3:SharedWithUsers" minOccurs="0"/>
                <xsd:element ref="ns3:SharedWithDetails" minOccurs="0"/>
                <xsd:element ref="ns2:MediaServiceLocatio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1:_ip_UnifiedCompliancePolicyProperties" minOccurs="0"/>
                <xsd:element ref="ns1:_ip_UnifiedCompliancePolicyUIAc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21937cc-9329-4c2e-bbda-ee5182c2f08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fb7ac5d-57c2-40b6-a6f5-5a41a4e26fe7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A7243B9-9B6E-4096-B2EF-431773E748F6}">
  <ds:schemaRefs>
    <ds:schemaRef ds:uri="ffb7ac5d-57c2-40b6-a6f5-5a41a4e26fe7"/>
    <ds:schemaRef ds:uri="http://schemas.microsoft.com/office/2006/documentManagement/types"/>
    <ds:schemaRef ds:uri="http://www.w3.org/XML/1998/namespace"/>
    <ds:schemaRef ds:uri="a21937cc-9329-4c2e-bbda-ee5182c2f08f"/>
    <ds:schemaRef ds:uri="http://schemas.microsoft.com/sharepoint/v3"/>
    <ds:schemaRef ds:uri="http://purl.org/dc/elements/1.1/"/>
    <ds:schemaRef ds:uri="http://purl.org/dc/dcmitype/"/>
    <ds:schemaRef ds:uri="http://schemas.openxmlformats.org/package/2006/metadata/core-properties"/>
    <ds:schemaRef ds:uri="http://schemas.microsoft.com/office/infopath/2007/PartnerControls"/>
    <ds:schemaRef ds:uri="http://schemas.microsoft.com/office/2006/metadata/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C8271D3C-CCBF-4858-8890-E6FAD85D5C9B}">
  <ds:schemaRefs>
    <ds:schemaRef ds:uri="http://schemas.microsoft.com/PowerBIAddIn"/>
  </ds:schemaRefs>
</ds:datastoreItem>
</file>

<file path=customXml/itemProps3.xml><?xml version="1.0" encoding="utf-8"?>
<ds:datastoreItem xmlns:ds="http://schemas.openxmlformats.org/officeDocument/2006/customXml" ds:itemID="{25E167C2-0213-415E-A2B0-FA06DAD2663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a21937cc-9329-4c2e-bbda-ee5182c2f08f"/>
    <ds:schemaRef ds:uri="ffb7ac5d-57c2-40b6-a6f5-5a41a4e26f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7BBDC4CD-783F-4308-A459-A6FBDA11F46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Collaboration Service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2</vt:i4>
      </vt:variant>
    </vt:vector>
  </HeadingPairs>
  <TitlesOfParts>
    <vt:vector size="15" baseType="lpstr">
      <vt:lpstr>Main 03.20.20 Old</vt:lpstr>
      <vt:lpstr>Summary</vt:lpstr>
      <vt:lpstr>Consolidation List</vt:lpstr>
      <vt:lpstr>XRF DATA 04.07.20</vt:lpstr>
      <vt:lpstr>PNA Data 04.02.20</vt:lpstr>
      <vt:lpstr>Open Transfer Data 04.02.20</vt:lpstr>
      <vt:lpstr>Section 504 Units </vt:lpstr>
      <vt:lpstr>Finance Data 03.31.20</vt:lpstr>
      <vt:lpstr>PACT HR 03.31.20</vt:lpstr>
      <vt:lpstr>Boilers 03.25.20</vt:lpstr>
      <vt:lpstr>WO OPEN 03.24.20</vt:lpstr>
      <vt:lpstr>WO Detail</vt:lpstr>
      <vt:lpstr>PHAS Score</vt:lpstr>
      <vt:lpstr>'PACT HR 03.31.20'!Print_Titles</vt:lpstr>
      <vt:lpstr>'PNA Data 04.02.20'!Print_Titles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Louis, Sybille</dc:creator>
  <cp:keywords/>
  <dc:description/>
  <cp:lastModifiedBy>Ryan, Colin</cp:lastModifiedBy>
  <cp:revision/>
  <dcterms:created xsi:type="dcterms:W3CDTF">2020-02-25T17:52:23Z</dcterms:created>
  <dcterms:modified xsi:type="dcterms:W3CDTF">2020-07-07T19:29:05Z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0x0101002F6F27DEB7D5A4419344E83479ED9DFB</vt:lpwstr>
  </property>
</Properties>
</file>